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6"/>
  <workbookPr defaultThemeVersion="124226"/>
  <xr:revisionPtr revIDLastSave="0" documentId="11_BBB44C00EAF0F389F389FA3EE5C7202838544223" xr6:coauthVersionLast="47" xr6:coauthVersionMax="47" xr10:uidLastSave="{00000000-0000-0000-0000-000000000000}"/>
  <bookViews>
    <workbookView xWindow="0" yWindow="0" windowWidth="11940" windowHeight="5970" tabRatio="857" xr2:uid="{00000000-000D-0000-FFFF-FFFF00000000}"/>
  </bookViews>
  <sheets>
    <sheet name="Llistat de jugadors" sheetId="1" r:id="rId1"/>
    <sheet name="Tirades" sheetId="2" r:id="rId2"/>
    <sheet name="Class. equips federats" sheetId="3" r:id="rId3"/>
    <sheet name="Class. equips nofederats" sheetId="4" r:id="rId4"/>
    <sheet name="Class. individual no federats" sheetId="5" r:id="rId5"/>
    <sheet name="Class. individual federats" sheetId="6" r:id="rId6"/>
    <sheet name="Class. individual 2007-2011" sheetId="7" r:id="rId7"/>
    <sheet name="Class. individual 2003-2006" sheetId="8" r:id="rId8"/>
    <sheet name="Zero Ranking" sheetId="9" r:id="rId9"/>
    <sheet name="Resum equips" sheetId="10" r:id="rId10"/>
    <sheet name="Resum ind." sheetId="11" r:id="rId11"/>
  </sheets>
  <definedNames>
    <definedName name="_xlnm.Print_Area" localSheetId="2">'Class. equips federats'!$B$2:$J$6</definedName>
    <definedName name="_xlnm.Print_Area" localSheetId="3">'Class. equips nofederats'!$B$2:$J$22</definedName>
    <definedName name="_xlnm.Print_Area" localSheetId="7">'Class. individual 2003-2006'!$B$2:$J$17</definedName>
    <definedName name="_xlnm.Print_Area" localSheetId="6">'Class. individual 2007-2011'!$B$2:$J$17</definedName>
    <definedName name="_xlnm.Print_Area" localSheetId="5">'Class. individual federats'!$B$2:$J$17</definedName>
    <definedName name="_xlnm.Print_Area" localSheetId="0">'Llistat de jugadors'!$B$1:$G$290</definedName>
    <definedName name="_xlnm.Print_Area" localSheetId="1">Tirades!$A$1:$AR$1041</definedName>
    <definedName name="Z_1B1FDDC4_C135_40FD_98FE_C5C8E2761A79_.wvu.Cols" localSheetId="2" hidden="1">'Class. equips federats'!$A:$A,'Class. equips federats'!$K:$K</definedName>
    <definedName name="Z_1B1FDDC4_C135_40FD_98FE_C5C8E2761A79_.wvu.Cols" localSheetId="3" hidden="1">'Class. equips nofederats'!$A:$A</definedName>
    <definedName name="Z_1B1FDDC4_C135_40FD_98FE_C5C8E2761A79_.wvu.Cols" localSheetId="7" hidden="1">'Class. individual 2003-2006'!$A:$A,'Class. individual 2003-2006'!$I:$J</definedName>
    <definedName name="Z_1B1FDDC4_C135_40FD_98FE_C5C8E2761A79_.wvu.Cols" localSheetId="6" hidden="1">'Class. individual 2007-2011'!$A:$A,'Class. individual 2007-2011'!$I:$J</definedName>
    <definedName name="Z_1B1FDDC4_C135_40FD_98FE_C5C8E2761A79_.wvu.Cols" localSheetId="5" hidden="1">'Class. individual federats'!$A:$A,'Class. individual federats'!$I:$J</definedName>
    <definedName name="Z_1B1FDDC4_C135_40FD_98FE_C5C8E2761A79_.wvu.Cols" localSheetId="4" hidden="1">'Class. individual no federats'!$A:$A</definedName>
    <definedName name="Z_1B1FDDC4_C135_40FD_98FE_C5C8E2761A79_.wvu.Cols" localSheetId="0" hidden="1">'Llistat de jugadors'!$A:$A,'Llistat de jugadors'!$E:$E,'Llistat de jugadors'!$I:$I,'Llistat de jugadors'!$K:$K,'Llistat de jugadors'!$M:$M,'Llistat de jugadors'!$O:$O,'Llistat de jugadors'!$Q:$Q,'Llistat de jugadors'!$S:$S,'Llistat de jugadors'!$U:$U,'Llistat de jugadors'!$W:$W,'Llistat de jugadors'!$Y:$Y,'Llistat de jugadors'!$AA:$AA</definedName>
    <definedName name="Z_1B1FDDC4_C135_40FD_98FE_C5C8E2761A79_.wvu.Cols" localSheetId="1" hidden="1">Tirades!$I:$O,Tirades!$V:$AB,Tirades!$AI:$AO,Tirades!$AS:$AX</definedName>
    <definedName name="Z_1B1FDDC4_C135_40FD_98FE_C5C8E2761A79_.wvu.PrintArea" localSheetId="2" hidden="1">'Class. equips federats'!$B$2:$J$6</definedName>
    <definedName name="Z_1B1FDDC4_C135_40FD_98FE_C5C8E2761A79_.wvu.PrintArea" localSheetId="3" hidden="1">'Class. equips nofederats'!$B$2:$J$22</definedName>
    <definedName name="Z_1B1FDDC4_C135_40FD_98FE_C5C8E2761A79_.wvu.PrintArea" localSheetId="7" hidden="1">'Class. individual 2003-2006'!$B$2:$J$17</definedName>
    <definedName name="Z_1B1FDDC4_C135_40FD_98FE_C5C8E2761A79_.wvu.PrintArea" localSheetId="6" hidden="1">'Class. individual 2007-2011'!$B$2:$J$17</definedName>
    <definedName name="Z_1B1FDDC4_C135_40FD_98FE_C5C8E2761A79_.wvu.PrintArea" localSheetId="5" hidden="1">'Class. individual federats'!$B$2:$J$17</definedName>
    <definedName name="Z_1B1FDDC4_C135_40FD_98FE_C5C8E2761A79_.wvu.PrintArea" localSheetId="0" hidden="1">'Llistat de jugadors'!$B$1:$G$242</definedName>
    <definedName name="Z_1B1FDDC4_C135_40FD_98FE_C5C8E2761A79_.wvu.PrintArea" localSheetId="1" hidden="1">Tirades!$A$1:$AR$1041</definedName>
    <definedName name="Z_4D39C01D_F783_41AA_B2C1_A385FA45C2D1_.wvu.Cols" localSheetId="2" hidden="1">'Class. equips federats'!$A:$A,'Class. equips federats'!$K:$K</definedName>
    <definedName name="Z_4D39C01D_F783_41AA_B2C1_A385FA45C2D1_.wvu.Cols" localSheetId="3" hidden="1">'Class. equips nofederats'!$A:$A</definedName>
    <definedName name="Z_4D39C01D_F783_41AA_B2C1_A385FA45C2D1_.wvu.Cols" localSheetId="7" hidden="1">'Class. individual 2003-2006'!$A:$A,'Class. individual 2003-2006'!$I:$J</definedName>
    <definedName name="Z_4D39C01D_F783_41AA_B2C1_A385FA45C2D1_.wvu.Cols" localSheetId="6" hidden="1">'Class. individual 2007-2011'!$A:$A,'Class. individual 2007-2011'!$I:$J</definedName>
    <definedName name="Z_4D39C01D_F783_41AA_B2C1_A385FA45C2D1_.wvu.Cols" localSheetId="5" hidden="1">'Class. individual federats'!$A:$A,'Class. individual federats'!$I:$J</definedName>
    <definedName name="Z_4D39C01D_F783_41AA_B2C1_A385FA45C2D1_.wvu.Cols" localSheetId="4" hidden="1">'Class. individual no federats'!$A:$A</definedName>
    <definedName name="Z_4D39C01D_F783_41AA_B2C1_A385FA45C2D1_.wvu.Cols" localSheetId="0" hidden="1">'Llistat de jugadors'!$A:$A,'Llistat de jugadors'!$E:$E,'Llistat de jugadors'!$I:$I,'Llistat de jugadors'!$K:$K,'Llistat de jugadors'!$M:$M,'Llistat de jugadors'!$O:$O,'Llistat de jugadors'!$Q:$Q,'Llistat de jugadors'!$S:$S,'Llistat de jugadors'!$U:$U,'Llistat de jugadors'!$W:$W,'Llistat de jugadors'!$Y:$Y,'Llistat de jugadors'!$AA:$AA</definedName>
    <definedName name="Z_4D39C01D_F783_41AA_B2C1_A385FA45C2D1_.wvu.Cols" localSheetId="1" hidden="1">Tirades!$I:$O,Tirades!$V:$AB,Tirades!$AI:$AO,Tirades!$AS:$AX</definedName>
    <definedName name="Z_4D39C01D_F783_41AA_B2C1_A385FA45C2D1_.wvu.PrintArea" localSheetId="2" hidden="1">'Class. equips federats'!$B$2:$J$6</definedName>
    <definedName name="Z_4D39C01D_F783_41AA_B2C1_A385FA45C2D1_.wvu.PrintArea" localSheetId="3" hidden="1">'Class. equips nofederats'!$B$2:$J$22</definedName>
    <definedName name="Z_4D39C01D_F783_41AA_B2C1_A385FA45C2D1_.wvu.PrintArea" localSheetId="7" hidden="1">'Class. individual 2003-2006'!$B$2:$J$17</definedName>
    <definedName name="Z_4D39C01D_F783_41AA_B2C1_A385FA45C2D1_.wvu.PrintArea" localSheetId="6" hidden="1">'Class. individual 2007-2011'!$B$2:$J$17</definedName>
    <definedName name="Z_4D39C01D_F783_41AA_B2C1_A385FA45C2D1_.wvu.PrintArea" localSheetId="5" hidden="1">'Class. individual federats'!$B$2:$J$17</definedName>
    <definedName name="Z_4D39C01D_F783_41AA_B2C1_A385FA45C2D1_.wvu.PrintArea" localSheetId="0" hidden="1">'Llistat de jugadors'!$B$1:$G$242</definedName>
    <definedName name="Z_4D39C01D_F783_41AA_B2C1_A385FA45C2D1_.wvu.PrintArea" localSheetId="1" hidden="1">Tirades!$A$1:$AR$1041</definedName>
    <definedName name="Z_649B62F2_A6E1_43DC_8B00_F29CFB7B73B6_.wvu.Cols" localSheetId="2" hidden="1">'Class. equips federats'!$A:$A,'Class. equips federats'!$K:$K</definedName>
    <definedName name="Z_649B62F2_A6E1_43DC_8B00_F29CFB7B73B6_.wvu.Cols" localSheetId="3" hidden="1">'Class. equips nofederats'!$A:$A,'Class. equips nofederats'!$K:$K</definedName>
    <definedName name="Z_649B62F2_A6E1_43DC_8B00_F29CFB7B73B6_.wvu.Cols" localSheetId="7" hidden="1">'Class. individual 2003-2006'!$A:$A,'Class. individual 2003-2006'!$I:$J</definedName>
    <definedName name="Z_649B62F2_A6E1_43DC_8B00_F29CFB7B73B6_.wvu.Cols" localSheetId="6" hidden="1">'Class. individual 2007-2011'!$A:$A,'Class. individual 2007-2011'!$I:$J</definedName>
    <definedName name="Z_649B62F2_A6E1_43DC_8B00_F29CFB7B73B6_.wvu.Cols" localSheetId="5" hidden="1">'Class. individual federats'!$A:$A,'Class. individual federats'!$I:$J</definedName>
    <definedName name="Z_649B62F2_A6E1_43DC_8B00_F29CFB7B73B6_.wvu.Cols" localSheetId="4" hidden="1">'Class. individual no federats'!$A:$A,'Class. individual no federats'!$I:$J</definedName>
    <definedName name="Z_649B62F2_A6E1_43DC_8B00_F29CFB7B73B6_.wvu.Cols" localSheetId="0" hidden="1">'Llistat de jugadors'!$A:$A,'Llistat de jugadors'!$E:$E,'Llistat de jugadors'!$I:$I,'Llistat de jugadors'!$K:$K,'Llistat de jugadors'!$M:$M,'Llistat de jugadors'!$O:$O,'Llistat de jugadors'!$Q:$Q,'Llistat de jugadors'!$S:$S,'Llistat de jugadors'!$U:$U,'Llistat de jugadors'!$W:$W,'Llistat de jugadors'!$Y:$Y,'Llistat de jugadors'!$AA:$AA</definedName>
    <definedName name="Z_649B62F2_A6E1_43DC_8B00_F29CFB7B73B6_.wvu.Cols" localSheetId="1" hidden="1">Tirades!$I:$O,Tirades!$V:$AB,Tirades!$AI:$AO,Tirades!$AS:$AX</definedName>
    <definedName name="Z_649B62F2_A6E1_43DC_8B00_F29CFB7B73B6_.wvu.PrintArea" localSheetId="2" hidden="1">'Class. equips federats'!$B$2:$J$6</definedName>
    <definedName name="Z_649B62F2_A6E1_43DC_8B00_F29CFB7B73B6_.wvu.PrintArea" localSheetId="3" hidden="1">'Class. equips nofederats'!$B$2:$J$22</definedName>
    <definedName name="Z_649B62F2_A6E1_43DC_8B00_F29CFB7B73B6_.wvu.PrintArea" localSheetId="7" hidden="1">'Class. individual 2003-2006'!$B$2:$J$17</definedName>
    <definedName name="Z_649B62F2_A6E1_43DC_8B00_F29CFB7B73B6_.wvu.PrintArea" localSheetId="6" hidden="1">'Class. individual 2007-2011'!$B$2:$J$17</definedName>
    <definedName name="Z_649B62F2_A6E1_43DC_8B00_F29CFB7B73B6_.wvu.PrintArea" localSheetId="5" hidden="1">'Class. individual federats'!$B$2:$J$17</definedName>
    <definedName name="Z_649B62F2_A6E1_43DC_8B00_F29CFB7B73B6_.wvu.PrintArea" localSheetId="0" hidden="1">'Llistat de jugadors'!$B$1:$G$290</definedName>
    <definedName name="Z_649B62F2_A6E1_43DC_8B00_F29CFB7B73B6_.wvu.PrintArea" localSheetId="1" hidden="1">Tirades!$A$1:$AR$1041</definedName>
    <definedName name="Z_90F97C63_FF46_4687_8AC0_BB059271304A_.wvu.Cols" localSheetId="2" hidden="1">'Class. equips federats'!$A:$A,'Class. equips federats'!$K:$K</definedName>
    <definedName name="Z_90F97C63_FF46_4687_8AC0_BB059271304A_.wvu.Cols" localSheetId="3" hidden="1">'Class. equips nofederats'!$A:$A,'Class. equips nofederats'!$K:$K</definedName>
    <definedName name="Z_90F97C63_FF46_4687_8AC0_BB059271304A_.wvu.Cols" localSheetId="7" hidden="1">'Class. individual 2003-2006'!$A:$A,'Class. individual 2003-2006'!$I:$J</definedName>
    <definedName name="Z_90F97C63_FF46_4687_8AC0_BB059271304A_.wvu.Cols" localSheetId="6" hidden="1">'Class. individual 2007-2011'!$A:$A,'Class. individual 2007-2011'!$I:$J</definedName>
    <definedName name="Z_90F97C63_FF46_4687_8AC0_BB059271304A_.wvu.Cols" localSheetId="5" hidden="1">'Class. individual federats'!$A:$A,'Class. individual federats'!$I:$J</definedName>
    <definedName name="Z_90F97C63_FF46_4687_8AC0_BB059271304A_.wvu.Cols" localSheetId="4" hidden="1">'Class. individual no federats'!$A:$A,'Class. individual no federats'!$I:$J</definedName>
    <definedName name="Z_90F97C63_FF46_4687_8AC0_BB059271304A_.wvu.Cols" localSheetId="0" hidden="1">'Llistat de jugadors'!$A:$A,'Llistat de jugadors'!$E:$E,'Llistat de jugadors'!$I:$I,'Llistat de jugadors'!$K:$K,'Llistat de jugadors'!$M:$M,'Llistat de jugadors'!$O:$O,'Llistat de jugadors'!$Q:$Q,'Llistat de jugadors'!$S:$S,'Llistat de jugadors'!$U:$U,'Llistat de jugadors'!$W:$W,'Llistat de jugadors'!$Y:$Y,'Llistat de jugadors'!$AA:$AA</definedName>
    <definedName name="Z_90F97C63_FF46_4687_8AC0_BB059271304A_.wvu.Cols" localSheetId="1" hidden="1">Tirades!$I:$O,Tirades!$V:$AB,Tirades!$AI:$AO,Tirades!$AS:$AX</definedName>
    <definedName name="Z_90F97C63_FF46_4687_8AC0_BB059271304A_.wvu.PrintArea" localSheetId="2" hidden="1">'Class. equips federats'!$B$2:$J$6</definedName>
    <definedName name="Z_90F97C63_FF46_4687_8AC0_BB059271304A_.wvu.PrintArea" localSheetId="3" hidden="1">'Class. equips nofederats'!$B$2:$J$22</definedName>
    <definedName name="Z_90F97C63_FF46_4687_8AC0_BB059271304A_.wvu.PrintArea" localSheetId="7" hidden="1">'Class. individual 2003-2006'!$B$2:$J$17</definedName>
    <definedName name="Z_90F97C63_FF46_4687_8AC0_BB059271304A_.wvu.PrintArea" localSheetId="6" hidden="1">'Class. individual 2007-2011'!$B$2:$J$17</definedName>
    <definedName name="Z_90F97C63_FF46_4687_8AC0_BB059271304A_.wvu.PrintArea" localSheetId="5" hidden="1">'Class. individual federats'!$B$2:$J$17</definedName>
    <definedName name="Z_90F97C63_FF46_4687_8AC0_BB059271304A_.wvu.PrintArea" localSheetId="0" hidden="1">'Llistat de jugadors'!$B$1:$G$290</definedName>
    <definedName name="Z_90F97C63_FF46_4687_8AC0_BB059271304A_.wvu.PrintArea" localSheetId="1" hidden="1">Tirades!$A$1:$AR$1041</definedName>
    <definedName name="Z_A6784E2B_67BC_4417_8825_EDB5D29AA073_.wvu.Cols" localSheetId="2" hidden="1">'Class. equips federats'!$A:$A,'Class. equips federats'!$K:$K</definedName>
    <definedName name="Z_A6784E2B_67BC_4417_8825_EDB5D29AA073_.wvu.Cols" localSheetId="3" hidden="1">'Class. equips nofederats'!$A:$A</definedName>
    <definedName name="Z_A6784E2B_67BC_4417_8825_EDB5D29AA073_.wvu.Cols" localSheetId="7" hidden="1">'Class. individual 2003-2006'!$A:$A,'Class. individual 2003-2006'!$I:$J</definedName>
    <definedName name="Z_A6784E2B_67BC_4417_8825_EDB5D29AA073_.wvu.Cols" localSheetId="6" hidden="1">'Class. individual 2007-2011'!$A:$A,'Class. individual 2007-2011'!$I:$J</definedName>
    <definedName name="Z_A6784E2B_67BC_4417_8825_EDB5D29AA073_.wvu.Cols" localSheetId="5" hidden="1">'Class. individual federats'!$A:$A,'Class. individual federats'!$I:$J</definedName>
    <definedName name="Z_A6784E2B_67BC_4417_8825_EDB5D29AA073_.wvu.Cols" localSheetId="4" hidden="1">'Class. individual no federats'!$A:$A</definedName>
    <definedName name="Z_A6784E2B_67BC_4417_8825_EDB5D29AA073_.wvu.Cols" localSheetId="0" hidden="1">'Llistat de jugadors'!$A:$A,'Llistat de jugadors'!$E:$E,'Llistat de jugadors'!$I:$I,'Llistat de jugadors'!$K:$K,'Llistat de jugadors'!$M:$M,'Llistat de jugadors'!$O:$O,'Llistat de jugadors'!$Q:$Q,'Llistat de jugadors'!$S:$S,'Llistat de jugadors'!$U:$U,'Llistat de jugadors'!$W:$W,'Llistat de jugadors'!$Y:$Y,'Llistat de jugadors'!$AA:$AA</definedName>
    <definedName name="Z_A6784E2B_67BC_4417_8825_EDB5D29AA073_.wvu.Cols" localSheetId="1" hidden="1">Tirades!$I:$O,Tirades!$V:$AB,Tirades!$AI:$AO,Tirades!$AS:$AX</definedName>
    <definedName name="Z_A6784E2B_67BC_4417_8825_EDB5D29AA073_.wvu.PrintArea" localSheetId="2" hidden="1">'Class. equips federats'!$B$2:$J$6</definedName>
    <definedName name="Z_A6784E2B_67BC_4417_8825_EDB5D29AA073_.wvu.PrintArea" localSheetId="3" hidden="1">'Class. equips nofederats'!$B$2:$J$22</definedName>
    <definedName name="Z_A6784E2B_67BC_4417_8825_EDB5D29AA073_.wvu.PrintArea" localSheetId="7" hidden="1">'Class. individual 2003-2006'!$B$2:$J$17</definedName>
    <definedName name="Z_A6784E2B_67BC_4417_8825_EDB5D29AA073_.wvu.PrintArea" localSheetId="6" hidden="1">'Class. individual 2007-2011'!$B$2:$J$17</definedName>
    <definedName name="Z_A6784E2B_67BC_4417_8825_EDB5D29AA073_.wvu.PrintArea" localSheetId="5" hidden="1">'Class. individual federats'!$B$2:$J$17</definedName>
    <definedName name="Z_A6784E2B_67BC_4417_8825_EDB5D29AA073_.wvu.PrintArea" localSheetId="0" hidden="1">'Llistat de jugadors'!$B$1:$G$242</definedName>
    <definedName name="Z_A6784E2B_67BC_4417_8825_EDB5D29AA073_.wvu.PrintArea" localSheetId="1" hidden="1">Tirades!$A$1:$AR$1041</definedName>
    <definedName name="Z_AE9205F7_FE34_4615_BC4D_16E49EF38385_.wvu.Cols" localSheetId="2" hidden="1">'Class. equips federats'!$A:$A,'Class. equips federats'!$K:$K</definedName>
    <definedName name="Z_AE9205F7_FE34_4615_BC4D_16E49EF38385_.wvu.Cols" localSheetId="3" hidden="1">'Class. equips nofederats'!$A:$A,'Class. equips nofederats'!$K:$K</definedName>
    <definedName name="Z_AE9205F7_FE34_4615_BC4D_16E49EF38385_.wvu.Cols" localSheetId="7" hidden="1">'Class. individual 2003-2006'!$A:$A,'Class. individual 2003-2006'!$I:$J</definedName>
    <definedName name="Z_AE9205F7_FE34_4615_BC4D_16E49EF38385_.wvu.Cols" localSheetId="6" hidden="1">'Class. individual 2007-2011'!$A:$A,'Class. individual 2007-2011'!$I:$J</definedName>
    <definedName name="Z_AE9205F7_FE34_4615_BC4D_16E49EF38385_.wvu.Cols" localSheetId="5" hidden="1">'Class. individual federats'!$A:$A,'Class. individual federats'!$I:$J</definedName>
    <definedName name="Z_AE9205F7_FE34_4615_BC4D_16E49EF38385_.wvu.Cols" localSheetId="4" hidden="1">'Class. individual no federats'!$A:$A,'Class. individual no federats'!$I:$J</definedName>
    <definedName name="Z_AE9205F7_FE34_4615_BC4D_16E49EF38385_.wvu.Cols" localSheetId="0" hidden="1">'Llistat de jugadors'!$A:$A,'Llistat de jugadors'!$E:$E,'Llistat de jugadors'!$I:$I</definedName>
    <definedName name="Z_AE9205F7_FE34_4615_BC4D_16E49EF38385_.wvu.Cols" localSheetId="1" hidden="1">Tirades!$I:$O,Tirades!$V:$AB,Tirades!$AI:$AO,Tirades!$AS:$AX</definedName>
    <definedName name="Z_AE9205F7_FE34_4615_BC4D_16E49EF38385_.wvu.PrintArea" localSheetId="2" hidden="1">'Class. equips federats'!$B$2:$J$6</definedName>
    <definedName name="Z_AE9205F7_FE34_4615_BC4D_16E49EF38385_.wvu.PrintArea" localSheetId="3" hidden="1">'Class. equips nofederats'!$B$2:$J$22</definedName>
    <definedName name="Z_AE9205F7_FE34_4615_BC4D_16E49EF38385_.wvu.PrintArea" localSheetId="7" hidden="1">'Class. individual 2003-2006'!$B$2:$J$17</definedName>
    <definedName name="Z_AE9205F7_FE34_4615_BC4D_16E49EF38385_.wvu.PrintArea" localSheetId="6" hidden="1">'Class. individual 2007-2011'!$B$2:$J$17</definedName>
    <definedName name="Z_AE9205F7_FE34_4615_BC4D_16E49EF38385_.wvu.PrintArea" localSheetId="5" hidden="1">'Class. individual federats'!$B$2:$J$17</definedName>
    <definedName name="Z_AE9205F7_FE34_4615_BC4D_16E49EF38385_.wvu.PrintArea" localSheetId="0" hidden="1">'Llistat de jugadors'!$B$1:$G$242</definedName>
    <definedName name="Z_AE9205F7_FE34_4615_BC4D_16E49EF38385_.wvu.PrintArea" localSheetId="1" hidden="1">Tirades!$A$1:$AR$1041</definedName>
    <definedName name="Z_F94E048D_71E0_4324_8FB1_EB708AA0BFEC_.wvu.Cols" localSheetId="2" hidden="1">'Class. equips federats'!$A:$A,'Class. equips federats'!$K:$K</definedName>
    <definedName name="Z_F94E048D_71E0_4324_8FB1_EB708AA0BFEC_.wvu.Cols" localSheetId="3" hidden="1">'Class. equips nofederats'!$A:$A,'Class. equips nofederats'!$K:$K</definedName>
    <definedName name="Z_F94E048D_71E0_4324_8FB1_EB708AA0BFEC_.wvu.Cols" localSheetId="7" hidden="1">'Class. individual 2003-2006'!$A:$A,'Class. individual 2003-2006'!$I:$J</definedName>
    <definedName name="Z_F94E048D_71E0_4324_8FB1_EB708AA0BFEC_.wvu.Cols" localSheetId="6" hidden="1">'Class. individual 2007-2011'!$A:$A,'Class. individual 2007-2011'!$I:$J</definedName>
    <definedName name="Z_F94E048D_71E0_4324_8FB1_EB708AA0BFEC_.wvu.Cols" localSheetId="5" hidden="1">'Class. individual federats'!$A:$A,'Class. individual federats'!$I:$J</definedName>
    <definedName name="Z_F94E048D_71E0_4324_8FB1_EB708AA0BFEC_.wvu.Cols" localSheetId="4" hidden="1">'Class. individual no federats'!$A:$A,'Class. individual no federats'!$I:$J</definedName>
    <definedName name="Z_F94E048D_71E0_4324_8FB1_EB708AA0BFEC_.wvu.Cols" localSheetId="0" hidden="1">'Llistat de jugadors'!$A:$A,'Llistat de jugadors'!$E:$E,'Llistat de jugadors'!$I:$I</definedName>
    <definedName name="Z_F94E048D_71E0_4324_8FB1_EB708AA0BFEC_.wvu.Cols" localSheetId="1" hidden="1">Tirades!$I:$O,Tirades!$V:$AB,Tirades!$AI:$AO,Tirades!$AS:$AX</definedName>
    <definedName name="Z_F94E048D_71E0_4324_8FB1_EB708AA0BFEC_.wvu.PrintArea" localSheetId="2" hidden="1">'Class. equips federats'!$B$2:$J$6</definedName>
    <definedName name="Z_F94E048D_71E0_4324_8FB1_EB708AA0BFEC_.wvu.PrintArea" localSheetId="3" hidden="1">'Class. equips nofederats'!$B$2:$J$22</definedName>
    <definedName name="Z_F94E048D_71E0_4324_8FB1_EB708AA0BFEC_.wvu.PrintArea" localSheetId="7" hidden="1">'Class. individual 2003-2006'!$B$2:$J$17</definedName>
    <definedName name="Z_F94E048D_71E0_4324_8FB1_EB708AA0BFEC_.wvu.PrintArea" localSheetId="6" hidden="1">'Class. individual 2007-2011'!$B$2:$J$17</definedName>
    <definedName name="Z_F94E048D_71E0_4324_8FB1_EB708AA0BFEC_.wvu.PrintArea" localSheetId="5" hidden="1">'Class. individual federats'!$B$2:$J$17</definedName>
    <definedName name="Z_F94E048D_71E0_4324_8FB1_EB708AA0BFEC_.wvu.PrintArea" localSheetId="0" hidden="1">'Llistat de jugadors'!$B$1:$G$242</definedName>
    <definedName name="Z_F94E048D_71E0_4324_8FB1_EB708AA0BFEC_.wvu.PrintArea" localSheetId="1" hidden="1">Tirades!$A$1:$AR$1041</definedName>
  </definedNames>
  <calcPr calcId="191028"/>
  <customWorkbookViews>
    <customWorkbookView name="BF - Vista personalizada" guid="{90F97C63-FF46-4687-8AC0-BB059271304A}" mergeInterval="0" personalView="1" maximized="1" windowWidth="1596" windowHeight="675" tabRatio="857" activeSheetId="1"/>
    <customWorkbookView name="Usuario - Vista personalizada" guid="{AE9205F7-FE34-4615-BC4D-16E49EF38385}" mergeInterval="0" personalView="1" maximized="1" windowWidth="1596" windowHeight="635" tabRatio="857" activeSheetId="7"/>
    <customWorkbookView name="Usuario de Windows - Vista personalizada" guid="{F94E048D-71E0-4324-8FB1-EB708AA0BFEC}" mergeInterval="0" personalView="1" maximized="1" windowWidth="1600" windowHeight="675" tabRatio="857" activeSheetId="2"/>
    <customWorkbookView name="Cristina Amaya Campillo - Vista personalizada" guid="{4D39C01D-F783-41AA-B2C1-A385FA45C2D1}" mergeInterval="0" personalView="1" maximized="1" windowWidth="1362" windowHeight="542" tabRatio="857" activeSheetId="1"/>
    <customWorkbookView name="Usuari - Vista personalizada" guid="{1B1FDDC4-C135-40FD-98FE-C5C8E2761A79}" mergeInterval="0" personalView="1" maximized="1" windowWidth="1362" windowHeight="543" tabRatio="857" activeSheetId="1"/>
    <customWorkbookView name="David Roura - Vista personalizada" guid="{A6784E2B-67BC-4417-8825-EDB5D29AA073}" mergeInterval="0" personalView="1" maximized="1" windowWidth="1020" windowHeight="386" tabRatio="857" activeSheetId="3"/>
    <customWorkbookView name="David - Vista personalizada" guid="{649B62F2-A6E1-43DC-8B00-F29CFB7B73B6}" mergeInterval="0" personalView="1" maximized="1" windowWidth="1362" windowHeight="543" tabRatio="857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5" i="11" l="1"/>
  <c r="A260" i="11"/>
  <c r="A261" i="11"/>
  <c r="A262" i="11"/>
  <c r="A263" i="11"/>
  <c r="A264" i="11"/>
  <c r="H282" i="2"/>
  <c r="H283" i="2"/>
  <c r="A246" i="11" l="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B29" i="8" l="1"/>
  <c r="B29" i="7"/>
  <c r="G329" i="1" l="1"/>
  <c r="G328" i="1"/>
  <c r="G324" i="1"/>
  <c r="G326" i="1"/>
  <c r="G325" i="1"/>
  <c r="A293" i="11" l="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292" i="11"/>
  <c r="A291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70" i="11"/>
  <c r="A271" i="11"/>
  <c r="A272" i="11"/>
  <c r="A273" i="11"/>
  <c r="A274" i="11"/>
  <c r="A26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19" i="11"/>
  <c r="A217" i="11"/>
  <c r="A218" i="11"/>
  <c r="A216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110" i="11"/>
  <c r="A99" i="11"/>
  <c r="A100" i="11"/>
  <c r="A101" i="11"/>
  <c r="A102" i="11"/>
  <c r="A103" i="11"/>
  <c r="A104" i="11"/>
  <c r="A105" i="11"/>
  <c r="A106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29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7" i="11"/>
  <c r="A5" i="11"/>
  <c r="A6" i="11"/>
  <c r="A4" i="11"/>
  <c r="AH267" i="2" l="1"/>
  <c r="M3" i="1"/>
  <c r="O3" i="1" s="1"/>
  <c r="AQ3" i="1"/>
  <c r="BZ4" i="1" s="1"/>
  <c r="Q3" i="1"/>
  <c r="Q4" i="1" s="1"/>
  <c r="Q5" i="1" s="1"/>
  <c r="S5" i="1" s="1"/>
  <c r="U3" i="1"/>
  <c r="W3" i="1"/>
  <c r="Y3" i="1"/>
  <c r="Y4" i="1" s="1"/>
  <c r="Y5" i="1" s="1"/>
  <c r="Y6" i="1" s="1"/>
  <c r="Y7" i="1" s="1"/>
  <c r="Y8" i="1" s="1"/>
  <c r="Y9" i="1" s="1"/>
  <c r="Y10" i="1" s="1"/>
  <c r="I3" i="1"/>
  <c r="K3" i="1" s="1"/>
  <c r="AQ4" i="1"/>
  <c r="O8" i="1"/>
  <c r="O10" i="1"/>
  <c r="M11" i="1"/>
  <c r="O11" i="1" s="1"/>
  <c r="S4" i="1"/>
  <c r="W7" i="1"/>
  <c r="AA5" i="1"/>
  <c r="AA6" i="1"/>
  <c r="H5" i="2"/>
  <c r="U5" i="2"/>
  <c r="AH5" i="2"/>
  <c r="I5" i="2"/>
  <c r="J5" i="2"/>
  <c r="K5" i="2"/>
  <c r="L5" i="2"/>
  <c r="M5" i="2"/>
  <c r="N5" i="2"/>
  <c r="O5" i="2"/>
  <c r="P5" i="2"/>
  <c r="V5" i="2"/>
  <c r="W5" i="2"/>
  <c r="X5" i="2"/>
  <c r="Y5" i="2"/>
  <c r="Z5" i="2"/>
  <c r="AA5" i="2"/>
  <c r="AB5" i="2"/>
  <c r="AI5" i="2"/>
  <c r="AJ5" i="2"/>
  <c r="AQ5" i="1"/>
  <c r="AQ6" i="1"/>
  <c r="BZ7" i="1" s="1"/>
  <c r="AQ7" i="1"/>
  <c r="AQ8" i="1"/>
  <c r="AA9" i="1"/>
  <c r="AQ9" i="1"/>
  <c r="AA10" i="1"/>
  <c r="AB10" i="1"/>
  <c r="BE10" i="1"/>
  <c r="AI10" i="1" s="1"/>
  <c r="AQ10" i="1"/>
  <c r="AQ11" i="1"/>
  <c r="AQ12" i="1"/>
  <c r="BZ13" i="1" s="1"/>
  <c r="AQ13" i="1"/>
  <c r="BZ14" i="1" s="1"/>
  <c r="AQ14" i="1"/>
  <c r="BZ15" i="1" s="1"/>
  <c r="AQ15" i="1"/>
  <c r="AQ16" i="1"/>
  <c r="BZ17" i="1" s="1"/>
  <c r="AQ17" i="1"/>
  <c r="BZ18" i="1" s="1"/>
  <c r="AA18" i="1"/>
  <c r="AQ18" i="1"/>
  <c r="AA19" i="1"/>
  <c r="AQ19" i="1"/>
  <c r="BZ20" i="1" s="1"/>
  <c r="AA20" i="1"/>
  <c r="AQ20" i="1"/>
  <c r="AA21" i="1"/>
  <c r="AQ21" i="1"/>
  <c r="BZ22" i="1" s="1"/>
  <c r="AA22" i="1"/>
  <c r="AQ22" i="1"/>
  <c r="AA23" i="1"/>
  <c r="AQ23" i="1"/>
  <c r="BZ24" i="1" s="1"/>
  <c r="AA24" i="1"/>
  <c r="AQ24" i="1"/>
  <c r="AA25" i="1"/>
  <c r="AQ25" i="1"/>
  <c r="BZ26" i="1" s="1"/>
  <c r="AA26" i="1"/>
  <c r="AB26" i="1"/>
  <c r="BE26" i="1"/>
  <c r="AI26" i="1" s="1"/>
  <c r="AQ26" i="1"/>
  <c r="AR26" i="1" s="1"/>
  <c r="AA27" i="1"/>
  <c r="AQ27" i="1"/>
  <c r="AA28" i="1"/>
  <c r="AQ28" i="1"/>
  <c r="AA29" i="1"/>
  <c r="AQ29" i="1"/>
  <c r="AA30" i="1"/>
  <c r="AQ30" i="1"/>
  <c r="BZ31" i="1" s="1"/>
  <c r="AA31" i="1"/>
  <c r="AQ31" i="1"/>
  <c r="AA32" i="1"/>
  <c r="AQ32" i="1"/>
  <c r="BZ33" i="1" s="1"/>
  <c r="AA33" i="1"/>
  <c r="AQ33" i="1"/>
  <c r="AA34" i="1"/>
  <c r="AB34" i="1"/>
  <c r="BE34" i="1"/>
  <c r="AI34" i="1" s="1"/>
  <c r="AQ34" i="1"/>
  <c r="AQ35" i="1"/>
  <c r="BZ36" i="1" s="1"/>
  <c r="AQ36" i="1"/>
  <c r="BZ37" i="1" s="1"/>
  <c r="AQ37" i="1"/>
  <c r="AQ38" i="1"/>
  <c r="AQ39" i="1"/>
  <c r="AA40" i="1"/>
  <c r="AQ40" i="1"/>
  <c r="BZ41" i="1" s="1"/>
  <c r="AA41" i="1"/>
  <c r="AQ41" i="1"/>
  <c r="AA42" i="1"/>
  <c r="AQ42" i="1"/>
  <c r="BZ43" i="1" s="1"/>
  <c r="Y43" i="1"/>
  <c r="AA43" i="1" s="1"/>
  <c r="AQ43" i="1"/>
  <c r="BZ44" i="1" s="1"/>
  <c r="AQ44" i="1"/>
  <c r="AQ45" i="1"/>
  <c r="AQ46" i="1"/>
  <c r="BZ47" i="1" s="1"/>
  <c r="AQ47" i="1"/>
  <c r="BZ48" i="1" s="1"/>
  <c r="AA48" i="1"/>
  <c r="AQ48" i="1"/>
  <c r="AA49" i="1"/>
  <c r="AQ49" i="1"/>
  <c r="AA50" i="1"/>
  <c r="AB50" i="1"/>
  <c r="BE50" i="1"/>
  <c r="AI50" i="1" s="1"/>
  <c r="AQ50" i="1"/>
  <c r="AA51" i="1"/>
  <c r="AQ51" i="1"/>
  <c r="AA52" i="1"/>
  <c r="AQ52" i="1"/>
  <c r="BZ53" i="1" s="1"/>
  <c r="AA53" i="1"/>
  <c r="AQ53" i="1"/>
  <c r="AA54" i="1"/>
  <c r="AQ54" i="1"/>
  <c r="BZ55" i="1" s="1"/>
  <c r="AA55" i="1"/>
  <c r="AQ55" i="1"/>
  <c r="AA56" i="1"/>
  <c r="AQ56" i="1"/>
  <c r="BZ57" i="1" s="1"/>
  <c r="AA57" i="1"/>
  <c r="AQ57" i="1"/>
  <c r="AA58" i="1"/>
  <c r="AQ58" i="1"/>
  <c r="Y59" i="1"/>
  <c r="AA59" i="1" s="1"/>
  <c r="AQ59" i="1"/>
  <c r="AQ60" i="1"/>
  <c r="BZ61" i="1" s="1"/>
  <c r="AQ61" i="1"/>
  <c r="AQ62" i="1"/>
  <c r="BZ63" i="1" s="1"/>
  <c r="AQ63" i="1"/>
  <c r="AA64" i="1"/>
  <c r="AQ64" i="1"/>
  <c r="BZ65" i="1" s="1"/>
  <c r="AA65" i="1"/>
  <c r="AQ65" i="1"/>
  <c r="BZ66" i="1" s="1"/>
  <c r="AA66" i="1"/>
  <c r="AQ66" i="1"/>
  <c r="AA67" i="1"/>
  <c r="AQ67" i="1"/>
  <c r="BZ68" i="1" s="1"/>
  <c r="AA68" i="1"/>
  <c r="AQ68" i="1"/>
  <c r="BZ69" i="1" s="1"/>
  <c r="AA69" i="1"/>
  <c r="AQ69" i="1"/>
  <c r="BZ70" i="1" s="1"/>
  <c r="AA70" i="1"/>
  <c r="AQ70" i="1"/>
  <c r="BZ71" i="1" s="1"/>
  <c r="AA71" i="1"/>
  <c r="AQ71" i="1"/>
  <c r="BZ72" i="1" s="1"/>
  <c r="AA72" i="1"/>
  <c r="AQ72" i="1"/>
  <c r="AA73" i="1"/>
  <c r="AB73" i="1"/>
  <c r="BE73" i="1"/>
  <c r="AI73" i="1" s="1"/>
  <c r="AQ73" i="1"/>
  <c r="AR73" i="1" s="1"/>
  <c r="AA74" i="1"/>
  <c r="AB74" i="1"/>
  <c r="BE74" i="1"/>
  <c r="AI74" i="1" s="1"/>
  <c r="AQ74" i="1"/>
  <c r="AR74" i="1" s="1"/>
  <c r="AQ75" i="1"/>
  <c r="BZ76" i="1" s="1"/>
  <c r="AQ76" i="1"/>
  <c r="BZ77" i="1" s="1"/>
  <c r="AQ77" i="1"/>
  <c r="AQ78" i="1"/>
  <c r="AQ79" i="1"/>
  <c r="BZ80" i="1" s="1"/>
  <c r="AA80" i="1"/>
  <c r="AQ80" i="1"/>
  <c r="BZ81" i="1" s="1"/>
  <c r="AA81" i="1"/>
  <c r="AQ81" i="1"/>
  <c r="BZ82" i="1" s="1"/>
  <c r="AA82" i="1"/>
  <c r="AQ82" i="1"/>
  <c r="BZ83" i="1" s="1"/>
  <c r="Y83" i="1"/>
  <c r="Y84" i="1" s="1"/>
  <c r="AA84" i="1" s="1"/>
  <c r="AA83" i="1"/>
  <c r="AQ83" i="1"/>
  <c r="BZ84" i="1" s="1"/>
  <c r="AQ84" i="1"/>
  <c r="BZ85" i="1" s="1"/>
  <c r="AQ85" i="1"/>
  <c r="AQ86" i="1"/>
  <c r="AQ87" i="1"/>
  <c r="BZ88" i="1" s="1"/>
  <c r="AA88" i="1"/>
  <c r="AQ88" i="1"/>
  <c r="BZ89" i="1" s="1"/>
  <c r="AA89" i="1"/>
  <c r="AB89" i="1"/>
  <c r="BE89" i="1"/>
  <c r="AI89" i="1" s="1"/>
  <c r="AQ89" i="1"/>
  <c r="AA90" i="1"/>
  <c r="AB90" i="1"/>
  <c r="BE90" i="1"/>
  <c r="AI90" i="1" s="1"/>
  <c r="AQ90" i="1"/>
  <c r="AR90" i="1" s="1"/>
  <c r="AA91" i="1"/>
  <c r="AQ91" i="1"/>
  <c r="BZ92" i="1" s="1"/>
  <c r="AA92" i="1"/>
  <c r="AQ92" i="1"/>
  <c r="AA93" i="1"/>
  <c r="AQ93" i="1"/>
  <c r="BZ94" i="1" s="1"/>
  <c r="AA94" i="1"/>
  <c r="AQ94" i="1"/>
  <c r="AA95" i="1"/>
  <c r="AQ95" i="1"/>
  <c r="BZ96" i="1" s="1"/>
  <c r="AA96" i="1"/>
  <c r="AQ96" i="1"/>
  <c r="AA97" i="1"/>
  <c r="AQ97" i="1"/>
  <c r="AA98" i="1"/>
  <c r="AQ98" i="1"/>
  <c r="AQ99" i="1"/>
  <c r="BZ100" i="1" s="1"/>
  <c r="AQ100" i="1"/>
  <c r="BZ101" i="1" s="1"/>
  <c r="AA101" i="1"/>
  <c r="AQ101" i="1"/>
  <c r="AA102" i="1"/>
  <c r="AQ102" i="1"/>
  <c r="BZ103" i="1" s="1"/>
  <c r="AQ103" i="1"/>
  <c r="AQ104" i="1"/>
  <c r="AQ105" i="1"/>
  <c r="BZ106" i="1" s="1"/>
  <c r="AA106" i="1"/>
  <c r="AB106" i="1"/>
  <c r="BE106" i="1"/>
  <c r="AI106" i="1" s="1"/>
  <c r="AQ106" i="1"/>
  <c r="AR106" i="1" s="1"/>
  <c r="AA107" i="1"/>
  <c r="AQ107" i="1"/>
  <c r="BZ108" i="1" s="1"/>
  <c r="AQ108" i="1"/>
  <c r="AQ109" i="1"/>
  <c r="BZ110" i="1" s="1"/>
  <c r="AQ110" i="1"/>
  <c r="AQ111" i="1"/>
  <c r="BZ112" i="1" s="1"/>
  <c r="AQ112" i="1"/>
  <c r="AQ113" i="1"/>
  <c r="BZ114" i="1" s="1"/>
  <c r="AA114" i="1"/>
  <c r="AQ114" i="1"/>
  <c r="BZ115" i="1" s="1"/>
  <c r="Y115" i="1"/>
  <c r="Y116" i="1" s="1"/>
  <c r="AA116" i="1" s="1"/>
  <c r="AA115" i="1"/>
  <c r="AQ115" i="1"/>
  <c r="BZ116" i="1" s="1"/>
  <c r="AQ116" i="1"/>
  <c r="BZ117" i="1" s="1"/>
  <c r="AQ117" i="1"/>
  <c r="AQ118" i="1"/>
  <c r="BZ119" i="1" s="1"/>
  <c r="AQ119" i="1"/>
  <c r="BZ120" i="1" s="1"/>
  <c r="AQ120" i="1"/>
  <c r="BZ121" i="1" s="1"/>
  <c r="AQ121" i="1"/>
  <c r="AA122" i="1"/>
  <c r="AQ122" i="1"/>
  <c r="Y123" i="1"/>
  <c r="Y124" i="1" s="1"/>
  <c r="AA124" i="1" s="1"/>
  <c r="AQ123" i="1"/>
  <c r="BZ124" i="1" s="1"/>
  <c r="AQ124" i="1"/>
  <c r="BZ125" i="1" s="1"/>
  <c r="AQ125" i="1"/>
  <c r="AQ126" i="1"/>
  <c r="BZ127" i="1" s="1"/>
  <c r="AQ127" i="1"/>
  <c r="BZ128" i="1" s="1"/>
  <c r="AQ128" i="1"/>
  <c r="BZ129" i="1" s="1"/>
  <c r="AA129" i="1"/>
  <c r="AQ129" i="1"/>
  <c r="AA130" i="1"/>
  <c r="AQ130" i="1"/>
  <c r="AA131" i="1"/>
  <c r="AQ131" i="1"/>
  <c r="BZ132" i="1" s="1"/>
  <c r="AA132" i="1"/>
  <c r="AQ132" i="1"/>
  <c r="AA133" i="1"/>
  <c r="AQ133" i="1"/>
  <c r="AA134" i="1"/>
  <c r="AQ134" i="1"/>
  <c r="AA135" i="1"/>
  <c r="AQ135" i="1"/>
  <c r="AA136" i="1"/>
  <c r="AQ136" i="1"/>
  <c r="AA137" i="1"/>
  <c r="AB137" i="1"/>
  <c r="BE137" i="1"/>
  <c r="AI137" i="1" s="1"/>
  <c r="AQ137" i="1"/>
  <c r="AA138" i="1"/>
  <c r="AB138" i="1"/>
  <c r="BE138" i="1"/>
  <c r="AI138" i="1" s="1"/>
  <c r="AQ138" i="1"/>
  <c r="Y139" i="1"/>
  <c r="AA139" i="1" s="1"/>
  <c r="AQ139" i="1"/>
  <c r="AQ140" i="1"/>
  <c r="BZ141" i="1" s="1"/>
  <c r="AQ141" i="1"/>
  <c r="AQ142" i="1"/>
  <c r="BZ143" i="1" s="1"/>
  <c r="AQ143" i="1"/>
  <c r="AA144" i="1"/>
  <c r="AQ144" i="1"/>
  <c r="BZ145" i="1" s="1"/>
  <c r="AA145" i="1"/>
  <c r="AQ145" i="1"/>
  <c r="AA146" i="1"/>
  <c r="AQ146" i="1"/>
  <c r="AA147" i="1"/>
  <c r="AQ147" i="1"/>
  <c r="BZ148" i="1" s="1"/>
  <c r="AA148" i="1"/>
  <c r="AQ148" i="1"/>
  <c r="AA149" i="1"/>
  <c r="AQ149" i="1"/>
  <c r="BZ150" i="1" s="1"/>
  <c r="AA150" i="1"/>
  <c r="AQ150" i="1"/>
  <c r="AA151" i="1"/>
  <c r="AQ151" i="1"/>
  <c r="AA152" i="1"/>
  <c r="AQ152" i="1"/>
  <c r="AA153" i="1"/>
  <c r="AQ153" i="1"/>
  <c r="BZ154" i="1" s="1"/>
  <c r="AA154" i="1"/>
  <c r="AB154" i="1"/>
  <c r="BE154" i="1"/>
  <c r="AI154" i="1" s="1"/>
  <c r="AQ154" i="1"/>
  <c r="AQ155" i="1"/>
  <c r="AQ156" i="1"/>
  <c r="AQ157" i="1"/>
  <c r="BZ158" i="1" s="1"/>
  <c r="AQ158" i="1"/>
  <c r="AQ159" i="1"/>
  <c r="AA160" i="1"/>
  <c r="AQ160" i="1"/>
  <c r="BZ161" i="1" s="1"/>
  <c r="AA161" i="1"/>
  <c r="AQ161" i="1"/>
  <c r="AA162" i="1"/>
  <c r="AB162" i="1"/>
  <c r="BE162" i="1"/>
  <c r="AI162" i="1" s="1"/>
  <c r="AQ162" i="1"/>
  <c r="Y163" i="1"/>
  <c r="Y164" i="1" s="1"/>
  <c r="AQ163" i="1"/>
  <c r="BZ164" i="1" s="1"/>
  <c r="AQ164" i="1"/>
  <c r="BZ165" i="1" s="1"/>
  <c r="AQ165" i="1"/>
  <c r="AQ166" i="1"/>
  <c r="AQ167" i="1"/>
  <c r="BZ168" i="1" s="1"/>
  <c r="AA168" i="1"/>
  <c r="AQ168" i="1"/>
  <c r="BZ169" i="1" s="1"/>
  <c r="AA169" i="1"/>
  <c r="AQ169" i="1"/>
  <c r="AA170" i="1"/>
  <c r="AB170" i="1"/>
  <c r="BE170" i="1"/>
  <c r="AI170" i="1" s="1"/>
  <c r="AQ170" i="1"/>
  <c r="AR170" i="1" s="1"/>
  <c r="Y171" i="1"/>
  <c r="AA171" i="1" s="1"/>
  <c r="AQ171" i="1"/>
  <c r="AQ172" i="1"/>
  <c r="BZ173" i="1" s="1"/>
  <c r="AQ173" i="1"/>
  <c r="BZ174" i="1" s="1"/>
  <c r="AA174" i="1"/>
  <c r="AQ174" i="1"/>
  <c r="AQ175" i="1"/>
  <c r="AA176" i="1"/>
  <c r="AQ176" i="1"/>
  <c r="AA177" i="1"/>
  <c r="AQ177" i="1"/>
  <c r="AA178" i="1"/>
  <c r="AQ178" i="1"/>
  <c r="BZ179" i="1" s="1"/>
  <c r="AA179" i="1"/>
  <c r="AQ179" i="1"/>
  <c r="AA180" i="1"/>
  <c r="AQ180" i="1"/>
  <c r="BZ181" i="1" s="1"/>
  <c r="AA181" i="1"/>
  <c r="AQ181" i="1"/>
  <c r="AA182" i="1"/>
  <c r="AQ182" i="1"/>
  <c r="BZ183" i="1" s="1"/>
  <c r="AA183" i="1"/>
  <c r="AQ183" i="1"/>
  <c r="AA184" i="1"/>
  <c r="AQ184" i="1"/>
  <c r="BZ185" i="1" s="1"/>
  <c r="AA185" i="1"/>
  <c r="AB185" i="1"/>
  <c r="BE185" i="1"/>
  <c r="AI185" i="1" s="1"/>
  <c r="AQ185" i="1"/>
  <c r="BZ186" i="1" s="1"/>
  <c r="BY186" i="1" s="1"/>
  <c r="AA186" i="1"/>
  <c r="AB186" i="1"/>
  <c r="BE186" i="1"/>
  <c r="AI186" i="1" s="1"/>
  <c r="AQ186" i="1"/>
  <c r="AR186" i="1" s="1"/>
  <c r="AA187" i="1"/>
  <c r="AQ187" i="1"/>
  <c r="BZ188" i="1" s="1"/>
  <c r="AA188" i="1"/>
  <c r="AQ188" i="1"/>
  <c r="BZ189" i="1" s="1"/>
  <c r="AA189" i="1"/>
  <c r="AQ189" i="1"/>
  <c r="AA190" i="1"/>
  <c r="AQ190" i="1"/>
  <c r="BZ191" i="1" s="1"/>
  <c r="AA191" i="1"/>
  <c r="AQ191" i="1"/>
  <c r="AA192" i="1"/>
  <c r="AQ192" i="1"/>
  <c r="BZ193" i="1" s="1"/>
  <c r="AA193" i="1"/>
  <c r="AQ193" i="1"/>
  <c r="AA194" i="1"/>
  <c r="AQ194" i="1"/>
  <c r="Y195" i="1"/>
  <c r="AA195" i="1" s="1"/>
  <c r="AQ195" i="1"/>
  <c r="AA196" i="1"/>
  <c r="AQ196" i="1"/>
  <c r="AQ197" i="1"/>
  <c r="AA198" i="1"/>
  <c r="AQ198" i="1"/>
  <c r="AA199" i="1"/>
  <c r="AQ199" i="1"/>
  <c r="AA200" i="1"/>
  <c r="AQ200" i="1"/>
  <c r="BZ201" i="1" s="1"/>
  <c r="AA201" i="1"/>
  <c r="AQ201" i="1"/>
  <c r="AA202" i="1"/>
  <c r="AQ202" i="1"/>
  <c r="AA203" i="1"/>
  <c r="AQ203" i="1"/>
  <c r="AA204" i="1"/>
  <c r="AQ204" i="1"/>
  <c r="BZ205" i="1" s="1"/>
  <c r="AA205" i="1"/>
  <c r="AQ205" i="1"/>
  <c r="BZ206" i="1" s="1"/>
  <c r="AA206" i="1"/>
  <c r="AQ206" i="1"/>
  <c r="AA207" i="1"/>
  <c r="AQ207" i="1"/>
  <c r="BZ208" i="1" s="1"/>
  <c r="AA208" i="1"/>
  <c r="AQ208" i="1"/>
  <c r="BZ209" i="1" s="1"/>
  <c r="AA209" i="1"/>
  <c r="AQ209" i="1"/>
  <c r="AA210" i="1"/>
  <c r="AQ210" i="1"/>
  <c r="BZ211" i="1" s="1"/>
  <c r="Y211" i="1"/>
  <c r="AA211" i="1" s="1"/>
  <c r="AQ211" i="1"/>
  <c r="BZ212" i="1" s="1"/>
  <c r="AQ212" i="1"/>
  <c r="BZ213" i="1" s="1"/>
  <c r="AQ213" i="1"/>
  <c r="BZ214" i="1" s="1"/>
  <c r="AA214" i="1"/>
  <c r="AQ214" i="1"/>
  <c r="BZ215" i="1" s="1"/>
  <c r="AQ215" i="1"/>
  <c r="AA216" i="1"/>
  <c r="AQ216" i="1"/>
  <c r="BZ217" i="1" s="1"/>
  <c r="AA217" i="1"/>
  <c r="BE217" i="1"/>
  <c r="AI217" i="1" s="1"/>
  <c r="AQ217" i="1"/>
  <c r="BZ218" i="1" s="1"/>
  <c r="BY218" i="1" s="1"/>
  <c r="AA218" i="1"/>
  <c r="AB218" i="1"/>
  <c r="BE218" i="1"/>
  <c r="AI218" i="1" s="1"/>
  <c r="AQ218" i="1"/>
  <c r="AR218" i="1" s="1"/>
  <c r="Y219" i="1"/>
  <c r="AA219" i="1" s="1"/>
  <c r="AQ219" i="1"/>
  <c r="BZ220" i="1" s="1"/>
  <c r="AQ220" i="1"/>
  <c r="AQ221" i="1"/>
  <c r="BZ222" i="1" s="1"/>
  <c r="AQ222" i="1"/>
  <c r="BZ223" i="1" s="1"/>
  <c r="AQ223" i="1"/>
  <c r="BZ224" i="1" s="1"/>
  <c r="AA224" i="1"/>
  <c r="AQ224" i="1"/>
  <c r="BZ225" i="1" s="1"/>
  <c r="AA225" i="1"/>
  <c r="AB225" i="1"/>
  <c r="BE225" i="1"/>
  <c r="AI225" i="1" s="1"/>
  <c r="AQ225" i="1"/>
  <c r="AR225" i="1" s="1"/>
  <c r="AA226" i="1"/>
  <c r="AB226" i="1"/>
  <c r="BE226" i="1"/>
  <c r="AI226" i="1" s="1"/>
  <c r="AQ226" i="1"/>
  <c r="AR226" i="1" s="1"/>
  <c r="AQ227" i="1"/>
  <c r="BZ228" i="1" s="1"/>
  <c r="AQ228" i="1"/>
  <c r="BZ229" i="1" s="1"/>
  <c r="AQ229" i="1"/>
  <c r="AQ230" i="1"/>
  <c r="BZ231" i="1" s="1"/>
  <c r="AQ231" i="1"/>
  <c r="BZ232" i="1" s="1"/>
  <c r="AA232" i="1"/>
  <c r="AQ232" i="1"/>
  <c r="AA233" i="1"/>
  <c r="AQ233" i="1"/>
  <c r="AA234" i="1"/>
  <c r="AQ234" i="1"/>
  <c r="Y235" i="1"/>
  <c r="AA235" i="1" s="1"/>
  <c r="AQ235" i="1"/>
  <c r="BZ236" i="1" s="1"/>
  <c r="AQ236" i="1"/>
  <c r="AQ237" i="1"/>
  <c r="AQ238" i="1"/>
  <c r="BZ239" i="1" s="1"/>
  <c r="AQ239" i="1"/>
  <c r="BZ240" i="1" s="1"/>
  <c r="AA240" i="1"/>
  <c r="AQ240" i="1"/>
  <c r="AA241" i="1"/>
  <c r="AQ241" i="1"/>
  <c r="BZ242" i="1" s="1"/>
  <c r="AA242" i="1"/>
  <c r="AQ242" i="1"/>
  <c r="Y243" i="1"/>
  <c r="AA243" i="1" s="1"/>
  <c r="AQ243" i="1"/>
  <c r="BZ244" i="1" s="1"/>
  <c r="AQ244" i="1"/>
  <c r="BZ245" i="1" s="1"/>
  <c r="AQ245" i="1"/>
  <c r="AQ246" i="1"/>
  <c r="BZ247" i="1" s="1"/>
  <c r="AQ247" i="1"/>
  <c r="BZ248" i="1" s="1"/>
  <c r="AA248" i="1"/>
  <c r="AQ248" i="1"/>
  <c r="AA249" i="1"/>
  <c r="AQ249" i="1"/>
  <c r="AA250" i="1"/>
  <c r="AB250" i="1"/>
  <c r="BE250" i="1"/>
  <c r="AI250" i="1" s="1"/>
  <c r="AQ250" i="1"/>
  <c r="Y251" i="1"/>
  <c r="AA251" i="1" s="1"/>
  <c r="AQ251" i="1"/>
  <c r="BZ252" i="1" s="1"/>
  <c r="AQ252" i="1"/>
  <c r="AQ253" i="1"/>
  <c r="AQ254" i="1"/>
  <c r="BZ255" i="1" s="1"/>
  <c r="AQ255" i="1"/>
  <c r="BZ256" i="1" s="1"/>
  <c r="AA256" i="1"/>
  <c r="AQ256" i="1"/>
  <c r="BZ257" i="1" s="1"/>
  <c r="AA257" i="1"/>
  <c r="AB257" i="1"/>
  <c r="BE257" i="1"/>
  <c r="AI257" i="1" s="1"/>
  <c r="AQ257" i="1"/>
  <c r="AR257" i="1" s="1"/>
  <c r="AA258" i="1"/>
  <c r="AB258" i="1"/>
  <c r="BE258" i="1"/>
  <c r="AI258" i="1" s="1"/>
  <c r="AQ258" i="1"/>
  <c r="AR258" i="1" s="1"/>
  <c r="AQ259" i="1"/>
  <c r="BZ260" i="1" s="1"/>
  <c r="AQ260" i="1"/>
  <c r="AQ261" i="1"/>
  <c r="BZ262" i="1" s="1"/>
  <c r="AQ262" i="1"/>
  <c r="AQ263" i="1"/>
  <c r="BZ264" i="1" s="1"/>
  <c r="AA264" i="1"/>
  <c r="AQ264" i="1"/>
  <c r="BZ265" i="1" s="1"/>
  <c r="AA265" i="1"/>
  <c r="AQ265" i="1"/>
  <c r="AA266" i="1"/>
  <c r="AQ266" i="1"/>
  <c r="AR266" i="1" s="1"/>
  <c r="Y267" i="1"/>
  <c r="AA267" i="1" s="1"/>
  <c r="AQ267" i="1"/>
  <c r="BZ268" i="1" s="1"/>
  <c r="AQ268" i="1"/>
  <c r="AQ269" i="1"/>
  <c r="AQ270" i="1"/>
  <c r="AQ271" i="1"/>
  <c r="BZ272" i="1" s="1"/>
  <c r="AA272" i="1"/>
  <c r="AQ272" i="1"/>
  <c r="AA273" i="1"/>
  <c r="AQ273" i="1"/>
  <c r="BZ274" i="1" s="1"/>
  <c r="AA274" i="1"/>
  <c r="AB274" i="1"/>
  <c r="BE274" i="1"/>
  <c r="AI274" i="1" s="1"/>
  <c r="AQ274" i="1"/>
  <c r="BZ275" i="1" s="1"/>
  <c r="CA275" i="1" s="1"/>
  <c r="AA275" i="1"/>
  <c r="AQ275" i="1"/>
  <c r="AA276" i="1"/>
  <c r="AQ276" i="1"/>
  <c r="BZ277" i="1" s="1"/>
  <c r="AA277" i="1"/>
  <c r="AQ277" i="1"/>
  <c r="AA278" i="1"/>
  <c r="AQ278" i="1"/>
  <c r="BZ279" i="1" s="1"/>
  <c r="AA279" i="1"/>
  <c r="AQ279" i="1"/>
  <c r="AA280" i="1"/>
  <c r="AQ280" i="1"/>
  <c r="BZ281" i="1" s="1"/>
  <c r="AA281" i="1"/>
  <c r="AQ281" i="1"/>
  <c r="AA282" i="1"/>
  <c r="AQ282" i="1"/>
  <c r="H870" i="2"/>
  <c r="U870" i="2"/>
  <c r="AH870" i="2"/>
  <c r="H871" i="2"/>
  <c r="U871" i="2"/>
  <c r="AH871" i="2"/>
  <c r="H872" i="2"/>
  <c r="U872" i="2"/>
  <c r="AH872" i="2"/>
  <c r="H873" i="2"/>
  <c r="U873" i="2"/>
  <c r="AH873" i="2"/>
  <c r="H874" i="2"/>
  <c r="U874" i="2"/>
  <c r="AH874" i="2"/>
  <c r="H875" i="2"/>
  <c r="U875" i="2"/>
  <c r="AH875" i="2"/>
  <c r="H876" i="2"/>
  <c r="U876" i="2"/>
  <c r="AH876" i="2"/>
  <c r="H877" i="2"/>
  <c r="U877" i="2"/>
  <c r="AH877" i="2"/>
  <c r="H878" i="2"/>
  <c r="U878" i="2"/>
  <c r="AH878" i="2"/>
  <c r="H879" i="2"/>
  <c r="U879" i="2"/>
  <c r="AH879" i="2"/>
  <c r="H880" i="2"/>
  <c r="U880" i="2"/>
  <c r="AH880" i="2"/>
  <c r="H881" i="2"/>
  <c r="U881" i="2"/>
  <c r="AH881" i="2"/>
  <c r="H882" i="2"/>
  <c r="U882" i="2"/>
  <c r="AH882" i="2"/>
  <c r="H883" i="2"/>
  <c r="U883" i="2"/>
  <c r="AH883" i="2"/>
  <c r="H884" i="2"/>
  <c r="U884" i="2"/>
  <c r="AH884" i="2"/>
  <c r="H885" i="2"/>
  <c r="U885" i="2"/>
  <c r="AH885" i="2"/>
  <c r="H886" i="2"/>
  <c r="U886" i="2"/>
  <c r="AH886" i="2"/>
  <c r="H887" i="2"/>
  <c r="U887" i="2"/>
  <c r="AH887" i="2"/>
  <c r="H888" i="2"/>
  <c r="U888" i="2"/>
  <c r="AH888" i="2"/>
  <c r="H889" i="2"/>
  <c r="U889" i="2"/>
  <c r="AH889" i="2"/>
  <c r="H890" i="2"/>
  <c r="U890" i="2"/>
  <c r="AH890" i="2"/>
  <c r="H891" i="2"/>
  <c r="U891" i="2"/>
  <c r="AH891" i="2"/>
  <c r="H892" i="2"/>
  <c r="U892" i="2"/>
  <c r="AH892" i="2"/>
  <c r="H893" i="2"/>
  <c r="U893" i="2"/>
  <c r="AH893" i="2"/>
  <c r="H894" i="2"/>
  <c r="U894" i="2"/>
  <c r="AH894" i="2"/>
  <c r="H895" i="2"/>
  <c r="U895" i="2"/>
  <c r="AH895" i="2"/>
  <c r="H896" i="2"/>
  <c r="U896" i="2"/>
  <c r="AH896" i="2"/>
  <c r="H897" i="2"/>
  <c r="U897" i="2"/>
  <c r="AH897" i="2"/>
  <c r="H898" i="2"/>
  <c r="U898" i="2"/>
  <c r="AH898" i="2"/>
  <c r="H899" i="2"/>
  <c r="U899" i="2"/>
  <c r="AH899" i="2"/>
  <c r="H900" i="2"/>
  <c r="U900" i="2"/>
  <c r="AH900" i="2"/>
  <c r="H901" i="2"/>
  <c r="U901" i="2"/>
  <c r="AH901" i="2"/>
  <c r="H902" i="2"/>
  <c r="U902" i="2"/>
  <c r="AH902" i="2"/>
  <c r="H903" i="2"/>
  <c r="U903" i="2"/>
  <c r="AH903" i="2"/>
  <c r="H904" i="2"/>
  <c r="U904" i="2"/>
  <c r="AH904" i="2"/>
  <c r="H905" i="2"/>
  <c r="U905" i="2"/>
  <c r="AH905" i="2"/>
  <c r="H906" i="2"/>
  <c r="U906" i="2"/>
  <c r="AH906" i="2"/>
  <c r="H907" i="2"/>
  <c r="U907" i="2"/>
  <c r="AH907" i="2"/>
  <c r="H908" i="2"/>
  <c r="U908" i="2"/>
  <c r="AH908" i="2"/>
  <c r="H909" i="2"/>
  <c r="U909" i="2"/>
  <c r="AH909" i="2"/>
  <c r="H913" i="2"/>
  <c r="U913" i="2"/>
  <c r="AH913" i="2"/>
  <c r="H914" i="2"/>
  <c r="U914" i="2"/>
  <c r="AH914" i="2"/>
  <c r="H915" i="2"/>
  <c r="U915" i="2"/>
  <c r="AH915" i="2"/>
  <c r="H916" i="2"/>
  <c r="U916" i="2"/>
  <c r="AH916" i="2"/>
  <c r="H917" i="2"/>
  <c r="U917" i="2"/>
  <c r="AH917" i="2"/>
  <c r="H918" i="2"/>
  <c r="U918" i="2"/>
  <c r="AH918" i="2"/>
  <c r="H919" i="2"/>
  <c r="U919" i="2"/>
  <c r="AH919" i="2"/>
  <c r="H920" i="2"/>
  <c r="U920" i="2"/>
  <c r="AH920" i="2"/>
  <c r="H921" i="2"/>
  <c r="U921" i="2"/>
  <c r="AH921" i="2"/>
  <c r="H922" i="2"/>
  <c r="U922" i="2"/>
  <c r="AH922" i="2"/>
  <c r="H923" i="2"/>
  <c r="U923" i="2"/>
  <c r="AH923" i="2"/>
  <c r="H924" i="2"/>
  <c r="U924" i="2"/>
  <c r="AH924" i="2"/>
  <c r="H925" i="2"/>
  <c r="U925" i="2"/>
  <c r="AH925" i="2"/>
  <c r="H926" i="2"/>
  <c r="U926" i="2"/>
  <c r="AH926" i="2"/>
  <c r="H927" i="2"/>
  <c r="U927" i="2"/>
  <c r="AH927" i="2"/>
  <c r="H928" i="2"/>
  <c r="U928" i="2"/>
  <c r="AH928" i="2"/>
  <c r="H929" i="2"/>
  <c r="U929" i="2"/>
  <c r="AH929" i="2"/>
  <c r="H930" i="2"/>
  <c r="U930" i="2"/>
  <c r="AH930" i="2"/>
  <c r="H931" i="2"/>
  <c r="U931" i="2"/>
  <c r="AH931" i="2"/>
  <c r="H932" i="2"/>
  <c r="U932" i="2"/>
  <c r="AH932" i="2"/>
  <c r="H933" i="2"/>
  <c r="U933" i="2"/>
  <c r="AH933" i="2"/>
  <c r="H934" i="2"/>
  <c r="U934" i="2"/>
  <c r="AH934" i="2"/>
  <c r="H935" i="2"/>
  <c r="U935" i="2"/>
  <c r="AH935" i="2"/>
  <c r="H936" i="2"/>
  <c r="U936" i="2"/>
  <c r="AH936" i="2"/>
  <c r="H937" i="2"/>
  <c r="U937" i="2"/>
  <c r="AH937" i="2"/>
  <c r="H938" i="2"/>
  <c r="U938" i="2"/>
  <c r="AH938" i="2"/>
  <c r="H939" i="2"/>
  <c r="U939" i="2"/>
  <c r="AH939" i="2"/>
  <c r="H940" i="2"/>
  <c r="U940" i="2"/>
  <c r="AH940" i="2"/>
  <c r="H941" i="2"/>
  <c r="U941" i="2"/>
  <c r="AH941" i="2"/>
  <c r="H942" i="2"/>
  <c r="U942" i="2"/>
  <c r="AH942" i="2"/>
  <c r="H943" i="2"/>
  <c r="U943" i="2"/>
  <c r="AH943" i="2"/>
  <c r="H944" i="2"/>
  <c r="U944" i="2"/>
  <c r="AH944" i="2"/>
  <c r="H945" i="2"/>
  <c r="U945" i="2"/>
  <c r="AH945" i="2"/>
  <c r="H946" i="2"/>
  <c r="U946" i="2"/>
  <c r="AH946" i="2"/>
  <c r="H947" i="2"/>
  <c r="U947" i="2"/>
  <c r="AH947" i="2"/>
  <c r="H948" i="2"/>
  <c r="U948" i="2"/>
  <c r="AH948" i="2"/>
  <c r="H949" i="2"/>
  <c r="U949" i="2"/>
  <c r="AH949" i="2"/>
  <c r="H950" i="2"/>
  <c r="U950" i="2"/>
  <c r="AH950" i="2"/>
  <c r="H951" i="2"/>
  <c r="U951" i="2"/>
  <c r="AH951" i="2"/>
  <c r="H952" i="2"/>
  <c r="U952" i="2"/>
  <c r="AH952" i="2"/>
  <c r="H956" i="2"/>
  <c r="U956" i="2"/>
  <c r="AH956" i="2"/>
  <c r="H957" i="2"/>
  <c r="U957" i="2"/>
  <c r="AH957" i="2"/>
  <c r="H958" i="2"/>
  <c r="U958" i="2"/>
  <c r="AH958" i="2"/>
  <c r="H959" i="2"/>
  <c r="U959" i="2"/>
  <c r="AH959" i="2"/>
  <c r="H960" i="2"/>
  <c r="U960" i="2"/>
  <c r="AH960" i="2"/>
  <c r="H961" i="2"/>
  <c r="U961" i="2"/>
  <c r="AH961" i="2"/>
  <c r="H962" i="2"/>
  <c r="U962" i="2"/>
  <c r="AH962" i="2"/>
  <c r="H963" i="2"/>
  <c r="U963" i="2"/>
  <c r="AH963" i="2"/>
  <c r="H964" i="2"/>
  <c r="U964" i="2"/>
  <c r="AH964" i="2"/>
  <c r="H965" i="2"/>
  <c r="U965" i="2"/>
  <c r="AH965" i="2"/>
  <c r="H966" i="2"/>
  <c r="U966" i="2"/>
  <c r="AH966" i="2"/>
  <c r="H967" i="2"/>
  <c r="U967" i="2"/>
  <c r="AH967" i="2"/>
  <c r="H968" i="2"/>
  <c r="U968" i="2"/>
  <c r="AH968" i="2"/>
  <c r="H969" i="2"/>
  <c r="U969" i="2"/>
  <c r="AH969" i="2"/>
  <c r="H970" i="2"/>
  <c r="U970" i="2"/>
  <c r="AH970" i="2"/>
  <c r="H971" i="2"/>
  <c r="U971" i="2"/>
  <c r="AH971" i="2"/>
  <c r="H972" i="2"/>
  <c r="U972" i="2"/>
  <c r="AH972" i="2"/>
  <c r="H973" i="2"/>
  <c r="U973" i="2"/>
  <c r="AH973" i="2"/>
  <c r="H974" i="2"/>
  <c r="U974" i="2"/>
  <c r="AH974" i="2"/>
  <c r="H975" i="2"/>
  <c r="U975" i="2"/>
  <c r="AH975" i="2"/>
  <c r="H976" i="2"/>
  <c r="U976" i="2"/>
  <c r="AH976" i="2"/>
  <c r="H977" i="2"/>
  <c r="U977" i="2"/>
  <c r="AH977" i="2"/>
  <c r="H978" i="2"/>
  <c r="U978" i="2"/>
  <c r="AH978" i="2"/>
  <c r="H979" i="2"/>
  <c r="U979" i="2"/>
  <c r="AH979" i="2"/>
  <c r="H980" i="2"/>
  <c r="U980" i="2"/>
  <c r="AH980" i="2"/>
  <c r="H981" i="2"/>
  <c r="U981" i="2"/>
  <c r="AH981" i="2"/>
  <c r="H982" i="2"/>
  <c r="U982" i="2"/>
  <c r="AH982" i="2"/>
  <c r="H983" i="2"/>
  <c r="U983" i="2"/>
  <c r="AH983" i="2"/>
  <c r="H984" i="2"/>
  <c r="U984" i="2"/>
  <c r="AH984" i="2"/>
  <c r="H985" i="2"/>
  <c r="U985" i="2"/>
  <c r="AH985" i="2"/>
  <c r="H986" i="2"/>
  <c r="U986" i="2"/>
  <c r="AH986" i="2"/>
  <c r="H987" i="2"/>
  <c r="U987" i="2"/>
  <c r="AH987" i="2"/>
  <c r="H988" i="2"/>
  <c r="U988" i="2"/>
  <c r="AH988" i="2"/>
  <c r="H989" i="2"/>
  <c r="U989" i="2"/>
  <c r="AH989" i="2"/>
  <c r="H990" i="2"/>
  <c r="U990" i="2"/>
  <c r="AH990" i="2"/>
  <c r="H991" i="2"/>
  <c r="U991" i="2"/>
  <c r="AH991" i="2"/>
  <c r="H992" i="2"/>
  <c r="U992" i="2"/>
  <c r="AH992" i="2"/>
  <c r="H993" i="2"/>
  <c r="U993" i="2"/>
  <c r="AH993" i="2"/>
  <c r="H994" i="2"/>
  <c r="U994" i="2"/>
  <c r="AH994" i="2"/>
  <c r="H995" i="2"/>
  <c r="U995" i="2"/>
  <c r="AH995" i="2"/>
  <c r="H999" i="2"/>
  <c r="U999" i="2"/>
  <c r="AH999" i="2"/>
  <c r="H1000" i="2"/>
  <c r="U1000" i="2"/>
  <c r="AH1000" i="2"/>
  <c r="H1001" i="2"/>
  <c r="U1001" i="2"/>
  <c r="AH1001" i="2"/>
  <c r="H1002" i="2"/>
  <c r="U1002" i="2"/>
  <c r="AH1002" i="2"/>
  <c r="H1003" i="2"/>
  <c r="U1003" i="2"/>
  <c r="AH1003" i="2"/>
  <c r="H1004" i="2"/>
  <c r="U1004" i="2"/>
  <c r="AH1004" i="2"/>
  <c r="H1005" i="2"/>
  <c r="U1005" i="2"/>
  <c r="AH1005" i="2"/>
  <c r="H1006" i="2"/>
  <c r="U1006" i="2"/>
  <c r="AH1006" i="2"/>
  <c r="H1007" i="2"/>
  <c r="U1007" i="2"/>
  <c r="AH1007" i="2"/>
  <c r="H1008" i="2"/>
  <c r="U1008" i="2"/>
  <c r="AH1008" i="2"/>
  <c r="H1009" i="2"/>
  <c r="U1009" i="2"/>
  <c r="AH1009" i="2"/>
  <c r="H1010" i="2"/>
  <c r="U1010" i="2"/>
  <c r="AH1010" i="2"/>
  <c r="H1011" i="2"/>
  <c r="U1011" i="2"/>
  <c r="AH1011" i="2"/>
  <c r="H1012" i="2"/>
  <c r="U1012" i="2"/>
  <c r="AH1012" i="2"/>
  <c r="H1013" i="2"/>
  <c r="U1013" i="2"/>
  <c r="AH1013" i="2"/>
  <c r="H1014" i="2"/>
  <c r="U1014" i="2"/>
  <c r="AH1014" i="2"/>
  <c r="H1015" i="2"/>
  <c r="U1015" i="2"/>
  <c r="AH1015" i="2"/>
  <c r="H1016" i="2"/>
  <c r="U1016" i="2"/>
  <c r="AH1016" i="2"/>
  <c r="H1017" i="2"/>
  <c r="U1017" i="2"/>
  <c r="AH1017" i="2"/>
  <c r="H1018" i="2"/>
  <c r="U1018" i="2"/>
  <c r="AH1018" i="2"/>
  <c r="H1019" i="2"/>
  <c r="U1019" i="2"/>
  <c r="AH1019" i="2"/>
  <c r="H1020" i="2"/>
  <c r="U1020" i="2"/>
  <c r="AH1020" i="2"/>
  <c r="H1021" i="2"/>
  <c r="U1021" i="2"/>
  <c r="AH1021" i="2"/>
  <c r="H1022" i="2"/>
  <c r="U1022" i="2"/>
  <c r="AH1022" i="2"/>
  <c r="H1023" i="2"/>
  <c r="U1023" i="2"/>
  <c r="AH1023" i="2"/>
  <c r="H1024" i="2"/>
  <c r="U1024" i="2"/>
  <c r="AH1024" i="2"/>
  <c r="H1025" i="2"/>
  <c r="U1025" i="2"/>
  <c r="AH1025" i="2"/>
  <c r="H1026" i="2"/>
  <c r="U1026" i="2"/>
  <c r="AH1026" i="2"/>
  <c r="H1027" i="2"/>
  <c r="U1027" i="2"/>
  <c r="AH1027" i="2"/>
  <c r="H1028" i="2"/>
  <c r="U1028" i="2"/>
  <c r="AH1028" i="2"/>
  <c r="H1029" i="2"/>
  <c r="U1029" i="2"/>
  <c r="AH1029" i="2"/>
  <c r="H1030" i="2"/>
  <c r="U1030" i="2"/>
  <c r="AH1030" i="2"/>
  <c r="H1031" i="2"/>
  <c r="U1031" i="2"/>
  <c r="AH1031" i="2"/>
  <c r="H1032" i="2"/>
  <c r="U1032" i="2"/>
  <c r="AH1032" i="2"/>
  <c r="H1033" i="2"/>
  <c r="U1033" i="2"/>
  <c r="AH1033" i="2"/>
  <c r="H1034" i="2"/>
  <c r="U1034" i="2"/>
  <c r="AH1034" i="2"/>
  <c r="H1035" i="2"/>
  <c r="U1035" i="2"/>
  <c r="AH1035" i="2"/>
  <c r="H1036" i="2"/>
  <c r="U1036" i="2"/>
  <c r="AH1036" i="2"/>
  <c r="H1037" i="2"/>
  <c r="U1037" i="2"/>
  <c r="AH1037" i="2"/>
  <c r="H1038" i="2"/>
  <c r="U1038" i="2"/>
  <c r="AH1038" i="2"/>
  <c r="H1042" i="2"/>
  <c r="U1042" i="2"/>
  <c r="AH1042" i="2"/>
  <c r="H1043" i="2"/>
  <c r="U1043" i="2"/>
  <c r="AH1043" i="2"/>
  <c r="H1044" i="2"/>
  <c r="U1044" i="2"/>
  <c r="AH1044" i="2"/>
  <c r="H1045" i="2"/>
  <c r="U1045" i="2"/>
  <c r="AH1045" i="2"/>
  <c r="H1046" i="2"/>
  <c r="U1046" i="2"/>
  <c r="AH1046" i="2"/>
  <c r="H1047" i="2"/>
  <c r="U1047" i="2"/>
  <c r="AH1047" i="2"/>
  <c r="H1048" i="2"/>
  <c r="U1048" i="2"/>
  <c r="AH1048" i="2"/>
  <c r="H1049" i="2"/>
  <c r="U1049" i="2"/>
  <c r="AH1049" i="2"/>
  <c r="H1050" i="2"/>
  <c r="U1050" i="2"/>
  <c r="AH1050" i="2"/>
  <c r="H1051" i="2"/>
  <c r="U1051" i="2"/>
  <c r="AH1051" i="2"/>
  <c r="H1052" i="2"/>
  <c r="U1052" i="2"/>
  <c r="AH1052" i="2"/>
  <c r="H1053" i="2"/>
  <c r="U1053" i="2"/>
  <c r="AH1053" i="2"/>
  <c r="H1054" i="2"/>
  <c r="U1054" i="2"/>
  <c r="AH1054" i="2"/>
  <c r="H1055" i="2"/>
  <c r="U1055" i="2"/>
  <c r="AH1055" i="2"/>
  <c r="H1056" i="2"/>
  <c r="U1056" i="2"/>
  <c r="AH1056" i="2"/>
  <c r="H1057" i="2"/>
  <c r="U1057" i="2"/>
  <c r="AH1057" i="2"/>
  <c r="H1058" i="2"/>
  <c r="U1058" i="2"/>
  <c r="AH1058" i="2"/>
  <c r="H1059" i="2"/>
  <c r="U1059" i="2"/>
  <c r="AH1059" i="2"/>
  <c r="H1060" i="2"/>
  <c r="U1060" i="2"/>
  <c r="AH1060" i="2"/>
  <c r="H1061" i="2"/>
  <c r="U1061" i="2"/>
  <c r="AH1061" i="2"/>
  <c r="H1062" i="2"/>
  <c r="U1062" i="2"/>
  <c r="AH1062" i="2"/>
  <c r="H1063" i="2"/>
  <c r="U1063" i="2"/>
  <c r="AH1063" i="2"/>
  <c r="H1064" i="2"/>
  <c r="U1064" i="2"/>
  <c r="AH1064" i="2"/>
  <c r="H1065" i="2"/>
  <c r="U1065" i="2"/>
  <c r="AH1065" i="2"/>
  <c r="H1066" i="2"/>
  <c r="U1066" i="2"/>
  <c r="AH1066" i="2"/>
  <c r="H1067" i="2"/>
  <c r="U1067" i="2"/>
  <c r="AH1067" i="2"/>
  <c r="H1068" i="2"/>
  <c r="U1068" i="2"/>
  <c r="AH1068" i="2"/>
  <c r="H1069" i="2"/>
  <c r="U1069" i="2"/>
  <c r="AH1069" i="2"/>
  <c r="H1070" i="2"/>
  <c r="U1070" i="2"/>
  <c r="AH1070" i="2"/>
  <c r="H1071" i="2"/>
  <c r="U1071" i="2"/>
  <c r="AH1071" i="2"/>
  <c r="H1072" i="2"/>
  <c r="U1072" i="2"/>
  <c r="AH1072" i="2"/>
  <c r="H1073" i="2"/>
  <c r="U1073" i="2"/>
  <c r="AH1073" i="2"/>
  <c r="H1074" i="2"/>
  <c r="U1074" i="2"/>
  <c r="AH1074" i="2"/>
  <c r="H1075" i="2"/>
  <c r="U1075" i="2"/>
  <c r="AH1075" i="2"/>
  <c r="H1076" i="2"/>
  <c r="U1076" i="2"/>
  <c r="AH1076" i="2"/>
  <c r="H1077" i="2"/>
  <c r="U1077" i="2"/>
  <c r="AH1077" i="2"/>
  <c r="H1078" i="2"/>
  <c r="U1078" i="2"/>
  <c r="AH1078" i="2"/>
  <c r="H1079" i="2"/>
  <c r="U1079" i="2"/>
  <c r="AH1079" i="2"/>
  <c r="H1080" i="2"/>
  <c r="U1080" i="2"/>
  <c r="AH1080" i="2"/>
  <c r="H1081" i="2"/>
  <c r="U1081" i="2"/>
  <c r="AH1081" i="2"/>
  <c r="W10" i="1"/>
  <c r="Y11" i="1"/>
  <c r="W14" i="1"/>
  <c r="W15" i="1"/>
  <c r="W18" i="1"/>
  <c r="W19" i="1"/>
  <c r="Y19" i="1"/>
  <c r="Y20" i="1" s="1"/>
  <c r="Y21" i="1" s="1"/>
  <c r="Y22" i="1" s="1"/>
  <c r="Y23" i="1" s="1"/>
  <c r="Y24" i="1" s="1"/>
  <c r="Y25" i="1" s="1"/>
  <c r="Y26" i="1" s="1"/>
  <c r="W22" i="1"/>
  <c r="W26" i="1"/>
  <c r="Y27" i="1"/>
  <c r="Y28" i="1" s="1"/>
  <c r="Y29" i="1" s="1"/>
  <c r="Y30" i="1" s="1"/>
  <c r="Y31" i="1" s="1"/>
  <c r="Y32" i="1" s="1"/>
  <c r="Y33" i="1" s="1"/>
  <c r="Y34" i="1" s="1"/>
  <c r="W28" i="1"/>
  <c r="W29" i="1"/>
  <c r="W34" i="1"/>
  <c r="Y35" i="1"/>
  <c r="Y36" i="1" s="1"/>
  <c r="Y37" i="1" s="1"/>
  <c r="Y38" i="1" s="1"/>
  <c r="Y39" i="1" s="1"/>
  <c r="Y40" i="1" s="1"/>
  <c r="Y41" i="1" s="1"/>
  <c r="Y42" i="1" s="1"/>
  <c r="W40" i="1"/>
  <c r="W41" i="1"/>
  <c r="W42" i="1"/>
  <c r="U43" i="1"/>
  <c r="U44" i="1" s="1"/>
  <c r="U45" i="1" s="1"/>
  <c r="U46" i="1" s="1"/>
  <c r="U47" i="1" s="1"/>
  <c r="U48" i="1" s="1"/>
  <c r="U49" i="1" s="1"/>
  <c r="U50" i="1" s="1"/>
  <c r="W48" i="1"/>
  <c r="W49" i="1"/>
  <c r="W50" i="1"/>
  <c r="Y51" i="1"/>
  <c r="Y52" i="1" s="1"/>
  <c r="Y53" i="1" s="1"/>
  <c r="Y54" i="1" s="1"/>
  <c r="Y55" i="1" s="1"/>
  <c r="Y56" i="1" s="1"/>
  <c r="Y57" i="1" s="1"/>
  <c r="Y58" i="1" s="1"/>
  <c r="W54" i="1"/>
  <c r="W57" i="1"/>
  <c r="W58" i="1"/>
  <c r="U59" i="1"/>
  <c r="U60" i="1" s="1"/>
  <c r="W63" i="1"/>
  <c r="W65" i="1"/>
  <c r="W66" i="1"/>
  <c r="Y67" i="1"/>
  <c r="Y68" i="1" s="1"/>
  <c r="Y69" i="1" s="1"/>
  <c r="Y70" i="1" s="1"/>
  <c r="Y71" i="1" s="1"/>
  <c r="Y72" i="1" s="1"/>
  <c r="Y73" i="1" s="1"/>
  <c r="Y74" i="1" s="1"/>
  <c r="W69" i="1"/>
  <c r="W70" i="1"/>
  <c r="W73" i="1"/>
  <c r="W74" i="1"/>
  <c r="Y75" i="1"/>
  <c r="AA75" i="1" s="1"/>
  <c r="W80" i="1"/>
  <c r="W82" i="1"/>
  <c r="U83" i="1"/>
  <c r="U84" i="1" s="1"/>
  <c r="W88" i="1"/>
  <c r="W89" i="1"/>
  <c r="W90" i="1"/>
  <c r="Y91" i="1"/>
  <c r="Y92" i="1" s="1"/>
  <c r="Y93" i="1" s="1"/>
  <c r="Y94" i="1" s="1"/>
  <c r="Y95" i="1" s="1"/>
  <c r="Y96" i="1" s="1"/>
  <c r="Y97" i="1" s="1"/>
  <c r="Y98" i="1" s="1"/>
  <c r="W96" i="1"/>
  <c r="W97" i="1"/>
  <c r="W98" i="1"/>
  <c r="Y99" i="1"/>
  <c r="AA99" i="1" s="1"/>
  <c r="W104" i="1"/>
  <c r="W105" i="1"/>
  <c r="W106" i="1"/>
  <c r="Y107" i="1"/>
  <c r="Y108" i="1" s="1"/>
  <c r="Y109" i="1" s="1"/>
  <c r="Y110" i="1" s="1"/>
  <c r="Y111" i="1" s="1"/>
  <c r="Y112" i="1" s="1"/>
  <c r="Y113" i="1" s="1"/>
  <c r="Y114" i="1" s="1"/>
  <c r="W109" i="1"/>
  <c r="W114" i="1"/>
  <c r="U115" i="1"/>
  <c r="U116" i="1" s="1"/>
  <c r="U117" i="1" s="1"/>
  <c r="U118" i="1" s="1"/>
  <c r="U119" i="1" s="1"/>
  <c r="U120" i="1" s="1"/>
  <c r="U121" i="1" s="1"/>
  <c r="U122" i="1" s="1"/>
  <c r="W120" i="1"/>
  <c r="W122" i="1"/>
  <c r="U123" i="1"/>
  <c r="U124" i="1" s="1"/>
  <c r="U125" i="1" s="1"/>
  <c r="W129" i="1"/>
  <c r="W130" i="1"/>
  <c r="Y131" i="1"/>
  <c r="Y132" i="1" s="1"/>
  <c r="Y133" i="1" s="1"/>
  <c r="Y134" i="1" s="1"/>
  <c r="Y135" i="1" s="1"/>
  <c r="Y136" i="1" s="1"/>
  <c r="Y137" i="1" s="1"/>
  <c r="Y138" i="1" s="1"/>
  <c r="W136" i="1"/>
  <c r="W137" i="1"/>
  <c r="W138" i="1"/>
  <c r="U139" i="1"/>
  <c r="U140" i="1" s="1"/>
  <c r="U141" i="1" s="1"/>
  <c r="U142" i="1" s="1"/>
  <c r="U143" i="1" s="1"/>
  <c r="W143" i="1" s="1"/>
  <c r="W142" i="1"/>
  <c r="W145" i="1"/>
  <c r="W146" i="1"/>
  <c r="Y147" i="1"/>
  <c r="Y148" i="1" s="1"/>
  <c r="Y149" i="1" s="1"/>
  <c r="Y150" i="1" s="1"/>
  <c r="Y151" i="1" s="1"/>
  <c r="Y152" i="1" s="1"/>
  <c r="Y153" i="1" s="1"/>
  <c r="Y154" i="1" s="1"/>
  <c r="W152" i="1"/>
  <c r="W153" i="1"/>
  <c r="W154" i="1"/>
  <c r="Y155" i="1"/>
  <c r="W160" i="1"/>
  <c r="W161" i="1"/>
  <c r="W162" i="1"/>
  <c r="U163" i="1"/>
  <c r="W163" i="1" s="1"/>
  <c r="W168" i="1"/>
  <c r="W169" i="1"/>
  <c r="W170" i="1"/>
  <c r="U171" i="1"/>
  <c r="W174" i="1"/>
  <c r="W177" i="1"/>
  <c r="Y179" i="1"/>
  <c r="Y180" i="1" s="1"/>
  <c r="Y181" i="1" s="1"/>
  <c r="Y182" i="1" s="1"/>
  <c r="Y183" i="1" s="1"/>
  <c r="Y184" i="1" s="1"/>
  <c r="Y185" i="1" s="1"/>
  <c r="Y186" i="1" s="1"/>
  <c r="W184" i="1"/>
  <c r="W185" i="1"/>
  <c r="W186" i="1"/>
  <c r="Y187" i="1"/>
  <c r="Y188" i="1" s="1"/>
  <c r="Y189" i="1" s="1"/>
  <c r="Y190" i="1" s="1"/>
  <c r="Y191" i="1" s="1"/>
  <c r="Y192" i="1" s="1"/>
  <c r="Y193" i="1" s="1"/>
  <c r="Y194" i="1" s="1"/>
  <c r="W192" i="1"/>
  <c r="W193" i="1"/>
  <c r="W194" i="1"/>
  <c r="U195" i="1"/>
  <c r="U196" i="1" s="1"/>
  <c r="U197" i="1" s="1"/>
  <c r="U198" i="1" s="1"/>
  <c r="U199" i="1" s="1"/>
  <c r="W195" i="1"/>
  <c r="W197" i="1"/>
  <c r="W198" i="1"/>
  <c r="W199" i="1"/>
  <c r="W201" i="1"/>
  <c r="W202" i="1"/>
  <c r="W203" i="1"/>
  <c r="Y203" i="1"/>
  <c r="Y204" i="1" s="1"/>
  <c r="Y205" i="1" s="1"/>
  <c r="Y206" i="1" s="1"/>
  <c r="Y207" i="1" s="1"/>
  <c r="Y208" i="1" s="1"/>
  <c r="Y209" i="1" s="1"/>
  <c r="Y210" i="1" s="1"/>
  <c r="W206" i="1"/>
  <c r="W208" i="1"/>
  <c r="U211" i="1"/>
  <c r="U212" i="1" s="1"/>
  <c r="W211" i="1"/>
  <c r="W217" i="1"/>
  <c r="W218" i="1"/>
  <c r="U219" i="1"/>
  <c r="W222" i="1"/>
  <c r="W225" i="1"/>
  <c r="W226" i="1"/>
  <c r="Y227" i="1"/>
  <c r="AA227" i="1" s="1"/>
  <c r="Y228" i="1"/>
  <c r="AA228" i="1" s="1"/>
  <c r="W232" i="1"/>
  <c r="W233" i="1"/>
  <c r="W234" i="1"/>
  <c r="U235" i="1"/>
  <c r="U236" i="1" s="1"/>
  <c r="U237" i="1" s="1"/>
  <c r="U238" i="1" s="1"/>
  <c r="U239" i="1" s="1"/>
  <c r="U240" i="1" s="1"/>
  <c r="U241" i="1" s="1"/>
  <c r="U242" i="1" s="1"/>
  <c r="W235" i="1"/>
  <c r="W237" i="1"/>
  <c r="W239" i="1"/>
  <c r="W240" i="1"/>
  <c r="W241" i="1"/>
  <c r="W242" i="1"/>
  <c r="U243" i="1"/>
  <c r="U244" i="1" s="1"/>
  <c r="U245" i="1" s="1"/>
  <c r="U246" i="1" s="1"/>
  <c r="U247" i="1" s="1"/>
  <c r="U248" i="1" s="1"/>
  <c r="U249" i="1" s="1"/>
  <c r="U250" i="1" s="1"/>
  <c r="W243" i="1"/>
  <c r="W244" i="1"/>
  <c r="W247" i="1"/>
  <c r="W248" i="1"/>
  <c r="W249" i="1"/>
  <c r="W250" i="1"/>
  <c r="U251" i="1"/>
  <c r="W256" i="1"/>
  <c r="W257" i="1"/>
  <c r="W258" i="1"/>
  <c r="Y259" i="1"/>
  <c r="Y260" i="1" s="1"/>
  <c r="Y261" i="1" s="1"/>
  <c r="W264" i="1"/>
  <c r="W265" i="1"/>
  <c r="W266" i="1"/>
  <c r="U267" i="1"/>
  <c r="U268" i="1" s="1"/>
  <c r="U269" i="1" s="1"/>
  <c r="U270" i="1" s="1"/>
  <c r="W267" i="1"/>
  <c r="W268" i="1"/>
  <c r="W274" i="1"/>
  <c r="W275" i="1"/>
  <c r="Y275" i="1"/>
  <c r="Y276" i="1" s="1"/>
  <c r="Y277" i="1" s="1"/>
  <c r="Y278" i="1" s="1"/>
  <c r="Y279" i="1" s="1"/>
  <c r="Y280" i="1" s="1"/>
  <c r="Y281" i="1" s="1"/>
  <c r="Y282" i="1" s="1"/>
  <c r="W277" i="1"/>
  <c r="W278" i="1"/>
  <c r="W280" i="1"/>
  <c r="H654" i="2"/>
  <c r="U654" i="2"/>
  <c r="AH654" i="2"/>
  <c r="H655" i="2"/>
  <c r="U655" i="2"/>
  <c r="AH655" i="2"/>
  <c r="H656" i="2"/>
  <c r="U656" i="2"/>
  <c r="AH656" i="2"/>
  <c r="H657" i="2"/>
  <c r="U657" i="2"/>
  <c r="AH657" i="2"/>
  <c r="H658" i="2"/>
  <c r="U658" i="2"/>
  <c r="AH658" i="2"/>
  <c r="H659" i="2"/>
  <c r="U659" i="2"/>
  <c r="AH659" i="2"/>
  <c r="H660" i="2"/>
  <c r="U660" i="2"/>
  <c r="AH660" i="2"/>
  <c r="H661" i="2"/>
  <c r="U661" i="2"/>
  <c r="AH661" i="2"/>
  <c r="H662" i="2"/>
  <c r="U662" i="2"/>
  <c r="AH662" i="2"/>
  <c r="H663" i="2"/>
  <c r="U663" i="2"/>
  <c r="AH663" i="2"/>
  <c r="H664" i="2"/>
  <c r="U664" i="2"/>
  <c r="AH664" i="2"/>
  <c r="H665" i="2"/>
  <c r="U665" i="2"/>
  <c r="AH665" i="2"/>
  <c r="H666" i="2"/>
  <c r="U666" i="2"/>
  <c r="AH666" i="2"/>
  <c r="H667" i="2"/>
  <c r="U667" i="2"/>
  <c r="AH667" i="2"/>
  <c r="H668" i="2"/>
  <c r="U668" i="2"/>
  <c r="AH668" i="2"/>
  <c r="H669" i="2"/>
  <c r="U669" i="2"/>
  <c r="AH669" i="2"/>
  <c r="H670" i="2"/>
  <c r="U670" i="2"/>
  <c r="AH670" i="2"/>
  <c r="H671" i="2"/>
  <c r="U671" i="2"/>
  <c r="AH671" i="2"/>
  <c r="H672" i="2"/>
  <c r="U672" i="2"/>
  <c r="AH672" i="2"/>
  <c r="H673" i="2"/>
  <c r="U673" i="2"/>
  <c r="AH673" i="2"/>
  <c r="H674" i="2"/>
  <c r="U674" i="2"/>
  <c r="AH674" i="2"/>
  <c r="H675" i="2"/>
  <c r="U675" i="2"/>
  <c r="AH675" i="2"/>
  <c r="H676" i="2"/>
  <c r="U676" i="2"/>
  <c r="AH676" i="2"/>
  <c r="H677" i="2"/>
  <c r="U677" i="2"/>
  <c r="AH677" i="2"/>
  <c r="H678" i="2"/>
  <c r="U678" i="2"/>
  <c r="AH678" i="2"/>
  <c r="H679" i="2"/>
  <c r="U679" i="2"/>
  <c r="AH679" i="2"/>
  <c r="H680" i="2"/>
  <c r="U680" i="2"/>
  <c r="AH680" i="2"/>
  <c r="H681" i="2"/>
  <c r="U681" i="2"/>
  <c r="AH681" i="2"/>
  <c r="H682" i="2"/>
  <c r="U682" i="2"/>
  <c r="AH682" i="2"/>
  <c r="H683" i="2"/>
  <c r="U683" i="2"/>
  <c r="AH683" i="2"/>
  <c r="H684" i="2"/>
  <c r="U684" i="2"/>
  <c r="AH684" i="2"/>
  <c r="H685" i="2"/>
  <c r="U685" i="2"/>
  <c r="AH685" i="2"/>
  <c r="H686" i="2"/>
  <c r="U686" i="2"/>
  <c r="AH686" i="2"/>
  <c r="H687" i="2"/>
  <c r="U687" i="2"/>
  <c r="AH687" i="2"/>
  <c r="H688" i="2"/>
  <c r="U688" i="2"/>
  <c r="AH688" i="2"/>
  <c r="H689" i="2"/>
  <c r="U689" i="2"/>
  <c r="AH689" i="2"/>
  <c r="H690" i="2"/>
  <c r="U690" i="2"/>
  <c r="AH690" i="2"/>
  <c r="H691" i="2"/>
  <c r="U691" i="2"/>
  <c r="AH691" i="2"/>
  <c r="H692" i="2"/>
  <c r="U692" i="2"/>
  <c r="AH692" i="2"/>
  <c r="H693" i="2"/>
  <c r="U693" i="2"/>
  <c r="AH693" i="2"/>
  <c r="H697" i="2"/>
  <c r="U697" i="2"/>
  <c r="AH697" i="2"/>
  <c r="H698" i="2"/>
  <c r="U698" i="2"/>
  <c r="AH698" i="2"/>
  <c r="H699" i="2"/>
  <c r="U699" i="2"/>
  <c r="AH699" i="2"/>
  <c r="H700" i="2"/>
  <c r="U700" i="2"/>
  <c r="AH700" i="2"/>
  <c r="H701" i="2"/>
  <c r="U701" i="2"/>
  <c r="AH701" i="2"/>
  <c r="H702" i="2"/>
  <c r="U702" i="2"/>
  <c r="AH702" i="2"/>
  <c r="H703" i="2"/>
  <c r="U703" i="2"/>
  <c r="AH703" i="2"/>
  <c r="H704" i="2"/>
  <c r="U704" i="2"/>
  <c r="AH704" i="2"/>
  <c r="H705" i="2"/>
  <c r="U705" i="2"/>
  <c r="AH705" i="2"/>
  <c r="H706" i="2"/>
  <c r="U706" i="2"/>
  <c r="AH706" i="2"/>
  <c r="H707" i="2"/>
  <c r="U707" i="2"/>
  <c r="AH707" i="2"/>
  <c r="H708" i="2"/>
  <c r="U708" i="2"/>
  <c r="AH708" i="2"/>
  <c r="H709" i="2"/>
  <c r="U709" i="2"/>
  <c r="AH709" i="2"/>
  <c r="H710" i="2"/>
  <c r="U710" i="2"/>
  <c r="AH710" i="2"/>
  <c r="H711" i="2"/>
  <c r="U711" i="2"/>
  <c r="AH711" i="2"/>
  <c r="H712" i="2"/>
  <c r="U712" i="2"/>
  <c r="AH712" i="2"/>
  <c r="H713" i="2"/>
  <c r="U713" i="2"/>
  <c r="AH713" i="2"/>
  <c r="H714" i="2"/>
  <c r="U714" i="2"/>
  <c r="AH714" i="2"/>
  <c r="H715" i="2"/>
  <c r="U715" i="2"/>
  <c r="AH715" i="2"/>
  <c r="H716" i="2"/>
  <c r="U716" i="2"/>
  <c r="AH716" i="2"/>
  <c r="H717" i="2"/>
  <c r="U717" i="2"/>
  <c r="AH717" i="2"/>
  <c r="H718" i="2"/>
  <c r="U718" i="2"/>
  <c r="AH718" i="2"/>
  <c r="H719" i="2"/>
  <c r="U719" i="2"/>
  <c r="AH719" i="2"/>
  <c r="H720" i="2"/>
  <c r="U720" i="2"/>
  <c r="AH720" i="2"/>
  <c r="H721" i="2"/>
  <c r="U721" i="2"/>
  <c r="AH721" i="2"/>
  <c r="H722" i="2"/>
  <c r="U722" i="2"/>
  <c r="AH722" i="2"/>
  <c r="H723" i="2"/>
  <c r="U723" i="2"/>
  <c r="AH723" i="2"/>
  <c r="H724" i="2"/>
  <c r="U724" i="2"/>
  <c r="AH724" i="2"/>
  <c r="H725" i="2"/>
  <c r="U725" i="2"/>
  <c r="AH725" i="2"/>
  <c r="H726" i="2"/>
  <c r="U726" i="2"/>
  <c r="AH726" i="2"/>
  <c r="H727" i="2"/>
  <c r="U727" i="2"/>
  <c r="AH727" i="2"/>
  <c r="H728" i="2"/>
  <c r="U728" i="2"/>
  <c r="AH728" i="2"/>
  <c r="H729" i="2"/>
  <c r="U729" i="2"/>
  <c r="AH729" i="2"/>
  <c r="H730" i="2"/>
  <c r="U730" i="2"/>
  <c r="AH730" i="2"/>
  <c r="H731" i="2"/>
  <c r="U731" i="2"/>
  <c r="AH731" i="2"/>
  <c r="H732" i="2"/>
  <c r="U732" i="2"/>
  <c r="AH732" i="2"/>
  <c r="H733" i="2"/>
  <c r="U733" i="2"/>
  <c r="AH733" i="2"/>
  <c r="H734" i="2"/>
  <c r="U734" i="2"/>
  <c r="AH734" i="2"/>
  <c r="H735" i="2"/>
  <c r="U735" i="2"/>
  <c r="AH735" i="2"/>
  <c r="H736" i="2"/>
  <c r="U736" i="2"/>
  <c r="AH736" i="2"/>
  <c r="H740" i="2"/>
  <c r="U740" i="2"/>
  <c r="AH740" i="2"/>
  <c r="H741" i="2"/>
  <c r="U741" i="2"/>
  <c r="AH741" i="2"/>
  <c r="H742" i="2"/>
  <c r="U742" i="2"/>
  <c r="AH742" i="2"/>
  <c r="H743" i="2"/>
  <c r="U743" i="2"/>
  <c r="AH743" i="2"/>
  <c r="H744" i="2"/>
  <c r="U744" i="2"/>
  <c r="AH744" i="2"/>
  <c r="H745" i="2"/>
  <c r="U745" i="2"/>
  <c r="AH745" i="2"/>
  <c r="H746" i="2"/>
  <c r="U746" i="2"/>
  <c r="AH746" i="2"/>
  <c r="H747" i="2"/>
  <c r="U747" i="2"/>
  <c r="AH747" i="2"/>
  <c r="H748" i="2"/>
  <c r="U748" i="2"/>
  <c r="AH748" i="2"/>
  <c r="H749" i="2"/>
  <c r="U749" i="2"/>
  <c r="AH749" i="2"/>
  <c r="H750" i="2"/>
  <c r="U750" i="2"/>
  <c r="AH750" i="2"/>
  <c r="H751" i="2"/>
  <c r="U751" i="2"/>
  <c r="AH751" i="2"/>
  <c r="H752" i="2"/>
  <c r="U752" i="2"/>
  <c r="AH752" i="2"/>
  <c r="H753" i="2"/>
  <c r="U753" i="2"/>
  <c r="AH753" i="2"/>
  <c r="H754" i="2"/>
  <c r="U754" i="2"/>
  <c r="AH754" i="2"/>
  <c r="H755" i="2"/>
  <c r="U755" i="2"/>
  <c r="AH755" i="2"/>
  <c r="H756" i="2"/>
  <c r="U756" i="2"/>
  <c r="AH756" i="2"/>
  <c r="H757" i="2"/>
  <c r="U757" i="2"/>
  <c r="AH757" i="2"/>
  <c r="H758" i="2"/>
  <c r="U758" i="2"/>
  <c r="AH758" i="2"/>
  <c r="H759" i="2"/>
  <c r="U759" i="2"/>
  <c r="AH759" i="2"/>
  <c r="H760" i="2"/>
  <c r="U760" i="2"/>
  <c r="AH760" i="2"/>
  <c r="H761" i="2"/>
  <c r="U761" i="2"/>
  <c r="AH761" i="2"/>
  <c r="H762" i="2"/>
  <c r="U762" i="2"/>
  <c r="AH762" i="2"/>
  <c r="H763" i="2"/>
  <c r="U763" i="2"/>
  <c r="AH763" i="2"/>
  <c r="H764" i="2"/>
  <c r="U764" i="2"/>
  <c r="AH764" i="2"/>
  <c r="H765" i="2"/>
  <c r="U765" i="2"/>
  <c r="AH765" i="2"/>
  <c r="H766" i="2"/>
  <c r="U766" i="2"/>
  <c r="AH766" i="2"/>
  <c r="H767" i="2"/>
  <c r="U767" i="2"/>
  <c r="AH767" i="2"/>
  <c r="H768" i="2"/>
  <c r="U768" i="2"/>
  <c r="AH768" i="2"/>
  <c r="H769" i="2"/>
  <c r="U769" i="2"/>
  <c r="AH769" i="2"/>
  <c r="H770" i="2"/>
  <c r="U770" i="2"/>
  <c r="AH770" i="2"/>
  <c r="H771" i="2"/>
  <c r="U771" i="2"/>
  <c r="AH771" i="2"/>
  <c r="H772" i="2"/>
  <c r="U772" i="2"/>
  <c r="AH772" i="2"/>
  <c r="H773" i="2"/>
  <c r="U773" i="2"/>
  <c r="AH773" i="2"/>
  <c r="H774" i="2"/>
  <c r="U774" i="2"/>
  <c r="AH774" i="2"/>
  <c r="H775" i="2"/>
  <c r="U775" i="2"/>
  <c r="AH775" i="2"/>
  <c r="H776" i="2"/>
  <c r="U776" i="2"/>
  <c r="AH776" i="2"/>
  <c r="H777" i="2"/>
  <c r="U777" i="2"/>
  <c r="AH777" i="2"/>
  <c r="H778" i="2"/>
  <c r="U778" i="2"/>
  <c r="AH778" i="2"/>
  <c r="H779" i="2"/>
  <c r="U779" i="2"/>
  <c r="AH779" i="2"/>
  <c r="H783" i="2"/>
  <c r="U783" i="2"/>
  <c r="AH783" i="2"/>
  <c r="H784" i="2"/>
  <c r="U784" i="2"/>
  <c r="AH784" i="2"/>
  <c r="H785" i="2"/>
  <c r="U785" i="2"/>
  <c r="AH785" i="2"/>
  <c r="H786" i="2"/>
  <c r="U786" i="2"/>
  <c r="AH786" i="2"/>
  <c r="H787" i="2"/>
  <c r="U787" i="2"/>
  <c r="AH787" i="2"/>
  <c r="H788" i="2"/>
  <c r="U788" i="2"/>
  <c r="AH788" i="2"/>
  <c r="H789" i="2"/>
  <c r="U789" i="2"/>
  <c r="AH789" i="2"/>
  <c r="H790" i="2"/>
  <c r="U790" i="2"/>
  <c r="AH790" i="2"/>
  <c r="H791" i="2"/>
  <c r="U791" i="2"/>
  <c r="AH791" i="2"/>
  <c r="H792" i="2"/>
  <c r="U792" i="2"/>
  <c r="AH792" i="2"/>
  <c r="H793" i="2"/>
  <c r="U793" i="2"/>
  <c r="AH793" i="2"/>
  <c r="H794" i="2"/>
  <c r="U794" i="2"/>
  <c r="AH794" i="2"/>
  <c r="H795" i="2"/>
  <c r="U795" i="2"/>
  <c r="AH795" i="2"/>
  <c r="H796" i="2"/>
  <c r="U796" i="2"/>
  <c r="AH796" i="2"/>
  <c r="H797" i="2"/>
  <c r="U797" i="2"/>
  <c r="AH797" i="2"/>
  <c r="H798" i="2"/>
  <c r="U798" i="2"/>
  <c r="AH798" i="2"/>
  <c r="H799" i="2"/>
  <c r="U799" i="2"/>
  <c r="AH799" i="2"/>
  <c r="H800" i="2"/>
  <c r="U800" i="2"/>
  <c r="AH800" i="2"/>
  <c r="H801" i="2"/>
  <c r="U801" i="2"/>
  <c r="AH801" i="2"/>
  <c r="H802" i="2"/>
  <c r="U802" i="2"/>
  <c r="AH802" i="2"/>
  <c r="H803" i="2"/>
  <c r="U803" i="2"/>
  <c r="AH803" i="2"/>
  <c r="H804" i="2"/>
  <c r="U804" i="2"/>
  <c r="AH804" i="2"/>
  <c r="H805" i="2"/>
  <c r="U805" i="2"/>
  <c r="AH805" i="2"/>
  <c r="H806" i="2"/>
  <c r="U806" i="2"/>
  <c r="AH806" i="2"/>
  <c r="H807" i="2"/>
  <c r="U807" i="2"/>
  <c r="AH807" i="2"/>
  <c r="H808" i="2"/>
  <c r="U808" i="2"/>
  <c r="AH808" i="2"/>
  <c r="H809" i="2"/>
  <c r="U809" i="2"/>
  <c r="AH809" i="2"/>
  <c r="H810" i="2"/>
  <c r="U810" i="2"/>
  <c r="AH810" i="2"/>
  <c r="H811" i="2"/>
  <c r="U811" i="2"/>
  <c r="AH811" i="2"/>
  <c r="H812" i="2"/>
  <c r="U812" i="2"/>
  <c r="AH812" i="2"/>
  <c r="H813" i="2"/>
  <c r="U813" i="2"/>
  <c r="AH813" i="2"/>
  <c r="H814" i="2"/>
  <c r="U814" i="2"/>
  <c r="AH814" i="2"/>
  <c r="H815" i="2"/>
  <c r="U815" i="2"/>
  <c r="AH815" i="2"/>
  <c r="H816" i="2"/>
  <c r="U816" i="2"/>
  <c r="AH816" i="2"/>
  <c r="H817" i="2"/>
  <c r="U817" i="2"/>
  <c r="AH817" i="2"/>
  <c r="H818" i="2"/>
  <c r="U818" i="2"/>
  <c r="AH818" i="2"/>
  <c r="H819" i="2"/>
  <c r="U819" i="2"/>
  <c r="AH819" i="2"/>
  <c r="H820" i="2"/>
  <c r="U820" i="2"/>
  <c r="AH820" i="2"/>
  <c r="H821" i="2"/>
  <c r="U821" i="2"/>
  <c r="AH821" i="2"/>
  <c r="H822" i="2"/>
  <c r="U822" i="2"/>
  <c r="AH822" i="2"/>
  <c r="H826" i="2"/>
  <c r="U826" i="2"/>
  <c r="AH826" i="2"/>
  <c r="H827" i="2"/>
  <c r="U827" i="2"/>
  <c r="AH827" i="2"/>
  <c r="H828" i="2"/>
  <c r="U828" i="2"/>
  <c r="AH828" i="2"/>
  <c r="H829" i="2"/>
  <c r="U829" i="2"/>
  <c r="AH829" i="2"/>
  <c r="H830" i="2"/>
  <c r="U830" i="2"/>
  <c r="AH830" i="2"/>
  <c r="H831" i="2"/>
  <c r="U831" i="2"/>
  <c r="AH831" i="2"/>
  <c r="H832" i="2"/>
  <c r="U832" i="2"/>
  <c r="AH832" i="2"/>
  <c r="H833" i="2"/>
  <c r="U833" i="2"/>
  <c r="AH833" i="2"/>
  <c r="H834" i="2"/>
  <c r="U834" i="2"/>
  <c r="AH834" i="2"/>
  <c r="H835" i="2"/>
  <c r="U835" i="2"/>
  <c r="AH835" i="2"/>
  <c r="H836" i="2"/>
  <c r="U836" i="2"/>
  <c r="AH836" i="2"/>
  <c r="H837" i="2"/>
  <c r="U837" i="2"/>
  <c r="AH837" i="2"/>
  <c r="H838" i="2"/>
  <c r="U838" i="2"/>
  <c r="AH838" i="2"/>
  <c r="H839" i="2"/>
  <c r="U839" i="2"/>
  <c r="AH839" i="2"/>
  <c r="H840" i="2"/>
  <c r="U840" i="2"/>
  <c r="AH840" i="2"/>
  <c r="H841" i="2"/>
  <c r="U841" i="2"/>
  <c r="AH841" i="2"/>
  <c r="H842" i="2"/>
  <c r="U842" i="2"/>
  <c r="AH842" i="2"/>
  <c r="H843" i="2"/>
  <c r="U843" i="2"/>
  <c r="AH843" i="2"/>
  <c r="H844" i="2"/>
  <c r="U844" i="2"/>
  <c r="AH844" i="2"/>
  <c r="H845" i="2"/>
  <c r="U845" i="2"/>
  <c r="AH845" i="2"/>
  <c r="H846" i="2"/>
  <c r="U846" i="2"/>
  <c r="AH846" i="2"/>
  <c r="H847" i="2"/>
  <c r="U847" i="2"/>
  <c r="AH847" i="2"/>
  <c r="H848" i="2"/>
  <c r="U848" i="2"/>
  <c r="AH848" i="2"/>
  <c r="H849" i="2"/>
  <c r="U849" i="2"/>
  <c r="AH849" i="2"/>
  <c r="H850" i="2"/>
  <c r="U850" i="2"/>
  <c r="AH850" i="2"/>
  <c r="H851" i="2"/>
  <c r="U851" i="2"/>
  <c r="AH851" i="2"/>
  <c r="H852" i="2"/>
  <c r="U852" i="2"/>
  <c r="AH852" i="2"/>
  <c r="H853" i="2"/>
  <c r="U853" i="2"/>
  <c r="AH853" i="2"/>
  <c r="H854" i="2"/>
  <c r="U854" i="2"/>
  <c r="AH854" i="2"/>
  <c r="H855" i="2"/>
  <c r="U855" i="2"/>
  <c r="AH855" i="2"/>
  <c r="H856" i="2"/>
  <c r="U856" i="2"/>
  <c r="AH856" i="2"/>
  <c r="H857" i="2"/>
  <c r="U857" i="2"/>
  <c r="AH857" i="2"/>
  <c r="H858" i="2"/>
  <c r="U858" i="2"/>
  <c r="AH858" i="2"/>
  <c r="H859" i="2"/>
  <c r="U859" i="2"/>
  <c r="AH859" i="2"/>
  <c r="H860" i="2"/>
  <c r="U860" i="2"/>
  <c r="AH860" i="2"/>
  <c r="H861" i="2"/>
  <c r="U861" i="2"/>
  <c r="AH861" i="2"/>
  <c r="H862" i="2"/>
  <c r="U862" i="2"/>
  <c r="AH862" i="2"/>
  <c r="H863" i="2"/>
  <c r="U863" i="2"/>
  <c r="AH863" i="2"/>
  <c r="H864" i="2"/>
  <c r="U864" i="2"/>
  <c r="AH864" i="2"/>
  <c r="H865" i="2"/>
  <c r="U865" i="2"/>
  <c r="AH865" i="2"/>
  <c r="U4" i="1"/>
  <c r="W4" i="1" s="1"/>
  <c r="S10" i="1"/>
  <c r="U11" i="1"/>
  <c r="U12" i="1" s="1"/>
  <c r="U13" i="1" s="1"/>
  <c r="U14" i="1" s="1"/>
  <c r="U15" i="1" s="1"/>
  <c r="U16" i="1" s="1"/>
  <c r="U17" i="1" s="1"/>
  <c r="U18" i="1" s="1"/>
  <c r="S12" i="1"/>
  <c r="S13" i="1"/>
  <c r="S18" i="1"/>
  <c r="S19" i="1"/>
  <c r="U19" i="1"/>
  <c r="U20" i="1" s="1"/>
  <c r="U21" i="1" s="1"/>
  <c r="U22" i="1" s="1"/>
  <c r="U23" i="1" s="1"/>
  <c r="U24" i="1" s="1"/>
  <c r="U25" i="1" s="1"/>
  <c r="U26" i="1" s="1"/>
  <c r="S24" i="1"/>
  <c r="S26" i="1"/>
  <c r="U27" i="1"/>
  <c r="U28" i="1" s="1"/>
  <c r="U29" i="1" s="1"/>
  <c r="U30" i="1" s="1"/>
  <c r="U31" i="1" s="1"/>
  <c r="U32" i="1" s="1"/>
  <c r="U33" i="1" s="1"/>
  <c r="U34" i="1" s="1"/>
  <c r="S30" i="1"/>
  <c r="S31" i="1"/>
  <c r="S32" i="1"/>
  <c r="S34" i="1"/>
  <c r="U35" i="1"/>
  <c r="U36" i="1" s="1"/>
  <c r="U37" i="1" s="1"/>
  <c r="S40" i="1"/>
  <c r="S41" i="1"/>
  <c r="S42" i="1"/>
  <c r="Q43" i="1"/>
  <c r="S48" i="1"/>
  <c r="S49" i="1"/>
  <c r="S50" i="1"/>
  <c r="U51" i="1"/>
  <c r="S52" i="1"/>
  <c r="S57" i="1"/>
  <c r="S58" i="1"/>
  <c r="Q59" i="1"/>
  <c r="S63" i="1"/>
  <c r="S65" i="1"/>
  <c r="S66" i="1"/>
  <c r="S67" i="1"/>
  <c r="U67" i="1"/>
  <c r="U68" i="1" s="1"/>
  <c r="U69" i="1" s="1"/>
  <c r="U70" i="1" s="1"/>
  <c r="U71" i="1" s="1"/>
  <c r="U72" i="1" s="1"/>
  <c r="U73" i="1" s="1"/>
  <c r="U74" i="1" s="1"/>
  <c r="S71" i="1"/>
  <c r="S73" i="1"/>
  <c r="S74" i="1"/>
  <c r="U75" i="1"/>
  <c r="U76" i="1" s="1"/>
  <c r="S81" i="1"/>
  <c r="S82" i="1"/>
  <c r="Q83" i="1"/>
  <c r="S88" i="1"/>
  <c r="S89" i="1"/>
  <c r="S90" i="1"/>
  <c r="U91" i="1"/>
  <c r="U92" i="1" s="1"/>
  <c r="S96" i="1"/>
  <c r="S97" i="1"/>
  <c r="S98" i="1"/>
  <c r="S99" i="1"/>
  <c r="U99" i="1"/>
  <c r="W99" i="1" s="1"/>
  <c r="S100" i="1"/>
  <c r="S106" i="1"/>
  <c r="U107" i="1"/>
  <c r="S108" i="1"/>
  <c r="S114" i="1"/>
  <c r="Q115" i="1"/>
  <c r="S115" i="1" s="1"/>
  <c r="S118" i="1"/>
  <c r="S121" i="1"/>
  <c r="S122" i="1"/>
  <c r="Q123" i="1"/>
  <c r="S128" i="1"/>
  <c r="S129" i="1"/>
  <c r="S130" i="1"/>
  <c r="U131" i="1"/>
  <c r="U132" i="1" s="1"/>
  <c r="U133" i="1" s="1"/>
  <c r="U134" i="1" s="1"/>
  <c r="U135" i="1" s="1"/>
  <c r="U136" i="1" s="1"/>
  <c r="U137" i="1" s="1"/>
  <c r="U138" i="1" s="1"/>
  <c r="S136" i="1"/>
  <c r="S137" i="1"/>
  <c r="S138" i="1"/>
  <c r="Q139" i="1"/>
  <c r="Q140" i="1" s="1"/>
  <c r="Q141" i="1" s="1"/>
  <c r="S139" i="1"/>
  <c r="U144" i="1"/>
  <c r="S145" i="1"/>
  <c r="S146" i="1"/>
  <c r="U147" i="1"/>
  <c r="U148" i="1" s="1"/>
  <c r="U149" i="1" s="1"/>
  <c r="S148" i="1"/>
  <c r="S150" i="1"/>
  <c r="S154" i="1"/>
  <c r="U155" i="1"/>
  <c r="U156" i="1" s="1"/>
  <c r="U157" i="1" s="1"/>
  <c r="U158" i="1" s="1"/>
  <c r="U159" i="1" s="1"/>
  <c r="U160" i="1" s="1"/>
  <c r="U161" i="1" s="1"/>
  <c r="U162" i="1" s="1"/>
  <c r="S159" i="1"/>
  <c r="S160" i="1"/>
  <c r="S161" i="1"/>
  <c r="S162" i="1"/>
  <c r="Q163" i="1"/>
  <c r="S163" i="1" s="1"/>
  <c r="S168" i="1"/>
  <c r="S169" i="1"/>
  <c r="S170" i="1"/>
  <c r="Q171" i="1"/>
  <c r="Q172" i="1" s="1"/>
  <c r="S171" i="1"/>
  <c r="S178" i="1"/>
  <c r="U179" i="1"/>
  <c r="U180" i="1" s="1"/>
  <c r="U181" i="1" s="1"/>
  <c r="S184" i="1"/>
  <c r="S185" i="1"/>
  <c r="S186" i="1"/>
  <c r="S187" i="1"/>
  <c r="U187" i="1"/>
  <c r="S192" i="1"/>
  <c r="S193" i="1"/>
  <c r="S194" i="1"/>
  <c r="Q195" i="1"/>
  <c r="S196" i="1"/>
  <c r="S198" i="1"/>
  <c r="S200" i="1"/>
  <c r="U200" i="1"/>
  <c r="U201" i="1" s="1"/>
  <c r="U202" i="1" s="1"/>
  <c r="S203" i="1"/>
  <c r="U203" i="1"/>
  <c r="U204" i="1" s="1"/>
  <c r="U205" i="1" s="1"/>
  <c r="U206" i="1" s="1"/>
  <c r="U207" i="1" s="1"/>
  <c r="U208" i="1" s="1"/>
  <c r="U209" i="1" s="1"/>
  <c r="U210" i="1" s="1"/>
  <c r="W210" i="1" s="1"/>
  <c r="S205" i="1"/>
  <c r="S206" i="1"/>
  <c r="Q211" i="1"/>
  <c r="S216" i="1"/>
  <c r="S217" i="1"/>
  <c r="S218" i="1"/>
  <c r="Q219" i="1"/>
  <c r="S220" i="1"/>
  <c r="S225" i="1"/>
  <c r="S226" i="1"/>
  <c r="U227" i="1"/>
  <c r="U228" i="1" s="1"/>
  <c r="S232" i="1"/>
  <c r="S233" i="1"/>
  <c r="S234" i="1"/>
  <c r="Q235" i="1"/>
  <c r="Q236" i="1" s="1"/>
  <c r="Q237" i="1" s="1"/>
  <c r="Q238" i="1" s="1"/>
  <c r="Q239" i="1" s="1"/>
  <c r="Q240" i="1" s="1"/>
  <c r="Q241" i="1" s="1"/>
  <c r="Q242" i="1" s="1"/>
  <c r="S237" i="1"/>
  <c r="S238" i="1"/>
  <c r="S240" i="1"/>
  <c r="S241" i="1"/>
  <c r="S242" i="1"/>
  <c r="Q243" i="1"/>
  <c r="Q244" i="1" s="1"/>
  <c r="Q245" i="1" s="1"/>
  <c r="Q246" i="1" s="1"/>
  <c r="S248" i="1"/>
  <c r="S249" i="1"/>
  <c r="S250" i="1"/>
  <c r="Q251" i="1"/>
  <c r="S256" i="1"/>
  <c r="S257" i="1"/>
  <c r="S258" i="1"/>
  <c r="U259" i="1"/>
  <c r="W259" i="1" s="1"/>
  <c r="S264" i="1"/>
  <c r="S265" i="1"/>
  <c r="S266" i="1"/>
  <c r="Q267" i="1"/>
  <c r="Q268" i="1" s="1"/>
  <c r="Q269" i="1" s="1"/>
  <c r="Q270" i="1" s="1"/>
  <c r="Q271" i="1" s="1"/>
  <c r="Q272" i="1" s="1"/>
  <c r="Q273" i="1" s="1"/>
  <c r="Q274" i="1" s="1"/>
  <c r="S270" i="1"/>
  <c r="S271" i="1"/>
  <c r="S272" i="1"/>
  <c r="S274" i="1"/>
  <c r="U275" i="1"/>
  <c r="U276" i="1" s="1"/>
  <c r="U277" i="1" s="1"/>
  <c r="U278" i="1" s="1"/>
  <c r="U279" i="1" s="1"/>
  <c r="U280" i="1" s="1"/>
  <c r="U281" i="1" s="1"/>
  <c r="U282" i="1" s="1"/>
  <c r="W282" i="1" s="1"/>
  <c r="S280" i="1"/>
  <c r="S281" i="1"/>
  <c r="S282" i="1"/>
  <c r="H437" i="2"/>
  <c r="U437" i="2"/>
  <c r="AH437" i="2"/>
  <c r="H438" i="2"/>
  <c r="U438" i="2"/>
  <c r="AH438" i="2"/>
  <c r="H439" i="2"/>
  <c r="U439" i="2"/>
  <c r="AH439" i="2"/>
  <c r="H440" i="2"/>
  <c r="U440" i="2"/>
  <c r="AH440" i="2"/>
  <c r="H441" i="2"/>
  <c r="U441" i="2"/>
  <c r="AH441" i="2"/>
  <c r="H442" i="2"/>
  <c r="U442" i="2"/>
  <c r="AH442" i="2"/>
  <c r="H443" i="2"/>
  <c r="U443" i="2"/>
  <c r="AH443" i="2"/>
  <c r="H444" i="2"/>
  <c r="U444" i="2"/>
  <c r="AH444" i="2"/>
  <c r="H445" i="2"/>
  <c r="U445" i="2"/>
  <c r="AH445" i="2"/>
  <c r="H446" i="2"/>
  <c r="U446" i="2"/>
  <c r="AH446" i="2"/>
  <c r="H447" i="2"/>
  <c r="U447" i="2"/>
  <c r="AH447" i="2"/>
  <c r="H448" i="2"/>
  <c r="U448" i="2"/>
  <c r="AH448" i="2"/>
  <c r="H449" i="2"/>
  <c r="U449" i="2"/>
  <c r="AH449" i="2"/>
  <c r="H450" i="2"/>
  <c r="U450" i="2"/>
  <c r="AH450" i="2"/>
  <c r="H451" i="2"/>
  <c r="U451" i="2"/>
  <c r="AH451" i="2"/>
  <c r="H452" i="2"/>
  <c r="U452" i="2"/>
  <c r="AH452" i="2"/>
  <c r="H453" i="2"/>
  <c r="U453" i="2"/>
  <c r="AH453" i="2"/>
  <c r="H454" i="2"/>
  <c r="U454" i="2"/>
  <c r="AH454" i="2"/>
  <c r="H455" i="2"/>
  <c r="U455" i="2"/>
  <c r="AH455" i="2"/>
  <c r="H456" i="2"/>
  <c r="U456" i="2"/>
  <c r="AH456" i="2"/>
  <c r="H457" i="2"/>
  <c r="U457" i="2"/>
  <c r="AH457" i="2"/>
  <c r="H458" i="2"/>
  <c r="U458" i="2"/>
  <c r="AH458" i="2"/>
  <c r="H459" i="2"/>
  <c r="U459" i="2"/>
  <c r="AH459" i="2"/>
  <c r="H460" i="2"/>
  <c r="U460" i="2"/>
  <c r="AH460" i="2"/>
  <c r="H461" i="2"/>
  <c r="U461" i="2"/>
  <c r="AH461" i="2"/>
  <c r="H462" i="2"/>
  <c r="U462" i="2"/>
  <c r="AH462" i="2"/>
  <c r="H463" i="2"/>
  <c r="U463" i="2"/>
  <c r="AH463" i="2"/>
  <c r="H464" i="2"/>
  <c r="U464" i="2"/>
  <c r="AH464" i="2"/>
  <c r="H465" i="2"/>
  <c r="U465" i="2"/>
  <c r="AH465" i="2"/>
  <c r="H466" i="2"/>
  <c r="U466" i="2"/>
  <c r="AH466" i="2"/>
  <c r="H467" i="2"/>
  <c r="U467" i="2"/>
  <c r="AH467" i="2"/>
  <c r="H468" i="2"/>
  <c r="U468" i="2"/>
  <c r="AH468" i="2"/>
  <c r="H469" i="2"/>
  <c r="U469" i="2"/>
  <c r="AH469" i="2"/>
  <c r="H470" i="2"/>
  <c r="U470" i="2"/>
  <c r="AH470" i="2"/>
  <c r="H471" i="2"/>
  <c r="U471" i="2"/>
  <c r="AH471" i="2"/>
  <c r="H472" i="2"/>
  <c r="U472" i="2"/>
  <c r="AH472" i="2"/>
  <c r="H473" i="2"/>
  <c r="U473" i="2"/>
  <c r="AH473" i="2"/>
  <c r="H474" i="2"/>
  <c r="U474" i="2"/>
  <c r="AH474" i="2"/>
  <c r="H475" i="2"/>
  <c r="U475" i="2"/>
  <c r="AH475" i="2"/>
  <c r="H476" i="2"/>
  <c r="U476" i="2"/>
  <c r="AH476" i="2"/>
  <c r="H480" i="2"/>
  <c r="U480" i="2"/>
  <c r="AH480" i="2"/>
  <c r="H481" i="2"/>
  <c r="U481" i="2"/>
  <c r="AH481" i="2"/>
  <c r="H482" i="2"/>
  <c r="U482" i="2"/>
  <c r="AH482" i="2"/>
  <c r="H483" i="2"/>
  <c r="U483" i="2"/>
  <c r="AH483" i="2"/>
  <c r="H484" i="2"/>
  <c r="U484" i="2"/>
  <c r="AH484" i="2"/>
  <c r="H485" i="2"/>
  <c r="U485" i="2"/>
  <c r="AH485" i="2"/>
  <c r="H486" i="2"/>
  <c r="U486" i="2"/>
  <c r="AH486" i="2"/>
  <c r="H487" i="2"/>
  <c r="U487" i="2"/>
  <c r="AH487" i="2"/>
  <c r="H488" i="2"/>
  <c r="U488" i="2"/>
  <c r="AH488" i="2"/>
  <c r="H489" i="2"/>
  <c r="U489" i="2"/>
  <c r="AH489" i="2"/>
  <c r="H490" i="2"/>
  <c r="U490" i="2"/>
  <c r="AH490" i="2"/>
  <c r="H491" i="2"/>
  <c r="U491" i="2"/>
  <c r="AH491" i="2"/>
  <c r="H492" i="2"/>
  <c r="U492" i="2"/>
  <c r="AH492" i="2"/>
  <c r="H493" i="2"/>
  <c r="U493" i="2"/>
  <c r="AH493" i="2"/>
  <c r="H494" i="2"/>
  <c r="U494" i="2"/>
  <c r="AH494" i="2"/>
  <c r="H495" i="2"/>
  <c r="U495" i="2"/>
  <c r="AH495" i="2"/>
  <c r="H496" i="2"/>
  <c r="U496" i="2"/>
  <c r="AH496" i="2"/>
  <c r="H497" i="2"/>
  <c r="U497" i="2"/>
  <c r="AH497" i="2"/>
  <c r="H498" i="2"/>
  <c r="U498" i="2"/>
  <c r="AH498" i="2"/>
  <c r="H499" i="2"/>
  <c r="U499" i="2"/>
  <c r="AH499" i="2"/>
  <c r="H500" i="2"/>
  <c r="U500" i="2"/>
  <c r="AH500" i="2"/>
  <c r="H501" i="2"/>
  <c r="U501" i="2"/>
  <c r="AH501" i="2"/>
  <c r="H502" i="2"/>
  <c r="U502" i="2"/>
  <c r="AH502" i="2"/>
  <c r="H503" i="2"/>
  <c r="U503" i="2"/>
  <c r="AH503" i="2"/>
  <c r="H504" i="2"/>
  <c r="U504" i="2"/>
  <c r="AH504" i="2"/>
  <c r="H505" i="2"/>
  <c r="U505" i="2"/>
  <c r="AH505" i="2"/>
  <c r="H506" i="2"/>
  <c r="U506" i="2"/>
  <c r="AH506" i="2"/>
  <c r="H507" i="2"/>
  <c r="U507" i="2"/>
  <c r="AH507" i="2"/>
  <c r="H508" i="2"/>
  <c r="U508" i="2"/>
  <c r="AH508" i="2"/>
  <c r="H509" i="2"/>
  <c r="U509" i="2"/>
  <c r="AH509" i="2"/>
  <c r="H510" i="2"/>
  <c r="U510" i="2"/>
  <c r="AH510" i="2"/>
  <c r="H511" i="2"/>
  <c r="U511" i="2"/>
  <c r="AH511" i="2"/>
  <c r="H512" i="2"/>
  <c r="U512" i="2"/>
  <c r="AH512" i="2"/>
  <c r="H513" i="2"/>
  <c r="U513" i="2"/>
  <c r="AH513" i="2"/>
  <c r="H514" i="2"/>
  <c r="U514" i="2"/>
  <c r="AH514" i="2"/>
  <c r="H515" i="2"/>
  <c r="U515" i="2"/>
  <c r="AH515" i="2"/>
  <c r="H516" i="2"/>
  <c r="U516" i="2"/>
  <c r="AH516" i="2"/>
  <c r="AP516" i="2"/>
  <c r="H517" i="2"/>
  <c r="U517" i="2"/>
  <c r="AH517" i="2"/>
  <c r="AP517" i="2"/>
  <c r="H518" i="2"/>
  <c r="U518" i="2"/>
  <c r="AH518" i="2"/>
  <c r="AP518" i="2"/>
  <c r="H519" i="2"/>
  <c r="U519" i="2"/>
  <c r="AH519" i="2"/>
  <c r="AP519" i="2"/>
  <c r="H523" i="2"/>
  <c r="U523" i="2"/>
  <c r="AH523" i="2"/>
  <c r="H524" i="2"/>
  <c r="U524" i="2"/>
  <c r="AH524" i="2"/>
  <c r="H525" i="2"/>
  <c r="U525" i="2"/>
  <c r="AH525" i="2"/>
  <c r="H526" i="2"/>
  <c r="U526" i="2"/>
  <c r="AH526" i="2"/>
  <c r="H527" i="2"/>
  <c r="U527" i="2"/>
  <c r="AH527" i="2"/>
  <c r="H528" i="2"/>
  <c r="U528" i="2"/>
  <c r="AH528" i="2"/>
  <c r="H529" i="2"/>
  <c r="U529" i="2"/>
  <c r="AH529" i="2"/>
  <c r="H530" i="2"/>
  <c r="U530" i="2"/>
  <c r="AH530" i="2"/>
  <c r="H531" i="2"/>
  <c r="U531" i="2"/>
  <c r="AH531" i="2"/>
  <c r="H532" i="2"/>
  <c r="U532" i="2"/>
  <c r="AH532" i="2"/>
  <c r="H533" i="2"/>
  <c r="U533" i="2"/>
  <c r="AH533" i="2"/>
  <c r="H534" i="2"/>
  <c r="U534" i="2"/>
  <c r="AH534" i="2"/>
  <c r="H535" i="2"/>
  <c r="U535" i="2"/>
  <c r="AH535" i="2"/>
  <c r="H536" i="2"/>
  <c r="U536" i="2"/>
  <c r="AH536" i="2"/>
  <c r="H537" i="2"/>
  <c r="U537" i="2"/>
  <c r="AH537" i="2"/>
  <c r="H538" i="2"/>
  <c r="U538" i="2"/>
  <c r="AH538" i="2"/>
  <c r="H539" i="2"/>
  <c r="U539" i="2"/>
  <c r="AH539" i="2"/>
  <c r="H540" i="2"/>
  <c r="U540" i="2"/>
  <c r="AH540" i="2"/>
  <c r="H541" i="2"/>
  <c r="U541" i="2"/>
  <c r="AH541" i="2"/>
  <c r="H542" i="2"/>
  <c r="U542" i="2"/>
  <c r="AH542" i="2"/>
  <c r="H543" i="2"/>
  <c r="U543" i="2"/>
  <c r="AH543" i="2"/>
  <c r="H544" i="2"/>
  <c r="U544" i="2"/>
  <c r="AH544" i="2"/>
  <c r="H545" i="2"/>
  <c r="U545" i="2"/>
  <c r="AH545" i="2"/>
  <c r="H546" i="2"/>
  <c r="U546" i="2"/>
  <c r="AH546" i="2"/>
  <c r="H547" i="2"/>
  <c r="U547" i="2"/>
  <c r="AH547" i="2"/>
  <c r="H548" i="2"/>
  <c r="U548" i="2"/>
  <c r="AH548" i="2"/>
  <c r="H549" i="2"/>
  <c r="U549" i="2"/>
  <c r="AH549" i="2"/>
  <c r="H550" i="2"/>
  <c r="U550" i="2"/>
  <c r="AH550" i="2"/>
  <c r="H551" i="2"/>
  <c r="U551" i="2"/>
  <c r="AH551" i="2"/>
  <c r="H552" i="2"/>
  <c r="U552" i="2"/>
  <c r="AH552" i="2"/>
  <c r="H553" i="2"/>
  <c r="U553" i="2"/>
  <c r="AH553" i="2"/>
  <c r="H554" i="2"/>
  <c r="U554" i="2"/>
  <c r="AH554" i="2"/>
  <c r="H555" i="2"/>
  <c r="U555" i="2"/>
  <c r="AH555" i="2"/>
  <c r="H556" i="2"/>
  <c r="U556" i="2"/>
  <c r="AH556" i="2"/>
  <c r="H557" i="2"/>
  <c r="U557" i="2"/>
  <c r="AH557" i="2"/>
  <c r="H558" i="2"/>
  <c r="U558" i="2"/>
  <c r="AH558" i="2"/>
  <c r="H559" i="2"/>
  <c r="U559" i="2"/>
  <c r="AH559" i="2"/>
  <c r="H560" i="2"/>
  <c r="U560" i="2"/>
  <c r="AH560" i="2"/>
  <c r="H561" i="2"/>
  <c r="U561" i="2"/>
  <c r="AH561" i="2"/>
  <c r="H562" i="2"/>
  <c r="U562" i="2"/>
  <c r="AH562" i="2"/>
  <c r="H566" i="2"/>
  <c r="U566" i="2"/>
  <c r="AH566" i="2"/>
  <c r="H567" i="2"/>
  <c r="U567" i="2"/>
  <c r="AH567" i="2"/>
  <c r="H568" i="2"/>
  <c r="U568" i="2"/>
  <c r="AH568" i="2"/>
  <c r="H569" i="2"/>
  <c r="U569" i="2"/>
  <c r="AH569" i="2"/>
  <c r="H570" i="2"/>
  <c r="U570" i="2"/>
  <c r="AH570" i="2"/>
  <c r="H571" i="2"/>
  <c r="U571" i="2"/>
  <c r="AH571" i="2"/>
  <c r="H572" i="2"/>
  <c r="U572" i="2"/>
  <c r="AH572" i="2"/>
  <c r="H573" i="2"/>
  <c r="U573" i="2"/>
  <c r="AH573" i="2"/>
  <c r="H574" i="2"/>
  <c r="U574" i="2"/>
  <c r="AH574" i="2"/>
  <c r="H575" i="2"/>
  <c r="U575" i="2"/>
  <c r="AH575" i="2"/>
  <c r="H576" i="2"/>
  <c r="U576" i="2"/>
  <c r="AH576" i="2"/>
  <c r="H577" i="2"/>
  <c r="U577" i="2"/>
  <c r="AH577" i="2"/>
  <c r="H578" i="2"/>
  <c r="U578" i="2"/>
  <c r="AH578" i="2"/>
  <c r="H579" i="2"/>
  <c r="U579" i="2"/>
  <c r="AH579" i="2"/>
  <c r="H580" i="2"/>
  <c r="U580" i="2"/>
  <c r="AH580" i="2"/>
  <c r="H581" i="2"/>
  <c r="U581" i="2"/>
  <c r="AH581" i="2"/>
  <c r="H582" i="2"/>
  <c r="U582" i="2"/>
  <c r="AH582" i="2"/>
  <c r="H583" i="2"/>
  <c r="U583" i="2"/>
  <c r="AH583" i="2"/>
  <c r="H584" i="2"/>
  <c r="U584" i="2"/>
  <c r="AH584" i="2"/>
  <c r="H585" i="2"/>
  <c r="U585" i="2"/>
  <c r="AH585" i="2"/>
  <c r="H586" i="2"/>
  <c r="U586" i="2"/>
  <c r="AH586" i="2"/>
  <c r="H587" i="2"/>
  <c r="U587" i="2"/>
  <c r="AH587" i="2"/>
  <c r="H588" i="2"/>
  <c r="U588" i="2"/>
  <c r="AH588" i="2"/>
  <c r="H589" i="2"/>
  <c r="U589" i="2"/>
  <c r="AH589" i="2"/>
  <c r="H590" i="2"/>
  <c r="U590" i="2"/>
  <c r="AH590" i="2"/>
  <c r="H591" i="2"/>
  <c r="U591" i="2"/>
  <c r="AH591" i="2"/>
  <c r="H592" i="2"/>
  <c r="U592" i="2"/>
  <c r="AH592" i="2"/>
  <c r="H593" i="2"/>
  <c r="U593" i="2"/>
  <c r="AH593" i="2"/>
  <c r="H594" i="2"/>
  <c r="U594" i="2"/>
  <c r="AH594" i="2"/>
  <c r="H595" i="2"/>
  <c r="U595" i="2"/>
  <c r="AH595" i="2"/>
  <c r="H596" i="2"/>
  <c r="U596" i="2"/>
  <c r="AH596" i="2"/>
  <c r="H597" i="2"/>
  <c r="U597" i="2"/>
  <c r="AH597" i="2"/>
  <c r="H598" i="2"/>
  <c r="U598" i="2"/>
  <c r="AH598" i="2"/>
  <c r="H599" i="2"/>
  <c r="U599" i="2"/>
  <c r="AH599" i="2"/>
  <c r="H600" i="2"/>
  <c r="U600" i="2"/>
  <c r="AH600" i="2"/>
  <c r="H601" i="2"/>
  <c r="U601" i="2"/>
  <c r="AH601" i="2"/>
  <c r="H602" i="2"/>
  <c r="U602" i="2"/>
  <c r="AH602" i="2"/>
  <c r="H603" i="2"/>
  <c r="U603" i="2"/>
  <c r="AH603" i="2"/>
  <c r="H604" i="2"/>
  <c r="U604" i="2"/>
  <c r="AH604" i="2"/>
  <c r="H605" i="2"/>
  <c r="U605" i="2"/>
  <c r="AH605" i="2"/>
  <c r="H610" i="2"/>
  <c r="U610" i="2"/>
  <c r="AH610" i="2"/>
  <c r="H611" i="2"/>
  <c r="U611" i="2"/>
  <c r="AH611" i="2"/>
  <c r="H612" i="2"/>
  <c r="U612" i="2"/>
  <c r="AH612" i="2"/>
  <c r="H613" i="2"/>
  <c r="U613" i="2"/>
  <c r="AH613" i="2"/>
  <c r="H614" i="2"/>
  <c r="U614" i="2"/>
  <c r="AH614" i="2"/>
  <c r="H615" i="2"/>
  <c r="U615" i="2"/>
  <c r="AH615" i="2"/>
  <c r="H616" i="2"/>
  <c r="U616" i="2"/>
  <c r="AH616" i="2"/>
  <c r="H617" i="2"/>
  <c r="U617" i="2"/>
  <c r="AH617" i="2"/>
  <c r="H618" i="2"/>
  <c r="U618" i="2"/>
  <c r="AH618" i="2"/>
  <c r="H619" i="2"/>
  <c r="U619" i="2"/>
  <c r="AH619" i="2"/>
  <c r="H620" i="2"/>
  <c r="U620" i="2"/>
  <c r="AH620" i="2"/>
  <c r="H621" i="2"/>
  <c r="U621" i="2"/>
  <c r="AH621" i="2"/>
  <c r="H622" i="2"/>
  <c r="U622" i="2"/>
  <c r="AH622" i="2"/>
  <c r="H623" i="2"/>
  <c r="U623" i="2"/>
  <c r="AH623" i="2"/>
  <c r="H624" i="2"/>
  <c r="U624" i="2"/>
  <c r="AH624" i="2"/>
  <c r="H625" i="2"/>
  <c r="U625" i="2"/>
  <c r="AH625" i="2"/>
  <c r="H626" i="2"/>
  <c r="U626" i="2"/>
  <c r="AH626" i="2"/>
  <c r="H627" i="2"/>
  <c r="U627" i="2"/>
  <c r="AH627" i="2"/>
  <c r="H628" i="2"/>
  <c r="U628" i="2"/>
  <c r="AH628" i="2"/>
  <c r="H629" i="2"/>
  <c r="U629" i="2"/>
  <c r="AH629" i="2"/>
  <c r="H630" i="2"/>
  <c r="U630" i="2"/>
  <c r="AH630" i="2"/>
  <c r="H631" i="2"/>
  <c r="U631" i="2"/>
  <c r="AH631" i="2"/>
  <c r="H632" i="2"/>
  <c r="U632" i="2"/>
  <c r="AH632" i="2"/>
  <c r="H633" i="2"/>
  <c r="U633" i="2"/>
  <c r="AH633" i="2"/>
  <c r="H634" i="2"/>
  <c r="U634" i="2"/>
  <c r="AH634" i="2"/>
  <c r="H635" i="2"/>
  <c r="U635" i="2"/>
  <c r="AH635" i="2"/>
  <c r="H636" i="2"/>
  <c r="U636" i="2"/>
  <c r="AH636" i="2"/>
  <c r="H637" i="2"/>
  <c r="U637" i="2"/>
  <c r="AH637" i="2"/>
  <c r="H638" i="2"/>
  <c r="U638" i="2"/>
  <c r="AH638" i="2"/>
  <c r="H639" i="2"/>
  <c r="U639" i="2"/>
  <c r="AH639" i="2"/>
  <c r="H640" i="2"/>
  <c r="U640" i="2"/>
  <c r="AH640" i="2"/>
  <c r="H641" i="2"/>
  <c r="U641" i="2"/>
  <c r="AH641" i="2"/>
  <c r="H642" i="2"/>
  <c r="U642" i="2"/>
  <c r="AH642" i="2"/>
  <c r="H643" i="2"/>
  <c r="U643" i="2"/>
  <c r="AH643" i="2"/>
  <c r="H644" i="2"/>
  <c r="U644" i="2"/>
  <c r="AH644" i="2"/>
  <c r="H645" i="2"/>
  <c r="U645" i="2"/>
  <c r="AH645" i="2"/>
  <c r="H646" i="2"/>
  <c r="U646" i="2"/>
  <c r="AH646" i="2"/>
  <c r="H647" i="2"/>
  <c r="U647" i="2"/>
  <c r="AH647" i="2"/>
  <c r="H648" i="2"/>
  <c r="U648" i="2"/>
  <c r="AH648" i="2"/>
  <c r="H649" i="2"/>
  <c r="U649" i="2"/>
  <c r="AH649" i="2"/>
  <c r="Q6" i="1"/>
  <c r="Q7" i="1" s="1"/>
  <c r="Q11" i="1"/>
  <c r="S11" i="1" s="1"/>
  <c r="M12" i="1"/>
  <c r="M13" i="1" s="1"/>
  <c r="M14" i="1" s="1"/>
  <c r="M15" i="1" s="1"/>
  <c r="M16" i="1" s="1"/>
  <c r="M17" i="1" s="1"/>
  <c r="M18" i="1" s="1"/>
  <c r="O16" i="1"/>
  <c r="O17" i="1"/>
  <c r="O18" i="1"/>
  <c r="Q19" i="1"/>
  <c r="Q20" i="1" s="1"/>
  <c r="M19" i="1"/>
  <c r="O25" i="1"/>
  <c r="O26" i="1"/>
  <c r="M27" i="1"/>
  <c r="M28" i="1" s="1"/>
  <c r="M29" i="1" s="1"/>
  <c r="M30" i="1" s="1"/>
  <c r="M31" i="1" s="1"/>
  <c r="M32" i="1" s="1"/>
  <c r="M33" i="1" s="1"/>
  <c r="M34" i="1" s="1"/>
  <c r="Q27" i="1"/>
  <c r="Q28" i="1" s="1"/>
  <c r="Q29" i="1" s="1"/>
  <c r="Q30" i="1" s="1"/>
  <c r="Q31" i="1" s="1"/>
  <c r="Q32" i="1" s="1"/>
  <c r="Q33" i="1" s="1"/>
  <c r="Q34" i="1" s="1"/>
  <c r="O28" i="1"/>
  <c r="O29" i="1"/>
  <c r="O32" i="1"/>
  <c r="O33" i="1"/>
  <c r="O34" i="1"/>
  <c r="M35" i="1"/>
  <c r="Q35" i="1"/>
  <c r="O40" i="1"/>
  <c r="O41" i="1"/>
  <c r="O42" i="1"/>
  <c r="M43" i="1"/>
  <c r="O43" i="1" s="1"/>
  <c r="O48" i="1"/>
  <c r="O49" i="1"/>
  <c r="O50" i="1"/>
  <c r="M51" i="1"/>
  <c r="M52" i="1" s="1"/>
  <c r="M53" i="1" s="1"/>
  <c r="M54" i="1" s="1"/>
  <c r="M55" i="1" s="1"/>
  <c r="M56" i="1" s="1"/>
  <c r="M57" i="1" s="1"/>
  <c r="M58" i="1" s="1"/>
  <c r="Q51" i="1"/>
  <c r="Q52" i="1" s="1"/>
  <c r="Q53" i="1" s="1"/>
  <c r="Q54" i="1" s="1"/>
  <c r="Q55" i="1" s="1"/>
  <c r="Q56" i="1" s="1"/>
  <c r="Q57" i="1" s="1"/>
  <c r="Q58" i="1" s="1"/>
  <c r="O54" i="1"/>
  <c r="O57" i="1"/>
  <c r="O58" i="1"/>
  <c r="M59" i="1"/>
  <c r="M60" i="1" s="1"/>
  <c r="M61" i="1" s="1"/>
  <c r="M62" i="1" s="1"/>
  <c r="M63" i="1" s="1"/>
  <c r="M64" i="1" s="1"/>
  <c r="M65" i="1" s="1"/>
  <c r="M66" i="1" s="1"/>
  <c r="O62" i="1"/>
  <c r="O63" i="1"/>
  <c r="O65" i="1"/>
  <c r="O66" i="1"/>
  <c r="M67" i="1"/>
  <c r="M68" i="1" s="1"/>
  <c r="Q67" i="1"/>
  <c r="Q68" i="1" s="1"/>
  <c r="S68" i="1" s="1"/>
  <c r="O73" i="1"/>
  <c r="O74" i="1"/>
  <c r="M75" i="1"/>
  <c r="M76" i="1" s="1"/>
  <c r="Q75" i="1"/>
  <c r="Q76" i="1" s="1"/>
  <c r="Q77" i="1" s="1"/>
  <c r="Q78" i="1" s="1"/>
  <c r="O82" i="1"/>
  <c r="M83" i="1"/>
  <c r="O89" i="1"/>
  <c r="O90" i="1"/>
  <c r="M91" i="1"/>
  <c r="M92" i="1" s="1"/>
  <c r="Q91" i="1"/>
  <c r="Q92" i="1" s="1"/>
  <c r="S92" i="1" s="1"/>
  <c r="O92" i="1"/>
  <c r="M93" i="1"/>
  <c r="M94" i="1" s="1"/>
  <c r="O97" i="1"/>
  <c r="O98" i="1"/>
  <c r="M99" i="1"/>
  <c r="M100" i="1" s="1"/>
  <c r="O100" i="1" s="1"/>
  <c r="Q99" i="1"/>
  <c r="Q100" i="1" s="1"/>
  <c r="Q101" i="1" s="1"/>
  <c r="O106" i="1"/>
  <c r="M107" i="1"/>
  <c r="M108" i="1" s="1"/>
  <c r="Q107" i="1"/>
  <c r="S107" i="1" s="1"/>
  <c r="O114" i="1"/>
  <c r="M115" i="1"/>
  <c r="M116" i="1" s="1"/>
  <c r="O122" i="1"/>
  <c r="M123" i="1"/>
  <c r="M124" i="1" s="1"/>
  <c r="M125" i="1" s="1"/>
  <c r="O125" i="1" s="1"/>
  <c r="O129" i="1"/>
  <c r="O130" i="1"/>
  <c r="M131" i="1"/>
  <c r="Q131" i="1"/>
  <c r="Q132" i="1" s="1"/>
  <c r="S132" i="1" s="1"/>
  <c r="O137" i="1"/>
  <c r="O138" i="1"/>
  <c r="M139" i="1"/>
  <c r="M140" i="1" s="1"/>
  <c r="M141" i="1" s="1"/>
  <c r="M142" i="1" s="1"/>
  <c r="O145" i="1"/>
  <c r="O146" i="1"/>
  <c r="M147" i="1"/>
  <c r="M148" i="1" s="1"/>
  <c r="M149" i="1" s="1"/>
  <c r="M150" i="1" s="1"/>
  <c r="M151" i="1" s="1"/>
  <c r="M152" i="1" s="1"/>
  <c r="M153" i="1" s="1"/>
  <c r="M154" i="1" s="1"/>
  <c r="Q147" i="1"/>
  <c r="O149" i="1"/>
  <c r="O150" i="1"/>
  <c r="O151" i="1"/>
  <c r="O153" i="1"/>
  <c r="O154" i="1"/>
  <c r="Q155" i="1"/>
  <c r="Q156" i="1" s="1"/>
  <c r="Q157" i="1" s="1"/>
  <c r="Q158" i="1" s="1"/>
  <c r="Q159" i="1" s="1"/>
  <c r="Q160" i="1" s="1"/>
  <c r="Q161" i="1" s="1"/>
  <c r="Q162" i="1" s="1"/>
  <c r="M155" i="1"/>
  <c r="O160" i="1"/>
  <c r="O161" i="1"/>
  <c r="O162" i="1"/>
  <c r="M163" i="1"/>
  <c r="O163" i="1" s="1"/>
  <c r="O168" i="1"/>
  <c r="O169" i="1"/>
  <c r="O170" i="1"/>
  <c r="M171" i="1"/>
  <c r="M172" i="1" s="1"/>
  <c r="O175" i="1"/>
  <c r="O177" i="1"/>
  <c r="O178" i="1"/>
  <c r="M179" i="1"/>
  <c r="M180" i="1" s="1"/>
  <c r="M181" i="1" s="1"/>
  <c r="M182" i="1" s="1"/>
  <c r="M183" i="1" s="1"/>
  <c r="M184" i="1" s="1"/>
  <c r="M185" i="1" s="1"/>
  <c r="M186" i="1" s="1"/>
  <c r="Q179" i="1"/>
  <c r="O185" i="1"/>
  <c r="O186" i="1"/>
  <c r="Q187" i="1"/>
  <c r="Q188" i="1" s="1"/>
  <c r="Q189" i="1" s="1"/>
  <c r="Q190" i="1" s="1"/>
  <c r="Q191" i="1" s="1"/>
  <c r="Q192" i="1" s="1"/>
  <c r="Q193" i="1" s="1"/>
  <c r="Q194" i="1" s="1"/>
  <c r="M187" i="1"/>
  <c r="O192" i="1"/>
  <c r="O193" i="1"/>
  <c r="O194" i="1"/>
  <c r="M195" i="1"/>
  <c r="M196" i="1" s="1"/>
  <c r="M197" i="1" s="1"/>
  <c r="M198" i="1" s="1"/>
  <c r="O195" i="1"/>
  <c r="O197" i="1"/>
  <c r="M203" i="1"/>
  <c r="M204" i="1" s="1"/>
  <c r="M205" i="1" s="1"/>
  <c r="M206" i="1" s="1"/>
  <c r="M207" i="1" s="1"/>
  <c r="M208" i="1" s="1"/>
  <c r="M209" i="1" s="1"/>
  <c r="M210" i="1" s="1"/>
  <c r="O203" i="1"/>
  <c r="Q203" i="1"/>
  <c r="Q204" i="1" s="1"/>
  <c r="O204" i="1"/>
  <c r="O205" i="1"/>
  <c r="O206" i="1"/>
  <c r="O208" i="1"/>
  <c r="O209" i="1"/>
  <c r="O210" i="1"/>
  <c r="M211" i="1"/>
  <c r="M212" i="1" s="1"/>
  <c r="M213" i="1" s="1"/>
  <c r="M214" i="1" s="1"/>
  <c r="M215" i="1" s="1"/>
  <c r="M216" i="1" s="1"/>
  <c r="M217" i="1" s="1"/>
  <c r="M218" i="1" s="1"/>
  <c r="O214" i="1"/>
  <c r="O217" i="1"/>
  <c r="O218" i="1"/>
  <c r="M219" i="1"/>
  <c r="M220" i="1" s="1"/>
  <c r="M221" i="1" s="1"/>
  <c r="M222" i="1" s="1"/>
  <c r="M223" i="1" s="1"/>
  <c r="M224" i="1" s="1"/>
  <c r="M225" i="1" s="1"/>
  <c r="M226" i="1" s="1"/>
  <c r="O219" i="1"/>
  <c r="O221" i="1"/>
  <c r="O223" i="1"/>
  <c r="O225" i="1"/>
  <c r="O226" i="1"/>
  <c r="M227" i="1"/>
  <c r="M228" i="1" s="1"/>
  <c r="M229" i="1" s="1"/>
  <c r="Q227" i="1"/>
  <c r="O233" i="1"/>
  <c r="O234" i="1"/>
  <c r="M235" i="1"/>
  <c r="M236" i="1" s="1"/>
  <c r="M237" i="1" s="1"/>
  <c r="M238" i="1" s="1"/>
  <c r="M239" i="1" s="1"/>
  <c r="M240" i="1" s="1"/>
  <c r="M241" i="1" s="1"/>
  <c r="M242" i="1" s="1"/>
  <c r="O235" i="1"/>
  <c r="O236" i="1"/>
  <c r="O238" i="1"/>
  <c r="O239" i="1"/>
  <c r="O240" i="1"/>
  <c r="O242" i="1"/>
  <c r="M243" i="1"/>
  <c r="M244" i="1" s="1"/>
  <c r="M245" i="1" s="1"/>
  <c r="M246" i="1" s="1"/>
  <c r="M247" i="1" s="1"/>
  <c r="M248" i="1" s="1"/>
  <c r="M249" i="1" s="1"/>
  <c r="M250" i="1" s="1"/>
  <c r="O244" i="1"/>
  <c r="O245" i="1"/>
  <c r="O246" i="1"/>
  <c r="O248" i="1"/>
  <c r="O249" i="1"/>
  <c r="O250" i="1"/>
  <c r="M251" i="1"/>
  <c r="O256" i="1"/>
  <c r="O257" i="1"/>
  <c r="O258" i="1"/>
  <c r="M259" i="1"/>
  <c r="M260" i="1" s="1"/>
  <c r="M261" i="1" s="1"/>
  <c r="M262" i="1" s="1"/>
  <c r="Q259" i="1"/>
  <c r="O266" i="1"/>
  <c r="M267" i="1"/>
  <c r="M268" i="1" s="1"/>
  <c r="M269" i="1" s="1"/>
  <c r="M270" i="1" s="1"/>
  <c r="M271" i="1" s="1"/>
  <c r="M272" i="1" s="1"/>
  <c r="M273" i="1" s="1"/>
  <c r="M274" i="1" s="1"/>
  <c r="O267" i="1"/>
  <c r="O268" i="1"/>
  <c r="O269" i="1"/>
  <c r="O270" i="1"/>
  <c r="O271" i="1"/>
  <c r="O272" i="1"/>
  <c r="O273" i="1"/>
  <c r="O274" i="1"/>
  <c r="M275" i="1"/>
  <c r="M276" i="1" s="1"/>
  <c r="M277" i="1" s="1"/>
  <c r="M278" i="1" s="1"/>
  <c r="M279" i="1" s="1"/>
  <c r="O279" i="1" s="1"/>
  <c r="Q275" i="1"/>
  <c r="Q276" i="1" s="1"/>
  <c r="S276" i="1" s="1"/>
  <c r="O277" i="1"/>
  <c r="O280" i="1"/>
  <c r="O282" i="1"/>
  <c r="M283" i="1"/>
  <c r="Q283" i="1"/>
  <c r="Q284" i="1" s="1"/>
  <c r="Q285" i="1" s="1"/>
  <c r="Q286" i="1" s="1"/>
  <c r="Q287" i="1" s="1"/>
  <c r="Q288" i="1" s="1"/>
  <c r="Q289" i="1" s="1"/>
  <c r="Q290" i="1" s="1"/>
  <c r="U283" i="1"/>
  <c r="U284" i="1" s="1"/>
  <c r="Y283" i="1"/>
  <c r="Y284" i="1" s="1"/>
  <c r="Y285" i="1" s="1"/>
  <c r="Y286" i="1" s="1"/>
  <c r="Y287" i="1" s="1"/>
  <c r="Y288" i="1" s="1"/>
  <c r="Y289" i="1" s="1"/>
  <c r="Y290" i="1" s="1"/>
  <c r="AA283" i="1"/>
  <c r="AQ283" i="1"/>
  <c r="BZ284" i="1" s="1"/>
  <c r="S284" i="1"/>
  <c r="AA284" i="1"/>
  <c r="AQ284" i="1"/>
  <c r="BZ285" i="1" s="1"/>
  <c r="AA285" i="1"/>
  <c r="AQ285" i="1"/>
  <c r="BZ286" i="1" s="1"/>
  <c r="AA286" i="1"/>
  <c r="AQ286" i="1"/>
  <c r="BZ287" i="1" s="1"/>
  <c r="AA287" i="1"/>
  <c r="AQ287" i="1"/>
  <c r="BZ288" i="1" s="1"/>
  <c r="S288" i="1"/>
  <c r="W288" i="1"/>
  <c r="AA288" i="1"/>
  <c r="AQ288" i="1"/>
  <c r="BZ289" i="1" s="1"/>
  <c r="S289" i="1"/>
  <c r="W289" i="1"/>
  <c r="AA289" i="1"/>
  <c r="AQ289" i="1"/>
  <c r="O290" i="1"/>
  <c r="S290" i="1"/>
  <c r="W290" i="1"/>
  <c r="AA290" i="1"/>
  <c r="AQ290" i="1"/>
  <c r="BZ291" i="1" s="1"/>
  <c r="O291" i="1"/>
  <c r="Q291" i="1"/>
  <c r="Q292" i="1" s="1"/>
  <c r="Q293" i="1" s="1"/>
  <c r="Q294" i="1" s="1"/>
  <c r="Q295" i="1" s="1"/>
  <c r="Q296" i="1" s="1"/>
  <c r="Q297" i="1" s="1"/>
  <c r="Q298" i="1" s="1"/>
  <c r="S291" i="1"/>
  <c r="U291" i="1"/>
  <c r="U292" i="1" s="1"/>
  <c r="U293" i="1" s="1"/>
  <c r="U294" i="1" s="1"/>
  <c r="U295" i="1" s="1"/>
  <c r="U296" i="1" s="1"/>
  <c r="U297" i="1" s="1"/>
  <c r="U298" i="1" s="1"/>
  <c r="W291" i="1"/>
  <c r="Y291" i="1"/>
  <c r="Y292" i="1" s="1"/>
  <c r="Y293" i="1" s="1"/>
  <c r="Y294" i="1" s="1"/>
  <c r="Y295" i="1" s="1"/>
  <c r="Y296" i="1" s="1"/>
  <c r="Y297" i="1" s="1"/>
  <c r="Y298" i="1" s="1"/>
  <c r="AA291" i="1"/>
  <c r="AB291" i="1"/>
  <c r="BE291" i="1"/>
  <c r="AI291" i="1" s="1"/>
  <c r="AQ291" i="1"/>
  <c r="O292" i="1"/>
  <c r="S292" i="1"/>
  <c r="W292" i="1"/>
  <c r="AA292" i="1"/>
  <c r="AB292" i="1"/>
  <c r="BE292" i="1"/>
  <c r="AI292" i="1" s="1"/>
  <c r="AQ292" i="1"/>
  <c r="O293" i="1"/>
  <c r="S293" i="1"/>
  <c r="W293" i="1"/>
  <c r="AA293" i="1"/>
  <c r="AB293" i="1"/>
  <c r="BE293" i="1"/>
  <c r="AI293" i="1" s="1"/>
  <c r="AQ293" i="1"/>
  <c r="O294" i="1"/>
  <c r="S294" i="1"/>
  <c r="W294" i="1"/>
  <c r="AA294" i="1"/>
  <c r="AB294" i="1"/>
  <c r="BE294" i="1"/>
  <c r="AI294" i="1" s="1"/>
  <c r="AQ294" i="1"/>
  <c r="BZ295" i="1" s="1"/>
  <c r="O295" i="1"/>
  <c r="S295" i="1"/>
  <c r="W295" i="1"/>
  <c r="AA295" i="1"/>
  <c r="AB295" i="1"/>
  <c r="BE295" i="1"/>
  <c r="AI295" i="1" s="1"/>
  <c r="AQ295" i="1"/>
  <c r="O296" i="1"/>
  <c r="S296" i="1"/>
  <c r="W296" i="1"/>
  <c r="AA296" i="1"/>
  <c r="AB296" i="1"/>
  <c r="BE296" i="1"/>
  <c r="AI296" i="1" s="1"/>
  <c r="AQ296" i="1"/>
  <c r="O297" i="1"/>
  <c r="S297" i="1"/>
  <c r="W297" i="1"/>
  <c r="AA297" i="1"/>
  <c r="AB297" i="1"/>
  <c r="BE297" i="1"/>
  <c r="AI297" i="1" s="1"/>
  <c r="AQ297" i="1"/>
  <c r="O298" i="1"/>
  <c r="S298" i="1"/>
  <c r="W298" i="1"/>
  <c r="AA298" i="1"/>
  <c r="AB298" i="1"/>
  <c r="BE298" i="1"/>
  <c r="AI298" i="1" s="1"/>
  <c r="AQ298" i="1"/>
  <c r="BZ299" i="1" s="1"/>
  <c r="CA299" i="1" s="1"/>
  <c r="O299" i="1"/>
  <c r="Q299" i="1"/>
  <c r="Q300" i="1" s="1"/>
  <c r="Q301" i="1" s="1"/>
  <c r="Q302" i="1" s="1"/>
  <c r="Q303" i="1" s="1"/>
  <c r="Q304" i="1" s="1"/>
  <c r="Q305" i="1" s="1"/>
  <c r="Q306" i="1" s="1"/>
  <c r="S299" i="1"/>
  <c r="U299" i="1"/>
  <c r="U300" i="1" s="1"/>
  <c r="U301" i="1" s="1"/>
  <c r="U302" i="1" s="1"/>
  <c r="U303" i="1" s="1"/>
  <c r="U304" i="1" s="1"/>
  <c r="U305" i="1" s="1"/>
  <c r="U306" i="1" s="1"/>
  <c r="W299" i="1"/>
  <c r="Y299" i="1"/>
  <c r="Y300" i="1" s="1"/>
  <c r="AA299" i="1"/>
  <c r="AB299" i="1"/>
  <c r="BE299" i="1"/>
  <c r="AI299" i="1" s="1"/>
  <c r="AQ299" i="1"/>
  <c r="O300" i="1"/>
  <c r="S300" i="1"/>
  <c r="W300" i="1"/>
  <c r="AA300" i="1"/>
  <c r="AB300" i="1"/>
  <c r="BE300" i="1"/>
  <c r="AI300" i="1" s="1"/>
  <c r="AQ300" i="1"/>
  <c r="O301" i="1"/>
  <c r="S301" i="1"/>
  <c r="W301" i="1"/>
  <c r="Y301" i="1"/>
  <c r="Y302" i="1" s="1"/>
  <c r="Y303" i="1" s="1"/>
  <c r="Y304" i="1" s="1"/>
  <c r="Y305" i="1" s="1"/>
  <c r="Y306" i="1" s="1"/>
  <c r="AA301" i="1"/>
  <c r="AB301" i="1"/>
  <c r="BE301" i="1"/>
  <c r="AI301" i="1" s="1"/>
  <c r="AQ301" i="1"/>
  <c r="AR301" i="1" s="1"/>
  <c r="O302" i="1"/>
  <c r="S302" i="1"/>
  <c r="W302" i="1"/>
  <c r="AA302" i="1"/>
  <c r="AB302" i="1"/>
  <c r="BE302" i="1"/>
  <c r="AI302" i="1" s="1"/>
  <c r="AQ302" i="1"/>
  <c r="O303" i="1"/>
  <c r="S303" i="1"/>
  <c r="W303" i="1"/>
  <c r="AA303" i="1"/>
  <c r="AB303" i="1"/>
  <c r="BE303" i="1"/>
  <c r="AI303" i="1" s="1"/>
  <c r="AQ303" i="1"/>
  <c r="BZ304" i="1" s="1"/>
  <c r="O304" i="1"/>
  <c r="S304" i="1"/>
  <c r="W304" i="1"/>
  <c r="AA304" i="1"/>
  <c r="AB304" i="1"/>
  <c r="BE304" i="1"/>
  <c r="AI304" i="1" s="1"/>
  <c r="AQ304" i="1"/>
  <c r="O305" i="1"/>
  <c r="S305" i="1"/>
  <c r="W305" i="1"/>
  <c r="AA305" i="1"/>
  <c r="AB305" i="1"/>
  <c r="BE305" i="1"/>
  <c r="AI305" i="1" s="1"/>
  <c r="AQ305" i="1"/>
  <c r="O306" i="1"/>
  <c r="S306" i="1"/>
  <c r="W306" i="1"/>
  <c r="AA306" i="1"/>
  <c r="AB306" i="1"/>
  <c r="BE306" i="1"/>
  <c r="AI306" i="1" s="1"/>
  <c r="AQ306" i="1"/>
  <c r="O307" i="1"/>
  <c r="Q307" i="1"/>
  <c r="Q308" i="1" s="1"/>
  <c r="Q309" i="1" s="1"/>
  <c r="Q310" i="1" s="1"/>
  <c r="Q311" i="1" s="1"/>
  <c r="Q312" i="1" s="1"/>
  <c r="Q313" i="1" s="1"/>
  <c r="Q314" i="1" s="1"/>
  <c r="S307" i="1"/>
  <c r="U307" i="1"/>
  <c r="U308" i="1" s="1"/>
  <c r="U309" i="1" s="1"/>
  <c r="U310" i="1" s="1"/>
  <c r="U311" i="1" s="1"/>
  <c r="U312" i="1" s="1"/>
  <c r="U313" i="1" s="1"/>
  <c r="U314" i="1" s="1"/>
  <c r="W307" i="1"/>
  <c r="Y307" i="1"/>
  <c r="Y308" i="1" s="1"/>
  <c r="AA307" i="1"/>
  <c r="AB307" i="1"/>
  <c r="BE307" i="1"/>
  <c r="AI307" i="1" s="1"/>
  <c r="AQ307" i="1"/>
  <c r="BZ308" i="1" s="1"/>
  <c r="O308" i="1"/>
  <c r="S308" i="1"/>
  <c r="W308" i="1"/>
  <c r="AA308" i="1"/>
  <c r="AB308" i="1"/>
  <c r="BE308" i="1"/>
  <c r="AI308" i="1" s="1"/>
  <c r="AQ308" i="1"/>
  <c r="O309" i="1"/>
  <c r="S309" i="1"/>
  <c r="W309" i="1"/>
  <c r="Y309" i="1"/>
  <c r="Y310" i="1" s="1"/>
  <c r="Y311" i="1" s="1"/>
  <c r="Y312" i="1" s="1"/>
  <c r="Y313" i="1" s="1"/>
  <c r="Y314" i="1" s="1"/>
  <c r="AA309" i="1"/>
  <c r="AB309" i="1"/>
  <c r="BE309" i="1"/>
  <c r="AI309" i="1" s="1"/>
  <c r="AQ309" i="1"/>
  <c r="BZ310" i="1" s="1"/>
  <c r="O310" i="1"/>
  <c r="S310" i="1"/>
  <c r="W310" i="1"/>
  <c r="AA310" i="1"/>
  <c r="AB310" i="1"/>
  <c r="BE310" i="1"/>
  <c r="AI310" i="1" s="1"/>
  <c r="AQ310" i="1"/>
  <c r="O311" i="1"/>
  <c r="S311" i="1"/>
  <c r="W311" i="1"/>
  <c r="AA311" i="1"/>
  <c r="AB311" i="1"/>
  <c r="BE311" i="1"/>
  <c r="AI311" i="1" s="1"/>
  <c r="AQ311" i="1"/>
  <c r="BZ312" i="1" s="1"/>
  <c r="CA312" i="1" s="1"/>
  <c r="O312" i="1"/>
  <c r="S312" i="1"/>
  <c r="W312" i="1"/>
  <c r="AA312" i="1"/>
  <c r="AB312" i="1"/>
  <c r="BE312" i="1"/>
  <c r="AI312" i="1" s="1"/>
  <c r="AQ312" i="1"/>
  <c r="O313" i="1"/>
  <c r="S313" i="1"/>
  <c r="W313" i="1"/>
  <c r="AA313" i="1"/>
  <c r="AB313" i="1"/>
  <c r="BE313" i="1"/>
  <c r="AI313" i="1" s="1"/>
  <c r="AQ313" i="1"/>
  <c r="O314" i="1"/>
  <c r="S314" i="1"/>
  <c r="W314" i="1"/>
  <c r="AA314" i="1"/>
  <c r="AB314" i="1"/>
  <c r="BE314" i="1"/>
  <c r="AI314" i="1" s="1"/>
  <c r="AQ314" i="1"/>
  <c r="O315" i="1"/>
  <c r="Q315" i="1"/>
  <c r="Q316" i="1" s="1"/>
  <c r="Q317" i="1" s="1"/>
  <c r="Q318" i="1" s="1"/>
  <c r="Q319" i="1" s="1"/>
  <c r="Q320" i="1" s="1"/>
  <c r="Q321" i="1" s="1"/>
  <c r="Q322" i="1" s="1"/>
  <c r="S315" i="1"/>
  <c r="U315" i="1"/>
  <c r="U316" i="1" s="1"/>
  <c r="U317" i="1" s="1"/>
  <c r="U318" i="1" s="1"/>
  <c r="U319" i="1" s="1"/>
  <c r="U320" i="1" s="1"/>
  <c r="U321" i="1" s="1"/>
  <c r="U322" i="1" s="1"/>
  <c r="W315" i="1"/>
  <c r="Y315" i="1"/>
  <c r="Y316" i="1" s="1"/>
  <c r="Y317" i="1" s="1"/>
  <c r="Y318" i="1" s="1"/>
  <c r="Y319" i="1" s="1"/>
  <c r="Y320" i="1" s="1"/>
  <c r="Y321" i="1" s="1"/>
  <c r="Y322" i="1" s="1"/>
  <c r="AA315" i="1"/>
  <c r="AB315" i="1"/>
  <c r="BE315" i="1"/>
  <c r="AI315" i="1" s="1"/>
  <c r="AQ315" i="1"/>
  <c r="AR315" i="1" s="1"/>
  <c r="O316" i="1"/>
  <c r="S316" i="1"/>
  <c r="W316" i="1"/>
  <c r="AA316" i="1"/>
  <c r="AB316" i="1"/>
  <c r="BE316" i="1"/>
  <c r="AI316" i="1" s="1"/>
  <c r="AQ316" i="1"/>
  <c r="O317" i="1"/>
  <c r="S317" i="1"/>
  <c r="W317" i="1"/>
  <c r="AA317" i="1"/>
  <c r="AB317" i="1"/>
  <c r="BE317" i="1"/>
  <c r="AI317" i="1" s="1"/>
  <c r="AQ317" i="1"/>
  <c r="O318" i="1"/>
  <c r="S318" i="1"/>
  <c r="W318" i="1"/>
  <c r="AA318" i="1"/>
  <c r="AB318" i="1"/>
  <c r="BE318" i="1"/>
  <c r="AI318" i="1" s="1"/>
  <c r="AQ318" i="1"/>
  <c r="O319" i="1"/>
  <c r="S319" i="1"/>
  <c r="W319" i="1"/>
  <c r="AA319" i="1"/>
  <c r="AB319" i="1"/>
  <c r="BE319" i="1"/>
  <c r="AI319" i="1" s="1"/>
  <c r="AQ319" i="1"/>
  <c r="O320" i="1"/>
  <c r="S320" i="1"/>
  <c r="W320" i="1"/>
  <c r="AA320" i="1"/>
  <c r="AB320" i="1"/>
  <c r="BE320" i="1"/>
  <c r="AI320" i="1" s="1"/>
  <c r="AQ320" i="1"/>
  <c r="O321" i="1"/>
  <c r="S321" i="1"/>
  <c r="W321" i="1"/>
  <c r="AA321" i="1"/>
  <c r="AB321" i="1"/>
  <c r="BE321" i="1"/>
  <c r="AI321" i="1" s="1"/>
  <c r="AQ321" i="1"/>
  <c r="AR321" i="1" s="1"/>
  <c r="O322" i="1"/>
  <c r="S322" i="1"/>
  <c r="W322" i="1"/>
  <c r="AA322" i="1"/>
  <c r="AB322" i="1"/>
  <c r="BE322" i="1"/>
  <c r="AI322" i="1" s="1"/>
  <c r="AQ322" i="1"/>
  <c r="BZ323" i="1" s="1"/>
  <c r="H221" i="2"/>
  <c r="U221" i="2"/>
  <c r="AH221" i="2"/>
  <c r="H222" i="2"/>
  <c r="U222" i="2"/>
  <c r="AH222" i="2"/>
  <c r="H223" i="2"/>
  <c r="U223" i="2"/>
  <c r="AH223" i="2"/>
  <c r="H224" i="2"/>
  <c r="U224" i="2"/>
  <c r="AH224" i="2"/>
  <c r="H225" i="2"/>
  <c r="U225" i="2"/>
  <c r="AH225" i="2"/>
  <c r="H226" i="2"/>
  <c r="U226" i="2"/>
  <c r="AH226" i="2"/>
  <c r="H227" i="2"/>
  <c r="U227" i="2"/>
  <c r="AH227" i="2"/>
  <c r="H228" i="2"/>
  <c r="U228" i="2"/>
  <c r="AH228" i="2"/>
  <c r="H229" i="2"/>
  <c r="U229" i="2"/>
  <c r="AH229" i="2"/>
  <c r="H230" i="2"/>
  <c r="U230" i="2"/>
  <c r="AH230" i="2"/>
  <c r="H231" i="2"/>
  <c r="U231" i="2"/>
  <c r="AH231" i="2"/>
  <c r="H232" i="2"/>
  <c r="U232" i="2"/>
  <c r="AH232" i="2"/>
  <c r="H233" i="2"/>
  <c r="U233" i="2"/>
  <c r="AH233" i="2"/>
  <c r="H234" i="2"/>
  <c r="U234" i="2"/>
  <c r="AH234" i="2"/>
  <c r="H235" i="2"/>
  <c r="U235" i="2"/>
  <c r="AH235" i="2"/>
  <c r="H236" i="2"/>
  <c r="U236" i="2"/>
  <c r="AH236" i="2"/>
  <c r="H237" i="2"/>
  <c r="U237" i="2"/>
  <c r="AH237" i="2"/>
  <c r="H238" i="2"/>
  <c r="U238" i="2"/>
  <c r="AH238" i="2"/>
  <c r="H239" i="2"/>
  <c r="U239" i="2"/>
  <c r="AH239" i="2"/>
  <c r="H240" i="2"/>
  <c r="U240" i="2"/>
  <c r="AH240" i="2"/>
  <c r="H241" i="2"/>
  <c r="U241" i="2"/>
  <c r="AH241" i="2"/>
  <c r="H242" i="2"/>
  <c r="U242" i="2"/>
  <c r="AH242" i="2"/>
  <c r="H243" i="2"/>
  <c r="U243" i="2"/>
  <c r="AH243" i="2"/>
  <c r="H244" i="2"/>
  <c r="U244" i="2"/>
  <c r="AH244" i="2"/>
  <c r="H245" i="2"/>
  <c r="U245" i="2"/>
  <c r="AH245" i="2"/>
  <c r="H246" i="2"/>
  <c r="U246" i="2"/>
  <c r="AH246" i="2"/>
  <c r="H247" i="2"/>
  <c r="U247" i="2"/>
  <c r="AH247" i="2"/>
  <c r="H248" i="2"/>
  <c r="U248" i="2"/>
  <c r="AH248" i="2"/>
  <c r="H249" i="2"/>
  <c r="U249" i="2"/>
  <c r="AH249" i="2"/>
  <c r="H250" i="2"/>
  <c r="U250" i="2"/>
  <c r="AH250" i="2"/>
  <c r="H251" i="2"/>
  <c r="U251" i="2"/>
  <c r="AH251" i="2"/>
  <c r="H252" i="2"/>
  <c r="U252" i="2"/>
  <c r="AH252" i="2"/>
  <c r="H253" i="2"/>
  <c r="U253" i="2"/>
  <c r="AH253" i="2"/>
  <c r="H254" i="2"/>
  <c r="U254" i="2"/>
  <c r="AH254" i="2"/>
  <c r="H255" i="2"/>
  <c r="U255" i="2"/>
  <c r="AH255" i="2"/>
  <c r="H256" i="2"/>
  <c r="U256" i="2"/>
  <c r="AH256" i="2"/>
  <c r="H257" i="2"/>
  <c r="U257" i="2"/>
  <c r="AH257" i="2"/>
  <c r="H258" i="2"/>
  <c r="U258" i="2"/>
  <c r="AH258" i="2"/>
  <c r="H259" i="2"/>
  <c r="U259" i="2"/>
  <c r="AH259" i="2"/>
  <c r="H260" i="2"/>
  <c r="U260" i="2"/>
  <c r="AH260" i="2"/>
  <c r="H264" i="2"/>
  <c r="U264" i="2"/>
  <c r="AH264" i="2"/>
  <c r="H265" i="2"/>
  <c r="U265" i="2"/>
  <c r="AH265" i="2"/>
  <c r="H266" i="2"/>
  <c r="U266" i="2"/>
  <c r="AH266" i="2"/>
  <c r="H267" i="2"/>
  <c r="U267" i="2"/>
  <c r="H268" i="2"/>
  <c r="U268" i="2"/>
  <c r="AH268" i="2"/>
  <c r="H269" i="2"/>
  <c r="U269" i="2"/>
  <c r="AH269" i="2"/>
  <c r="H270" i="2"/>
  <c r="U270" i="2"/>
  <c r="AH270" i="2"/>
  <c r="H271" i="2"/>
  <c r="U271" i="2"/>
  <c r="AH271" i="2"/>
  <c r="H272" i="2"/>
  <c r="U272" i="2"/>
  <c r="AH272" i="2"/>
  <c r="H273" i="2"/>
  <c r="U273" i="2"/>
  <c r="AH273" i="2"/>
  <c r="H274" i="2"/>
  <c r="U274" i="2"/>
  <c r="AH274" i="2"/>
  <c r="H275" i="2"/>
  <c r="U275" i="2"/>
  <c r="AH275" i="2"/>
  <c r="H276" i="2"/>
  <c r="U276" i="2"/>
  <c r="AH276" i="2"/>
  <c r="H277" i="2"/>
  <c r="U277" i="2"/>
  <c r="AH277" i="2"/>
  <c r="H278" i="2"/>
  <c r="U278" i="2"/>
  <c r="AH278" i="2"/>
  <c r="H279" i="2"/>
  <c r="U279" i="2"/>
  <c r="AH279" i="2"/>
  <c r="H280" i="2"/>
  <c r="U280" i="2"/>
  <c r="AH280" i="2"/>
  <c r="H281" i="2"/>
  <c r="U281" i="2"/>
  <c r="AH281" i="2"/>
  <c r="U282" i="2"/>
  <c r="AH282" i="2"/>
  <c r="U283" i="2"/>
  <c r="AH283" i="2"/>
  <c r="H284" i="2"/>
  <c r="U284" i="2"/>
  <c r="AH284" i="2"/>
  <c r="H285" i="2"/>
  <c r="U285" i="2"/>
  <c r="AH285" i="2"/>
  <c r="H286" i="2"/>
  <c r="U286" i="2"/>
  <c r="AH286" i="2"/>
  <c r="H287" i="2"/>
  <c r="U287" i="2"/>
  <c r="AH287" i="2"/>
  <c r="H288" i="2"/>
  <c r="U288" i="2"/>
  <c r="AH288" i="2"/>
  <c r="H289" i="2"/>
  <c r="U289" i="2"/>
  <c r="AH289" i="2"/>
  <c r="H290" i="2"/>
  <c r="U290" i="2"/>
  <c r="AH290" i="2"/>
  <c r="H291" i="2"/>
  <c r="U291" i="2"/>
  <c r="AH291" i="2"/>
  <c r="H292" i="2"/>
  <c r="U292" i="2"/>
  <c r="AH292" i="2"/>
  <c r="H293" i="2"/>
  <c r="U293" i="2"/>
  <c r="AH293" i="2"/>
  <c r="H294" i="2"/>
  <c r="U294" i="2"/>
  <c r="AH294" i="2"/>
  <c r="H295" i="2"/>
  <c r="U295" i="2"/>
  <c r="AH295" i="2"/>
  <c r="H296" i="2"/>
  <c r="U296" i="2"/>
  <c r="AH296" i="2"/>
  <c r="H297" i="2"/>
  <c r="U297" i="2"/>
  <c r="AH297" i="2"/>
  <c r="H298" i="2"/>
  <c r="U298" i="2"/>
  <c r="AH298" i="2"/>
  <c r="H299" i="2"/>
  <c r="U299" i="2"/>
  <c r="AH299" i="2"/>
  <c r="H300" i="2"/>
  <c r="U300" i="2"/>
  <c r="AH300" i="2"/>
  <c r="H301" i="2"/>
  <c r="U301" i="2"/>
  <c r="AH301" i="2"/>
  <c r="H302" i="2"/>
  <c r="U302" i="2"/>
  <c r="AH302" i="2"/>
  <c r="H303" i="2"/>
  <c r="U303" i="2"/>
  <c r="AH303" i="2"/>
  <c r="H307" i="2"/>
  <c r="U307" i="2"/>
  <c r="AH307" i="2"/>
  <c r="H308" i="2"/>
  <c r="U308" i="2"/>
  <c r="AH308" i="2"/>
  <c r="H309" i="2"/>
  <c r="U309" i="2"/>
  <c r="AH309" i="2"/>
  <c r="H310" i="2"/>
  <c r="U310" i="2"/>
  <c r="AH310" i="2"/>
  <c r="H311" i="2"/>
  <c r="U311" i="2"/>
  <c r="AH311" i="2"/>
  <c r="H312" i="2"/>
  <c r="U312" i="2"/>
  <c r="AH312" i="2"/>
  <c r="H313" i="2"/>
  <c r="U313" i="2"/>
  <c r="AH313" i="2"/>
  <c r="H314" i="2"/>
  <c r="U314" i="2"/>
  <c r="AH314" i="2"/>
  <c r="H315" i="2"/>
  <c r="U315" i="2"/>
  <c r="AH315" i="2"/>
  <c r="H316" i="2"/>
  <c r="U316" i="2"/>
  <c r="AH316" i="2"/>
  <c r="H317" i="2"/>
  <c r="U317" i="2"/>
  <c r="AH317" i="2"/>
  <c r="H318" i="2"/>
  <c r="U318" i="2"/>
  <c r="AH318" i="2"/>
  <c r="H319" i="2"/>
  <c r="U319" i="2"/>
  <c r="AH319" i="2"/>
  <c r="H320" i="2"/>
  <c r="U320" i="2"/>
  <c r="AH320" i="2"/>
  <c r="H321" i="2"/>
  <c r="U321" i="2"/>
  <c r="AH321" i="2"/>
  <c r="H322" i="2"/>
  <c r="U322" i="2"/>
  <c r="AH322" i="2"/>
  <c r="H323" i="2"/>
  <c r="U323" i="2"/>
  <c r="AH323" i="2"/>
  <c r="H324" i="2"/>
  <c r="U324" i="2"/>
  <c r="AH324" i="2"/>
  <c r="H325" i="2"/>
  <c r="U325" i="2"/>
  <c r="AH325" i="2"/>
  <c r="H326" i="2"/>
  <c r="U326" i="2"/>
  <c r="AH326" i="2"/>
  <c r="H327" i="2"/>
  <c r="U327" i="2"/>
  <c r="AH327" i="2"/>
  <c r="H328" i="2"/>
  <c r="U328" i="2"/>
  <c r="AH328" i="2"/>
  <c r="H329" i="2"/>
  <c r="U329" i="2"/>
  <c r="AH329" i="2"/>
  <c r="H330" i="2"/>
  <c r="U330" i="2"/>
  <c r="AH330" i="2"/>
  <c r="H331" i="2"/>
  <c r="U331" i="2"/>
  <c r="AH331" i="2"/>
  <c r="H332" i="2"/>
  <c r="U332" i="2"/>
  <c r="AH332" i="2"/>
  <c r="H333" i="2"/>
  <c r="U333" i="2"/>
  <c r="AH333" i="2"/>
  <c r="H334" i="2"/>
  <c r="U334" i="2"/>
  <c r="AH334" i="2"/>
  <c r="H335" i="2"/>
  <c r="U335" i="2"/>
  <c r="AH335" i="2"/>
  <c r="H336" i="2"/>
  <c r="U336" i="2"/>
  <c r="AH336" i="2"/>
  <c r="H337" i="2"/>
  <c r="U337" i="2"/>
  <c r="AH337" i="2"/>
  <c r="H338" i="2"/>
  <c r="U338" i="2"/>
  <c r="AH338" i="2"/>
  <c r="H339" i="2"/>
  <c r="U339" i="2"/>
  <c r="AH339" i="2"/>
  <c r="H340" i="2"/>
  <c r="U340" i="2"/>
  <c r="AH340" i="2"/>
  <c r="H341" i="2"/>
  <c r="U341" i="2"/>
  <c r="AH341" i="2"/>
  <c r="H342" i="2"/>
  <c r="U342" i="2"/>
  <c r="AH342" i="2"/>
  <c r="H343" i="2"/>
  <c r="U343" i="2"/>
  <c r="AH343" i="2"/>
  <c r="H344" i="2"/>
  <c r="U344" i="2"/>
  <c r="AH344" i="2"/>
  <c r="H345" i="2"/>
  <c r="U345" i="2"/>
  <c r="AH345" i="2"/>
  <c r="H346" i="2"/>
  <c r="U346" i="2"/>
  <c r="AH346" i="2"/>
  <c r="H350" i="2"/>
  <c r="U350" i="2"/>
  <c r="AH350" i="2"/>
  <c r="H351" i="2"/>
  <c r="U351" i="2"/>
  <c r="AH351" i="2"/>
  <c r="H352" i="2"/>
  <c r="U352" i="2"/>
  <c r="AH352" i="2"/>
  <c r="H353" i="2"/>
  <c r="U353" i="2"/>
  <c r="AH353" i="2"/>
  <c r="H354" i="2"/>
  <c r="U354" i="2"/>
  <c r="AH354" i="2"/>
  <c r="H355" i="2"/>
  <c r="U355" i="2"/>
  <c r="AH355" i="2"/>
  <c r="H356" i="2"/>
  <c r="U356" i="2"/>
  <c r="AH356" i="2"/>
  <c r="H357" i="2"/>
  <c r="U357" i="2"/>
  <c r="AH357" i="2"/>
  <c r="H358" i="2"/>
  <c r="U358" i="2"/>
  <c r="AH358" i="2"/>
  <c r="H359" i="2"/>
  <c r="U359" i="2"/>
  <c r="AH359" i="2"/>
  <c r="H360" i="2"/>
  <c r="U360" i="2"/>
  <c r="AH360" i="2"/>
  <c r="H361" i="2"/>
  <c r="U361" i="2"/>
  <c r="AH361" i="2"/>
  <c r="H362" i="2"/>
  <c r="U362" i="2"/>
  <c r="AH362" i="2"/>
  <c r="H363" i="2"/>
  <c r="U363" i="2"/>
  <c r="AH363" i="2"/>
  <c r="H364" i="2"/>
  <c r="U364" i="2"/>
  <c r="AH364" i="2"/>
  <c r="H365" i="2"/>
  <c r="U365" i="2"/>
  <c r="AH365" i="2"/>
  <c r="H366" i="2"/>
  <c r="U366" i="2"/>
  <c r="AH366" i="2"/>
  <c r="H367" i="2"/>
  <c r="U367" i="2"/>
  <c r="AH367" i="2"/>
  <c r="H368" i="2"/>
  <c r="U368" i="2"/>
  <c r="AH368" i="2"/>
  <c r="H369" i="2"/>
  <c r="U369" i="2"/>
  <c r="AH369" i="2"/>
  <c r="H370" i="2"/>
  <c r="U370" i="2"/>
  <c r="AH370" i="2"/>
  <c r="H371" i="2"/>
  <c r="U371" i="2"/>
  <c r="AH371" i="2"/>
  <c r="H372" i="2"/>
  <c r="U372" i="2"/>
  <c r="AH372" i="2"/>
  <c r="H373" i="2"/>
  <c r="U373" i="2"/>
  <c r="AH373" i="2"/>
  <c r="H374" i="2"/>
  <c r="U374" i="2"/>
  <c r="AH374" i="2"/>
  <c r="H375" i="2"/>
  <c r="U375" i="2"/>
  <c r="AH375" i="2"/>
  <c r="H376" i="2"/>
  <c r="U376" i="2"/>
  <c r="AH376" i="2"/>
  <c r="H377" i="2"/>
  <c r="U377" i="2"/>
  <c r="AH377" i="2"/>
  <c r="H378" i="2"/>
  <c r="U378" i="2"/>
  <c r="AH378" i="2"/>
  <c r="H379" i="2"/>
  <c r="U379" i="2"/>
  <c r="AH379" i="2"/>
  <c r="H380" i="2"/>
  <c r="U380" i="2"/>
  <c r="AH380" i="2"/>
  <c r="H381" i="2"/>
  <c r="U381" i="2"/>
  <c r="AH381" i="2"/>
  <c r="H382" i="2"/>
  <c r="U382" i="2"/>
  <c r="AH382" i="2"/>
  <c r="H383" i="2"/>
  <c r="U383" i="2"/>
  <c r="AH383" i="2"/>
  <c r="H384" i="2"/>
  <c r="U384" i="2"/>
  <c r="AH384" i="2"/>
  <c r="H385" i="2"/>
  <c r="U385" i="2"/>
  <c r="AH385" i="2"/>
  <c r="H386" i="2"/>
  <c r="U386" i="2"/>
  <c r="AH386" i="2"/>
  <c r="H387" i="2"/>
  <c r="U387" i="2"/>
  <c r="AH387" i="2"/>
  <c r="H388" i="2"/>
  <c r="U388" i="2"/>
  <c r="AH388" i="2"/>
  <c r="H389" i="2"/>
  <c r="U389" i="2"/>
  <c r="AH389" i="2"/>
  <c r="H393" i="2"/>
  <c r="U393" i="2"/>
  <c r="AH393" i="2"/>
  <c r="H394" i="2"/>
  <c r="U394" i="2"/>
  <c r="AH394" i="2"/>
  <c r="H395" i="2"/>
  <c r="U395" i="2"/>
  <c r="AH395" i="2"/>
  <c r="H396" i="2"/>
  <c r="U396" i="2"/>
  <c r="AH396" i="2"/>
  <c r="H397" i="2"/>
  <c r="U397" i="2"/>
  <c r="AH397" i="2"/>
  <c r="H398" i="2"/>
  <c r="U398" i="2"/>
  <c r="AH398" i="2"/>
  <c r="H399" i="2"/>
  <c r="U399" i="2"/>
  <c r="AH399" i="2"/>
  <c r="H400" i="2"/>
  <c r="U400" i="2"/>
  <c r="AH400" i="2"/>
  <c r="H401" i="2"/>
  <c r="U401" i="2"/>
  <c r="AH401" i="2"/>
  <c r="H402" i="2"/>
  <c r="U402" i="2"/>
  <c r="AH402" i="2"/>
  <c r="H403" i="2"/>
  <c r="U403" i="2"/>
  <c r="AH403" i="2"/>
  <c r="H404" i="2"/>
  <c r="U404" i="2"/>
  <c r="AH404" i="2"/>
  <c r="H405" i="2"/>
  <c r="U405" i="2"/>
  <c r="AH405" i="2"/>
  <c r="H406" i="2"/>
  <c r="U406" i="2"/>
  <c r="AH406" i="2"/>
  <c r="H407" i="2"/>
  <c r="U407" i="2"/>
  <c r="AH407" i="2"/>
  <c r="H408" i="2"/>
  <c r="U408" i="2"/>
  <c r="AH408" i="2"/>
  <c r="H409" i="2"/>
  <c r="U409" i="2"/>
  <c r="AH409" i="2"/>
  <c r="H410" i="2"/>
  <c r="U410" i="2"/>
  <c r="AH410" i="2"/>
  <c r="H411" i="2"/>
  <c r="U411" i="2"/>
  <c r="AH411" i="2"/>
  <c r="H412" i="2"/>
  <c r="U412" i="2"/>
  <c r="AH412" i="2"/>
  <c r="H413" i="2"/>
  <c r="U413" i="2"/>
  <c r="AH413" i="2"/>
  <c r="H414" i="2"/>
  <c r="U414" i="2"/>
  <c r="AH414" i="2"/>
  <c r="H415" i="2"/>
  <c r="U415" i="2"/>
  <c r="AH415" i="2"/>
  <c r="H416" i="2"/>
  <c r="U416" i="2"/>
  <c r="AH416" i="2"/>
  <c r="H417" i="2"/>
  <c r="U417" i="2"/>
  <c r="AH417" i="2"/>
  <c r="H418" i="2"/>
  <c r="U418" i="2"/>
  <c r="AH418" i="2"/>
  <c r="H419" i="2"/>
  <c r="U419" i="2"/>
  <c r="AH419" i="2"/>
  <c r="H420" i="2"/>
  <c r="U420" i="2"/>
  <c r="AH420" i="2"/>
  <c r="H421" i="2"/>
  <c r="U421" i="2"/>
  <c r="AH421" i="2"/>
  <c r="H422" i="2"/>
  <c r="U422" i="2"/>
  <c r="AH422" i="2"/>
  <c r="H423" i="2"/>
  <c r="U423" i="2"/>
  <c r="AH423" i="2"/>
  <c r="H424" i="2"/>
  <c r="U424" i="2"/>
  <c r="AH424" i="2"/>
  <c r="H425" i="2"/>
  <c r="U425" i="2"/>
  <c r="AH425" i="2"/>
  <c r="H426" i="2"/>
  <c r="U426" i="2"/>
  <c r="AH426" i="2"/>
  <c r="H427" i="2"/>
  <c r="U427" i="2"/>
  <c r="AH427" i="2"/>
  <c r="H428" i="2"/>
  <c r="U428" i="2"/>
  <c r="AH428" i="2"/>
  <c r="H429" i="2"/>
  <c r="U429" i="2"/>
  <c r="AH429" i="2"/>
  <c r="H430" i="2"/>
  <c r="U430" i="2"/>
  <c r="AH430" i="2"/>
  <c r="H431" i="2"/>
  <c r="U431" i="2"/>
  <c r="AH431" i="2"/>
  <c r="H432" i="2"/>
  <c r="U432" i="2"/>
  <c r="AH432" i="2"/>
  <c r="K9" i="1"/>
  <c r="K10" i="1"/>
  <c r="I11" i="1"/>
  <c r="I12" i="1" s="1"/>
  <c r="I13" i="1" s="1"/>
  <c r="I14" i="1" s="1"/>
  <c r="I15" i="1" s="1"/>
  <c r="I16" i="1" s="1"/>
  <c r="I17" i="1" s="1"/>
  <c r="I18" i="1" s="1"/>
  <c r="K15" i="1"/>
  <c r="K18" i="1"/>
  <c r="I19" i="1"/>
  <c r="I20" i="1" s="1"/>
  <c r="I21" i="1" s="1"/>
  <c r="I22" i="1" s="1"/>
  <c r="I23" i="1" s="1"/>
  <c r="I24" i="1" s="1"/>
  <c r="I25" i="1" s="1"/>
  <c r="I26" i="1" s="1"/>
  <c r="K21" i="1"/>
  <c r="K25" i="1"/>
  <c r="K26" i="1"/>
  <c r="I27" i="1"/>
  <c r="K27" i="1" s="1"/>
  <c r="K34" i="1"/>
  <c r="I35" i="1"/>
  <c r="I36" i="1" s="1"/>
  <c r="I37" i="1" s="1"/>
  <c r="I38" i="1" s="1"/>
  <c r="I39" i="1" s="1"/>
  <c r="I40" i="1" s="1"/>
  <c r="I41" i="1" s="1"/>
  <c r="I42" i="1" s="1"/>
  <c r="K40" i="1"/>
  <c r="K41" i="1"/>
  <c r="K42" i="1"/>
  <c r="I43" i="1"/>
  <c r="K43" i="1" s="1"/>
  <c r="K49" i="1"/>
  <c r="K50" i="1"/>
  <c r="I51" i="1"/>
  <c r="I52" i="1" s="1"/>
  <c r="I53" i="1" s="1"/>
  <c r="I54" i="1" s="1"/>
  <c r="K56" i="1"/>
  <c r="K57" i="1"/>
  <c r="K58" i="1"/>
  <c r="I59" i="1"/>
  <c r="I60" i="1" s="1"/>
  <c r="I61" i="1" s="1"/>
  <c r="I62" i="1" s="1"/>
  <c r="I63" i="1" s="1"/>
  <c r="I64" i="1" s="1"/>
  <c r="K62" i="1"/>
  <c r="I67" i="1"/>
  <c r="I68" i="1" s="1"/>
  <c r="I69" i="1" s="1"/>
  <c r="I70" i="1" s="1"/>
  <c r="I71" i="1" s="1"/>
  <c r="I72" i="1" s="1"/>
  <c r="I73" i="1" s="1"/>
  <c r="I74" i="1" s="1"/>
  <c r="K71" i="1"/>
  <c r="K73" i="1"/>
  <c r="K74" i="1"/>
  <c r="I75" i="1"/>
  <c r="I76" i="1" s="1"/>
  <c r="I77" i="1" s="1"/>
  <c r="I78" i="1" s="1"/>
  <c r="I79" i="1" s="1"/>
  <c r="I80" i="1" s="1"/>
  <c r="I81" i="1" s="1"/>
  <c r="I82" i="1" s="1"/>
  <c r="K75" i="1"/>
  <c r="K76" i="1"/>
  <c r="K82" i="1"/>
  <c r="I83" i="1"/>
  <c r="I84" i="1" s="1"/>
  <c r="I85" i="1" s="1"/>
  <c r="I86" i="1" s="1"/>
  <c r="I87" i="1" s="1"/>
  <c r="I88" i="1" s="1"/>
  <c r="I89" i="1" s="1"/>
  <c r="I90" i="1" s="1"/>
  <c r="K86" i="1"/>
  <c r="K88" i="1"/>
  <c r="K89" i="1"/>
  <c r="K90" i="1"/>
  <c r="I91" i="1"/>
  <c r="K91" i="1" s="1"/>
  <c r="K97" i="1"/>
  <c r="K98" i="1"/>
  <c r="I99" i="1"/>
  <c r="K99" i="1" s="1"/>
  <c r="K105" i="1"/>
  <c r="K106" i="1"/>
  <c r="I107" i="1"/>
  <c r="I108" i="1" s="1"/>
  <c r="K107" i="1"/>
  <c r="K114" i="1"/>
  <c r="I115" i="1"/>
  <c r="I116" i="1" s="1"/>
  <c r="I117" i="1" s="1"/>
  <c r="I118" i="1" s="1"/>
  <c r="K115" i="1"/>
  <c r="K122" i="1"/>
  <c r="I123" i="1"/>
  <c r="I124" i="1" s="1"/>
  <c r="K129" i="1"/>
  <c r="K130" i="1"/>
  <c r="I131" i="1"/>
  <c r="I132" i="1" s="1"/>
  <c r="I133" i="1" s="1"/>
  <c r="I134" i="1" s="1"/>
  <c r="I135" i="1" s="1"/>
  <c r="I136" i="1" s="1"/>
  <c r="I137" i="1" s="1"/>
  <c r="I138" i="1" s="1"/>
  <c r="K136" i="1"/>
  <c r="K137" i="1"/>
  <c r="K138" i="1"/>
  <c r="I139" i="1"/>
  <c r="I140" i="1" s="1"/>
  <c r="I141" i="1" s="1"/>
  <c r="I142" i="1" s="1"/>
  <c r="I143" i="1" s="1"/>
  <c r="I144" i="1" s="1"/>
  <c r="I145" i="1" s="1"/>
  <c r="I146" i="1" s="1"/>
  <c r="K139" i="1"/>
  <c r="K142" i="1"/>
  <c r="K144" i="1"/>
  <c r="K145" i="1"/>
  <c r="K146" i="1"/>
  <c r="I147" i="1"/>
  <c r="I148" i="1" s="1"/>
  <c r="I149" i="1" s="1"/>
  <c r="I150" i="1" s="1"/>
  <c r="I151" i="1" s="1"/>
  <c r="I152" i="1" s="1"/>
  <c r="I153" i="1" s="1"/>
  <c r="I154" i="1" s="1"/>
  <c r="K149" i="1"/>
  <c r="K153" i="1"/>
  <c r="K154" i="1"/>
  <c r="I155" i="1"/>
  <c r="K160" i="1"/>
  <c r="K161" i="1"/>
  <c r="K162" i="1"/>
  <c r="I163" i="1"/>
  <c r="I164" i="1" s="1"/>
  <c r="I165" i="1" s="1"/>
  <c r="I166" i="1" s="1"/>
  <c r="I167" i="1" s="1"/>
  <c r="I168" i="1" s="1"/>
  <c r="I169" i="1" s="1"/>
  <c r="I170" i="1" s="1"/>
  <c r="K168" i="1"/>
  <c r="K169" i="1"/>
  <c r="K170" i="1"/>
  <c r="I171" i="1"/>
  <c r="I172" i="1" s="1"/>
  <c r="I173" i="1" s="1"/>
  <c r="I174" i="1" s="1"/>
  <c r="I175" i="1" s="1"/>
  <c r="I176" i="1" s="1"/>
  <c r="I177" i="1" s="1"/>
  <c r="I178" i="1" s="1"/>
  <c r="K175" i="1"/>
  <c r="K176" i="1"/>
  <c r="K178" i="1"/>
  <c r="I179" i="1"/>
  <c r="I180" i="1" s="1"/>
  <c r="I181" i="1" s="1"/>
  <c r="I182" i="1" s="1"/>
  <c r="I183" i="1" s="1"/>
  <c r="I184" i="1" s="1"/>
  <c r="I185" i="1" s="1"/>
  <c r="I186" i="1" s="1"/>
  <c r="K184" i="1"/>
  <c r="K185" i="1"/>
  <c r="K186" i="1"/>
  <c r="I187" i="1"/>
  <c r="I188" i="1" s="1"/>
  <c r="I189" i="1" s="1"/>
  <c r="I190" i="1" s="1"/>
  <c r="I191" i="1" s="1"/>
  <c r="I192" i="1" s="1"/>
  <c r="I193" i="1" s="1"/>
  <c r="I194" i="1" s="1"/>
  <c r="K192" i="1"/>
  <c r="K193" i="1"/>
  <c r="K194" i="1"/>
  <c r="I195" i="1"/>
  <c r="I196" i="1" s="1"/>
  <c r="I197" i="1" s="1"/>
  <c r="I198" i="1" s="1"/>
  <c r="I199" i="1" s="1"/>
  <c r="I200" i="1" s="1"/>
  <c r="I201" i="1" s="1"/>
  <c r="I202" i="1" s="1"/>
  <c r="K198" i="1"/>
  <c r="K201" i="1"/>
  <c r="K202" i="1"/>
  <c r="I203" i="1"/>
  <c r="I204" i="1" s="1"/>
  <c r="I205" i="1" s="1"/>
  <c r="I206" i="1" s="1"/>
  <c r="I207" i="1" s="1"/>
  <c r="I208" i="1" s="1"/>
  <c r="I209" i="1" s="1"/>
  <c r="I210" i="1" s="1"/>
  <c r="K210" i="1" s="1"/>
  <c r="K203" i="1"/>
  <c r="K206" i="1"/>
  <c r="K208" i="1"/>
  <c r="K209" i="1"/>
  <c r="I211" i="1"/>
  <c r="I212" i="1" s="1"/>
  <c r="K212" i="1" s="1"/>
  <c r="K217" i="1"/>
  <c r="K218" i="1"/>
  <c r="I219" i="1"/>
  <c r="I220" i="1" s="1"/>
  <c r="I221" i="1" s="1"/>
  <c r="I222" i="1" s="1"/>
  <c r="I223" i="1" s="1"/>
  <c r="I224" i="1" s="1"/>
  <c r="I225" i="1" s="1"/>
  <c r="I226" i="1" s="1"/>
  <c r="K224" i="1"/>
  <c r="K225" i="1"/>
  <c r="K226" i="1"/>
  <c r="I227" i="1"/>
  <c r="I228" i="1" s="1"/>
  <c r="I229" i="1" s="1"/>
  <c r="I230" i="1" s="1"/>
  <c r="I231" i="1" s="1"/>
  <c r="I232" i="1" s="1"/>
  <c r="I233" i="1" s="1"/>
  <c r="I234" i="1" s="1"/>
  <c r="K232" i="1"/>
  <c r="K233" i="1"/>
  <c r="K234" i="1"/>
  <c r="I235" i="1"/>
  <c r="I236" i="1" s="1"/>
  <c r="K241" i="1"/>
  <c r="K242" i="1"/>
  <c r="I243" i="1"/>
  <c r="I244" i="1" s="1"/>
  <c r="I245" i="1" s="1"/>
  <c r="I246" i="1" s="1"/>
  <c r="I247" i="1" s="1"/>
  <c r="I248" i="1" s="1"/>
  <c r="I249" i="1" s="1"/>
  <c r="I250" i="1" s="1"/>
  <c r="K248" i="1"/>
  <c r="K249" i="1"/>
  <c r="K250" i="1"/>
  <c r="I251" i="1"/>
  <c r="I252" i="1" s="1"/>
  <c r="K256" i="1"/>
  <c r="K257" i="1"/>
  <c r="K258" i="1"/>
  <c r="I259" i="1"/>
  <c r="I260" i="1" s="1"/>
  <c r="K266" i="1"/>
  <c r="I267" i="1"/>
  <c r="I268" i="1" s="1"/>
  <c r="I269" i="1" s="1"/>
  <c r="I270" i="1" s="1"/>
  <c r="I271" i="1" s="1"/>
  <c r="I272" i="1" s="1"/>
  <c r="I273" i="1" s="1"/>
  <c r="I274" i="1" s="1"/>
  <c r="K274" i="1"/>
  <c r="I275" i="1"/>
  <c r="I276" i="1" s="1"/>
  <c r="K280" i="1"/>
  <c r="M280" i="1"/>
  <c r="M281" i="1" s="1"/>
  <c r="K281" i="1"/>
  <c r="K282" i="1"/>
  <c r="I283" i="1"/>
  <c r="I284" i="1" s="1"/>
  <c r="I285" i="1" s="1"/>
  <c r="I286" i="1" s="1"/>
  <c r="I287" i="1" s="1"/>
  <c r="I288" i="1" s="1"/>
  <c r="I289" i="1" s="1"/>
  <c r="I290" i="1" s="1"/>
  <c r="K283" i="1"/>
  <c r="K284" i="1"/>
  <c r="K285" i="1"/>
  <c r="K286" i="1"/>
  <c r="K287" i="1"/>
  <c r="K288" i="1"/>
  <c r="K289" i="1"/>
  <c r="K290" i="1"/>
  <c r="K291" i="1"/>
  <c r="M291" i="1"/>
  <c r="M292" i="1" s="1"/>
  <c r="M293" i="1" s="1"/>
  <c r="M294" i="1" s="1"/>
  <c r="M295" i="1" s="1"/>
  <c r="M296" i="1" s="1"/>
  <c r="M297" i="1" s="1"/>
  <c r="M298" i="1" s="1"/>
  <c r="K292" i="1"/>
  <c r="K293" i="1"/>
  <c r="K294" i="1"/>
  <c r="K295" i="1"/>
  <c r="K296" i="1"/>
  <c r="K297" i="1"/>
  <c r="K298" i="1"/>
  <c r="K299" i="1"/>
  <c r="M299" i="1"/>
  <c r="M300" i="1" s="1"/>
  <c r="M301" i="1" s="1"/>
  <c r="M302" i="1" s="1"/>
  <c r="M303" i="1" s="1"/>
  <c r="M304" i="1" s="1"/>
  <c r="M305" i="1" s="1"/>
  <c r="M306" i="1" s="1"/>
  <c r="K300" i="1"/>
  <c r="K301" i="1"/>
  <c r="K302" i="1"/>
  <c r="K303" i="1"/>
  <c r="K304" i="1"/>
  <c r="K305" i="1"/>
  <c r="K306" i="1"/>
  <c r="K307" i="1"/>
  <c r="M307" i="1"/>
  <c r="M308" i="1" s="1"/>
  <c r="M309" i="1" s="1"/>
  <c r="M310" i="1" s="1"/>
  <c r="M311" i="1" s="1"/>
  <c r="M312" i="1" s="1"/>
  <c r="M313" i="1" s="1"/>
  <c r="M314" i="1" s="1"/>
  <c r="K308" i="1"/>
  <c r="K309" i="1"/>
  <c r="K310" i="1"/>
  <c r="K311" i="1"/>
  <c r="K312" i="1"/>
  <c r="K313" i="1"/>
  <c r="K314" i="1"/>
  <c r="K315" i="1"/>
  <c r="M315" i="1"/>
  <c r="M316" i="1" s="1"/>
  <c r="M317" i="1" s="1"/>
  <c r="M318" i="1" s="1"/>
  <c r="M319" i="1" s="1"/>
  <c r="M320" i="1" s="1"/>
  <c r="M321" i="1" s="1"/>
  <c r="M322" i="1" s="1"/>
  <c r="K316" i="1"/>
  <c r="K317" i="1"/>
  <c r="K318" i="1"/>
  <c r="K319" i="1"/>
  <c r="K320" i="1"/>
  <c r="K321" i="1"/>
  <c r="K322" i="1"/>
  <c r="AY41" i="2"/>
  <c r="AY42" i="2"/>
  <c r="AY43" i="2"/>
  <c r="AY44" i="2"/>
  <c r="AY84" i="2"/>
  <c r="AY85" i="2"/>
  <c r="AY86" i="2"/>
  <c r="AY87" i="2"/>
  <c r="AY127" i="2"/>
  <c r="AY128" i="2"/>
  <c r="AY129" i="2"/>
  <c r="AY130" i="2"/>
  <c r="AY170" i="2"/>
  <c r="AY171" i="2"/>
  <c r="AY172" i="2"/>
  <c r="AY173" i="2"/>
  <c r="AY213" i="2"/>
  <c r="AY214" i="2"/>
  <c r="AY215" i="2"/>
  <c r="AY216" i="2"/>
  <c r="AY257" i="2"/>
  <c r="AY258" i="2"/>
  <c r="AY259" i="2"/>
  <c r="AY260" i="2"/>
  <c r="AY300" i="2"/>
  <c r="AY301" i="2"/>
  <c r="AY302" i="2"/>
  <c r="AY303" i="2"/>
  <c r="AY343" i="2"/>
  <c r="AY344" i="2"/>
  <c r="AY345" i="2"/>
  <c r="AY346" i="2"/>
  <c r="AY386" i="2"/>
  <c r="AY387" i="2"/>
  <c r="AY388" i="2"/>
  <c r="AY389" i="2"/>
  <c r="AY429" i="2"/>
  <c r="AY430" i="2"/>
  <c r="AY431" i="2"/>
  <c r="AY432" i="2"/>
  <c r="AY473" i="2"/>
  <c r="AY474" i="2"/>
  <c r="AY475" i="2"/>
  <c r="AY476" i="2"/>
  <c r="AY516" i="2"/>
  <c r="AY517" i="2"/>
  <c r="AY518" i="2"/>
  <c r="AY519" i="2"/>
  <c r="AY559" i="2"/>
  <c r="AY560" i="2"/>
  <c r="AY561" i="2"/>
  <c r="AY562" i="2"/>
  <c r="AY602" i="2"/>
  <c r="AY603" i="2"/>
  <c r="AY604" i="2"/>
  <c r="AY605" i="2"/>
  <c r="AY646" i="2"/>
  <c r="AY647" i="2"/>
  <c r="AY648" i="2"/>
  <c r="AY649" i="2"/>
  <c r="AY690" i="2"/>
  <c r="AY691" i="2"/>
  <c r="AY692" i="2"/>
  <c r="AY693" i="2"/>
  <c r="AY733" i="2"/>
  <c r="AY734" i="2"/>
  <c r="AY735" i="2"/>
  <c r="AY736" i="2"/>
  <c r="AY776" i="2"/>
  <c r="AY777" i="2"/>
  <c r="AY778" i="2"/>
  <c r="AY779" i="2"/>
  <c r="AY819" i="2"/>
  <c r="AY820" i="2"/>
  <c r="AY821" i="2"/>
  <c r="AY822" i="2"/>
  <c r="AY862" i="2"/>
  <c r="AY863" i="2"/>
  <c r="AY864" i="2"/>
  <c r="AY865" i="2"/>
  <c r="AY906" i="2"/>
  <c r="AY907" i="2"/>
  <c r="AY908" i="2"/>
  <c r="AY909" i="2"/>
  <c r="AY949" i="2"/>
  <c r="AY950" i="2"/>
  <c r="AY951" i="2"/>
  <c r="AY952" i="2"/>
  <c r="AY992" i="2"/>
  <c r="AY993" i="2"/>
  <c r="AY994" i="2"/>
  <c r="AY995" i="2"/>
  <c r="AY1035" i="2"/>
  <c r="AY1036" i="2"/>
  <c r="AY1037" i="2"/>
  <c r="AY1038" i="2"/>
  <c r="AY1078" i="2"/>
  <c r="AY1079" i="2"/>
  <c r="AY1080" i="2"/>
  <c r="AY1081" i="2"/>
  <c r="H6" i="2"/>
  <c r="U6" i="2"/>
  <c r="AH6" i="2"/>
  <c r="H7" i="2"/>
  <c r="U7" i="2"/>
  <c r="AH7" i="2"/>
  <c r="H8" i="2"/>
  <c r="U8" i="2"/>
  <c r="AH8" i="2"/>
  <c r="H9" i="2"/>
  <c r="U9" i="2"/>
  <c r="AH9" i="2"/>
  <c r="H10" i="2"/>
  <c r="U10" i="2"/>
  <c r="AH10" i="2"/>
  <c r="H11" i="2"/>
  <c r="U11" i="2"/>
  <c r="AH11" i="2"/>
  <c r="H12" i="2"/>
  <c r="U12" i="2"/>
  <c r="AH12" i="2"/>
  <c r="H13" i="2"/>
  <c r="U13" i="2"/>
  <c r="AH13" i="2"/>
  <c r="H14" i="2"/>
  <c r="U14" i="2"/>
  <c r="AH14" i="2"/>
  <c r="H15" i="2"/>
  <c r="U15" i="2"/>
  <c r="AH15" i="2"/>
  <c r="H16" i="2"/>
  <c r="U16" i="2"/>
  <c r="AH16" i="2"/>
  <c r="H17" i="2"/>
  <c r="U17" i="2"/>
  <c r="AH17" i="2"/>
  <c r="H18" i="2"/>
  <c r="U18" i="2"/>
  <c r="AH18" i="2"/>
  <c r="H19" i="2"/>
  <c r="U19" i="2"/>
  <c r="AH19" i="2"/>
  <c r="H20" i="2"/>
  <c r="U20" i="2"/>
  <c r="AH20" i="2"/>
  <c r="H21" i="2"/>
  <c r="U21" i="2"/>
  <c r="AH21" i="2"/>
  <c r="H22" i="2"/>
  <c r="U22" i="2"/>
  <c r="AH22" i="2"/>
  <c r="H23" i="2"/>
  <c r="U23" i="2"/>
  <c r="AH23" i="2"/>
  <c r="H24" i="2"/>
  <c r="U24" i="2"/>
  <c r="AH24" i="2"/>
  <c r="H25" i="2"/>
  <c r="U25" i="2"/>
  <c r="AH25" i="2"/>
  <c r="H26" i="2"/>
  <c r="U26" i="2"/>
  <c r="AH26" i="2"/>
  <c r="H27" i="2"/>
  <c r="U27" i="2"/>
  <c r="AH27" i="2"/>
  <c r="H28" i="2"/>
  <c r="U28" i="2"/>
  <c r="AH28" i="2"/>
  <c r="H29" i="2"/>
  <c r="U29" i="2"/>
  <c r="AH29" i="2"/>
  <c r="H30" i="2"/>
  <c r="U30" i="2"/>
  <c r="AH30" i="2"/>
  <c r="H31" i="2"/>
  <c r="U31" i="2"/>
  <c r="AH31" i="2"/>
  <c r="H32" i="2"/>
  <c r="U32" i="2"/>
  <c r="AH32" i="2"/>
  <c r="H33" i="2"/>
  <c r="U33" i="2"/>
  <c r="AH33" i="2"/>
  <c r="H34" i="2"/>
  <c r="U34" i="2"/>
  <c r="AH34" i="2"/>
  <c r="H35" i="2"/>
  <c r="U35" i="2"/>
  <c r="AH35" i="2"/>
  <c r="H36" i="2"/>
  <c r="U36" i="2"/>
  <c r="AH36" i="2"/>
  <c r="H37" i="2"/>
  <c r="U37" i="2"/>
  <c r="AH37" i="2"/>
  <c r="H38" i="2"/>
  <c r="U38" i="2"/>
  <c r="AH38" i="2"/>
  <c r="H39" i="2"/>
  <c r="U39" i="2"/>
  <c r="AH39" i="2"/>
  <c r="H40" i="2"/>
  <c r="U40" i="2"/>
  <c r="AH40" i="2"/>
  <c r="H41" i="2"/>
  <c r="U41" i="2"/>
  <c r="AH41" i="2"/>
  <c r="H42" i="2"/>
  <c r="U42" i="2"/>
  <c r="AH42" i="2"/>
  <c r="H43" i="2"/>
  <c r="U43" i="2"/>
  <c r="AH43" i="2"/>
  <c r="H44" i="2"/>
  <c r="U44" i="2"/>
  <c r="AH44" i="2"/>
  <c r="H48" i="2"/>
  <c r="U48" i="2"/>
  <c r="AH48" i="2"/>
  <c r="H49" i="2"/>
  <c r="U49" i="2"/>
  <c r="AH49" i="2"/>
  <c r="H50" i="2"/>
  <c r="U50" i="2"/>
  <c r="AH50" i="2"/>
  <c r="H51" i="2"/>
  <c r="U51" i="2"/>
  <c r="AH51" i="2"/>
  <c r="H52" i="2"/>
  <c r="U52" i="2"/>
  <c r="AH52" i="2"/>
  <c r="H53" i="2"/>
  <c r="U53" i="2"/>
  <c r="AH53" i="2"/>
  <c r="H54" i="2"/>
  <c r="U54" i="2"/>
  <c r="AH54" i="2"/>
  <c r="H55" i="2"/>
  <c r="U55" i="2"/>
  <c r="AH55" i="2"/>
  <c r="H56" i="2"/>
  <c r="U56" i="2"/>
  <c r="AH56" i="2"/>
  <c r="H57" i="2"/>
  <c r="U57" i="2"/>
  <c r="AH57" i="2"/>
  <c r="H58" i="2"/>
  <c r="U58" i="2"/>
  <c r="AH58" i="2"/>
  <c r="H59" i="2"/>
  <c r="U59" i="2"/>
  <c r="AH59" i="2"/>
  <c r="H60" i="2"/>
  <c r="U60" i="2"/>
  <c r="AH60" i="2"/>
  <c r="H61" i="2"/>
  <c r="U61" i="2"/>
  <c r="AH61" i="2"/>
  <c r="H62" i="2"/>
  <c r="U62" i="2"/>
  <c r="AH62" i="2"/>
  <c r="H63" i="2"/>
  <c r="U63" i="2"/>
  <c r="AH63" i="2"/>
  <c r="H64" i="2"/>
  <c r="U64" i="2"/>
  <c r="AH64" i="2"/>
  <c r="H65" i="2"/>
  <c r="U65" i="2"/>
  <c r="AH65" i="2"/>
  <c r="H66" i="2"/>
  <c r="U66" i="2"/>
  <c r="AH66" i="2"/>
  <c r="H67" i="2"/>
  <c r="U67" i="2"/>
  <c r="AH67" i="2"/>
  <c r="H68" i="2"/>
  <c r="U68" i="2"/>
  <c r="AH68" i="2"/>
  <c r="H69" i="2"/>
  <c r="U69" i="2"/>
  <c r="AH69" i="2"/>
  <c r="H70" i="2"/>
  <c r="U70" i="2"/>
  <c r="AH70" i="2"/>
  <c r="H71" i="2"/>
  <c r="U71" i="2"/>
  <c r="AH71" i="2"/>
  <c r="H72" i="2"/>
  <c r="U72" i="2"/>
  <c r="AH72" i="2"/>
  <c r="H73" i="2"/>
  <c r="U73" i="2"/>
  <c r="AH73" i="2"/>
  <c r="H74" i="2"/>
  <c r="U74" i="2"/>
  <c r="AH74" i="2"/>
  <c r="H75" i="2"/>
  <c r="U75" i="2"/>
  <c r="AH75" i="2"/>
  <c r="H76" i="2"/>
  <c r="U76" i="2"/>
  <c r="AH76" i="2"/>
  <c r="H77" i="2"/>
  <c r="U77" i="2"/>
  <c r="AH77" i="2"/>
  <c r="H78" i="2"/>
  <c r="U78" i="2"/>
  <c r="AH78" i="2"/>
  <c r="H79" i="2"/>
  <c r="U79" i="2"/>
  <c r="AH79" i="2"/>
  <c r="H80" i="2"/>
  <c r="U80" i="2"/>
  <c r="AH80" i="2"/>
  <c r="H81" i="2"/>
  <c r="U81" i="2"/>
  <c r="AH81" i="2"/>
  <c r="H82" i="2"/>
  <c r="U82" i="2"/>
  <c r="AH82" i="2"/>
  <c r="H83" i="2"/>
  <c r="U83" i="2"/>
  <c r="AH83" i="2"/>
  <c r="H84" i="2"/>
  <c r="U84" i="2"/>
  <c r="AH84" i="2"/>
  <c r="H85" i="2"/>
  <c r="U85" i="2"/>
  <c r="AH85" i="2"/>
  <c r="H86" i="2"/>
  <c r="U86" i="2"/>
  <c r="AH86" i="2"/>
  <c r="H87" i="2"/>
  <c r="U87" i="2"/>
  <c r="AH87" i="2"/>
  <c r="H91" i="2"/>
  <c r="U91" i="2"/>
  <c r="AH91" i="2"/>
  <c r="H92" i="2"/>
  <c r="U92" i="2"/>
  <c r="AH92" i="2"/>
  <c r="H93" i="2"/>
  <c r="U93" i="2"/>
  <c r="AH93" i="2"/>
  <c r="H94" i="2"/>
  <c r="U94" i="2"/>
  <c r="AH94" i="2"/>
  <c r="H95" i="2"/>
  <c r="U95" i="2"/>
  <c r="AH95" i="2"/>
  <c r="H96" i="2"/>
  <c r="U96" i="2"/>
  <c r="AH96" i="2"/>
  <c r="H97" i="2"/>
  <c r="U97" i="2"/>
  <c r="AH97" i="2"/>
  <c r="H98" i="2"/>
  <c r="U98" i="2"/>
  <c r="AH98" i="2"/>
  <c r="H99" i="2"/>
  <c r="U99" i="2"/>
  <c r="AH99" i="2"/>
  <c r="H100" i="2"/>
  <c r="U100" i="2"/>
  <c r="AH100" i="2"/>
  <c r="H101" i="2"/>
  <c r="U101" i="2"/>
  <c r="AH101" i="2"/>
  <c r="H102" i="2"/>
  <c r="U102" i="2"/>
  <c r="AH102" i="2"/>
  <c r="H103" i="2"/>
  <c r="U103" i="2"/>
  <c r="AH103" i="2"/>
  <c r="H104" i="2"/>
  <c r="U104" i="2"/>
  <c r="AH104" i="2"/>
  <c r="H105" i="2"/>
  <c r="U105" i="2"/>
  <c r="AH105" i="2"/>
  <c r="H106" i="2"/>
  <c r="U106" i="2"/>
  <c r="AH106" i="2"/>
  <c r="H107" i="2"/>
  <c r="U107" i="2"/>
  <c r="AH107" i="2"/>
  <c r="H108" i="2"/>
  <c r="U108" i="2"/>
  <c r="AH108" i="2"/>
  <c r="H109" i="2"/>
  <c r="U109" i="2"/>
  <c r="AH109" i="2"/>
  <c r="H110" i="2"/>
  <c r="U110" i="2"/>
  <c r="AH110" i="2"/>
  <c r="H111" i="2"/>
  <c r="U111" i="2"/>
  <c r="AH111" i="2"/>
  <c r="H112" i="2"/>
  <c r="U112" i="2"/>
  <c r="AH112" i="2"/>
  <c r="H113" i="2"/>
  <c r="U113" i="2"/>
  <c r="AH113" i="2"/>
  <c r="H114" i="2"/>
  <c r="U114" i="2"/>
  <c r="AH114" i="2"/>
  <c r="H115" i="2"/>
  <c r="U115" i="2"/>
  <c r="AH115" i="2"/>
  <c r="H116" i="2"/>
  <c r="U116" i="2"/>
  <c r="AH116" i="2"/>
  <c r="H117" i="2"/>
  <c r="U117" i="2"/>
  <c r="AH117" i="2"/>
  <c r="H118" i="2"/>
  <c r="U118" i="2"/>
  <c r="AH118" i="2"/>
  <c r="H119" i="2"/>
  <c r="U119" i="2"/>
  <c r="AH119" i="2"/>
  <c r="H120" i="2"/>
  <c r="U120" i="2"/>
  <c r="AH120" i="2"/>
  <c r="H121" i="2"/>
  <c r="U121" i="2"/>
  <c r="AH121" i="2"/>
  <c r="H122" i="2"/>
  <c r="U122" i="2"/>
  <c r="AH122" i="2"/>
  <c r="H123" i="2"/>
  <c r="U123" i="2"/>
  <c r="AH123" i="2"/>
  <c r="H124" i="2"/>
  <c r="U124" i="2"/>
  <c r="AH124" i="2"/>
  <c r="H125" i="2"/>
  <c r="U125" i="2"/>
  <c r="AH125" i="2"/>
  <c r="H126" i="2"/>
  <c r="U126" i="2"/>
  <c r="AH126" i="2"/>
  <c r="H127" i="2"/>
  <c r="U127" i="2"/>
  <c r="AH127" i="2"/>
  <c r="H128" i="2"/>
  <c r="U128" i="2"/>
  <c r="AH128" i="2"/>
  <c r="H129" i="2"/>
  <c r="U129" i="2"/>
  <c r="AH129" i="2"/>
  <c r="H130" i="2"/>
  <c r="U130" i="2"/>
  <c r="AH130" i="2"/>
  <c r="H134" i="2"/>
  <c r="U134" i="2"/>
  <c r="AH134" i="2"/>
  <c r="H135" i="2"/>
  <c r="U135" i="2"/>
  <c r="AH135" i="2"/>
  <c r="H136" i="2"/>
  <c r="U136" i="2"/>
  <c r="AH136" i="2"/>
  <c r="H137" i="2"/>
  <c r="U137" i="2"/>
  <c r="AH137" i="2"/>
  <c r="H138" i="2"/>
  <c r="U138" i="2"/>
  <c r="AH138" i="2"/>
  <c r="H139" i="2"/>
  <c r="U139" i="2"/>
  <c r="AH139" i="2"/>
  <c r="H140" i="2"/>
  <c r="U140" i="2"/>
  <c r="AH140" i="2"/>
  <c r="H141" i="2"/>
  <c r="U141" i="2"/>
  <c r="AH141" i="2"/>
  <c r="H142" i="2"/>
  <c r="U142" i="2"/>
  <c r="AH142" i="2"/>
  <c r="H143" i="2"/>
  <c r="U143" i="2"/>
  <c r="AH143" i="2"/>
  <c r="H144" i="2"/>
  <c r="U144" i="2"/>
  <c r="AH144" i="2"/>
  <c r="H145" i="2"/>
  <c r="U145" i="2"/>
  <c r="AH145" i="2"/>
  <c r="H146" i="2"/>
  <c r="U146" i="2"/>
  <c r="AH146" i="2"/>
  <c r="H147" i="2"/>
  <c r="U147" i="2"/>
  <c r="AH147" i="2"/>
  <c r="H148" i="2"/>
  <c r="U148" i="2"/>
  <c r="AH148" i="2"/>
  <c r="H149" i="2"/>
  <c r="U149" i="2"/>
  <c r="AH149" i="2"/>
  <c r="H150" i="2"/>
  <c r="U150" i="2"/>
  <c r="AH150" i="2"/>
  <c r="H151" i="2"/>
  <c r="U151" i="2"/>
  <c r="AH151" i="2"/>
  <c r="H152" i="2"/>
  <c r="U152" i="2"/>
  <c r="AH152" i="2"/>
  <c r="H153" i="2"/>
  <c r="U153" i="2"/>
  <c r="AH153" i="2"/>
  <c r="H154" i="2"/>
  <c r="U154" i="2"/>
  <c r="AH154" i="2"/>
  <c r="H155" i="2"/>
  <c r="U155" i="2"/>
  <c r="AH155" i="2"/>
  <c r="H156" i="2"/>
  <c r="U156" i="2"/>
  <c r="AH156" i="2"/>
  <c r="H157" i="2"/>
  <c r="U157" i="2"/>
  <c r="AH157" i="2"/>
  <c r="H158" i="2"/>
  <c r="U158" i="2"/>
  <c r="AH158" i="2"/>
  <c r="H159" i="2"/>
  <c r="U159" i="2"/>
  <c r="AH159" i="2"/>
  <c r="H160" i="2"/>
  <c r="U160" i="2"/>
  <c r="AH160" i="2"/>
  <c r="H161" i="2"/>
  <c r="U161" i="2"/>
  <c r="AH161" i="2"/>
  <c r="H162" i="2"/>
  <c r="U162" i="2"/>
  <c r="AH162" i="2"/>
  <c r="H163" i="2"/>
  <c r="U163" i="2"/>
  <c r="AH163" i="2"/>
  <c r="H164" i="2"/>
  <c r="U164" i="2"/>
  <c r="AH164" i="2"/>
  <c r="H165" i="2"/>
  <c r="U165" i="2"/>
  <c r="AH165" i="2"/>
  <c r="H166" i="2"/>
  <c r="U166" i="2"/>
  <c r="AH166" i="2"/>
  <c r="H167" i="2"/>
  <c r="U167" i="2"/>
  <c r="AH167" i="2"/>
  <c r="H168" i="2"/>
  <c r="U168" i="2"/>
  <c r="AH168" i="2"/>
  <c r="H169" i="2"/>
  <c r="U169" i="2"/>
  <c r="AH169" i="2"/>
  <c r="H170" i="2"/>
  <c r="U170" i="2"/>
  <c r="AH170" i="2"/>
  <c r="H171" i="2"/>
  <c r="U171" i="2"/>
  <c r="AH171" i="2"/>
  <c r="H172" i="2"/>
  <c r="U172" i="2"/>
  <c r="AH172" i="2"/>
  <c r="H173" i="2"/>
  <c r="U173" i="2"/>
  <c r="AH173" i="2"/>
  <c r="H177" i="2"/>
  <c r="U177" i="2"/>
  <c r="AH177" i="2"/>
  <c r="H178" i="2"/>
  <c r="U178" i="2"/>
  <c r="AH178" i="2"/>
  <c r="H179" i="2"/>
  <c r="U179" i="2"/>
  <c r="AH179" i="2"/>
  <c r="H180" i="2"/>
  <c r="U180" i="2"/>
  <c r="AH180" i="2"/>
  <c r="H181" i="2"/>
  <c r="U181" i="2"/>
  <c r="AH181" i="2"/>
  <c r="H182" i="2"/>
  <c r="U182" i="2"/>
  <c r="AH182" i="2"/>
  <c r="H183" i="2"/>
  <c r="U183" i="2"/>
  <c r="AH183" i="2"/>
  <c r="H184" i="2"/>
  <c r="U184" i="2"/>
  <c r="AH184" i="2"/>
  <c r="H185" i="2"/>
  <c r="U185" i="2"/>
  <c r="AH185" i="2"/>
  <c r="H186" i="2"/>
  <c r="U186" i="2"/>
  <c r="AH186" i="2"/>
  <c r="H187" i="2"/>
  <c r="U187" i="2"/>
  <c r="AH187" i="2"/>
  <c r="H188" i="2"/>
  <c r="U188" i="2"/>
  <c r="AH188" i="2"/>
  <c r="H189" i="2"/>
  <c r="U189" i="2"/>
  <c r="AH189" i="2"/>
  <c r="H190" i="2"/>
  <c r="U190" i="2"/>
  <c r="AH190" i="2"/>
  <c r="H191" i="2"/>
  <c r="U191" i="2"/>
  <c r="AH191" i="2"/>
  <c r="H192" i="2"/>
  <c r="U192" i="2"/>
  <c r="AH192" i="2"/>
  <c r="H193" i="2"/>
  <c r="U193" i="2"/>
  <c r="AH193" i="2"/>
  <c r="H194" i="2"/>
  <c r="U194" i="2"/>
  <c r="AH194" i="2"/>
  <c r="H195" i="2"/>
  <c r="U195" i="2"/>
  <c r="AH195" i="2"/>
  <c r="H196" i="2"/>
  <c r="U196" i="2"/>
  <c r="AH196" i="2"/>
  <c r="H197" i="2"/>
  <c r="U197" i="2"/>
  <c r="AH197" i="2"/>
  <c r="H198" i="2"/>
  <c r="U198" i="2"/>
  <c r="AH198" i="2"/>
  <c r="H199" i="2"/>
  <c r="U199" i="2"/>
  <c r="AH199" i="2"/>
  <c r="H200" i="2"/>
  <c r="U200" i="2"/>
  <c r="AH200" i="2"/>
  <c r="H201" i="2"/>
  <c r="U201" i="2"/>
  <c r="AH201" i="2"/>
  <c r="H202" i="2"/>
  <c r="U202" i="2"/>
  <c r="AH202" i="2"/>
  <c r="H203" i="2"/>
  <c r="U203" i="2"/>
  <c r="AH203" i="2"/>
  <c r="H204" i="2"/>
  <c r="U204" i="2"/>
  <c r="AH204" i="2"/>
  <c r="H205" i="2"/>
  <c r="U205" i="2"/>
  <c r="AH205" i="2"/>
  <c r="H206" i="2"/>
  <c r="U206" i="2"/>
  <c r="AH206" i="2"/>
  <c r="H207" i="2"/>
  <c r="U207" i="2"/>
  <c r="AH207" i="2"/>
  <c r="H208" i="2"/>
  <c r="U208" i="2"/>
  <c r="AH208" i="2"/>
  <c r="H209" i="2"/>
  <c r="U209" i="2"/>
  <c r="AH209" i="2"/>
  <c r="H210" i="2"/>
  <c r="U210" i="2"/>
  <c r="AH210" i="2"/>
  <c r="H211" i="2"/>
  <c r="U211" i="2"/>
  <c r="AH211" i="2"/>
  <c r="H212" i="2"/>
  <c r="U212" i="2"/>
  <c r="AH212" i="2"/>
  <c r="H213" i="2"/>
  <c r="U213" i="2"/>
  <c r="AH213" i="2"/>
  <c r="H214" i="2"/>
  <c r="U214" i="2"/>
  <c r="AH214" i="2"/>
  <c r="H215" i="2"/>
  <c r="U215" i="2"/>
  <c r="AH215" i="2"/>
  <c r="H216" i="2"/>
  <c r="U216" i="2"/>
  <c r="AH216" i="2"/>
  <c r="J284" i="5"/>
  <c r="H284" i="5"/>
  <c r="G284" i="5"/>
  <c r="F284" i="5"/>
  <c r="E284" i="5"/>
  <c r="AS240" i="1"/>
  <c r="AY240" i="1"/>
  <c r="BB240" i="1"/>
  <c r="BC240" i="1" s="1"/>
  <c r="AS241" i="1"/>
  <c r="AY241" i="1"/>
  <c r="BB241" i="1"/>
  <c r="AS242" i="1"/>
  <c r="AT242" i="1" s="1"/>
  <c r="AY242" i="1"/>
  <c r="BA242" i="1" s="1"/>
  <c r="BB242" i="1"/>
  <c r="BD242" i="1" s="1"/>
  <c r="AS243" i="1"/>
  <c r="AT243" i="1" s="1"/>
  <c r="AY243" i="1"/>
  <c r="AZ243" i="1" s="1"/>
  <c r="G323" i="1"/>
  <c r="G327" i="1" s="1"/>
  <c r="I1072" i="2"/>
  <c r="J1072" i="2"/>
  <c r="K1072" i="2"/>
  <c r="L1072" i="2"/>
  <c r="M1072" i="2"/>
  <c r="N1072" i="2"/>
  <c r="O1072" i="2"/>
  <c r="V1072" i="2"/>
  <c r="W1072" i="2"/>
  <c r="X1072" i="2"/>
  <c r="Y1072" i="2"/>
  <c r="Z1072" i="2"/>
  <c r="AA1072" i="2"/>
  <c r="AB1072" i="2"/>
  <c r="AI1072" i="2"/>
  <c r="AJ1072" i="2"/>
  <c r="AK1072" i="2"/>
  <c r="AL1072" i="2"/>
  <c r="AM1072" i="2"/>
  <c r="AN1072" i="2"/>
  <c r="AO1072" i="2"/>
  <c r="AQ1072" i="2"/>
  <c r="I1073" i="2"/>
  <c r="J1073" i="2"/>
  <c r="K1073" i="2"/>
  <c r="L1073" i="2"/>
  <c r="M1073" i="2"/>
  <c r="N1073" i="2"/>
  <c r="O1073" i="2"/>
  <c r="V1073" i="2"/>
  <c r="W1073" i="2"/>
  <c r="X1073" i="2"/>
  <c r="Y1073" i="2"/>
  <c r="Z1073" i="2"/>
  <c r="AA1073" i="2"/>
  <c r="AB1073" i="2"/>
  <c r="AI1073" i="2"/>
  <c r="AJ1073" i="2"/>
  <c r="AK1073" i="2"/>
  <c r="AL1073" i="2"/>
  <c r="AM1073" i="2"/>
  <c r="AN1073" i="2"/>
  <c r="AO1073" i="2"/>
  <c r="AQ1073" i="2"/>
  <c r="I1074" i="2"/>
  <c r="J1074" i="2"/>
  <c r="K1074" i="2"/>
  <c r="L1074" i="2"/>
  <c r="M1074" i="2"/>
  <c r="N1074" i="2"/>
  <c r="O1074" i="2"/>
  <c r="V1074" i="2"/>
  <c r="W1074" i="2"/>
  <c r="X1074" i="2"/>
  <c r="Y1074" i="2"/>
  <c r="Z1074" i="2"/>
  <c r="AA1074" i="2"/>
  <c r="AB1074" i="2"/>
  <c r="AI1074" i="2"/>
  <c r="AJ1074" i="2"/>
  <c r="AK1074" i="2"/>
  <c r="AL1074" i="2"/>
  <c r="AM1074" i="2"/>
  <c r="AN1074" i="2"/>
  <c r="AO1074" i="2"/>
  <c r="AQ1074" i="2"/>
  <c r="I1075" i="2"/>
  <c r="J1075" i="2"/>
  <c r="K1075" i="2"/>
  <c r="L1075" i="2"/>
  <c r="M1075" i="2"/>
  <c r="N1075" i="2"/>
  <c r="O1075" i="2"/>
  <c r="V1075" i="2"/>
  <c r="W1075" i="2"/>
  <c r="X1075" i="2"/>
  <c r="Y1075" i="2"/>
  <c r="Z1075" i="2"/>
  <c r="AA1075" i="2"/>
  <c r="AB1075" i="2"/>
  <c r="AI1075" i="2"/>
  <c r="AJ1075" i="2"/>
  <c r="AK1075" i="2"/>
  <c r="AL1075" i="2"/>
  <c r="AM1075" i="2"/>
  <c r="AN1075" i="2"/>
  <c r="AO1075" i="2"/>
  <c r="AQ1075" i="2"/>
  <c r="I1076" i="2"/>
  <c r="J1076" i="2"/>
  <c r="K1076" i="2"/>
  <c r="L1076" i="2"/>
  <c r="M1076" i="2"/>
  <c r="N1076" i="2"/>
  <c r="O1076" i="2"/>
  <c r="V1076" i="2"/>
  <c r="W1076" i="2"/>
  <c r="X1076" i="2"/>
  <c r="Y1076" i="2"/>
  <c r="Z1076" i="2"/>
  <c r="AA1076" i="2"/>
  <c r="AB1076" i="2"/>
  <c r="AI1076" i="2"/>
  <c r="AJ1076" i="2"/>
  <c r="AK1076" i="2"/>
  <c r="AL1076" i="2"/>
  <c r="AM1076" i="2"/>
  <c r="AN1076" i="2"/>
  <c r="AO1076" i="2"/>
  <c r="AQ1076" i="2"/>
  <c r="I1077" i="2"/>
  <c r="J1077" i="2"/>
  <c r="K1077" i="2"/>
  <c r="L1077" i="2"/>
  <c r="M1077" i="2"/>
  <c r="N1077" i="2"/>
  <c r="O1077" i="2"/>
  <c r="V1077" i="2"/>
  <c r="W1077" i="2"/>
  <c r="X1077" i="2"/>
  <c r="Y1077" i="2"/>
  <c r="Z1077" i="2"/>
  <c r="AA1077" i="2"/>
  <c r="AB1077" i="2"/>
  <c r="AI1077" i="2"/>
  <c r="AJ1077" i="2"/>
  <c r="AK1077" i="2"/>
  <c r="AL1077" i="2"/>
  <c r="AM1077" i="2"/>
  <c r="AN1077" i="2"/>
  <c r="AO1077" i="2"/>
  <c r="AQ1077" i="2"/>
  <c r="I1078" i="2"/>
  <c r="J1078" i="2"/>
  <c r="K1078" i="2"/>
  <c r="L1078" i="2"/>
  <c r="M1078" i="2"/>
  <c r="N1078" i="2"/>
  <c r="O1078" i="2"/>
  <c r="V1078" i="2"/>
  <c r="W1078" i="2"/>
  <c r="X1078" i="2"/>
  <c r="Y1078" i="2"/>
  <c r="Z1078" i="2"/>
  <c r="AA1078" i="2"/>
  <c r="AB1078" i="2"/>
  <c r="AI1078" i="2"/>
  <c r="AJ1078" i="2"/>
  <c r="AK1078" i="2"/>
  <c r="AL1078" i="2"/>
  <c r="AM1078" i="2"/>
  <c r="AN1078" i="2"/>
  <c r="AW1078" i="2" s="1"/>
  <c r="AO1078" i="2"/>
  <c r="AQ1078" i="2"/>
  <c r="I1079" i="2"/>
  <c r="J1079" i="2"/>
  <c r="K1079" i="2"/>
  <c r="L1079" i="2"/>
  <c r="M1079" i="2"/>
  <c r="N1079" i="2"/>
  <c r="O1079" i="2"/>
  <c r="V1079" i="2"/>
  <c r="W1079" i="2"/>
  <c r="X1079" i="2"/>
  <c r="Y1079" i="2"/>
  <c r="Z1079" i="2"/>
  <c r="AA1079" i="2"/>
  <c r="AB1079" i="2"/>
  <c r="AI1079" i="2"/>
  <c r="AJ1079" i="2"/>
  <c r="AK1079" i="2"/>
  <c r="AT1079" i="2" s="1"/>
  <c r="AL1079" i="2"/>
  <c r="AM1079" i="2"/>
  <c r="AN1079" i="2"/>
  <c r="AO1079" i="2"/>
  <c r="AX1079" i="2" s="1"/>
  <c r="AQ1079" i="2"/>
  <c r="I1080" i="2"/>
  <c r="J1080" i="2"/>
  <c r="K1080" i="2"/>
  <c r="L1080" i="2"/>
  <c r="M1080" i="2"/>
  <c r="N1080" i="2"/>
  <c r="O1080" i="2"/>
  <c r="V1080" i="2"/>
  <c r="W1080" i="2"/>
  <c r="X1080" i="2"/>
  <c r="Y1080" i="2"/>
  <c r="Z1080" i="2"/>
  <c r="AA1080" i="2"/>
  <c r="AB1080" i="2"/>
  <c r="AI1080" i="2"/>
  <c r="AR1080" i="2" s="1"/>
  <c r="AJ1080" i="2"/>
  <c r="AK1080" i="2"/>
  <c r="AL1080" i="2"/>
  <c r="AM1080" i="2"/>
  <c r="AN1080" i="2"/>
  <c r="AO1080" i="2"/>
  <c r="AQ1080" i="2"/>
  <c r="AS1080" i="2"/>
  <c r="I1081" i="2"/>
  <c r="J1081" i="2"/>
  <c r="K1081" i="2"/>
  <c r="L1081" i="2"/>
  <c r="M1081" i="2"/>
  <c r="N1081" i="2"/>
  <c r="O1081" i="2"/>
  <c r="V1081" i="2"/>
  <c r="W1081" i="2"/>
  <c r="X1081" i="2"/>
  <c r="Y1081" i="2"/>
  <c r="Z1081" i="2"/>
  <c r="AA1081" i="2"/>
  <c r="AB1081" i="2"/>
  <c r="AI1081" i="2"/>
  <c r="AJ1081" i="2"/>
  <c r="AK1081" i="2"/>
  <c r="AL1081" i="2"/>
  <c r="AM1081" i="2"/>
  <c r="AN1081" i="2"/>
  <c r="AO1081" i="2"/>
  <c r="AQ1081" i="2"/>
  <c r="I1029" i="2"/>
  <c r="J1029" i="2"/>
  <c r="K1029" i="2"/>
  <c r="L1029" i="2"/>
  <c r="M1029" i="2"/>
  <c r="N1029" i="2"/>
  <c r="O1029" i="2"/>
  <c r="V1029" i="2"/>
  <c r="W1029" i="2"/>
  <c r="X1029" i="2"/>
  <c r="Y1029" i="2"/>
  <c r="Z1029" i="2"/>
  <c r="AA1029" i="2"/>
  <c r="AB1029" i="2"/>
  <c r="AI1029" i="2"/>
  <c r="AJ1029" i="2"/>
  <c r="AK1029" i="2"/>
  <c r="AL1029" i="2"/>
  <c r="AM1029" i="2"/>
  <c r="AN1029" i="2"/>
  <c r="AO1029" i="2"/>
  <c r="AX1029" i="2" s="1"/>
  <c r="AQ1029" i="2"/>
  <c r="I1030" i="2"/>
  <c r="J1030" i="2"/>
  <c r="K1030" i="2"/>
  <c r="L1030" i="2"/>
  <c r="M1030" i="2"/>
  <c r="N1030" i="2"/>
  <c r="O1030" i="2"/>
  <c r="V1030" i="2"/>
  <c r="W1030" i="2"/>
  <c r="X1030" i="2"/>
  <c r="Y1030" i="2"/>
  <c r="Z1030" i="2"/>
  <c r="AA1030" i="2"/>
  <c r="AB1030" i="2"/>
  <c r="AI1030" i="2"/>
  <c r="AJ1030" i="2"/>
  <c r="AK1030" i="2"/>
  <c r="AL1030" i="2"/>
  <c r="AM1030" i="2"/>
  <c r="AN1030" i="2"/>
  <c r="AO1030" i="2"/>
  <c r="AQ1030" i="2"/>
  <c r="I1031" i="2"/>
  <c r="J1031" i="2"/>
  <c r="K1031" i="2"/>
  <c r="L1031" i="2"/>
  <c r="M1031" i="2"/>
  <c r="N1031" i="2"/>
  <c r="O1031" i="2"/>
  <c r="V1031" i="2"/>
  <c r="W1031" i="2"/>
  <c r="X1031" i="2"/>
  <c r="Y1031" i="2"/>
  <c r="Z1031" i="2"/>
  <c r="AA1031" i="2"/>
  <c r="AB1031" i="2"/>
  <c r="AI1031" i="2"/>
  <c r="AJ1031" i="2"/>
  <c r="AK1031" i="2"/>
  <c r="AL1031" i="2"/>
  <c r="AM1031" i="2"/>
  <c r="AN1031" i="2"/>
  <c r="AO1031" i="2"/>
  <c r="AX1031" i="2" s="1"/>
  <c r="AQ1031" i="2"/>
  <c r="I1032" i="2"/>
  <c r="J1032" i="2"/>
  <c r="K1032" i="2"/>
  <c r="L1032" i="2"/>
  <c r="M1032" i="2"/>
  <c r="N1032" i="2"/>
  <c r="O1032" i="2"/>
  <c r="V1032" i="2"/>
  <c r="W1032" i="2"/>
  <c r="X1032" i="2"/>
  <c r="Y1032" i="2"/>
  <c r="Z1032" i="2"/>
  <c r="AA1032" i="2"/>
  <c r="AB1032" i="2"/>
  <c r="AI1032" i="2"/>
  <c r="AJ1032" i="2"/>
  <c r="AK1032" i="2"/>
  <c r="AL1032" i="2"/>
  <c r="AM1032" i="2"/>
  <c r="AN1032" i="2"/>
  <c r="AO1032" i="2"/>
  <c r="AQ1032" i="2"/>
  <c r="I1033" i="2"/>
  <c r="J1033" i="2"/>
  <c r="K1033" i="2"/>
  <c r="L1033" i="2"/>
  <c r="M1033" i="2"/>
  <c r="N1033" i="2"/>
  <c r="O1033" i="2"/>
  <c r="V1033" i="2"/>
  <c r="W1033" i="2"/>
  <c r="X1033" i="2"/>
  <c r="Y1033" i="2"/>
  <c r="Z1033" i="2"/>
  <c r="AA1033" i="2"/>
  <c r="AB1033" i="2"/>
  <c r="AI1033" i="2"/>
  <c r="AJ1033" i="2"/>
  <c r="AK1033" i="2"/>
  <c r="AL1033" i="2"/>
  <c r="AM1033" i="2"/>
  <c r="AN1033" i="2"/>
  <c r="AO1033" i="2"/>
  <c r="AQ1033" i="2"/>
  <c r="I1034" i="2"/>
  <c r="J1034" i="2"/>
  <c r="K1034" i="2"/>
  <c r="L1034" i="2"/>
  <c r="M1034" i="2"/>
  <c r="N1034" i="2"/>
  <c r="O1034" i="2"/>
  <c r="V1034" i="2"/>
  <c r="W1034" i="2"/>
  <c r="X1034" i="2"/>
  <c r="Y1034" i="2"/>
  <c r="Z1034" i="2"/>
  <c r="AA1034" i="2"/>
  <c r="AB1034" i="2"/>
  <c r="AI1034" i="2"/>
  <c r="AJ1034" i="2"/>
  <c r="AK1034" i="2"/>
  <c r="AL1034" i="2"/>
  <c r="AM1034" i="2"/>
  <c r="AN1034" i="2"/>
  <c r="AO1034" i="2"/>
  <c r="AQ1034" i="2"/>
  <c r="I1035" i="2"/>
  <c r="J1035" i="2"/>
  <c r="K1035" i="2"/>
  <c r="L1035" i="2"/>
  <c r="M1035" i="2"/>
  <c r="N1035" i="2"/>
  <c r="O1035" i="2"/>
  <c r="V1035" i="2"/>
  <c r="W1035" i="2"/>
  <c r="X1035" i="2"/>
  <c r="Y1035" i="2"/>
  <c r="Z1035" i="2"/>
  <c r="AA1035" i="2"/>
  <c r="AB1035" i="2"/>
  <c r="AI1035" i="2"/>
  <c r="AJ1035" i="2"/>
  <c r="AK1035" i="2"/>
  <c r="AL1035" i="2"/>
  <c r="AM1035" i="2"/>
  <c r="AN1035" i="2"/>
  <c r="AO1035" i="2"/>
  <c r="AQ1035" i="2"/>
  <c r="I1036" i="2"/>
  <c r="J1036" i="2"/>
  <c r="K1036" i="2"/>
  <c r="L1036" i="2"/>
  <c r="M1036" i="2"/>
  <c r="N1036" i="2"/>
  <c r="O1036" i="2"/>
  <c r="V1036" i="2"/>
  <c r="W1036" i="2"/>
  <c r="X1036" i="2"/>
  <c r="Y1036" i="2"/>
  <c r="Z1036" i="2"/>
  <c r="AA1036" i="2"/>
  <c r="AB1036" i="2"/>
  <c r="AI1036" i="2"/>
  <c r="AJ1036" i="2"/>
  <c r="AK1036" i="2"/>
  <c r="AL1036" i="2"/>
  <c r="AM1036" i="2"/>
  <c r="AN1036" i="2"/>
  <c r="AO1036" i="2"/>
  <c r="AQ1036" i="2"/>
  <c r="I1037" i="2"/>
  <c r="J1037" i="2"/>
  <c r="K1037" i="2"/>
  <c r="L1037" i="2"/>
  <c r="M1037" i="2"/>
  <c r="N1037" i="2"/>
  <c r="O1037" i="2"/>
  <c r="V1037" i="2"/>
  <c r="W1037" i="2"/>
  <c r="X1037" i="2"/>
  <c r="Y1037" i="2"/>
  <c r="Z1037" i="2"/>
  <c r="AA1037" i="2"/>
  <c r="AB1037" i="2"/>
  <c r="AI1037" i="2"/>
  <c r="AJ1037" i="2"/>
  <c r="AK1037" i="2"/>
  <c r="AL1037" i="2"/>
  <c r="AM1037" i="2"/>
  <c r="AN1037" i="2"/>
  <c r="AO1037" i="2"/>
  <c r="AQ1037" i="2"/>
  <c r="I1038" i="2"/>
  <c r="J1038" i="2"/>
  <c r="K1038" i="2"/>
  <c r="L1038" i="2"/>
  <c r="M1038" i="2"/>
  <c r="N1038" i="2"/>
  <c r="O1038" i="2"/>
  <c r="V1038" i="2"/>
  <c r="W1038" i="2"/>
  <c r="X1038" i="2"/>
  <c r="Y1038" i="2"/>
  <c r="Z1038" i="2"/>
  <c r="AA1038" i="2"/>
  <c r="AB1038" i="2"/>
  <c r="AI1038" i="2"/>
  <c r="AJ1038" i="2"/>
  <c r="AK1038" i="2"/>
  <c r="AL1038" i="2"/>
  <c r="AM1038" i="2"/>
  <c r="AN1038" i="2"/>
  <c r="AO1038" i="2"/>
  <c r="AQ1038" i="2"/>
  <c r="I986" i="2"/>
  <c r="J986" i="2"/>
  <c r="K986" i="2"/>
  <c r="L986" i="2"/>
  <c r="M986" i="2"/>
  <c r="N986" i="2"/>
  <c r="O986" i="2"/>
  <c r="V986" i="2"/>
  <c r="W986" i="2"/>
  <c r="X986" i="2"/>
  <c r="Y986" i="2"/>
  <c r="Z986" i="2"/>
  <c r="AA986" i="2"/>
  <c r="AB986" i="2"/>
  <c r="AI986" i="2"/>
  <c r="AR986" i="2" s="1"/>
  <c r="AJ986" i="2"/>
  <c r="AK986" i="2"/>
  <c r="AL986" i="2"/>
  <c r="AM986" i="2"/>
  <c r="AV986" i="2" s="1"/>
  <c r="AN986" i="2"/>
  <c r="AO986" i="2"/>
  <c r="AQ986" i="2"/>
  <c r="I987" i="2"/>
  <c r="J987" i="2"/>
  <c r="K987" i="2"/>
  <c r="L987" i="2"/>
  <c r="M987" i="2"/>
  <c r="N987" i="2"/>
  <c r="O987" i="2"/>
  <c r="V987" i="2"/>
  <c r="W987" i="2"/>
  <c r="X987" i="2"/>
  <c r="Y987" i="2"/>
  <c r="Z987" i="2"/>
  <c r="AA987" i="2"/>
  <c r="AB987" i="2"/>
  <c r="AI987" i="2"/>
  <c r="AJ987" i="2"/>
  <c r="AK987" i="2"/>
  <c r="AL987" i="2"/>
  <c r="AM987" i="2"/>
  <c r="AN987" i="2"/>
  <c r="AO987" i="2"/>
  <c r="AQ987" i="2"/>
  <c r="I988" i="2"/>
  <c r="J988" i="2"/>
  <c r="K988" i="2"/>
  <c r="L988" i="2"/>
  <c r="M988" i="2"/>
  <c r="N988" i="2"/>
  <c r="O988" i="2"/>
  <c r="V988" i="2"/>
  <c r="W988" i="2"/>
  <c r="X988" i="2"/>
  <c r="Y988" i="2"/>
  <c r="Z988" i="2"/>
  <c r="AA988" i="2"/>
  <c r="AB988" i="2"/>
  <c r="AI988" i="2"/>
  <c r="AJ988" i="2"/>
  <c r="AK988" i="2"/>
  <c r="AL988" i="2"/>
  <c r="AM988" i="2"/>
  <c r="AN988" i="2"/>
  <c r="AO988" i="2"/>
  <c r="AQ988" i="2"/>
  <c r="I989" i="2"/>
  <c r="J989" i="2"/>
  <c r="K989" i="2"/>
  <c r="L989" i="2"/>
  <c r="M989" i="2"/>
  <c r="N989" i="2"/>
  <c r="O989" i="2"/>
  <c r="V989" i="2"/>
  <c r="W989" i="2"/>
  <c r="X989" i="2"/>
  <c r="Y989" i="2"/>
  <c r="Z989" i="2"/>
  <c r="AA989" i="2"/>
  <c r="AB989" i="2"/>
  <c r="AI989" i="2"/>
  <c r="AJ989" i="2"/>
  <c r="AK989" i="2"/>
  <c r="AL989" i="2"/>
  <c r="AM989" i="2"/>
  <c r="AN989" i="2"/>
  <c r="AO989" i="2"/>
  <c r="AQ989" i="2"/>
  <c r="I990" i="2"/>
  <c r="J990" i="2"/>
  <c r="K990" i="2"/>
  <c r="L990" i="2"/>
  <c r="M990" i="2"/>
  <c r="N990" i="2"/>
  <c r="O990" i="2"/>
  <c r="V990" i="2"/>
  <c r="W990" i="2"/>
  <c r="X990" i="2"/>
  <c r="Y990" i="2"/>
  <c r="Z990" i="2"/>
  <c r="AA990" i="2"/>
  <c r="AB990" i="2"/>
  <c r="AI990" i="2"/>
  <c r="AR990" i="2" s="1"/>
  <c r="AJ990" i="2"/>
  <c r="AK990" i="2"/>
  <c r="AL990" i="2"/>
  <c r="AM990" i="2"/>
  <c r="AN990" i="2"/>
  <c r="AO990" i="2"/>
  <c r="AQ990" i="2"/>
  <c r="I991" i="2"/>
  <c r="J991" i="2"/>
  <c r="K991" i="2"/>
  <c r="L991" i="2"/>
  <c r="M991" i="2"/>
  <c r="N991" i="2"/>
  <c r="O991" i="2"/>
  <c r="V991" i="2"/>
  <c r="W991" i="2"/>
  <c r="X991" i="2"/>
  <c r="Y991" i="2"/>
  <c r="Z991" i="2"/>
  <c r="AA991" i="2"/>
  <c r="AB991" i="2"/>
  <c r="AI991" i="2"/>
  <c r="AJ991" i="2"/>
  <c r="AK991" i="2"/>
  <c r="AT991" i="2" s="1"/>
  <c r="AL991" i="2"/>
  <c r="AM991" i="2"/>
  <c r="AN991" i="2"/>
  <c r="AO991" i="2"/>
  <c r="AX991" i="2" s="1"/>
  <c r="AQ991" i="2"/>
  <c r="I992" i="2"/>
  <c r="J992" i="2"/>
  <c r="K992" i="2"/>
  <c r="L992" i="2"/>
  <c r="M992" i="2"/>
  <c r="N992" i="2"/>
  <c r="O992" i="2"/>
  <c r="V992" i="2"/>
  <c r="W992" i="2"/>
  <c r="X992" i="2"/>
  <c r="Y992" i="2"/>
  <c r="Z992" i="2"/>
  <c r="AA992" i="2"/>
  <c r="AB992" i="2"/>
  <c r="AI992" i="2"/>
  <c r="AJ992" i="2"/>
  <c r="AK992" i="2"/>
  <c r="AL992" i="2"/>
  <c r="AM992" i="2"/>
  <c r="AV992" i="2" s="1"/>
  <c r="AN992" i="2"/>
  <c r="AO992" i="2"/>
  <c r="AQ992" i="2"/>
  <c r="AS992" i="2"/>
  <c r="I993" i="2"/>
  <c r="J993" i="2"/>
  <c r="K993" i="2"/>
  <c r="L993" i="2"/>
  <c r="M993" i="2"/>
  <c r="N993" i="2"/>
  <c r="O993" i="2"/>
  <c r="V993" i="2"/>
  <c r="W993" i="2"/>
  <c r="X993" i="2"/>
  <c r="Y993" i="2"/>
  <c r="Z993" i="2"/>
  <c r="AA993" i="2"/>
  <c r="AB993" i="2"/>
  <c r="AI993" i="2"/>
  <c r="AJ993" i="2"/>
  <c r="AK993" i="2"/>
  <c r="AL993" i="2"/>
  <c r="AU993" i="2" s="1"/>
  <c r="AM993" i="2"/>
  <c r="AN993" i="2"/>
  <c r="AO993" i="2"/>
  <c r="AQ993" i="2"/>
  <c r="I994" i="2"/>
  <c r="J994" i="2"/>
  <c r="K994" i="2"/>
  <c r="L994" i="2"/>
  <c r="M994" i="2"/>
  <c r="N994" i="2"/>
  <c r="O994" i="2"/>
  <c r="V994" i="2"/>
  <c r="W994" i="2"/>
  <c r="X994" i="2"/>
  <c r="Y994" i="2"/>
  <c r="Z994" i="2"/>
  <c r="AA994" i="2"/>
  <c r="AB994" i="2"/>
  <c r="AI994" i="2"/>
  <c r="AJ994" i="2"/>
  <c r="AK994" i="2"/>
  <c r="AT994" i="2" s="1"/>
  <c r="AL994" i="2"/>
  <c r="AM994" i="2"/>
  <c r="AN994" i="2"/>
  <c r="AO994" i="2"/>
  <c r="AQ994" i="2"/>
  <c r="I995" i="2"/>
  <c r="J995" i="2"/>
  <c r="K995" i="2"/>
  <c r="L995" i="2"/>
  <c r="M995" i="2"/>
  <c r="N995" i="2"/>
  <c r="O995" i="2"/>
  <c r="V995" i="2"/>
  <c r="W995" i="2"/>
  <c r="X995" i="2"/>
  <c r="Y995" i="2"/>
  <c r="Z995" i="2"/>
  <c r="AA995" i="2"/>
  <c r="AB995" i="2"/>
  <c r="AI995" i="2"/>
  <c r="AJ995" i="2"/>
  <c r="AK995" i="2"/>
  <c r="AL995" i="2"/>
  <c r="AM995" i="2"/>
  <c r="AN995" i="2"/>
  <c r="AO995" i="2"/>
  <c r="AQ995" i="2"/>
  <c r="I943" i="2"/>
  <c r="J943" i="2"/>
  <c r="K943" i="2"/>
  <c r="L943" i="2"/>
  <c r="M943" i="2"/>
  <c r="N943" i="2"/>
  <c r="O943" i="2"/>
  <c r="V943" i="2"/>
  <c r="W943" i="2"/>
  <c r="X943" i="2"/>
  <c r="Y943" i="2"/>
  <c r="Z943" i="2"/>
  <c r="AA943" i="2"/>
  <c r="AB943" i="2"/>
  <c r="AI943" i="2"/>
  <c r="AJ943" i="2"/>
  <c r="AK943" i="2"/>
  <c r="AL943" i="2"/>
  <c r="AM943" i="2"/>
  <c r="AN943" i="2"/>
  <c r="AO943" i="2"/>
  <c r="AQ943" i="2"/>
  <c r="I944" i="2"/>
  <c r="J944" i="2"/>
  <c r="K944" i="2"/>
  <c r="L944" i="2"/>
  <c r="M944" i="2"/>
  <c r="N944" i="2"/>
  <c r="O944" i="2"/>
  <c r="V944" i="2"/>
  <c r="W944" i="2"/>
  <c r="X944" i="2"/>
  <c r="Y944" i="2"/>
  <c r="Z944" i="2"/>
  <c r="AA944" i="2"/>
  <c r="AB944" i="2"/>
  <c r="AI944" i="2"/>
  <c r="AJ944" i="2"/>
  <c r="AK944" i="2"/>
  <c r="AL944" i="2"/>
  <c r="AM944" i="2"/>
  <c r="AN944" i="2"/>
  <c r="AO944" i="2"/>
  <c r="AQ944" i="2"/>
  <c r="I945" i="2"/>
  <c r="J945" i="2"/>
  <c r="K945" i="2"/>
  <c r="L945" i="2"/>
  <c r="M945" i="2"/>
  <c r="N945" i="2"/>
  <c r="O945" i="2"/>
  <c r="V945" i="2"/>
  <c r="W945" i="2"/>
  <c r="X945" i="2"/>
  <c r="Y945" i="2"/>
  <c r="Z945" i="2"/>
  <c r="AA945" i="2"/>
  <c r="AB945" i="2"/>
  <c r="AI945" i="2"/>
  <c r="AJ945" i="2"/>
  <c r="AK945" i="2"/>
  <c r="AL945" i="2"/>
  <c r="AM945" i="2"/>
  <c r="AN945" i="2"/>
  <c r="AO945" i="2"/>
  <c r="AQ945" i="2"/>
  <c r="I946" i="2"/>
  <c r="J946" i="2"/>
  <c r="K946" i="2"/>
  <c r="L946" i="2"/>
  <c r="M946" i="2"/>
  <c r="N946" i="2"/>
  <c r="O946" i="2"/>
  <c r="V946" i="2"/>
  <c r="W946" i="2"/>
  <c r="X946" i="2"/>
  <c r="Y946" i="2"/>
  <c r="Z946" i="2"/>
  <c r="AA946" i="2"/>
  <c r="AB946" i="2"/>
  <c r="AI946" i="2"/>
  <c r="AJ946" i="2"/>
  <c r="AK946" i="2"/>
  <c r="AL946" i="2"/>
  <c r="AM946" i="2"/>
  <c r="AN946" i="2"/>
  <c r="AO946" i="2"/>
  <c r="AQ946" i="2"/>
  <c r="I947" i="2"/>
  <c r="J947" i="2"/>
  <c r="K947" i="2"/>
  <c r="L947" i="2"/>
  <c r="M947" i="2"/>
  <c r="N947" i="2"/>
  <c r="O947" i="2"/>
  <c r="V947" i="2"/>
  <c r="W947" i="2"/>
  <c r="X947" i="2"/>
  <c r="Y947" i="2"/>
  <c r="Z947" i="2"/>
  <c r="AA947" i="2"/>
  <c r="AB947" i="2"/>
  <c r="AI947" i="2"/>
  <c r="AJ947" i="2"/>
  <c r="AK947" i="2"/>
  <c r="AL947" i="2"/>
  <c r="AM947" i="2"/>
  <c r="AN947" i="2"/>
  <c r="AO947" i="2"/>
  <c r="AQ947" i="2"/>
  <c r="I948" i="2"/>
  <c r="J948" i="2"/>
  <c r="K948" i="2"/>
  <c r="L948" i="2"/>
  <c r="M948" i="2"/>
  <c r="N948" i="2"/>
  <c r="O948" i="2"/>
  <c r="V948" i="2"/>
  <c r="W948" i="2"/>
  <c r="X948" i="2"/>
  <c r="Y948" i="2"/>
  <c r="Z948" i="2"/>
  <c r="AA948" i="2"/>
  <c r="AB948" i="2"/>
  <c r="AI948" i="2"/>
  <c r="AJ948" i="2"/>
  <c r="AK948" i="2"/>
  <c r="AL948" i="2"/>
  <c r="AM948" i="2"/>
  <c r="AN948" i="2"/>
  <c r="AO948" i="2"/>
  <c r="AQ948" i="2"/>
  <c r="I949" i="2"/>
  <c r="J949" i="2"/>
  <c r="K949" i="2"/>
  <c r="L949" i="2"/>
  <c r="M949" i="2"/>
  <c r="N949" i="2"/>
  <c r="O949" i="2"/>
  <c r="V949" i="2"/>
  <c r="W949" i="2"/>
  <c r="X949" i="2"/>
  <c r="Y949" i="2"/>
  <c r="Z949" i="2"/>
  <c r="AA949" i="2"/>
  <c r="AB949" i="2"/>
  <c r="AI949" i="2"/>
  <c r="AJ949" i="2"/>
  <c r="AK949" i="2"/>
  <c r="AL949" i="2"/>
  <c r="AM949" i="2"/>
  <c r="AN949" i="2"/>
  <c r="AW949" i="2" s="1"/>
  <c r="AO949" i="2"/>
  <c r="AQ949" i="2"/>
  <c r="I950" i="2"/>
  <c r="J950" i="2"/>
  <c r="K950" i="2"/>
  <c r="L950" i="2"/>
  <c r="M950" i="2"/>
  <c r="N950" i="2"/>
  <c r="O950" i="2"/>
  <c r="V950" i="2"/>
  <c r="W950" i="2"/>
  <c r="X950" i="2"/>
  <c r="Y950" i="2"/>
  <c r="Z950" i="2"/>
  <c r="AA950" i="2"/>
  <c r="AB950" i="2"/>
  <c r="AI950" i="2"/>
  <c r="AJ950" i="2"/>
  <c r="AK950" i="2"/>
  <c r="AT950" i="2" s="1"/>
  <c r="AL950" i="2"/>
  <c r="AM950" i="2"/>
  <c r="AN950" i="2"/>
  <c r="AO950" i="2"/>
  <c r="AQ950" i="2"/>
  <c r="I951" i="2"/>
  <c r="J951" i="2"/>
  <c r="K951" i="2"/>
  <c r="L951" i="2"/>
  <c r="M951" i="2"/>
  <c r="N951" i="2"/>
  <c r="O951" i="2"/>
  <c r="V951" i="2"/>
  <c r="W951" i="2"/>
  <c r="X951" i="2"/>
  <c r="Y951" i="2"/>
  <c r="Z951" i="2"/>
  <c r="AA951" i="2"/>
  <c r="AB951" i="2"/>
  <c r="AI951" i="2"/>
  <c r="AJ951" i="2"/>
  <c r="AK951" i="2"/>
  <c r="AL951" i="2"/>
  <c r="AM951" i="2"/>
  <c r="AN951" i="2"/>
  <c r="AO951" i="2"/>
  <c r="AQ951" i="2"/>
  <c r="I952" i="2"/>
  <c r="J952" i="2"/>
  <c r="K952" i="2"/>
  <c r="L952" i="2"/>
  <c r="M952" i="2"/>
  <c r="N952" i="2"/>
  <c r="O952" i="2"/>
  <c r="V952" i="2"/>
  <c r="W952" i="2"/>
  <c r="X952" i="2"/>
  <c r="Y952" i="2"/>
  <c r="Z952" i="2"/>
  <c r="AA952" i="2"/>
  <c r="AB952" i="2"/>
  <c r="AI952" i="2"/>
  <c r="AJ952" i="2"/>
  <c r="AK952" i="2"/>
  <c r="AT952" i="2" s="1"/>
  <c r="AL952" i="2"/>
  <c r="AM952" i="2"/>
  <c r="AN952" i="2"/>
  <c r="AO952" i="2"/>
  <c r="AQ952" i="2"/>
  <c r="I900" i="2"/>
  <c r="J900" i="2"/>
  <c r="K900" i="2"/>
  <c r="L900" i="2"/>
  <c r="M900" i="2"/>
  <c r="N900" i="2"/>
  <c r="O900" i="2"/>
  <c r="V900" i="2"/>
  <c r="W900" i="2"/>
  <c r="X900" i="2"/>
  <c r="Y900" i="2"/>
  <c r="Z900" i="2"/>
  <c r="AA900" i="2"/>
  <c r="AB900" i="2"/>
  <c r="AI900" i="2"/>
  <c r="AR900" i="2" s="1"/>
  <c r="AJ900" i="2"/>
  <c r="AK900" i="2"/>
  <c r="AL900" i="2"/>
  <c r="AM900" i="2"/>
  <c r="AV900" i="2" s="1"/>
  <c r="AN900" i="2"/>
  <c r="AO900" i="2"/>
  <c r="AQ900" i="2"/>
  <c r="I901" i="2"/>
  <c r="J901" i="2"/>
  <c r="K901" i="2"/>
  <c r="L901" i="2"/>
  <c r="M901" i="2"/>
  <c r="N901" i="2"/>
  <c r="O901" i="2"/>
  <c r="V901" i="2"/>
  <c r="W901" i="2"/>
  <c r="X901" i="2"/>
  <c r="Y901" i="2"/>
  <c r="Z901" i="2"/>
  <c r="AA901" i="2"/>
  <c r="AB901" i="2"/>
  <c r="AI901" i="2"/>
  <c r="AJ901" i="2"/>
  <c r="AK901" i="2"/>
  <c r="AT901" i="2" s="1"/>
  <c r="AL901" i="2"/>
  <c r="AM901" i="2"/>
  <c r="AN901" i="2"/>
  <c r="AO901" i="2"/>
  <c r="AX901" i="2" s="1"/>
  <c r="AQ901" i="2"/>
  <c r="I902" i="2"/>
  <c r="J902" i="2"/>
  <c r="K902" i="2"/>
  <c r="L902" i="2"/>
  <c r="M902" i="2"/>
  <c r="N902" i="2"/>
  <c r="O902" i="2"/>
  <c r="V902" i="2"/>
  <c r="W902" i="2"/>
  <c r="X902" i="2"/>
  <c r="Y902" i="2"/>
  <c r="Z902" i="2"/>
  <c r="AA902" i="2"/>
  <c r="AB902" i="2"/>
  <c r="AI902" i="2"/>
  <c r="AR902" i="2" s="1"/>
  <c r="AJ902" i="2"/>
  <c r="AK902" i="2"/>
  <c r="AL902" i="2"/>
  <c r="AM902" i="2"/>
  <c r="AV902" i="2" s="1"/>
  <c r="AN902" i="2"/>
  <c r="AO902" i="2"/>
  <c r="AQ902" i="2"/>
  <c r="I903" i="2"/>
  <c r="J903" i="2"/>
  <c r="K903" i="2"/>
  <c r="L903" i="2"/>
  <c r="M903" i="2"/>
  <c r="N903" i="2"/>
  <c r="O903" i="2"/>
  <c r="V903" i="2"/>
  <c r="W903" i="2"/>
  <c r="X903" i="2"/>
  <c r="Y903" i="2"/>
  <c r="Z903" i="2"/>
  <c r="AA903" i="2"/>
  <c r="AB903" i="2"/>
  <c r="AI903" i="2"/>
  <c r="AJ903" i="2"/>
  <c r="AK903" i="2"/>
  <c r="AL903" i="2"/>
  <c r="AM903" i="2"/>
  <c r="AN903" i="2"/>
  <c r="AO903" i="2"/>
  <c r="AQ903" i="2"/>
  <c r="I904" i="2"/>
  <c r="J904" i="2"/>
  <c r="K904" i="2"/>
  <c r="L904" i="2"/>
  <c r="M904" i="2"/>
  <c r="N904" i="2"/>
  <c r="O904" i="2"/>
  <c r="V904" i="2"/>
  <c r="W904" i="2"/>
  <c r="X904" i="2"/>
  <c r="Y904" i="2"/>
  <c r="Z904" i="2"/>
  <c r="AA904" i="2"/>
  <c r="AB904" i="2"/>
  <c r="AI904" i="2"/>
  <c r="AJ904" i="2"/>
  <c r="AK904" i="2"/>
  <c r="AL904" i="2"/>
  <c r="AM904" i="2"/>
  <c r="AN904" i="2"/>
  <c r="AO904" i="2"/>
  <c r="AQ904" i="2"/>
  <c r="I905" i="2"/>
  <c r="J905" i="2"/>
  <c r="K905" i="2"/>
  <c r="L905" i="2"/>
  <c r="M905" i="2"/>
  <c r="N905" i="2"/>
  <c r="O905" i="2"/>
  <c r="V905" i="2"/>
  <c r="W905" i="2"/>
  <c r="X905" i="2"/>
  <c r="Y905" i="2"/>
  <c r="Z905" i="2"/>
  <c r="AA905" i="2"/>
  <c r="AB905" i="2"/>
  <c r="AI905" i="2"/>
  <c r="AJ905" i="2"/>
  <c r="AK905" i="2"/>
  <c r="AL905" i="2"/>
  <c r="AM905" i="2"/>
  <c r="AN905" i="2"/>
  <c r="AO905" i="2"/>
  <c r="AQ905" i="2"/>
  <c r="I906" i="2"/>
  <c r="J906" i="2"/>
  <c r="K906" i="2"/>
  <c r="L906" i="2"/>
  <c r="M906" i="2"/>
  <c r="N906" i="2"/>
  <c r="O906" i="2"/>
  <c r="V906" i="2"/>
  <c r="W906" i="2"/>
  <c r="X906" i="2"/>
  <c r="Y906" i="2"/>
  <c r="Z906" i="2"/>
  <c r="AA906" i="2"/>
  <c r="AB906" i="2"/>
  <c r="AI906" i="2"/>
  <c r="AJ906" i="2"/>
  <c r="AK906" i="2"/>
  <c r="AL906" i="2"/>
  <c r="AU906" i="2" s="1"/>
  <c r="AM906" i="2"/>
  <c r="AN906" i="2"/>
  <c r="AO906" i="2"/>
  <c r="AQ906" i="2"/>
  <c r="I907" i="2"/>
  <c r="J907" i="2"/>
  <c r="K907" i="2"/>
  <c r="L907" i="2"/>
  <c r="M907" i="2"/>
  <c r="N907" i="2"/>
  <c r="O907" i="2"/>
  <c r="V907" i="2"/>
  <c r="W907" i="2"/>
  <c r="X907" i="2"/>
  <c r="Y907" i="2"/>
  <c r="Z907" i="2"/>
  <c r="AA907" i="2"/>
  <c r="AB907" i="2"/>
  <c r="AI907" i="2"/>
  <c r="AJ907" i="2"/>
  <c r="AK907" i="2"/>
  <c r="AL907" i="2"/>
  <c r="AM907" i="2"/>
  <c r="AN907" i="2"/>
  <c r="AO907" i="2"/>
  <c r="AQ907" i="2"/>
  <c r="AW907" i="2"/>
  <c r="I908" i="2"/>
  <c r="J908" i="2"/>
  <c r="K908" i="2"/>
  <c r="L908" i="2"/>
  <c r="M908" i="2"/>
  <c r="N908" i="2"/>
  <c r="O908" i="2"/>
  <c r="V908" i="2"/>
  <c r="W908" i="2"/>
  <c r="X908" i="2"/>
  <c r="Y908" i="2"/>
  <c r="Z908" i="2"/>
  <c r="AA908" i="2"/>
  <c r="AB908" i="2"/>
  <c r="AI908" i="2"/>
  <c r="AJ908" i="2"/>
  <c r="AK908" i="2"/>
  <c r="AT908" i="2" s="1"/>
  <c r="AL908" i="2"/>
  <c r="AM908" i="2"/>
  <c r="AN908" i="2"/>
  <c r="AO908" i="2"/>
  <c r="AQ908" i="2"/>
  <c r="I909" i="2"/>
  <c r="J909" i="2"/>
  <c r="K909" i="2"/>
  <c r="L909" i="2"/>
  <c r="M909" i="2"/>
  <c r="N909" i="2"/>
  <c r="O909" i="2"/>
  <c r="V909" i="2"/>
  <c r="W909" i="2"/>
  <c r="X909" i="2"/>
  <c r="Y909" i="2"/>
  <c r="Z909" i="2"/>
  <c r="AA909" i="2"/>
  <c r="AB909" i="2"/>
  <c r="AI909" i="2"/>
  <c r="AJ909" i="2"/>
  <c r="AK909" i="2"/>
  <c r="AL909" i="2"/>
  <c r="AM909" i="2"/>
  <c r="AV909" i="2" s="1"/>
  <c r="AN909" i="2"/>
  <c r="AO909" i="2"/>
  <c r="AQ909" i="2"/>
  <c r="AI856" i="2"/>
  <c r="AJ856" i="2"/>
  <c r="AK856" i="2"/>
  <c r="AL856" i="2"/>
  <c r="AM856" i="2"/>
  <c r="AN856" i="2"/>
  <c r="AO856" i="2"/>
  <c r="AQ856" i="2"/>
  <c r="AI857" i="2"/>
  <c r="AJ857" i="2"/>
  <c r="AK857" i="2"/>
  <c r="AL857" i="2"/>
  <c r="AM857" i="2"/>
  <c r="AN857" i="2"/>
  <c r="AO857" i="2"/>
  <c r="AQ857" i="2"/>
  <c r="AI858" i="2"/>
  <c r="AJ858" i="2"/>
  <c r="AK858" i="2"/>
  <c r="AL858" i="2"/>
  <c r="AM858" i="2"/>
  <c r="AN858" i="2"/>
  <c r="AO858" i="2"/>
  <c r="AQ858" i="2"/>
  <c r="AI859" i="2"/>
  <c r="AJ859" i="2"/>
  <c r="AK859" i="2"/>
  <c r="AL859" i="2"/>
  <c r="AM859" i="2"/>
  <c r="AN859" i="2"/>
  <c r="AO859" i="2"/>
  <c r="AQ859" i="2"/>
  <c r="AI860" i="2"/>
  <c r="AJ860" i="2"/>
  <c r="AK860" i="2"/>
  <c r="AL860" i="2"/>
  <c r="AM860" i="2"/>
  <c r="AN860" i="2"/>
  <c r="AO860" i="2"/>
  <c r="AQ860" i="2"/>
  <c r="AI861" i="2"/>
  <c r="AJ861" i="2"/>
  <c r="AK861" i="2"/>
  <c r="AL861" i="2"/>
  <c r="AM861" i="2"/>
  <c r="AN861" i="2"/>
  <c r="AO861" i="2"/>
  <c r="AQ861" i="2"/>
  <c r="AI862" i="2"/>
  <c r="AJ862" i="2"/>
  <c r="AK862" i="2"/>
  <c r="AL862" i="2"/>
  <c r="AM862" i="2"/>
  <c r="AN862" i="2"/>
  <c r="AO862" i="2"/>
  <c r="AQ862" i="2"/>
  <c r="AI863" i="2"/>
  <c r="AJ863" i="2"/>
  <c r="AK863" i="2"/>
  <c r="AL863" i="2"/>
  <c r="AM863" i="2"/>
  <c r="AN863" i="2"/>
  <c r="AO863" i="2"/>
  <c r="AQ863" i="2"/>
  <c r="AI864" i="2"/>
  <c r="AJ864" i="2"/>
  <c r="AK864" i="2"/>
  <c r="AL864" i="2"/>
  <c r="AM864" i="2"/>
  <c r="AN864" i="2"/>
  <c r="AO864" i="2"/>
  <c r="AQ864" i="2"/>
  <c r="AI865" i="2"/>
  <c r="AJ865" i="2"/>
  <c r="AK865" i="2"/>
  <c r="AL865" i="2"/>
  <c r="AM865" i="2"/>
  <c r="AN865" i="2"/>
  <c r="AO865" i="2"/>
  <c r="AQ865" i="2"/>
  <c r="V856" i="2"/>
  <c r="W856" i="2"/>
  <c r="X856" i="2"/>
  <c r="Y856" i="2"/>
  <c r="Z856" i="2"/>
  <c r="AA856" i="2"/>
  <c r="AB856" i="2"/>
  <c r="V857" i="2"/>
  <c r="W857" i="2"/>
  <c r="X857" i="2"/>
  <c r="Y857" i="2"/>
  <c r="Z857" i="2"/>
  <c r="AA857" i="2"/>
  <c r="AB857" i="2"/>
  <c r="V858" i="2"/>
  <c r="W858" i="2"/>
  <c r="X858" i="2"/>
  <c r="Y858" i="2"/>
  <c r="Z858" i="2"/>
  <c r="AA858" i="2"/>
  <c r="AB858" i="2"/>
  <c r="V859" i="2"/>
  <c r="W859" i="2"/>
  <c r="X859" i="2"/>
  <c r="Y859" i="2"/>
  <c r="Z859" i="2"/>
  <c r="AA859" i="2"/>
  <c r="AB859" i="2"/>
  <c r="V860" i="2"/>
  <c r="W860" i="2"/>
  <c r="X860" i="2"/>
  <c r="Y860" i="2"/>
  <c r="Z860" i="2"/>
  <c r="AA860" i="2"/>
  <c r="AB860" i="2"/>
  <c r="V861" i="2"/>
  <c r="W861" i="2"/>
  <c r="X861" i="2"/>
  <c r="Y861" i="2"/>
  <c r="Z861" i="2"/>
  <c r="AA861" i="2"/>
  <c r="AB861" i="2"/>
  <c r="V862" i="2"/>
  <c r="W862" i="2"/>
  <c r="X862" i="2"/>
  <c r="Y862" i="2"/>
  <c r="Z862" i="2"/>
  <c r="AA862" i="2"/>
  <c r="AB862" i="2"/>
  <c r="V863" i="2"/>
  <c r="W863" i="2"/>
  <c r="X863" i="2"/>
  <c r="Y863" i="2"/>
  <c r="Z863" i="2"/>
  <c r="AA863" i="2"/>
  <c r="AB863" i="2"/>
  <c r="V864" i="2"/>
  <c r="W864" i="2"/>
  <c r="X864" i="2"/>
  <c r="Y864" i="2"/>
  <c r="Z864" i="2"/>
  <c r="AA864" i="2"/>
  <c r="AB864" i="2"/>
  <c r="V865" i="2"/>
  <c r="W865" i="2"/>
  <c r="X865" i="2"/>
  <c r="Y865" i="2"/>
  <c r="Z865" i="2"/>
  <c r="AA865" i="2"/>
  <c r="AB865" i="2"/>
  <c r="I856" i="2"/>
  <c r="J856" i="2"/>
  <c r="K856" i="2"/>
  <c r="L856" i="2"/>
  <c r="M856" i="2"/>
  <c r="N856" i="2"/>
  <c r="O856" i="2"/>
  <c r="I857" i="2"/>
  <c r="J857" i="2"/>
  <c r="K857" i="2"/>
  <c r="L857" i="2"/>
  <c r="M857" i="2"/>
  <c r="N857" i="2"/>
  <c r="O857" i="2"/>
  <c r="I858" i="2"/>
  <c r="J858" i="2"/>
  <c r="K858" i="2"/>
  <c r="L858" i="2"/>
  <c r="M858" i="2"/>
  <c r="N858" i="2"/>
  <c r="O858" i="2"/>
  <c r="I859" i="2"/>
  <c r="J859" i="2"/>
  <c r="K859" i="2"/>
  <c r="L859" i="2"/>
  <c r="M859" i="2"/>
  <c r="N859" i="2"/>
  <c r="O859" i="2"/>
  <c r="I860" i="2"/>
  <c r="J860" i="2"/>
  <c r="K860" i="2"/>
  <c r="L860" i="2"/>
  <c r="M860" i="2"/>
  <c r="N860" i="2"/>
  <c r="O860" i="2"/>
  <c r="I861" i="2"/>
  <c r="J861" i="2"/>
  <c r="K861" i="2"/>
  <c r="L861" i="2"/>
  <c r="M861" i="2"/>
  <c r="N861" i="2"/>
  <c r="O861" i="2"/>
  <c r="I862" i="2"/>
  <c r="J862" i="2"/>
  <c r="AS862" i="2" s="1"/>
  <c r="K862" i="2"/>
  <c r="AT862" i="2" s="1"/>
  <c r="L862" i="2"/>
  <c r="M862" i="2"/>
  <c r="N862" i="2"/>
  <c r="O862" i="2"/>
  <c r="AX862" i="2" s="1"/>
  <c r="I863" i="2"/>
  <c r="J863" i="2"/>
  <c r="K863" i="2"/>
  <c r="AT863" i="2" s="1"/>
  <c r="L863" i="2"/>
  <c r="AU863" i="2" s="1"/>
  <c r="M863" i="2"/>
  <c r="N863" i="2"/>
  <c r="O863" i="2"/>
  <c r="AX863" i="2" s="1"/>
  <c r="I864" i="2"/>
  <c r="J864" i="2"/>
  <c r="K864" i="2"/>
  <c r="L864" i="2"/>
  <c r="AU864" i="2" s="1"/>
  <c r="M864" i="2"/>
  <c r="N864" i="2"/>
  <c r="O864" i="2"/>
  <c r="I865" i="2"/>
  <c r="J865" i="2"/>
  <c r="K865" i="2"/>
  <c r="L865" i="2"/>
  <c r="M865" i="2"/>
  <c r="N865" i="2"/>
  <c r="O865" i="2"/>
  <c r="I813" i="2"/>
  <c r="J813" i="2"/>
  <c r="K813" i="2"/>
  <c r="L813" i="2"/>
  <c r="Y813" i="2"/>
  <c r="AL813" i="2"/>
  <c r="M813" i="2"/>
  <c r="N813" i="2"/>
  <c r="O813" i="2"/>
  <c r="V813" i="2"/>
  <c r="W813" i="2"/>
  <c r="X813" i="2"/>
  <c r="Z813" i="2"/>
  <c r="AA813" i="2"/>
  <c r="AB813" i="2"/>
  <c r="AI813" i="2"/>
  <c r="AJ813" i="2"/>
  <c r="AK813" i="2"/>
  <c r="AM813" i="2"/>
  <c r="AN813" i="2"/>
  <c r="AO813" i="2"/>
  <c r="AQ813" i="2"/>
  <c r="I814" i="2"/>
  <c r="J814" i="2"/>
  <c r="K814" i="2"/>
  <c r="L814" i="2"/>
  <c r="Y814" i="2"/>
  <c r="AL814" i="2"/>
  <c r="M814" i="2"/>
  <c r="N814" i="2"/>
  <c r="O814" i="2"/>
  <c r="V814" i="2"/>
  <c r="W814" i="2"/>
  <c r="X814" i="2"/>
  <c r="Z814" i="2"/>
  <c r="AA814" i="2"/>
  <c r="AB814" i="2"/>
  <c r="AI814" i="2"/>
  <c r="AJ814" i="2"/>
  <c r="AK814" i="2"/>
  <c r="AM814" i="2"/>
  <c r="AN814" i="2"/>
  <c r="AO814" i="2"/>
  <c r="AQ814" i="2"/>
  <c r="I815" i="2"/>
  <c r="J815" i="2"/>
  <c r="K815" i="2"/>
  <c r="L815" i="2"/>
  <c r="Y815" i="2"/>
  <c r="AL815" i="2"/>
  <c r="M815" i="2"/>
  <c r="N815" i="2"/>
  <c r="O815" i="2"/>
  <c r="V815" i="2"/>
  <c r="W815" i="2"/>
  <c r="X815" i="2"/>
  <c r="Z815" i="2"/>
  <c r="AA815" i="2"/>
  <c r="AB815" i="2"/>
  <c r="AI815" i="2"/>
  <c r="AJ815" i="2"/>
  <c r="AK815" i="2"/>
  <c r="AM815" i="2"/>
  <c r="AN815" i="2"/>
  <c r="AO815" i="2"/>
  <c r="AQ815" i="2"/>
  <c r="I816" i="2"/>
  <c r="J816" i="2"/>
  <c r="K816" i="2"/>
  <c r="L816" i="2"/>
  <c r="M816" i="2"/>
  <c r="N816" i="2"/>
  <c r="O816" i="2"/>
  <c r="V816" i="2"/>
  <c r="W816" i="2"/>
  <c r="X816" i="2"/>
  <c r="Y816" i="2"/>
  <c r="Z816" i="2"/>
  <c r="AA816" i="2"/>
  <c r="AB816" i="2"/>
  <c r="AI816" i="2"/>
  <c r="AJ816" i="2"/>
  <c r="AK816" i="2"/>
  <c r="AL816" i="2"/>
  <c r="AM816" i="2"/>
  <c r="AN816" i="2"/>
  <c r="AO816" i="2"/>
  <c r="AQ816" i="2"/>
  <c r="I817" i="2"/>
  <c r="J817" i="2"/>
  <c r="K817" i="2"/>
  <c r="L817" i="2"/>
  <c r="M817" i="2"/>
  <c r="N817" i="2"/>
  <c r="O817" i="2"/>
  <c r="V817" i="2"/>
  <c r="W817" i="2"/>
  <c r="X817" i="2"/>
  <c r="Y817" i="2"/>
  <c r="Z817" i="2"/>
  <c r="AA817" i="2"/>
  <c r="AB817" i="2"/>
  <c r="AI817" i="2"/>
  <c r="AJ817" i="2"/>
  <c r="AK817" i="2"/>
  <c r="AL817" i="2"/>
  <c r="AM817" i="2"/>
  <c r="AN817" i="2"/>
  <c r="AO817" i="2"/>
  <c r="AQ817" i="2"/>
  <c r="I818" i="2"/>
  <c r="J818" i="2"/>
  <c r="K818" i="2"/>
  <c r="L818" i="2"/>
  <c r="M818" i="2"/>
  <c r="N818" i="2"/>
  <c r="O818" i="2"/>
  <c r="V818" i="2"/>
  <c r="W818" i="2"/>
  <c r="X818" i="2"/>
  <c r="Y818" i="2"/>
  <c r="Z818" i="2"/>
  <c r="AA818" i="2"/>
  <c r="AB818" i="2"/>
  <c r="AI818" i="2"/>
  <c r="AJ818" i="2"/>
  <c r="AK818" i="2"/>
  <c r="AL818" i="2"/>
  <c r="AM818" i="2"/>
  <c r="AN818" i="2"/>
  <c r="AO818" i="2"/>
  <c r="AQ818" i="2"/>
  <c r="I819" i="2"/>
  <c r="J819" i="2"/>
  <c r="K819" i="2"/>
  <c r="L819" i="2"/>
  <c r="M819" i="2"/>
  <c r="N819" i="2"/>
  <c r="O819" i="2"/>
  <c r="V819" i="2"/>
  <c r="W819" i="2"/>
  <c r="X819" i="2"/>
  <c r="Y819" i="2"/>
  <c r="Z819" i="2"/>
  <c r="AA819" i="2"/>
  <c r="AB819" i="2"/>
  <c r="AI819" i="2"/>
  <c r="AJ819" i="2"/>
  <c r="AK819" i="2"/>
  <c r="AL819" i="2"/>
  <c r="AM819" i="2"/>
  <c r="AN819" i="2"/>
  <c r="AO819" i="2"/>
  <c r="AQ819" i="2"/>
  <c r="AS819" i="2"/>
  <c r="AW819" i="2"/>
  <c r="I820" i="2"/>
  <c r="J820" i="2"/>
  <c r="K820" i="2"/>
  <c r="L820" i="2"/>
  <c r="M820" i="2"/>
  <c r="N820" i="2"/>
  <c r="O820" i="2"/>
  <c r="V820" i="2"/>
  <c r="W820" i="2"/>
  <c r="X820" i="2"/>
  <c r="Y820" i="2"/>
  <c r="Z820" i="2"/>
  <c r="AA820" i="2"/>
  <c r="AB820" i="2"/>
  <c r="AI820" i="2"/>
  <c r="AR820" i="2" s="1"/>
  <c r="AJ820" i="2"/>
  <c r="AK820" i="2"/>
  <c r="AL820" i="2"/>
  <c r="AM820" i="2"/>
  <c r="AN820" i="2"/>
  <c r="AO820" i="2"/>
  <c r="AQ820" i="2"/>
  <c r="I821" i="2"/>
  <c r="J821" i="2"/>
  <c r="K821" i="2"/>
  <c r="L821" i="2"/>
  <c r="M821" i="2"/>
  <c r="N821" i="2"/>
  <c r="O821" i="2"/>
  <c r="V821" i="2"/>
  <c r="W821" i="2"/>
  <c r="X821" i="2"/>
  <c r="Y821" i="2"/>
  <c r="Z821" i="2"/>
  <c r="AA821" i="2"/>
  <c r="AB821" i="2"/>
  <c r="AI821" i="2"/>
  <c r="AJ821" i="2"/>
  <c r="AK821" i="2"/>
  <c r="AL821" i="2"/>
  <c r="AM821" i="2"/>
  <c r="AN821" i="2"/>
  <c r="AO821" i="2"/>
  <c r="AQ821" i="2"/>
  <c r="I822" i="2"/>
  <c r="J822" i="2"/>
  <c r="K822" i="2"/>
  <c r="L822" i="2"/>
  <c r="M822" i="2"/>
  <c r="N822" i="2"/>
  <c r="O822" i="2"/>
  <c r="V822" i="2"/>
  <c r="W822" i="2"/>
  <c r="X822" i="2"/>
  <c r="Y822" i="2"/>
  <c r="Z822" i="2"/>
  <c r="AA822" i="2"/>
  <c r="AB822" i="2"/>
  <c r="AI822" i="2"/>
  <c r="AJ822" i="2"/>
  <c r="AK822" i="2"/>
  <c r="AL822" i="2"/>
  <c r="AM822" i="2"/>
  <c r="AN822" i="2"/>
  <c r="AW822" i="2" s="1"/>
  <c r="AO822" i="2"/>
  <c r="AQ822" i="2"/>
  <c r="AU822" i="2"/>
  <c r="I770" i="2"/>
  <c r="J770" i="2"/>
  <c r="K770" i="2"/>
  <c r="L770" i="2"/>
  <c r="M770" i="2"/>
  <c r="N770" i="2"/>
  <c r="O770" i="2"/>
  <c r="V770" i="2"/>
  <c r="W770" i="2"/>
  <c r="X770" i="2"/>
  <c r="Y770" i="2"/>
  <c r="Z770" i="2"/>
  <c r="AA770" i="2"/>
  <c r="AB770" i="2"/>
  <c r="AI770" i="2"/>
  <c r="AJ770" i="2"/>
  <c r="AK770" i="2"/>
  <c r="AL770" i="2"/>
  <c r="AM770" i="2"/>
  <c r="AN770" i="2"/>
  <c r="AO770" i="2"/>
  <c r="AQ770" i="2"/>
  <c r="I771" i="2"/>
  <c r="J771" i="2"/>
  <c r="K771" i="2"/>
  <c r="L771" i="2"/>
  <c r="M771" i="2"/>
  <c r="N771" i="2"/>
  <c r="O771" i="2"/>
  <c r="V771" i="2"/>
  <c r="W771" i="2"/>
  <c r="X771" i="2"/>
  <c r="Y771" i="2"/>
  <c r="Z771" i="2"/>
  <c r="AA771" i="2"/>
  <c r="AB771" i="2"/>
  <c r="AI771" i="2"/>
  <c r="AJ771" i="2"/>
  <c r="AK771" i="2"/>
  <c r="AL771" i="2"/>
  <c r="AM771" i="2"/>
  <c r="AN771" i="2"/>
  <c r="AO771" i="2"/>
  <c r="AQ771" i="2"/>
  <c r="I772" i="2"/>
  <c r="J772" i="2"/>
  <c r="K772" i="2"/>
  <c r="L772" i="2"/>
  <c r="M772" i="2"/>
  <c r="N772" i="2"/>
  <c r="O772" i="2"/>
  <c r="V772" i="2"/>
  <c r="W772" i="2"/>
  <c r="X772" i="2"/>
  <c r="Y772" i="2"/>
  <c r="Z772" i="2"/>
  <c r="AA772" i="2"/>
  <c r="AB772" i="2"/>
  <c r="AI772" i="2"/>
  <c r="AJ772" i="2"/>
  <c r="AK772" i="2"/>
  <c r="AL772" i="2"/>
  <c r="AM772" i="2"/>
  <c r="AN772" i="2"/>
  <c r="AO772" i="2"/>
  <c r="AQ772" i="2"/>
  <c r="I773" i="2"/>
  <c r="J773" i="2"/>
  <c r="K773" i="2"/>
  <c r="L773" i="2"/>
  <c r="M773" i="2"/>
  <c r="N773" i="2"/>
  <c r="O773" i="2"/>
  <c r="V773" i="2"/>
  <c r="W773" i="2"/>
  <c r="X773" i="2"/>
  <c r="Y773" i="2"/>
  <c r="Z773" i="2"/>
  <c r="AA773" i="2"/>
  <c r="AB773" i="2"/>
  <c r="AI773" i="2"/>
  <c r="AJ773" i="2"/>
  <c r="AK773" i="2"/>
  <c r="AL773" i="2"/>
  <c r="AM773" i="2"/>
  <c r="AN773" i="2"/>
  <c r="AO773" i="2"/>
  <c r="AQ773" i="2"/>
  <c r="I774" i="2"/>
  <c r="J774" i="2"/>
  <c r="K774" i="2"/>
  <c r="L774" i="2"/>
  <c r="M774" i="2"/>
  <c r="N774" i="2"/>
  <c r="O774" i="2"/>
  <c r="V774" i="2"/>
  <c r="W774" i="2"/>
  <c r="X774" i="2"/>
  <c r="Y774" i="2"/>
  <c r="Z774" i="2"/>
  <c r="AA774" i="2"/>
  <c r="AB774" i="2"/>
  <c r="AI774" i="2"/>
  <c r="AJ774" i="2"/>
  <c r="AK774" i="2"/>
  <c r="AL774" i="2"/>
  <c r="AM774" i="2"/>
  <c r="AN774" i="2"/>
  <c r="AO774" i="2"/>
  <c r="AQ774" i="2"/>
  <c r="I775" i="2"/>
  <c r="J775" i="2"/>
  <c r="K775" i="2"/>
  <c r="L775" i="2"/>
  <c r="M775" i="2"/>
  <c r="N775" i="2"/>
  <c r="O775" i="2"/>
  <c r="V775" i="2"/>
  <c r="W775" i="2"/>
  <c r="X775" i="2"/>
  <c r="Y775" i="2"/>
  <c r="Z775" i="2"/>
  <c r="AA775" i="2"/>
  <c r="AB775" i="2"/>
  <c r="AI775" i="2"/>
  <c r="AJ775" i="2"/>
  <c r="AK775" i="2"/>
  <c r="AL775" i="2"/>
  <c r="AM775" i="2"/>
  <c r="AN775" i="2"/>
  <c r="AO775" i="2"/>
  <c r="AQ775" i="2"/>
  <c r="I776" i="2"/>
  <c r="J776" i="2"/>
  <c r="K776" i="2"/>
  <c r="L776" i="2"/>
  <c r="M776" i="2"/>
  <c r="N776" i="2"/>
  <c r="O776" i="2"/>
  <c r="V776" i="2"/>
  <c r="W776" i="2"/>
  <c r="X776" i="2"/>
  <c r="Y776" i="2"/>
  <c r="Z776" i="2"/>
  <c r="AA776" i="2"/>
  <c r="AB776" i="2"/>
  <c r="AI776" i="2"/>
  <c r="AJ776" i="2"/>
  <c r="AK776" i="2"/>
  <c r="AL776" i="2"/>
  <c r="AM776" i="2"/>
  <c r="AN776" i="2"/>
  <c r="AO776" i="2"/>
  <c r="AX776" i="2" s="1"/>
  <c r="AQ776" i="2"/>
  <c r="I777" i="2"/>
  <c r="J777" i="2"/>
  <c r="K777" i="2"/>
  <c r="L777" i="2"/>
  <c r="M777" i="2"/>
  <c r="N777" i="2"/>
  <c r="O777" i="2"/>
  <c r="V777" i="2"/>
  <c r="W777" i="2"/>
  <c r="X777" i="2"/>
  <c r="Y777" i="2"/>
  <c r="Z777" i="2"/>
  <c r="AA777" i="2"/>
  <c r="AB777" i="2"/>
  <c r="AI777" i="2"/>
  <c r="AJ777" i="2"/>
  <c r="AK777" i="2"/>
  <c r="AL777" i="2"/>
  <c r="AM777" i="2"/>
  <c r="AN777" i="2"/>
  <c r="AO777" i="2"/>
  <c r="AQ777" i="2"/>
  <c r="I778" i="2"/>
  <c r="J778" i="2"/>
  <c r="K778" i="2"/>
  <c r="L778" i="2"/>
  <c r="M778" i="2"/>
  <c r="N778" i="2"/>
  <c r="O778" i="2"/>
  <c r="V778" i="2"/>
  <c r="W778" i="2"/>
  <c r="X778" i="2"/>
  <c r="Y778" i="2"/>
  <c r="Z778" i="2"/>
  <c r="AA778" i="2"/>
  <c r="AB778" i="2"/>
  <c r="AI778" i="2"/>
  <c r="AJ778" i="2"/>
  <c r="AK778" i="2"/>
  <c r="AL778" i="2"/>
  <c r="AM778" i="2"/>
  <c r="AN778" i="2"/>
  <c r="AO778" i="2"/>
  <c r="AQ778" i="2"/>
  <c r="AW778" i="2"/>
  <c r="I779" i="2"/>
  <c r="J779" i="2"/>
  <c r="K779" i="2"/>
  <c r="L779" i="2"/>
  <c r="M779" i="2"/>
  <c r="N779" i="2"/>
  <c r="O779" i="2"/>
  <c r="V779" i="2"/>
  <c r="W779" i="2"/>
  <c r="X779" i="2"/>
  <c r="Y779" i="2"/>
  <c r="Z779" i="2"/>
  <c r="AA779" i="2"/>
  <c r="AB779" i="2"/>
  <c r="AI779" i="2"/>
  <c r="AJ779" i="2"/>
  <c r="AS779" i="2" s="1"/>
  <c r="AK779" i="2"/>
  <c r="AL779" i="2"/>
  <c r="AM779" i="2"/>
  <c r="AN779" i="2"/>
  <c r="AW779" i="2" s="1"/>
  <c r="AO779" i="2"/>
  <c r="AQ779" i="2"/>
  <c r="I727" i="2"/>
  <c r="J727" i="2"/>
  <c r="K727" i="2"/>
  <c r="L727" i="2"/>
  <c r="M727" i="2"/>
  <c r="N727" i="2"/>
  <c r="O727" i="2"/>
  <c r="V727" i="2"/>
  <c r="W727" i="2"/>
  <c r="X727" i="2"/>
  <c r="Y727" i="2"/>
  <c r="Z727" i="2"/>
  <c r="AA727" i="2"/>
  <c r="AB727" i="2"/>
  <c r="AI727" i="2"/>
  <c r="AJ727" i="2"/>
  <c r="AK727" i="2"/>
  <c r="AL727" i="2"/>
  <c r="AM727" i="2"/>
  <c r="AN727" i="2"/>
  <c r="AO727" i="2"/>
  <c r="AQ727" i="2"/>
  <c r="I728" i="2"/>
  <c r="J728" i="2"/>
  <c r="K728" i="2"/>
  <c r="L728" i="2"/>
  <c r="M728" i="2"/>
  <c r="N728" i="2"/>
  <c r="O728" i="2"/>
  <c r="V728" i="2"/>
  <c r="W728" i="2"/>
  <c r="X728" i="2"/>
  <c r="Y728" i="2"/>
  <c r="Z728" i="2"/>
  <c r="AA728" i="2"/>
  <c r="AB728" i="2"/>
  <c r="AI728" i="2"/>
  <c r="AJ728" i="2"/>
  <c r="AK728" i="2"/>
  <c r="AL728" i="2"/>
  <c r="AM728" i="2"/>
  <c r="AN728" i="2"/>
  <c r="AO728" i="2"/>
  <c r="AQ728" i="2"/>
  <c r="I729" i="2"/>
  <c r="J729" i="2"/>
  <c r="K729" i="2"/>
  <c r="L729" i="2"/>
  <c r="M729" i="2"/>
  <c r="N729" i="2"/>
  <c r="O729" i="2"/>
  <c r="V729" i="2"/>
  <c r="W729" i="2"/>
  <c r="X729" i="2"/>
  <c r="Y729" i="2"/>
  <c r="Z729" i="2"/>
  <c r="AA729" i="2"/>
  <c r="AB729" i="2"/>
  <c r="AI729" i="2"/>
  <c r="AJ729" i="2"/>
  <c r="AK729" i="2"/>
  <c r="AL729" i="2"/>
  <c r="AM729" i="2"/>
  <c r="AN729" i="2"/>
  <c r="AO729" i="2"/>
  <c r="AQ729" i="2"/>
  <c r="I730" i="2"/>
  <c r="J730" i="2"/>
  <c r="K730" i="2"/>
  <c r="L730" i="2"/>
  <c r="M730" i="2"/>
  <c r="N730" i="2"/>
  <c r="O730" i="2"/>
  <c r="V730" i="2"/>
  <c r="W730" i="2"/>
  <c r="X730" i="2"/>
  <c r="Y730" i="2"/>
  <c r="Z730" i="2"/>
  <c r="AA730" i="2"/>
  <c r="AB730" i="2"/>
  <c r="AI730" i="2"/>
  <c r="AJ730" i="2"/>
  <c r="AK730" i="2"/>
  <c r="AL730" i="2"/>
  <c r="AM730" i="2"/>
  <c r="AN730" i="2"/>
  <c r="AO730" i="2"/>
  <c r="AQ730" i="2"/>
  <c r="I731" i="2"/>
  <c r="J731" i="2"/>
  <c r="K731" i="2"/>
  <c r="L731" i="2"/>
  <c r="M731" i="2"/>
  <c r="N731" i="2"/>
  <c r="O731" i="2"/>
  <c r="V731" i="2"/>
  <c r="W731" i="2"/>
  <c r="X731" i="2"/>
  <c r="Y731" i="2"/>
  <c r="Z731" i="2"/>
  <c r="AA731" i="2"/>
  <c r="AB731" i="2"/>
  <c r="AI731" i="2"/>
  <c r="AJ731" i="2"/>
  <c r="AK731" i="2"/>
  <c r="AL731" i="2"/>
  <c r="AM731" i="2"/>
  <c r="AN731" i="2"/>
  <c r="AO731" i="2"/>
  <c r="AQ731" i="2"/>
  <c r="I732" i="2"/>
  <c r="J732" i="2"/>
  <c r="K732" i="2"/>
  <c r="L732" i="2"/>
  <c r="M732" i="2"/>
  <c r="N732" i="2"/>
  <c r="O732" i="2"/>
  <c r="V732" i="2"/>
  <c r="W732" i="2"/>
  <c r="X732" i="2"/>
  <c r="Y732" i="2"/>
  <c r="Z732" i="2"/>
  <c r="AA732" i="2"/>
  <c r="AB732" i="2"/>
  <c r="AI732" i="2"/>
  <c r="AJ732" i="2"/>
  <c r="AK732" i="2"/>
  <c r="AL732" i="2"/>
  <c r="AM732" i="2"/>
  <c r="AN732" i="2"/>
  <c r="AO732" i="2"/>
  <c r="AQ732" i="2"/>
  <c r="I733" i="2"/>
  <c r="J733" i="2"/>
  <c r="K733" i="2"/>
  <c r="L733" i="2"/>
  <c r="M733" i="2"/>
  <c r="N733" i="2"/>
  <c r="O733" i="2"/>
  <c r="V733" i="2"/>
  <c r="W733" i="2"/>
  <c r="X733" i="2"/>
  <c r="Y733" i="2"/>
  <c r="Z733" i="2"/>
  <c r="AA733" i="2"/>
  <c r="AB733" i="2"/>
  <c r="AI733" i="2"/>
  <c r="AJ733" i="2"/>
  <c r="AK733" i="2"/>
  <c r="AL733" i="2"/>
  <c r="AU733" i="2" s="1"/>
  <c r="AM733" i="2"/>
  <c r="AN733" i="2"/>
  <c r="AO733" i="2"/>
  <c r="AQ733" i="2"/>
  <c r="I734" i="2"/>
  <c r="J734" i="2"/>
  <c r="K734" i="2"/>
  <c r="L734" i="2"/>
  <c r="M734" i="2"/>
  <c r="N734" i="2"/>
  <c r="O734" i="2"/>
  <c r="V734" i="2"/>
  <c r="W734" i="2"/>
  <c r="X734" i="2"/>
  <c r="Y734" i="2"/>
  <c r="Z734" i="2"/>
  <c r="AA734" i="2"/>
  <c r="AB734" i="2"/>
  <c r="AI734" i="2"/>
  <c r="AJ734" i="2"/>
  <c r="AK734" i="2"/>
  <c r="AL734" i="2"/>
  <c r="AM734" i="2"/>
  <c r="AN734" i="2"/>
  <c r="AO734" i="2"/>
  <c r="AQ734" i="2"/>
  <c r="I735" i="2"/>
  <c r="J735" i="2"/>
  <c r="K735" i="2"/>
  <c r="L735" i="2"/>
  <c r="M735" i="2"/>
  <c r="N735" i="2"/>
  <c r="O735" i="2"/>
  <c r="V735" i="2"/>
  <c r="W735" i="2"/>
  <c r="X735" i="2"/>
  <c r="Y735" i="2"/>
  <c r="Z735" i="2"/>
  <c r="AA735" i="2"/>
  <c r="AB735" i="2"/>
  <c r="AI735" i="2"/>
  <c r="AJ735" i="2"/>
  <c r="AK735" i="2"/>
  <c r="AL735" i="2"/>
  <c r="AM735" i="2"/>
  <c r="AN735" i="2"/>
  <c r="AO735" i="2"/>
  <c r="AQ735" i="2"/>
  <c r="I736" i="2"/>
  <c r="J736" i="2"/>
  <c r="K736" i="2"/>
  <c r="L736" i="2"/>
  <c r="M736" i="2"/>
  <c r="N736" i="2"/>
  <c r="O736" i="2"/>
  <c r="V736" i="2"/>
  <c r="W736" i="2"/>
  <c r="X736" i="2"/>
  <c r="Y736" i="2"/>
  <c r="Z736" i="2"/>
  <c r="AA736" i="2"/>
  <c r="AB736" i="2"/>
  <c r="AI736" i="2"/>
  <c r="AJ736" i="2"/>
  <c r="AK736" i="2"/>
  <c r="AT736" i="2" s="1"/>
  <c r="AL736" i="2"/>
  <c r="AM736" i="2"/>
  <c r="AN736" i="2"/>
  <c r="AO736" i="2"/>
  <c r="AQ736" i="2"/>
  <c r="I684" i="2"/>
  <c r="J684" i="2"/>
  <c r="K684" i="2"/>
  <c r="L684" i="2"/>
  <c r="M684" i="2"/>
  <c r="N684" i="2"/>
  <c r="O684" i="2"/>
  <c r="V684" i="2"/>
  <c r="W684" i="2"/>
  <c r="X684" i="2"/>
  <c r="Y684" i="2"/>
  <c r="Z684" i="2"/>
  <c r="AA684" i="2"/>
  <c r="AB684" i="2"/>
  <c r="AI684" i="2"/>
  <c r="AJ684" i="2"/>
  <c r="AK684" i="2"/>
  <c r="AL684" i="2"/>
  <c r="AM684" i="2"/>
  <c r="AN684" i="2"/>
  <c r="AO684" i="2"/>
  <c r="AQ684" i="2"/>
  <c r="I685" i="2"/>
  <c r="J685" i="2"/>
  <c r="K685" i="2"/>
  <c r="L685" i="2"/>
  <c r="M685" i="2"/>
  <c r="N685" i="2"/>
  <c r="O685" i="2"/>
  <c r="V685" i="2"/>
  <c r="W685" i="2"/>
  <c r="X685" i="2"/>
  <c r="Y685" i="2"/>
  <c r="Z685" i="2"/>
  <c r="AA685" i="2"/>
  <c r="AB685" i="2"/>
  <c r="AI685" i="2"/>
  <c r="AJ685" i="2"/>
  <c r="AK685" i="2"/>
  <c r="AL685" i="2"/>
  <c r="AM685" i="2"/>
  <c r="AN685" i="2"/>
  <c r="AO685" i="2"/>
  <c r="AQ685" i="2"/>
  <c r="I686" i="2"/>
  <c r="J686" i="2"/>
  <c r="K686" i="2"/>
  <c r="L686" i="2"/>
  <c r="M686" i="2"/>
  <c r="N686" i="2"/>
  <c r="O686" i="2"/>
  <c r="V686" i="2"/>
  <c r="W686" i="2"/>
  <c r="X686" i="2"/>
  <c r="Y686" i="2"/>
  <c r="Z686" i="2"/>
  <c r="AA686" i="2"/>
  <c r="AB686" i="2"/>
  <c r="AI686" i="2"/>
  <c r="AJ686" i="2"/>
  <c r="AK686" i="2"/>
  <c r="AL686" i="2"/>
  <c r="AM686" i="2"/>
  <c r="AN686" i="2"/>
  <c r="AO686" i="2"/>
  <c r="AQ686" i="2"/>
  <c r="I687" i="2"/>
  <c r="J687" i="2"/>
  <c r="K687" i="2"/>
  <c r="L687" i="2"/>
  <c r="M687" i="2"/>
  <c r="N687" i="2"/>
  <c r="O687" i="2"/>
  <c r="V687" i="2"/>
  <c r="W687" i="2"/>
  <c r="X687" i="2"/>
  <c r="Y687" i="2"/>
  <c r="Z687" i="2"/>
  <c r="AA687" i="2"/>
  <c r="AB687" i="2"/>
  <c r="AI687" i="2"/>
  <c r="AJ687" i="2"/>
  <c r="AK687" i="2"/>
  <c r="AL687" i="2"/>
  <c r="AM687" i="2"/>
  <c r="AN687" i="2"/>
  <c r="AO687" i="2"/>
  <c r="AQ687" i="2"/>
  <c r="I688" i="2"/>
  <c r="J688" i="2"/>
  <c r="K688" i="2"/>
  <c r="L688" i="2"/>
  <c r="M688" i="2"/>
  <c r="N688" i="2"/>
  <c r="O688" i="2"/>
  <c r="V688" i="2"/>
  <c r="W688" i="2"/>
  <c r="X688" i="2"/>
  <c r="Y688" i="2"/>
  <c r="Z688" i="2"/>
  <c r="AA688" i="2"/>
  <c r="AB688" i="2"/>
  <c r="AI688" i="2"/>
  <c r="AJ688" i="2"/>
  <c r="AK688" i="2"/>
  <c r="AL688" i="2"/>
  <c r="AM688" i="2"/>
  <c r="AN688" i="2"/>
  <c r="AO688" i="2"/>
  <c r="AQ688" i="2"/>
  <c r="I689" i="2"/>
  <c r="J689" i="2"/>
  <c r="K689" i="2"/>
  <c r="L689" i="2"/>
  <c r="M689" i="2"/>
  <c r="N689" i="2"/>
  <c r="O689" i="2"/>
  <c r="V689" i="2"/>
  <c r="W689" i="2"/>
  <c r="X689" i="2"/>
  <c r="Y689" i="2"/>
  <c r="Z689" i="2"/>
  <c r="AA689" i="2"/>
  <c r="AB689" i="2"/>
  <c r="AI689" i="2"/>
  <c r="AJ689" i="2"/>
  <c r="AK689" i="2"/>
  <c r="AL689" i="2"/>
  <c r="AM689" i="2"/>
  <c r="AN689" i="2"/>
  <c r="AO689" i="2"/>
  <c r="AQ689" i="2"/>
  <c r="I690" i="2"/>
  <c r="J690" i="2"/>
  <c r="K690" i="2"/>
  <c r="L690" i="2"/>
  <c r="M690" i="2"/>
  <c r="N690" i="2"/>
  <c r="O690" i="2"/>
  <c r="V690" i="2"/>
  <c r="W690" i="2"/>
  <c r="X690" i="2"/>
  <c r="Y690" i="2"/>
  <c r="Z690" i="2"/>
  <c r="AA690" i="2"/>
  <c r="AB690" i="2"/>
  <c r="AI690" i="2"/>
  <c r="AR690" i="2" s="1"/>
  <c r="AJ690" i="2"/>
  <c r="AK690" i="2"/>
  <c r="AL690" i="2"/>
  <c r="AM690" i="2"/>
  <c r="AV690" i="2" s="1"/>
  <c r="AN690" i="2"/>
  <c r="AO690" i="2"/>
  <c r="AQ690" i="2"/>
  <c r="AS690" i="2"/>
  <c r="I691" i="2"/>
  <c r="J691" i="2"/>
  <c r="K691" i="2"/>
  <c r="L691" i="2"/>
  <c r="M691" i="2"/>
  <c r="N691" i="2"/>
  <c r="O691" i="2"/>
  <c r="V691" i="2"/>
  <c r="W691" i="2"/>
  <c r="X691" i="2"/>
  <c r="Y691" i="2"/>
  <c r="Z691" i="2"/>
  <c r="AA691" i="2"/>
  <c r="AB691" i="2"/>
  <c r="AI691" i="2"/>
  <c r="AJ691" i="2"/>
  <c r="AK691" i="2"/>
  <c r="AL691" i="2"/>
  <c r="AM691" i="2"/>
  <c r="AN691" i="2"/>
  <c r="AO691" i="2"/>
  <c r="AQ691" i="2"/>
  <c r="I692" i="2"/>
  <c r="J692" i="2"/>
  <c r="K692" i="2"/>
  <c r="L692" i="2"/>
  <c r="M692" i="2"/>
  <c r="N692" i="2"/>
  <c r="O692" i="2"/>
  <c r="V692" i="2"/>
  <c r="W692" i="2"/>
  <c r="X692" i="2"/>
  <c r="Y692" i="2"/>
  <c r="Z692" i="2"/>
  <c r="AA692" i="2"/>
  <c r="AB692" i="2"/>
  <c r="AI692" i="2"/>
  <c r="AJ692" i="2"/>
  <c r="AK692" i="2"/>
  <c r="AL692" i="2"/>
  <c r="AM692" i="2"/>
  <c r="AN692" i="2"/>
  <c r="AO692" i="2"/>
  <c r="AQ692" i="2"/>
  <c r="I693" i="2"/>
  <c r="J693" i="2"/>
  <c r="K693" i="2"/>
  <c r="L693" i="2"/>
  <c r="M693" i="2"/>
  <c r="N693" i="2"/>
  <c r="O693" i="2"/>
  <c r="V693" i="2"/>
  <c r="W693" i="2"/>
  <c r="X693" i="2"/>
  <c r="Y693" i="2"/>
  <c r="Z693" i="2"/>
  <c r="AA693" i="2"/>
  <c r="AB693" i="2"/>
  <c r="AI693" i="2"/>
  <c r="AJ693" i="2"/>
  <c r="AK693" i="2"/>
  <c r="AL693" i="2"/>
  <c r="AM693" i="2"/>
  <c r="AN693" i="2"/>
  <c r="AO693" i="2"/>
  <c r="AQ693" i="2"/>
  <c r="AX692" i="2"/>
  <c r="AX779" i="2"/>
  <c r="AV777" i="2"/>
  <c r="AR777" i="2"/>
  <c r="AV775" i="2"/>
  <c r="AV822" i="2"/>
  <c r="AV821" i="2"/>
  <c r="AV865" i="2"/>
  <c r="AR865" i="2"/>
  <c r="AR909" i="2"/>
  <c r="AX908" i="2"/>
  <c r="AR908" i="2"/>
  <c r="AR906" i="2"/>
  <c r="AX904" i="2"/>
  <c r="AX900" i="2"/>
  <c r="AX952" i="2"/>
  <c r="AX950" i="2"/>
  <c r="AV950" i="2"/>
  <c r="AX948" i="2"/>
  <c r="AX946" i="2"/>
  <c r="AR944" i="2"/>
  <c r="AX995" i="2"/>
  <c r="AV995" i="2"/>
  <c r="AR995" i="2"/>
  <c r="AX994" i="2"/>
  <c r="AX993" i="2"/>
  <c r="AV993" i="2"/>
  <c r="AR993" i="2"/>
  <c r="AR992" i="2"/>
  <c r="AT988" i="2"/>
  <c r="AV864" i="2"/>
  <c r="AR864" i="2"/>
  <c r="AX986" i="2"/>
  <c r="AX1038" i="2"/>
  <c r="AV1038" i="2"/>
  <c r="AT1038" i="2"/>
  <c r="AR1038" i="2"/>
  <c r="AV1037" i="2"/>
  <c r="AX1036" i="2"/>
  <c r="AV1036" i="2"/>
  <c r="AR1036" i="2"/>
  <c r="AT1029" i="2"/>
  <c r="AV1080" i="2"/>
  <c r="AT1078" i="2"/>
  <c r="AR1078" i="2"/>
  <c r="AT1076" i="2"/>
  <c r="AR1075" i="2"/>
  <c r="AT1073" i="2"/>
  <c r="AR1073" i="2"/>
  <c r="AT1072" i="2"/>
  <c r="AI640" i="2"/>
  <c r="AJ640" i="2"/>
  <c r="AK640" i="2"/>
  <c r="AL640" i="2"/>
  <c r="AM640" i="2"/>
  <c r="AN640" i="2"/>
  <c r="AO640" i="2"/>
  <c r="AQ640" i="2"/>
  <c r="AI641" i="2"/>
  <c r="AJ641" i="2"/>
  <c r="AK641" i="2"/>
  <c r="AL641" i="2"/>
  <c r="AM641" i="2"/>
  <c r="AN641" i="2"/>
  <c r="AO641" i="2"/>
  <c r="AQ641" i="2"/>
  <c r="AI642" i="2"/>
  <c r="AJ642" i="2"/>
  <c r="AK642" i="2"/>
  <c r="AL642" i="2"/>
  <c r="AM642" i="2"/>
  <c r="AN642" i="2"/>
  <c r="AO642" i="2"/>
  <c r="AQ642" i="2"/>
  <c r="AI643" i="2"/>
  <c r="AJ643" i="2"/>
  <c r="AK643" i="2"/>
  <c r="AL643" i="2"/>
  <c r="AM643" i="2"/>
  <c r="AN643" i="2"/>
  <c r="AO643" i="2"/>
  <c r="AQ643" i="2"/>
  <c r="AI644" i="2"/>
  <c r="AJ644" i="2"/>
  <c r="AK644" i="2"/>
  <c r="AL644" i="2"/>
  <c r="AM644" i="2"/>
  <c r="AN644" i="2"/>
  <c r="AO644" i="2"/>
  <c r="AQ644" i="2"/>
  <c r="AI645" i="2"/>
  <c r="AJ645" i="2"/>
  <c r="AK645" i="2"/>
  <c r="AL645" i="2"/>
  <c r="AM645" i="2"/>
  <c r="AN645" i="2"/>
  <c r="AO645" i="2"/>
  <c r="AQ645" i="2"/>
  <c r="AI646" i="2"/>
  <c r="AJ646" i="2"/>
  <c r="AK646" i="2"/>
  <c r="AL646" i="2"/>
  <c r="AM646" i="2"/>
  <c r="AN646" i="2"/>
  <c r="AO646" i="2"/>
  <c r="AQ646" i="2"/>
  <c r="AI647" i="2"/>
  <c r="AJ647" i="2"/>
  <c r="AK647" i="2"/>
  <c r="AL647" i="2"/>
  <c r="AM647" i="2"/>
  <c r="AN647" i="2"/>
  <c r="AO647" i="2"/>
  <c r="AQ647" i="2"/>
  <c r="AI648" i="2"/>
  <c r="AJ648" i="2"/>
  <c r="AK648" i="2"/>
  <c r="AL648" i="2"/>
  <c r="AM648" i="2"/>
  <c r="AN648" i="2"/>
  <c r="AO648" i="2"/>
  <c r="AQ648" i="2"/>
  <c r="AI649" i="2"/>
  <c r="AJ649" i="2"/>
  <c r="AK649" i="2"/>
  <c r="AL649" i="2"/>
  <c r="AM649" i="2"/>
  <c r="AN649" i="2"/>
  <c r="AO649" i="2"/>
  <c r="AQ649" i="2"/>
  <c r="V640" i="2"/>
  <c r="W640" i="2"/>
  <c r="X640" i="2"/>
  <c r="Y640" i="2"/>
  <c r="Z640" i="2"/>
  <c r="AA640" i="2"/>
  <c r="AB640" i="2"/>
  <c r="V641" i="2"/>
  <c r="W641" i="2"/>
  <c r="X641" i="2"/>
  <c r="Y641" i="2"/>
  <c r="Z641" i="2"/>
  <c r="AA641" i="2"/>
  <c r="AB641" i="2"/>
  <c r="V642" i="2"/>
  <c r="W642" i="2"/>
  <c r="X642" i="2"/>
  <c r="Y642" i="2"/>
  <c r="Z642" i="2"/>
  <c r="AA642" i="2"/>
  <c r="AB642" i="2"/>
  <c r="V643" i="2"/>
  <c r="W643" i="2"/>
  <c r="X643" i="2"/>
  <c r="Y643" i="2"/>
  <c r="Z643" i="2"/>
  <c r="AA643" i="2"/>
  <c r="AB643" i="2"/>
  <c r="V644" i="2"/>
  <c r="W644" i="2"/>
  <c r="X644" i="2"/>
  <c r="Y644" i="2"/>
  <c r="Z644" i="2"/>
  <c r="AA644" i="2"/>
  <c r="AB644" i="2"/>
  <c r="V645" i="2"/>
  <c r="W645" i="2"/>
  <c r="X645" i="2"/>
  <c r="Y645" i="2"/>
  <c r="Z645" i="2"/>
  <c r="AA645" i="2"/>
  <c r="AB645" i="2"/>
  <c r="V646" i="2"/>
  <c r="W646" i="2"/>
  <c r="X646" i="2"/>
  <c r="Y646" i="2"/>
  <c r="Z646" i="2"/>
  <c r="AA646" i="2"/>
  <c r="AB646" i="2"/>
  <c r="V647" i="2"/>
  <c r="W647" i="2"/>
  <c r="X647" i="2"/>
  <c r="Y647" i="2"/>
  <c r="Z647" i="2"/>
  <c r="AA647" i="2"/>
  <c r="AB647" i="2"/>
  <c r="V648" i="2"/>
  <c r="W648" i="2"/>
  <c r="X648" i="2"/>
  <c r="Y648" i="2"/>
  <c r="Z648" i="2"/>
  <c r="AA648" i="2"/>
  <c r="AB648" i="2"/>
  <c r="V649" i="2"/>
  <c r="W649" i="2"/>
  <c r="X649" i="2"/>
  <c r="Y649" i="2"/>
  <c r="Z649" i="2"/>
  <c r="AA649" i="2"/>
  <c r="AB649" i="2"/>
  <c r="I640" i="2"/>
  <c r="J640" i="2"/>
  <c r="K640" i="2"/>
  <c r="L640" i="2"/>
  <c r="M640" i="2"/>
  <c r="N640" i="2"/>
  <c r="O640" i="2"/>
  <c r="I641" i="2"/>
  <c r="J641" i="2"/>
  <c r="K641" i="2"/>
  <c r="L641" i="2"/>
  <c r="M641" i="2"/>
  <c r="N641" i="2"/>
  <c r="O641" i="2"/>
  <c r="I642" i="2"/>
  <c r="J642" i="2"/>
  <c r="K642" i="2"/>
  <c r="AT642" i="2" s="1"/>
  <c r="L642" i="2"/>
  <c r="AU642" i="2" s="1"/>
  <c r="M642" i="2"/>
  <c r="N642" i="2"/>
  <c r="O642" i="2"/>
  <c r="AX642" i="2" s="1"/>
  <c r="I643" i="2"/>
  <c r="J643" i="2"/>
  <c r="K643" i="2"/>
  <c r="L643" i="2"/>
  <c r="M643" i="2"/>
  <c r="N643" i="2"/>
  <c r="O643" i="2"/>
  <c r="I644" i="2"/>
  <c r="J644" i="2"/>
  <c r="K644" i="2"/>
  <c r="L644" i="2"/>
  <c r="M644" i="2"/>
  <c r="N644" i="2"/>
  <c r="O644" i="2"/>
  <c r="I645" i="2"/>
  <c r="J645" i="2"/>
  <c r="K645" i="2"/>
  <c r="L645" i="2"/>
  <c r="M645" i="2"/>
  <c r="N645" i="2"/>
  <c r="O645" i="2"/>
  <c r="I646" i="2"/>
  <c r="J646" i="2"/>
  <c r="K646" i="2"/>
  <c r="L646" i="2"/>
  <c r="AU646" i="2" s="1"/>
  <c r="M646" i="2"/>
  <c r="N646" i="2"/>
  <c r="O646" i="2"/>
  <c r="I647" i="2"/>
  <c r="AR647" i="2" s="1"/>
  <c r="J647" i="2"/>
  <c r="K647" i="2"/>
  <c r="L647" i="2"/>
  <c r="AU647" i="2"/>
  <c r="M647" i="2"/>
  <c r="AV647" i="2" s="1"/>
  <c r="N647" i="2"/>
  <c r="O647" i="2"/>
  <c r="I648" i="2"/>
  <c r="AR648" i="2" s="1"/>
  <c r="J648" i="2"/>
  <c r="AS648" i="2" s="1"/>
  <c r="K648" i="2"/>
  <c r="L648" i="2"/>
  <c r="M648" i="2"/>
  <c r="AV648" i="2" s="1"/>
  <c r="N648" i="2"/>
  <c r="AW648" i="2" s="1"/>
  <c r="O648" i="2"/>
  <c r="I649" i="2"/>
  <c r="J649" i="2"/>
  <c r="AS649" i="2"/>
  <c r="K649" i="2"/>
  <c r="AT649" i="2" s="1"/>
  <c r="L649" i="2"/>
  <c r="M649" i="2"/>
  <c r="N649" i="2"/>
  <c r="AW649" i="2"/>
  <c r="O649" i="2"/>
  <c r="I596" i="2"/>
  <c r="J596" i="2"/>
  <c r="K596" i="2"/>
  <c r="L596" i="2"/>
  <c r="M596" i="2"/>
  <c r="N596" i="2"/>
  <c r="O596" i="2"/>
  <c r="V596" i="2"/>
  <c r="W596" i="2"/>
  <c r="X596" i="2"/>
  <c r="Y596" i="2"/>
  <c r="Z596" i="2"/>
  <c r="AA596" i="2"/>
  <c r="AB596" i="2"/>
  <c r="AI596" i="2"/>
  <c r="AJ596" i="2"/>
  <c r="AK596" i="2"/>
  <c r="AL596" i="2"/>
  <c r="AM596" i="2"/>
  <c r="AN596" i="2"/>
  <c r="AO596" i="2"/>
  <c r="AQ596" i="2"/>
  <c r="I597" i="2"/>
  <c r="J597" i="2"/>
  <c r="K597" i="2"/>
  <c r="L597" i="2"/>
  <c r="M597" i="2"/>
  <c r="N597" i="2"/>
  <c r="O597" i="2"/>
  <c r="V597" i="2"/>
  <c r="W597" i="2"/>
  <c r="X597" i="2"/>
  <c r="Y597" i="2"/>
  <c r="Z597" i="2"/>
  <c r="AA597" i="2"/>
  <c r="AB597" i="2"/>
  <c r="AI597" i="2"/>
  <c r="AJ597" i="2"/>
  <c r="AK597" i="2"/>
  <c r="AL597" i="2"/>
  <c r="AM597" i="2"/>
  <c r="AN597" i="2"/>
  <c r="AO597" i="2"/>
  <c r="AQ597" i="2"/>
  <c r="I598" i="2"/>
  <c r="J598" i="2"/>
  <c r="K598" i="2"/>
  <c r="L598" i="2"/>
  <c r="M598" i="2"/>
  <c r="N598" i="2"/>
  <c r="O598" i="2"/>
  <c r="V598" i="2"/>
  <c r="W598" i="2"/>
  <c r="X598" i="2"/>
  <c r="Y598" i="2"/>
  <c r="Z598" i="2"/>
  <c r="AA598" i="2"/>
  <c r="AB598" i="2"/>
  <c r="AI598" i="2"/>
  <c r="AR598" i="2" s="1"/>
  <c r="AJ598" i="2"/>
  <c r="AK598" i="2"/>
  <c r="AL598" i="2"/>
  <c r="AM598" i="2"/>
  <c r="AN598" i="2"/>
  <c r="AO598" i="2"/>
  <c r="AQ598" i="2"/>
  <c r="I599" i="2"/>
  <c r="J599" i="2"/>
  <c r="K599" i="2"/>
  <c r="L599" i="2"/>
  <c r="M599" i="2"/>
  <c r="N599" i="2"/>
  <c r="O599" i="2"/>
  <c r="V599" i="2"/>
  <c r="W599" i="2"/>
  <c r="X599" i="2"/>
  <c r="Y599" i="2"/>
  <c r="Z599" i="2"/>
  <c r="AA599" i="2"/>
  <c r="AB599" i="2"/>
  <c r="AI599" i="2"/>
  <c r="AJ599" i="2"/>
  <c r="AK599" i="2"/>
  <c r="AL599" i="2"/>
  <c r="AM599" i="2"/>
  <c r="AN599" i="2"/>
  <c r="AO599" i="2"/>
  <c r="AQ599" i="2"/>
  <c r="I600" i="2"/>
  <c r="J600" i="2"/>
  <c r="K600" i="2"/>
  <c r="L600" i="2"/>
  <c r="M600" i="2"/>
  <c r="N600" i="2"/>
  <c r="O600" i="2"/>
  <c r="V600" i="2"/>
  <c r="W600" i="2"/>
  <c r="X600" i="2"/>
  <c r="Y600" i="2"/>
  <c r="Z600" i="2"/>
  <c r="AA600" i="2"/>
  <c r="AB600" i="2"/>
  <c r="AI600" i="2"/>
  <c r="AJ600" i="2"/>
  <c r="AK600" i="2"/>
  <c r="AL600" i="2"/>
  <c r="AM600" i="2"/>
  <c r="AN600" i="2"/>
  <c r="AO600" i="2"/>
  <c r="AQ600" i="2"/>
  <c r="I601" i="2"/>
  <c r="J601" i="2"/>
  <c r="K601" i="2"/>
  <c r="L601" i="2"/>
  <c r="M601" i="2"/>
  <c r="N601" i="2"/>
  <c r="O601" i="2"/>
  <c r="V601" i="2"/>
  <c r="W601" i="2"/>
  <c r="X601" i="2"/>
  <c r="Y601" i="2"/>
  <c r="Z601" i="2"/>
  <c r="AA601" i="2"/>
  <c r="AB601" i="2"/>
  <c r="AI601" i="2"/>
  <c r="AJ601" i="2"/>
  <c r="AK601" i="2"/>
  <c r="AL601" i="2"/>
  <c r="AM601" i="2"/>
  <c r="AN601" i="2"/>
  <c r="AO601" i="2"/>
  <c r="AQ601" i="2"/>
  <c r="I602" i="2"/>
  <c r="J602" i="2"/>
  <c r="K602" i="2"/>
  <c r="L602" i="2"/>
  <c r="M602" i="2"/>
  <c r="N602" i="2"/>
  <c r="O602" i="2"/>
  <c r="V602" i="2"/>
  <c r="W602" i="2"/>
  <c r="X602" i="2"/>
  <c r="Y602" i="2"/>
  <c r="Z602" i="2"/>
  <c r="AA602" i="2"/>
  <c r="AB602" i="2"/>
  <c r="AI602" i="2"/>
  <c r="AR602" i="2" s="1"/>
  <c r="AJ602" i="2"/>
  <c r="AK602" i="2"/>
  <c r="AL602" i="2"/>
  <c r="AM602" i="2"/>
  <c r="AV602" i="2" s="1"/>
  <c r="AN602" i="2"/>
  <c r="AO602" i="2"/>
  <c r="AQ602" i="2"/>
  <c r="AU602" i="2"/>
  <c r="I603" i="2"/>
  <c r="J603" i="2"/>
  <c r="K603" i="2"/>
  <c r="L603" i="2"/>
  <c r="M603" i="2"/>
  <c r="N603" i="2"/>
  <c r="O603" i="2"/>
  <c r="V603" i="2"/>
  <c r="W603" i="2"/>
  <c r="X603" i="2"/>
  <c r="Y603" i="2"/>
  <c r="Z603" i="2"/>
  <c r="AA603" i="2"/>
  <c r="AB603" i="2"/>
  <c r="AI603" i="2"/>
  <c r="AJ603" i="2"/>
  <c r="AS603" i="2" s="1"/>
  <c r="AK603" i="2"/>
  <c r="AL603" i="2"/>
  <c r="AM603" i="2"/>
  <c r="AN603" i="2"/>
  <c r="AO603" i="2"/>
  <c r="AQ603" i="2"/>
  <c r="I604" i="2"/>
  <c r="J604" i="2"/>
  <c r="K604" i="2"/>
  <c r="L604" i="2"/>
  <c r="M604" i="2"/>
  <c r="N604" i="2"/>
  <c r="O604" i="2"/>
  <c r="V604" i="2"/>
  <c r="W604" i="2"/>
  <c r="X604" i="2"/>
  <c r="Y604" i="2"/>
  <c r="Z604" i="2"/>
  <c r="AA604" i="2"/>
  <c r="AB604" i="2"/>
  <c r="AI604" i="2"/>
  <c r="AJ604" i="2"/>
  <c r="AK604" i="2"/>
  <c r="AT604" i="2" s="1"/>
  <c r="AL604" i="2"/>
  <c r="AM604" i="2"/>
  <c r="AN604" i="2"/>
  <c r="AO604" i="2"/>
  <c r="AQ604" i="2"/>
  <c r="I605" i="2"/>
  <c r="J605" i="2"/>
  <c r="K605" i="2"/>
  <c r="L605" i="2"/>
  <c r="M605" i="2"/>
  <c r="N605" i="2"/>
  <c r="O605" i="2"/>
  <c r="V605" i="2"/>
  <c r="W605" i="2"/>
  <c r="X605" i="2"/>
  <c r="Y605" i="2"/>
  <c r="Z605" i="2"/>
  <c r="AA605" i="2"/>
  <c r="AB605" i="2"/>
  <c r="AI605" i="2"/>
  <c r="AR605" i="2" s="1"/>
  <c r="AJ605" i="2"/>
  <c r="AK605" i="2"/>
  <c r="AL605" i="2"/>
  <c r="AM605" i="2"/>
  <c r="AN605" i="2"/>
  <c r="AO605" i="2"/>
  <c r="AQ605" i="2"/>
  <c r="AU605" i="2"/>
  <c r="I553" i="2"/>
  <c r="J553" i="2"/>
  <c r="K553" i="2"/>
  <c r="L553" i="2"/>
  <c r="M553" i="2"/>
  <c r="N553" i="2"/>
  <c r="O553" i="2"/>
  <c r="V553" i="2"/>
  <c r="W553" i="2"/>
  <c r="X553" i="2"/>
  <c r="Y553" i="2"/>
  <c r="Z553" i="2"/>
  <c r="AA553" i="2"/>
  <c r="AB553" i="2"/>
  <c r="AI553" i="2"/>
  <c r="AJ553" i="2"/>
  <c r="AK553" i="2"/>
  <c r="AL553" i="2"/>
  <c r="AM553" i="2"/>
  <c r="AN553" i="2"/>
  <c r="AO553" i="2"/>
  <c r="AQ553" i="2"/>
  <c r="I554" i="2"/>
  <c r="J554" i="2"/>
  <c r="K554" i="2"/>
  <c r="L554" i="2"/>
  <c r="M554" i="2"/>
  <c r="N554" i="2"/>
  <c r="O554" i="2"/>
  <c r="V554" i="2"/>
  <c r="W554" i="2"/>
  <c r="X554" i="2"/>
  <c r="Y554" i="2"/>
  <c r="Z554" i="2"/>
  <c r="AA554" i="2"/>
  <c r="AB554" i="2"/>
  <c r="AI554" i="2"/>
  <c r="AJ554" i="2"/>
  <c r="AK554" i="2"/>
  <c r="AL554" i="2"/>
  <c r="AM554" i="2"/>
  <c r="AN554" i="2"/>
  <c r="AO554" i="2"/>
  <c r="AQ554" i="2"/>
  <c r="I555" i="2"/>
  <c r="J555" i="2"/>
  <c r="K555" i="2"/>
  <c r="L555" i="2"/>
  <c r="M555" i="2"/>
  <c r="N555" i="2"/>
  <c r="O555" i="2"/>
  <c r="V555" i="2"/>
  <c r="W555" i="2"/>
  <c r="X555" i="2"/>
  <c r="Y555" i="2"/>
  <c r="Z555" i="2"/>
  <c r="AA555" i="2"/>
  <c r="AB555" i="2"/>
  <c r="AI555" i="2"/>
  <c r="AJ555" i="2"/>
  <c r="AK555" i="2"/>
  <c r="AL555" i="2"/>
  <c r="AM555" i="2"/>
  <c r="AN555" i="2"/>
  <c r="AO555" i="2"/>
  <c r="AQ555" i="2"/>
  <c r="I556" i="2"/>
  <c r="J556" i="2"/>
  <c r="K556" i="2"/>
  <c r="L556" i="2"/>
  <c r="M556" i="2"/>
  <c r="N556" i="2"/>
  <c r="O556" i="2"/>
  <c r="V556" i="2"/>
  <c r="W556" i="2"/>
  <c r="X556" i="2"/>
  <c r="Y556" i="2"/>
  <c r="Z556" i="2"/>
  <c r="AA556" i="2"/>
  <c r="AB556" i="2"/>
  <c r="AI556" i="2"/>
  <c r="AJ556" i="2"/>
  <c r="AK556" i="2"/>
  <c r="AL556" i="2"/>
  <c r="AM556" i="2"/>
  <c r="AN556" i="2"/>
  <c r="AO556" i="2"/>
  <c r="AQ556" i="2"/>
  <c r="I557" i="2"/>
  <c r="J557" i="2"/>
  <c r="K557" i="2"/>
  <c r="L557" i="2"/>
  <c r="M557" i="2"/>
  <c r="N557" i="2"/>
  <c r="O557" i="2"/>
  <c r="V557" i="2"/>
  <c r="W557" i="2"/>
  <c r="X557" i="2"/>
  <c r="Y557" i="2"/>
  <c r="Z557" i="2"/>
  <c r="AA557" i="2"/>
  <c r="AB557" i="2"/>
  <c r="AI557" i="2"/>
  <c r="AJ557" i="2"/>
  <c r="AK557" i="2"/>
  <c r="AL557" i="2"/>
  <c r="AM557" i="2"/>
  <c r="AN557" i="2"/>
  <c r="AO557" i="2"/>
  <c r="AQ557" i="2"/>
  <c r="I558" i="2"/>
  <c r="J558" i="2"/>
  <c r="K558" i="2"/>
  <c r="L558" i="2"/>
  <c r="M558" i="2"/>
  <c r="N558" i="2"/>
  <c r="O558" i="2"/>
  <c r="V558" i="2"/>
  <c r="W558" i="2"/>
  <c r="X558" i="2"/>
  <c r="Y558" i="2"/>
  <c r="Z558" i="2"/>
  <c r="AA558" i="2"/>
  <c r="AB558" i="2"/>
  <c r="AI558" i="2"/>
  <c r="AJ558" i="2"/>
  <c r="AK558" i="2"/>
  <c r="AL558" i="2"/>
  <c r="AM558" i="2"/>
  <c r="AN558" i="2"/>
  <c r="AO558" i="2"/>
  <c r="AQ558" i="2"/>
  <c r="I559" i="2"/>
  <c r="J559" i="2"/>
  <c r="K559" i="2"/>
  <c r="L559" i="2"/>
  <c r="M559" i="2"/>
  <c r="N559" i="2"/>
  <c r="O559" i="2"/>
  <c r="V559" i="2"/>
  <c r="W559" i="2"/>
  <c r="X559" i="2"/>
  <c r="Y559" i="2"/>
  <c r="Z559" i="2"/>
  <c r="AA559" i="2"/>
  <c r="AB559" i="2"/>
  <c r="AI559" i="2"/>
  <c r="AJ559" i="2"/>
  <c r="AK559" i="2"/>
  <c r="AL559" i="2"/>
  <c r="AM559" i="2"/>
  <c r="AN559" i="2"/>
  <c r="AO559" i="2"/>
  <c r="AQ559" i="2"/>
  <c r="I560" i="2"/>
  <c r="J560" i="2"/>
  <c r="K560" i="2"/>
  <c r="L560" i="2"/>
  <c r="M560" i="2"/>
  <c r="N560" i="2"/>
  <c r="O560" i="2"/>
  <c r="V560" i="2"/>
  <c r="W560" i="2"/>
  <c r="X560" i="2"/>
  <c r="Y560" i="2"/>
  <c r="Z560" i="2"/>
  <c r="AA560" i="2"/>
  <c r="AB560" i="2"/>
  <c r="AI560" i="2"/>
  <c r="AJ560" i="2"/>
  <c r="AK560" i="2"/>
  <c r="AL560" i="2"/>
  <c r="AU560" i="2" s="1"/>
  <c r="AM560" i="2"/>
  <c r="AN560" i="2"/>
  <c r="AO560" i="2"/>
  <c r="AQ560" i="2"/>
  <c r="I561" i="2"/>
  <c r="J561" i="2"/>
  <c r="K561" i="2"/>
  <c r="L561" i="2"/>
  <c r="M561" i="2"/>
  <c r="N561" i="2"/>
  <c r="O561" i="2"/>
  <c r="V561" i="2"/>
  <c r="W561" i="2"/>
  <c r="X561" i="2"/>
  <c r="Y561" i="2"/>
  <c r="Z561" i="2"/>
  <c r="AA561" i="2"/>
  <c r="AB561" i="2"/>
  <c r="AI561" i="2"/>
  <c r="AR561" i="2" s="1"/>
  <c r="AJ561" i="2"/>
  <c r="AK561" i="2"/>
  <c r="AL561" i="2"/>
  <c r="AM561" i="2"/>
  <c r="AN561" i="2"/>
  <c r="AO561" i="2"/>
  <c r="AQ561" i="2"/>
  <c r="AU561" i="2"/>
  <c r="I562" i="2"/>
  <c r="J562" i="2"/>
  <c r="K562" i="2"/>
  <c r="L562" i="2"/>
  <c r="M562" i="2"/>
  <c r="N562" i="2"/>
  <c r="O562" i="2"/>
  <c r="V562" i="2"/>
  <c r="W562" i="2"/>
  <c r="X562" i="2"/>
  <c r="Y562" i="2"/>
  <c r="Z562" i="2"/>
  <c r="AA562" i="2"/>
  <c r="AB562" i="2"/>
  <c r="AI562" i="2"/>
  <c r="AJ562" i="2"/>
  <c r="AS562" i="2" s="1"/>
  <c r="AK562" i="2"/>
  <c r="AL562" i="2"/>
  <c r="AM562" i="2"/>
  <c r="AN562" i="2"/>
  <c r="AO562" i="2"/>
  <c r="AQ562" i="2"/>
  <c r="I510" i="2"/>
  <c r="J510" i="2"/>
  <c r="W510" i="2"/>
  <c r="AJ510" i="2"/>
  <c r="K510" i="2"/>
  <c r="L510" i="2"/>
  <c r="M510" i="2"/>
  <c r="N510" i="2"/>
  <c r="AA510" i="2"/>
  <c r="AN510" i="2"/>
  <c r="O510" i="2"/>
  <c r="V510" i="2"/>
  <c r="X510" i="2"/>
  <c r="Y510" i="2"/>
  <c r="Z510" i="2"/>
  <c r="AB510" i="2"/>
  <c r="AI510" i="2"/>
  <c r="AR510" i="2" s="1"/>
  <c r="AK510" i="2"/>
  <c r="AL510" i="2"/>
  <c r="AM510" i="2"/>
  <c r="AO510" i="2"/>
  <c r="AX510" i="2" s="1"/>
  <c r="AQ510" i="2"/>
  <c r="I511" i="2"/>
  <c r="J511" i="2"/>
  <c r="W511" i="2"/>
  <c r="AJ511" i="2"/>
  <c r="K511" i="2"/>
  <c r="L511" i="2"/>
  <c r="M511" i="2"/>
  <c r="N511" i="2"/>
  <c r="AA511" i="2"/>
  <c r="AN511" i="2"/>
  <c r="O511" i="2"/>
  <c r="V511" i="2"/>
  <c r="X511" i="2"/>
  <c r="Y511" i="2"/>
  <c r="Z511" i="2"/>
  <c r="AB511" i="2"/>
  <c r="AI511" i="2"/>
  <c r="AK511" i="2"/>
  <c r="AL511" i="2"/>
  <c r="AM511" i="2"/>
  <c r="AO511" i="2"/>
  <c r="AQ511" i="2"/>
  <c r="I512" i="2"/>
  <c r="J512" i="2"/>
  <c r="W512" i="2"/>
  <c r="AJ512" i="2"/>
  <c r="K512" i="2"/>
  <c r="L512" i="2"/>
  <c r="M512" i="2"/>
  <c r="N512" i="2"/>
  <c r="AA512" i="2"/>
  <c r="AN512" i="2"/>
  <c r="O512" i="2"/>
  <c r="V512" i="2"/>
  <c r="X512" i="2"/>
  <c r="Y512" i="2"/>
  <c r="Z512" i="2"/>
  <c r="AB512" i="2"/>
  <c r="AI512" i="2"/>
  <c r="AK512" i="2"/>
  <c r="AL512" i="2"/>
  <c r="AM512" i="2"/>
  <c r="AO512" i="2"/>
  <c r="AQ512" i="2"/>
  <c r="I513" i="2"/>
  <c r="J513" i="2"/>
  <c r="W513" i="2"/>
  <c r="AJ513" i="2"/>
  <c r="K513" i="2"/>
  <c r="L513" i="2"/>
  <c r="M513" i="2"/>
  <c r="N513" i="2"/>
  <c r="AA513" i="2"/>
  <c r="AN513" i="2"/>
  <c r="O513" i="2"/>
  <c r="V513" i="2"/>
  <c r="X513" i="2"/>
  <c r="Y513" i="2"/>
  <c r="Z513" i="2"/>
  <c r="AB513" i="2"/>
  <c r="AI513" i="2"/>
  <c r="AK513" i="2"/>
  <c r="AL513" i="2"/>
  <c r="AM513" i="2"/>
  <c r="AO513" i="2"/>
  <c r="AQ513" i="2"/>
  <c r="I514" i="2"/>
  <c r="J514" i="2"/>
  <c r="W514" i="2"/>
  <c r="AJ514" i="2"/>
  <c r="K514" i="2"/>
  <c r="L514" i="2"/>
  <c r="M514" i="2"/>
  <c r="N514" i="2"/>
  <c r="AA514" i="2"/>
  <c r="AN514" i="2"/>
  <c r="O514" i="2"/>
  <c r="V514" i="2"/>
  <c r="X514" i="2"/>
  <c r="Y514" i="2"/>
  <c r="Z514" i="2"/>
  <c r="AB514" i="2"/>
  <c r="AI514" i="2"/>
  <c r="AK514" i="2"/>
  <c r="AL514" i="2"/>
  <c r="AM514" i="2"/>
  <c r="AO514" i="2"/>
  <c r="AX514" i="2" s="1"/>
  <c r="AQ514" i="2"/>
  <c r="I515" i="2"/>
  <c r="J515" i="2"/>
  <c r="W515" i="2"/>
  <c r="AJ515" i="2"/>
  <c r="K515" i="2"/>
  <c r="L515" i="2"/>
  <c r="M515" i="2"/>
  <c r="N515" i="2"/>
  <c r="AA515" i="2"/>
  <c r="AN515" i="2"/>
  <c r="O515" i="2"/>
  <c r="V515" i="2"/>
  <c r="X515" i="2"/>
  <c r="Y515" i="2"/>
  <c r="Z515" i="2"/>
  <c r="AB515" i="2"/>
  <c r="AI515" i="2"/>
  <c r="AK515" i="2"/>
  <c r="AL515" i="2"/>
  <c r="AM515" i="2"/>
  <c r="AO515" i="2"/>
  <c r="AQ515" i="2"/>
  <c r="I516" i="2"/>
  <c r="J516" i="2"/>
  <c r="W516" i="2"/>
  <c r="AJ516" i="2"/>
  <c r="K516" i="2"/>
  <c r="L516" i="2"/>
  <c r="M516" i="2"/>
  <c r="N516" i="2"/>
  <c r="AA516" i="2"/>
  <c r="AN516" i="2"/>
  <c r="O516" i="2"/>
  <c r="V516" i="2"/>
  <c r="X516" i="2"/>
  <c r="Y516" i="2"/>
  <c r="Z516" i="2"/>
  <c r="AB516" i="2"/>
  <c r="AI516" i="2"/>
  <c r="AK516" i="2"/>
  <c r="AL516" i="2"/>
  <c r="AM516" i="2"/>
  <c r="AO516" i="2"/>
  <c r="AQ516" i="2"/>
  <c r="I517" i="2"/>
  <c r="J517" i="2"/>
  <c r="W517" i="2"/>
  <c r="AJ517" i="2"/>
  <c r="K517" i="2"/>
  <c r="L517" i="2"/>
  <c r="M517" i="2"/>
  <c r="N517" i="2"/>
  <c r="AA517" i="2"/>
  <c r="AN517" i="2"/>
  <c r="O517" i="2"/>
  <c r="V517" i="2"/>
  <c r="X517" i="2"/>
  <c r="Y517" i="2"/>
  <c r="Z517" i="2"/>
  <c r="AB517" i="2"/>
  <c r="AI517" i="2"/>
  <c r="AK517" i="2"/>
  <c r="AL517" i="2"/>
  <c r="AM517" i="2"/>
  <c r="AO517" i="2"/>
  <c r="AQ517" i="2"/>
  <c r="I518" i="2"/>
  <c r="J518" i="2"/>
  <c r="W518" i="2"/>
  <c r="AJ518" i="2"/>
  <c r="K518" i="2"/>
  <c r="L518" i="2"/>
  <c r="M518" i="2"/>
  <c r="N518" i="2"/>
  <c r="AA518" i="2"/>
  <c r="AN518" i="2"/>
  <c r="O518" i="2"/>
  <c r="V518" i="2"/>
  <c r="X518" i="2"/>
  <c r="Y518" i="2"/>
  <c r="Z518" i="2"/>
  <c r="AB518" i="2"/>
  <c r="AI518" i="2"/>
  <c r="AK518" i="2"/>
  <c r="AL518" i="2"/>
  <c r="AM518" i="2"/>
  <c r="AV518" i="2" s="1"/>
  <c r="AO518" i="2"/>
  <c r="AQ518" i="2"/>
  <c r="I519" i="2"/>
  <c r="J519" i="2"/>
  <c r="W519" i="2"/>
  <c r="AJ519" i="2"/>
  <c r="K519" i="2"/>
  <c r="L519" i="2"/>
  <c r="M519" i="2"/>
  <c r="N519" i="2"/>
  <c r="AA519" i="2"/>
  <c r="AN519" i="2"/>
  <c r="O519" i="2"/>
  <c r="V519" i="2"/>
  <c r="X519" i="2"/>
  <c r="Y519" i="2"/>
  <c r="Z519" i="2"/>
  <c r="AB519" i="2"/>
  <c r="AI519" i="2"/>
  <c r="AK519" i="2"/>
  <c r="AT519" i="2" s="1"/>
  <c r="AL519" i="2"/>
  <c r="AM519" i="2"/>
  <c r="AO519" i="2"/>
  <c r="AQ519" i="2"/>
  <c r="I467" i="2"/>
  <c r="J467" i="2"/>
  <c r="W467" i="2"/>
  <c r="AJ467" i="2"/>
  <c r="K467" i="2"/>
  <c r="L467" i="2"/>
  <c r="M467" i="2"/>
  <c r="N467" i="2"/>
  <c r="AA467" i="2"/>
  <c r="AN467" i="2"/>
  <c r="O467" i="2"/>
  <c r="V467" i="2"/>
  <c r="X467" i="2"/>
  <c r="Y467" i="2"/>
  <c r="Z467" i="2"/>
  <c r="AB467" i="2"/>
  <c r="AI467" i="2"/>
  <c r="AK467" i="2"/>
  <c r="AL467" i="2"/>
  <c r="AM467" i="2"/>
  <c r="AO467" i="2"/>
  <c r="AQ467" i="2"/>
  <c r="I468" i="2"/>
  <c r="J468" i="2"/>
  <c r="W468" i="2"/>
  <c r="AJ468" i="2"/>
  <c r="K468" i="2"/>
  <c r="L468" i="2"/>
  <c r="M468" i="2"/>
  <c r="N468" i="2"/>
  <c r="AA468" i="2"/>
  <c r="AN468" i="2"/>
  <c r="O468" i="2"/>
  <c r="V468" i="2"/>
  <c r="X468" i="2"/>
  <c r="Y468" i="2"/>
  <c r="Z468" i="2"/>
  <c r="AB468" i="2"/>
  <c r="AI468" i="2"/>
  <c r="AK468" i="2"/>
  <c r="AL468" i="2"/>
  <c r="AM468" i="2"/>
  <c r="AO468" i="2"/>
  <c r="AQ468" i="2"/>
  <c r="I469" i="2"/>
  <c r="J469" i="2"/>
  <c r="W469" i="2"/>
  <c r="AJ469" i="2"/>
  <c r="K469" i="2"/>
  <c r="L469" i="2"/>
  <c r="M469" i="2"/>
  <c r="N469" i="2"/>
  <c r="AA469" i="2"/>
  <c r="AN469" i="2"/>
  <c r="O469" i="2"/>
  <c r="V469" i="2"/>
  <c r="X469" i="2"/>
  <c r="Y469" i="2"/>
  <c r="Z469" i="2"/>
  <c r="AB469" i="2"/>
  <c r="AI469" i="2"/>
  <c r="AK469" i="2"/>
  <c r="AL469" i="2"/>
  <c r="AM469" i="2"/>
  <c r="AO469" i="2"/>
  <c r="AQ469" i="2"/>
  <c r="I470" i="2"/>
  <c r="J470" i="2"/>
  <c r="W470" i="2"/>
  <c r="AJ470" i="2"/>
  <c r="K470" i="2"/>
  <c r="L470" i="2"/>
  <c r="M470" i="2"/>
  <c r="N470" i="2"/>
  <c r="AA470" i="2"/>
  <c r="AN470" i="2"/>
  <c r="O470" i="2"/>
  <c r="V470" i="2"/>
  <c r="X470" i="2"/>
  <c r="Y470" i="2"/>
  <c r="Z470" i="2"/>
  <c r="AB470" i="2"/>
  <c r="AI470" i="2"/>
  <c r="AK470" i="2"/>
  <c r="AL470" i="2"/>
  <c r="AM470" i="2"/>
  <c r="AO470" i="2"/>
  <c r="AQ470" i="2"/>
  <c r="I471" i="2"/>
  <c r="J471" i="2"/>
  <c r="W471" i="2"/>
  <c r="AJ471" i="2"/>
  <c r="K471" i="2"/>
  <c r="L471" i="2"/>
  <c r="M471" i="2"/>
  <c r="N471" i="2"/>
  <c r="AA471" i="2"/>
  <c r="AN471" i="2"/>
  <c r="O471" i="2"/>
  <c r="V471" i="2"/>
  <c r="X471" i="2"/>
  <c r="Y471" i="2"/>
  <c r="Z471" i="2"/>
  <c r="AB471" i="2"/>
  <c r="AI471" i="2"/>
  <c r="AK471" i="2"/>
  <c r="AL471" i="2"/>
  <c r="AM471" i="2"/>
  <c r="AO471" i="2"/>
  <c r="AQ471" i="2"/>
  <c r="I472" i="2"/>
  <c r="J472" i="2"/>
  <c r="W472" i="2"/>
  <c r="AJ472" i="2"/>
  <c r="K472" i="2"/>
  <c r="L472" i="2"/>
  <c r="M472" i="2"/>
  <c r="N472" i="2"/>
  <c r="AA472" i="2"/>
  <c r="AN472" i="2"/>
  <c r="O472" i="2"/>
  <c r="V472" i="2"/>
  <c r="X472" i="2"/>
  <c r="Y472" i="2"/>
  <c r="Z472" i="2"/>
  <c r="AB472" i="2"/>
  <c r="AI472" i="2"/>
  <c r="AK472" i="2"/>
  <c r="AL472" i="2"/>
  <c r="AM472" i="2"/>
  <c r="AO472" i="2"/>
  <c r="AQ472" i="2"/>
  <c r="I473" i="2"/>
  <c r="J473" i="2"/>
  <c r="W473" i="2"/>
  <c r="AJ473" i="2"/>
  <c r="K473" i="2"/>
  <c r="L473" i="2"/>
  <c r="M473" i="2"/>
  <c r="N473" i="2"/>
  <c r="AA473" i="2"/>
  <c r="AN473" i="2"/>
  <c r="O473" i="2"/>
  <c r="V473" i="2"/>
  <c r="X473" i="2"/>
  <c r="Y473" i="2"/>
  <c r="Z473" i="2"/>
  <c r="AB473" i="2"/>
  <c r="AI473" i="2"/>
  <c r="AK473" i="2"/>
  <c r="AL473" i="2"/>
  <c r="AM473" i="2"/>
  <c r="AO473" i="2"/>
  <c r="AQ473" i="2"/>
  <c r="I474" i="2"/>
  <c r="J474" i="2"/>
  <c r="K474" i="2"/>
  <c r="L474" i="2"/>
  <c r="M474" i="2"/>
  <c r="N474" i="2"/>
  <c r="O474" i="2"/>
  <c r="V474" i="2"/>
  <c r="W474" i="2"/>
  <c r="X474" i="2"/>
  <c r="Y474" i="2"/>
  <c r="AL474" i="2"/>
  <c r="Z474" i="2"/>
  <c r="AA474" i="2"/>
  <c r="AB474" i="2"/>
  <c r="AI474" i="2"/>
  <c r="AJ474" i="2"/>
  <c r="AK474" i="2"/>
  <c r="AM474" i="2"/>
  <c r="AN474" i="2"/>
  <c r="AO474" i="2"/>
  <c r="AQ474" i="2"/>
  <c r="I475" i="2"/>
  <c r="J475" i="2"/>
  <c r="W475" i="2"/>
  <c r="AJ475" i="2"/>
  <c r="K475" i="2"/>
  <c r="L475" i="2"/>
  <c r="M475" i="2"/>
  <c r="N475" i="2"/>
  <c r="AA475" i="2"/>
  <c r="AN475" i="2"/>
  <c r="O475" i="2"/>
  <c r="V475" i="2"/>
  <c r="X475" i="2"/>
  <c r="Y475" i="2"/>
  <c r="Z475" i="2"/>
  <c r="AB475" i="2"/>
  <c r="AI475" i="2"/>
  <c r="AK475" i="2"/>
  <c r="AT475" i="2" s="1"/>
  <c r="AL475" i="2"/>
  <c r="AM475" i="2"/>
  <c r="AO475" i="2"/>
  <c r="AQ475" i="2"/>
  <c r="I476" i="2"/>
  <c r="J476" i="2"/>
  <c r="W476" i="2"/>
  <c r="AJ476" i="2"/>
  <c r="K476" i="2"/>
  <c r="L476" i="2"/>
  <c r="M476" i="2"/>
  <c r="N476" i="2"/>
  <c r="AA476" i="2"/>
  <c r="AN476" i="2"/>
  <c r="O476" i="2"/>
  <c r="V476" i="2"/>
  <c r="X476" i="2"/>
  <c r="Y476" i="2"/>
  <c r="Z476" i="2"/>
  <c r="AB476" i="2"/>
  <c r="AI476" i="2"/>
  <c r="AK476" i="2"/>
  <c r="AL476" i="2"/>
  <c r="AM476" i="2"/>
  <c r="AO476" i="2"/>
  <c r="AX476" i="2" s="1"/>
  <c r="AQ476" i="2"/>
  <c r="I423" i="2"/>
  <c r="J423" i="2"/>
  <c r="W423" i="2"/>
  <c r="AJ423" i="2"/>
  <c r="K423" i="2"/>
  <c r="L423" i="2"/>
  <c r="M423" i="2"/>
  <c r="N423" i="2"/>
  <c r="AA423" i="2"/>
  <c r="AN423" i="2"/>
  <c r="O423" i="2"/>
  <c r="V423" i="2"/>
  <c r="X423" i="2"/>
  <c r="Y423" i="2"/>
  <c r="Z423" i="2"/>
  <c r="AB423" i="2"/>
  <c r="AI423" i="2"/>
  <c r="AK423" i="2"/>
  <c r="AL423" i="2"/>
  <c r="AM423" i="2"/>
  <c r="AO423" i="2"/>
  <c r="AQ423" i="2"/>
  <c r="I424" i="2"/>
  <c r="J424" i="2"/>
  <c r="W424" i="2"/>
  <c r="AJ424" i="2"/>
  <c r="K424" i="2"/>
  <c r="L424" i="2"/>
  <c r="M424" i="2"/>
  <c r="N424" i="2"/>
  <c r="AA424" i="2"/>
  <c r="AN424" i="2"/>
  <c r="O424" i="2"/>
  <c r="V424" i="2"/>
  <c r="X424" i="2"/>
  <c r="Y424" i="2"/>
  <c r="Z424" i="2"/>
  <c r="AB424" i="2"/>
  <c r="AI424" i="2"/>
  <c r="AK424" i="2"/>
  <c r="AL424" i="2"/>
  <c r="AM424" i="2"/>
  <c r="AO424" i="2"/>
  <c r="AQ424" i="2"/>
  <c r="I425" i="2"/>
  <c r="J425" i="2"/>
  <c r="W425" i="2"/>
  <c r="AJ425" i="2"/>
  <c r="K425" i="2"/>
  <c r="L425" i="2"/>
  <c r="M425" i="2"/>
  <c r="N425" i="2"/>
  <c r="AA425" i="2"/>
  <c r="AN425" i="2"/>
  <c r="O425" i="2"/>
  <c r="V425" i="2"/>
  <c r="X425" i="2"/>
  <c r="Y425" i="2"/>
  <c r="Z425" i="2"/>
  <c r="AB425" i="2"/>
  <c r="AI425" i="2"/>
  <c r="AK425" i="2"/>
  <c r="AL425" i="2"/>
  <c r="AM425" i="2"/>
  <c r="AO425" i="2"/>
  <c r="AQ425" i="2"/>
  <c r="I426" i="2"/>
  <c r="J426" i="2"/>
  <c r="W426" i="2"/>
  <c r="AJ426" i="2"/>
  <c r="K426" i="2"/>
  <c r="L426" i="2"/>
  <c r="M426" i="2"/>
  <c r="N426" i="2"/>
  <c r="AA426" i="2"/>
  <c r="AN426" i="2"/>
  <c r="O426" i="2"/>
  <c r="V426" i="2"/>
  <c r="X426" i="2"/>
  <c r="Y426" i="2"/>
  <c r="Z426" i="2"/>
  <c r="AB426" i="2"/>
  <c r="AI426" i="2"/>
  <c r="AK426" i="2"/>
  <c r="AL426" i="2"/>
  <c r="AM426" i="2"/>
  <c r="AO426" i="2"/>
  <c r="AQ426" i="2"/>
  <c r="I427" i="2"/>
  <c r="J427" i="2"/>
  <c r="W427" i="2"/>
  <c r="AJ427" i="2"/>
  <c r="K427" i="2"/>
  <c r="L427" i="2"/>
  <c r="M427" i="2"/>
  <c r="N427" i="2"/>
  <c r="AA427" i="2"/>
  <c r="AN427" i="2"/>
  <c r="O427" i="2"/>
  <c r="V427" i="2"/>
  <c r="X427" i="2"/>
  <c r="Y427" i="2"/>
  <c r="Z427" i="2"/>
  <c r="AB427" i="2"/>
  <c r="AI427" i="2"/>
  <c r="AK427" i="2"/>
  <c r="AL427" i="2"/>
  <c r="AM427" i="2"/>
  <c r="AO427" i="2"/>
  <c r="AQ427" i="2"/>
  <c r="I428" i="2"/>
  <c r="J428" i="2"/>
  <c r="W428" i="2"/>
  <c r="AJ428" i="2"/>
  <c r="K428" i="2"/>
  <c r="L428" i="2"/>
  <c r="M428" i="2"/>
  <c r="N428" i="2"/>
  <c r="AA428" i="2"/>
  <c r="AN428" i="2"/>
  <c r="O428" i="2"/>
  <c r="V428" i="2"/>
  <c r="X428" i="2"/>
  <c r="Y428" i="2"/>
  <c r="Z428" i="2"/>
  <c r="AB428" i="2"/>
  <c r="AI428" i="2"/>
  <c r="AK428" i="2"/>
  <c r="AL428" i="2"/>
  <c r="AM428" i="2"/>
  <c r="AO428" i="2"/>
  <c r="AQ428" i="2"/>
  <c r="I429" i="2"/>
  <c r="J429" i="2"/>
  <c r="W429" i="2"/>
  <c r="AJ429" i="2"/>
  <c r="K429" i="2"/>
  <c r="L429" i="2"/>
  <c r="M429" i="2"/>
  <c r="N429" i="2"/>
  <c r="AA429" i="2"/>
  <c r="AN429" i="2"/>
  <c r="O429" i="2"/>
  <c r="V429" i="2"/>
  <c r="X429" i="2"/>
  <c r="Y429" i="2"/>
  <c r="Z429" i="2"/>
  <c r="AB429" i="2"/>
  <c r="AI429" i="2"/>
  <c r="AK429" i="2"/>
  <c r="AL429" i="2"/>
  <c r="AM429" i="2"/>
  <c r="AO429" i="2"/>
  <c r="AQ429" i="2"/>
  <c r="I430" i="2"/>
  <c r="J430" i="2"/>
  <c r="W430" i="2"/>
  <c r="AJ430" i="2"/>
  <c r="K430" i="2"/>
  <c r="L430" i="2"/>
  <c r="M430" i="2"/>
  <c r="N430" i="2"/>
  <c r="AA430" i="2"/>
  <c r="AN430" i="2"/>
  <c r="AW430" i="2" s="1"/>
  <c r="O430" i="2"/>
  <c r="V430" i="2"/>
  <c r="X430" i="2"/>
  <c r="Y430" i="2"/>
  <c r="Z430" i="2"/>
  <c r="AB430" i="2"/>
  <c r="AI430" i="2"/>
  <c r="AR430" i="2" s="1"/>
  <c r="AK430" i="2"/>
  <c r="AL430" i="2"/>
  <c r="AM430" i="2"/>
  <c r="AO430" i="2"/>
  <c r="AX430" i="2" s="1"/>
  <c r="AQ430" i="2"/>
  <c r="I431" i="2"/>
  <c r="J431" i="2"/>
  <c r="W431" i="2"/>
  <c r="AJ431" i="2"/>
  <c r="K431" i="2"/>
  <c r="L431" i="2"/>
  <c r="M431" i="2"/>
  <c r="N431" i="2"/>
  <c r="AA431" i="2"/>
  <c r="AN431" i="2"/>
  <c r="O431" i="2"/>
  <c r="V431" i="2"/>
  <c r="X431" i="2"/>
  <c r="Y431" i="2"/>
  <c r="Z431" i="2"/>
  <c r="AB431" i="2"/>
  <c r="AI431" i="2"/>
  <c r="AK431" i="2"/>
  <c r="AL431" i="2"/>
  <c r="AM431" i="2"/>
  <c r="AO431" i="2"/>
  <c r="AQ431" i="2"/>
  <c r="I432" i="2"/>
  <c r="J432" i="2"/>
  <c r="W432" i="2"/>
  <c r="AJ432" i="2"/>
  <c r="K432" i="2"/>
  <c r="L432" i="2"/>
  <c r="M432" i="2"/>
  <c r="N432" i="2"/>
  <c r="AA432" i="2"/>
  <c r="AN432" i="2"/>
  <c r="O432" i="2"/>
  <c r="V432" i="2"/>
  <c r="X432" i="2"/>
  <c r="Y432" i="2"/>
  <c r="Z432" i="2"/>
  <c r="AB432" i="2"/>
  <c r="AI432" i="2"/>
  <c r="AK432" i="2"/>
  <c r="AL432" i="2"/>
  <c r="AM432" i="2"/>
  <c r="AO432" i="2"/>
  <c r="AX432" i="2" s="1"/>
  <c r="AQ432" i="2"/>
  <c r="I380" i="2"/>
  <c r="J380" i="2"/>
  <c r="W380" i="2"/>
  <c r="AJ380" i="2"/>
  <c r="K380" i="2"/>
  <c r="L380" i="2"/>
  <c r="M380" i="2"/>
  <c r="N380" i="2"/>
  <c r="AA380" i="2"/>
  <c r="AN380" i="2"/>
  <c r="O380" i="2"/>
  <c r="V380" i="2"/>
  <c r="X380" i="2"/>
  <c r="Y380" i="2"/>
  <c r="AL380" i="2"/>
  <c r="Z380" i="2"/>
  <c r="AB380" i="2"/>
  <c r="AI380" i="2"/>
  <c r="AK380" i="2"/>
  <c r="AM380" i="2"/>
  <c r="AO380" i="2"/>
  <c r="AQ380" i="2"/>
  <c r="I381" i="2"/>
  <c r="J381" i="2"/>
  <c r="K381" i="2"/>
  <c r="L381" i="2"/>
  <c r="M381" i="2"/>
  <c r="N381" i="2"/>
  <c r="AA381" i="2"/>
  <c r="AN381" i="2"/>
  <c r="O381" i="2"/>
  <c r="V381" i="2"/>
  <c r="W381" i="2"/>
  <c r="AJ381" i="2"/>
  <c r="X381" i="2"/>
  <c r="Y381" i="2"/>
  <c r="Z381" i="2"/>
  <c r="AB381" i="2"/>
  <c r="AI381" i="2"/>
  <c r="AK381" i="2"/>
  <c r="AL381" i="2"/>
  <c r="AM381" i="2"/>
  <c r="AO381" i="2"/>
  <c r="AQ381" i="2"/>
  <c r="I382" i="2"/>
  <c r="J382" i="2"/>
  <c r="K382" i="2"/>
  <c r="L382" i="2"/>
  <c r="M382" i="2"/>
  <c r="N382" i="2"/>
  <c r="O382" i="2"/>
  <c r="V382" i="2"/>
  <c r="W382" i="2"/>
  <c r="AJ382" i="2"/>
  <c r="X382" i="2"/>
  <c r="Y382" i="2"/>
  <c r="Z382" i="2"/>
  <c r="AA382" i="2"/>
  <c r="AN382" i="2"/>
  <c r="AB382" i="2"/>
  <c r="AI382" i="2"/>
  <c r="AK382" i="2"/>
  <c r="AL382" i="2"/>
  <c r="AM382" i="2"/>
  <c r="AO382" i="2"/>
  <c r="AQ382" i="2"/>
  <c r="I383" i="2"/>
  <c r="J383" i="2"/>
  <c r="K383" i="2"/>
  <c r="L383" i="2"/>
  <c r="M383" i="2"/>
  <c r="N383" i="2"/>
  <c r="O383" i="2"/>
  <c r="V383" i="2"/>
  <c r="W383" i="2"/>
  <c r="AJ383" i="2"/>
  <c r="X383" i="2"/>
  <c r="Y383" i="2"/>
  <c r="Z383" i="2"/>
  <c r="AA383" i="2"/>
  <c r="AN383" i="2"/>
  <c r="AB383" i="2"/>
  <c r="AI383" i="2"/>
  <c r="AK383" i="2"/>
  <c r="AL383" i="2"/>
  <c r="AM383" i="2"/>
  <c r="AO383" i="2"/>
  <c r="AX383" i="2" s="1"/>
  <c r="AQ383" i="2"/>
  <c r="I384" i="2"/>
  <c r="J384" i="2"/>
  <c r="K384" i="2"/>
  <c r="L384" i="2"/>
  <c r="M384" i="2"/>
  <c r="N384" i="2"/>
  <c r="O384" i="2"/>
  <c r="V384" i="2"/>
  <c r="W384" i="2"/>
  <c r="X384" i="2"/>
  <c r="Y384" i="2"/>
  <c r="Z384" i="2"/>
  <c r="AA384" i="2"/>
  <c r="AB384" i="2"/>
  <c r="AI384" i="2"/>
  <c r="AJ384" i="2"/>
  <c r="AK384" i="2"/>
  <c r="AL384" i="2"/>
  <c r="AM384" i="2"/>
  <c r="AN384" i="2"/>
  <c r="AO384" i="2"/>
  <c r="AQ384" i="2"/>
  <c r="I385" i="2"/>
  <c r="J385" i="2"/>
  <c r="K385" i="2"/>
  <c r="L385" i="2"/>
  <c r="M385" i="2"/>
  <c r="N385" i="2"/>
  <c r="O385" i="2"/>
  <c r="V385" i="2"/>
  <c r="W385" i="2"/>
  <c r="X385" i="2"/>
  <c r="Y385" i="2"/>
  <c r="Z385" i="2"/>
  <c r="AA385" i="2"/>
  <c r="AB385" i="2"/>
  <c r="AI385" i="2"/>
  <c r="AJ385" i="2"/>
  <c r="AK385" i="2"/>
  <c r="AL385" i="2"/>
  <c r="AM385" i="2"/>
  <c r="AN385" i="2"/>
  <c r="AO385" i="2"/>
  <c r="AQ385" i="2"/>
  <c r="I386" i="2"/>
  <c r="J386" i="2"/>
  <c r="K386" i="2"/>
  <c r="L386" i="2"/>
  <c r="M386" i="2"/>
  <c r="N386" i="2"/>
  <c r="O386" i="2"/>
  <c r="V386" i="2"/>
  <c r="W386" i="2"/>
  <c r="X386" i="2"/>
  <c r="Y386" i="2"/>
  <c r="Z386" i="2"/>
  <c r="AA386" i="2"/>
  <c r="AB386" i="2"/>
  <c r="AI386" i="2"/>
  <c r="AR386" i="2" s="1"/>
  <c r="AJ386" i="2"/>
  <c r="AK386" i="2"/>
  <c r="AL386" i="2"/>
  <c r="AM386" i="2"/>
  <c r="AN386" i="2"/>
  <c r="AO386" i="2"/>
  <c r="AQ386" i="2"/>
  <c r="AS386" i="2"/>
  <c r="I387" i="2"/>
  <c r="J387" i="2"/>
  <c r="K387" i="2"/>
  <c r="L387" i="2"/>
  <c r="M387" i="2"/>
  <c r="N387" i="2"/>
  <c r="O387" i="2"/>
  <c r="V387" i="2"/>
  <c r="W387" i="2"/>
  <c r="X387" i="2"/>
  <c r="Y387" i="2"/>
  <c r="Z387" i="2"/>
  <c r="AA387" i="2"/>
  <c r="AB387" i="2"/>
  <c r="AI387" i="2"/>
  <c r="AJ387" i="2"/>
  <c r="AS387" i="2" s="1"/>
  <c r="AK387" i="2"/>
  <c r="AL387" i="2"/>
  <c r="AM387" i="2"/>
  <c r="AN387" i="2"/>
  <c r="AO387" i="2"/>
  <c r="AQ387" i="2"/>
  <c r="I388" i="2"/>
  <c r="J388" i="2"/>
  <c r="K388" i="2"/>
  <c r="L388" i="2"/>
  <c r="M388" i="2"/>
  <c r="N388" i="2"/>
  <c r="O388" i="2"/>
  <c r="V388" i="2"/>
  <c r="W388" i="2"/>
  <c r="X388" i="2"/>
  <c r="Y388" i="2"/>
  <c r="Z388" i="2"/>
  <c r="AA388" i="2"/>
  <c r="AB388" i="2"/>
  <c r="AI388" i="2"/>
  <c r="AJ388" i="2"/>
  <c r="AK388" i="2"/>
  <c r="AT388" i="2" s="1"/>
  <c r="AL388" i="2"/>
  <c r="AM388" i="2"/>
  <c r="AN388" i="2"/>
  <c r="AO388" i="2"/>
  <c r="AQ388" i="2"/>
  <c r="I389" i="2"/>
  <c r="J389" i="2"/>
  <c r="K389" i="2"/>
  <c r="L389" i="2"/>
  <c r="M389" i="2"/>
  <c r="N389" i="2"/>
  <c r="O389" i="2"/>
  <c r="V389" i="2"/>
  <c r="W389" i="2"/>
  <c r="X389" i="2"/>
  <c r="Y389" i="2"/>
  <c r="Z389" i="2"/>
  <c r="AA389" i="2"/>
  <c r="AB389" i="2"/>
  <c r="AI389" i="2"/>
  <c r="AJ389" i="2"/>
  <c r="AK389" i="2"/>
  <c r="AL389" i="2"/>
  <c r="AM389" i="2"/>
  <c r="AV389" i="2" s="1"/>
  <c r="AN389" i="2"/>
  <c r="AO389" i="2"/>
  <c r="AQ389" i="2"/>
  <c r="AU389" i="2"/>
  <c r="I337" i="2"/>
  <c r="J337" i="2"/>
  <c r="K337" i="2"/>
  <c r="L337" i="2"/>
  <c r="M337" i="2"/>
  <c r="N337" i="2"/>
  <c r="O337" i="2"/>
  <c r="V337" i="2"/>
  <c r="W337" i="2"/>
  <c r="X337" i="2"/>
  <c r="Y337" i="2"/>
  <c r="Z337" i="2"/>
  <c r="AA337" i="2"/>
  <c r="AB337" i="2"/>
  <c r="AI337" i="2"/>
  <c r="AJ337" i="2"/>
  <c r="AK337" i="2"/>
  <c r="AL337" i="2"/>
  <c r="AM337" i="2"/>
  <c r="AN337" i="2"/>
  <c r="AO337" i="2"/>
  <c r="AQ337" i="2"/>
  <c r="I338" i="2"/>
  <c r="J338" i="2"/>
  <c r="K338" i="2"/>
  <c r="L338" i="2"/>
  <c r="M338" i="2"/>
  <c r="N338" i="2"/>
  <c r="O338" i="2"/>
  <c r="V338" i="2"/>
  <c r="W338" i="2"/>
  <c r="X338" i="2"/>
  <c r="Y338" i="2"/>
  <c r="Z338" i="2"/>
  <c r="AA338" i="2"/>
  <c r="AB338" i="2"/>
  <c r="AI338" i="2"/>
  <c r="AJ338" i="2"/>
  <c r="AK338" i="2"/>
  <c r="AL338" i="2"/>
  <c r="AM338" i="2"/>
  <c r="AN338" i="2"/>
  <c r="AO338" i="2"/>
  <c r="AQ338" i="2"/>
  <c r="I339" i="2"/>
  <c r="J339" i="2"/>
  <c r="K339" i="2"/>
  <c r="L339" i="2"/>
  <c r="M339" i="2"/>
  <c r="N339" i="2"/>
  <c r="O339" i="2"/>
  <c r="V339" i="2"/>
  <c r="W339" i="2"/>
  <c r="X339" i="2"/>
  <c r="Y339" i="2"/>
  <c r="Z339" i="2"/>
  <c r="AA339" i="2"/>
  <c r="AB339" i="2"/>
  <c r="AI339" i="2"/>
  <c r="AJ339" i="2"/>
  <c r="AK339" i="2"/>
  <c r="AL339" i="2"/>
  <c r="AM339" i="2"/>
  <c r="AN339" i="2"/>
  <c r="AO339" i="2"/>
  <c r="AQ339" i="2"/>
  <c r="I340" i="2"/>
  <c r="J340" i="2"/>
  <c r="K340" i="2"/>
  <c r="L340" i="2"/>
  <c r="M340" i="2"/>
  <c r="N340" i="2"/>
  <c r="O340" i="2"/>
  <c r="V340" i="2"/>
  <c r="W340" i="2"/>
  <c r="X340" i="2"/>
  <c r="Y340" i="2"/>
  <c r="Z340" i="2"/>
  <c r="AA340" i="2"/>
  <c r="AB340" i="2"/>
  <c r="AI340" i="2"/>
  <c r="AJ340" i="2"/>
  <c r="AK340" i="2"/>
  <c r="AL340" i="2"/>
  <c r="AM340" i="2"/>
  <c r="AN340" i="2"/>
  <c r="AO340" i="2"/>
  <c r="AQ340" i="2"/>
  <c r="I341" i="2"/>
  <c r="J341" i="2"/>
  <c r="K341" i="2"/>
  <c r="L341" i="2"/>
  <c r="M341" i="2"/>
  <c r="N341" i="2"/>
  <c r="O341" i="2"/>
  <c r="V341" i="2"/>
  <c r="W341" i="2"/>
  <c r="X341" i="2"/>
  <c r="Y341" i="2"/>
  <c r="Z341" i="2"/>
  <c r="AA341" i="2"/>
  <c r="AB341" i="2"/>
  <c r="AI341" i="2"/>
  <c r="AJ341" i="2"/>
  <c r="AK341" i="2"/>
  <c r="AL341" i="2"/>
  <c r="AM341" i="2"/>
  <c r="AN341" i="2"/>
  <c r="AO341" i="2"/>
  <c r="AQ341" i="2"/>
  <c r="I342" i="2"/>
  <c r="J342" i="2"/>
  <c r="K342" i="2"/>
  <c r="L342" i="2"/>
  <c r="M342" i="2"/>
  <c r="N342" i="2"/>
  <c r="O342" i="2"/>
  <c r="V342" i="2"/>
  <c r="W342" i="2"/>
  <c r="X342" i="2"/>
  <c r="Y342" i="2"/>
  <c r="Z342" i="2"/>
  <c r="AA342" i="2"/>
  <c r="AB342" i="2"/>
  <c r="AI342" i="2"/>
  <c r="AJ342" i="2"/>
  <c r="AK342" i="2"/>
  <c r="AL342" i="2"/>
  <c r="AM342" i="2"/>
  <c r="AN342" i="2"/>
  <c r="AO342" i="2"/>
  <c r="AQ342" i="2"/>
  <c r="I343" i="2"/>
  <c r="J343" i="2"/>
  <c r="K343" i="2"/>
  <c r="L343" i="2"/>
  <c r="M343" i="2"/>
  <c r="N343" i="2"/>
  <c r="O343" i="2"/>
  <c r="V343" i="2"/>
  <c r="W343" i="2"/>
  <c r="X343" i="2"/>
  <c r="Y343" i="2"/>
  <c r="Z343" i="2"/>
  <c r="AA343" i="2"/>
  <c r="AB343" i="2"/>
  <c r="AI343" i="2"/>
  <c r="AJ343" i="2"/>
  <c r="AS343" i="2" s="1"/>
  <c r="AK343" i="2"/>
  <c r="AL343" i="2"/>
  <c r="AM343" i="2"/>
  <c r="AN343" i="2"/>
  <c r="AO343" i="2"/>
  <c r="AQ343" i="2"/>
  <c r="I344" i="2"/>
  <c r="J344" i="2"/>
  <c r="K344" i="2"/>
  <c r="L344" i="2"/>
  <c r="M344" i="2"/>
  <c r="N344" i="2"/>
  <c r="O344" i="2"/>
  <c r="V344" i="2"/>
  <c r="W344" i="2"/>
  <c r="X344" i="2"/>
  <c r="Y344" i="2"/>
  <c r="Z344" i="2"/>
  <c r="AA344" i="2"/>
  <c r="AB344" i="2"/>
  <c r="AI344" i="2"/>
  <c r="AJ344" i="2"/>
  <c r="AK344" i="2"/>
  <c r="AL344" i="2"/>
  <c r="AM344" i="2"/>
  <c r="AN344" i="2"/>
  <c r="AO344" i="2"/>
  <c r="AQ344" i="2"/>
  <c r="I345" i="2"/>
  <c r="J345" i="2"/>
  <c r="K345" i="2"/>
  <c r="L345" i="2"/>
  <c r="M345" i="2"/>
  <c r="N345" i="2"/>
  <c r="O345" i="2"/>
  <c r="V345" i="2"/>
  <c r="W345" i="2"/>
  <c r="X345" i="2"/>
  <c r="Y345" i="2"/>
  <c r="Z345" i="2"/>
  <c r="AA345" i="2"/>
  <c r="AB345" i="2"/>
  <c r="AI345" i="2"/>
  <c r="AR345" i="2" s="1"/>
  <c r="AJ345" i="2"/>
  <c r="AK345" i="2"/>
  <c r="AL345" i="2"/>
  <c r="AM345" i="2"/>
  <c r="AN345" i="2"/>
  <c r="AO345" i="2"/>
  <c r="AQ345" i="2"/>
  <c r="AU345" i="2"/>
  <c r="I346" i="2"/>
  <c r="J346" i="2"/>
  <c r="K346" i="2"/>
  <c r="L346" i="2"/>
  <c r="M346" i="2"/>
  <c r="N346" i="2"/>
  <c r="O346" i="2"/>
  <c r="V346" i="2"/>
  <c r="W346" i="2"/>
  <c r="X346" i="2"/>
  <c r="Y346" i="2"/>
  <c r="Z346" i="2"/>
  <c r="AA346" i="2"/>
  <c r="AB346" i="2"/>
  <c r="AI346" i="2"/>
  <c r="AJ346" i="2"/>
  <c r="AS346" i="2" s="1"/>
  <c r="AK346" i="2"/>
  <c r="AL346" i="2"/>
  <c r="AM346" i="2"/>
  <c r="AN346" i="2"/>
  <c r="AW346" i="2" s="1"/>
  <c r="AO346" i="2"/>
  <c r="AQ346" i="2"/>
  <c r="I294" i="2"/>
  <c r="J294" i="2"/>
  <c r="K294" i="2"/>
  <c r="L294" i="2"/>
  <c r="M294" i="2"/>
  <c r="N294" i="2"/>
  <c r="O294" i="2"/>
  <c r="V294" i="2"/>
  <c r="W294" i="2"/>
  <c r="X294" i="2"/>
  <c r="Y294" i="2"/>
  <c r="Z294" i="2"/>
  <c r="AA294" i="2"/>
  <c r="AB294" i="2"/>
  <c r="AI294" i="2"/>
  <c r="AJ294" i="2"/>
  <c r="AK294" i="2"/>
  <c r="AL294" i="2"/>
  <c r="AM294" i="2"/>
  <c r="AN294" i="2"/>
  <c r="AO294" i="2"/>
  <c r="AQ294" i="2"/>
  <c r="I295" i="2"/>
  <c r="J295" i="2"/>
  <c r="K295" i="2"/>
  <c r="L295" i="2"/>
  <c r="M295" i="2"/>
  <c r="N295" i="2"/>
  <c r="O295" i="2"/>
  <c r="V295" i="2"/>
  <c r="W295" i="2"/>
  <c r="X295" i="2"/>
  <c r="Y295" i="2"/>
  <c r="Z295" i="2"/>
  <c r="AA295" i="2"/>
  <c r="AB295" i="2"/>
  <c r="AI295" i="2"/>
  <c r="AJ295" i="2"/>
  <c r="AK295" i="2"/>
  <c r="AL295" i="2"/>
  <c r="AM295" i="2"/>
  <c r="AN295" i="2"/>
  <c r="AO295" i="2"/>
  <c r="AQ295" i="2"/>
  <c r="I296" i="2"/>
  <c r="J296" i="2"/>
  <c r="K296" i="2"/>
  <c r="L296" i="2"/>
  <c r="M296" i="2"/>
  <c r="N296" i="2"/>
  <c r="O296" i="2"/>
  <c r="V296" i="2"/>
  <c r="W296" i="2"/>
  <c r="X296" i="2"/>
  <c r="Y296" i="2"/>
  <c r="Z296" i="2"/>
  <c r="AA296" i="2"/>
  <c r="AB296" i="2"/>
  <c r="AI296" i="2"/>
  <c r="AJ296" i="2"/>
  <c r="AK296" i="2"/>
  <c r="AL296" i="2"/>
  <c r="AM296" i="2"/>
  <c r="AN296" i="2"/>
  <c r="AO296" i="2"/>
  <c r="AQ296" i="2"/>
  <c r="I297" i="2"/>
  <c r="J297" i="2"/>
  <c r="K297" i="2"/>
  <c r="L297" i="2"/>
  <c r="M297" i="2"/>
  <c r="N297" i="2"/>
  <c r="O297" i="2"/>
  <c r="V297" i="2"/>
  <c r="W297" i="2"/>
  <c r="X297" i="2"/>
  <c r="Y297" i="2"/>
  <c r="Z297" i="2"/>
  <c r="AA297" i="2"/>
  <c r="AB297" i="2"/>
  <c r="AI297" i="2"/>
  <c r="AJ297" i="2"/>
  <c r="AK297" i="2"/>
  <c r="AL297" i="2"/>
  <c r="AM297" i="2"/>
  <c r="AN297" i="2"/>
  <c r="AO297" i="2"/>
  <c r="AQ297" i="2"/>
  <c r="I298" i="2"/>
  <c r="J298" i="2"/>
  <c r="K298" i="2"/>
  <c r="L298" i="2"/>
  <c r="M298" i="2"/>
  <c r="N298" i="2"/>
  <c r="O298" i="2"/>
  <c r="V298" i="2"/>
  <c r="W298" i="2"/>
  <c r="X298" i="2"/>
  <c r="Y298" i="2"/>
  <c r="Z298" i="2"/>
  <c r="AA298" i="2"/>
  <c r="AB298" i="2"/>
  <c r="AI298" i="2"/>
  <c r="AJ298" i="2"/>
  <c r="AK298" i="2"/>
  <c r="AL298" i="2"/>
  <c r="AM298" i="2"/>
  <c r="AN298" i="2"/>
  <c r="AO298" i="2"/>
  <c r="AQ298" i="2"/>
  <c r="I299" i="2"/>
  <c r="J299" i="2"/>
  <c r="K299" i="2"/>
  <c r="L299" i="2"/>
  <c r="M299" i="2"/>
  <c r="N299" i="2"/>
  <c r="O299" i="2"/>
  <c r="V299" i="2"/>
  <c r="W299" i="2"/>
  <c r="X299" i="2"/>
  <c r="Y299" i="2"/>
  <c r="Z299" i="2"/>
  <c r="AA299" i="2"/>
  <c r="AB299" i="2"/>
  <c r="AI299" i="2"/>
  <c r="AJ299" i="2"/>
  <c r="AK299" i="2"/>
  <c r="AL299" i="2"/>
  <c r="AM299" i="2"/>
  <c r="AN299" i="2"/>
  <c r="AO299" i="2"/>
  <c r="AQ299" i="2"/>
  <c r="I300" i="2"/>
  <c r="J300" i="2"/>
  <c r="K300" i="2"/>
  <c r="L300" i="2"/>
  <c r="M300" i="2"/>
  <c r="N300" i="2"/>
  <c r="O300" i="2"/>
  <c r="V300" i="2"/>
  <c r="W300" i="2"/>
  <c r="X300" i="2"/>
  <c r="Y300" i="2"/>
  <c r="Z300" i="2"/>
  <c r="AA300" i="2"/>
  <c r="AB300" i="2"/>
  <c r="AI300" i="2"/>
  <c r="AJ300" i="2"/>
  <c r="AK300" i="2"/>
  <c r="AL300" i="2"/>
  <c r="AM300" i="2"/>
  <c r="AN300" i="2"/>
  <c r="AO300" i="2"/>
  <c r="AQ300" i="2"/>
  <c r="I301" i="2"/>
  <c r="J301" i="2"/>
  <c r="K301" i="2"/>
  <c r="L301" i="2"/>
  <c r="M301" i="2"/>
  <c r="N301" i="2"/>
  <c r="O301" i="2"/>
  <c r="V301" i="2"/>
  <c r="W301" i="2"/>
  <c r="X301" i="2"/>
  <c r="Y301" i="2"/>
  <c r="Z301" i="2"/>
  <c r="AA301" i="2"/>
  <c r="AB301" i="2"/>
  <c r="AI301" i="2"/>
  <c r="AJ301" i="2"/>
  <c r="AS301" i="2" s="1"/>
  <c r="AK301" i="2"/>
  <c r="AL301" i="2"/>
  <c r="AM301" i="2"/>
  <c r="AN301" i="2"/>
  <c r="AO301" i="2"/>
  <c r="AQ301" i="2"/>
  <c r="I302" i="2"/>
  <c r="J302" i="2"/>
  <c r="K302" i="2"/>
  <c r="L302" i="2"/>
  <c r="M302" i="2"/>
  <c r="N302" i="2"/>
  <c r="O302" i="2"/>
  <c r="V302" i="2"/>
  <c r="W302" i="2"/>
  <c r="X302" i="2"/>
  <c r="Y302" i="2"/>
  <c r="Z302" i="2"/>
  <c r="AA302" i="2"/>
  <c r="AB302" i="2"/>
  <c r="AI302" i="2"/>
  <c r="AJ302" i="2"/>
  <c r="AK302" i="2"/>
  <c r="AT302" i="2" s="1"/>
  <c r="AL302" i="2"/>
  <c r="AM302" i="2"/>
  <c r="AN302" i="2"/>
  <c r="AO302" i="2"/>
  <c r="AX302" i="2" s="1"/>
  <c r="AQ302" i="2"/>
  <c r="I303" i="2"/>
  <c r="J303" i="2"/>
  <c r="K303" i="2"/>
  <c r="L303" i="2"/>
  <c r="M303" i="2"/>
  <c r="N303" i="2"/>
  <c r="O303" i="2"/>
  <c r="V303" i="2"/>
  <c r="W303" i="2"/>
  <c r="X303" i="2"/>
  <c r="Y303" i="2"/>
  <c r="Z303" i="2"/>
  <c r="AA303" i="2"/>
  <c r="AB303" i="2"/>
  <c r="AI303" i="2"/>
  <c r="AR303" i="2" s="1"/>
  <c r="AJ303" i="2"/>
  <c r="AK303" i="2"/>
  <c r="AL303" i="2"/>
  <c r="AM303" i="2"/>
  <c r="AN303" i="2"/>
  <c r="AO303" i="2"/>
  <c r="AQ303" i="2"/>
  <c r="AU303" i="2"/>
  <c r="I251" i="2"/>
  <c r="J251" i="2"/>
  <c r="K251" i="2"/>
  <c r="L251" i="2"/>
  <c r="M251" i="2"/>
  <c r="N251" i="2"/>
  <c r="O251" i="2"/>
  <c r="V251" i="2"/>
  <c r="W251" i="2"/>
  <c r="X251" i="2"/>
  <c r="Y251" i="2"/>
  <c r="Z251" i="2"/>
  <c r="AA251" i="2"/>
  <c r="AB251" i="2"/>
  <c r="AI251" i="2"/>
  <c r="AJ251" i="2"/>
  <c r="AK251" i="2"/>
  <c r="AL251" i="2"/>
  <c r="AM251" i="2"/>
  <c r="AN251" i="2"/>
  <c r="AW251" i="2" s="1"/>
  <c r="AO251" i="2"/>
  <c r="AQ251" i="2"/>
  <c r="I252" i="2"/>
  <c r="J252" i="2"/>
  <c r="K252" i="2"/>
  <c r="L252" i="2"/>
  <c r="M252" i="2"/>
  <c r="N252" i="2"/>
  <c r="O252" i="2"/>
  <c r="V252" i="2"/>
  <c r="W252" i="2"/>
  <c r="X252" i="2"/>
  <c r="Y252" i="2"/>
  <c r="Z252" i="2"/>
  <c r="AA252" i="2"/>
  <c r="AB252" i="2"/>
  <c r="AI252" i="2"/>
  <c r="AJ252" i="2"/>
  <c r="AK252" i="2"/>
  <c r="AL252" i="2"/>
  <c r="AM252" i="2"/>
  <c r="AN252" i="2"/>
  <c r="AO252" i="2"/>
  <c r="AQ252" i="2"/>
  <c r="I253" i="2"/>
  <c r="J253" i="2"/>
  <c r="K253" i="2"/>
  <c r="L253" i="2"/>
  <c r="M253" i="2"/>
  <c r="N253" i="2"/>
  <c r="O253" i="2"/>
  <c r="V253" i="2"/>
  <c r="W253" i="2"/>
  <c r="X253" i="2"/>
  <c r="Y253" i="2"/>
  <c r="Z253" i="2"/>
  <c r="AA253" i="2"/>
  <c r="AB253" i="2"/>
  <c r="AI253" i="2"/>
  <c r="AJ253" i="2"/>
  <c r="AK253" i="2"/>
  <c r="AL253" i="2"/>
  <c r="AM253" i="2"/>
  <c r="AN253" i="2"/>
  <c r="AO253" i="2"/>
  <c r="AQ253" i="2"/>
  <c r="I254" i="2"/>
  <c r="J254" i="2"/>
  <c r="K254" i="2"/>
  <c r="L254" i="2"/>
  <c r="M254" i="2"/>
  <c r="N254" i="2"/>
  <c r="O254" i="2"/>
  <c r="V254" i="2"/>
  <c r="W254" i="2"/>
  <c r="X254" i="2"/>
  <c r="Y254" i="2"/>
  <c r="Z254" i="2"/>
  <c r="AA254" i="2"/>
  <c r="AB254" i="2"/>
  <c r="AI254" i="2"/>
  <c r="AJ254" i="2"/>
  <c r="AK254" i="2"/>
  <c r="AL254" i="2"/>
  <c r="AM254" i="2"/>
  <c r="AN254" i="2"/>
  <c r="AO254" i="2"/>
  <c r="AQ254" i="2"/>
  <c r="I255" i="2"/>
  <c r="J255" i="2"/>
  <c r="K255" i="2"/>
  <c r="L255" i="2"/>
  <c r="M255" i="2"/>
  <c r="N255" i="2"/>
  <c r="O255" i="2"/>
  <c r="V255" i="2"/>
  <c r="W255" i="2"/>
  <c r="X255" i="2"/>
  <c r="Y255" i="2"/>
  <c r="Z255" i="2"/>
  <c r="AA255" i="2"/>
  <c r="AB255" i="2"/>
  <c r="AI255" i="2"/>
  <c r="AJ255" i="2"/>
  <c r="AK255" i="2"/>
  <c r="AL255" i="2"/>
  <c r="AM255" i="2"/>
  <c r="AN255" i="2"/>
  <c r="AO255" i="2"/>
  <c r="AQ255" i="2"/>
  <c r="I256" i="2"/>
  <c r="J256" i="2"/>
  <c r="K256" i="2"/>
  <c r="L256" i="2"/>
  <c r="M256" i="2"/>
  <c r="N256" i="2"/>
  <c r="O256" i="2"/>
  <c r="V256" i="2"/>
  <c r="W256" i="2"/>
  <c r="X256" i="2"/>
  <c r="Y256" i="2"/>
  <c r="Z256" i="2"/>
  <c r="AA256" i="2"/>
  <c r="AB256" i="2"/>
  <c r="AI256" i="2"/>
  <c r="AJ256" i="2"/>
  <c r="AK256" i="2"/>
  <c r="AL256" i="2"/>
  <c r="AM256" i="2"/>
  <c r="AN256" i="2"/>
  <c r="AO256" i="2"/>
  <c r="AQ256" i="2"/>
  <c r="I257" i="2"/>
  <c r="J257" i="2"/>
  <c r="K257" i="2"/>
  <c r="L257" i="2"/>
  <c r="M257" i="2"/>
  <c r="N257" i="2"/>
  <c r="O257" i="2"/>
  <c r="V257" i="2"/>
  <c r="W257" i="2"/>
  <c r="X257" i="2"/>
  <c r="Y257" i="2"/>
  <c r="Z257" i="2"/>
  <c r="AA257" i="2"/>
  <c r="AB257" i="2"/>
  <c r="AI257" i="2"/>
  <c r="AJ257" i="2"/>
  <c r="AS257" i="2" s="1"/>
  <c r="AK257" i="2"/>
  <c r="AL257" i="2"/>
  <c r="AM257" i="2"/>
  <c r="AN257" i="2"/>
  <c r="AW257" i="2" s="1"/>
  <c r="AO257" i="2"/>
  <c r="AQ257" i="2"/>
  <c r="I258" i="2"/>
  <c r="J258" i="2"/>
  <c r="K258" i="2"/>
  <c r="L258" i="2"/>
  <c r="M258" i="2"/>
  <c r="N258" i="2"/>
  <c r="O258" i="2"/>
  <c r="V258" i="2"/>
  <c r="W258" i="2"/>
  <c r="X258" i="2"/>
  <c r="Y258" i="2"/>
  <c r="Z258" i="2"/>
  <c r="AA258" i="2"/>
  <c r="AB258" i="2"/>
  <c r="AI258" i="2"/>
  <c r="AJ258" i="2"/>
  <c r="AK258" i="2"/>
  <c r="AL258" i="2"/>
  <c r="AM258" i="2"/>
  <c r="AN258" i="2"/>
  <c r="AO258" i="2"/>
  <c r="AQ258" i="2"/>
  <c r="I259" i="2"/>
  <c r="J259" i="2"/>
  <c r="K259" i="2"/>
  <c r="L259" i="2"/>
  <c r="M259" i="2"/>
  <c r="N259" i="2"/>
  <c r="O259" i="2"/>
  <c r="V259" i="2"/>
  <c r="W259" i="2"/>
  <c r="X259" i="2"/>
  <c r="Y259" i="2"/>
  <c r="Z259" i="2"/>
  <c r="AA259" i="2"/>
  <c r="AB259" i="2"/>
  <c r="AI259" i="2"/>
  <c r="AJ259" i="2"/>
  <c r="AK259" i="2"/>
  <c r="AL259" i="2"/>
  <c r="AM259" i="2"/>
  <c r="AN259" i="2"/>
  <c r="AO259" i="2"/>
  <c r="AQ259" i="2"/>
  <c r="I260" i="2"/>
  <c r="J260" i="2"/>
  <c r="K260" i="2"/>
  <c r="L260" i="2"/>
  <c r="M260" i="2"/>
  <c r="N260" i="2"/>
  <c r="O260" i="2"/>
  <c r="V260" i="2"/>
  <c r="W260" i="2"/>
  <c r="X260" i="2"/>
  <c r="Y260" i="2"/>
  <c r="Z260" i="2"/>
  <c r="AA260" i="2"/>
  <c r="AB260" i="2"/>
  <c r="AI260" i="2"/>
  <c r="AJ260" i="2"/>
  <c r="AK260" i="2"/>
  <c r="AT260" i="2" s="1"/>
  <c r="AL260" i="2"/>
  <c r="AM260" i="2"/>
  <c r="AN260" i="2"/>
  <c r="AO260" i="2"/>
  <c r="AX260" i="2" s="1"/>
  <c r="AQ260" i="2"/>
  <c r="I207" i="2"/>
  <c r="J207" i="2"/>
  <c r="K207" i="2"/>
  <c r="L207" i="2"/>
  <c r="M207" i="2"/>
  <c r="N207" i="2"/>
  <c r="O207" i="2"/>
  <c r="V207" i="2"/>
  <c r="W207" i="2"/>
  <c r="X207" i="2"/>
  <c r="Y207" i="2"/>
  <c r="Z207" i="2"/>
  <c r="AA207" i="2"/>
  <c r="AB207" i="2"/>
  <c r="AI207" i="2"/>
  <c r="AJ207" i="2"/>
  <c r="AK207" i="2"/>
  <c r="AL207" i="2"/>
  <c r="AM207" i="2"/>
  <c r="AN207" i="2"/>
  <c r="AO207" i="2"/>
  <c r="AQ207" i="2"/>
  <c r="I208" i="2"/>
  <c r="J208" i="2"/>
  <c r="K208" i="2"/>
  <c r="L208" i="2"/>
  <c r="M208" i="2"/>
  <c r="N208" i="2"/>
  <c r="O208" i="2"/>
  <c r="V208" i="2"/>
  <c r="W208" i="2"/>
  <c r="X208" i="2"/>
  <c r="Y208" i="2"/>
  <c r="Z208" i="2"/>
  <c r="AA208" i="2"/>
  <c r="AB208" i="2"/>
  <c r="AI208" i="2"/>
  <c r="AJ208" i="2"/>
  <c r="AK208" i="2"/>
  <c r="AL208" i="2"/>
  <c r="AM208" i="2"/>
  <c r="AN208" i="2"/>
  <c r="AO208" i="2"/>
  <c r="AQ208" i="2"/>
  <c r="I209" i="2"/>
  <c r="J209" i="2"/>
  <c r="K209" i="2"/>
  <c r="L209" i="2"/>
  <c r="M209" i="2"/>
  <c r="N209" i="2"/>
  <c r="O209" i="2"/>
  <c r="V209" i="2"/>
  <c r="W209" i="2"/>
  <c r="X209" i="2"/>
  <c r="Y209" i="2"/>
  <c r="Z209" i="2"/>
  <c r="AA209" i="2"/>
  <c r="AB209" i="2"/>
  <c r="AI209" i="2"/>
  <c r="AJ209" i="2"/>
  <c r="AK209" i="2"/>
  <c r="AL209" i="2"/>
  <c r="AM209" i="2"/>
  <c r="AN209" i="2"/>
  <c r="AO209" i="2"/>
  <c r="AQ209" i="2"/>
  <c r="I210" i="2"/>
  <c r="J210" i="2"/>
  <c r="K210" i="2"/>
  <c r="L210" i="2"/>
  <c r="M210" i="2"/>
  <c r="N210" i="2"/>
  <c r="O210" i="2"/>
  <c r="V210" i="2"/>
  <c r="W210" i="2"/>
  <c r="X210" i="2"/>
  <c r="Y210" i="2"/>
  <c r="Z210" i="2"/>
  <c r="AA210" i="2"/>
  <c r="AB210" i="2"/>
  <c r="AI210" i="2"/>
  <c r="AJ210" i="2"/>
  <c r="AK210" i="2"/>
  <c r="AL210" i="2"/>
  <c r="AM210" i="2"/>
  <c r="AN210" i="2"/>
  <c r="AO210" i="2"/>
  <c r="AQ210" i="2"/>
  <c r="I211" i="2"/>
  <c r="J211" i="2"/>
  <c r="K211" i="2"/>
  <c r="L211" i="2"/>
  <c r="M211" i="2"/>
  <c r="N211" i="2"/>
  <c r="O211" i="2"/>
  <c r="V211" i="2"/>
  <c r="W211" i="2"/>
  <c r="X211" i="2"/>
  <c r="Y211" i="2"/>
  <c r="Z211" i="2"/>
  <c r="AA211" i="2"/>
  <c r="AB211" i="2"/>
  <c r="AI211" i="2"/>
  <c r="AJ211" i="2"/>
  <c r="AK211" i="2"/>
  <c r="AL211" i="2"/>
  <c r="AM211" i="2"/>
  <c r="AN211" i="2"/>
  <c r="AO211" i="2"/>
  <c r="AQ211" i="2"/>
  <c r="I212" i="2"/>
  <c r="J212" i="2"/>
  <c r="K212" i="2"/>
  <c r="L212" i="2"/>
  <c r="M212" i="2"/>
  <c r="N212" i="2"/>
  <c r="O212" i="2"/>
  <c r="V212" i="2"/>
  <c r="W212" i="2"/>
  <c r="X212" i="2"/>
  <c r="Y212" i="2"/>
  <c r="Z212" i="2"/>
  <c r="AA212" i="2"/>
  <c r="AB212" i="2"/>
  <c r="AI212" i="2"/>
  <c r="AJ212" i="2"/>
  <c r="AK212" i="2"/>
  <c r="AL212" i="2"/>
  <c r="AM212" i="2"/>
  <c r="AN212" i="2"/>
  <c r="AO212" i="2"/>
  <c r="AQ212" i="2"/>
  <c r="I213" i="2"/>
  <c r="J213" i="2"/>
  <c r="K213" i="2"/>
  <c r="L213" i="2"/>
  <c r="M213" i="2"/>
  <c r="N213" i="2"/>
  <c r="O213" i="2"/>
  <c r="V213" i="2"/>
  <c r="W213" i="2"/>
  <c r="X213" i="2"/>
  <c r="Y213" i="2"/>
  <c r="Z213" i="2"/>
  <c r="AA213" i="2"/>
  <c r="AB213" i="2"/>
  <c r="AI213" i="2"/>
  <c r="AJ213" i="2"/>
  <c r="AK213" i="2"/>
  <c r="AL213" i="2"/>
  <c r="AM213" i="2"/>
  <c r="AN213" i="2"/>
  <c r="AO213" i="2"/>
  <c r="AQ213" i="2"/>
  <c r="I214" i="2"/>
  <c r="J214" i="2"/>
  <c r="K214" i="2"/>
  <c r="L214" i="2"/>
  <c r="M214" i="2"/>
  <c r="N214" i="2"/>
  <c r="O214" i="2"/>
  <c r="V214" i="2"/>
  <c r="W214" i="2"/>
  <c r="X214" i="2"/>
  <c r="Y214" i="2"/>
  <c r="Z214" i="2"/>
  <c r="AA214" i="2"/>
  <c r="AB214" i="2"/>
  <c r="AI214" i="2"/>
  <c r="AJ214" i="2"/>
  <c r="AK214" i="2"/>
  <c r="AL214" i="2"/>
  <c r="AM214" i="2"/>
  <c r="AV214" i="2" s="1"/>
  <c r="AN214" i="2"/>
  <c r="AO214" i="2"/>
  <c r="AQ214" i="2"/>
  <c r="I215" i="2"/>
  <c r="J215" i="2"/>
  <c r="K215" i="2"/>
  <c r="L215" i="2"/>
  <c r="M215" i="2"/>
  <c r="N215" i="2"/>
  <c r="O215" i="2"/>
  <c r="V215" i="2"/>
  <c r="W215" i="2"/>
  <c r="X215" i="2"/>
  <c r="Y215" i="2"/>
  <c r="Z215" i="2"/>
  <c r="AA215" i="2"/>
  <c r="AB215" i="2"/>
  <c r="AI215" i="2"/>
  <c r="AJ215" i="2"/>
  <c r="AK215" i="2"/>
  <c r="AL215" i="2"/>
  <c r="AM215" i="2"/>
  <c r="AN215" i="2"/>
  <c r="AO215" i="2"/>
  <c r="AQ215" i="2"/>
  <c r="I216" i="2"/>
  <c r="J216" i="2"/>
  <c r="K216" i="2"/>
  <c r="L216" i="2"/>
  <c r="M216" i="2"/>
  <c r="N216" i="2"/>
  <c r="O216" i="2"/>
  <c r="V216" i="2"/>
  <c r="W216" i="2"/>
  <c r="X216" i="2"/>
  <c r="Y216" i="2"/>
  <c r="Z216" i="2"/>
  <c r="AA216" i="2"/>
  <c r="AB216" i="2"/>
  <c r="AI216" i="2"/>
  <c r="AJ216" i="2"/>
  <c r="AK216" i="2"/>
  <c r="AT216" i="2" s="1"/>
  <c r="AL216" i="2"/>
  <c r="AM216" i="2"/>
  <c r="AN216" i="2"/>
  <c r="AO216" i="2"/>
  <c r="AQ216" i="2"/>
  <c r="I164" i="2"/>
  <c r="J164" i="2"/>
  <c r="K164" i="2"/>
  <c r="L164" i="2"/>
  <c r="M164" i="2"/>
  <c r="N164" i="2"/>
  <c r="O164" i="2"/>
  <c r="V164" i="2"/>
  <c r="W164" i="2"/>
  <c r="X164" i="2"/>
  <c r="Y164" i="2"/>
  <c r="Z164" i="2"/>
  <c r="AA164" i="2"/>
  <c r="AB164" i="2"/>
  <c r="AI164" i="2"/>
  <c r="AJ164" i="2"/>
  <c r="AK164" i="2"/>
  <c r="AL164" i="2"/>
  <c r="AM164" i="2"/>
  <c r="AN164" i="2"/>
  <c r="AO164" i="2"/>
  <c r="AQ164" i="2"/>
  <c r="I165" i="2"/>
  <c r="J165" i="2"/>
  <c r="K165" i="2"/>
  <c r="L165" i="2"/>
  <c r="M165" i="2"/>
  <c r="N165" i="2"/>
  <c r="O165" i="2"/>
  <c r="V165" i="2"/>
  <c r="W165" i="2"/>
  <c r="X165" i="2"/>
  <c r="Y165" i="2"/>
  <c r="Z165" i="2"/>
  <c r="AA165" i="2"/>
  <c r="AB165" i="2"/>
  <c r="AI165" i="2"/>
  <c r="AJ165" i="2"/>
  <c r="AK165" i="2"/>
  <c r="AL165" i="2"/>
  <c r="AM165" i="2"/>
  <c r="AN165" i="2"/>
  <c r="AO165" i="2"/>
  <c r="AQ165" i="2"/>
  <c r="I166" i="2"/>
  <c r="J166" i="2"/>
  <c r="K166" i="2"/>
  <c r="L166" i="2"/>
  <c r="M166" i="2"/>
  <c r="N166" i="2"/>
  <c r="O166" i="2"/>
  <c r="V166" i="2"/>
  <c r="W166" i="2"/>
  <c r="X166" i="2"/>
  <c r="Y166" i="2"/>
  <c r="Z166" i="2"/>
  <c r="AA166" i="2"/>
  <c r="AB166" i="2"/>
  <c r="AI166" i="2"/>
  <c r="AJ166" i="2"/>
  <c r="AK166" i="2"/>
  <c r="AL166" i="2"/>
  <c r="AM166" i="2"/>
  <c r="AN166" i="2"/>
  <c r="AO166" i="2"/>
  <c r="AQ166" i="2"/>
  <c r="I167" i="2"/>
  <c r="J167" i="2"/>
  <c r="K167" i="2"/>
  <c r="L167" i="2"/>
  <c r="M167" i="2"/>
  <c r="N167" i="2"/>
  <c r="O167" i="2"/>
  <c r="V167" i="2"/>
  <c r="W167" i="2"/>
  <c r="X167" i="2"/>
  <c r="Y167" i="2"/>
  <c r="Z167" i="2"/>
  <c r="AA167" i="2"/>
  <c r="AB167" i="2"/>
  <c r="AI167" i="2"/>
  <c r="AJ167" i="2"/>
  <c r="AK167" i="2"/>
  <c r="AL167" i="2"/>
  <c r="AM167" i="2"/>
  <c r="AN167" i="2"/>
  <c r="AO167" i="2"/>
  <c r="AQ167" i="2"/>
  <c r="I168" i="2"/>
  <c r="J168" i="2"/>
  <c r="K168" i="2"/>
  <c r="L168" i="2"/>
  <c r="M168" i="2"/>
  <c r="N168" i="2"/>
  <c r="O168" i="2"/>
  <c r="V168" i="2"/>
  <c r="W168" i="2"/>
  <c r="X168" i="2"/>
  <c r="Y168" i="2"/>
  <c r="Z168" i="2"/>
  <c r="AA168" i="2"/>
  <c r="AB168" i="2"/>
  <c r="AI168" i="2"/>
  <c r="AJ168" i="2"/>
  <c r="AK168" i="2"/>
  <c r="AL168" i="2"/>
  <c r="AM168" i="2"/>
  <c r="AN168" i="2"/>
  <c r="AO168" i="2"/>
  <c r="AQ168" i="2"/>
  <c r="I169" i="2"/>
  <c r="J169" i="2"/>
  <c r="K169" i="2"/>
  <c r="L169" i="2"/>
  <c r="M169" i="2"/>
  <c r="N169" i="2"/>
  <c r="O169" i="2"/>
  <c r="V169" i="2"/>
  <c r="W169" i="2"/>
  <c r="X169" i="2"/>
  <c r="Y169" i="2"/>
  <c r="Z169" i="2"/>
  <c r="AA169" i="2"/>
  <c r="AB169" i="2"/>
  <c r="AI169" i="2"/>
  <c r="AJ169" i="2"/>
  <c r="AK169" i="2"/>
  <c r="AL169" i="2"/>
  <c r="AM169" i="2"/>
  <c r="AN169" i="2"/>
  <c r="AO169" i="2"/>
  <c r="AQ169" i="2"/>
  <c r="I170" i="2"/>
  <c r="J170" i="2"/>
  <c r="K170" i="2"/>
  <c r="L170" i="2"/>
  <c r="Y170" i="2"/>
  <c r="AL170" i="2"/>
  <c r="M170" i="2"/>
  <c r="N170" i="2"/>
  <c r="O170" i="2"/>
  <c r="V170" i="2"/>
  <c r="W170" i="2"/>
  <c r="X170" i="2"/>
  <c r="Z170" i="2"/>
  <c r="AA170" i="2"/>
  <c r="AB170" i="2"/>
  <c r="AI170" i="2"/>
  <c r="AJ170" i="2"/>
  <c r="AK170" i="2"/>
  <c r="AM170" i="2"/>
  <c r="AN170" i="2"/>
  <c r="AO170" i="2"/>
  <c r="AQ170" i="2"/>
  <c r="I171" i="2"/>
  <c r="J171" i="2"/>
  <c r="K171" i="2"/>
  <c r="L171" i="2"/>
  <c r="Y171" i="2"/>
  <c r="AL171" i="2"/>
  <c r="M171" i="2"/>
  <c r="N171" i="2"/>
  <c r="O171" i="2"/>
  <c r="V171" i="2"/>
  <c r="W171" i="2"/>
  <c r="X171" i="2"/>
  <c r="Z171" i="2"/>
  <c r="AA171" i="2"/>
  <c r="AB171" i="2"/>
  <c r="AI171" i="2"/>
  <c r="AJ171" i="2"/>
  <c r="AK171" i="2"/>
  <c r="AM171" i="2"/>
  <c r="AN171" i="2"/>
  <c r="AO171" i="2"/>
  <c r="AQ171" i="2"/>
  <c r="I172" i="2"/>
  <c r="J172" i="2"/>
  <c r="K172" i="2"/>
  <c r="L172" i="2"/>
  <c r="Y172" i="2"/>
  <c r="AL172" i="2"/>
  <c r="AU172" i="2"/>
  <c r="M172" i="2"/>
  <c r="N172" i="2"/>
  <c r="O172" i="2"/>
  <c r="V172" i="2"/>
  <c r="W172" i="2"/>
  <c r="X172" i="2"/>
  <c r="Z172" i="2"/>
  <c r="AA172" i="2"/>
  <c r="AB172" i="2"/>
  <c r="AI172" i="2"/>
  <c r="AJ172" i="2"/>
  <c r="AK172" i="2"/>
  <c r="AM172" i="2"/>
  <c r="AN172" i="2"/>
  <c r="AO172" i="2"/>
  <c r="AQ172" i="2"/>
  <c r="I173" i="2"/>
  <c r="J173" i="2"/>
  <c r="K173" i="2"/>
  <c r="L173" i="2"/>
  <c r="Y173" i="2"/>
  <c r="AL173" i="2"/>
  <c r="M173" i="2"/>
  <c r="N173" i="2"/>
  <c r="O173" i="2"/>
  <c r="V173" i="2"/>
  <c r="W173" i="2"/>
  <c r="X173" i="2"/>
  <c r="Z173" i="2"/>
  <c r="AA173" i="2"/>
  <c r="AB173" i="2"/>
  <c r="AI173" i="2"/>
  <c r="AR173" i="2" s="1"/>
  <c r="AJ173" i="2"/>
  <c r="AK173" i="2"/>
  <c r="AM173" i="2"/>
  <c r="AN173" i="2"/>
  <c r="AO173" i="2"/>
  <c r="AQ173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91" i="2"/>
  <c r="I121" i="2"/>
  <c r="J121" i="2"/>
  <c r="K121" i="2"/>
  <c r="L121" i="2"/>
  <c r="M121" i="2"/>
  <c r="N121" i="2"/>
  <c r="O121" i="2"/>
  <c r="V121" i="2"/>
  <c r="W121" i="2"/>
  <c r="X121" i="2"/>
  <c r="Y121" i="2"/>
  <c r="Z121" i="2"/>
  <c r="AA121" i="2"/>
  <c r="AB121" i="2"/>
  <c r="AI121" i="2"/>
  <c r="AJ121" i="2"/>
  <c r="AK121" i="2"/>
  <c r="AL121" i="2"/>
  <c r="AM121" i="2"/>
  <c r="AN121" i="2"/>
  <c r="AO121" i="2"/>
  <c r="AQ121" i="2"/>
  <c r="I122" i="2"/>
  <c r="J122" i="2"/>
  <c r="K122" i="2"/>
  <c r="L122" i="2"/>
  <c r="M122" i="2"/>
  <c r="N122" i="2"/>
  <c r="O122" i="2"/>
  <c r="V122" i="2"/>
  <c r="W122" i="2"/>
  <c r="X122" i="2"/>
  <c r="Y122" i="2"/>
  <c r="Z122" i="2"/>
  <c r="AA122" i="2"/>
  <c r="AB122" i="2"/>
  <c r="AI122" i="2"/>
  <c r="AJ122" i="2"/>
  <c r="AK122" i="2"/>
  <c r="AL122" i="2"/>
  <c r="AM122" i="2"/>
  <c r="AN122" i="2"/>
  <c r="AO122" i="2"/>
  <c r="AQ122" i="2"/>
  <c r="I123" i="2"/>
  <c r="J123" i="2"/>
  <c r="K123" i="2"/>
  <c r="L123" i="2"/>
  <c r="M123" i="2"/>
  <c r="N123" i="2"/>
  <c r="O123" i="2"/>
  <c r="V123" i="2"/>
  <c r="W123" i="2"/>
  <c r="X123" i="2"/>
  <c r="Y123" i="2"/>
  <c r="Z123" i="2"/>
  <c r="AA123" i="2"/>
  <c r="AB123" i="2"/>
  <c r="AI123" i="2"/>
  <c r="AJ123" i="2"/>
  <c r="AK123" i="2"/>
  <c r="AL123" i="2"/>
  <c r="AM123" i="2"/>
  <c r="AN123" i="2"/>
  <c r="AO123" i="2"/>
  <c r="AQ123" i="2"/>
  <c r="I124" i="2"/>
  <c r="J124" i="2"/>
  <c r="K124" i="2"/>
  <c r="L124" i="2"/>
  <c r="M124" i="2"/>
  <c r="N124" i="2"/>
  <c r="O124" i="2"/>
  <c r="V124" i="2"/>
  <c r="W124" i="2"/>
  <c r="X124" i="2"/>
  <c r="Y124" i="2"/>
  <c r="Z124" i="2"/>
  <c r="AA124" i="2"/>
  <c r="AB124" i="2"/>
  <c r="AI124" i="2"/>
  <c r="AJ124" i="2"/>
  <c r="AK124" i="2"/>
  <c r="AL124" i="2"/>
  <c r="AM124" i="2"/>
  <c r="AN124" i="2"/>
  <c r="AO124" i="2"/>
  <c r="AQ124" i="2"/>
  <c r="I125" i="2"/>
  <c r="J125" i="2"/>
  <c r="K125" i="2"/>
  <c r="L125" i="2"/>
  <c r="M125" i="2"/>
  <c r="N125" i="2"/>
  <c r="O125" i="2"/>
  <c r="V125" i="2"/>
  <c r="W125" i="2"/>
  <c r="X125" i="2"/>
  <c r="Y125" i="2"/>
  <c r="Z125" i="2"/>
  <c r="AA125" i="2"/>
  <c r="AB125" i="2"/>
  <c r="AI125" i="2"/>
  <c r="AJ125" i="2"/>
  <c r="AK125" i="2"/>
  <c r="AL125" i="2"/>
  <c r="AM125" i="2"/>
  <c r="AN125" i="2"/>
  <c r="AO125" i="2"/>
  <c r="AQ125" i="2"/>
  <c r="I126" i="2"/>
  <c r="J126" i="2"/>
  <c r="K126" i="2"/>
  <c r="L126" i="2"/>
  <c r="M126" i="2"/>
  <c r="N126" i="2"/>
  <c r="O126" i="2"/>
  <c r="V126" i="2"/>
  <c r="W126" i="2"/>
  <c r="X126" i="2"/>
  <c r="Y126" i="2"/>
  <c r="Z126" i="2"/>
  <c r="AA126" i="2"/>
  <c r="AB126" i="2"/>
  <c r="AI126" i="2"/>
  <c r="AJ126" i="2"/>
  <c r="AK126" i="2"/>
  <c r="AL126" i="2"/>
  <c r="AM126" i="2"/>
  <c r="AN126" i="2"/>
  <c r="AO126" i="2"/>
  <c r="AQ126" i="2"/>
  <c r="I127" i="2"/>
  <c r="J127" i="2"/>
  <c r="K127" i="2"/>
  <c r="L127" i="2"/>
  <c r="M127" i="2"/>
  <c r="N127" i="2"/>
  <c r="O127" i="2"/>
  <c r="V127" i="2"/>
  <c r="W127" i="2"/>
  <c r="X127" i="2"/>
  <c r="Y127" i="2"/>
  <c r="Z127" i="2"/>
  <c r="AA127" i="2"/>
  <c r="AB127" i="2"/>
  <c r="AI127" i="2"/>
  <c r="AJ127" i="2"/>
  <c r="AK127" i="2"/>
  <c r="AL127" i="2"/>
  <c r="AM127" i="2"/>
  <c r="AN127" i="2"/>
  <c r="AO127" i="2"/>
  <c r="AQ127" i="2"/>
  <c r="I128" i="2"/>
  <c r="J128" i="2"/>
  <c r="K128" i="2"/>
  <c r="L128" i="2"/>
  <c r="M128" i="2"/>
  <c r="N128" i="2"/>
  <c r="O128" i="2"/>
  <c r="V128" i="2"/>
  <c r="W128" i="2"/>
  <c r="X128" i="2"/>
  <c r="Y128" i="2"/>
  <c r="Z128" i="2"/>
  <c r="AA128" i="2"/>
  <c r="AB128" i="2"/>
  <c r="AI128" i="2"/>
  <c r="AJ128" i="2"/>
  <c r="AK128" i="2"/>
  <c r="AL128" i="2"/>
  <c r="AM128" i="2"/>
  <c r="AN128" i="2"/>
  <c r="AO128" i="2"/>
  <c r="AQ128" i="2"/>
  <c r="I129" i="2"/>
  <c r="J129" i="2"/>
  <c r="K129" i="2"/>
  <c r="L129" i="2"/>
  <c r="M129" i="2"/>
  <c r="N129" i="2"/>
  <c r="O129" i="2"/>
  <c r="V129" i="2"/>
  <c r="W129" i="2"/>
  <c r="X129" i="2"/>
  <c r="Y129" i="2"/>
  <c r="Z129" i="2"/>
  <c r="AA129" i="2"/>
  <c r="AB129" i="2"/>
  <c r="AI129" i="2"/>
  <c r="AJ129" i="2"/>
  <c r="AK129" i="2"/>
  <c r="AL129" i="2"/>
  <c r="AM129" i="2"/>
  <c r="AN129" i="2"/>
  <c r="AO129" i="2"/>
  <c r="AQ129" i="2"/>
  <c r="I130" i="2"/>
  <c r="J130" i="2"/>
  <c r="K130" i="2"/>
  <c r="L130" i="2"/>
  <c r="M130" i="2"/>
  <c r="N130" i="2"/>
  <c r="O130" i="2"/>
  <c r="V130" i="2"/>
  <c r="W130" i="2"/>
  <c r="X130" i="2"/>
  <c r="Y130" i="2"/>
  <c r="Z130" i="2"/>
  <c r="AA130" i="2"/>
  <c r="AB130" i="2"/>
  <c r="AI130" i="2"/>
  <c r="AJ130" i="2"/>
  <c r="AK130" i="2"/>
  <c r="AL130" i="2"/>
  <c r="AM130" i="2"/>
  <c r="AN130" i="2"/>
  <c r="AO130" i="2"/>
  <c r="AQ130" i="2"/>
  <c r="AI78" i="2"/>
  <c r="AJ78" i="2"/>
  <c r="AK78" i="2"/>
  <c r="AL78" i="2"/>
  <c r="AM78" i="2"/>
  <c r="AN78" i="2"/>
  <c r="AO78" i="2"/>
  <c r="AQ78" i="2"/>
  <c r="AI79" i="2"/>
  <c r="AJ79" i="2"/>
  <c r="AK79" i="2"/>
  <c r="AL79" i="2"/>
  <c r="AM79" i="2"/>
  <c r="AN79" i="2"/>
  <c r="AO79" i="2"/>
  <c r="AQ79" i="2"/>
  <c r="AI80" i="2"/>
  <c r="AJ80" i="2"/>
  <c r="AK80" i="2"/>
  <c r="AL80" i="2"/>
  <c r="AM80" i="2"/>
  <c r="AN80" i="2"/>
  <c r="AO80" i="2"/>
  <c r="AQ80" i="2"/>
  <c r="AI81" i="2"/>
  <c r="AJ81" i="2"/>
  <c r="AK81" i="2"/>
  <c r="AL81" i="2"/>
  <c r="AM81" i="2"/>
  <c r="AN81" i="2"/>
  <c r="AO81" i="2"/>
  <c r="AQ81" i="2"/>
  <c r="AI82" i="2"/>
  <c r="AJ82" i="2"/>
  <c r="AK82" i="2"/>
  <c r="AL82" i="2"/>
  <c r="AM82" i="2"/>
  <c r="AN82" i="2"/>
  <c r="AO82" i="2"/>
  <c r="AQ82" i="2"/>
  <c r="AI83" i="2"/>
  <c r="AJ83" i="2"/>
  <c r="AK83" i="2"/>
  <c r="AL83" i="2"/>
  <c r="AM83" i="2"/>
  <c r="AN83" i="2"/>
  <c r="AO83" i="2"/>
  <c r="AQ83" i="2"/>
  <c r="AI84" i="2"/>
  <c r="AJ84" i="2"/>
  <c r="AK84" i="2"/>
  <c r="AL84" i="2"/>
  <c r="AM84" i="2"/>
  <c r="AN84" i="2"/>
  <c r="AO84" i="2"/>
  <c r="AQ84" i="2"/>
  <c r="AI85" i="2"/>
  <c r="AJ85" i="2"/>
  <c r="AK85" i="2"/>
  <c r="AL85" i="2"/>
  <c r="AM85" i="2"/>
  <c r="AN85" i="2"/>
  <c r="AO85" i="2"/>
  <c r="AQ85" i="2"/>
  <c r="AI86" i="2"/>
  <c r="AJ86" i="2"/>
  <c r="AK86" i="2"/>
  <c r="AL86" i="2"/>
  <c r="AM86" i="2"/>
  <c r="AN86" i="2"/>
  <c r="AO86" i="2"/>
  <c r="AQ86" i="2"/>
  <c r="AI87" i="2"/>
  <c r="AJ87" i="2"/>
  <c r="AK87" i="2"/>
  <c r="AL87" i="2"/>
  <c r="AM87" i="2"/>
  <c r="AN87" i="2"/>
  <c r="AO87" i="2"/>
  <c r="AQ87" i="2"/>
  <c r="V78" i="2"/>
  <c r="W78" i="2"/>
  <c r="X78" i="2"/>
  <c r="Y78" i="2"/>
  <c r="Z78" i="2"/>
  <c r="AA78" i="2"/>
  <c r="AB78" i="2"/>
  <c r="V79" i="2"/>
  <c r="W79" i="2"/>
  <c r="X79" i="2"/>
  <c r="Y79" i="2"/>
  <c r="Z79" i="2"/>
  <c r="AA79" i="2"/>
  <c r="AB79" i="2"/>
  <c r="V80" i="2"/>
  <c r="W80" i="2"/>
  <c r="X80" i="2"/>
  <c r="Y80" i="2"/>
  <c r="Z80" i="2"/>
  <c r="AA80" i="2"/>
  <c r="AB80" i="2"/>
  <c r="V81" i="2"/>
  <c r="W81" i="2"/>
  <c r="X81" i="2"/>
  <c r="Y81" i="2"/>
  <c r="Z81" i="2"/>
  <c r="AA81" i="2"/>
  <c r="AB81" i="2"/>
  <c r="V82" i="2"/>
  <c r="W82" i="2"/>
  <c r="X82" i="2"/>
  <c r="Y82" i="2"/>
  <c r="Z82" i="2"/>
  <c r="AA82" i="2"/>
  <c r="AB82" i="2"/>
  <c r="V83" i="2"/>
  <c r="W83" i="2"/>
  <c r="X83" i="2"/>
  <c r="Y83" i="2"/>
  <c r="Z83" i="2"/>
  <c r="AA83" i="2"/>
  <c r="AB83" i="2"/>
  <c r="V84" i="2"/>
  <c r="W84" i="2"/>
  <c r="X84" i="2"/>
  <c r="Y84" i="2"/>
  <c r="Z84" i="2"/>
  <c r="AA84" i="2"/>
  <c r="AB84" i="2"/>
  <c r="V85" i="2"/>
  <c r="W85" i="2"/>
  <c r="X85" i="2"/>
  <c r="Y85" i="2"/>
  <c r="Z85" i="2"/>
  <c r="AA85" i="2"/>
  <c r="AB85" i="2"/>
  <c r="V86" i="2"/>
  <c r="W86" i="2"/>
  <c r="X86" i="2"/>
  <c r="Y86" i="2"/>
  <c r="Z86" i="2"/>
  <c r="AA86" i="2"/>
  <c r="AB86" i="2"/>
  <c r="V87" i="2"/>
  <c r="W87" i="2"/>
  <c r="X87" i="2"/>
  <c r="Y87" i="2"/>
  <c r="Z87" i="2"/>
  <c r="AA87" i="2"/>
  <c r="AB87" i="2"/>
  <c r="I78" i="2"/>
  <c r="J78" i="2"/>
  <c r="K78" i="2"/>
  <c r="L78" i="2"/>
  <c r="M78" i="2"/>
  <c r="N78" i="2"/>
  <c r="O78" i="2"/>
  <c r="I79" i="2"/>
  <c r="J79" i="2"/>
  <c r="K79" i="2"/>
  <c r="L79" i="2"/>
  <c r="AU79" i="2" s="1"/>
  <c r="M79" i="2"/>
  <c r="N79" i="2"/>
  <c r="O79" i="2"/>
  <c r="I80" i="2"/>
  <c r="J80" i="2"/>
  <c r="K80" i="2"/>
  <c r="L80" i="2"/>
  <c r="M80" i="2"/>
  <c r="N80" i="2"/>
  <c r="O80" i="2"/>
  <c r="I81" i="2"/>
  <c r="J81" i="2"/>
  <c r="K81" i="2"/>
  <c r="AT81" i="2" s="1"/>
  <c r="L81" i="2"/>
  <c r="M81" i="2"/>
  <c r="N81" i="2"/>
  <c r="O81" i="2"/>
  <c r="AX81" i="2" s="1"/>
  <c r="I82" i="2"/>
  <c r="J82" i="2"/>
  <c r="K82" i="2"/>
  <c r="L82" i="2"/>
  <c r="M82" i="2"/>
  <c r="N82" i="2"/>
  <c r="O82" i="2"/>
  <c r="I83" i="2"/>
  <c r="J83" i="2"/>
  <c r="K83" i="2"/>
  <c r="L83" i="2"/>
  <c r="M83" i="2"/>
  <c r="N83" i="2"/>
  <c r="O83" i="2"/>
  <c r="I84" i="2"/>
  <c r="AR84" i="2"/>
  <c r="J84" i="2"/>
  <c r="K84" i="2"/>
  <c r="AT84" i="2"/>
  <c r="L84" i="2"/>
  <c r="M84" i="2"/>
  <c r="N84" i="2"/>
  <c r="O84" i="2"/>
  <c r="AX84" i="2" s="1"/>
  <c r="I85" i="2"/>
  <c r="J85" i="2"/>
  <c r="AS85" i="2" s="1"/>
  <c r="K85" i="2"/>
  <c r="L85" i="2"/>
  <c r="AU85" i="2"/>
  <c r="M85" i="2"/>
  <c r="N85" i="2"/>
  <c r="O85" i="2"/>
  <c r="I86" i="2"/>
  <c r="AR86" i="2" s="1"/>
  <c r="J86" i="2"/>
  <c r="K86" i="2"/>
  <c r="AT86" i="2" s="1"/>
  <c r="L86" i="2"/>
  <c r="M86" i="2"/>
  <c r="AV86" i="2"/>
  <c r="N86" i="2"/>
  <c r="O86" i="2"/>
  <c r="AX86" i="2" s="1"/>
  <c r="I87" i="2"/>
  <c r="J87" i="2"/>
  <c r="K87" i="2"/>
  <c r="L87" i="2"/>
  <c r="AU87" i="2"/>
  <c r="M87" i="2"/>
  <c r="N87" i="2"/>
  <c r="O87" i="2"/>
  <c r="AX87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48" i="2"/>
  <c r="AR170" i="2"/>
  <c r="AT214" i="2"/>
  <c r="AT213" i="2"/>
  <c r="AX259" i="2"/>
  <c r="AV259" i="2"/>
  <c r="AV258" i="2"/>
  <c r="AT257" i="2"/>
  <c r="AT301" i="2"/>
  <c r="AX300" i="2"/>
  <c r="AV344" i="2"/>
  <c r="AR389" i="2"/>
  <c r="AV386" i="2"/>
  <c r="AX431" i="2"/>
  <c r="AT431" i="2"/>
  <c r="AR431" i="2"/>
  <c r="AX429" i="2"/>
  <c r="AT429" i="2"/>
  <c r="AR429" i="2"/>
  <c r="AV476" i="2"/>
  <c r="AR476" i="2"/>
  <c r="AV562" i="2"/>
  <c r="AT562" i="2"/>
  <c r="AV561" i="2"/>
  <c r="AT561" i="2"/>
  <c r="AT560" i="2"/>
  <c r="AR560" i="2"/>
  <c r="AV605" i="2"/>
  <c r="AR604" i="2"/>
  <c r="AT602" i="2"/>
  <c r="AR475" i="2"/>
  <c r="AX474" i="2"/>
  <c r="AV474" i="2"/>
  <c r="AR474" i="2"/>
  <c r="AV473" i="2"/>
  <c r="AR519" i="2"/>
  <c r="AT518" i="2"/>
  <c r="AV517" i="2"/>
  <c r="AT517" i="2"/>
  <c r="AR517" i="2"/>
  <c r="AV516" i="2"/>
  <c r="AT515" i="2"/>
  <c r="AR511" i="2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I44" i="1"/>
  <c r="BI43" i="1"/>
  <c r="BI42" i="1"/>
  <c r="BI41" i="1"/>
  <c r="BI40" i="1"/>
  <c r="BB322" i="1"/>
  <c r="AY322" i="1"/>
  <c r="AS322" i="1"/>
  <c r="AU322" i="1" s="1"/>
  <c r="BB321" i="1"/>
  <c r="AY321" i="1"/>
  <c r="AZ321" i="1" s="1"/>
  <c r="AS321" i="1"/>
  <c r="AT321" i="1" s="1"/>
  <c r="BB320" i="1"/>
  <c r="AY320" i="1"/>
  <c r="AS320" i="1"/>
  <c r="AT320" i="1" s="1"/>
  <c r="AR320" i="1"/>
  <c r="BZ321" i="1"/>
  <c r="CA321" i="1" s="1"/>
  <c r="BB319" i="1"/>
  <c r="BD319" i="1" s="1"/>
  <c r="AY319" i="1"/>
  <c r="BA319" i="1" s="1"/>
  <c r="AS319" i="1"/>
  <c r="BB318" i="1"/>
  <c r="BC318" i="1" s="1"/>
  <c r="AY318" i="1"/>
  <c r="AS318" i="1"/>
  <c r="AU318" i="1" s="1"/>
  <c r="BZ319" i="1"/>
  <c r="CA319" i="1" s="1"/>
  <c r="BB317" i="1"/>
  <c r="BD317" i="1" s="1"/>
  <c r="AY317" i="1"/>
  <c r="AS317" i="1"/>
  <c r="AT317" i="1" s="1"/>
  <c r="BB316" i="1"/>
  <c r="BC316" i="1" s="1"/>
  <c r="AY316" i="1"/>
  <c r="BA316" i="1" s="1"/>
  <c r="AS316" i="1"/>
  <c r="AR316" i="1"/>
  <c r="BZ317" i="1"/>
  <c r="CA317" i="1" s="1"/>
  <c r="BB315" i="1"/>
  <c r="AY315" i="1"/>
  <c r="AS315" i="1"/>
  <c r="AU315" i="1" s="1"/>
  <c r="I315" i="1"/>
  <c r="I316" i="1" s="1"/>
  <c r="I317" i="1" s="1"/>
  <c r="I318" i="1" s="1"/>
  <c r="I319" i="1" s="1"/>
  <c r="I320" i="1" s="1"/>
  <c r="I321" i="1" s="1"/>
  <c r="I322" i="1" s="1"/>
  <c r="E315" i="1"/>
  <c r="E316" i="1" s="1"/>
  <c r="E317" i="1" s="1"/>
  <c r="E318" i="1" s="1"/>
  <c r="E319" i="1" s="1"/>
  <c r="E320" i="1" s="1"/>
  <c r="E321" i="1" s="1"/>
  <c r="E322" i="1" s="1"/>
  <c r="BB314" i="1"/>
  <c r="BD314" i="1" s="1"/>
  <c r="AY314" i="1"/>
  <c r="BA314" i="1" s="1"/>
  <c r="AS314" i="1"/>
  <c r="BB313" i="1"/>
  <c r="AY313" i="1"/>
  <c r="BA313" i="1" s="1"/>
  <c r="AS313" i="1"/>
  <c r="BB312" i="1"/>
  <c r="BD312" i="1" s="1"/>
  <c r="AY312" i="1"/>
  <c r="AS312" i="1"/>
  <c r="AU312" i="1" s="1"/>
  <c r="BZ313" i="1"/>
  <c r="CA313" i="1" s="1"/>
  <c r="BB311" i="1"/>
  <c r="AY311" i="1"/>
  <c r="AZ311" i="1" s="1"/>
  <c r="AS311" i="1"/>
  <c r="AU311" i="1" s="1"/>
  <c r="BB310" i="1"/>
  <c r="BC310" i="1" s="1"/>
  <c r="AY310" i="1"/>
  <c r="BA310" i="1" s="1"/>
  <c r="AS310" i="1"/>
  <c r="AU310" i="1" s="1"/>
  <c r="AR310" i="1"/>
  <c r="BZ311" i="1"/>
  <c r="BY311" i="1" s="1"/>
  <c r="BB309" i="1"/>
  <c r="AY309" i="1"/>
  <c r="BA309" i="1" s="1"/>
  <c r="AS309" i="1"/>
  <c r="AU309" i="1" s="1"/>
  <c r="BB308" i="1"/>
  <c r="AY308" i="1"/>
  <c r="AS308" i="1"/>
  <c r="BZ309" i="1"/>
  <c r="BY309" i="1" s="1"/>
  <c r="BB307" i="1"/>
  <c r="BC307" i="1" s="1"/>
  <c r="AY307" i="1"/>
  <c r="AZ307" i="1" s="1"/>
  <c r="AS307" i="1"/>
  <c r="AT307" i="1" s="1"/>
  <c r="I307" i="1"/>
  <c r="I308" i="1" s="1"/>
  <c r="I309" i="1" s="1"/>
  <c r="I310" i="1" s="1"/>
  <c r="I311" i="1" s="1"/>
  <c r="I312" i="1" s="1"/>
  <c r="I313" i="1" s="1"/>
  <c r="I314" i="1" s="1"/>
  <c r="E307" i="1"/>
  <c r="E308" i="1" s="1"/>
  <c r="E309" i="1" s="1"/>
  <c r="E310" i="1" s="1"/>
  <c r="E311" i="1" s="1"/>
  <c r="E312" i="1" s="1"/>
  <c r="E313" i="1" s="1"/>
  <c r="E314" i="1" s="1"/>
  <c r="BB306" i="1"/>
  <c r="AY306" i="1"/>
  <c r="BA306" i="1" s="1"/>
  <c r="AS306" i="1"/>
  <c r="AR306" i="1"/>
  <c r="BZ307" i="1"/>
  <c r="BY307" i="1" s="1"/>
  <c r="BB305" i="1"/>
  <c r="AY305" i="1"/>
  <c r="AS305" i="1"/>
  <c r="AT305" i="1" s="1"/>
  <c r="BB304" i="1"/>
  <c r="BD304" i="1" s="1"/>
  <c r="AY304" i="1"/>
  <c r="AS304" i="1"/>
  <c r="BZ305" i="1"/>
  <c r="CA305" i="1" s="1"/>
  <c r="BB303" i="1"/>
  <c r="AY303" i="1"/>
  <c r="AZ303" i="1" s="1"/>
  <c r="AS303" i="1"/>
  <c r="BB302" i="1"/>
  <c r="BD302" i="1" s="1"/>
  <c r="AY302" i="1"/>
  <c r="AS302" i="1"/>
  <c r="AR302" i="1"/>
  <c r="BZ303" i="1"/>
  <c r="BY303" i="1" s="1"/>
  <c r="BB301" i="1"/>
  <c r="AY301" i="1"/>
  <c r="AS301" i="1"/>
  <c r="BB300" i="1"/>
  <c r="BD300" i="1" s="1"/>
  <c r="AY300" i="1"/>
  <c r="AS300" i="1"/>
  <c r="BZ301" i="1"/>
  <c r="CA301" i="1" s="1"/>
  <c r="BB299" i="1"/>
  <c r="AY299" i="1"/>
  <c r="BA299" i="1" s="1"/>
  <c r="AS299" i="1"/>
  <c r="I299" i="1"/>
  <c r="I300" i="1" s="1"/>
  <c r="I301" i="1" s="1"/>
  <c r="I302" i="1" s="1"/>
  <c r="I303" i="1" s="1"/>
  <c r="I304" i="1" s="1"/>
  <c r="I305" i="1" s="1"/>
  <c r="I306" i="1" s="1"/>
  <c r="E299" i="1"/>
  <c r="E300" i="1" s="1"/>
  <c r="E301" i="1" s="1"/>
  <c r="E302" i="1" s="1"/>
  <c r="E303" i="1" s="1"/>
  <c r="E304" i="1" s="1"/>
  <c r="E305" i="1" s="1"/>
  <c r="E306" i="1" s="1"/>
  <c r="BB298" i="1"/>
  <c r="AY298" i="1"/>
  <c r="AZ298" i="1" s="1"/>
  <c r="AS298" i="1"/>
  <c r="BB297" i="1"/>
  <c r="BD297" i="1" s="1"/>
  <c r="AY297" i="1"/>
  <c r="BA297" i="1" s="1"/>
  <c r="AS297" i="1"/>
  <c r="AT297" i="1" s="1"/>
  <c r="BB296" i="1"/>
  <c r="BC296" i="1" s="1"/>
  <c r="AY296" i="1"/>
  <c r="BA296" i="1" s="1"/>
  <c r="AS296" i="1"/>
  <c r="BZ297" i="1"/>
  <c r="CA297" i="1" s="1"/>
  <c r="BB295" i="1"/>
  <c r="AY295" i="1"/>
  <c r="AS295" i="1"/>
  <c r="BB294" i="1"/>
  <c r="BC294" i="1" s="1"/>
  <c r="AY294" i="1"/>
  <c r="AZ294" i="1" s="1"/>
  <c r="AS294" i="1"/>
  <c r="AU294" i="1" s="1"/>
  <c r="AR294" i="1"/>
  <c r="BB293" i="1"/>
  <c r="AY293" i="1"/>
  <c r="AZ293" i="1" s="1"/>
  <c r="AS293" i="1"/>
  <c r="BB292" i="1"/>
  <c r="BC292" i="1" s="1"/>
  <c r="AY292" i="1"/>
  <c r="AS292" i="1"/>
  <c r="AU292" i="1" s="1"/>
  <c r="BZ293" i="1"/>
  <c r="CA293" i="1" s="1"/>
  <c r="BB291" i="1"/>
  <c r="BD291" i="1" s="1"/>
  <c r="AY291" i="1"/>
  <c r="AZ291" i="1" s="1"/>
  <c r="AS291" i="1"/>
  <c r="AU291" i="1" s="1"/>
  <c r="I291" i="1"/>
  <c r="I292" i="1" s="1"/>
  <c r="I293" i="1" s="1"/>
  <c r="I294" i="1" s="1"/>
  <c r="I295" i="1" s="1"/>
  <c r="I296" i="1" s="1"/>
  <c r="I297" i="1" s="1"/>
  <c r="I298" i="1" s="1"/>
  <c r="E291" i="1"/>
  <c r="E292" i="1" s="1"/>
  <c r="E293" i="1" s="1"/>
  <c r="E294" i="1" s="1"/>
  <c r="E295" i="1" s="1"/>
  <c r="E296" i="1" s="1"/>
  <c r="E297" i="1" s="1"/>
  <c r="E298" i="1" s="1"/>
  <c r="BB290" i="1"/>
  <c r="AY290" i="1"/>
  <c r="BA290" i="1" s="1"/>
  <c r="AS290" i="1"/>
  <c r="AU290" i="1" s="1"/>
  <c r="BB289" i="1"/>
  <c r="AY289" i="1"/>
  <c r="AZ289" i="1" s="1"/>
  <c r="AS289" i="1"/>
  <c r="BB288" i="1"/>
  <c r="AY288" i="1"/>
  <c r="AS288" i="1"/>
  <c r="AT288" i="1" s="1"/>
  <c r="AY287" i="1"/>
  <c r="AS287" i="1"/>
  <c r="AY286" i="1"/>
  <c r="AS286" i="1"/>
  <c r="AT286" i="1" s="1"/>
  <c r="AY285" i="1"/>
  <c r="AS285" i="1"/>
  <c r="AT285" i="1" s="1"/>
  <c r="AY284" i="1"/>
  <c r="AS284" i="1"/>
  <c r="AY283" i="1"/>
  <c r="AS283" i="1"/>
  <c r="E283" i="1"/>
  <c r="AQ35" i="2"/>
  <c r="AQ36" i="2"/>
  <c r="AQ37" i="2"/>
  <c r="AQ38" i="2"/>
  <c r="AQ39" i="2"/>
  <c r="AI35" i="2"/>
  <c r="AJ35" i="2"/>
  <c r="AK35" i="2"/>
  <c r="AL35" i="2"/>
  <c r="AM35" i="2"/>
  <c r="AN35" i="2"/>
  <c r="AO35" i="2"/>
  <c r="AI36" i="2"/>
  <c r="AJ36" i="2"/>
  <c r="AK36" i="2"/>
  <c r="AL36" i="2"/>
  <c r="AM36" i="2"/>
  <c r="AN36" i="2"/>
  <c r="AO36" i="2"/>
  <c r="AI37" i="2"/>
  <c r="AJ37" i="2"/>
  <c r="AK37" i="2"/>
  <c r="AL37" i="2"/>
  <c r="AM37" i="2"/>
  <c r="AN37" i="2"/>
  <c r="AO37" i="2"/>
  <c r="AI38" i="2"/>
  <c r="AJ38" i="2"/>
  <c r="AK38" i="2"/>
  <c r="AL38" i="2"/>
  <c r="AM38" i="2"/>
  <c r="AN38" i="2"/>
  <c r="AO38" i="2"/>
  <c r="AI39" i="2"/>
  <c r="AJ39" i="2"/>
  <c r="AK39" i="2"/>
  <c r="AL39" i="2"/>
  <c r="AM39" i="2"/>
  <c r="AN39" i="2"/>
  <c r="AO39" i="2"/>
  <c r="V35" i="2"/>
  <c r="W35" i="2"/>
  <c r="X35" i="2"/>
  <c r="Y35" i="2"/>
  <c r="Z35" i="2"/>
  <c r="AA35" i="2"/>
  <c r="AB35" i="2"/>
  <c r="V36" i="2"/>
  <c r="W36" i="2"/>
  <c r="X36" i="2"/>
  <c r="Y36" i="2"/>
  <c r="Z36" i="2"/>
  <c r="AA36" i="2"/>
  <c r="AB36" i="2"/>
  <c r="V37" i="2"/>
  <c r="W37" i="2"/>
  <c r="X37" i="2"/>
  <c r="Y37" i="2"/>
  <c r="Z37" i="2"/>
  <c r="AA37" i="2"/>
  <c r="AB37" i="2"/>
  <c r="V38" i="2"/>
  <c r="W38" i="2"/>
  <c r="X38" i="2"/>
  <c r="Y38" i="2"/>
  <c r="Z38" i="2"/>
  <c r="AA38" i="2"/>
  <c r="AB38" i="2"/>
  <c r="V39" i="2"/>
  <c r="W39" i="2"/>
  <c r="X39" i="2"/>
  <c r="Y39" i="2"/>
  <c r="Z39" i="2"/>
  <c r="AA39" i="2"/>
  <c r="AB39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I39" i="2"/>
  <c r="J39" i="2"/>
  <c r="K39" i="2"/>
  <c r="L39" i="2"/>
  <c r="M39" i="2"/>
  <c r="N39" i="2"/>
  <c r="O39" i="2"/>
  <c r="AR293" i="1"/>
  <c r="BZ294" i="1"/>
  <c r="AR295" i="1"/>
  <c r="BZ296" i="1"/>
  <c r="AR296" i="1"/>
  <c r="AR298" i="1"/>
  <c r="AR299" i="1"/>
  <c r="BZ300" i="1"/>
  <c r="CA300" i="1" s="1"/>
  <c r="AR300" i="1"/>
  <c r="AR307" i="1"/>
  <c r="AR309" i="1"/>
  <c r="CA311" i="1"/>
  <c r="AR312" i="1"/>
  <c r="AR314" i="1"/>
  <c r="BZ315" i="1"/>
  <c r="BZ316" i="1"/>
  <c r="CA316" i="1" s="1"/>
  <c r="AR317" i="1"/>
  <c r="BZ318" i="1"/>
  <c r="BZ290" i="1"/>
  <c r="AR291" i="1"/>
  <c r="BZ292" i="1"/>
  <c r="AR292" i="1"/>
  <c r="BY297" i="1"/>
  <c r="AR297" i="1"/>
  <c r="BZ298" i="1"/>
  <c r="BY301" i="1"/>
  <c r="AR304" i="1"/>
  <c r="AR305" i="1"/>
  <c r="BZ306" i="1"/>
  <c r="CA306" i="1" s="1"/>
  <c r="AR308" i="1"/>
  <c r="AR311" i="1"/>
  <c r="AR313" i="1"/>
  <c r="BZ314" i="1"/>
  <c r="CA314" i="1" s="1"/>
  <c r="AR318" i="1"/>
  <c r="AR319" i="1"/>
  <c r="BZ320" i="1"/>
  <c r="CA320" i="1" s="1"/>
  <c r="I766" i="2"/>
  <c r="V766" i="2"/>
  <c r="AI766" i="2"/>
  <c r="I978" i="2"/>
  <c r="V978" i="2"/>
  <c r="AI978" i="2"/>
  <c r="J766" i="2"/>
  <c r="W766" i="2"/>
  <c r="AJ766" i="2"/>
  <c r="J978" i="2"/>
  <c r="W978" i="2"/>
  <c r="AJ978" i="2"/>
  <c r="I741" i="2"/>
  <c r="J741" i="2"/>
  <c r="K741" i="2"/>
  <c r="L741" i="2"/>
  <c r="M741" i="2"/>
  <c r="N741" i="2"/>
  <c r="O741" i="2"/>
  <c r="V741" i="2"/>
  <c r="W741" i="2"/>
  <c r="X741" i="2"/>
  <c r="Y741" i="2"/>
  <c r="Z741" i="2"/>
  <c r="AA741" i="2"/>
  <c r="AB741" i="2"/>
  <c r="K766" i="2"/>
  <c r="L766" i="2"/>
  <c r="M766" i="2"/>
  <c r="N766" i="2"/>
  <c r="O766" i="2"/>
  <c r="X766" i="2"/>
  <c r="Y766" i="2"/>
  <c r="Z766" i="2"/>
  <c r="AA766" i="2"/>
  <c r="AB766" i="2"/>
  <c r="I971" i="2"/>
  <c r="J971" i="2"/>
  <c r="K971" i="2"/>
  <c r="L971" i="2"/>
  <c r="M971" i="2"/>
  <c r="N971" i="2"/>
  <c r="O971" i="2"/>
  <c r="V971" i="2"/>
  <c r="W971" i="2"/>
  <c r="X971" i="2"/>
  <c r="Y971" i="2"/>
  <c r="Z971" i="2"/>
  <c r="AA971" i="2"/>
  <c r="AB971" i="2"/>
  <c r="K978" i="2"/>
  <c r="L978" i="2"/>
  <c r="M978" i="2"/>
  <c r="N978" i="2"/>
  <c r="O978" i="2"/>
  <c r="X978" i="2"/>
  <c r="Y978" i="2"/>
  <c r="Z978" i="2"/>
  <c r="AA978" i="2"/>
  <c r="AB978" i="2"/>
  <c r="I1021" i="2"/>
  <c r="V1021" i="2"/>
  <c r="AI1021" i="2"/>
  <c r="J1021" i="2"/>
  <c r="W1021" i="2"/>
  <c r="AJ1021" i="2"/>
  <c r="I1014" i="2"/>
  <c r="J1014" i="2"/>
  <c r="K1014" i="2"/>
  <c r="L1014" i="2"/>
  <c r="M1014" i="2"/>
  <c r="N1014" i="2"/>
  <c r="O1014" i="2"/>
  <c r="V1014" i="2"/>
  <c r="W1014" i="2"/>
  <c r="X1014" i="2"/>
  <c r="Y1014" i="2"/>
  <c r="Z1014" i="2"/>
  <c r="AA1014" i="2"/>
  <c r="AB1014" i="2"/>
  <c r="K1021" i="2"/>
  <c r="L1021" i="2"/>
  <c r="M1021" i="2"/>
  <c r="N1021" i="2"/>
  <c r="O1021" i="2"/>
  <c r="X1021" i="2"/>
  <c r="Y1021" i="2"/>
  <c r="Z1021" i="2"/>
  <c r="AA1021" i="2"/>
  <c r="AB1021" i="2"/>
  <c r="I680" i="2"/>
  <c r="V680" i="2"/>
  <c r="AI680" i="2"/>
  <c r="J680" i="2"/>
  <c r="W680" i="2"/>
  <c r="AJ680" i="2"/>
  <c r="I655" i="2"/>
  <c r="J655" i="2"/>
  <c r="K655" i="2"/>
  <c r="L655" i="2"/>
  <c r="M655" i="2"/>
  <c r="N655" i="2"/>
  <c r="O655" i="2"/>
  <c r="V655" i="2"/>
  <c r="W655" i="2"/>
  <c r="X655" i="2"/>
  <c r="Y655" i="2"/>
  <c r="Z655" i="2"/>
  <c r="AA655" i="2"/>
  <c r="AB655" i="2"/>
  <c r="K680" i="2"/>
  <c r="L680" i="2"/>
  <c r="M680" i="2"/>
  <c r="N680" i="2"/>
  <c r="O680" i="2"/>
  <c r="X680" i="2"/>
  <c r="Y680" i="2"/>
  <c r="Z680" i="2"/>
  <c r="AA680" i="2"/>
  <c r="AB680" i="2"/>
  <c r="I852" i="2"/>
  <c r="V852" i="2"/>
  <c r="AI852" i="2"/>
  <c r="J852" i="2"/>
  <c r="W852" i="2"/>
  <c r="AJ852" i="2"/>
  <c r="I827" i="2"/>
  <c r="J827" i="2"/>
  <c r="K827" i="2"/>
  <c r="L827" i="2"/>
  <c r="M827" i="2"/>
  <c r="N827" i="2"/>
  <c r="O827" i="2"/>
  <c r="V827" i="2"/>
  <c r="W827" i="2"/>
  <c r="X827" i="2"/>
  <c r="Y827" i="2"/>
  <c r="Z827" i="2"/>
  <c r="AA827" i="2"/>
  <c r="AB827" i="2"/>
  <c r="K852" i="2"/>
  <c r="L852" i="2"/>
  <c r="M852" i="2"/>
  <c r="N852" i="2"/>
  <c r="O852" i="2"/>
  <c r="X852" i="2"/>
  <c r="Y852" i="2"/>
  <c r="Z852" i="2"/>
  <c r="AA852" i="2"/>
  <c r="AB852" i="2"/>
  <c r="I892" i="2"/>
  <c r="V892" i="2"/>
  <c r="AI892" i="2"/>
  <c r="J892" i="2"/>
  <c r="W892" i="2"/>
  <c r="AJ892" i="2"/>
  <c r="I885" i="2"/>
  <c r="J885" i="2"/>
  <c r="K885" i="2"/>
  <c r="L885" i="2"/>
  <c r="M885" i="2"/>
  <c r="N885" i="2"/>
  <c r="O885" i="2"/>
  <c r="V885" i="2"/>
  <c r="W885" i="2"/>
  <c r="X885" i="2"/>
  <c r="Y885" i="2"/>
  <c r="Z885" i="2"/>
  <c r="AA885" i="2"/>
  <c r="AB885" i="2"/>
  <c r="K892" i="2"/>
  <c r="L892" i="2"/>
  <c r="M892" i="2"/>
  <c r="N892" i="2"/>
  <c r="O892" i="2"/>
  <c r="X892" i="2"/>
  <c r="Y892" i="2"/>
  <c r="Z892" i="2"/>
  <c r="AA892" i="2"/>
  <c r="AB892" i="2"/>
  <c r="I742" i="2"/>
  <c r="V742" i="2"/>
  <c r="AI742" i="2"/>
  <c r="I930" i="2"/>
  <c r="V930" i="2"/>
  <c r="AI930" i="2"/>
  <c r="J742" i="2"/>
  <c r="W742" i="2"/>
  <c r="AJ742" i="2"/>
  <c r="J930" i="2"/>
  <c r="W930" i="2"/>
  <c r="AJ930" i="2"/>
  <c r="K742" i="2"/>
  <c r="L742" i="2"/>
  <c r="M742" i="2"/>
  <c r="N742" i="2"/>
  <c r="O742" i="2"/>
  <c r="X742" i="2"/>
  <c r="Y742" i="2"/>
  <c r="Z742" i="2"/>
  <c r="AA742" i="2"/>
  <c r="AB742" i="2"/>
  <c r="K930" i="2"/>
  <c r="L930" i="2"/>
  <c r="M930" i="2"/>
  <c r="N930" i="2"/>
  <c r="O930" i="2"/>
  <c r="X930" i="2"/>
  <c r="Y930" i="2"/>
  <c r="Z930" i="2"/>
  <c r="AA930" i="2"/>
  <c r="AB930" i="2"/>
  <c r="I785" i="2"/>
  <c r="V785" i="2"/>
  <c r="AI785" i="2"/>
  <c r="J785" i="2"/>
  <c r="W785" i="2"/>
  <c r="AJ785" i="2"/>
  <c r="K785" i="2"/>
  <c r="L785" i="2"/>
  <c r="M785" i="2"/>
  <c r="N785" i="2"/>
  <c r="O785" i="2"/>
  <c r="X785" i="2"/>
  <c r="Y785" i="2"/>
  <c r="Z785" i="2"/>
  <c r="AA785" i="2"/>
  <c r="AB785" i="2"/>
  <c r="I828" i="2"/>
  <c r="V828" i="2"/>
  <c r="AI828" i="2"/>
  <c r="I1016" i="2"/>
  <c r="V1016" i="2"/>
  <c r="AI1016" i="2"/>
  <c r="J828" i="2"/>
  <c r="W828" i="2"/>
  <c r="AJ828" i="2"/>
  <c r="J1016" i="2"/>
  <c r="W1016" i="2"/>
  <c r="AJ1016" i="2"/>
  <c r="K828" i="2"/>
  <c r="L828" i="2"/>
  <c r="M828" i="2"/>
  <c r="N828" i="2"/>
  <c r="O828" i="2"/>
  <c r="X828" i="2"/>
  <c r="Y828" i="2"/>
  <c r="Z828" i="2"/>
  <c r="AA828" i="2"/>
  <c r="AB828" i="2"/>
  <c r="K1016" i="2"/>
  <c r="L1016" i="2"/>
  <c r="M1016" i="2"/>
  <c r="N1016" i="2"/>
  <c r="O1016" i="2"/>
  <c r="X1016" i="2"/>
  <c r="Y1016" i="2"/>
  <c r="Z1016" i="2"/>
  <c r="AA1016" i="2"/>
  <c r="AB1016" i="2"/>
  <c r="I1059" i="2"/>
  <c r="V1059" i="2"/>
  <c r="AI1059" i="2"/>
  <c r="J1059" i="2"/>
  <c r="W1059" i="2"/>
  <c r="AJ1059" i="2"/>
  <c r="K1059" i="2"/>
  <c r="L1059" i="2"/>
  <c r="M1059" i="2"/>
  <c r="N1059" i="2"/>
  <c r="O1059" i="2"/>
  <c r="X1059" i="2"/>
  <c r="Y1059" i="2"/>
  <c r="Z1059" i="2"/>
  <c r="AA1059" i="2"/>
  <c r="AB1059" i="2"/>
  <c r="I743" i="2"/>
  <c r="V743" i="2"/>
  <c r="AI743" i="2"/>
  <c r="AR743" i="2" s="1"/>
  <c r="I957" i="2"/>
  <c r="V957" i="2"/>
  <c r="AI957" i="2"/>
  <c r="J743" i="2"/>
  <c r="W743" i="2"/>
  <c r="AJ743" i="2"/>
  <c r="J957" i="2"/>
  <c r="W957" i="2"/>
  <c r="AJ957" i="2"/>
  <c r="I764" i="2"/>
  <c r="J764" i="2"/>
  <c r="K764" i="2"/>
  <c r="L764" i="2"/>
  <c r="M764" i="2"/>
  <c r="N764" i="2"/>
  <c r="O764" i="2"/>
  <c r="V764" i="2"/>
  <c r="W764" i="2"/>
  <c r="X764" i="2"/>
  <c r="Y764" i="2"/>
  <c r="Z764" i="2"/>
  <c r="AA764" i="2"/>
  <c r="AB764" i="2"/>
  <c r="I982" i="2"/>
  <c r="J982" i="2"/>
  <c r="K982" i="2"/>
  <c r="L982" i="2"/>
  <c r="M982" i="2"/>
  <c r="N982" i="2"/>
  <c r="O982" i="2"/>
  <c r="V982" i="2"/>
  <c r="W982" i="2"/>
  <c r="X982" i="2"/>
  <c r="Y982" i="2"/>
  <c r="Z982" i="2"/>
  <c r="AA982" i="2"/>
  <c r="AB982" i="2"/>
  <c r="K743" i="2"/>
  <c r="L743" i="2"/>
  <c r="M743" i="2"/>
  <c r="N743" i="2"/>
  <c r="O743" i="2"/>
  <c r="X743" i="2"/>
  <c r="Y743" i="2"/>
  <c r="Z743" i="2"/>
  <c r="AA743" i="2"/>
  <c r="AB743" i="2"/>
  <c r="K957" i="2"/>
  <c r="L957" i="2"/>
  <c r="M957" i="2"/>
  <c r="N957" i="2"/>
  <c r="O957" i="2"/>
  <c r="X957" i="2"/>
  <c r="Y957" i="2"/>
  <c r="Z957" i="2"/>
  <c r="AA957" i="2"/>
  <c r="AB957" i="2"/>
  <c r="I657" i="2"/>
  <c r="V657" i="2"/>
  <c r="AI657" i="2"/>
  <c r="I871" i="2"/>
  <c r="V871" i="2"/>
  <c r="AI871" i="2"/>
  <c r="J657" i="2"/>
  <c r="W657" i="2"/>
  <c r="AJ657" i="2"/>
  <c r="J871" i="2"/>
  <c r="W871" i="2"/>
  <c r="AJ871" i="2"/>
  <c r="I678" i="2"/>
  <c r="J678" i="2"/>
  <c r="K678" i="2"/>
  <c r="L678" i="2"/>
  <c r="M678" i="2"/>
  <c r="N678" i="2"/>
  <c r="O678" i="2"/>
  <c r="V678" i="2"/>
  <c r="W678" i="2"/>
  <c r="X678" i="2"/>
  <c r="Y678" i="2"/>
  <c r="Z678" i="2"/>
  <c r="AA678" i="2"/>
  <c r="AB678" i="2"/>
  <c r="I896" i="2"/>
  <c r="J896" i="2"/>
  <c r="K896" i="2"/>
  <c r="L896" i="2"/>
  <c r="M896" i="2"/>
  <c r="N896" i="2"/>
  <c r="O896" i="2"/>
  <c r="V896" i="2"/>
  <c r="W896" i="2"/>
  <c r="X896" i="2"/>
  <c r="Y896" i="2"/>
  <c r="Z896" i="2"/>
  <c r="AA896" i="2"/>
  <c r="AB896" i="2"/>
  <c r="K657" i="2"/>
  <c r="L657" i="2"/>
  <c r="M657" i="2"/>
  <c r="N657" i="2"/>
  <c r="O657" i="2"/>
  <c r="X657" i="2"/>
  <c r="Y657" i="2"/>
  <c r="Z657" i="2"/>
  <c r="AA657" i="2"/>
  <c r="AB657" i="2"/>
  <c r="K871" i="2"/>
  <c r="L871" i="2"/>
  <c r="M871" i="2"/>
  <c r="N871" i="2"/>
  <c r="O871" i="2"/>
  <c r="X871" i="2"/>
  <c r="Y871" i="2"/>
  <c r="Z871" i="2"/>
  <c r="AA871" i="2"/>
  <c r="AB871" i="2"/>
  <c r="I829" i="2"/>
  <c r="V829" i="2"/>
  <c r="AI829" i="2"/>
  <c r="I1043" i="2"/>
  <c r="V1043" i="2"/>
  <c r="AI1043" i="2"/>
  <c r="J829" i="2"/>
  <c r="W829" i="2"/>
  <c r="AJ829" i="2"/>
  <c r="J1043" i="2"/>
  <c r="W1043" i="2"/>
  <c r="AJ1043" i="2"/>
  <c r="I850" i="2"/>
  <c r="J850" i="2"/>
  <c r="K850" i="2"/>
  <c r="L850" i="2"/>
  <c r="M850" i="2"/>
  <c r="N850" i="2"/>
  <c r="O850" i="2"/>
  <c r="V850" i="2"/>
  <c r="W850" i="2"/>
  <c r="X850" i="2"/>
  <c r="Y850" i="2"/>
  <c r="Z850" i="2"/>
  <c r="AA850" i="2"/>
  <c r="AB850" i="2"/>
  <c r="I1068" i="2"/>
  <c r="J1068" i="2"/>
  <c r="K1068" i="2"/>
  <c r="L1068" i="2"/>
  <c r="M1068" i="2"/>
  <c r="N1068" i="2"/>
  <c r="O1068" i="2"/>
  <c r="V1068" i="2"/>
  <c r="W1068" i="2"/>
  <c r="X1068" i="2"/>
  <c r="Y1068" i="2"/>
  <c r="Z1068" i="2"/>
  <c r="AA1068" i="2"/>
  <c r="AB1068" i="2"/>
  <c r="K829" i="2"/>
  <c r="L829" i="2"/>
  <c r="M829" i="2"/>
  <c r="N829" i="2"/>
  <c r="O829" i="2"/>
  <c r="X829" i="2"/>
  <c r="Y829" i="2"/>
  <c r="Z829" i="2"/>
  <c r="AA829" i="2"/>
  <c r="AB829" i="2"/>
  <c r="K1043" i="2"/>
  <c r="L1043" i="2"/>
  <c r="M1043" i="2"/>
  <c r="N1043" i="2"/>
  <c r="O1043" i="2"/>
  <c r="X1043" i="2"/>
  <c r="Y1043" i="2"/>
  <c r="Z1043" i="2"/>
  <c r="AA1043" i="2"/>
  <c r="AB1043" i="2"/>
  <c r="I700" i="2"/>
  <c r="V700" i="2"/>
  <c r="AI700" i="2"/>
  <c r="I914" i="2"/>
  <c r="V914" i="2"/>
  <c r="AI914" i="2"/>
  <c r="J700" i="2"/>
  <c r="W700" i="2"/>
  <c r="AJ700" i="2"/>
  <c r="J914" i="2"/>
  <c r="W914" i="2"/>
  <c r="AJ914" i="2"/>
  <c r="I721" i="2"/>
  <c r="J721" i="2"/>
  <c r="K721" i="2"/>
  <c r="L721" i="2"/>
  <c r="M721" i="2"/>
  <c r="N721" i="2"/>
  <c r="O721" i="2"/>
  <c r="V721" i="2"/>
  <c r="W721" i="2"/>
  <c r="X721" i="2"/>
  <c r="Y721" i="2"/>
  <c r="Z721" i="2"/>
  <c r="AA721" i="2"/>
  <c r="AB721" i="2"/>
  <c r="I939" i="2"/>
  <c r="J939" i="2"/>
  <c r="K939" i="2"/>
  <c r="L939" i="2"/>
  <c r="M939" i="2"/>
  <c r="N939" i="2"/>
  <c r="O939" i="2"/>
  <c r="V939" i="2"/>
  <c r="W939" i="2"/>
  <c r="X939" i="2"/>
  <c r="Y939" i="2"/>
  <c r="Z939" i="2"/>
  <c r="AA939" i="2"/>
  <c r="AB939" i="2"/>
  <c r="K700" i="2"/>
  <c r="L700" i="2"/>
  <c r="M700" i="2"/>
  <c r="N700" i="2"/>
  <c r="O700" i="2"/>
  <c r="X700" i="2"/>
  <c r="Y700" i="2"/>
  <c r="Z700" i="2"/>
  <c r="AA700" i="2"/>
  <c r="AB700" i="2"/>
  <c r="K914" i="2"/>
  <c r="L914" i="2"/>
  <c r="M914" i="2"/>
  <c r="N914" i="2"/>
  <c r="O914" i="2"/>
  <c r="X914" i="2"/>
  <c r="Y914" i="2"/>
  <c r="Z914" i="2"/>
  <c r="AA914" i="2"/>
  <c r="AB914" i="2"/>
  <c r="I810" i="2"/>
  <c r="V810" i="2"/>
  <c r="AI810" i="2"/>
  <c r="J810" i="2"/>
  <c r="W810" i="2"/>
  <c r="AJ810" i="2"/>
  <c r="I886" i="2"/>
  <c r="J886" i="2"/>
  <c r="K886" i="2"/>
  <c r="L886" i="2"/>
  <c r="M886" i="2"/>
  <c r="N886" i="2"/>
  <c r="O886" i="2"/>
  <c r="V886" i="2"/>
  <c r="W886" i="2"/>
  <c r="X886" i="2"/>
  <c r="Y886" i="2"/>
  <c r="Z886" i="2"/>
  <c r="AA886" i="2"/>
  <c r="AB886" i="2"/>
  <c r="K810" i="2"/>
  <c r="L810" i="2"/>
  <c r="M810" i="2"/>
  <c r="N810" i="2"/>
  <c r="O810" i="2"/>
  <c r="X810" i="2"/>
  <c r="Y810" i="2"/>
  <c r="Z810" i="2"/>
  <c r="AA810" i="2"/>
  <c r="AB810" i="2"/>
  <c r="I853" i="2"/>
  <c r="V853" i="2"/>
  <c r="AI853" i="2"/>
  <c r="AI1068" i="2"/>
  <c r="J853" i="2"/>
  <c r="W853" i="2"/>
  <c r="AJ853" i="2"/>
  <c r="AJ1068" i="2"/>
  <c r="K853" i="2"/>
  <c r="L853" i="2"/>
  <c r="M853" i="2"/>
  <c r="N853" i="2"/>
  <c r="O853" i="2"/>
  <c r="X853" i="2"/>
  <c r="Y853" i="2"/>
  <c r="Z853" i="2"/>
  <c r="AA853" i="2"/>
  <c r="AB853" i="2"/>
  <c r="I1058" i="2"/>
  <c r="J1058" i="2"/>
  <c r="K1058" i="2"/>
  <c r="L1058" i="2"/>
  <c r="M1058" i="2"/>
  <c r="N1058" i="2"/>
  <c r="O1058" i="2"/>
  <c r="V1058" i="2"/>
  <c r="W1058" i="2"/>
  <c r="X1058" i="2"/>
  <c r="Y1058" i="2"/>
  <c r="Z1058" i="2"/>
  <c r="AA1058" i="2"/>
  <c r="AB1058" i="2"/>
  <c r="AI939" i="2"/>
  <c r="AR939" i="2" s="1"/>
  <c r="AJ939" i="2"/>
  <c r="I929" i="2"/>
  <c r="J929" i="2"/>
  <c r="K929" i="2"/>
  <c r="L929" i="2"/>
  <c r="M929" i="2"/>
  <c r="N929" i="2"/>
  <c r="O929" i="2"/>
  <c r="V929" i="2"/>
  <c r="W929" i="2"/>
  <c r="X929" i="2"/>
  <c r="Y929" i="2"/>
  <c r="Z929" i="2"/>
  <c r="AA929" i="2"/>
  <c r="AB929" i="2"/>
  <c r="I767" i="2"/>
  <c r="V767" i="2"/>
  <c r="AI767" i="2"/>
  <c r="J767" i="2"/>
  <c r="W767" i="2"/>
  <c r="AJ767" i="2"/>
  <c r="K767" i="2"/>
  <c r="L767" i="2"/>
  <c r="M767" i="2"/>
  <c r="N767" i="2"/>
  <c r="O767" i="2"/>
  <c r="X767" i="2"/>
  <c r="Y767" i="2"/>
  <c r="Z767" i="2"/>
  <c r="AA767" i="2"/>
  <c r="AB767" i="2"/>
  <c r="AI896" i="2"/>
  <c r="AR896" i="2" s="1"/>
  <c r="AJ896" i="2"/>
  <c r="I724" i="2"/>
  <c r="V724" i="2"/>
  <c r="AI724" i="2"/>
  <c r="J724" i="2"/>
  <c r="W724" i="2"/>
  <c r="AJ724" i="2"/>
  <c r="I699" i="2"/>
  <c r="J699" i="2"/>
  <c r="K699" i="2"/>
  <c r="L699" i="2"/>
  <c r="M699" i="2"/>
  <c r="N699" i="2"/>
  <c r="O699" i="2"/>
  <c r="V699" i="2"/>
  <c r="W699" i="2"/>
  <c r="X699" i="2"/>
  <c r="Y699" i="2"/>
  <c r="Z699" i="2"/>
  <c r="AA699" i="2"/>
  <c r="AB699" i="2"/>
  <c r="K724" i="2"/>
  <c r="L724" i="2"/>
  <c r="M724" i="2"/>
  <c r="N724" i="2"/>
  <c r="O724" i="2"/>
  <c r="X724" i="2"/>
  <c r="Y724" i="2"/>
  <c r="Z724" i="2"/>
  <c r="AA724" i="2"/>
  <c r="AB724" i="2"/>
  <c r="I681" i="2"/>
  <c r="V681" i="2"/>
  <c r="AI681" i="2"/>
  <c r="I1025" i="2"/>
  <c r="V1025" i="2"/>
  <c r="AI1025" i="2"/>
  <c r="J681" i="2"/>
  <c r="W681" i="2"/>
  <c r="AJ681" i="2"/>
  <c r="J1025" i="2"/>
  <c r="W1025" i="2"/>
  <c r="AJ1025" i="2"/>
  <c r="I656" i="2"/>
  <c r="J656" i="2"/>
  <c r="K656" i="2"/>
  <c r="L656" i="2"/>
  <c r="M656" i="2"/>
  <c r="N656" i="2"/>
  <c r="O656" i="2"/>
  <c r="V656" i="2"/>
  <c r="W656" i="2"/>
  <c r="X656" i="2"/>
  <c r="Y656" i="2"/>
  <c r="Z656" i="2"/>
  <c r="AA656" i="2"/>
  <c r="AB656" i="2"/>
  <c r="I1015" i="2"/>
  <c r="J1015" i="2"/>
  <c r="K1015" i="2"/>
  <c r="L1015" i="2"/>
  <c r="M1015" i="2"/>
  <c r="N1015" i="2"/>
  <c r="O1015" i="2"/>
  <c r="V1015" i="2"/>
  <c r="W1015" i="2"/>
  <c r="X1015" i="2"/>
  <c r="Y1015" i="2"/>
  <c r="Z1015" i="2"/>
  <c r="AA1015" i="2"/>
  <c r="AB1015" i="2"/>
  <c r="K681" i="2"/>
  <c r="L681" i="2"/>
  <c r="M681" i="2"/>
  <c r="N681" i="2"/>
  <c r="O681" i="2"/>
  <c r="X681" i="2"/>
  <c r="Y681" i="2"/>
  <c r="Z681" i="2"/>
  <c r="AA681" i="2"/>
  <c r="AB681" i="2"/>
  <c r="K1025" i="2"/>
  <c r="L1025" i="2"/>
  <c r="M1025" i="2"/>
  <c r="N1025" i="2"/>
  <c r="O1025" i="2"/>
  <c r="X1025" i="2"/>
  <c r="Y1025" i="2"/>
  <c r="Z1025" i="2"/>
  <c r="AA1025" i="2"/>
  <c r="AB1025" i="2"/>
  <c r="I811" i="2"/>
  <c r="V811" i="2"/>
  <c r="AI811" i="2"/>
  <c r="J811" i="2"/>
  <c r="W811" i="2"/>
  <c r="AJ811" i="2"/>
  <c r="AS811" i="2" s="1"/>
  <c r="I762" i="2"/>
  <c r="J762" i="2"/>
  <c r="K762" i="2"/>
  <c r="L762" i="2"/>
  <c r="M762" i="2"/>
  <c r="N762" i="2"/>
  <c r="O762" i="2"/>
  <c r="V762" i="2"/>
  <c r="W762" i="2"/>
  <c r="X762" i="2"/>
  <c r="Y762" i="2"/>
  <c r="Z762" i="2"/>
  <c r="AA762" i="2"/>
  <c r="AB762" i="2"/>
  <c r="I805" i="2"/>
  <c r="J805" i="2"/>
  <c r="K805" i="2"/>
  <c r="L805" i="2"/>
  <c r="M805" i="2"/>
  <c r="N805" i="2"/>
  <c r="O805" i="2"/>
  <c r="V805" i="2"/>
  <c r="W805" i="2"/>
  <c r="X805" i="2"/>
  <c r="Y805" i="2"/>
  <c r="Z805" i="2"/>
  <c r="AA805" i="2"/>
  <c r="AB805" i="2"/>
  <c r="K811" i="2"/>
  <c r="L811" i="2"/>
  <c r="M811" i="2"/>
  <c r="N811" i="2"/>
  <c r="O811" i="2"/>
  <c r="X811" i="2"/>
  <c r="Y811" i="2"/>
  <c r="Z811" i="2"/>
  <c r="AA811" i="2"/>
  <c r="AB811" i="2"/>
  <c r="I768" i="2"/>
  <c r="V768" i="2"/>
  <c r="AI768" i="2"/>
  <c r="I980" i="2"/>
  <c r="V980" i="2"/>
  <c r="AI980" i="2"/>
  <c r="J768" i="2"/>
  <c r="W768" i="2"/>
  <c r="AJ768" i="2"/>
  <c r="J980" i="2"/>
  <c r="W980" i="2"/>
  <c r="AJ980" i="2"/>
  <c r="I676" i="2"/>
  <c r="J676" i="2"/>
  <c r="K676" i="2"/>
  <c r="L676" i="2"/>
  <c r="M676" i="2"/>
  <c r="N676" i="2"/>
  <c r="O676" i="2"/>
  <c r="V676" i="2"/>
  <c r="W676" i="2"/>
  <c r="X676" i="2"/>
  <c r="Y676" i="2"/>
  <c r="Z676" i="2"/>
  <c r="AA676" i="2"/>
  <c r="AB676" i="2"/>
  <c r="I925" i="2"/>
  <c r="J925" i="2"/>
  <c r="K925" i="2"/>
  <c r="L925" i="2"/>
  <c r="M925" i="2"/>
  <c r="N925" i="2"/>
  <c r="O925" i="2"/>
  <c r="V925" i="2"/>
  <c r="W925" i="2"/>
  <c r="X925" i="2"/>
  <c r="Y925" i="2"/>
  <c r="Z925" i="2"/>
  <c r="AA925" i="2"/>
  <c r="AB925" i="2"/>
  <c r="K768" i="2"/>
  <c r="L768" i="2"/>
  <c r="M768" i="2"/>
  <c r="N768" i="2"/>
  <c r="O768" i="2"/>
  <c r="X768" i="2"/>
  <c r="Y768" i="2"/>
  <c r="Z768" i="2"/>
  <c r="AA768" i="2"/>
  <c r="AB768" i="2"/>
  <c r="I968" i="2"/>
  <c r="J968" i="2"/>
  <c r="K968" i="2"/>
  <c r="L968" i="2"/>
  <c r="M968" i="2"/>
  <c r="N968" i="2"/>
  <c r="O968" i="2"/>
  <c r="V968" i="2"/>
  <c r="W968" i="2"/>
  <c r="X968" i="2"/>
  <c r="Y968" i="2"/>
  <c r="Z968" i="2"/>
  <c r="AA968" i="2"/>
  <c r="AB968" i="2"/>
  <c r="I965" i="2"/>
  <c r="J965" i="2"/>
  <c r="K965" i="2"/>
  <c r="L965" i="2"/>
  <c r="M965" i="2"/>
  <c r="N965" i="2"/>
  <c r="O965" i="2"/>
  <c r="V965" i="2"/>
  <c r="W965" i="2"/>
  <c r="X965" i="2"/>
  <c r="Y965" i="2"/>
  <c r="Z965" i="2"/>
  <c r="AA965" i="2"/>
  <c r="AB965" i="2"/>
  <c r="K980" i="2"/>
  <c r="L980" i="2"/>
  <c r="M980" i="2"/>
  <c r="N980" i="2"/>
  <c r="O980" i="2"/>
  <c r="X980" i="2"/>
  <c r="Y980" i="2"/>
  <c r="Z980" i="2"/>
  <c r="AA980" i="2"/>
  <c r="AB980" i="2"/>
  <c r="I682" i="2"/>
  <c r="V682" i="2"/>
  <c r="AI682" i="2"/>
  <c r="I1066" i="2"/>
  <c r="V1066" i="2"/>
  <c r="AI1066" i="2"/>
  <c r="J682" i="2"/>
  <c r="W682" i="2"/>
  <c r="AJ682" i="2"/>
  <c r="J1066" i="2"/>
  <c r="W1066" i="2"/>
  <c r="AJ1066" i="2"/>
  <c r="I882" i="2"/>
  <c r="J882" i="2"/>
  <c r="K882" i="2"/>
  <c r="L882" i="2"/>
  <c r="M882" i="2"/>
  <c r="N882" i="2"/>
  <c r="O882" i="2"/>
  <c r="V882" i="2"/>
  <c r="W882" i="2"/>
  <c r="X882" i="2"/>
  <c r="Y882" i="2"/>
  <c r="Z882" i="2"/>
  <c r="AA882" i="2"/>
  <c r="AB882" i="2"/>
  <c r="K682" i="2"/>
  <c r="L682" i="2"/>
  <c r="M682" i="2"/>
  <c r="N682" i="2"/>
  <c r="O682" i="2"/>
  <c r="X682" i="2"/>
  <c r="Y682" i="2"/>
  <c r="Z682" i="2"/>
  <c r="AA682" i="2"/>
  <c r="AB682" i="2"/>
  <c r="I1054" i="2"/>
  <c r="J1054" i="2"/>
  <c r="K1054" i="2"/>
  <c r="L1054" i="2"/>
  <c r="M1054" i="2"/>
  <c r="N1054" i="2"/>
  <c r="O1054" i="2"/>
  <c r="V1054" i="2"/>
  <c r="W1054" i="2"/>
  <c r="X1054" i="2"/>
  <c r="Y1054" i="2"/>
  <c r="Z1054" i="2"/>
  <c r="AA1054" i="2"/>
  <c r="AB1054" i="2"/>
  <c r="I1051" i="2"/>
  <c r="J1051" i="2"/>
  <c r="K1051" i="2"/>
  <c r="L1051" i="2"/>
  <c r="M1051" i="2"/>
  <c r="N1051" i="2"/>
  <c r="O1051" i="2"/>
  <c r="V1051" i="2"/>
  <c r="W1051" i="2"/>
  <c r="X1051" i="2"/>
  <c r="Y1051" i="2"/>
  <c r="Z1051" i="2"/>
  <c r="AA1051" i="2"/>
  <c r="AB1051" i="2"/>
  <c r="K1066" i="2"/>
  <c r="L1066" i="2"/>
  <c r="M1066" i="2"/>
  <c r="N1066" i="2"/>
  <c r="O1066" i="2"/>
  <c r="X1066" i="2"/>
  <c r="Y1066" i="2"/>
  <c r="Z1066" i="2"/>
  <c r="AA1066" i="2"/>
  <c r="AB1066" i="2"/>
  <c r="I725" i="2"/>
  <c r="V725" i="2"/>
  <c r="AI725" i="2"/>
  <c r="AR725" i="2" s="1"/>
  <c r="I1023" i="2"/>
  <c r="V1023" i="2"/>
  <c r="AI1023" i="2"/>
  <c r="J725" i="2"/>
  <c r="W725" i="2"/>
  <c r="AJ725" i="2"/>
  <c r="J1023" i="2"/>
  <c r="W1023" i="2"/>
  <c r="AJ1023" i="2"/>
  <c r="I719" i="2"/>
  <c r="J719" i="2"/>
  <c r="K719" i="2"/>
  <c r="L719" i="2"/>
  <c r="M719" i="2"/>
  <c r="N719" i="2"/>
  <c r="O719" i="2"/>
  <c r="V719" i="2"/>
  <c r="W719" i="2"/>
  <c r="X719" i="2"/>
  <c r="Y719" i="2"/>
  <c r="Z719" i="2"/>
  <c r="AA719" i="2"/>
  <c r="AB719" i="2"/>
  <c r="K725" i="2"/>
  <c r="L725" i="2"/>
  <c r="M725" i="2"/>
  <c r="N725" i="2"/>
  <c r="O725" i="2"/>
  <c r="X725" i="2"/>
  <c r="Y725" i="2"/>
  <c r="Z725" i="2"/>
  <c r="AA725" i="2"/>
  <c r="AB725" i="2"/>
  <c r="I1011" i="2"/>
  <c r="J1011" i="2"/>
  <c r="K1011" i="2"/>
  <c r="L1011" i="2"/>
  <c r="M1011" i="2"/>
  <c r="N1011" i="2"/>
  <c r="O1011" i="2"/>
  <c r="V1011" i="2"/>
  <c r="W1011" i="2"/>
  <c r="X1011" i="2"/>
  <c r="Y1011" i="2"/>
  <c r="Z1011" i="2"/>
  <c r="AA1011" i="2"/>
  <c r="AB1011" i="2"/>
  <c r="I1008" i="2"/>
  <c r="J1008" i="2"/>
  <c r="K1008" i="2"/>
  <c r="L1008" i="2"/>
  <c r="M1008" i="2"/>
  <c r="N1008" i="2"/>
  <c r="O1008" i="2"/>
  <c r="V1008" i="2"/>
  <c r="W1008" i="2"/>
  <c r="X1008" i="2"/>
  <c r="Y1008" i="2"/>
  <c r="Z1008" i="2"/>
  <c r="AA1008" i="2"/>
  <c r="AB1008" i="2"/>
  <c r="K1023" i="2"/>
  <c r="L1023" i="2"/>
  <c r="M1023" i="2"/>
  <c r="N1023" i="2"/>
  <c r="O1023" i="2"/>
  <c r="X1023" i="2"/>
  <c r="Y1023" i="2"/>
  <c r="Z1023" i="2"/>
  <c r="AA1023" i="2"/>
  <c r="AB1023" i="2"/>
  <c r="I751" i="2"/>
  <c r="V751" i="2"/>
  <c r="AI751" i="2"/>
  <c r="J751" i="2"/>
  <c r="W751" i="2"/>
  <c r="AJ751" i="2"/>
  <c r="I747" i="2"/>
  <c r="J747" i="2"/>
  <c r="K747" i="2"/>
  <c r="L747" i="2"/>
  <c r="M747" i="2"/>
  <c r="N747" i="2"/>
  <c r="O747" i="2"/>
  <c r="V747" i="2"/>
  <c r="W747" i="2"/>
  <c r="X747" i="2"/>
  <c r="Y747" i="2"/>
  <c r="Z747" i="2"/>
  <c r="AA747" i="2"/>
  <c r="AB747" i="2"/>
  <c r="K751" i="2"/>
  <c r="L751" i="2"/>
  <c r="M751" i="2"/>
  <c r="N751" i="2"/>
  <c r="O751" i="2"/>
  <c r="X751" i="2"/>
  <c r="Y751" i="2"/>
  <c r="Z751" i="2"/>
  <c r="AA751" i="2"/>
  <c r="AB751" i="2"/>
  <c r="AI925" i="2"/>
  <c r="AJ925" i="2"/>
  <c r="AS925" i="2" s="1"/>
  <c r="I940" i="2"/>
  <c r="J940" i="2"/>
  <c r="K940" i="2"/>
  <c r="L940" i="2"/>
  <c r="M940" i="2"/>
  <c r="N940" i="2"/>
  <c r="O940" i="2"/>
  <c r="V940" i="2"/>
  <c r="W940" i="2"/>
  <c r="X940" i="2"/>
  <c r="Y940" i="2"/>
  <c r="Z940" i="2"/>
  <c r="AA940" i="2"/>
  <c r="AB940" i="2"/>
  <c r="AI1054" i="2"/>
  <c r="AJ1054" i="2"/>
  <c r="I1069" i="2"/>
  <c r="J1069" i="2"/>
  <c r="K1069" i="2"/>
  <c r="L1069" i="2"/>
  <c r="M1069" i="2"/>
  <c r="N1069" i="2"/>
  <c r="O1069" i="2"/>
  <c r="V1069" i="2"/>
  <c r="W1069" i="2"/>
  <c r="X1069" i="2"/>
  <c r="Y1069" i="2"/>
  <c r="Z1069" i="2"/>
  <c r="AA1069" i="2"/>
  <c r="AB1069" i="2"/>
  <c r="I665" i="2"/>
  <c r="V665" i="2"/>
  <c r="AI665" i="2"/>
  <c r="AI882" i="2"/>
  <c r="J665" i="2"/>
  <c r="W665" i="2"/>
  <c r="AJ665" i="2"/>
  <c r="AJ882" i="2"/>
  <c r="I661" i="2"/>
  <c r="J661" i="2"/>
  <c r="K661" i="2"/>
  <c r="L661" i="2"/>
  <c r="M661" i="2"/>
  <c r="N661" i="2"/>
  <c r="O661" i="2"/>
  <c r="V661" i="2"/>
  <c r="W661" i="2"/>
  <c r="X661" i="2"/>
  <c r="Y661" i="2"/>
  <c r="Z661" i="2"/>
  <c r="AA661" i="2"/>
  <c r="AB661" i="2"/>
  <c r="K665" i="2"/>
  <c r="L665" i="2"/>
  <c r="M665" i="2"/>
  <c r="N665" i="2"/>
  <c r="O665" i="2"/>
  <c r="X665" i="2"/>
  <c r="Y665" i="2"/>
  <c r="Z665" i="2"/>
  <c r="AA665" i="2"/>
  <c r="AB665" i="2"/>
  <c r="I897" i="2"/>
  <c r="J897" i="2"/>
  <c r="K897" i="2"/>
  <c r="L897" i="2"/>
  <c r="M897" i="2"/>
  <c r="N897" i="2"/>
  <c r="O897" i="2"/>
  <c r="V897" i="2"/>
  <c r="W897" i="2"/>
  <c r="X897" i="2"/>
  <c r="Y897" i="2"/>
  <c r="Z897" i="2"/>
  <c r="AA897" i="2"/>
  <c r="AB897" i="2"/>
  <c r="AI968" i="2"/>
  <c r="AJ968" i="2"/>
  <c r="I983" i="2"/>
  <c r="J983" i="2"/>
  <c r="K983" i="2"/>
  <c r="L983" i="2"/>
  <c r="M983" i="2"/>
  <c r="N983" i="2"/>
  <c r="O983" i="2"/>
  <c r="V983" i="2"/>
  <c r="W983" i="2"/>
  <c r="X983" i="2"/>
  <c r="Y983" i="2"/>
  <c r="Z983" i="2"/>
  <c r="AA983" i="2"/>
  <c r="AB983" i="2"/>
  <c r="I794" i="2"/>
  <c r="V794" i="2"/>
  <c r="AI794" i="2"/>
  <c r="AI1011" i="2"/>
  <c r="J794" i="2"/>
  <c r="W794" i="2"/>
  <c r="AJ794" i="2"/>
  <c r="AJ1011" i="2"/>
  <c r="AS1011" i="2" s="1"/>
  <c r="I790" i="2"/>
  <c r="J790" i="2"/>
  <c r="K790" i="2"/>
  <c r="L790" i="2"/>
  <c r="M790" i="2"/>
  <c r="N790" i="2"/>
  <c r="O790" i="2"/>
  <c r="V790" i="2"/>
  <c r="W790" i="2"/>
  <c r="X790" i="2"/>
  <c r="Y790" i="2"/>
  <c r="Z790" i="2"/>
  <c r="AA790" i="2"/>
  <c r="AB790" i="2"/>
  <c r="K794" i="2"/>
  <c r="L794" i="2"/>
  <c r="M794" i="2"/>
  <c r="N794" i="2"/>
  <c r="O794" i="2"/>
  <c r="X794" i="2"/>
  <c r="Y794" i="2"/>
  <c r="Z794" i="2"/>
  <c r="AA794" i="2"/>
  <c r="AB794" i="2"/>
  <c r="I1026" i="2"/>
  <c r="J1026" i="2"/>
  <c r="K1026" i="2"/>
  <c r="L1026" i="2"/>
  <c r="M1026" i="2"/>
  <c r="N1026" i="2"/>
  <c r="O1026" i="2"/>
  <c r="V1026" i="2"/>
  <c r="W1026" i="2"/>
  <c r="X1026" i="2"/>
  <c r="Y1026" i="2"/>
  <c r="Z1026" i="2"/>
  <c r="AA1026" i="2"/>
  <c r="AB1026" i="2"/>
  <c r="I837" i="2"/>
  <c r="V837" i="2"/>
  <c r="AI837" i="2"/>
  <c r="J837" i="2"/>
  <c r="W837" i="2"/>
  <c r="AJ837" i="2"/>
  <c r="I833" i="2"/>
  <c r="J833" i="2"/>
  <c r="K833" i="2"/>
  <c r="L833" i="2"/>
  <c r="M833" i="2"/>
  <c r="N833" i="2"/>
  <c r="O833" i="2"/>
  <c r="V833" i="2"/>
  <c r="W833" i="2"/>
  <c r="X833" i="2"/>
  <c r="Y833" i="2"/>
  <c r="Z833" i="2"/>
  <c r="AA833" i="2"/>
  <c r="AB833" i="2"/>
  <c r="K837" i="2"/>
  <c r="L837" i="2"/>
  <c r="M837" i="2"/>
  <c r="N837" i="2"/>
  <c r="O837" i="2"/>
  <c r="X837" i="2"/>
  <c r="Y837" i="2"/>
  <c r="Z837" i="2"/>
  <c r="AA837" i="2"/>
  <c r="AB837" i="2"/>
  <c r="I726" i="2"/>
  <c r="V726" i="2"/>
  <c r="AI726" i="2"/>
  <c r="J726" i="2"/>
  <c r="W726" i="2"/>
  <c r="AJ726" i="2"/>
  <c r="K726" i="2"/>
  <c r="L726" i="2"/>
  <c r="M726" i="2"/>
  <c r="N726" i="2"/>
  <c r="O726" i="2"/>
  <c r="X726" i="2"/>
  <c r="Y726" i="2"/>
  <c r="Z726" i="2"/>
  <c r="AA726" i="2"/>
  <c r="AB726" i="2"/>
  <c r="I683" i="2"/>
  <c r="V683" i="2"/>
  <c r="AI683" i="2"/>
  <c r="J683" i="2"/>
  <c r="W683" i="2"/>
  <c r="AJ683" i="2"/>
  <c r="K683" i="2"/>
  <c r="L683" i="2"/>
  <c r="M683" i="2"/>
  <c r="N683" i="2"/>
  <c r="O683" i="2"/>
  <c r="X683" i="2"/>
  <c r="Y683" i="2"/>
  <c r="Z683" i="2"/>
  <c r="AA683" i="2"/>
  <c r="AB683" i="2"/>
  <c r="I830" i="2"/>
  <c r="V830" i="2"/>
  <c r="AI830" i="2"/>
  <c r="I1065" i="2"/>
  <c r="V1065" i="2"/>
  <c r="AI1065" i="2"/>
  <c r="J830" i="2"/>
  <c r="W830" i="2"/>
  <c r="AJ830" i="2"/>
  <c r="J1065" i="2"/>
  <c r="W1065" i="2"/>
  <c r="AJ1065" i="2"/>
  <c r="I841" i="2"/>
  <c r="J841" i="2"/>
  <c r="K841" i="2"/>
  <c r="L841" i="2"/>
  <c r="M841" i="2"/>
  <c r="N841" i="2"/>
  <c r="O841" i="2"/>
  <c r="V841" i="2"/>
  <c r="W841" i="2"/>
  <c r="X841" i="2"/>
  <c r="Y841" i="2"/>
  <c r="Z841" i="2"/>
  <c r="AA841" i="2"/>
  <c r="AB841" i="2"/>
  <c r="I1060" i="2"/>
  <c r="J1060" i="2"/>
  <c r="K1060" i="2"/>
  <c r="L1060" i="2"/>
  <c r="M1060" i="2"/>
  <c r="N1060" i="2"/>
  <c r="O1060" i="2"/>
  <c r="V1060" i="2"/>
  <c r="W1060" i="2"/>
  <c r="X1060" i="2"/>
  <c r="Y1060" i="2"/>
  <c r="Z1060" i="2"/>
  <c r="AA1060" i="2"/>
  <c r="AB1060" i="2"/>
  <c r="K830" i="2"/>
  <c r="L830" i="2"/>
  <c r="M830" i="2"/>
  <c r="N830" i="2"/>
  <c r="O830" i="2"/>
  <c r="X830" i="2"/>
  <c r="Y830" i="2"/>
  <c r="Z830" i="2"/>
  <c r="AA830" i="2"/>
  <c r="AB830" i="2"/>
  <c r="K1065" i="2"/>
  <c r="L1065" i="2"/>
  <c r="M1065" i="2"/>
  <c r="N1065" i="2"/>
  <c r="O1065" i="2"/>
  <c r="X1065" i="2"/>
  <c r="Y1065" i="2"/>
  <c r="Z1065" i="2"/>
  <c r="AA1065" i="2"/>
  <c r="AB1065" i="2"/>
  <c r="I787" i="2"/>
  <c r="V787" i="2"/>
  <c r="AI787" i="2"/>
  <c r="I1022" i="2"/>
  <c r="V1022" i="2"/>
  <c r="AI1022" i="2"/>
  <c r="J787" i="2"/>
  <c r="W787" i="2"/>
  <c r="AJ787" i="2"/>
  <c r="J1022" i="2"/>
  <c r="W1022" i="2"/>
  <c r="AJ1022" i="2"/>
  <c r="I798" i="2"/>
  <c r="J798" i="2"/>
  <c r="K798" i="2"/>
  <c r="L798" i="2"/>
  <c r="M798" i="2"/>
  <c r="N798" i="2"/>
  <c r="O798" i="2"/>
  <c r="V798" i="2"/>
  <c r="W798" i="2"/>
  <c r="X798" i="2"/>
  <c r="Y798" i="2"/>
  <c r="Z798" i="2"/>
  <c r="AA798" i="2"/>
  <c r="AB798" i="2"/>
  <c r="I1017" i="2"/>
  <c r="J1017" i="2"/>
  <c r="K1017" i="2"/>
  <c r="L1017" i="2"/>
  <c r="M1017" i="2"/>
  <c r="N1017" i="2"/>
  <c r="O1017" i="2"/>
  <c r="V1017" i="2"/>
  <c r="W1017" i="2"/>
  <c r="X1017" i="2"/>
  <c r="Y1017" i="2"/>
  <c r="Z1017" i="2"/>
  <c r="AA1017" i="2"/>
  <c r="AB1017" i="2"/>
  <c r="K787" i="2"/>
  <c r="L787" i="2"/>
  <c r="M787" i="2"/>
  <c r="N787" i="2"/>
  <c r="O787" i="2"/>
  <c r="X787" i="2"/>
  <c r="Y787" i="2"/>
  <c r="Z787" i="2"/>
  <c r="AA787" i="2"/>
  <c r="AB787" i="2"/>
  <c r="K1022" i="2"/>
  <c r="L1022" i="2"/>
  <c r="M1022" i="2"/>
  <c r="N1022" i="2"/>
  <c r="O1022" i="2"/>
  <c r="X1022" i="2"/>
  <c r="Y1022" i="2"/>
  <c r="Z1022" i="2"/>
  <c r="AA1022" i="2"/>
  <c r="AB1022" i="2"/>
  <c r="I658" i="2"/>
  <c r="V658" i="2"/>
  <c r="AI658" i="2"/>
  <c r="I893" i="2"/>
  <c r="V893" i="2"/>
  <c r="AI893" i="2"/>
  <c r="J658" i="2"/>
  <c r="W658" i="2"/>
  <c r="AJ658" i="2"/>
  <c r="J893" i="2"/>
  <c r="W893" i="2"/>
  <c r="AJ893" i="2"/>
  <c r="I669" i="2"/>
  <c r="J669" i="2"/>
  <c r="K669" i="2"/>
  <c r="L669" i="2"/>
  <c r="M669" i="2"/>
  <c r="N669" i="2"/>
  <c r="O669" i="2"/>
  <c r="V669" i="2"/>
  <c r="W669" i="2"/>
  <c r="X669" i="2"/>
  <c r="Y669" i="2"/>
  <c r="Z669" i="2"/>
  <c r="AA669" i="2"/>
  <c r="AB669" i="2"/>
  <c r="I888" i="2"/>
  <c r="J888" i="2"/>
  <c r="K888" i="2"/>
  <c r="L888" i="2"/>
  <c r="M888" i="2"/>
  <c r="N888" i="2"/>
  <c r="O888" i="2"/>
  <c r="V888" i="2"/>
  <c r="W888" i="2"/>
  <c r="X888" i="2"/>
  <c r="Y888" i="2"/>
  <c r="Z888" i="2"/>
  <c r="AA888" i="2"/>
  <c r="AB888" i="2"/>
  <c r="K658" i="2"/>
  <c r="L658" i="2"/>
  <c r="M658" i="2"/>
  <c r="N658" i="2"/>
  <c r="O658" i="2"/>
  <c r="X658" i="2"/>
  <c r="Y658" i="2"/>
  <c r="Z658" i="2"/>
  <c r="AA658" i="2"/>
  <c r="AB658" i="2"/>
  <c r="K893" i="2"/>
  <c r="L893" i="2"/>
  <c r="M893" i="2"/>
  <c r="N893" i="2"/>
  <c r="O893" i="2"/>
  <c r="X893" i="2"/>
  <c r="Y893" i="2"/>
  <c r="Z893" i="2"/>
  <c r="AA893" i="2"/>
  <c r="AB893" i="2"/>
  <c r="I701" i="2"/>
  <c r="V701" i="2"/>
  <c r="AI701" i="2"/>
  <c r="I936" i="2"/>
  <c r="V936" i="2"/>
  <c r="AI936" i="2"/>
  <c r="J701" i="2"/>
  <c r="W701" i="2"/>
  <c r="AJ701" i="2"/>
  <c r="J936" i="2"/>
  <c r="W936" i="2"/>
  <c r="AJ936" i="2"/>
  <c r="I712" i="2"/>
  <c r="J712" i="2"/>
  <c r="K712" i="2"/>
  <c r="L712" i="2"/>
  <c r="M712" i="2"/>
  <c r="N712" i="2"/>
  <c r="O712" i="2"/>
  <c r="V712" i="2"/>
  <c r="W712" i="2"/>
  <c r="X712" i="2"/>
  <c r="Y712" i="2"/>
  <c r="Z712" i="2"/>
  <c r="AA712" i="2"/>
  <c r="AB712" i="2"/>
  <c r="I931" i="2"/>
  <c r="J931" i="2"/>
  <c r="K931" i="2"/>
  <c r="L931" i="2"/>
  <c r="M931" i="2"/>
  <c r="N931" i="2"/>
  <c r="O931" i="2"/>
  <c r="V931" i="2"/>
  <c r="W931" i="2"/>
  <c r="X931" i="2"/>
  <c r="Y931" i="2"/>
  <c r="Z931" i="2"/>
  <c r="AA931" i="2"/>
  <c r="AB931" i="2"/>
  <c r="K701" i="2"/>
  <c r="L701" i="2"/>
  <c r="M701" i="2"/>
  <c r="N701" i="2"/>
  <c r="O701" i="2"/>
  <c r="X701" i="2"/>
  <c r="Y701" i="2"/>
  <c r="Z701" i="2"/>
  <c r="AA701" i="2"/>
  <c r="AB701" i="2"/>
  <c r="K936" i="2"/>
  <c r="L936" i="2"/>
  <c r="M936" i="2"/>
  <c r="N936" i="2"/>
  <c r="O936" i="2"/>
  <c r="X936" i="2"/>
  <c r="Y936" i="2"/>
  <c r="Z936" i="2"/>
  <c r="AA936" i="2"/>
  <c r="AB936" i="2"/>
  <c r="I744" i="2"/>
  <c r="V744" i="2"/>
  <c r="AI744" i="2"/>
  <c r="I979" i="2"/>
  <c r="V979" i="2"/>
  <c r="AI979" i="2"/>
  <c r="J744" i="2"/>
  <c r="W744" i="2"/>
  <c r="AJ744" i="2"/>
  <c r="J979" i="2"/>
  <c r="W979" i="2"/>
  <c r="AJ979" i="2"/>
  <c r="I755" i="2"/>
  <c r="J755" i="2"/>
  <c r="K755" i="2"/>
  <c r="L755" i="2"/>
  <c r="M755" i="2"/>
  <c r="N755" i="2"/>
  <c r="O755" i="2"/>
  <c r="V755" i="2"/>
  <c r="W755" i="2"/>
  <c r="X755" i="2"/>
  <c r="Y755" i="2"/>
  <c r="Z755" i="2"/>
  <c r="AA755" i="2"/>
  <c r="AB755" i="2"/>
  <c r="I974" i="2"/>
  <c r="J974" i="2"/>
  <c r="K974" i="2"/>
  <c r="L974" i="2"/>
  <c r="M974" i="2"/>
  <c r="N974" i="2"/>
  <c r="O974" i="2"/>
  <c r="V974" i="2"/>
  <c r="W974" i="2"/>
  <c r="X974" i="2"/>
  <c r="Y974" i="2"/>
  <c r="Z974" i="2"/>
  <c r="AA974" i="2"/>
  <c r="AB974" i="2"/>
  <c r="K744" i="2"/>
  <c r="L744" i="2"/>
  <c r="M744" i="2"/>
  <c r="N744" i="2"/>
  <c r="O744" i="2"/>
  <c r="X744" i="2"/>
  <c r="Y744" i="2"/>
  <c r="Z744" i="2"/>
  <c r="AA744" i="2"/>
  <c r="AB744" i="2"/>
  <c r="K979" i="2"/>
  <c r="L979" i="2"/>
  <c r="M979" i="2"/>
  <c r="N979" i="2"/>
  <c r="O979" i="2"/>
  <c r="X979" i="2"/>
  <c r="Y979" i="2"/>
  <c r="Z979" i="2"/>
  <c r="AA979" i="2"/>
  <c r="AB979" i="2"/>
  <c r="I831" i="2"/>
  <c r="V831" i="2"/>
  <c r="AI831" i="2"/>
  <c r="I1049" i="2"/>
  <c r="V1049" i="2"/>
  <c r="AI1049" i="2"/>
  <c r="J831" i="2"/>
  <c r="W831" i="2"/>
  <c r="AJ831" i="2"/>
  <c r="J1049" i="2"/>
  <c r="W1049" i="2"/>
  <c r="AJ1049" i="2"/>
  <c r="I851" i="2"/>
  <c r="J851" i="2"/>
  <c r="K851" i="2"/>
  <c r="L851" i="2"/>
  <c r="M851" i="2"/>
  <c r="N851" i="2"/>
  <c r="O851" i="2"/>
  <c r="V851" i="2"/>
  <c r="W851" i="2"/>
  <c r="X851" i="2"/>
  <c r="Y851" i="2"/>
  <c r="Z851" i="2"/>
  <c r="AA851" i="2"/>
  <c r="AB851" i="2"/>
  <c r="K831" i="2"/>
  <c r="L831" i="2"/>
  <c r="M831" i="2"/>
  <c r="N831" i="2"/>
  <c r="O831" i="2"/>
  <c r="X831" i="2"/>
  <c r="Y831" i="2"/>
  <c r="Z831" i="2"/>
  <c r="AA831" i="2"/>
  <c r="AB831" i="2"/>
  <c r="I1056" i="2"/>
  <c r="J1056" i="2"/>
  <c r="K1056" i="2"/>
  <c r="L1056" i="2"/>
  <c r="M1056" i="2"/>
  <c r="N1056" i="2"/>
  <c r="O1056" i="2"/>
  <c r="V1056" i="2"/>
  <c r="W1056" i="2"/>
  <c r="X1056" i="2"/>
  <c r="Y1056" i="2"/>
  <c r="Z1056" i="2"/>
  <c r="AA1056" i="2"/>
  <c r="AB1056" i="2"/>
  <c r="K1049" i="2"/>
  <c r="L1049" i="2"/>
  <c r="M1049" i="2"/>
  <c r="N1049" i="2"/>
  <c r="O1049" i="2"/>
  <c r="X1049" i="2"/>
  <c r="Y1049" i="2"/>
  <c r="Z1049" i="2"/>
  <c r="AA1049" i="2"/>
  <c r="AB1049" i="2"/>
  <c r="I788" i="2"/>
  <c r="V788" i="2"/>
  <c r="AI788" i="2"/>
  <c r="I920" i="2"/>
  <c r="V920" i="2"/>
  <c r="AI920" i="2"/>
  <c r="J788" i="2"/>
  <c r="W788" i="2"/>
  <c r="AJ788" i="2"/>
  <c r="J920" i="2"/>
  <c r="W920" i="2"/>
  <c r="AJ920" i="2"/>
  <c r="I808" i="2"/>
  <c r="J808" i="2"/>
  <c r="K808" i="2"/>
  <c r="L808" i="2"/>
  <c r="M808" i="2"/>
  <c r="N808" i="2"/>
  <c r="O808" i="2"/>
  <c r="V808" i="2"/>
  <c r="W808" i="2"/>
  <c r="X808" i="2"/>
  <c r="Y808" i="2"/>
  <c r="Z808" i="2"/>
  <c r="AA808" i="2"/>
  <c r="AB808" i="2"/>
  <c r="K788" i="2"/>
  <c r="L788" i="2"/>
  <c r="M788" i="2"/>
  <c r="N788" i="2"/>
  <c r="O788" i="2"/>
  <c r="X788" i="2"/>
  <c r="Y788" i="2"/>
  <c r="Z788" i="2"/>
  <c r="AA788" i="2"/>
  <c r="AB788" i="2"/>
  <c r="I927" i="2"/>
  <c r="J927" i="2"/>
  <c r="K927" i="2"/>
  <c r="L927" i="2"/>
  <c r="M927" i="2"/>
  <c r="N927" i="2"/>
  <c r="O927" i="2"/>
  <c r="V927" i="2"/>
  <c r="W927" i="2"/>
  <c r="X927" i="2"/>
  <c r="Y927" i="2"/>
  <c r="Z927" i="2"/>
  <c r="AA927" i="2"/>
  <c r="AB927" i="2"/>
  <c r="K920" i="2"/>
  <c r="L920" i="2"/>
  <c r="M920" i="2"/>
  <c r="N920" i="2"/>
  <c r="O920" i="2"/>
  <c r="X920" i="2"/>
  <c r="Y920" i="2"/>
  <c r="Z920" i="2"/>
  <c r="AA920" i="2"/>
  <c r="AB920" i="2"/>
  <c r="I659" i="2"/>
  <c r="V659" i="2"/>
  <c r="AI659" i="2"/>
  <c r="I877" i="2"/>
  <c r="V877" i="2"/>
  <c r="AI877" i="2"/>
  <c r="J659" i="2"/>
  <c r="W659" i="2"/>
  <c r="AJ659" i="2"/>
  <c r="J877" i="2"/>
  <c r="W877" i="2"/>
  <c r="AJ877" i="2"/>
  <c r="I679" i="2"/>
  <c r="J679" i="2"/>
  <c r="K679" i="2"/>
  <c r="L679" i="2"/>
  <c r="M679" i="2"/>
  <c r="N679" i="2"/>
  <c r="O679" i="2"/>
  <c r="V679" i="2"/>
  <c r="W679" i="2"/>
  <c r="X679" i="2"/>
  <c r="Y679" i="2"/>
  <c r="Z679" i="2"/>
  <c r="AA679" i="2"/>
  <c r="AB679" i="2"/>
  <c r="K659" i="2"/>
  <c r="L659" i="2"/>
  <c r="M659" i="2"/>
  <c r="N659" i="2"/>
  <c r="O659" i="2"/>
  <c r="X659" i="2"/>
  <c r="Y659" i="2"/>
  <c r="Z659" i="2"/>
  <c r="AA659" i="2"/>
  <c r="AB659" i="2"/>
  <c r="I884" i="2"/>
  <c r="J884" i="2"/>
  <c r="K884" i="2"/>
  <c r="L884" i="2"/>
  <c r="M884" i="2"/>
  <c r="N884" i="2"/>
  <c r="O884" i="2"/>
  <c r="V884" i="2"/>
  <c r="W884" i="2"/>
  <c r="X884" i="2"/>
  <c r="Y884" i="2"/>
  <c r="Z884" i="2"/>
  <c r="AA884" i="2"/>
  <c r="AB884" i="2"/>
  <c r="K877" i="2"/>
  <c r="L877" i="2"/>
  <c r="M877" i="2"/>
  <c r="N877" i="2"/>
  <c r="O877" i="2"/>
  <c r="X877" i="2"/>
  <c r="Y877" i="2"/>
  <c r="Z877" i="2"/>
  <c r="AA877" i="2"/>
  <c r="AB877" i="2"/>
  <c r="I702" i="2"/>
  <c r="V702" i="2"/>
  <c r="AI702" i="2"/>
  <c r="I1006" i="2"/>
  <c r="V1006" i="2"/>
  <c r="AI1006" i="2"/>
  <c r="J702" i="2"/>
  <c r="W702" i="2"/>
  <c r="AJ702" i="2"/>
  <c r="J1006" i="2"/>
  <c r="W1006" i="2"/>
  <c r="AJ1006" i="2"/>
  <c r="K702" i="2"/>
  <c r="L702" i="2"/>
  <c r="M702" i="2"/>
  <c r="N702" i="2"/>
  <c r="O702" i="2"/>
  <c r="X702" i="2"/>
  <c r="Y702" i="2"/>
  <c r="Z702" i="2"/>
  <c r="AA702" i="2"/>
  <c r="AB702" i="2"/>
  <c r="I1013" i="2"/>
  <c r="J1013" i="2"/>
  <c r="K1013" i="2"/>
  <c r="L1013" i="2"/>
  <c r="M1013" i="2"/>
  <c r="N1013" i="2"/>
  <c r="O1013" i="2"/>
  <c r="V1013" i="2"/>
  <c r="W1013" i="2"/>
  <c r="X1013" i="2"/>
  <c r="Y1013" i="2"/>
  <c r="Z1013" i="2"/>
  <c r="AA1013" i="2"/>
  <c r="AB1013" i="2"/>
  <c r="K1006" i="2"/>
  <c r="L1006" i="2"/>
  <c r="M1006" i="2"/>
  <c r="N1006" i="2"/>
  <c r="O1006" i="2"/>
  <c r="X1006" i="2"/>
  <c r="Y1006" i="2"/>
  <c r="Z1006" i="2"/>
  <c r="AA1006" i="2"/>
  <c r="AB1006" i="2"/>
  <c r="I963" i="2"/>
  <c r="V963" i="2"/>
  <c r="AI963" i="2"/>
  <c r="J963" i="2"/>
  <c r="W963" i="2"/>
  <c r="AJ963" i="2"/>
  <c r="I722" i="2"/>
  <c r="J722" i="2"/>
  <c r="K722" i="2"/>
  <c r="L722" i="2"/>
  <c r="M722" i="2"/>
  <c r="N722" i="2"/>
  <c r="O722" i="2"/>
  <c r="V722" i="2"/>
  <c r="W722" i="2"/>
  <c r="X722" i="2"/>
  <c r="Y722" i="2"/>
  <c r="Z722" i="2"/>
  <c r="AA722" i="2"/>
  <c r="AB722" i="2"/>
  <c r="I970" i="2"/>
  <c r="J970" i="2"/>
  <c r="K970" i="2"/>
  <c r="L970" i="2"/>
  <c r="M970" i="2"/>
  <c r="N970" i="2"/>
  <c r="O970" i="2"/>
  <c r="V970" i="2"/>
  <c r="W970" i="2"/>
  <c r="X970" i="2"/>
  <c r="Y970" i="2"/>
  <c r="Z970" i="2"/>
  <c r="AA970" i="2"/>
  <c r="AB970" i="2"/>
  <c r="K963" i="2"/>
  <c r="L963" i="2"/>
  <c r="M963" i="2"/>
  <c r="N963" i="2"/>
  <c r="O963" i="2"/>
  <c r="X963" i="2"/>
  <c r="Y963" i="2"/>
  <c r="Z963" i="2"/>
  <c r="AA963" i="2"/>
  <c r="AB963" i="2"/>
  <c r="I745" i="2"/>
  <c r="V745" i="2"/>
  <c r="AI745" i="2"/>
  <c r="AR745" i="2" s="1"/>
  <c r="J745" i="2"/>
  <c r="W745" i="2"/>
  <c r="AJ745" i="2"/>
  <c r="I765" i="2"/>
  <c r="J765" i="2"/>
  <c r="K765" i="2"/>
  <c r="L765" i="2"/>
  <c r="M765" i="2"/>
  <c r="N765" i="2"/>
  <c r="O765" i="2"/>
  <c r="V765" i="2"/>
  <c r="W765" i="2"/>
  <c r="X765" i="2"/>
  <c r="Y765" i="2"/>
  <c r="Z765" i="2"/>
  <c r="AA765" i="2"/>
  <c r="AB765" i="2"/>
  <c r="K745" i="2"/>
  <c r="L745" i="2"/>
  <c r="M745" i="2"/>
  <c r="N745" i="2"/>
  <c r="O745" i="2"/>
  <c r="X745" i="2"/>
  <c r="Y745" i="2"/>
  <c r="Z745" i="2"/>
  <c r="AA745" i="2"/>
  <c r="AB745" i="2"/>
  <c r="I746" i="2"/>
  <c r="V746" i="2"/>
  <c r="AI746" i="2"/>
  <c r="I977" i="2"/>
  <c r="V977" i="2"/>
  <c r="AI977" i="2"/>
  <c r="J746" i="2"/>
  <c r="W746" i="2"/>
  <c r="AJ746" i="2"/>
  <c r="J977" i="2"/>
  <c r="W977" i="2"/>
  <c r="AJ977" i="2"/>
  <c r="I809" i="2"/>
  <c r="J809" i="2"/>
  <c r="K809" i="2"/>
  <c r="L809" i="2"/>
  <c r="M809" i="2"/>
  <c r="N809" i="2"/>
  <c r="O809" i="2"/>
  <c r="V809" i="2"/>
  <c r="W809" i="2"/>
  <c r="X809" i="2"/>
  <c r="Y809" i="2"/>
  <c r="Z809" i="2"/>
  <c r="AA809" i="2"/>
  <c r="AB809" i="2"/>
  <c r="I789" i="2"/>
  <c r="J789" i="2"/>
  <c r="K789" i="2"/>
  <c r="L789" i="2"/>
  <c r="M789" i="2"/>
  <c r="N789" i="2"/>
  <c r="O789" i="2"/>
  <c r="V789" i="2"/>
  <c r="W789" i="2"/>
  <c r="X789" i="2"/>
  <c r="Y789" i="2"/>
  <c r="Z789" i="2"/>
  <c r="AA789" i="2"/>
  <c r="AB789" i="2"/>
  <c r="K746" i="2"/>
  <c r="L746" i="2"/>
  <c r="M746" i="2"/>
  <c r="N746" i="2"/>
  <c r="O746" i="2"/>
  <c r="X746" i="2"/>
  <c r="Y746" i="2"/>
  <c r="Z746" i="2"/>
  <c r="AA746" i="2"/>
  <c r="AB746" i="2"/>
  <c r="K977" i="2"/>
  <c r="L977" i="2"/>
  <c r="M977" i="2"/>
  <c r="N977" i="2"/>
  <c r="O977" i="2"/>
  <c r="X977" i="2"/>
  <c r="Y977" i="2"/>
  <c r="Z977" i="2"/>
  <c r="AA977" i="2"/>
  <c r="AB977" i="2"/>
  <c r="AI789" i="2"/>
  <c r="I1020" i="2"/>
  <c r="V1020" i="2"/>
  <c r="AI1020" i="2"/>
  <c r="AJ789" i="2"/>
  <c r="J1020" i="2"/>
  <c r="W1020" i="2"/>
  <c r="AJ1020" i="2"/>
  <c r="I832" i="2"/>
  <c r="J832" i="2"/>
  <c r="K832" i="2"/>
  <c r="L832" i="2"/>
  <c r="M832" i="2"/>
  <c r="N832" i="2"/>
  <c r="O832" i="2"/>
  <c r="V832" i="2"/>
  <c r="W832" i="2"/>
  <c r="X832" i="2"/>
  <c r="Y832" i="2"/>
  <c r="Z832" i="2"/>
  <c r="AA832" i="2"/>
  <c r="AB832" i="2"/>
  <c r="K1020" i="2"/>
  <c r="L1020" i="2"/>
  <c r="M1020" i="2"/>
  <c r="N1020" i="2"/>
  <c r="O1020" i="2"/>
  <c r="X1020" i="2"/>
  <c r="Y1020" i="2"/>
  <c r="Z1020" i="2"/>
  <c r="AA1020" i="2"/>
  <c r="AB1020" i="2"/>
  <c r="I703" i="2"/>
  <c r="V703" i="2"/>
  <c r="AI703" i="2"/>
  <c r="I934" i="2"/>
  <c r="V934" i="2"/>
  <c r="AI934" i="2"/>
  <c r="J703" i="2"/>
  <c r="W703" i="2"/>
  <c r="AJ703" i="2"/>
  <c r="J934" i="2"/>
  <c r="W934" i="2"/>
  <c r="AJ934" i="2"/>
  <c r="I723" i="2"/>
  <c r="J723" i="2"/>
  <c r="K723" i="2"/>
  <c r="L723" i="2"/>
  <c r="M723" i="2"/>
  <c r="N723" i="2"/>
  <c r="O723" i="2"/>
  <c r="V723" i="2"/>
  <c r="W723" i="2"/>
  <c r="X723" i="2"/>
  <c r="Y723" i="2"/>
  <c r="Z723" i="2"/>
  <c r="AA723" i="2"/>
  <c r="AB723" i="2"/>
  <c r="K703" i="2"/>
  <c r="L703" i="2"/>
  <c r="M703" i="2"/>
  <c r="N703" i="2"/>
  <c r="O703" i="2"/>
  <c r="X703" i="2"/>
  <c r="Y703" i="2"/>
  <c r="Z703" i="2"/>
  <c r="AA703" i="2"/>
  <c r="AB703" i="2"/>
  <c r="K934" i="2"/>
  <c r="L934" i="2"/>
  <c r="M934" i="2"/>
  <c r="N934" i="2"/>
  <c r="O934" i="2"/>
  <c r="X934" i="2"/>
  <c r="Y934" i="2"/>
  <c r="Z934" i="2"/>
  <c r="AA934" i="2"/>
  <c r="AB934" i="2"/>
  <c r="I891" i="2"/>
  <c r="V891" i="2"/>
  <c r="AI891" i="2"/>
  <c r="J891" i="2"/>
  <c r="W891" i="2"/>
  <c r="AJ891" i="2"/>
  <c r="K891" i="2"/>
  <c r="L891" i="2"/>
  <c r="M891" i="2"/>
  <c r="N891" i="2"/>
  <c r="O891" i="2"/>
  <c r="X891" i="2"/>
  <c r="Y891" i="2"/>
  <c r="Z891" i="2"/>
  <c r="AA891" i="2"/>
  <c r="AB891" i="2"/>
  <c r="I660" i="2"/>
  <c r="V660" i="2"/>
  <c r="AI660" i="2"/>
  <c r="AR660" i="2" s="1"/>
  <c r="J660" i="2"/>
  <c r="W660" i="2"/>
  <c r="AJ660" i="2"/>
  <c r="AS660" i="2" s="1"/>
  <c r="K660" i="2"/>
  <c r="L660" i="2"/>
  <c r="M660" i="2"/>
  <c r="N660" i="2"/>
  <c r="O660" i="2"/>
  <c r="X660" i="2"/>
  <c r="Y660" i="2"/>
  <c r="Z660" i="2"/>
  <c r="AA660" i="2"/>
  <c r="AB660" i="2"/>
  <c r="I672" i="2"/>
  <c r="V672" i="2"/>
  <c r="AI672" i="2"/>
  <c r="J672" i="2"/>
  <c r="W672" i="2"/>
  <c r="AJ672" i="2"/>
  <c r="AS672" i="2" s="1"/>
  <c r="I670" i="2"/>
  <c r="J670" i="2"/>
  <c r="K670" i="2"/>
  <c r="L670" i="2"/>
  <c r="M670" i="2"/>
  <c r="N670" i="2"/>
  <c r="O670" i="2"/>
  <c r="V670" i="2"/>
  <c r="W670" i="2"/>
  <c r="X670" i="2"/>
  <c r="Y670" i="2"/>
  <c r="Z670" i="2"/>
  <c r="AA670" i="2"/>
  <c r="AB670" i="2"/>
  <c r="K672" i="2"/>
  <c r="L672" i="2"/>
  <c r="M672" i="2"/>
  <c r="N672" i="2"/>
  <c r="O672" i="2"/>
  <c r="X672" i="2"/>
  <c r="Y672" i="2"/>
  <c r="Z672" i="2"/>
  <c r="AA672" i="2"/>
  <c r="AB672" i="2"/>
  <c r="I715" i="2"/>
  <c r="V715" i="2"/>
  <c r="AI715" i="2"/>
  <c r="I928" i="2"/>
  <c r="V928" i="2"/>
  <c r="AI928" i="2"/>
  <c r="J715" i="2"/>
  <c r="W715" i="2"/>
  <c r="AJ715" i="2"/>
  <c r="AS715" i="2" s="1"/>
  <c r="J928" i="2"/>
  <c r="W928" i="2"/>
  <c r="AJ928" i="2"/>
  <c r="I713" i="2"/>
  <c r="J713" i="2"/>
  <c r="K713" i="2"/>
  <c r="L713" i="2"/>
  <c r="M713" i="2"/>
  <c r="N713" i="2"/>
  <c r="O713" i="2"/>
  <c r="V713" i="2"/>
  <c r="W713" i="2"/>
  <c r="X713" i="2"/>
  <c r="Y713" i="2"/>
  <c r="Z713" i="2"/>
  <c r="AA713" i="2"/>
  <c r="AB713" i="2"/>
  <c r="K715" i="2"/>
  <c r="L715" i="2"/>
  <c r="M715" i="2"/>
  <c r="N715" i="2"/>
  <c r="O715" i="2"/>
  <c r="X715" i="2"/>
  <c r="Y715" i="2"/>
  <c r="Z715" i="2"/>
  <c r="AA715" i="2"/>
  <c r="AB715" i="2"/>
  <c r="I913" i="2"/>
  <c r="J913" i="2"/>
  <c r="K913" i="2"/>
  <c r="L913" i="2"/>
  <c r="M913" i="2"/>
  <c r="N913" i="2"/>
  <c r="O913" i="2"/>
  <c r="V913" i="2"/>
  <c r="Y913" i="2"/>
  <c r="Z913" i="2"/>
  <c r="AA913" i="2"/>
  <c r="AB913" i="2"/>
  <c r="K928" i="2"/>
  <c r="L928" i="2"/>
  <c r="M928" i="2"/>
  <c r="N928" i="2"/>
  <c r="O928" i="2"/>
  <c r="X928" i="2"/>
  <c r="Y928" i="2"/>
  <c r="Z928" i="2"/>
  <c r="AA928" i="2"/>
  <c r="AB928" i="2"/>
  <c r="I758" i="2"/>
  <c r="V758" i="2"/>
  <c r="AI758" i="2"/>
  <c r="AI971" i="2"/>
  <c r="AR971" i="2" s="1"/>
  <c r="J758" i="2"/>
  <c r="W758" i="2"/>
  <c r="AJ758" i="2"/>
  <c r="AJ971" i="2"/>
  <c r="I756" i="2"/>
  <c r="J756" i="2"/>
  <c r="K756" i="2"/>
  <c r="L756" i="2"/>
  <c r="M756" i="2"/>
  <c r="N756" i="2"/>
  <c r="O756" i="2"/>
  <c r="V756" i="2"/>
  <c r="W756" i="2"/>
  <c r="X756" i="2"/>
  <c r="Y756" i="2"/>
  <c r="Z756" i="2"/>
  <c r="AA756" i="2"/>
  <c r="AB756" i="2"/>
  <c r="K758" i="2"/>
  <c r="L758" i="2"/>
  <c r="M758" i="2"/>
  <c r="N758" i="2"/>
  <c r="O758" i="2"/>
  <c r="X758" i="2"/>
  <c r="Y758" i="2"/>
  <c r="Z758" i="2"/>
  <c r="AA758" i="2"/>
  <c r="AB758" i="2"/>
  <c r="I956" i="2"/>
  <c r="J956" i="2"/>
  <c r="K956" i="2"/>
  <c r="L956" i="2"/>
  <c r="M956" i="2"/>
  <c r="N956" i="2"/>
  <c r="O956" i="2"/>
  <c r="V956" i="2"/>
  <c r="Y956" i="2"/>
  <c r="Z956" i="2"/>
  <c r="AA956" i="2"/>
  <c r="AB956" i="2"/>
  <c r="I801" i="2"/>
  <c r="V801" i="2"/>
  <c r="AI801" i="2"/>
  <c r="AI1014" i="2"/>
  <c r="J801" i="2"/>
  <c r="W801" i="2"/>
  <c r="AJ801" i="2"/>
  <c r="AJ1014" i="2"/>
  <c r="I799" i="2"/>
  <c r="J799" i="2"/>
  <c r="K799" i="2"/>
  <c r="L799" i="2"/>
  <c r="M799" i="2"/>
  <c r="N799" i="2"/>
  <c r="O799" i="2"/>
  <c r="V799" i="2"/>
  <c r="W799" i="2"/>
  <c r="X799" i="2"/>
  <c r="Y799" i="2"/>
  <c r="Z799" i="2"/>
  <c r="AA799" i="2"/>
  <c r="AB799" i="2"/>
  <c r="K801" i="2"/>
  <c r="L801" i="2"/>
  <c r="M801" i="2"/>
  <c r="N801" i="2"/>
  <c r="O801" i="2"/>
  <c r="X801" i="2"/>
  <c r="Y801" i="2"/>
  <c r="Z801" i="2"/>
  <c r="AA801" i="2"/>
  <c r="AB801" i="2"/>
  <c r="I999" i="2"/>
  <c r="J999" i="2"/>
  <c r="K999" i="2"/>
  <c r="L999" i="2"/>
  <c r="M999" i="2"/>
  <c r="N999" i="2"/>
  <c r="O999" i="2"/>
  <c r="V999" i="2"/>
  <c r="Y999" i="2"/>
  <c r="Z999" i="2"/>
  <c r="AA999" i="2"/>
  <c r="AB999" i="2"/>
  <c r="I844" i="2"/>
  <c r="V844" i="2"/>
  <c r="AI844" i="2"/>
  <c r="I1057" i="2"/>
  <c r="V1057" i="2"/>
  <c r="AI1057" i="2"/>
  <c r="J844" i="2"/>
  <c r="W844" i="2"/>
  <c r="AJ844" i="2"/>
  <c r="J1057" i="2"/>
  <c r="W1057" i="2"/>
  <c r="AJ1057" i="2"/>
  <c r="I842" i="2"/>
  <c r="J842" i="2"/>
  <c r="K842" i="2"/>
  <c r="L842" i="2"/>
  <c r="M842" i="2"/>
  <c r="N842" i="2"/>
  <c r="O842" i="2"/>
  <c r="V842" i="2"/>
  <c r="W842" i="2"/>
  <c r="X842" i="2"/>
  <c r="Y842" i="2"/>
  <c r="Z842" i="2"/>
  <c r="AA842" i="2"/>
  <c r="AB842" i="2"/>
  <c r="K844" i="2"/>
  <c r="L844" i="2"/>
  <c r="M844" i="2"/>
  <c r="N844" i="2"/>
  <c r="O844" i="2"/>
  <c r="X844" i="2"/>
  <c r="Y844" i="2"/>
  <c r="Z844" i="2"/>
  <c r="AA844" i="2"/>
  <c r="AB844" i="2"/>
  <c r="I1042" i="2"/>
  <c r="J1042" i="2"/>
  <c r="K1042" i="2"/>
  <c r="L1042" i="2"/>
  <c r="M1042" i="2"/>
  <c r="N1042" i="2"/>
  <c r="O1042" i="2"/>
  <c r="V1042" i="2"/>
  <c r="Y1042" i="2"/>
  <c r="Z1042" i="2"/>
  <c r="AA1042" i="2"/>
  <c r="AB1042" i="2"/>
  <c r="K1057" i="2"/>
  <c r="L1057" i="2"/>
  <c r="M1057" i="2"/>
  <c r="N1057" i="2"/>
  <c r="O1057" i="2"/>
  <c r="X1057" i="2"/>
  <c r="Y1057" i="2"/>
  <c r="Z1057" i="2"/>
  <c r="AA1057" i="2"/>
  <c r="AB1057" i="2"/>
  <c r="AI885" i="2"/>
  <c r="AJ885" i="2"/>
  <c r="AI669" i="2"/>
  <c r="I870" i="2"/>
  <c r="V870" i="2"/>
  <c r="AI870" i="2"/>
  <c r="AJ669" i="2"/>
  <c r="J870" i="2"/>
  <c r="AJ870" i="2"/>
  <c r="I874" i="2"/>
  <c r="J874" i="2"/>
  <c r="K874" i="2"/>
  <c r="L874" i="2"/>
  <c r="M874" i="2"/>
  <c r="N874" i="2"/>
  <c r="O874" i="2"/>
  <c r="V874" i="2"/>
  <c r="W874" i="2"/>
  <c r="X874" i="2"/>
  <c r="Y874" i="2"/>
  <c r="Z874" i="2"/>
  <c r="AA874" i="2"/>
  <c r="AB874" i="2"/>
  <c r="K870" i="2"/>
  <c r="L870" i="2"/>
  <c r="M870" i="2"/>
  <c r="N870" i="2"/>
  <c r="O870" i="2"/>
  <c r="Y870" i="2"/>
  <c r="Z870" i="2"/>
  <c r="AA870" i="2"/>
  <c r="AB870" i="2"/>
  <c r="AI755" i="2"/>
  <c r="AI956" i="2"/>
  <c r="AJ755" i="2"/>
  <c r="AJ956" i="2"/>
  <c r="I960" i="2"/>
  <c r="J960" i="2"/>
  <c r="K960" i="2"/>
  <c r="L960" i="2"/>
  <c r="M960" i="2"/>
  <c r="N960" i="2"/>
  <c r="O960" i="2"/>
  <c r="V960" i="2"/>
  <c r="W960" i="2"/>
  <c r="X960" i="2"/>
  <c r="Y960" i="2"/>
  <c r="Z960" i="2"/>
  <c r="AA960" i="2"/>
  <c r="AB960" i="2"/>
  <c r="AI798" i="2"/>
  <c r="AI999" i="2"/>
  <c r="AJ798" i="2"/>
  <c r="AJ999" i="2"/>
  <c r="I1003" i="2"/>
  <c r="J1003" i="2"/>
  <c r="K1003" i="2"/>
  <c r="L1003" i="2"/>
  <c r="M1003" i="2"/>
  <c r="N1003" i="2"/>
  <c r="O1003" i="2"/>
  <c r="V1003" i="2"/>
  <c r="W1003" i="2"/>
  <c r="X1003" i="2"/>
  <c r="Y1003" i="2"/>
  <c r="Z1003" i="2"/>
  <c r="AA1003" i="2"/>
  <c r="AB1003" i="2"/>
  <c r="AI841" i="2"/>
  <c r="AI1042" i="2"/>
  <c r="AJ841" i="2"/>
  <c r="AJ1042" i="2"/>
  <c r="I1046" i="2"/>
  <c r="J1046" i="2"/>
  <c r="K1046" i="2"/>
  <c r="L1046" i="2"/>
  <c r="M1046" i="2"/>
  <c r="N1046" i="2"/>
  <c r="O1046" i="2"/>
  <c r="V1046" i="2"/>
  <c r="W1046" i="2"/>
  <c r="X1046" i="2"/>
  <c r="Y1046" i="2"/>
  <c r="Z1046" i="2"/>
  <c r="AA1046" i="2"/>
  <c r="AB1046" i="2"/>
  <c r="I654" i="2"/>
  <c r="V654" i="2"/>
  <c r="AI654" i="2"/>
  <c r="AI886" i="2"/>
  <c r="J654" i="2"/>
  <c r="AJ654" i="2"/>
  <c r="AJ886" i="2"/>
  <c r="I674" i="2"/>
  <c r="J674" i="2"/>
  <c r="K674" i="2"/>
  <c r="L674" i="2"/>
  <c r="M674" i="2"/>
  <c r="N674" i="2"/>
  <c r="O674" i="2"/>
  <c r="V674" i="2"/>
  <c r="W674" i="2"/>
  <c r="X674" i="2"/>
  <c r="Y674" i="2"/>
  <c r="Z674" i="2"/>
  <c r="AA674" i="2"/>
  <c r="AB674" i="2"/>
  <c r="K654" i="2"/>
  <c r="L654" i="2"/>
  <c r="M654" i="2"/>
  <c r="N654" i="2"/>
  <c r="O654" i="2"/>
  <c r="Y654" i="2"/>
  <c r="Z654" i="2"/>
  <c r="AA654" i="2"/>
  <c r="AB654" i="2"/>
  <c r="I697" i="2"/>
  <c r="V697" i="2"/>
  <c r="AI697" i="2"/>
  <c r="AI929" i="2"/>
  <c r="J697" i="2"/>
  <c r="AJ697" i="2"/>
  <c r="AJ929" i="2"/>
  <c r="I717" i="2"/>
  <c r="J717" i="2"/>
  <c r="K717" i="2"/>
  <c r="L717" i="2"/>
  <c r="M717" i="2"/>
  <c r="N717" i="2"/>
  <c r="O717" i="2"/>
  <c r="V717" i="2"/>
  <c r="W717" i="2"/>
  <c r="X717" i="2"/>
  <c r="Y717" i="2"/>
  <c r="Z717" i="2"/>
  <c r="AA717" i="2"/>
  <c r="AB717" i="2"/>
  <c r="K697" i="2"/>
  <c r="L697" i="2"/>
  <c r="M697" i="2"/>
  <c r="N697" i="2"/>
  <c r="O697" i="2"/>
  <c r="Y697" i="2"/>
  <c r="Z697" i="2"/>
  <c r="AA697" i="2"/>
  <c r="AB697" i="2"/>
  <c r="I935" i="2"/>
  <c r="J935" i="2"/>
  <c r="K935" i="2"/>
  <c r="L935" i="2"/>
  <c r="M935" i="2"/>
  <c r="N935" i="2"/>
  <c r="O935" i="2"/>
  <c r="V935" i="2"/>
  <c r="W935" i="2"/>
  <c r="X935" i="2"/>
  <c r="Y935" i="2"/>
  <c r="Z935" i="2"/>
  <c r="AA935" i="2"/>
  <c r="AB935" i="2"/>
  <c r="I740" i="2"/>
  <c r="V740" i="2"/>
  <c r="AI740" i="2"/>
  <c r="I972" i="2"/>
  <c r="V972" i="2"/>
  <c r="AI972" i="2"/>
  <c r="J740" i="2"/>
  <c r="AJ740" i="2"/>
  <c r="J972" i="2"/>
  <c r="W972" i="2"/>
  <c r="AJ972" i="2"/>
  <c r="I760" i="2"/>
  <c r="J760" i="2"/>
  <c r="K760" i="2"/>
  <c r="L760" i="2"/>
  <c r="M760" i="2"/>
  <c r="N760" i="2"/>
  <c r="O760" i="2"/>
  <c r="V760" i="2"/>
  <c r="W760" i="2"/>
  <c r="X760" i="2"/>
  <c r="Y760" i="2"/>
  <c r="Z760" i="2"/>
  <c r="AA760" i="2"/>
  <c r="AB760" i="2"/>
  <c r="K740" i="2"/>
  <c r="L740" i="2"/>
  <c r="M740" i="2"/>
  <c r="N740" i="2"/>
  <c r="O740" i="2"/>
  <c r="Y740" i="2"/>
  <c r="Z740" i="2"/>
  <c r="AA740" i="2"/>
  <c r="AB740" i="2"/>
  <c r="K972" i="2"/>
  <c r="L972" i="2"/>
  <c r="M972" i="2"/>
  <c r="N972" i="2"/>
  <c r="O972" i="2"/>
  <c r="X972" i="2"/>
  <c r="Y972" i="2"/>
  <c r="Z972" i="2"/>
  <c r="AA972" i="2"/>
  <c r="AB972" i="2"/>
  <c r="I783" i="2"/>
  <c r="V783" i="2"/>
  <c r="AI783" i="2"/>
  <c r="AI1015" i="2"/>
  <c r="J783" i="2"/>
  <c r="AJ783" i="2"/>
  <c r="AJ1015" i="2"/>
  <c r="I803" i="2"/>
  <c r="J803" i="2"/>
  <c r="K803" i="2"/>
  <c r="L803" i="2"/>
  <c r="M803" i="2"/>
  <c r="N803" i="2"/>
  <c r="O803" i="2"/>
  <c r="V803" i="2"/>
  <c r="W803" i="2"/>
  <c r="X803" i="2"/>
  <c r="Y803" i="2"/>
  <c r="Z803" i="2"/>
  <c r="AA803" i="2"/>
  <c r="AB803" i="2"/>
  <c r="K783" i="2"/>
  <c r="L783" i="2"/>
  <c r="M783" i="2"/>
  <c r="N783" i="2"/>
  <c r="O783" i="2"/>
  <c r="Y783" i="2"/>
  <c r="Z783" i="2"/>
  <c r="AA783" i="2"/>
  <c r="AB783" i="2"/>
  <c r="I826" i="2"/>
  <c r="V826" i="2"/>
  <c r="AI826" i="2"/>
  <c r="AI1058" i="2"/>
  <c r="AR1058" i="2" s="1"/>
  <c r="J826" i="2"/>
  <c r="AJ826" i="2"/>
  <c r="AJ1058" i="2"/>
  <c r="AS1058" i="2" s="1"/>
  <c r="I846" i="2"/>
  <c r="J846" i="2"/>
  <c r="K846" i="2"/>
  <c r="L846" i="2"/>
  <c r="M846" i="2"/>
  <c r="N846" i="2"/>
  <c r="O846" i="2"/>
  <c r="V846" i="2"/>
  <c r="W846" i="2"/>
  <c r="X846" i="2"/>
  <c r="Y846" i="2"/>
  <c r="Z846" i="2"/>
  <c r="AA846" i="2"/>
  <c r="AB846" i="2"/>
  <c r="K826" i="2"/>
  <c r="L826" i="2"/>
  <c r="M826" i="2"/>
  <c r="N826" i="2"/>
  <c r="O826" i="2"/>
  <c r="Y826" i="2"/>
  <c r="Z826" i="2"/>
  <c r="AA826" i="2"/>
  <c r="AB826" i="2"/>
  <c r="I1064" i="2"/>
  <c r="J1064" i="2"/>
  <c r="K1064" i="2"/>
  <c r="L1064" i="2"/>
  <c r="M1064" i="2"/>
  <c r="N1064" i="2"/>
  <c r="O1064" i="2"/>
  <c r="V1064" i="2"/>
  <c r="W1064" i="2"/>
  <c r="X1064" i="2"/>
  <c r="Y1064" i="2"/>
  <c r="Z1064" i="2"/>
  <c r="AA1064" i="2"/>
  <c r="AB1064" i="2"/>
  <c r="AI790" i="2"/>
  <c r="I1028" i="2"/>
  <c r="V1028" i="2"/>
  <c r="AI1028" i="2"/>
  <c r="AJ790" i="2"/>
  <c r="J1028" i="2"/>
  <c r="W1028" i="2"/>
  <c r="AJ1028" i="2"/>
  <c r="K1028" i="2"/>
  <c r="L1028" i="2"/>
  <c r="M1028" i="2"/>
  <c r="N1028" i="2"/>
  <c r="O1028" i="2"/>
  <c r="X1028" i="2"/>
  <c r="Y1028" i="2"/>
  <c r="Z1028" i="2"/>
  <c r="AA1028" i="2"/>
  <c r="AB1028" i="2"/>
  <c r="AI661" i="2"/>
  <c r="I899" i="2"/>
  <c r="V899" i="2"/>
  <c r="AI899" i="2"/>
  <c r="AJ661" i="2"/>
  <c r="AS661" i="2" s="1"/>
  <c r="J899" i="2"/>
  <c r="W899" i="2"/>
  <c r="AJ899" i="2"/>
  <c r="K899" i="2"/>
  <c r="L899" i="2"/>
  <c r="M899" i="2"/>
  <c r="N899" i="2"/>
  <c r="O899" i="2"/>
  <c r="X899" i="2"/>
  <c r="Y899" i="2"/>
  <c r="Z899" i="2"/>
  <c r="AA899" i="2"/>
  <c r="AB899" i="2"/>
  <c r="AI747" i="2"/>
  <c r="AJ747" i="2"/>
  <c r="AS747" i="2" s="1"/>
  <c r="I985" i="2"/>
  <c r="V985" i="2"/>
  <c r="AI985" i="2"/>
  <c r="J985" i="2"/>
  <c r="W985" i="2"/>
  <c r="AJ985" i="2"/>
  <c r="K985" i="2"/>
  <c r="L985" i="2"/>
  <c r="M985" i="2"/>
  <c r="N985" i="2"/>
  <c r="O985" i="2"/>
  <c r="X985" i="2"/>
  <c r="Y985" i="2"/>
  <c r="Z985" i="2"/>
  <c r="AA985" i="2"/>
  <c r="AB985" i="2"/>
  <c r="AI833" i="2"/>
  <c r="I1071" i="2"/>
  <c r="V1071" i="2"/>
  <c r="AI1071" i="2"/>
  <c r="AJ833" i="2"/>
  <c r="J1071" i="2"/>
  <c r="W1071" i="2"/>
  <c r="AJ1071" i="2"/>
  <c r="I854" i="2"/>
  <c r="J854" i="2"/>
  <c r="K854" i="2"/>
  <c r="L854" i="2"/>
  <c r="M854" i="2"/>
  <c r="N854" i="2"/>
  <c r="O854" i="2"/>
  <c r="V854" i="2"/>
  <c r="W854" i="2"/>
  <c r="X854" i="2"/>
  <c r="Y854" i="2"/>
  <c r="Z854" i="2"/>
  <c r="AA854" i="2"/>
  <c r="AB854" i="2"/>
  <c r="I1063" i="2"/>
  <c r="J1063" i="2"/>
  <c r="K1063" i="2"/>
  <c r="L1063" i="2"/>
  <c r="M1063" i="2"/>
  <c r="N1063" i="2"/>
  <c r="O1063" i="2"/>
  <c r="V1063" i="2"/>
  <c r="W1063" i="2"/>
  <c r="X1063" i="2"/>
  <c r="Y1063" i="2"/>
  <c r="Z1063" i="2"/>
  <c r="AA1063" i="2"/>
  <c r="AB1063" i="2"/>
  <c r="K1071" i="2"/>
  <c r="L1071" i="2"/>
  <c r="M1071" i="2"/>
  <c r="N1071" i="2"/>
  <c r="O1071" i="2"/>
  <c r="X1071" i="2"/>
  <c r="Y1071" i="2"/>
  <c r="Z1071" i="2"/>
  <c r="AA1071" i="2"/>
  <c r="AB1071" i="2"/>
  <c r="I704" i="2"/>
  <c r="V704" i="2"/>
  <c r="AI704" i="2"/>
  <c r="I942" i="2"/>
  <c r="V942" i="2"/>
  <c r="AI942" i="2"/>
  <c r="J704" i="2"/>
  <c r="W704" i="2"/>
  <c r="AJ704" i="2"/>
  <c r="J942" i="2"/>
  <c r="W942" i="2"/>
  <c r="AJ942" i="2"/>
  <c r="K704" i="2"/>
  <c r="L704" i="2"/>
  <c r="M704" i="2"/>
  <c r="N704" i="2"/>
  <c r="O704" i="2"/>
  <c r="X704" i="2"/>
  <c r="Y704" i="2"/>
  <c r="Z704" i="2"/>
  <c r="AA704" i="2"/>
  <c r="AB704" i="2"/>
  <c r="K942" i="2"/>
  <c r="L942" i="2"/>
  <c r="M942" i="2"/>
  <c r="N942" i="2"/>
  <c r="O942" i="2"/>
  <c r="X942" i="2"/>
  <c r="Y942" i="2"/>
  <c r="Z942" i="2"/>
  <c r="AA942" i="2"/>
  <c r="AB942" i="2"/>
  <c r="I705" i="2"/>
  <c r="V705" i="2"/>
  <c r="AI705" i="2"/>
  <c r="I919" i="2"/>
  <c r="V919" i="2"/>
  <c r="AI919" i="2"/>
  <c r="J705" i="2"/>
  <c r="W705" i="2"/>
  <c r="AJ705" i="2"/>
  <c r="J919" i="2"/>
  <c r="W919" i="2"/>
  <c r="AJ919" i="2"/>
  <c r="K705" i="2"/>
  <c r="L705" i="2"/>
  <c r="M705" i="2"/>
  <c r="N705" i="2"/>
  <c r="O705" i="2"/>
  <c r="X705" i="2"/>
  <c r="Y705" i="2"/>
  <c r="Z705" i="2"/>
  <c r="AA705" i="2"/>
  <c r="AB705" i="2"/>
  <c r="I926" i="2"/>
  <c r="J926" i="2"/>
  <c r="K926" i="2"/>
  <c r="L926" i="2"/>
  <c r="M926" i="2"/>
  <c r="N926" i="2"/>
  <c r="O926" i="2"/>
  <c r="V926" i="2"/>
  <c r="W926" i="2"/>
  <c r="X926" i="2"/>
  <c r="Y926" i="2"/>
  <c r="Z926" i="2"/>
  <c r="AA926" i="2"/>
  <c r="AB926" i="2"/>
  <c r="K919" i="2"/>
  <c r="L919" i="2"/>
  <c r="M919" i="2"/>
  <c r="N919" i="2"/>
  <c r="O919" i="2"/>
  <c r="X919" i="2"/>
  <c r="Y919" i="2"/>
  <c r="Z919" i="2"/>
  <c r="AA919" i="2"/>
  <c r="AB919" i="2"/>
  <c r="I748" i="2"/>
  <c r="V748" i="2"/>
  <c r="AI748" i="2"/>
  <c r="I962" i="2"/>
  <c r="V962" i="2"/>
  <c r="AI962" i="2"/>
  <c r="J748" i="2"/>
  <c r="W748" i="2"/>
  <c r="AJ748" i="2"/>
  <c r="J962" i="2"/>
  <c r="W962" i="2"/>
  <c r="AJ962" i="2"/>
  <c r="I769" i="2"/>
  <c r="J769" i="2"/>
  <c r="K769" i="2"/>
  <c r="L769" i="2"/>
  <c r="M769" i="2"/>
  <c r="N769" i="2"/>
  <c r="O769" i="2"/>
  <c r="V769" i="2"/>
  <c r="W769" i="2"/>
  <c r="X769" i="2"/>
  <c r="Y769" i="2"/>
  <c r="Z769" i="2"/>
  <c r="AA769" i="2"/>
  <c r="AB769" i="2"/>
  <c r="K748" i="2"/>
  <c r="L748" i="2"/>
  <c r="M748" i="2"/>
  <c r="N748" i="2"/>
  <c r="O748" i="2"/>
  <c r="X748" i="2"/>
  <c r="Y748" i="2"/>
  <c r="Z748" i="2"/>
  <c r="AA748" i="2"/>
  <c r="AB748" i="2"/>
  <c r="I969" i="2"/>
  <c r="J969" i="2"/>
  <c r="K969" i="2"/>
  <c r="L969" i="2"/>
  <c r="M969" i="2"/>
  <c r="N969" i="2"/>
  <c r="O969" i="2"/>
  <c r="V969" i="2"/>
  <c r="W969" i="2"/>
  <c r="X969" i="2"/>
  <c r="Y969" i="2"/>
  <c r="Z969" i="2"/>
  <c r="AA969" i="2"/>
  <c r="AB969" i="2"/>
  <c r="K962" i="2"/>
  <c r="L962" i="2"/>
  <c r="M962" i="2"/>
  <c r="N962" i="2"/>
  <c r="O962" i="2"/>
  <c r="X962" i="2"/>
  <c r="Y962" i="2"/>
  <c r="Z962" i="2"/>
  <c r="AA962" i="2"/>
  <c r="AB962" i="2"/>
  <c r="I662" i="2"/>
  <c r="V662" i="2"/>
  <c r="AI662" i="2"/>
  <c r="I876" i="2"/>
  <c r="V876" i="2"/>
  <c r="AI876" i="2"/>
  <c r="J662" i="2"/>
  <c r="W662" i="2"/>
  <c r="AJ662" i="2"/>
  <c r="J876" i="2"/>
  <c r="W876" i="2"/>
  <c r="AJ876" i="2"/>
  <c r="K662" i="2"/>
  <c r="L662" i="2"/>
  <c r="M662" i="2"/>
  <c r="N662" i="2"/>
  <c r="O662" i="2"/>
  <c r="X662" i="2"/>
  <c r="Y662" i="2"/>
  <c r="Z662" i="2"/>
  <c r="AA662" i="2"/>
  <c r="AB662" i="2"/>
  <c r="I883" i="2"/>
  <c r="J883" i="2"/>
  <c r="K883" i="2"/>
  <c r="L883" i="2"/>
  <c r="M883" i="2"/>
  <c r="N883" i="2"/>
  <c r="O883" i="2"/>
  <c r="V883" i="2"/>
  <c r="W883" i="2"/>
  <c r="X883" i="2"/>
  <c r="Y883" i="2"/>
  <c r="Z883" i="2"/>
  <c r="AA883" i="2"/>
  <c r="AB883" i="2"/>
  <c r="K876" i="2"/>
  <c r="L876" i="2"/>
  <c r="M876" i="2"/>
  <c r="N876" i="2"/>
  <c r="O876" i="2"/>
  <c r="X876" i="2"/>
  <c r="Y876" i="2"/>
  <c r="Z876" i="2"/>
  <c r="AA876" i="2"/>
  <c r="AB876" i="2"/>
  <c r="I834" i="2"/>
  <c r="V834" i="2"/>
  <c r="AI834" i="2"/>
  <c r="I1048" i="2"/>
  <c r="V1048" i="2"/>
  <c r="AI1048" i="2"/>
  <c r="J834" i="2"/>
  <c r="W834" i="2"/>
  <c r="AJ834" i="2"/>
  <c r="J1048" i="2"/>
  <c r="W1048" i="2"/>
  <c r="AJ1048" i="2"/>
  <c r="I855" i="2"/>
  <c r="J855" i="2"/>
  <c r="K855" i="2"/>
  <c r="L855" i="2"/>
  <c r="M855" i="2"/>
  <c r="N855" i="2"/>
  <c r="O855" i="2"/>
  <c r="V855" i="2"/>
  <c r="W855" i="2"/>
  <c r="X855" i="2"/>
  <c r="Y855" i="2"/>
  <c r="Z855" i="2"/>
  <c r="AA855" i="2"/>
  <c r="AB855" i="2"/>
  <c r="K834" i="2"/>
  <c r="L834" i="2"/>
  <c r="M834" i="2"/>
  <c r="N834" i="2"/>
  <c r="O834" i="2"/>
  <c r="X834" i="2"/>
  <c r="Y834" i="2"/>
  <c r="Z834" i="2"/>
  <c r="AA834" i="2"/>
  <c r="AB834" i="2"/>
  <c r="I1055" i="2"/>
  <c r="J1055" i="2"/>
  <c r="K1055" i="2"/>
  <c r="L1055" i="2"/>
  <c r="M1055" i="2"/>
  <c r="N1055" i="2"/>
  <c r="O1055" i="2"/>
  <c r="V1055" i="2"/>
  <c r="W1055" i="2"/>
  <c r="X1055" i="2"/>
  <c r="Y1055" i="2"/>
  <c r="Z1055" i="2"/>
  <c r="AA1055" i="2"/>
  <c r="AB1055" i="2"/>
  <c r="K1048" i="2"/>
  <c r="L1048" i="2"/>
  <c r="M1048" i="2"/>
  <c r="N1048" i="2"/>
  <c r="O1048" i="2"/>
  <c r="X1048" i="2"/>
  <c r="Y1048" i="2"/>
  <c r="Z1048" i="2"/>
  <c r="AA1048" i="2"/>
  <c r="AB1048" i="2"/>
  <c r="I791" i="2"/>
  <c r="V791" i="2"/>
  <c r="AI791" i="2"/>
  <c r="I1005" i="2"/>
  <c r="V1005" i="2"/>
  <c r="AI1005" i="2"/>
  <c r="J791" i="2"/>
  <c r="W791" i="2"/>
  <c r="AJ791" i="2"/>
  <c r="J1005" i="2"/>
  <c r="W1005" i="2"/>
  <c r="AJ1005" i="2"/>
  <c r="I812" i="2"/>
  <c r="J812" i="2"/>
  <c r="K812" i="2"/>
  <c r="L812" i="2"/>
  <c r="M812" i="2"/>
  <c r="N812" i="2"/>
  <c r="O812" i="2"/>
  <c r="V812" i="2"/>
  <c r="W812" i="2"/>
  <c r="X812" i="2"/>
  <c r="Y812" i="2"/>
  <c r="Z812" i="2"/>
  <c r="AA812" i="2"/>
  <c r="AB812" i="2"/>
  <c r="K791" i="2"/>
  <c r="L791" i="2"/>
  <c r="M791" i="2"/>
  <c r="N791" i="2"/>
  <c r="O791" i="2"/>
  <c r="X791" i="2"/>
  <c r="Y791" i="2"/>
  <c r="Z791" i="2"/>
  <c r="AA791" i="2"/>
  <c r="AB791" i="2"/>
  <c r="I1012" i="2"/>
  <c r="J1012" i="2"/>
  <c r="K1012" i="2"/>
  <c r="L1012" i="2"/>
  <c r="M1012" i="2"/>
  <c r="N1012" i="2"/>
  <c r="O1012" i="2"/>
  <c r="V1012" i="2"/>
  <c r="W1012" i="2"/>
  <c r="X1012" i="2"/>
  <c r="Y1012" i="2"/>
  <c r="Z1012" i="2"/>
  <c r="AA1012" i="2"/>
  <c r="AB1012" i="2"/>
  <c r="K1005" i="2"/>
  <c r="L1005" i="2"/>
  <c r="M1005" i="2"/>
  <c r="N1005" i="2"/>
  <c r="O1005" i="2"/>
  <c r="X1005" i="2"/>
  <c r="Y1005" i="2"/>
  <c r="Z1005" i="2"/>
  <c r="AA1005" i="2"/>
  <c r="AB1005" i="2"/>
  <c r="I835" i="2"/>
  <c r="V835" i="2"/>
  <c r="AI835" i="2"/>
  <c r="AI1069" i="2"/>
  <c r="J835" i="2"/>
  <c r="W835" i="2"/>
  <c r="AJ835" i="2"/>
  <c r="AJ1069" i="2"/>
  <c r="I1047" i="2"/>
  <c r="J1047" i="2"/>
  <c r="K1047" i="2"/>
  <c r="L1047" i="2"/>
  <c r="M1047" i="2"/>
  <c r="N1047" i="2"/>
  <c r="O1047" i="2"/>
  <c r="V1047" i="2"/>
  <c r="W1047" i="2"/>
  <c r="X1047" i="2"/>
  <c r="Y1047" i="2"/>
  <c r="Z1047" i="2"/>
  <c r="AA1047" i="2"/>
  <c r="AB1047" i="2"/>
  <c r="K835" i="2"/>
  <c r="L835" i="2"/>
  <c r="M835" i="2"/>
  <c r="N835" i="2"/>
  <c r="O835" i="2"/>
  <c r="X835" i="2"/>
  <c r="Y835" i="2"/>
  <c r="Z835" i="2"/>
  <c r="AA835" i="2"/>
  <c r="AB835" i="2"/>
  <c r="I749" i="2"/>
  <c r="V749" i="2"/>
  <c r="AI749" i="2"/>
  <c r="AI983" i="2"/>
  <c r="AR983" i="2" s="1"/>
  <c r="J749" i="2"/>
  <c r="W749" i="2"/>
  <c r="AJ749" i="2"/>
  <c r="AS749" i="2" s="1"/>
  <c r="AJ983" i="2"/>
  <c r="I961" i="2"/>
  <c r="J961" i="2"/>
  <c r="K961" i="2"/>
  <c r="L961" i="2"/>
  <c r="M961" i="2"/>
  <c r="N961" i="2"/>
  <c r="O961" i="2"/>
  <c r="V961" i="2"/>
  <c r="W961" i="2"/>
  <c r="X961" i="2"/>
  <c r="Y961" i="2"/>
  <c r="Z961" i="2"/>
  <c r="AA961" i="2"/>
  <c r="AB961" i="2"/>
  <c r="K749" i="2"/>
  <c r="L749" i="2"/>
  <c r="M749" i="2"/>
  <c r="N749" i="2"/>
  <c r="O749" i="2"/>
  <c r="X749" i="2"/>
  <c r="Y749" i="2"/>
  <c r="Z749" i="2"/>
  <c r="AA749" i="2"/>
  <c r="AB749" i="2"/>
  <c r="I792" i="2"/>
  <c r="V792" i="2"/>
  <c r="AI792" i="2"/>
  <c r="AI1026" i="2"/>
  <c r="J792" i="2"/>
  <c r="W792" i="2"/>
  <c r="AJ792" i="2"/>
  <c r="AJ1026" i="2"/>
  <c r="I1004" i="2"/>
  <c r="J1004" i="2"/>
  <c r="K1004" i="2"/>
  <c r="L1004" i="2"/>
  <c r="M1004" i="2"/>
  <c r="N1004" i="2"/>
  <c r="O1004" i="2"/>
  <c r="V1004" i="2"/>
  <c r="W1004" i="2"/>
  <c r="X1004" i="2"/>
  <c r="Y1004" i="2"/>
  <c r="Z1004" i="2"/>
  <c r="AA1004" i="2"/>
  <c r="AB1004" i="2"/>
  <c r="K792" i="2"/>
  <c r="L792" i="2"/>
  <c r="M792" i="2"/>
  <c r="N792" i="2"/>
  <c r="O792" i="2"/>
  <c r="X792" i="2"/>
  <c r="Y792" i="2"/>
  <c r="Z792" i="2"/>
  <c r="AA792" i="2"/>
  <c r="AB792" i="2"/>
  <c r="I706" i="2"/>
  <c r="V706" i="2"/>
  <c r="AI706" i="2"/>
  <c r="AI940" i="2"/>
  <c r="J706" i="2"/>
  <c r="W706" i="2"/>
  <c r="AJ706" i="2"/>
  <c r="AJ940" i="2"/>
  <c r="I918" i="2"/>
  <c r="J918" i="2"/>
  <c r="K918" i="2"/>
  <c r="L918" i="2"/>
  <c r="M918" i="2"/>
  <c r="N918" i="2"/>
  <c r="O918" i="2"/>
  <c r="V918" i="2"/>
  <c r="W918" i="2"/>
  <c r="X918" i="2"/>
  <c r="Y918" i="2"/>
  <c r="Z918" i="2"/>
  <c r="AA918" i="2"/>
  <c r="AB918" i="2"/>
  <c r="K706" i="2"/>
  <c r="L706" i="2"/>
  <c r="M706" i="2"/>
  <c r="N706" i="2"/>
  <c r="O706" i="2"/>
  <c r="X706" i="2"/>
  <c r="Y706" i="2"/>
  <c r="Z706" i="2"/>
  <c r="AA706" i="2"/>
  <c r="AB706" i="2"/>
  <c r="I663" i="2"/>
  <c r="V663" i="2"/>
  <c r="AI663" i="2"/>
  <c r="AI897" i="2"/>
  <c r="J663" i="2"/>
  <c r="W663" i="2"/>
  <c r="AJ663" i="2"/>
  <c r="AJ897" i="2"/>
  <c r="I875" i="2"/>
  <c r="J875" i="2"/>
  <c r="K875" i="2"/>
  <c r="L875" i="2"/>
  <c r="M875" i="2"/>
  <c r="N875" i="2"/>
  <c r="O875" i="2"/>
  <c r="V875" i="2"/>
  <c r="W875" i="2"/>
  <c r="X875" i="2"/>
  <c r="Y875" i="2"/>
  <c r="Z875" i="2"/>
  <c r="AA875" i="2"/>
  <c r="AB875" i="2"/>
  <c r="K663" i="2"/>
  <c r="L663" i="2"/>
  <c r="M663" i="2"/>
  <c r="N663" i="2"/>
  <c r="O663" i="2"/>
  <c r="X663" i="2"/>
  <c r="Y663" i="2"/>
  <c r="Z663" i="2"/>
  <c r="AA663" i="2"/>
  <c r="AB663" i="2"/>
  <c r="I757" i="2"/>
  <c r="V757" i="2"/>
  <c r="AI757" i="2"/>
  <c r="I958" i="2"/>
  <c r="V958" i="2"/>
  <c r="AI958" i="2"/>
  <c r="J757" i="2"/>
  <c r="W757" i="2"/>
  <c r="AJ757" i="2"/>
  <c r="J958" i="2"/>
  <c r="W958" i="2"/>
  <c r="AJ958" i="2"/>
  <c r="K757" i="2"/>
  <c r="L757" i="2"/>
  <c r="M757" i="2"/>
  <c r="N757" i="2"/>
  <c r="O757" i="2"/>
  <c r="X757" i="2"/>
  <c r="Y757" i="2"/>
  <c r="Z757" i="2"/>
  <c r="AA757" i="2"/>
  <c r="AB757" i="2"/>
  <c r="K958" i="2"/>
  <c r="L958" i="2"/>
  <c r="M958" i="2"/>
  <c r="N958" i="2"/>
  <c r="O958" i="2"/>
  <c r="X958" i="2"/>
  <c r="Y958" i="2"/>
  <c r="Z958" i="2"/>
  <c r="AA958" i="2"/>
  <c r="AB958" i="2"/>
  <c r="I714" i="2"/>
  <c r="V714" i="2"/>
  <c r="AI714" i="2"/>
  <c r="I915" i="2"/>
  <c r="V915" i="2"/>
  <c r="AI915" i="2"/>
  <c r="J714" i="2"/>
  <c r="W714" i="2"/>
  <c r="AJ714" i="2"/>
  <c r="J915" i="2"/>
  <c r="W915" i="2"/>
  <c r="AJ915" i="2"/>
  <c r="K714" i="2"/>
  <c r="L714" i="2"/>
  <c r="M714" i="2"/>
  <c r="N714" i="2"/>
  <c r="O714" i="2"/>
  <c r="X714" i="2"/>
  <c r="Y714" i="2"/>
  <c r="Z714" i="2"/>
  <c r="AA714" i="2"/>
  <c r="AB714" i="2"/>
  <c r="K915" i="2"/>
  <c r="L915" i="2"/>
  <c r="M915" i="2"/>
  <c r="N915" i="2"/>
  <c r="O915" i="2"/>
  <c r="X915" i="2"/>
  <c r="Y915" i="2"/>
  <c r="Z915" i="2"/>
  <c r="AA915" i="2"/>
  <c r="AB915" i="2"/>
  <c r="I843" i="2"/>
  <c r="V843" i="2"/>
  <c r="AI843" i="2"/>
  <c r="I1044" i="2"/>
  <c r="V1044" i="2"/>
  <c r="AI1044" i="2"/>
  <c r="J843" i="2"/>
  <c r="W843" i="2"/>
  <c r="AJ843" i="2"/>
  <c r="J1044" i="2"/>
  <c r="W1044" i="2"/>
  <c r="AJ1044" i="2"/>
  <c r="K843" i="2"/>
  <c r="L843" i="2"/>
  <c r="M843" i="2"/>
  <c r="N843" i="2"/>
  <c r="O843" i="2"/>
  <c r="X843" i="2"/>
  <c r="Y843" i="2"/>
  <c r="Z843" i="2"/>
  <c r="AA843" i="2"/>
  <c r="AB843" i="2"/>
  <c r="K1044" i="2"/>
  <c r="L1044" i="2"/>
  <c r="M1044" i="2"/>
  <c r="N1044" i="2"/>
  <c r="O1044" i="2"/>
  <c r="X1044" i="2"/>
  <c r="Y1044" i="2"/>
  <c r="Z1044" i="2"/>
  <c r="AA1044" i="2"/>
  <c r="AB1044" i="2"/>
  <c r="I800" i="2"/>
  <c r="V800" i="2"/>
  <c r="AI800" i="2"/>
  <c r="I1001" i="2"/>
  <c r="V1001" i="2"/>
  <c r="AI1001" i="2"/>
  <c r="J800" i="2"/>
  <c r="W800" i="2"/>
  <c r="AJ800" i="2"/>
  <c r="J1001" i="2"/>
  <c r="W1001" i="2"/>
  <c r="AJ1001" i="2"/>
  <c r="K800" i="2"/>
  <c r="L800" i="2"/>
  <c r="M800" i="2"/>
  <c r="N800" i="2"/>
  <c r="O800" i="2"/>
  <c r="X800" i="2"/>
  <c r="Y800" i="2"/>
  <c r="Z800" i="2"/>
  <c r="AA800" i="2"/>
  <c r="AB800" i="2"/>
  <c r="I1000" i="2"/>
  <c r="J1000" i="2"/>
  <c r="K1000" i="2"/>
  <c r="L1000" i="2"/>
  <c r="M1000" i="2"/>
  <c r="N1000" i="2"/>
  <c r="O1000" i="2"/>
  <c r="V1000" i="2"/>
  <c r="W1000" i="2"/>
  <c r="X1000" i="2"/>
  <c r="Y1000" i="2"/>
  <c r="Z1000" i="2"/>
  <c r="AA1000" i="2"/>
  <c r="AB1000" i="2"/>
  <c r="K1001" i="2"/>
  <c r="L1001" i="2"/>
  <c r="M1001" i="2"/>
  <c r="N1001" i="2"/>
  <c r="O1001" i="2"/>
  <c r="X1001" i="2"/>
  <c r="Y1001" i="2"/>
  <c r="Z1001" i="2"/>
  <c r="AA1001" i="2"/>
  <c r="AB1001" i="2"/>
  <c r="I793" i="2"/>
  <c r="V793" i="2"/>
  <c r="AI793" i="2"/>
  <c r="AI1003" i="2"/>
  <c r="J793" i="2"/>
  <c r="W793" i="2"/>
  <c r="AJ793" i="2"/>
  <c r="AJ1003" i="2"/>
  <c r="AS1003" i="2" s="1"/>
  <c r="K793" i="2"/>
  <c r="L793" i="2"/>
  <c r="M793" i="2"/>
  <c r="N793" i="2"/>
  <c r="O793" i="2"/>
  <c r="X793" i="2"/>
  <c r="Y793" i="2"/>
  <c r="Z793" i="2"/>
  <c r="AA793" i="2"/>
  <c r="AB793" i="2"/>
  <c r="AI960" i="2"/>
  <c r="AJ960" i="2"/>
  <c r="I707" i="2"/>
  <c r="V707" i="2"/>
  <c r="AI707" i="2"/>
  <c r="I917" i="2"/>
  <c r="V917" i="2"/>
  <c r="AI917" i="2"/>
  <c r="J707" i="2"/>
  <c r="W707" i="2"/>
  <c r="AJ707" i="2"/>
  <c r="J917" i="2"/>
  <c r="W917" i="2"/>
  <c r="AJ917" i="2"/>
  <c r="K707" i="2"/>
  <c r="L707" i="2"/>
  <c r="M707" i="2"/>
  <c r="N707" i="2"/>
  <c r="O707" i="2"/>
  <c r="X707" i="2"/>
  <c r="Y707" i="2"/>
  <c r="Z707" i="2"/>
  <c r="AA707" i="2"/>
  <c r="AB707" i="2"/>
  <c r="K917" i="2"/>
  <c r="L917" i="2"/>
  <c r="M917" i="2"/>
  <c r="N917" i="2"/>
  <c r="O917" i="2"/>
  <c r="X917" i="2"/>
  <c r="Y917" i="2"/>
  <c r="Z917" i="2"/>
  <c r="AA917" i="2"/>
  <c r="AB917" i="2"/>
  <c r="I664" i="2"/>
  <c r="V664" i="2"/>
  <c r="AI664" i="2"/>
  <c r="J664" i="2"/>
  <c r="W664" i="2"/>
  <c r="AJ664" i="2"/>
  <c r="K664" i="2"/>
  <c r="L664" i="2"/>
  <c r="M664" i="2"/>
  <c r="N664" i="2"/>
  <c r="O664" i="2"/>
  <c r="X664" i="2"/>
  <c r="Y664" i="2"/>
  <c r="Z664" i="2"/>
  <c r="AA664" i="2"/>
  <c r="AB664" i="2"/>
  <c r="I836" i="2"/>
  <c r="V836" i="2"/>
  <c r="AI836" i="2"/>
  <c r="AI1046" i="2"/>
  <c r="J836" i="2"/>
  <c r="W836" i="2"/>
  <c r="AJ836" i="2"/>
  <c r="AJ1046" i="2"/>
  <c r="K836" i="2"/>
  <c r="L836" i="2"/>
  <c r="M836" i="2"/>
  <c r="N836" i="2"/>
  <c r="O836" i="2"/>
  <c r="X836" i="2"/>
  <c r="Y836" i="2"/>
  <c r="Z836" i="2"/>
  <c r="AA836" i="2"/>
  <c r="AB836" i="2"/>
  <c r="I750" i="2"/>
  <c r="V750" i="2"/>
  <c r="AI750" i="2"/>
  <c r="AR750" i="2" s="1"/>
  <c r="AI874" i="2"/>
  <c r="J750" i="2"/>
  <c r="W750" i="2"/>
  <c r="AJ750" i="2"/>
  <c r="AJ874" i="2"/>
  <c r="AS874" i="2" s="1"/>
  <c r="I872" i="2"/>
  <c r="J872" i="2"/>
  <c r="K872" i="2"/>
  <c r="L872" i="2"/>
  <c r="M872" i="2"/>
  <c r="N872" i="2"/>
  <c r="O872" i="2"/>
  <c r="V872" i="2"/>
  <c r="W872" i="2"/>
  <c r="X872" i="2"/>
  <c r="Y872" i="2"/>
  <c r="Z872" i="2"/>
  <c r="AA872" i="2"/>
  <c r="AB872" i="2"/>
  <c r="K750" i="2"/>
  <c r="L750" i="2"/>
  <c r="M750" i="2"/>
  <c r="N750" i="2"/>
  <c r="O750" i="2"/>
  <c r="X750" i="2"/>
  <c r="Y750" i="2"/>
  <c r="Z750" i="2"/>
  <c r="AA750" i="2"/>
  <c r="AB750" i="2"/>
  <c r="I1007" i="2"/>
  <c r="V1007" i="2"/>
  <c r="AI1007" i="2"/>
  <c r="J1007" i="2"/>
  <c r="W1007" i="2"/>
  <c r="AJ1007" i="2"/>
  <c r="K1007" i="2"/>
  <c r="L1007" i="2"/>
  <c r="M1007" i="2"/>
  <c r="N1007" i="2"/>
  <c r="O1007" i="2"/>
  <c r="X1007" i="2"/>
  <c r="Y1007" i="2"/>
  <c r="Z1007" i="2"/>
  <c r="AA1007" i="2"/>
  <c r="AB1007" i="2"/>
  <c r="I796" i="2"/>
  <c r="V796" i="2"/>
  <c r="AI796" i="2"/>
  <c r="I921" i="2"/>
  <c r="V921" i="2"/>
  <c r="AI921" i="2"/>
  <c r="J796" i="2"/>
  <c r="W796" i="2"/>
  <c r="AJ796" i="2"/>
  <c r="J921" i="2"/>
  <c r="W921" i="2"/>
  <c r="AJ921" i="2"/>
  <c r="K796" i="2"/>
  <c r="L796" i="2"/>
  <c r="M796" i="2"/>
  <c r="N796" i="2"/>
  <c r="O796" i="2"/>
  <c r="X796" i="2"/>
  <c r="Y796" i="2"/>
  <c r="Z796" i="2"/>
  <c r="AA796" i="2"/>
  <c r="AB796" i="2"/>
  <c r="K921" i="2"/>
  <c r="L921" i="2"/>
  <c r="M921" i="2"/>
  <c r="N921" i="2"/>
  <c r="O921" i="2"/>
  <c r="X921" i="2"/>
  <c r="Y921" i="2"/>
  <c r="Z921" i="2"/>
  <c r="AA921" i="2"/>
  <c r="AB921" i="2"/>
  <c r="I710" i="2"/>
  <c r="V710" i="2"/>
  <c r="AI710" i="2"/>
  <c r="J710" i="2"/>
  <c r="W710" i="2"/>
  <c r="AJ710" i="2"/>
  <c r="K710" i="2"/>
  <c r="L710" i="2"/>
  <c r="M710" i="2"/>
  <c r="N710" i="2"/>
  <c r="O710" i="2"/>
  <c r="X710" i="2"/>
  <c r="Y710" i="2"/>
  <c r="Z710" i="2"/>
  <c r="AA710" i="2"/>
  <c r="AB710" i="2"/>
  <c r="I754" i="2"/>
  <c r="V754" i="2"/>
  <c r="AI754" i="2"/>
  <c r="AR754" i="2" s="1"/>
  <c r="I981" i="2"/>
  <c r="V981" i="2"/>
  <c r="AI981" i="2"/>
  <c r="J754" i="2"/>
  <c r="W754" i="2"/>
  <c r="AJ754" i="2"/>
  <c r="J981" i="2"/>
  <c r="W981" i="2"/>
  <c r="AJ981" i="2"/>
  <c r="K754" i="2"/>
  <c r="L754" i="2"/>
  <c r="M754" i="2"/>
  <c r="N754" i="2"/>
  <c r="O754" i="2"/>
  <c r="X754" i="2"/>
  <c r="Y754" i="2"/>
  <c r="Z754" i="2"/>
  <c r="AA754" i="2"/>
  <c r="AB754" i="2"/>
  <c r="I959" i="2"/>
  <c r="J959" i="2"/>
  <c r="K959" i="2"/>
  <c r="L959" i="2"/>
  <c r="M959" i="2"/>
  <c r="N959" i="2"/>
  <c r="O959" i="2"/>
  <c r="V959" i="2"/>
  <c r="W959" i="2"/>
  <c r="X959" i="2"/>
  <c r="Y959" i="2"/>
  <c r="Z959" i="2"/>
  <c r="AA959" i="2"/>
  <c r="AB959" i="2"/>
  <c r="K981" i="2"/>
  <c r="L981" i="2"/>
  <c r="M981" i="2"/>
  <c r="N981" i="2"/>
  <c r="O981" i="2"/>
  <c r="X981" i="2"/>
  <c r="Y981" i="2"/>
  <c r="Z981" i="2"/>
  <c r="AA981" i="2"/>
  <c r="AB981" i="2"/>
  <c r="I711" i="2"/>
  <c r="V711" i="2"/>
  <c r="AI711" i="2"/>
  <c r="I938" i="2"/>
  <c r="V938" i="2"/>
  <c r="AI938" i="2"/>
  <c r="J711" i="2"/>
  <c r="W711" i="2"/>
  <c r="AJ711" i="2"/>
  <c r="J938" i="2"/>
  <c r="W938" i="2"/>
  <c r="AJ938" i="2"/>
  <c r="K711" i="2"/>
  <c r="L711" i="2"/>
  <c r="M711" i="2"/>
  <c r="N711" i="2"/>
  <c r="O711" i="2"/>
  <c r="X711" i="2"/>
  <c r="Y711" i="2"/>
  <c r="Z711" i="2"/>
  <c r="AA711" i="2"/>
  <c r="AB711" i="2"/>
  <c r="I916" i="2"/>
  <c r="J916" i="2"/>
  <c r="K916" i="2"/>
  <c r="L916" i="2"/>
  <c r="M916" i="2"/>
  <c r="N916" i="2"/>
  <c r="O916" i="2"/>
  <c r="V916" i="2"/>
  <c r="W916" i="2"/>
  <c r="X916" i="2"/>
  <c r="Y916" i="2"/>
  <c r="Z916" i="2"/>
  <c r="AA916" i="2"/>
  <c r="AB916" i="2"/>
  <c r="K938" i="2"/>
  <c r="L938" i="2"/>
  <c r="M938" i="2"/>
  <c r="N938" i="2"/>
  <c r="O938" i="2"/>
  <c r="X938" i="2"/>
  <c r="Y938" i="2"/>
  <c r="Z938" i="2"/>
  <c r="AA938" i="2"/>
  <c r="AB938" i="2"/>
  <c r="I840" i="2"/>
  <c r="V840" i="2"/>
  <c r="AI840" i="2"/>
  <c r="I1067" i="2"/>
  <c r="V1067" i="2"/>
  <c r="AI1067" i="2"/>
  <c r="J840" i="2"/>
  <c r="W840" i="2"/>
  <c r="AJ840" i="2"/>
  <c r="J1067" i="2"/>
  <c r="W1067" i="2"/>
  <c r="AJ1067" i="2"/>
  <c r="K840" i="2"/>
  <c r="L840" i="2"/>
  <c r="M840" i="2"/>
  <c r="N840" i="2"/>
  <c r="O840" i="2"/>
  <c r="X840" i="2"/>
  <c r="Y840" i="2"/>
  <c r="Z840" i="2"/>
  <c r="AA840" i="2"/>
  <c r="AB840" i="2"/>
  <c r="I1045" i="2"/>
  <c r="J1045" i="2"/>
  <c r="K1045" i="2"/>
  <c r="L1045" i="2"/>
  <c r="M1045" i="2"/>
  <c r="N1045" i="2"/>
  <c r="O1045" i="2"/>
  <c r="V1045" i="2"/>
  <c r="W1045" i="2"/>
  <c r="X1045" i="2"/>
  <c r="Y1045" i="2"/>
  <c r="Z1045" i="2"/>
  <c r="AA1045" i="2"/>
  <c r="AB1045" i="2"/>
  <c r="K1067" i="2"/>
  <c r="L1067" i="2"/>
  <c r="M1067" i="2"/>
  <c r="N1067" i="2"/>
  <c r="O1067" i="2"/>
  <c r="X1067" i="2"/>
  <c r="Y1067" i="2"/>
  <c r="Z1067" i="2"/>
  <c r="AA1067" i="2"/>
  <c r="AB1067" i="2"/>
  <c r="I668" i="2"/>
  <c r="V668" i="2"/>
  <c r="AI668" i="2"/>
  <c r="I895" i="2"/>
  <c r="V895" i="2"/>
  <c r="AI895" i="2"/>
  <c r="J668" i="2"/>
  <c r="W668" i="2"/>
  <c r="AJ668" i="2"/>
  <c r="J895" i="2"/>
  <c r="W895" i="2"/>
  <c r="AJ895" i="2"/>
  <c r="K668" i="2"/>
  <c r="L668" i="2"/>
  <c r="M668" i="2"/>
  <c r="N668" i="2"/>
  <c r="O668" i="2"/>
  <c r="X668" i="2"/>
  <c r="Y668" i="2"/>
  <c r="Z668" i="2"/>
  <c r="AA668" i="2"/>
  <c r="AB668" i="2"/>
  <c r="I873" i="2"/>
  <c r="J873" i="2"/>
  <c r="K873" i="2"/>
  <c r="L873" i="2"/>
  <c r="M873" i="2"/>
  <c r="N873" i="2"/>
  <c r="O873" i="2"/>
  <c r="V873" i="2"/>
  <c r="W873" i="2"/>
  <c r="X873" i="2"/>
  <c r="Y873" i="2"/>
  <c r="Z873" i="2"/>
  <c r="AA873" i="2"/>
  <c r="AB873" i="2"/>
  <c r="K895" i="2"/>
  <c r="L895" i="2"/>
  <c r="M895" i="2"/>
  <c r="N895" i="2"/>
  <c r="O895" i="2"/>
  <c r="X895" i="2"/>
  <c r="Y895" i="2"/>
  <c r="Z895" i="2"/>
  <c r="AA895" i="2"/>
  <c r="AB895" i="2"/>
  <c r="I797" i="2"/>
  <c r="V797" i="2"/>
  <c r="AI797" i="2"/>
  <c r="I1024" i="2"/>
  <c r="V1024" i="2"/>
  <c r="AI1024" i="2"/>
  <c r="J797" i="2"/>
  <c r="W797" i="2"/>
  <c r="AJ797" i="2"/>
  <c r="J1024" i="2"/>
  <c r="W1024" i="2"/>
  <c r="AJ1024" i="2"/>
  <c r="K797" i="2"/>
  <c r="L797" i="2"/>
  <c r="M797" i="2"/>
  <c r="N797" i="2"/>
  <c r="O797" i="2"/>
  <c r="X797" i="2"/>
  <c r="Y797" i="2"/>
  <c r="Z797" i="2"/>
  <c r="AA797" i="2"/>
  <c r="AB797" i="2"/>
  <c r="I1002" i="2"/>
  <c r="J1002" i="2"/>
  <c r="K1002" i="2"/>
  <c r="L1002" i="2"/>
  <c r="M1002" i="2"/>
  <c r="N1002" i="2"/>
  <c r="O1002" i="2"/>
  <c r="V1002" i="2"/>
  <c r="W1002" i="2"/>
  <c r="X1002" i="2"/>
  <c r="Y1002" i="2"/>
  <c r="Z1002" i="2"/>
  <c r="AA1002" i="2"/>
  <c r="AB1002" i="2"/>
  <c r="K1024" i="2"/>
  <c r="L1024" i="2"/>
  <c r="M1024" i="2"/>
  <c r="N1024" i="2"/>
  <c r="O1024" i="2"/>
  <c r="X1024" i="2"/>
  <c r="Y1024" i="2"/>
  <c r="Z1024" i="2"/>
  <c r="AA1024" i="2"/>
  <c r="AB1024" i="2"/>
  <c r="AI756" i="2"/>
  <c r="AI959" i="2"/>
  <c r="AJ756" i="2"/>
  <c r="AJ959" i="2"/>
  <c r="AI799" i="2"/>
  <c r="AI1002" i="2"/>
  <c r="AJ799" i="2"/>
  <c r="AJ1002" i="2"/>
  <c r="AI842" i="2"/>
  <c r="AI1045" i="2"/>
  <c r="AJ842" i="2"/>
  <c r="AJ1045" i="2"/>
  <c r="AI713" i="2"/>
  <c r="AI916" i="2"/>
  <c r="AJ713" i="2"/>
  <c r="AJ916" i="2"/>
  <c r="AS916" i="2" s="1"/>
  <c r="AI670" i="2"/>
  <c r="AI873" i="2"/>
  <c r="AR873" i="2" s="1"/>
  <c r="AJ670" i="2"/>
  <c r="AJ873" i="2"/>
  <c r="AS873" i="2" s="1"/>
  <c r="I716" i="2"/>
  <c r="V716" i="2"/>
  <c r="AI716" i="2"/>
  <c r="AI918" i="2"/>
  <c r="J716" i="2"/>
  <c r="W716" i="2"/>
  <c r="AJ716" i="2"/>
  <c r="AJ918" i="2"/>
  <c r="AS918" i="2" s="1"/>
  <c r="K716" i="2"/>
  <c r="L716" i="2"/>
  <c r="M716" i="2"/>
  <c r="N716" i="2"/>
  <c r="O716" i="2"/>
  <c r="X716" i="2"/>
  <c r="Y716" i="2"/>
  <c r="Z716" i="2"/>
  <c r="AA716" i="2"/>
  <c r="AB716" i="2"/>
  <c r="I673" i="2"/>
  <c r="V673" i="2"/>
  <c r="AI673" i="2"/>
  <c r="AI875" i="2"/>
  <c r="J673" i="2"/>
  <c r="W673" i="2"/>
  <c r="AJ673" i="2"/>
  <c r="AJ875" i="2"/>
  <c r="K673" i="2"/>
  <c r="L673" i="2"/>
  <c r="M673" i="2"/>
  <c r="N673" i="2"/>
  <c r="O673" i="2"/>
  <c r="X673" i="2"/>
  <c r="Y673" i="2"/>
  <c r="Z673" i="2"/>
  <c r="AA673" i="2"/>
  <c r="AB673" i="2"/>
  <c r="I845" i="2"/>
  <c r="V845" i="2"/>
  <c r="AI845" i="2"/>
  <c r="AI1047" i="2"/>
  <c r="J845" i="2"/>
  <c r="W845" i="2"/>
  <c r="AJ845" i="2"/>
  <c r="AJ1047" i="2"/>
  <c r="K845" i="2"/>
  <c r="L845" i="2"/>
  <c r="M845" i="2"/>
  <c r="N845" i="2"/>
  <c r="O845" i="2"/>
  <c r="X845" i="2"/>
  <c r="Y845" i="2"/>
  <c r="Z845" i="2"/>
  <c r="AA845" i="2"/>
  <c r="AB845" i="2"/>
  <c r="I759" i="2"/>
  <c r="V759" i="2"/>
  <c r="AI759" i="2"/>
  <c r="AR759" i="2" s="1"/>
  <c r="AI961" i="2"/>
  <c r="J759" i="2"/>
  <c r="W759" i="2"/>
  <c r="AJ759" i="2"/>
  <c r="AS759" i="2" s="1"/>
  <c r="AJ961" i="2"/>
  <c r="K759" i="2"/>
  <c r="L759" i="2"/>
  <c r="M759" i="2"/>
  <c r="N759" i="2"/>
  <c r="O759" i="2"/>
  <c r="X759" i="2"/>
  <c r="Y759" i="2"/>
  <c r="Z759" i="2"/>
  <c r="AA759" i="2"/>
  <c r="AB759" i="2"/>
  <c r="I802" i="2"/>
  <c r="V802" i="2"/>
  <c r="AI802" i="2"/>
  <c r="AI1004" i="2"/>
  <c r="J802" i="2"/>
  <c r="W802" i="2"/>
  <c r="AJ802" i="2"/>
  <c r="AJ1004" i="2"/>
  <c r="AS1004" i="2" s="1"/>
  <c r="K802" i="2"/>
  <c r="L802" i="2"/>
  <c r="M802" i="2"/>
  <c r="N802" i="2"/>
  <c r="O802" i="2"/>
  <c r="X802" i="2"/>
  <c r="Y802" i="2"/>
  <c r="Z802" i="2"/>
  <c r="AA802" i="2"/>
  <c r="AB802" i="2"/>
  <c r="AI717" i="2"/>
  <c r="I933" i="2"/>
  <c r="V933" i="2"/>
  <c r="AI933" i="2"/>
  <c r="AJ717" i="2"/>
  <c r="J933" i="2"/>
  <c r="W933" i="2"/>
  <c r="AJ933" i="2"/>
  <c r="I922" i="2"/>
  <c r="J922" i="2"/>
  <c r="K922" i="2"/>
  <c r="L922" i="2"/>
  <c r="M922" i="2"/>
  <c r="N922" i="2"/>
  <c r="O922" i="2"/>
  <c r="V922" i="2"/>
  <c r="W922" i="2"/>
  <c r="X922" i="2"/>
  <c r="Y922" i="2"/>
  <c r="Z922" i="2"/>
  <c r="AA922" i="2"/>
  <c r="AB922" i="2"/>
  <c r="K933" i="2"/>
  <c r="L933" i="2"/>
  <c r="M933" i="2"/>
  <c r="N933" i="2"/>
  <c r="O933" i="2"/>
  <c r="X933" i="2"/>
  <c r="Y933" i="2"/>
  <c r="Z933" i="2"/>
  <c r="AA933" i="2"/>
  <c r="AB933" i="2"/>
  <c r="AI803" i="2"/>
  <c r="I1019" i="2"/>
  <c r="V1019" i="2"/>
  <c r="AI1019" i="2"/>
  <c r="AJ803" i="2"/>
  <c r="J1019" i="2"/>
  <c r="W1019" i="2"/>
  <c r="AJ1019" i="2"/>
  <c r="K1019" i="2"/>
  <c r="L1019" i="2"/>
  <c r="M1019" i="2"/>
  <c r="N1019" i="2"/>
  <c r="O1019" i="2"/>
  <c r="X1019" i="2"/>
  <c r="Y1019" i="2"/>
  <c r="Z1019" i="2"/>
  <c r="AA1019" i="2"/>
  <c r="AB1019" i="2"/>
  <c r="AI846" i="2"/>
  <c r="I1062" i="2"/>
  <c r="V1062" i="2"/>
  <c r="AI1062" i="2"/>
  <c r="AJ846" i="2"/>
  <c r="J1062" i="2"/>
  <c r="W1062" i="2"/>
  <c r="AJ1062" i="2"/>
  <c r="K1062" i="2"/>
  <c r="L1062" i="2"/>
  <c r="M1062" i="2"/>
  <c r="N1062" i="2"/>
  <c r="O1062" i="2"/>
  <c r="X1062" i="2"/>
  <c r="Y1062" i="2"/>
  <c r="Z1062" i="2"/>
  <c r="AA1062" i="2"/>
  <c r="AB1062" i="2"/>
  <c r="I804" i="2"/>
  <c r="V804" i="2"/>
  <c r="AI804" i="2"/>
  <c r="AI1055" i="2"/>
  <c r="AR1055" i="2" s="1"/>
  <c r="J804" i="2"/>
  <c r="W804" i="2"/>
  <c r="AJ804" i="2"/>
  <c r="AJ1055" i="2"/>
  <c r="K804" i="2"/>
  <c r="L804" i="2"/>
  <c r="M804" i="2"/>
  <c r="N804" i="2"/>
  <c r="O804" i="2"/>
  <c r="X804" i="2"/>
  <c r="Y804" i="2"/>
  <c r="Z804" i="2"/>
  <c r="AA804" i="2"/>
  <c r="AB804" i="2"/>
  <c r="I761" i="2"/>
  <c r="V761" i="2"/>
  <c r="AI761" i="2"/>
  <c r="AI969" i="2"/>
  <c r="J761" i="2"/>
  <c r="W761" i="2"/>
  <c r="AJ761" i="2"/>
  <c r="AJ969" i="2"/>
  <c r="K761" i="2"/>
  <c r="L761" i="2"/>
  <c r="M761" i="2"/>
  <c r="N761" i="2"/>
  <c r="O761" i="2"/>
  <c r="X761" i="2"/>
  <c r="Y761" i="2"/>
  <c r="Z761" i="2"/>
  <c r="AA761" i="2"/>
  <c r="AB761" i="2"/>
  <c r="I976" i="2"/>
  <c r="J976" i="2"/>
  <c r="K976" i="2"/>
  <c r="L976" i="2"/>
  <c r="M976" i="2"/>
  <c r="N976" i="2"/>
  <c r="O976" i="2"/>
  <c r="V976" i="2"/>
  <c r="W976" i="2"/>
  <c r="X976" i="2"/>
  <c r="Y976" i="2"/>
  <c r="Z976" i="2"/>
  <c r="AA976" i="2"/>
  <c r="AB976" i="2"/>
  <c r="I847" i="2"/>
  <c r="V847" i="2"/>
  <c r="AI847" i="2"/>
  <c r="AI1012" i="2"/>
  <c r="J847" i="2"/>
  <c r="W847" i="2"/>
  <c r="AJ847" i="2"/>
  <c r="AJ1012" i="2"/>
  <c r="AS1012" i="2" s="1"/>
  <c r="K847" i="2"/>
  <c r="L847" i="2"/>
  <c r="M847" i="2"/>
  <c r="N847" i="2"/>
  <c r="O847" i="2"/>
  <c r="X847" i="2"/>
  <c r="Y847" i="2"/>
  <c r="Z847" i="2"/>
  <c r="AA847" i="2"/>
  <c r="AB847" i="2"/>
  <c r="I718" i="2"/>
  <c r="V718" i="2"/>
  <c r="AI718" i="2"/>
  <c r="AR718" i="2" s="1"/>
  <c r="AI926" i="2"/>
  <c r="J718" i="2"/>
  <c r="W718" i="2"/>
  <c r="AJ718" i="2"/>
  <c r="AJ926" i="2"/>
  <c r="K718" i="2"/>
  <c r="L718" i="2"/>
  <c r="M718" i="2"/>
  <c r="N718" i="2"/>
  <c r="O718" i="2"/>
  <c r="X718" i="2"/>
  <c r="Y718" i="2"/>
  <c r="Z718" i="2"/>
  <c r="AA718" i="2"/>
  <c r="AB718" i="2"/>
  <c r="I675" i="2"/>
  <c r="V675" i="2"/>
  <c r="AI675" i="2"/>
  <c r="AI883" i="2"/>
  <c r="J675" i="2"/>
  <c r="W675" i="2"/>
  <c r="AJ675" i="2"/>
  <c r="AJ883" i="2"/>
  <c r="K675" i="2"/>
  <c r="L675" i="2"/>
  <c r="M675" i="2"/>
  <c r="N675" i="2"/>
  <c r="O675" i="2"/>
  <c r="X675" i="2"/>
  <c r="Y675" i="2"/>
  <c r="Z675" i="2"/>
  <c r="AA675" i="2"/>
  <c r="AB675" i="2"/>
  <c r="I890" i="2"/>
  <c r="J890" i="2"/>
  <c r="K890" i="2"/>
  <c r="L890" i="2"/>
  <c r="M890" i="2"/>
  <c r="N890" i="2"/>
  <c r="O890" i="2"/>
  <c r="V890" i="2"/>
  <c r="W890" i="2"/>
  <c r="X890" i="2"/>
  <c r="Y890" i="2"/>
  <c r="Z890" i="2"/>
  <c r="AA890" i="2"/>
  <c r="AB890" i="2"/>
  <c r="I848" i="2"/>
  <c r="V848" i="2"/>
  <c r="AI848" i="2"/>
  <c r="I1010" i="2"/>
  <c r="V1010" i="2"/>
  <c r="AI1010" i="2"/>
  <c r="J848" i="2"/>
  <c r="W848" i="2"/>
  <c r="AJ848" i="2"/>
  <c r="J1010" i="2"/>
  <c r="W1010" i="2"/>
  <c r="AJ1010" i="2"/>
  <c r="K848" i="2"/>
  <c r="L848" i="2"/>
  <c r="M848" i="2"/>
  <c r="N848" i="2"/>
  <c r="O848" i="2"/>
  <c r="X848" i="2"/>
  <c r="Y848" i="2"/>
  <c r="Z848" i="2"/>
  <c r="AA848" i="2"/>
  <c r="AB848" i="2"/>
  <c r="K1010" i="2"/>
  <c r="L1010" i="2"/>
  <c r="M1010" i="2"/>
  <c r="N1010" i="2"/>
  <c r="O1010" i="2"/>
  <c r="X1010" i="2"/>
  <c r="Y1010" i="2"/>
  <c r="Z1010" i="2"/>
  <c r="AA1010" i="2"/>
  <c r="AB1010" i="2"/>
  <c r="AI805" i="2"/>
  <c r="I1053" i="2"/>
  <c r="V1053" i="2"/>
  <c r="AI1053" i="2"/>
  <c r="AJ805" i="2"/>
  <c r="J1053" i="2"/>
  <c r="W1053" i="2"/>
  <c r="AJ1053" i="2"/>
  <c r="K1053" i="2"/>
  <c r="L1053" i="2"/>
  <c r="M1053" i="2"/>
  <c r="N1053" i="2"/>
  <c r="O1053" i="2"/>
  <c r="X1053" i="2"/>
  <c r="Y1053" i="2"/>
  <c r="Z1053" i="2"/>
  <c r="AA1053" i="2"/>
  <c r="AB1053" i="2"/>
  <c r="AI676" i="2"/>
  <c r="I967" i="2"/>
  <c r="V967" i="2"/>
  <c r="AI967" i="2"/>
  <c r="AJ676" i="2"/>
  <c r="J967" i="2"/>
  <c r="W967" i="2"/>
  <c r="AJ967" i="2"/>
  <c r="K967" i="2"/>
  <c r="L967" i="2"/>
  <c r="M967" i="2"/>
  <c r="N967" i="2"/>
  <c r="O967" i="2"/>
  <c r="X967" i="2"/>
  <c r="Y967" i="2"/>
  <c r="Z967" i="2"/>
  <c r="AA967" i="2"/>
  <c r="AB967" i="2"/>
  <c r="AI719" i="2"/>
  <c r="I881" i="2"/>
  <c r="V881" i="2"/>
  <c r="AI881" i="2"/>
  <c r="AJ719" i="2"/>
  <c r="J881" i="2"/>
  <c r="W881" i="2"/>
  <c r="AJ881" i="2"/>
  <c r="K881" i="2"/>
  <c r="L881" i="2"/>
  <c r="M881" i="2"/>
  <c r="N881" i="2"/>
  <c r="O881" i="2"/>
  <c r="X881" i="2"/>
  <c r="Y881" i="2"/>
  <c r="Z881" i="2"/>
  <c r="AA881" i="2"/>
  <c r="AB881" i="2"/>
  <c r="AI762" i="2"/>
  <c r="AJ762" i="2"/>
  <c r="I924" i="2"/>
  <c r="V924" i="2"/>
  <c r="AI924" i="2"/>
  <c r="J924" i="2"/>
  <c r="W924" i="2"/>
  <c r="AJ924" i="2"/>
  <c r="K924" i="2"/>
  <c r="L924" i="2"/>
  <c r="M924" i="2"/>
  <c r="N924" i="2"/>
  <c r="O924" i="2"/>
  <c r="X924" i="2"/>
  <c r="Y924" i="2"/>
  <c r="Z924" i="2"/>
  <c r="AA924" i="2"/>
  <c r="AB924" i="2"/>
  <c r="I720" i="2"/>
  <c r="V720" i="2"/>
  <c r="AI720" i="2"/>
  <c r="I984" i="2"/>
  <c r="V984" i="2"/>
  <c r="AI984" i="2"/>
  <c r="J720" i="2"/>
  <c r="W720" i="2"/>
  <c r="AJ720" i="2"/>
  <c r="J984" i="2"/>
  <c r="W984" i="2"/>
  <c r="AJ984" i="2"/>
  <c r="K720" i="2"/>
  <c r="L720" i="2"/>
  <c r="M720" i="2"/>
  <c r="N720" i="2"/>
  <c r="O720" i="2"/>
  <c r="X720" i="2"/>
  <c r="Y720" i="2"/>
  <c r="Z720" i="2"/>
  <c r="AA720" i="2"/>
  <c r="AB720" i="2"/>
  <c r="K984" i="2"/>
  <c r="L984" i="2"/>
  <c r="M984" i="2"/>
  <c r="N984" i="2"/>
  <c r="O984" i="2"/>
  <c r="X984" i="2"/>
  <c r="Y984" i="2"/>
  <c r="Z984" i="2"/>
  <c r="AA984" i="2"/>
  <c r="AB984" i="2"/>
  <c r="I849" i="2"/>
  <c r="V849" i="2"/>
  <c r="AI849" i="2"/>
  <c r="I941" i="2"/>
  <c r="V941" i="2"/>
  <c r="AI941" i="2"/>
  <c r="J849" i="2"/>
  <c r="W849" i="2"/>
  <c r="AJ849" i="2"/>
  <c r="J941" i="2"/>
  <c r="W941" i="2"/>
  <c r="AJ941" i="2"/>
  <c r="K849" i="2"/>
  <c r="L849" i="2"/>
  <c r="M849" i="2"/>
  <c r="N849" i="2"/>
  <c r="O849" i="2"/>
  <c r="X849" i="2"/>
  <c r="Y849" i="2"/>
  <c r="Z849" i="2"/>
  <c r="AA849" i="2"/>
  <c r="AB849" i="2"/>
  <c r="I937" i="2"/>
  <c r="J937" i="2"/>
  <c r="K937" i="2"/>
  <c r="L937" i="2"/>
  <c r="M937" i="2"/>
  <c r="N937" i="2"/>
  <c r="O937" i="2"/>
  <c r="V937" i="2"/>
  <c r="W937" i="2"/>
  <c r="X937" i="2"/>
  <c r="Y937" i="2"/>
  <c r="Z937" i="2"/>
  <c r="AA937" i="2"/>
  <c r="AB937" i="2"/>
  <c r="K941" i="2"/>
  <c r="L941" i="2"/>
  <c r="M941" i="2"/>
  <c r="N941" i="2"/>
  <c r="O941" i="2"/>
  <c r="X941" i="2"/>
  <c r="Y941" i="2"/>
  <c r="Z941" i="2"/>
  <c r="AA941" i="2"/>
  <c r="AB941" i="2"/>
  <c r="I677" i="2"/>
  <c r="V677" i="2"/>
  <c r="AI677" i="2"/>
  <c r="AR677" i="2" s="1"/>
  <c r="J677" i="2"/>
  <c r="W677" i="2"/>
  <c r="AJ677" i="2"/>
  <c r="AS677" i="2" s="1"/>
  <c r="K677" i="2"/>
  <c r="L677" i="2"/>
  <c r="M677" i="2"/>
  <c r="N677" i="2"/>
  <c r="O677" i="2"/>
  <c r="X677" i="2"/>
  <c r="Y677" i="2"/>
  <c r="Z677" i="2"/>
  <c r="AA677" i="2"/>
  <c r="AB677" i="2"/>
  <c r="I763" i="2"/>
  <c r="V763" i="2"/>
  <c r="AI763" i="2"/>
  <c r="AR763" i="2" s="1"/>
  <c r="I898" i="2"/>
  <c r="V898" i="2"/>
  <c r="AI898" i="2"/>
  <c r="J763" i="2"/>
  <c r="W763" i="2"/>
  <c r="AJ763" i="2"/>
  <c r="J898" i="2"/>
  <c r="W898" i="2"/>
  <c r="AJ898" i="2"/>
  <c r="K763" i="2"/>
  <c r="L763" i="2"/>
  <c r="M763" i="2"/>
  <c r="N763" i="2"/>
  <c r="O763" i="2"/>
  <c r="X763" i="2"/>
  <c r="Y763" i="2"/>
  <c r="Z763" i="2"/>
  <c r="AA763" i="2"/>
  <c r="AB763" i="2"/>
  <c r="I894" i="2"/>
  <c r="J894" i="2"/>
  <c r="K894" i="2"/>
  <c r="L894" i="2"/>
  <c r="M894" i="2"/>
  <c r="N894" i="2"/>
  <c r="O894" i="2"/>
  <c r="V894" i="2"/>
  <c r="W894" i="2"/>
  <c r="X894" i="2"/>
  <c r="Y894" i="2"/>
  <c r="Z894" i="2"/>
  <c r="AA894" i="2"/>
  <c r="AB894" i="2"/>
  <c r="K898" i="2"/>
  <c r="L898" i="2"/>
  <c r="M898" i="2"/>
  <c r="N898" i="2"/>
  <c r="O898" i="2"/>
  <c r="X898" i="2"/>
  <c r="Y898" i="2"/>
  <c r="Z898" i="2"/>
  <c r="AA898" i="2"/>
  <c r="AB898" i="2"/>
  <c r="I806" i="2"/>
  <c r="V806" i="2"/>
  <c r="AI806" i="2"/>
  <c r="I1027" i="2"/>
  <c r="V1027" i="2"/>
  <c r="AI1027" i="2"/>
  <c r="J806" i="2"/>
  <c r="W806" i="2"/>
  <c r="AJ806" i="2"/>
  <c r="J1027" i="2"/>
  <c r="W1027" i="2"/>
  <c r="AJ1027" i="2"/>
  <c r="K806" i="2"/>
  <c r="L806" i="2"/>
  <c r="M806" i="2"/>
  <c r="N806" i="2"/>
  <c r="O806" i="2"/>
  <c r="X806" i="2"/>
  <c r="Y806" i="2"/>
  <c r="Z806" i="2"/>
  <c r="AA806" i="2"/>
  <c r="AB806" i="2"/>
  <c r="K1027" i="2"/>
  <c r="L1027" i="2"/>
  <c r="M1027" i="2"/>
  <c r="N1027" i="2"/>
  <c r="O1027" i="2"/>
  <c r="X1027" i="2"/>
  <c r="Y1027" i="2"/>
  <c r="Z1027" i="2"/>
  <c r="AA1027" i="2"/>
  <c r="AB1027" i="2"/>
  <c r="I1070" i="2"/>
  <c r="V1070" i="2"/>
  <c r="AI1070" i="2"/>
  <c r="J1070" i="2"/>
  <c r="W1070" i="2"/>
  <c r="AJ1070" i="2"/>
  <c r="K1070" i="2"/>
  <c r="L1070" i="2"/>
  <c r="M1070" i="2"/>
  <c r="N1070" i="2"/>
  <c r="O1070" i="2"/>
  <c r="X1070" i="2"/>
  <c r="Y1070" i="2"/>
  <c r="Z1070" i="2"/>
  <c r="AA1070" i="2"/>
  <c r="AB1070" i="2"/>
  <c r="AI827" i="2"/>
  <c r="AI1060" i="2"/>
  <c r="AR1060" i="2" s="1"/>
  <c r="AJ827" i="2"/>
  <c r="AJ1060" i="2"/>
  <c r="AI741" i="2"/>
  <c r="AI974" i="2"/>
  <c r="AR974" i="2" s="1"/>
  <c r="AJ741" i="2"/>
  <c r="AJ974" i="2"/>
  <c r="AS974" i="2" s="1"/>
  <c r="AI1017" i="2"/>
  <c r="AJ1017" i="2"/>
  <c r="I784" i="2"/>
  <c r="V784" i="2"/>
  <c r="AI784" i="2"/>
  <c r="AI931" i="2"/>
  <c r="AR931" i="2" s="1"/>
  <c r="J784" i="2"/>
  <c r="W784" i="2"/>
  <c r="AJ784" i="2"/>
  <c r="AJ931" i="2"/>
  <c r="K784" i="2"/>
  <c r="L784" i="2"/>
  <c r="M784" i="2"/>
  <c r="N784" i="2"/>
  <c r="O784" i="2"/>
  <c r="X784" i="2"/>
  <c r="Y784" i="2"/>
  <c r="Z784" i="2"/>
  <c r="AA784" i="2"/>
  <c r="AB784" i="2"/>
  <c r="I698" i="2"/>
  <c r="V698" i="2"/>
  <c r="AI698" i="2"/>
  <c r="AI888" i="2"/>
  <c r="J698" i="2"/>
  <c r="W698" i="2"/>
  <c r="AJ698" i="2"/>
  <c r="AJ888" i="2"/>
  <c r="AS888" i="2" s="1"/>
  <c r="I708" i="2"/>
  <c r="J708" i="2"/>
  <c r="K708" i="2"/>
  <c r="L708" i="2"/>
  <c r="M708" i="2"/>
  <c r="N708" i="2"/>
  <c r="O708" i="2"/>
  <c r="V708" i="2"/>
  <c r="W708" i="2"/>
  <c r="X708" i="2"/>
  <c r="Y708" i="2"/>
  <c r="Z708" i="2"/>
  <c r="AA708" i="2"/>
  <c r="AB708" i="2"/>
  <c r="K698" i="2"/>
  <c r="L698" i="2"/>
  <c r="M698" i="2"/>
  <c r="N698" i="2"/>
  <c r="O698" i="2"/>
  <c r="X698" i="2"/>
  <c r="Y698" i="2"/>
  <c r="Z698" i="2"/>
  <c r="AA698" i="2"/>
  <c r="AB698" i="2"/>
  <c r="I807" i="2"/>
  <c r="V807" i="2"/>
  <c r="AI807" i="2"/>
  <c r="I932" i="2"/>
  <c r="V932" i="2"/>
  <c r="AI932" i="2"/>
  <c r="J807" i="2"/>
  <c r="W807" i="2"/>
  <c r="AJ807" i="2"/>
  <c r="J932" i="2"/>
  <c r="W932" i="2"/>
  <c r="AJ932" i="2"/>
  <c r="I795" i="2"/>
  <c r="J795" i="2"/>
  <c r="K795" i="2"/>
  <c r="L795" i="2"/>
  <c r="M795" i="2"/>
  <c r="N795" i="2"/>
  <c r="O795" i="2"/>
  <c r="V795" i="2"/>
  <c r="W795" i="2"/>
  <c r="X795" i="2"/>
  <c r="Y795" i="2"/>
  <c r="Z795" i="2"/>
  <c r="AA795" i="2"/>
  <c r="AB795" i="2"/>
  <c r="K807" i="2"/>
  <c r="L807" i="2"/>
  <c r="M807" i="2"/>
  <c r="N807" i="2"/>
  <c r="O807" i="2"/>
  <c r="X807" i="2"/>
  <c r="Y807" i="2"/>
  <c r="Z807" i="2"/>
  <c r="AA807" i="2"/>
  <c r="AB807" i="2"/>
  <c r="K932" i="2"/>
  <c r="L932" i="2"/>
  <c r="M932" i="2"/>
  <c r="N932" i="2"/>
  <c r="O932" i="2"/>
  <c r="X932" i="2"/>
  <c r="Y932" i="2"/>
  <c r="Z932" i="2"/>
  <c r="AA932" i="2"/>
  <c r="AB932" i="2"/>
  <c r="I975" i="2"/>
  <c r="V975" i="2"/>
  <c r="AI975" i="2"/>
  <c r="J975" i="2"/>
  <c r="W975" i="2"/>
  <c r="AJ975" i="2"/>
  <c r="K975" i="2"/>
  <c r="L975" i="2"/>
  <c r="M975" i="2"/>
  <c r="N975" i="2"/>
  <c r="O975" i="2"/>
  <c r="X975" i="2"/>
  <c r="Y975" i="2"/>
  <c r="Z975" i="2"/>
  <c r="AA975" i="2"/>
  <c r="AB975" i="2"/>
  <c r="AI850" i="2"/>
  <c r="I1061" i="2"/>
  <c r="V1061" i="2"/>
  <c r="AI1061" i="2"/>
  <c r="AJ850" i="2"/>
  <c r="J1061" i="2"/>
  <c r="W1061" i="2"/>
  <c r="AJ1061" i="2"/>
  <c r="I838" i="2"/>
  <c r="J838" i="2"/>
  <c r="K838" i="2"/>
  <c r="L838" i="2"/>
  <c r="M838" i="2"/>
  <c r="N838" i="2"/>
  <c r="O838" i="2"/>
  <c r="V838" i="2"/>
  <c r="W838" i="2"/>
  <c r="X838" i="2"/>
  <c r="Y838" i="2"/>
  <c r="Z838" i="2"/>
  <c r="AA838" i="2"/>
  <c r="AB838" i="2"/>
  <c r="K1061" i="2"/>
  <c r="L1061" i="2"/>
  <c r="M1061" i="2"/>
  <c r="N1061" i="2"/>
  <c r="O1061" i="2"/>
  <c r="X1061" i="2"/>
  <c r="Y1061" i="2"/>
  <c r="Z1061" i="2"/>
  <c r="AA1061" i="2"/>
  <c r="AB1061" i="2"/>
  <c r="AI678" i="2"/>
  <c r="I889" i="2"/>
  <c r="V889" i="2"/>
  <c r="AI889" i="2"/>
  <c r="AJ678" i="2"/>
  <c r="J889" i="2"/>
  <c r="W889" i="2"/>
  <c r="AJ889" i="2"/>
  <c r="I666" i="2"/>
  <c r="J666" i="2"/>
  <c r="K666" i="2"/>
  <c r="L666" i="2"/>
  <c r="M666" i="2"/>
  <c r="N666" i="2"/>
  <c r="O666" i="2"/>
  <c r="V666" i="2"/>
  <c r="W666" i="2"/>
  <c r="X666" i="2"/>
  <c r="Y666" i="2"/>
  <c r="Z666" i="2"/>
  <c r="AA666" i="2"/>
  <c r="AB666" i="2"/>
  <c r="K889" i="2"/>
  <c r="L889" i="2"/>
  <c r="M889" i="2"/>
  <c r="N889" i="2"/>
  <c r="O889" i="2"/>
  <c r="X889" i="2"/>
  <c r="Y889" i="2"/>
  <c r="Z889" i="2"/>
  <c r="AA889" i="2"/>
  <c r="AB889" i="2"/>
  <c r="AI764" i="2"/>
  <c r="AJ764" i="2"/>
  <c r="I752" i="2"/>
  <c r="J752" i="2"/>
  <c r="K752" i="2"/>
  <c r="L752" i="2"/>
  <c r="M752" i="2"/>
  <c r="N752" i="2"/>
  <c r="O752" i="2"/>
  <c r="V752" i="2"/>
  <c r="W752" i="2"/>
  <c r="X752" i="2"/>
  <c r="Y752" i="2"/>
  <c r="Z752" i="2"/>
  <c r="AA752" i="2"/>
  <c r="AB752" i="2"/>
  <c r="I1018" i="2"/>
  <c r="V1018" i="2"/>
  <c r="AI1018" i="2"/>
  <c r="J1018" i="2"/>
  <c r="W1018" i="2"/>
  <c r="AJ1018" i="2"/>
  <c r="K1018" i="2"/>
  <c r="L1018" i="2"/>
  <c r="M1018" i="2"/>
  <c r="N1018" i="2"/>
  <c r="O1018" i="2"/>
  <c r="X1018" i="2"/>
  <c r="Y1018" i="2"/>
  <c r="Z1018" i="2"/>
  <c r="AA1018" i="2"/>
  <c r="AB1018" i="2"/>
  <c r="AI765" i="2"/>
  <c r="AI970" i="2"/>
  <c r="AJ765" i="2"/>
  <c r="AJ970" i="2"/>
  <c r="AI722" i="2"/>
  <c r="AI927" i="2"/>
  <c r="AJ722" i="2"/>
  <c r="AJ927" i="2"/>
  <c r="AI679" i="2"/>
  <c r="AI884" i="2"/>
  <c r="AR884" i="2" s="1"/>
  <c r="AJ679" i="2"/>
  <c r="AJ884" i="2"/>
  <c r="AI808" i="2"/>
  <c r="AJ808" i="2"/>
  <c r="AI1013" i="2"/>
  <c r="AR1013" i="2" s="1"/>
  <c r="AJ1013" i="2"/>
  <c r="AI1056" i="2"/>
  <c r="AJ1056" i="2"/>
  <c r="AI851" i="2"/>
  <c r="AJ851" i="2"/>
  <c r="AI723" i="2"/>
  <c r="AI935" i="2"/>
  <c r="AJ723" i="2"/>
  <c r="AJ935" i="2"/>
  <c r="AI809" i="2"/>
  <c r="AI1064" i="2"/>
  <c r="AR1064" i="2" s="1"/>
  <c r="AJ809" i="2"/>
  <c r="AJ1064" i="2"/>
  <c r="AS10" i="1"/>
  <c r="AU10" i="1" s="1"/>
  <c r="AI699" i="2"/>
  <c r="I973" i="2"/>
  <c r="V973" i="2"/>
  <c r="AI973" i="2"/>
  <c r="AJ699" i="2"/>
  <c r="J973" i="2"/>
  <c r="W973" i="2"/>
  <c r="AJ973" i="2"/>
  <c r="K973" i="2"/>
  <c r="L973" i="2"/>
  <c r="M973" i="2"/>
  <c r="N973" i="2"/>
  <c r="O973" i="2"/>
  <c r="X973" i="2"/>
  <c r="Y973" i="2"/>
  <c r="Z973" i="2"/>
  <c r="AA973" i="2"/>
  <c r="AB973" i="2"/>
  <c r="AS13" i="1"/>
  <c r="AI656" i="2"/>
  <c r="I887" i="2"/>
  <c r="V887" i="2"/>
  <c r="AI887" i="2"/>
  <c r="AJ656" i="2"/>
  <c r="J887" i="2"/>
  <c r="W887" i="2"/>
  <c r="AJ887" i="2"/>
  <c r="K887" i="2"/>
  <c r="L887" i="2"/>
  <c r="M887" i="2"/>
  <c r="N887" i="2"/>
  <c r="O887" i="2"/>
  <c r="X887" i="2"/>
  <c r="Y887" i="2"/>
  <c r="Z887" i="2"/>
  <c r="AA887" i="2"/>
  <c r="AB887" i="2"/>
  <c r="AS17" i="1"/>
  <c r="AS18" i="1"/>
  <c r="AT18" i="1" s="1"/>
  <c r="AS19" i="1"/>
  <c r="AT19" i="1" s="1"/>
  <c r="AS20" i="1"/>
  <c r="AT20" i="1" s="1"/>
  <c r="AS21" i="1"/>
  <c r="AT21" i="1" s="1"/>
  <c r="I786" i="2"/>
  <c r="V786" i="2"/>
  <c r="AI786" i="2"/>
  <c r="AI1000" i="2"/>
  <c r="J786" i="2"/>
  <c r="W786" i="2"/>
  <c r="AJ786" i="2"/>
  <c r="AJ1000" i="2"/>
  <c r="K786" i="2"/>
  <c r="L786" i="2"/>
  <c r="M786" i="2"/>
  <c r="N786" i="2"/>
  <c r="O786" i="2"/>
  <c r="X786" i="2"/>
  <c r="Y786" i="2"/>
  <c r="Z786" i="2"/>
  <c r="AA786" i="2"/>
  <c r="AB786" i="2"/>
  <c r="AS24" i="1"/>
  <c r="AU24" i="1" s="1"/>
  <c r="AS25" i="1"/>
  <c r="AS26" i="1"/>
  <c r="AT26" i="1" s="1"/>
  <c r="AS28" i="1"/>
  <c r="AS29" i="1"/>
  <c r="AT29" i="1" s="1"/>
  <c r="AS30" i="1"/>
  <c r="AT30" i="1" s="1"/>
  <c r="AS31" i="1"/>
  <c r="AI982" i="2"/>
  <c r="AJ982" i="2"/>
  <c r="AS982" i="2" s="1"/>
  <c r="AS33" i="1"/>
  <c r="AU33" i="1" s="1"/>
  <c r="AS34" i="1"/>
  <c r="AU34" i="1" s="1"/>
  <c r="AS36" i="1"/>
  <c r="AU36" i="1" s="1"/>
  <c r="AS38" i="1"/>
  <c r="AI854" i="2"/>
  <c r="AI937" i="2"/>
  <c r="AJ854" i="2"/>
  <c r="AJ937" i="2"/>
  <c r="AI894" i="2"/>
  <c r="AJ894" i="2"/>
  <c r="I879" i="2"/>
  <c r="J879" i="2"/>
  <c r="K879" i="2"/>
  <c r="L879" i="2"/>
  <c r="M879" i="2"/>
  <c r="N879" i="2"/>
  <c r="O879" i="2"/>
  <c r="V879" i="2"/>
  <c r="W879" i="2"/>
  <c r="X879" i="2"/>
  <c r="Y879" i="2"/>
  <c r="Z879" i="2"/>
  <c r="AA879" i="2"/>
  <c r="AB879" i="2"/>
  <c r="AS41" i="1"/>
  <c r="AU41" i="1" s="1"/>
  <c r="AS42" i="1"/>
  <c r="AI708" i="2"/>
  <c r="AJ708" i="2"/>
  <c r="AS49" i="1"/>
  <c r="AS50" i="1"/>
  <c r="AT50" i="1" s="1"/>
  <c r="I1009" i="2"/>
  <c r="V1009" i="2"/>
  <c r="AI1009" i="2"/>
  <c r="J1009" i="2"/>
  <c r="W1009" i="2"/>
  <c r="AJ1009" i="2"/>
  <c r="K1009" i="2"/>
  <c r="L1009" i="2"/>
  <c r="M1009" i="2"/>
  <c r="N1009" i="2"/>
  <c r="O1009" i="2"/>
  <c r="X1009" i="2"/>
  <c r="Y1009" i="2"/>
  <c r="Z1009" i="2"/>
  <c r="AA1009" i="2"/>
  <c r="AB1009" i="2"/>
  <c r="AI769" i="2"/>
  <c r="AJ769" i="2"/>
  <c r="I923" i="2"/>
  <c r="J923" i="2"/>
  <c r="K923" i="2"/>
  <c r="L923" i="2"/>
  <c r="M923" i="2"/>
  <c r="N923" i="2"/>
  <c r="O923" i="2"/>
  <c r="V923" i="2"/>
  <c r="W923" i="2"/>
  <c r="X923" i="2"/>
  <c r="Y923" i="2"/>
  <c r="Z923" i="2"/>
  <c r="AA923" i="2"/>
  <c r="AB923" i="2"/>
  <c r="I880" i="2"/>
  <c r="V880" i="2"/>
  <c r="AI880" i="2"/>
  <c r="AI923" i="2"/>
  <c r="J880" i="2"/>
  <c r="W880" i="2"/>
  <c r="AJ880" i="2"/>
  <c r="AJ923" i="2"/>
  <c r="K880" i="2"/>
  <c r="L880" i="2"/>
  <c r="M880" i="2"/>
  <c r="N880" i="2"/>
  <c r="O880" i="2"/>
  <c r="X880" i="2"/>
  <c r="Y880" i="2"/>
  <c r="Z880" i="2"/>
  <c r="AA880" i="2"/>
  <c r="AB880" i="2"/>
  <c r="AI855" i="2"/>
  <c r="I1052" i="2"/>
  <c r="V1052" i="2"/>
  <c r="AI1052" i="2"/>
  <c r="AJ855" i="2"/>
  <c r="J1052" i="2"/>
  <c r="W1052" i="2"/>
  <c r="AJ1052" i="2"/>
  <c r="K1052" i="2"/>
  <c r="L1052" i="2"/>
  <c r="M1052" i="2"/>
  <c r="N1052" i="2"/>
  <c r="O1052" i="2"/>
  <c r="X1052" i="2"/>
  <c r="Y1052" i="2"/>
  <c r="Z1052" i="2"/>
  <c r="AA1052" i="2"/>
  <c r="AB1052" i="2"/>
  <c r="AI812" i="2"/>
  <c r="I966" i="2"/>
  <c r="V966" i="2"/>
  <c r="AI966" i="2"/>
  <c r="AJ812" i="2"/>
  <c r="J966" i="2"/>
  <c r="W966" i="2"/>
  <c r="AJ966" i="2"/>
  <c r="K966" i="2"/>
  <c r="L966" i="2"/>
  <c r="M966" i="2"/>
  <c r="N966" i="2"/>
  <c r="O966" i="2"/>
  <c r="X966" i="2"/>
  <c r="Y966" i="2"/>
  <c r="Z966" i="2"/>
  <c r="AA966" i="2"/>
  <c r="AB966" i="2"/>
  <c r="AS59" i="1"/>
  <c r="AT59" i="1" s="1"/>
  <c r="AS60" i="1"/>
  <c r="AU60" i="1" s="1"/>
  <c r="AS61" i="1"/>
  <c r="AS62" i="1"/>
  <c r="AU62" i="1" s="1"/>
  <c r="AS63" i="1"/>
  <c r="AT63" i="1" s="1"/>
  <c r="AS64" i="1"/>
  <c r="AS65" i="1"/>
  <c r="AU65" i="1" s="1"/>
  <c r="AS66" i="1"/>
  <c r="AU66" i="1" s="1"/>
  <c r="AS73" i="1"/>
  <c r="AT73" i="1" s="1"/>
  <c r="AS74" i="1"/>
  <c r="AS75" i="1"/>
  <c r="AT75" i="1" s="1"/>
  <c r="AS76" i="1"/>
  <c r="AS77" i="1"/>
  <c r="AI832" i="2"/>
  <c r="AI1063" i="2"/>
  <c r="AJ832" i="2"/>
  <c r="AJ1063" i="2"/>
  <c r="AS79" i="1"/>
  <c r="AS80" i="1"/>
  <c r="AT80" i="1" s="1"/>
  <c r="AS81" i="1"/>
  <c r="AS82" i="1"/>
  <c r="AU82" i="1" s="1"/>
  <c r="AS89" i="1"/>
  <c r="AT89" i="1" s="1"/>
  <c r="AS90" i="1"/>
  <c r="AT90" i="1" s="1"/>
  <c r="AI712" i="2"/>
  <c r="AI913" i="2"/>
  <c r="AR913" i="2" s="1"/>
  <c r="AJ712" i="2"/>
  <c r="AJ913" i="2"/>
  <c r="AS97" i="1"/>
  <c r="AS98" i="1"/>
  <c r="AS105" i="1"/>
  <c r="AS106" i="1"/>
  <c r="AS113" i="1"/>
  <c r="AT113" i="1" s="1"/>
  <c r="AS114" i="1"/>
  <c r="AS115" i="1"/>
  <c r="AS116" i="1"/>
  <c r="AS117" i="1"/>
  <c r="AU117" i="1" s="1"/>
  <c r="AS118" i="1"/>
  <c r="AS119" i="1"/>
  <c r="AS120" i="1"/>
  <c r="AT120" i="1" s="1"/>
  <c r="AS121" i="1"/>
  <c r="AU121" i="1" s="1"/>
  <c r="AS122" i="1"/>
  <c r="AS123" i="1"/>
  <c r="AS124" i="1"/>
  <c r="AS125" i="1"/>
  <c r="AU125" i="1" s="1"/>
  <c r="AS126" i="1"/>
  <c r="AS127" i="1"/>
  <c r="AS128" i="1"/>
  <c r="AS129" i="1"/>
  <c r="AT129" i="1" s="1"/>
  <c r="AS130" i="1"/>
  <c r="I671" i="2"/>
  <c r="V671" i="2"/>
  <c r="AI671" i="2"/>
  <c r="AI872" i="2"/>
  <c r="J671" i="2"/>
  <c r="W671" i="2"/>
  <c r="AJ671" i="2"/>
  <c r="AJ872" i="2"/>
  <c r="K671" i="2"/>
  <c r="L671" i="2"/>
  <c r="M671" i="2"/>
  <c r="N671" i="2"/>
  <c r="O671" i="2"/>
  <c r="X671" i="2"/>
  <c r="Y671" i="2"/>
  <c r="Z671" i="2"/>
  <c r="AA671" i="2"/>
  <c r="AB671" i="2"/>
  <c r="AS132" i="1"/>
  <c r="AU132" i="1" s="1"/>
  <c r="AS133" i="1"/>
  <c r="AS134" i="1"/>
  <c r="AT134" i="1" s="1"/>
  <c r="AS135" i="1"/>
  <c r="AT135" i="1" s="1"/>
  <c r="AS136" i="1"/>
  <c r="AS137" i="1"/>
  <c r="AU137" i="1" s="1"/>
  <c r="AS138" i="1"/>
  <c r="AU138" i="1" s="1"/>
  <c r="AS139" i="1"/>
  <c r="AU139" i="1" s="1"/>
  <c r="AS140" i="1"/>
  <c r="AS141" i="1"/>
  <c r="AT141" i="1" s="1"/>
  <c r="AS142" i="1"/>
  <c r="AT142" i="1" s="1"/>
  <c r="AS143" i="1"/>
  <c r="AT143" i="1" s="1"/>
  <c r="AS145" i="1"/>
  <c r="AS146" i="1"/>
  <c r="AI666" i="2"/>
  <c r="AI1008" i="2"/>
  <c r="AJ666" i="2"/>
  <c r="AJ1008" i="2"/>
  <c r="I709" i="2"/>
  <c r="V709" i="2"/>
  <c r="AI709" i="2"/>
  <c r="AI922" i="2"/>
  <c r="J709" i="2"/>
  <c r="W709" i="2"/>
  <c r="AJ709" i="2"/>
  <c r="AJ922" i="2"/>
  <c r="AS922" i="2" s="1"/>
  <c r="K709" i="2"/>
  <c r="L709" i="2"/>
  <c r="M709" i="2"/>
  <c r="N709" i="2"/>
  <c r="O709" i="2"/>
  <c r="X709" i="2"/>
  <c r="Y709" i="2"/>
  <c r="Z709" i="2"/>
  <c r="AA709" i="2"/>
  <c r="AB709" i="2"/>
  <c r="AI795" i="2"/>
  <c r="AJ795" i="2"/>
  <c r="AI752" i="2"/>
  <c r="AI1051" i="2"/>
  <c r="AJ752" i="2"/>
  <c r="AJ1051" i="2"/>
  <c r="AS1051" i="2" s="1"/>
  <c r="AI965" i="2"/>
  <c r="AJ965" i="2"/>
  <c r="AI879" i="2"/>
  <c r="AJ879" i="2"/>
  <c r="AI838" i="2"/>
  <c r="AJ838" i="2"/>
  <c r="AS154" i="1"/>
  <c r="I753" i="2"/>
  <c r="V753" i="2"/>
  <c r="AI753" i="2"/>
  <c r="I964" i="2"/>
  <c r="V964" i="2"/>
  <c r="AI964" i="2"/>
  <c r="J753" i="2"/>
  <c r="W753" i="2"/>
  <c r="AJ753" i="2"/>
  <c r="J964" i="2"/>
  <c r="W964" i="2"/>
  <c r="AJ964" i="2"/>
  <c r="K753" i="2"/>
  <c r="L753" i="2"/>
  <c r="M753" i="2"/>
  <c r="N753" i="2"/>
  <c r="O753" i="2"/>
  <c r="X753" i="2"/>
  <c r="Y753" i="2"/>
  <c r="Z753" i="2"/>
  <c r="AA753" i="2"/>
  <c r="AB753" i="2"/>
  <c r="K964" i="2"/>
  <c r="L964" i="2"/>
  <c r="M964" i="2"/>
  <c r="N964" i="2"/>
  <c r="O964" i="2"/>
  <c r="X964" i="2"/>
  <c r="Y964" i="2"/>
  <c r="Z964" i="2"/>
  <c r="AA964" i="2"/>
  <c r="AB964" i="2"/>
  <c r="I839" i="2"/>
  <c r="V839" i="2"/>
  <c r="AI839" i="2"/>
  <c r="J839" i="2"/>
  <c r="W839" i="2"/>
  <c r="AJ839" i="2"/>
  <c r="K839" i="2"/>
  <c r="L839" i="2"/>
  <c r="M839" i="2"/>
  <c r="N839" i="2"/>
  <c r="O839" i="2"/>
  <c r="X839" i="2"/>
  <c r="Y839" i="2"/>
  <c r="Z839" i="2"/>
  <c r="AA839" i="2"/>
  <c r="AB839" i="2"/>
  <c r="I1050" i="2"/>
  <c r="V1050" i="2"/>
  <c r="AI1050" i="2"/>
  <c r="J1050" i="2"/>
  <c r="W1050" i="2"/>
  <c r="AJ1050" i="2"/>
  <c r="K1050" i="2"/>
  <c r="L1050" i="2"/>
  <c r="M1050" i="2"/>
  <c r="N1050" i="2"/>
  <c r="O1050" i="2"/>
  <c r="X1050" i="2"/>
  <c r="Y1050" i="2"/>
  <c r="Z1050" i="2"/>
  <c r="AA1050" i="2"/>
  <c r="AB1050" i="2"/>
  <c r="I667" i="2"/>
  <c r="V667" i="2"/>
  <c r="AI667" i="2"/>
  <c r="I878" i="2"/>
  <c r="V878" i="2"/>
  <c r="AI878" i="2"/>
  <c r="J667" i="2"/>
  <c r="W667" i="2"/>
  <c r="AJ667" i="2"/>
  <c r="J878" i="2"/>
  <c r="W878" i="2"/>
  <c r="AJ878" i="2"/>
  <c r="K667" i="2"/>
  <c r="L667" i="2"/>
  <c r="M667" i="2"/>
  <c r="N667" i="2"/>
  <c r="O667" i="2"/>
  <c r="X667" i="2"/>
  <c r="Y667" i="2"/>
  <c r="Z667" i="2"/>
  <c r="AA667" i="2"/>
  <c r="AB667" i="2"/>
  <c r="K878" i="2"/>
  <c r="L878" i="2"/>
  <c r="M878" i="2"/>
  <c r="N878" i="2"/>
  <c r="O878" i="2"/>
  <c r="X878" i="2"/>
  <c r="Y878" i="2"/>
  <c r="Z878" i="2"/>
  <c r="AA878" i="2"/>
  <c r="AB878" i="2"/>
  <c r="AS160" i="1"/>
  <c r="AS161" i="1"/>
  <c r="AS162" i="1"/>
  <c r="AT162" i="1" s="1"/>
  <c r="AS163" i="1"/>
  <c r="AS164" i="1"/>
  <c r="AS165" i="1"/>
  <c r="AS166" i="1"/>
  <c r="AS167" i="1"/>
  <c r="AU167" i="1" s="1"/>
  <c r="AS168" i="1"/>
  <c r="AT168" i="1" s="1"/>
  <c r="AS169" i="1"/>
  <c r="AS170" i="1"/>
  <c r="AU170" i="1" s="1"/>
  <c r="AS176" i="1"/>
  <c r="AS177" i="1"/>
  <c r="AS178" i="1"/>
  <c r="AU178" i="1" s="1"/>
  <c r="AS182" i="1"/>
  <c r="AT182" i="1" s="1"/>
  <c r="AS184" i="1"/>
  <c r="AS185" i="1"/>
  <c r="AU185" i="1" s="1"/>
  <c r="AS186" i="1"/>
  <c r="AT186" i="1" s="1"/>
  <c r="AI674" i="2"/>
  <c r="AI890" i="2"/>
  <c r="AR890" i="2" s="1"/>
  <c r="AJ674" i="2"/>
  <c r="AJ890" i="2"/>
  <c r="AS890" i="2" s="1"/>
  <c r="AI760" i="2"/>
  <c r="AI976" i="2"/>
  <c r="AR976" i="2" s="1"/>
  <c r="AJ760" i="2"/>
  <c r="AJ976" i="2"/>
  <c r="AS976" i="2" s="1"/>
  <c r="AS189" i="1"/>
  <c r="AT189" i="1" s="1"/>
  <c r="AS190" i="1"/>
  <c r="AT190" i="1" s="1"/>
  <c r="AS191" i="1"/>
  <c r="AT191" i="1" s="1"/>
  <c r="AS192" i="1"/>
  <c r="AS193" i="1"/>
  <c r="AS194" i="1"/>
  <c r="AT194" i="1" s="1"/>
  <c r="AS195" i="1"/>
  <c r="AU195" i="1" s="1"/>
  <c r="AS196" i="1"/>
  <c r="AS197" i="1"/>
  <c r="AS198" i="1"/>
  <c r="AS199" i="1"/>
  <c r="AT199" i="1" s="1"/>
  <c r="AS200" i="1"/>
  <c r="AT200" i="1" s="1"/>
  <c r="AS201" i="1"/>
  <c r="AS202" i="1"/>
  <c r="AS211" i="1"/>
  <c r="AS212" i="1"/>
  <c r="AS213" i="1"/>
  <c r="AT213" i="1" s="1"/>
  <c r="AS214" i="1"/>
  <c r="AS215" i="1"/>
  <c r="AS216" i="1"/>
  <c r="AU216" i="1" s="1"/>
  <c r="AS217" i="1"/>
  <c r="AT217" i="1" s="1"/>
  <c r="AS218" i="1"/>
  <c r="AS220" i="1"/>
  <c r="AI655" i="2"/>
  <c r="AJ655" i="2"/>
  <c r="AS222" i="1"/>
  <c r="AS224" i="1"/>
  <c r="AU224" i="1" s="1"/>
  <c r="AS225" i="1"/>
  <c r="AT225" i="1" s="1"/>
  <c r="AS226" i="1"/>
  <c r="AS227" i="1"/>
  <c r="AS228" i="1"/>
  <c r="AI721" i="2"/>
  <c r="AJ721" i="2"/>
  <c r="AS721" i="2" s="1"/>
  <c r="AS230" i="1"/>
  <c r="AS231" i="1"/>
  <c r="AS232" i="1"/>
  <c r="AT232" i="1" s="1"/>
  <c r="AS233" i="1"/>
  <c r="AS234" i="1"/>
  <c r="AT234" i="1" s="1"/>
  <c r="AS235" i="1"/>
  <c r="AU235" i="1" s="1"/>
  <c r="AS236" i="1"/>
  <c r="AT236" i="1" s="1"/>
  <c r="AS237" i="1"/>
  <c r="AU237" i="1" s="1"/>
  <c r="AS238" i="1"/>
  <c r="AT238" i="1" s="1"/>
  <c r="AS244" i="1"/>
  <c r="AS245" i="1"/>
  <c r="AS247" i="1"/>
  <c r="AT247" i="1" s="1"/>
  <c r="AS248" i="1"/>
  <c r="AU248" i="1" s="1"/>
  <c r="AS249" i="1"/>
  <c r="AS250" i="1"/>
  <c r="AU250" i="1" s="1"/>
  <c r="AS251" i="1"/>
  <c r="AS252" i="1"/>
  <c r="AS253" i="1"/>
  <c r="AU253" i="1" s="1"/>
  <c r="AS254" i="1"/>
  <c r="AT254" i="1" s="1"/>
  <c r="AS255" i="1"/>
  <c r="AS256" i="1"/>
  <c r="AT256" i="1" s="1"/>
  <c r="AS257" i="1"/>
  <c r="AS258" i="1"/>
  <c r="AU258" i="1" s="1"/>
  <c r="AS265" i="1"/>
  <c r="AS266" i="1"/>
  <c r="AU266" i="1" s="1"/>
  <c r="AS267" i="1"/>
  <c r="AU267" i="1" s="1"/>
  <c r="AS268" i="1"/>
  <c r="AT268" i="1" s="1"/>
  <c r="AS269" i="1"/>
  <c r="AS270" i="1"/>
  <c r="AU270" i="1" s="1"/>
  <c r="AS271" i="1"/>
  <c r="AT271" i="1" s="1"/>
  <c r="AS272" i="1"/>
  <c r="AS273" i="1"/>
  <c r="AS274" i="1"/>
  <c r="AS278" i="1"/>
  <c r="AU278" i="1" s="1"/>
  <c r="AS281" i="1"/>
  <c r="BB3" i="1"/>
  <c r="BB4" i="1"/>
  <c r="BB5" i="1"/>
  <c r="BB6" i="1"/>
  <c r="BB7" i="1"/>
  <c r="BD7" i="1" s="1"/>
  <c r="BB8" i="1"/>
  <c r="BD8" i="1" s="1"/>
  <c r="BB9" i="1"/>
  <c r="BB10" i="1"/>
  <c r="BB11" i="1"/>
  <c r="BD11" i="1" s="1"/>
  <c r="BB12" i="1"/>
  <c r="BC12" i="1" s="1"/>
  <c r="BB13" i="1"/>
  <c r="BD13" i="1" s="1"/>
  <c r="BB14" i="1"/>
  <c r="BC14" i="1" s="1"/>
  <c r="BB16" i="1"/>
  <c r="BB18" i="1"/>
  <c r="BC18" i="1" s="1"/>
  <c r="BB26" i="1"/>
  <c r="BB42" i="1"/>
  <c r="BB43" i="1"/>
  <c r="BB44" i="1"/>
  <c r="BB45" i="1"/>
  <c r="BB46" i="1"/>
  <c r="BD46" i="1" s="1"/>
  <c r="BB48" i="1"/>
  <c r="BB49" i="1"/>
  <c r="BB50" i="1"/>
  <c r="BC50" i="1" s="1"/>
  <c r="I503" i="2"/>
  <c r="V503" i="2"/>
  <c r="AI503" i="2"/>
  <c r="J503" i="2"/>
  <c r="W503" i="2"/>
  <c r="AJ503" i="2"/>
  <c r="I480" i="2"/>
  <c r="J480" i="2"/>
  <c r="K480" i="2"/>
  <c r="L480" i="2"/>
  <c r="M480" i="2"/>
  <c r="N480" i="2"/>
  <c r="O480" i="2"/>
  <c r="V480" i="2"/>
  <c r="Y480" i="2"/>
  <c r="Z480" i="2"/>
  <c r="AA480" i="2"/>
  <c r="AB480" i="2"/>
  <c r="K503" i="2"/>
  <c r="L503" i="2"/>
  <c r="M503" i="2"/>
  <c r="N503" i="2"/>
  <c r="O503" i="2"/>
  <c r="X503" i="2"/>
  <c r="Y503" i="2"/>
  <c r="Z503" i="2"/>
  <c r="AA503" i="2"/>
  <c r="AB503" i="2"/>
  <c r="I460" i="2"/>
  <c r="V460" i="2"/>
  <c r="AI460" i="2"/>
  <c r="J460" i="2"/>
  <c r="W460" i="2"/>
  <c r="AJ460" i="2"/>
  <c r="I437" i="2"/>
  <c r="J437" i="2"/>
  <c r="K437" i="2"/>
  <c r="L437" i="2"/>
  <c r="M437" i="2"/>
  <c r="N437" i="2"/>
  <c r="O437" i="2"/>
  <c r="V437" i="2"/>
  <c r="Y437" i="2"/>
  <c r="Z437" i="2"/>
  <c r="AA437" i="2"/>
  <c r="AB437" i="2"/>
  <c r="K460" i="2"/>
  <c r="L460" i="2"/>
  <c r="M460" i="2"/>
  <c r="N460" i="2"/>
  <c r="O460" i="2"/>
  <c r="X460" i="2"/>
  <c r="Y460" i="2"/>
  <c r="Z460" i="2"/>
  <c r="AA460" i="2"/>
  <c r="AB460" i="2"/>
  <c r="BB57" i="1"/>
  <c r="BB59" i="1"/>
  <c r="BC59" i="1" s="1"/>
  <c r="BB60" i="1"/>
  <c r="BB61" i="1"/>
  <c r="BD61" i="1" s="1"/>
  <c r="I547" i="2"/>
  <c r="V547" i="2"/>
  <c r="AI547" i="2"/>
  <c r="J547" i="2"/>
  <c r="W547" i="2"/>
  <c r="AJ547" i="2"/>
  <c r="I524" i="2"/>
  <c r="J524" i="2"/>
  <c r="K524" i="2"/>
  <c r="L524" i="2"/>
  <c r="M524" i="2"/>
  <c r="N524" i="2"/>
  <c r="O524" i="2"/>
  <c r="V524" i="2"/>
  <c r="W524" i="2"/>
  <c r="X524" i="2"/>
  <c r="Y524" i="2"/>
  <c r="Z524" i="2"/>
  <c r="AA524" i="2"/>
  <c r="AB524" i="2"/>
  <c r="K547" i="2"/>
  <c r="L547" i="2"/>
  <c r="M547" i="2"/>
  <c r="N547" i="2"/>
  <c r="O547" i="2"/>
  <c r="X547" i="2"/>
  <c r="Y547" i="2"/>
  <c r="Z547" i="2"/>
  <c r="AA547" i="2"/>
  <c r="AB547" i="2"/>
  <c r="BB64" i="1"/>
  <c r="BB65" i="1"/>
  <c r="BD65" i="1" s="1"/>
  <c r="BB67" i="1"/>
  <c r="BB68" i="1"/>
  <c r="BD68" i="1" s="1"/>
  <c r="BB69" i="1"/>
  <c r="BD69" i="1" s="1"/>
  <c r="BB70" i="1"/>
  <c r="BB71" i="1"/>
  <c r="BC71" i="1" s="1"/>
  <c r="BB72" i="1"/>
  <c r="BB73" i="1"/>
  <c r="BB74" i="1"/>
  <c r="BD74" i="1" s="1"/>
  <c r="BB75" i="1"/>
  <c r="BB76" i="1"/>
  <c r="BD76" i="1" s="1"/>
  <c r="BB77" i="1"/>
  <c r="BB78" i="1"/>
  <c r="BC78" i="1" s="1"/>
  <c r="BB79" i="1"/>
  <c r="BB80" i="1"/>
  <c r="BC80" i="1" s="1"/>
  <c r="BB81" i="1"/>
  <c r="BB82" i="1"/>
  <c r="I439" i="2"/>
  <c r="V439" i="2"/>
  <c r="AI439" i="2"/>
  <c r="J439" i="2"/>
  <c r="W439" i="2"/>
  <c r="AJ439" i="2"/>
  <c r="K439" i="2"/>
  <c r="L439" i="2"/>
  <c r="M439" i="2"/>
  <c r="N439" i="2"/>
  <c r="O439" i="2"/>
  <c r="X439" i="2"/>
  <c r="Y439" i="2"/>
  <c r="Z439" i="2"/>
  <c r="AA439" i="2"/>
  <c r="AB439" i="2"/>
  <c r="I482" i="2"/>
  <c r="V482" i="2"/>
  <c r="AI482" i="2"/>
  <c r="J482" i="2"/>
  <c r="W482" i="2"/>
  <c r="AJ482" i="2"/>
  <c r="K482" i="2"/>
  <c r="L482" i="2"/>
  <c r="M482" i="2"/>
  <c r="N482" i="2"/>
  <c r="O482" i="2"/>
  <c r="X482" i="2"/>
  <c r="Y482" i="2"/>
  <c r="Z482" i="2"/>
  <c r="AA482" i="2"/>
  <c r="AB482" i="2"/>
  <c r="I525" i="2"/>
  <c r="V525" i="2"/>
  <c r="AI525" i="2"/>
  <c r="J525" i="2"/>
  <c r="W525" i="2"/>
  <c r="AJ525" i="2"/>
  <c r="K525" i="2"/>
  <c r="L525" i="2"/>
  <c r="M525" i="2"/>
  <c r="N525" i="2"/>
  <c r="O525" i="2"/>
  <c r="X525" i="2"/>
  <c r="Y525" i="2"/>
  <c r="Z525" i="2"/>
  <c r="AA525" i="2"/>
  <c r="AB525" i="2"/>
  <c r="I568" i="2"/>
  <c r="V568" i="2"/>
  <c r="AI568" i="2"/>
  <c r="J568" i="2"/>
  <c r="W568" i="2"/>
  <c r="AJ568" i="2"/>
  <c r="K568" i="2"/>
  <c r="L568" i="2"/>
  <c r="M568" i="2"/>
  <c r="N568" i="2"/>
  <c r="O568" i="2"/>
  <c r="X568" i="2"/>
  <c r="Y568" i="2"/>
  <c r="Z568" i="2"/>
  <c r="AA568" i="2"/>
  <c r="AB568" i="2"/>
  <c r="I612" i="2"/>
  <c r="V612" i="2"/>
  <c r="AI612" i="2"/>
  <c r="J612" i="2"/>
  <c r="W612" i="2"/>
  <c r="AJ612" i="2"/>
  <c r="K612" i="2"/>
  <c r="L612" i="2"/>
  <c r="M612" i="2"/>
  <c r="N612" i="2"/>
  <c r="O612" i="2"/>
  <c r="X612" i="2"/>
  <c r="Y612" i="2"/>
  <c r="Z612" i="2"/>
  <c r="AA612" i="2"/>
  <c r="AB612" i="2"/>
  <c r="BB88" i="1"/>
  <c r="BB89" i="1"/>
  <c r="BB90" i="1"/>
  <c r="I440" i="2"/>
  <c r="V440" i="2"/>
  <c r="AI440" i="2"/>
  <c r="J440" i="2"/>
  <c r="W440" i="2"/>
  <c r="AJ440" i="2"/>
  <c r="K440" i="2"/>
  <c r="L440" i="2"/>
  <c r="M440" i="2"/>
  <c r="N440" i="2"/>
  <c r="O440" i="2"/>
  <c r="X440" i="2"/>
  <c r="Y440" i="2"/>
  <c r="Z440" i="2"/>
  <c r="AA440" i="2"/>
  <c r="AB440" i="2"/>
  <c r="I526" i="2"/>
  <c r="V526" i="2"/>
  <c r="AI526" i="2"/>
  <c r="J526" i="2"/>
  <c r="W526" i="2"/>
  <c r="AJ526" i="2"/>
  <c r="I546" i="2"/>
  <c r="J546" i="2"/>
  <c r="K546" i="2"/>
  <c r="L546" i="2"/>
  <c r="M546" i="2"/>
  <c r="N546" i="2"/>
  <c r="O546" i="2"/>
  <c r="V546" i="2"/>
  <c r="W546" i="2"/>
  <c r="X546" i="2"/>
  <c r="Y546" i="2"/>
  <c r="Z546" i="2"/>
  <c r="AA546" i="2"/>
  <c r="AB546" i="2"/>
  <c r="K526" i="2"/>
  <c r="L526" i="2"/>
  <c r="M526" i="2"/>
  <c r="N526" i="2"/>
  <c r="O526" i="2"/>
  <c r="X526" i="2"/>
  <c r="Y526" i="2"/>
  <c r="Z526" i="2"/>
  <c r="AA526" i="2"/>
  <c r="AB526" i="2"/>
  <c r="I569" i="2"/>
  <c r="V569" i="2"/>
  <c r="AI569" i="2"/>
  <c r="J569" i="2"/>
  <c r="W569" i="2"/>
  <c r="AJ569" i="2"/>
  <c r="I589" i="2"/>
  <c r="J589" i="2"/>
  <c r="K589" i="2"/>
  <c r="L589" i="2"/>
  <c r="M589" i="2"/>
  <c r="N589" i="2"/>
  <c r="O589" i="2"/>
  <c r="V589" i="2"/>
  <c r="W589" i="2"/>
  <c r="X589" i="2"/>
  <c r="Y589" i="2"/>
  <c r="Z589" i="2"/>
  <c r="AA589" i="2"/>
  <c r="AB589" i="2"/>
  <c r="K569" i="2"/>
  <c r="L569" i="2"/>
  <c r="M569" i="2"/>
  <c r="N569" i="2"/>
  <c r="O569" i="2"/>
  <c r="X569" i="2"/>
  <c r="Y569" i="2"/>
  <c r="Z569" i="2"/>
  <c r="AA569" i="2"/>
  <c r="AB569" i="2"/>
  <c r="I483" i="2"/>
  <c r="V483" i="2"/>
  <c r="AI483" i="2"/>
  <c r="J483" i="2"/>
  <c r="W483" i="2"/>
  <c r="AJ483" i="2"/>
  <c r="K483" i="2"/>
  <c r="L483" i="2"/>
  <c r="M483" i="2"/>
  <c r="N483" i="2"/>
  <c r="O483" i="2"/>
  <c r="X483" i="2"/>
  <c r="Y483" i="2"/>
  <c r="Z483" i="2"/>
  <c r="AA483" i="2"/>
  <c r="AB483" i="2"/>
  <c r="BB102" i="1"/>
  <c r="BB103" i="1"/>
  <c r="BB104" i="1"/>
  <c r="BD104" i="1" s="1"/>
  <c r="BB105" i="1"/>
  <c r="BB106" i="1"/>
  <c r="BB112" i="1"/>
  <c r="BB113" i="1"/>
  <c r="BC113" i="1" s="1"/>
  <c r="BB114" i="1"/>
  <c r="BB115" i="1"/>
  <c r="BB116" i="1"/>
  <c r="BD116" i="1" s="1"/>
  <c r="BB118" i="1"/>
  <c r="BD118" i="1" s="1"/>
  <c r="BB119" i="1"/>
  <c r="BB120" i="1"/>
  <c r="BD120" i="1" s="1"/>
  <c r="BB121" i="1"/>
  <c r="BD121" i="1" s="1"/>
  <c r="BB122" i="1"/>
  <c r="BD122" i="1" s="1"/>
  <c r="BB123" i="1"/>
  <c r="BB125" i="1"/>
  <c r="BC125" i="1" s="1"/>
  <c r="BB126" i="1"/>
  <c r="BB127" i="1"/>
  <c r="BB128" i="1"/>
  <c r="BD128" i="1" s="1"/>
  <c r="BB129" i="1"/>
  <c r="BC129" i="1" s="1"/>
  <c r="BB130" i="1"/>
  <c r="I438" i="2"/>
  <c r="V438" i="2"/>
  <c r="AI438" i="2"/>
  <c r="J438" i="2"/>
  <c r="W438" i="2"/>
  <c r="AJ438" i="2"/>
  <c r="K438" i="2"/>
  <c r="L438" i="2"/>
  <c r="M438" i="2"/>
  <c r="N438" i="2"/>
  <c r="O438" i="2"/>
  <c r="X438" i="2"/>
  <c r="Y438" i="2"/>
  <c r="Z438" i="2"/>
  <c r="AA438" i="2"/>
  <c r="AB438" i="2"/>
  <c r="AI524" i="2"/>
  <c r="AJ524" i="2"/>
  <c r="I481" i="2"/>
  <c r="V481" i="2"/>
  <c r="AI481" i="2"/>
  <c r="J481" i="2"/>
  <c r="W481" i="2"/>
  <c r="AJ481" i="2"/>
  <c r="K481" i="2"/>
  <c r="L481" i="2"/>
  <c r="M481" i="2"/>
  <c r="N481" i="2"/>
  <c r="O481" i="2"/>
  <c r="X481" i="2"/>
  <c r="Y481" i="2"/>
  <c r="Z481" i="2"/>
  <c r="AA481" i="2"/>
  <c r="AB481" i="2"/>
  <c r="I611" i="2"/>
  <c r="V611" i="2"/>
  <c r="AI611" i="2"/>
  <c r="J611" i="2"/>
  <c r="W611" i="2"/>
  <c r="AJ611" i="2"/>
  <c r="I613" i="2"/>
  <c r="J613" i="2"/>
  <c r="K613" i="2"/>
  <c r="L613" i="2"/>
  <c r="M613" i="2"/>
  <c r="N613" i="2"/>
  <c r="O613" i="2"/>
  <c r="V613" i="2"/>
  <c r="W613" i="2"/>
  <c r="X613" i="2"/>
  <c r="Y613" i="2"/>
  <c r="Z613" i="2"/>
  <c r="AA613" i="2"/>
  <c r="AB613" i="2"/>
  <c r="K611" i="2"/>
  <c r="L611" i="2"/>
  <c r="M611" i="2"/>
  <c r="N611" i="2"/>
  <c r="O611" i="2"/>
  <c r="X611" i="2"/>
  <c r="Y611" i="2"/>
  <c r="Z611" i="2"/>
  <c r="AA611" i="2"/>
  <c r="AB611" i="2"/>
  <c r="BB135" i="1"/>
  <c r="BB136" i="1"/>
  <c r="BB137" i="1"/>
  <c r="BB138" i="1"/>
  <c r="BB151" i="1"/>
  <c r="BD151" i="1" s="1"/>
  <c r="BB152" i="1"/>
  <c r="BC152" i="1" s="1"/>
  <c r="BB153" i="1"/>
  <c r="BC153" i="1" s="1"/>
  <c r="BB154" i="1"/>
  <c r="BC154" i="1" s="1"/>
  <c r="I617" i="2"/>
  <c r="V617" i="2"/>
  <c r="AI617" i="2"/>
  <c r="J617" i="2"/>
  <c r="W617" i="2"/>
  <c r="AJ617" i="2"/>
  <c r="K617" i="2"/>
  <c r="L617" i="2"/>
  <c r="M617" i="2"/>
  <c r="N617" i="2"/>
  <c r="O617" i="2"/>
  <c r="X617" i="2"/>
  <c r="Y617" i="2"/>
  <c r="Z617" i="2"/>
  <c r="AA617" i="2"/>
  <c r="AB617" i="2"/>
  <c r="I573" i="2"/>
  <c r="J573" i="2"/>
  <c r="K573" i="2"/>
  <c r="L573" i="2"/>
  <c r="M573" i="2"/>
  <c r="N573" i="2"/>
  <c r="O573" i="2"/>
  <c r="V573" i="2"/>
  <c r="W573" i="2"/>
  <c r="X573" i="2"/>
  <c r="Y573" i="2"/>
  <c r="Z573" i="2"/>
  <c r="AA573" i="2"/>
  <c r="AB573" i="2"/>
  <c r="I487" i="2"/>
  <c r="V487" i="2"/>
  <c r="AI487" i="2"/>
  <c r="J487" i="2"/>
  <c r="W487" i="2"/>
  <c r="AJ487" i="2"/>
  <c r="K487" i="2"/>
  <c r="L487" i="2"/>
  <c r="M487" i="2"/>
  <c r="N487" i="2"/>
  <c r="O487" i="2"/>
  <c r="X487" i="2"/>
  <c r="Y487" i="2"/>
  <c r="Z487" i="2"/>
  <c r="AA487" i="2"/>
  <c r="AB487" i="2"/>
  <c r="BB161" i="1"/>
  <c r="BC161" i="1" s="1"/>
  <c r="BB162" i="1"/>
  <c r="BB167" i="1"/>
  <c r="BD167" i="1" s="1"/>
  <c r="BB168" i="1"/>
  <c r="BC168" i="1" s="1"/>
  <c r="BB169" i="1"/>
  <c r="BB170" i="1"/>
  <c r="I523" i="2"/>
  <c r="V523" i="2"/>
  <c r="AI523" i="2"/>
  <c r="J523" i="2"/>
  <c r="AJ523" i="2"/>
  <c r="I551" i="2"/>
  <c r="J551" i="2"/>
  <c r="K551" i="2"/>
  <c r="L551" i="2"/>
  <c r="M551" i="2"/>
  <c r="N551" i="2"/>
  <c r="O551" i="2"/>
  <c r="V551" i="2"/>
  <c r="W551" i="2"/>
  <c r="X551" i="2"/>
  <c r="Y551" i="2"/>
  <c r="Z551" i="2"/>
  <c r="AA551" i="2"/>
  <c r="AB551" i="2"/>
  <c r="K523" i="2"/>
  <c r="L523" i="2"/>
  <c r="M523" i="2"/>
  <c r="N523" i="2"/>
  <c r="O523" i="2"/>
  <c r="Y523" i="2"/>
  <c r="Z523" i="2"/>
  <c r="AA523" i="2"/>
  <c r="AB523" i="2"/>
  <c r="I566" i="2"/>
  <c r="V566" i="2"/>
  <c r="AI566" i="2"/>
  <c r="J566" i="2"/>
  <c r="AJ566" i="2"/>
  <c r="I594" i="2"/>
  <c r="J594" i="2"/>
  <c r="K594" i="2"/>
  <c r="L594" i="2"/>
  <c r="M594" i="2"/>
  <c r="N594" i="2"/>
  <c r="O594" i="2"/>
  <c r="V594" i="2"/>
  <c r="W594" i="2"/>
  <c r="X594" i="2"/>
  <c r="Y594" i="2"/>
  <c r="Z594" i="2"/>
  <c r="AA594" i="2"/>
  <c r="AB594" i="2"/>
  <c r="K566" i="2"/>
  <c r="L566" i="2"/>
  <c r="M566" i="2"/>
  <c r="N566" i="2"/>
  <c r="O566" i="2"/>
  <c r="Y566" i="2"/>
  <c r="Z566" i="2"/>
  <c r="AA566" i="2"/>
  <c r="AB566" i="2"/>
  <c r="I610" i="2"/>
  <c r="V610" i="2"/>
  <c r="AI610" i="2"/>
  <c r="J610" i="2"/>
  <c r="AJ610" i="2"/>
  <c r="I638" i="2"/>
  <c r="J638" i="2"/>
  <c r="K638" i="2"/>
  <c r="L638" i="2"/>
  <c r="M638" i="2"/>
  <c r="N638" i="2"/>
  <c r="O638" i="2"/>
  <c r="V638" i="2"/>
  <c r="W638" i="2"/>
  <c r="X638" i="2"/>
  <c r="Y638" i="2"/>
  <c r="Z638" i="2"/>
  <c r="AA638" i="2"/>
  <c r="AB638" i="2"/>
  <c r="K610" i="2"/>
  <c r="L610" i="2"/>
  <c r="M610" i="2"/>
  <c r="N610" i="2"/>
  <c r="O610" i="2"/>
  <c r="Y610" i="2"/>
  <c r="Z610" i="2"/>
  <c r="AA610" i="2"/>
  <c r="AB610" i="2"/>
  <c r="AI480" i="2"/>
  <c r="AJ480" i="2"/>
  <c r="I508" i="2"/>
  <c r="J508" i="2"/>
  <c r="K508" i="2"/>
  <c r="L508" i="2"/>
  <c r="M508" i="2"/>
  <c r="N508" i="2"/>
  <c r="O508" i="2"/>
  <c r="V508" i="2"/>
  <c r="W508" i="2"/>
  <c r="X508" i="2"/>
  <c r="Y508" i="2"/>
  <c r="Z508" i="2"/>
  <c r="AA508" i="2"/>
  <c r="AB508" i="2"/>
  <c r="AI437" i="2"/>
  <c r="AJ437" i="2"/>
  <c r="I465" i="2"/>
  <c r="J465" i="2"/>
  <c r="K465" i="2"/>
  <c r="L465" i="2"/>
  <c r="M465" i="2"/>
  <c r="N465" i="2"/>
  <c r="O465" i="2"/>
  <c r="V465" i="2"/>
  <c r="W465" i="2"/>
  <c r="X465" i="2"/>
  <c r="Y465" i="2"/>
  <c r="Z465" i="2"/>
  <c r="AA465" i="2"/>
  <c r="AB465" i="2"/>
  <c r="BB176" i="1"/>
  <c r="BB177" i="1"/>
  <c r="BB178" i="1"/>
  <c r="BB179" i="1"/>
  <c r="BC179" i="1" s="1"/>
  <c r="BB180" i="1"/>
  <c r="BB181" i="1"/>
  <c r="BC181" i="1" s="1"/>
  <c r="BB182" i="1"/>
  <c r="BC182" i="1" s="1"/>
  <c r="BB183" i="1"/>
  <c r="BB184" i="1"/>
  <c r="BB185" i="1"/>
  <c r="BB186" i="1"/>
  <c r="BB192" i="1"/>
  <c r="BC192" i="1" s="1"/>
  <c r="BB193" i="1"/>
  <c r="BC193" i="1" s="1"/>
  <c r="BB194" i="1"/>
  <c r="BD194" i="1" s="1"/>
  <c r="BB195" i="1"/>
  <c r="BC195" i="1" s="1"/>
  <c r="BB198" i="1"/>
  <c r="BB199" i="1"/>
  <c r="BB200" i="1"/>
  <c r="BC200" i="1" s="1"/>
  <c r="I448" i="2"/>
  <c r="V448" i="2"/>
  <c r="AI448" i="2"/>
  <c r="J448" i="2"/>
  <c r="W448" i="2"/>
  <c r="AJ448" i="2"/>
  <c r="I442" i="2"/>
  <c r="J442" i="2"/>
  <c r="K442" i="2"/>
  <c r="L442" i="2"/>
  <c r="M442" i="2"/>
  <c r="N442" i="2"/>
  <c r="O442" i="2"/>
  <c r="V442" i="2"/>
  <c r="W442" i="2"/>
  <c r="X442" i="2"/>
  <c r="Y442" i="2"/>
  <c r="Z442" i="2"/>
  <c r="AA442" i="2"/>
  <c r="AB442" i="2"/>
  <c r="K448" i="2"/>
  <c r="L448" i="2"/>
  <c r="M448" i="2"/>
  <c r="N448" i="2"/>
  <c r="O448" i="2"/>
  <c r="X448" i="2"/>
  <c r="Y448" i="2"/>
  <c r="Z448" i="2"/>
  <c r="AA448" i="2"/>
  <c r="AB448" i="2"/>
  <c r="I621" i="2"/>
  <c r="V621" i="2"/>
  <c r="AI621" i="2"/>
  <c r="J621" i="2"/>
  <c r="W621" i="2"/>
  <c r="AJ621" i="2"/>
  <c r="I615" i="2"/>
  <c r="J615" i="2"/>
  <c r="K615" i="2"/>
  <c r="L615" i="2"/>
  <c r="M615" i="2"/>
  <c r="N615" i="2"/>
  <c r="O615" i="2"/>
  <c r="V615" i="2"/>
  <c r="W615" i="2"/>
  <c r="X615" i="2"/>
  <c r="Y615" i="2"/>
  <c r="Z615" i="2"/>
  <c r="AA615" i="2"/>
  <c r="AB615" i="2"/>
  <c r="K621" i="2"/>
  <c r="L621" i="2"/>
  <c r="M621" i="2"/>
  <c r="N621" i="2"/>
  <c r="O621" i="2"/>
  <c r="X621" i="2"/>
  <c r="Y621" i="2"/>
  <c r="Z621" i="2"/>
  <c r="AA621" i="2"/>
  <c r="AB621" i="2"/>
  <c r="BB203" i="1"/>
  <c r="BB204" i="1"/>
  <c r="BB205" i="1"/>
  <c r="BB206" i="1"/>
  <c r="BC206" i="1" s="1"/>
  <c r="BB207" i="1"/>
  <c r="BB208" i="1"/>
  <c r="BB209" i="1"/>
  <c r="BB210" i="1"/>
  <c r="BD210" i="1" s="1"/>
  <c r="BB211" i="1"/>
  <c r="BB212" i="1"/>
  <c r="BC212" i="1" s="1"/>
  <c r="BB213" i="1"/>
  <c r="BD213" i="1" s="1"/>
  <c r="BB214" i="1"/>
  <c r="BB215" i="1"/>
  <c r="BB216" i="1"/>
  <c r="BB217" i="1"/>
  <c r="BC217" i="1" s="1"/>
  <c r="BB218" i="1"/>
  <c r="BB219" i="1"/>
  <c r="BD219" i="1" s="1"/>
  <c r="BB220" i="1"/>
  <c r="BB221" i="1"/>
  <c r="BD221" i="1" s="1"/>
  <c r="BB222" i="1"/>
  <c r="BD222" i="1" s="1"/>
  <c r="BB224" i="1"/>
  <c r="BC224" i="1" s="1"/>
  <c r="BB225" i="1"/>
  <c r="BB226" i="1"/>
  <c r="BB227" i="1"/>
  <c r="BC227" i="1" s="1"/>
  <c r="BB228" i="1"/>
  <c r="BB229" i="1"/>
  <c r="BB230" i="1"/>
  <c r="BB231" i="1"/>
  <c r="BB232" i="1"/>
  <c r="BB233" i="1"/>
  <c r="BD233" i="1" s="1"/>
  <c r="BB234" i="1"/>
  <c r="BD234" i="1" s="1"/>
  <c r="BB235" i="1"/>
  <c r="BB236" i="1"/>
  <c r="BB237" i="1"/>
  <c r="BB238" i="1"/>
  <c r="BD238" i="1" s="1"/>
  <c r="BB239" i="1"/>
  <c r="BC239" i="1" s="1"/>
  <c r="BB248" i="1"/>
  <c r="BB249" i="1"/>
  <c r="BB250" i="1"/>
  <c r="BB256" i="1"/>
  <c r="BB257" i="1"/>
  <c r="BB258" i="1"/>
  <c r="BB259" i="1"/>
  <c r="BB260" i="1"/>
  <c r="BB261" i="1"/>
  <c r="BB262" i="1"/>
  <c r="BD262" i="1" s="1"/>
  <c r="BB263" i="1"/>
  <c r="BC263" i="1" s="1"/>
  <c r="BB264" i="1"/>
  <c r="BB265" i="1"/>
  <c r="BB266" i="1"/>
  <c r="BB267" i="1"/>
  <c r="BB268" i="1"/>
  <c r="BD268" i="1" s="1"/>
  <c r="BB269" i="1"/>
  <c r="BB270" i="1"/>
  <c r="BD270" i="1" s="1"/>
  <c r="BB271" i="1"/>
  <c r="BB272" i="1"/>
  <c r="BB273" i="1"/>
  <c r="BB274" i="1"/>
  <c r="BB281" i="1"/>
  <c r="BB282" i="1"/>
  <c r="AY3" i="1"/>
  <c r="AY4" i="1"/>
  <c r="AZ4" i="1" s="1"/>
  <c r="AY5" i="1"/>
  <c r="AY6" i="1"/>
  <c r="AZ6" i="1" s="1"/>
  <c r="AY7" i="1"/>
  <c r="AY8" i="1"/>
  <c r="AY9" i="1"/>
  <c r="AY10" i="1"/>
  <c r="I496" i="2"/>
  <c r="V496" i="2"/>
  <c r="AI496" i="2"/>
  <c r="J496" i="2"/>
  <c r="W496" i="2"/>
  <c r="AJ496" i="2"/>
  <c r="K496" i="2"/>
  <c r="L496" i="2"/>
  <c r="M496" i="2"/>
  <c r="N496" i="2"/>
  <c r="O496" i="2"/>
  <c r="X496" i="2"/>
  <c r="Y496" i="2"/>
  <c r="Z496" i="2"/>
  <c r="AA496" i="2"/>
  <c r="AB496" i="2"/>
  <c r="I626" i="2"/>
  <c r="V626" i="2"/>
  <c r="AI626" i="2"/>
  <c r="J626" i="2"/>
  <c r="W626" i="2"/>
  <c r="AJ626" i="2"/>
  <c r="K626" i="2"/>
  <c r="L626" i="2"/>
  <c r="M626" i="2"/>
  <c r="N626" i="2"/>
  <c r="O626" i="2"/>
  <c r="X626" i="2"/>
  <c r="Y626" i="2"/>
  <c r="Z626" i="2"/>
  <c r="AA626" i="2"/>
  <c r="AB626" i="2"/>
  <c r="I539" i="2"/>
  <c r="V539" i="2"/>
  <c r="AI539" i="2"/>
  <c r="J539" i="2"/>
  <c r="W539" i="2"/>
  <c r="AJ539" i="2"/>
  <c r="K539" i="2"/>
  <c r="L539" i="2"/>
  <c r="M539" i="2"/>
  <c r="N539" i="2"/>
  <c r="O539" i="2"/>
  <c r="X539" i="2"/>
  <c r="Y539" i="2"/>
  <c r="Z539" i="2"/>
  <c r="AA539" i="2"/>
  <c r="AB539" i="2"/>
  <c r="I582" i="2"/>
  <c r="V582" i="2"/>
  <c r="AI582" i="2"/>
  <c r="J582" i="2"/>
  <c r="W582" i="2"/>
  <c r="AJ582" i="2"/>
  <c r="K582" i="2"/>
  <c r="L582" i="2"/>
  <c r="M582" i="2"/>
  <c r="N582" i="2"/>
  <c r="O582" i="2"/>
  <c r="X582" i="2"/>
  <c r="Y582" i="2"/>
  <c r="Z582" i="2"/>
  <c r="AA582" i="2"/>
  <c r="AB582" i="2"/>
  <c r="I453" i="2"/>
  <c r="V453" i="2"/>
  <c r="AI453" i="2"/>
  <c r="J453" i="2"/>
  <c r="W453" i="2"/>
  <c r="AJ453" i="2"/>
  <c r="K453" i="2"/>
  <c r="L453" i="2"/>
  <c r="M453" i="2"/>
  <c r="N453" i="2"/>
  <c r="O453" i="2"/>
  <c r="X453" i="2"/>
  <c r="Y453" i="2"/>
  <c r="Z453" i="2"/>
  <c r="AA453" i="2"/>
  <c r="AB453" i="2"/>
  <c r="AY17" i="1"/>
  <c r="AY18" i="1"/>
  <c r="I540" i="2"/>
  <c r="V540" i="2"/>
  <c r="AI540" i="2"/>
  <c r="J540" i="2"/>
  <c r="W540" i="2"/>
  <c r="AJ540" i="2"/>
  <c r="I543" i="2"/>
  <c r="J543" i="2"/>
  <c r="W543" i="2"/>
  <c r="AJ543" i="2"/>
  <c r="K543" i="2"/>
  <c r="L543" i="2"/>
  <c r="M543" i="2"/>
  <c r="N543" i="2"/>
  <c r="O543" i="2"/>
  <c r="V543" i="2"/>
  <c r="X543" i="2"/>
  <c r="Y543" i="2"/>
  <c r="Z543" i="2"/>
  <c r="AA543" i="2"/>
  <c r="AB543" i="2"/>
  <c r="K540" i="2"/>
  <c r="L540" i="2"/>
  <c r="M540" i="2"/>
  <c r="N540" i="2"/>
  <c r="O540" i="2"/>
  <c r="X540" i="2"/>
  <c r="Y540" i="2"/>
  <c r="Z540" i="2"/>
  <c r="AA540" i="2"/>
  <c r="AB540" i="2"/>
  <c r="I454" i="2"/>
  <c r="V454" i="2"/>
  <c r="AI454" i="2"/>
  <c r="J454" i="2"/>
  <c r="W454" i="2"/>
  <c r="AJ454" i="2"/>
  <c r="I457" i="2"/>
  <c r="V457" i="2"/>
  <c r="AI457" i="2"/>
  <c r="J457" i="2"/>
  <c r="K457" i="2"/>
  <c r="L457" i="2"/>
  <c r="M457" i="2"/>
  <c r="N457" i="2"/>
  <c r="O457" i="2"/>
  <c r="W457" i="2"/>
  <c r="X457" i="2"/>
  <c r="Y457" i="2"/>
  <c r="Z457" i="2"/>
  <c r="AA457" i="2"/>
  <c r="AB457" i="2"/>
  <c r="K454" i="2"/>
  <c r="L454" i="2"/>
  <c r="M454" i="2"/>
  <c r="N454" i="2"/>
  <c r="O454" i="2"/>
  <c r="X454" i="2"/>
  <c r="Y454" i="2"/>
  <c r="Z454" i="2"/>
  <c r="AA454" i="2"/>
  <c r="AB454" i="2"/>
  <c r="I627" i="2"/>
  <c r="V627" i="2"/>
  <c r="AI627" i="2"/>
  <c r="J627" i="2"/>
  <c r="W627" i="2"/>
  <c r="AJ627" i="2"/>
  <c r="I630" i="2"/>
  <c r="J630" i="2"/>
  <c r="W630" i="2"/>
  <c r="AJ630" i="2"/>
  <c r="K630" i="2"/>
  <c r="L630" i="2"/>
  <c r="M630" i="2"/>
  <c r="N630" i="2"/>
  <c r="O630" i="2"/>
  <c r="V630" i="2"/>
  <c r="X630" i="2"/>
  <c r="Y630" i="2"/>
  <c r="Z630" i="2"/>
  <c r="AA630" i="2"/>
  <c r="AB630" i="2"/>
  <c r="K627" i="2"/>
  <c r="L627" i="2"/>
  <c r="M627" i="2"/>
  <c r="N627" i="2"/>
  <c r="O627" i="2"/>
  <c r="X627" i="2"/>
  <c r="Y627" i="2"/>
  <c r="Z627" i="2"/>
  <c r="AA627" i="2"/>
  <c r="AB627" i="2"/>
  <c r="I497" i="2"/>
  <c r="V497" i="2"/>
  <c r="AI497" i="2"/>
  <c r="J497" i="2"/>
  <c r="W497" i="2"/>
  <c r="AJ497" i="2"/>
  <c r="I500" i="2"/>
  <c r="V500" i="2"/>
  <c r="AI500" i="2"/>
  <c r="J500" i="2"/>
  <c r="K500" i="2"/>
  <c r="L500" i="2"/>
  <c r="M500" i="2"/>
  <c r="N500" i="2"/>
  <c r="O500" i="2"/>
  <c r="W500" i="2"/>
  <c r="X500" i="2"/>
  <c r="Y500" i="2"/>
  <c r="Z500" i="2"/>
  <c r="AA500" i="2"/>
  <c r="AB500" i="2"/>
  <c r="K497" i="2"/>
  <c r="L497" i="2"/>
  <c r="M497" i="2"/>
  <c r="N497" i="2"/>
  <c r="O497" i="2"/>
  <c r="X497" i="2"/>
  <c r="Y497" i="2"/>
  <c r="Z497" i="2"/>
  <c r="AA497" i="2"/>
  <c r="AB497" i="2"/>
  <c r="I583" i="2"/>
  <c r="V583" i="2"/>
  <c r="AI583" i="2"/>
  <c r="J583" i="2"/>
  <c r="W583" i="2"/>
  <c r="AJ583" i="2"/>
  <c r="I586" i="2"/>
  <c r="J586" i="2"/>
  <c r="W586" i="2"/>
  <c r="AJ586" i="2"/>
  <c r="K586" i="2"/>
  <c r="L586" i="2"/>
  <c r="M586" i="2"/>
  <c r="N586" i="2"/>
  <c r="O586" i="2"/>
  <c r="V586" i="2"/>
  <c r="X586" i="2"/>
  <c r="Y586" i="2"/>
  <c r="Z586" i="2"/>
  <c r="AA586" i="2"/>
  <c r="AB586" i="2"/>
  <c r="K583" i="2"/>
  <c r="L583" i="2"/>
  <c r="M583" i="2"/>
  <c r="N583" i="2"/>
  <c r="O583" i="2"/>
  <c r="X583" i="2"/>
  <c r="Y583" i="2"/>
  <c r="Z583" i="2"/>
  <c r="AA583" i="2"/>
  <c r="AB583" i="2"/>
  <c r="AY24" i="1"/>
  <c r="AY25" i="1"/>
  <c r="AZ25" i="1" s="1"/>
  <c r="AY26" i="1"/>
  <c r="BA26" i="1" s="1"/>
  <c r="AY34" i="1"/>
  <c r="AY35" i="1"/>
  <c r="AY36" i="1"/>
  <c r="AY37" i="1"/>
  <c r="AY38" i="1"/>
  <c r="BA38" i="1" s="1"/>
  <c r="AY39" i="1"/>
  <c r="BA39" i="1" s="1"/>
  <c r="AY40" i="1"/>
  <c r="AY41" i="1"/>
  <c r="AZ41" i="1" s="1"/>
  <c r="AY42" i="1"/>
  <c r="AY43" i="1"/>
  <c r="AZ43" i="1" s="1"/>
  <c r="AY44" i="1"/>
  <c r="AZ44" i="1" s="1"/>
  <c r="AY45" i="1"/>
  <c r="AY46" i="1"/>
  <c r="AI615" i="2"/>
  <c r="AJ615" i="2"/>
  <c r="I639" i="2"/>
  <c r="J639" i="2"/>
  <c r="K639" i="2"/>
  <c r="L639" i="2"/>
  <c r="M639" i="2"/>
  <c r="N639" i="2"/>
  <c r="O639" i="2"/>
  <c r="V639" i="2"/>
  <c r="W639" i="2"/>
  <c r="X639" i="2"/>
  <c r="Y639" i="2"/>
  <c r="Z639" i="2"/>
  <c r="AA639" i="2"/>
  <c r="AB639" i="2"/>
  <c r="AY48" i="1"/>
  <c r="AY49" i="1"/>
  <c r="BA49" i="1" s="1"/>
  <c r="AY50" i="1"/>
  <c r="AY51" i="1"/>
  <c r="BA51" i="1" s="1"/>
  <c r="AY52" i="1"/>
  <c r="AZ52" i="1" s="1"/>
  <c r="AY53" i="1"/>
  <c r="AZ53" i="1" s="1"/>
  <c r="AY54" i="1"/>
  <c r="AY55" i="1"/>
  <c r="AY56" i="1"/>
  <c r="BA56" i="1" s="1"/>
  <c r="AY57" i="1"/>
  <c r="AY58" i="1"/>
  <c r="AZ58" i="1" s="1"/>
  <c r="AY64" i="1"/>
  <c r="AY65" i="1"/>
  <c r="BA65" i="1" s="1"/>
  <c r="AY66" i="1"/>
  <c r="AY67" i="1"/>
  <c r="AZ67" i="1" s="1"/>
  <c r="AY68" i="1"/>
  <c r="AY69" i="1"/>
  <c r="AY70" i="1"/>
  <c r="AY71" i="1"/>
  <c r="AY72" i="1"/>
  <c r="AY73" i="1"/>
  <c r="AZ73" i="1" s="1"/>
  <c r="AY74" i="1"/>
  <c r="AY75" i="1"/>
  <c r="AY76" i="1"/>
  <c r="AZ76" i="1" s="1"/>
  <c r="AY77" i="1"/>
  <c r="AZ77" i="1" s="1"/>
  <c r="AY78" i="1"/>
  <c r="AZ78" i="1" s="1"/>
  <c r="AY79" i="1"/>
  <c r="BA79" i="1" s="1"/>
  <c r="AY80" i="1"/>
  <c r="AY81" i="1"/>
  <c r="AZ81" i="1" s="1"/>
  <c r="AY82" i="1"/>
  <c r="BA82" i="1" s="1"/>
  <c r="AY83" i="1"/>
  <c r="AY84" i="1"/>
  <c r="AY86" i="1"/>
  <c r="AY89" i="1"/>
  <c r="AY90" i="1"/>
  <c r="AZ90" i="1" s="1"/>
  <c r="AY97" i="1"/>
  <c r="AY98" i="1"/>
  <c r="I455" i="2"/>
  <c r="V455" i="2"/>
  <c r="AI455" i="2"/>
  <c r="J455" i="2"/>
  <c r="W455" i="2"/>
  <c r="AJ455" i="2"/>
  <c r="I449" i="2"/>
  <c r="J449" i="2"/>
  <c r="W449" i="2"/>
  <c r="AJ449" i="2"/>
  <c r="K449" i="2"/>
  <c r="L449" i="2"/>
  <c r="M449" i="2"/>
  <c r="N449" i="2"/>
  <c r="O449" i="2"/>
  <c r="V449" i="2"/>
  <c r="X449" i="2"/>
  <c r="Y449" i="2"/>
  <c r="Z449" i="2"/>
  <c r="AA449" i="2"/>
  <c r="AB449" i="2"/>
  <c r="K455" i="2"/>
  <c r="L455" i="2"/>
  <c r="M455" i="2"/>
  <c r="N455" i="2"/>
  <c r="O455" i="2"/>
  <c r="X455" i="2"/>
  <c r="Y455" i="2"/>
  <c r="Z455" i="2"/>
  <c r="AA455" i="2"/>
  <c r="AB455" i="2"/>
  <c r="I498" i="2"/>
  <c r="V498" i="2"/>
  <c r="AI498" i="2"/>
  <c r="J498" i="2"/>
  <c r="W498" i="2"/>
  <c r="AJ498" i="2"/>
  <c r="I492" i="2"/>
  <c r="J492" i="2"/>
  <c r="K492" i="2"/>
  <c r="L492" i="2"/>
  <c r="M492" i="2"/>
  <c r="N492" i="2"/>
  <c r="O492" i="2"/>
  <c r="V492" i="2"/>
  <c r="W492" i="2"/>
  <c r="X492" i="2"/>
  <c r="Y492" i="2"/>
  <c r="Z492" i="2"/>
  <c r="AA492" i="2"/>
  <c r="AB492" i="2"/>
  <c r="K498" i="2"/>
  <c r="L498" i="2"/>
  <c r="M498" i="2"/>
  <c r="N498" i="2"/>
  <c r="O498" i="2"/>
  <c r="X498" i="2"/>
  <c r="Y498" i="2"/>
  <c r="Z498" i="2"/>
  <c r="AA498" i="2"/>
  <c r="AB498" i="2"/>
  <c r="I541" i="2"/>
  <c r="V541" i="2"/>
  <c r="AI541" i="2"/>
  <c r="J541" i="2"/>
  <c r="W541" i="2"/>
  <c r="AJ541" i="2"/>
  <c r="I535" i="2"/>
  <c r="J535" i="2"/>
  <c r="K535" i="2"/>
  <c r="L535" i="2"/>
  <c r="M535" i="2"/>
  <c r="N535" i="2"/>
  <c r="O535" i="2"/>
  <c r="V535" i="2"/>
  <c r="W535" i="2"/>
  <c r="X535" i="2"/>
  <c r="Y535" i="2"/>
  <c r="Z535" i="2"/>
  <c r="AA535" i="2"/>
  <c r="AB535" i="2"/>
  <c r="K541" i="2"/>
  <c r="L541" i="2"/>
  <c r="M541" i="2"/>
  <c r="N541" i="2"/>
  <c r="O541" i="2"/>
  <c r="X541" i="2"/>
  <c r="Y541" i="2"/>
  <c r="Z541" i="2"/>
  <c r="AA541" i="2"/>
  <c r="AB541" i="2"/>
  <c r="I584" i="2"/>
  <c r="V584" i="2"/>
  <c r="AI584" i="2"/>
  <c r="J584" i="2"/>
  <c r="W584" i="2"/>
  <c r="AJ584" i="2"/>
  <c r="I578" i="2"/>
  <c r="J578" i="2"/>
  <c r="K578" i="2"/>
  <c r="L578" i="2"/>
  <c r="M578" i="2"/>
  <c r="N578" i="2"/>
  <c r="O578" i="2"/>
  <c r="V578" i="2"/>
  <c r="W578" i="2"/>
  <c r="X578" i="2"/>
  <c r="Y578" i="2"/>
  <c r="Z578" i="2"/>
  <c r="AA578" i="2"/>
  <c r="AB578" i="2"/>
  <c r="K584" i="2"/>
  <c r="L584" i="2"/>
  <c r="M584" i="2"/>
  <c r="N584" i="2"/>
  <c r="O584" i="2"/>
  <c r="X584" i="2"/>
  <c r="Y584" i="2"/>
  <c r="Z584" i="2"/>
  <c r="AA584" i="2"/>
  <c r="AB584" i="2"/>
  <c r="I628" i="2"/>
  <c r="V628" i="2"/>
  <c r="AI628" i="2"/>
  <c r="J628" i="2"/>
  <c r="W628" i="2"/>
  <c r="AJ628" i="2"/>
  <c r="K628" i="2"/>
  <c r="L628" i="2"/>
  <c r="M628" i="2"/>
  <c r="N628" i="2"/>
  <c r="O628" i="2"/>
  <c r="X628" i="2"/>
  <c r="Y628" i="2"/>
  <c r="Z628" i="2"/>
  <c r="AA628" i="2"/>
  <c r="AB628" i="2"/>
  <c r="AY106" i="1"/>
  <c r="AY110" i="1"/>
  <c r="BA110" i="1" s="1"/>
  <c r="AY111" i="1"/>
  <c r="BA111" i="1" s="1"/>
  <c r="AY112" i="1"/>
  <c r="AZ112" i="1" s="1"/>
  <c r="AY113" i="1"/>
  <c r="AY114" i="1"/>
  <c r="BA114" i="1" s="1"/>
  <c r="AY122" i="1"/>
  <c r="AY124" i="1"/>
  <c r="I567" i="2"/>
  <c r="V567" i="2"/>
  <c r="AI567" i="2"/>
  <c r="J567" i="2"/>
  <c r="W567" i="2"/>
  <c r="AJ567" i="2"/>
  <c r="K567" i="2"/>
  <c r="L567" i="2"/>
  <c r="M567" i="2"/>
  <c r="N567" i="2"/>
  <c r="O567" i="2"/>
  <c r="X567" i="2"/>
  <c r="Y567" i="2"/>
  <c r="Z567" i="2"/>
  <c r="AA567" i="2"/>
  <c r="AB567" i="2"/>
  <c r="AY137" i="1"/>
  <c r="AZ137" i="1" s="1"/>
  <c r="AY138" i="1"/>
  <c r="AZ138" i="1" s="1"/>
  <c r="AY139" i="1"/>
  <c r="AY140" i="1"/>
  <c r="AY141" i="1"/>
  <c r="AZ141" i="1" s="1"/>
  <c r="AY142" i="1"/>
  <c r="AZ142" i="1" s="1"/>
  <c r="AY143" i="1"/>
  <c r="BA143" i="1" s="1"/>
  <c r="AY144" i="1"/>
  <c r="AY145" i="1"/>
  <c r="BA145" i="1" s="1"/>
  <c r="AY146" i="1"/>
  <c r="AY147" i="1"/>
  <c r="AY148" i="1"/>
  <c r="BA148" i="1" s="1"/>
  <c r="AY150" i="1"/>
  <c r="AY151" i="1"/>
  <c r="AY152" i="1"/>
  <c r="AY153" i="1"/>
  <c r="BA153" i="1" s="1"/>
  <c r="AY154" i="1"/>
  <c r="BA154" i="1" s="1"/>
  <c r="AY162" i="1"/>
  <c r="AZ162" i="1" s="1"/>
  <c r="AY168" i="1"/>
  <c r="BA168" i="1" s="1"/>
  <c r="AY169" i="1"/>
  <c r="AY170" i="1"/>
  <c r="AY177" i="1"/>
  <c r="AY178" i="1"/>
  <c r="AZ178" i="1" s="1"/>
  <c r="AY179" i="1"/>
  <c r="BA179" i="1" s="1"/>
  <c r="AY180" i="1"/>
  <c r="AY181" i="1"/>
  <c r="AY182" i="1"/>
  <c r="AZ182" i="1" s="1"/>
  <c r="AY183" i="1"/>
  <c r="BA183" i="1" s="1"/>
  <c r="AY184" i="1"/>
  <c r="BA184" i="1" s="1"/>
  <c r="AY185" i="1"/>
  <c r="AY186" i="1"/>
  <c r="AY187" i="1"/>
  <c r="BA187" i="1" s="1"/>
  <c r="AY188" i="1"/>
  <c r="AY189" i="1"/>
  <c r="AY190" i="1"/>
  <c r="AY196" i="1"/>
  <c r="AY200" i="1"/>
  <c r="AY201" i="1"/>
  <c r="AY202" i="1"/>
  <c r="AZ202" i="1" s="1"/>
  <c r="AY203" i="1"/>
  <c r="AY204" i="1"/>
  <c r="AY205" i="1"/>
  <c r="AI492" i="2"/>
  <c r="AJ492" i="2"/>
  <c r="AS492" i="2" s="1"/>
  <c r="I486" i="2"/>
  <c r="J486" i="2"/>
  <c r="K486" i="2"/>
  <c r="L486" i="2"/>
  <c r="M486" i="2"/>
  <c r="N486" i="2"/>
  <c r="O486" i="2"/>
  <c r="V486" i="2"/>
  <c r="W486" i="2"/>
  <c r="X486" i="2"/>
  <c r="Y486" i="2"/>
  <c r="Z486" i="2"/>
  <c r="AA486" i="2"/>
  <c r="AB486" i="2"/>
  <c r="AY208" i="1"/>
  <c r="AI449" i="2"/>
  <c r="I443" i="2"/>
  <c r="J443" i="2"/>
  <c r="W443" i="2"/>
  <c r="AJ443" i="2"/>
  <c r="K443" i="2"/>
  <c r="L443" i="2"/>
  <c r="M443" i="2"/>
  <c r="N443" i="2"/>
  <c r="O443" i="2"/>
  <c r="V443" i="2"/>
  <c r="X443" i="2"/>
  <c r="Y443" i="2"/>
  <c r="Z443" i="2"/>
  <c r="AA443" i="2"/>
  <c r="AB443" i="2"/>
  <c r="AY210" i="1"/>
  <c r="AZ210" i="1" s="1"/>
  <c r="AY211" i="1"/>
  <c r="AZ211" i="1" s="1"/>
  <c r="AY212" i="1"/>
  <c r="AY213" i="1"/>
  <c r="AY214" i="1"/>
  <c r="AZ214" i="1" s="1"/>
  <c r="AY215" i="1"/>
  <c r="AZ215" i="1" s="1"/>
  <c r="AY217" i="1"/>
  <c r="BA217" i="1" s="1"/>
  <c r="AY218" i="1"/>
  <c r="AZ218" i="1" s="1"/>
  <c r="I625" i="2"/>
  <c r="V625" i="2"/>
  <c r="AI625" i="2"/>
  <c r="J625" i="2"/>
  <c r="W625" i="2"/>
  <c r="AJ625" i="2"/>
  <c r="K625" i="2"/>
  <c r="L625" i="2"/>
  <c r="M625" i="2"/>
  <c r="N625" i="2"/>
  <c r="O625" i="2"/>
  <c r="X625" i="2"/>
  <c r="Y625" i="2"/>
  <c r="Z625" i="2"/>
  <c r="AA625" i="2"/>
  <c r="AB625" i="2"/>
  <c r="I538" i="2"/>
  <c r="V538" i="2"/>
  <c r="AI538" i="2"/>
  <c r="J538" i="2"/>
  <c r="W538" i="2"/>
  <c r="AJ538" i="2"/>
  <c r="I530" i="2"/>
  <c r="J530" i="2"/>
  <c r="K530" i="2"/>
  <c r="L530" i="2"/>
  <c r="M530" i="2"/>
  <c r="N530" i="2"/>
  <c r="O530" i="2"/>
  <c r="V530" i="2"/>
  <c r="W530" i="2"/>
  <c r="X530" i="2"/>
  <c r="Y530" i="2"/>
  <c r="Z530" i="2"/>
  <c r="AA530" i="2"/>
  <c r="AB530" i="2"/>
  <c r="K538" i="2"/>
  <c r="L538" i="2"/>
  <c r="M538" i="2"/>
  <c r="N538" i="2"/>
  <c r="O538" i="2"/>
  <c r="X538" i="2"/>
  <c r="Y538" i="2"/>
  <c r="Z538" i="2"/>
  <c r="AA538" i="2"/>
  <c r="AB538" i="2"/>
  <c r="I452" i="2"/>
  <c r="V452" i="2"/>
  <c r="AI452" i="2"/>
  <c r="J452" i="2"/>
  <c r="W452" i="2"/>
  <c r="AJ452" i="2"/>
  <c r="I444" i="2"/>
  <c r="J444" i="2"/>
  <c r="W444" i="2"/>
  <c r="AJ444" i="2"/>
  <c r="K444" i="2"/>
  <c r="L444" i="2"/>
  <c r="M444" i="2"/>
  <c r="N444" i="2"/>
  <c r="O444" i="2"/>
  <c r="V444" i="2"/>
  <c r="X444" i="2"/>
  <c r="Y444" i="2"/>
  <c r="Z444" i="2"/>
  <c r="AA444" i="2"/>
  <c r="AB444" i="2"/>
  <c r="K452" i="2"/>
  <c r="L452" i="2"/>
  <c r="M452" i="2"/>
  <c r="N452" i="2"/>
  <c r="O452" i="2"/>
  <c r="X452" i="2"/>
  <c r="Y452" i="2"/>
  <c r="Z452" i="2"/>
  <c r="AA452" i="2"/>
  <c r="AB452" i="2"/>
  <c r="I581" i="2"/>
  <c r="V581" i="2"/>
  <c r="AI581" i="2"/>
  <c r="J581" i="2"/>
  <c r="W581" i="2"/>
  <c r="AJ581" i="2"/>
  <c r="K581" i="2"/>
  <c r="L581" i="2"/>
  <c r="M581" i="2"/>
  <c r="N581" i="2"/>
  <c r="O581" i="2"/>
  <c r="X581" i="2"/>
  <c r="Y581" i="2"/>
  <c r="Z581" i="2"/>
  <c r="AA581" i="2"/>
  <c r="AB581" i="2"/>
  <c r="I495" i="2"/>
  <c r="V495" i="2"/>
  <c r="AI495" i="2"/>
  <c r="J495" i="2"/>
  <c r="W495" i="2"/>
  <c r="AJ495" i="2"/>
  <c r="K495" i="2"/>
  <c r="L495" i="2"/>
  <c r="M495" i="2"/>
  <c r="N495" i="2"/>
  <c r="O495" i="2"/>
  <c r="X495" i="2"/>
  <c r="Y495" i="2"/>
  <c r="Z495" i="2"/>
  <c r="AA495" i="2"/>
  <c r="AB495" i="2"/>
  <c r="AY225" i="1"/>
  <c r="BA225" i="1" s="1"/>
  <c r="AY226" i="1"/>
  <c r="AY227" i="1"/>
  <c r="BA227" i="1" s="1"/>
  <c r="AY228" i="1"/>
  <c r="AZ228" i="1" s="1"/>
  <c r="AY229" i="1"/>
  <c r="AY230" i="1"/>
  <c r="BA230" i="1" s="1"/>
  <c r="AY231" i="1"/>
  <c r="AY232" i="1"/>
  <c r="AY233" i="1"/>
  <c r="AZ233" i="1" s="1"/>
  <c r="AY234" i="1"/>
  <c r="I456" i="2"/>
  <c r="V456" i="2"/>
  <c r="AI456" i="2"/>
  <c r="AR456" i="2" s="1"/>
  <c r="J456" i="2"/>
  <c r="W456" i="2"/>
  <c r="AJ456" i="2"/>
  <c r="K456" i="2"/>
  <c r="L456" i="2"/>
  <c r="M456" i="2"/>
  <c r="N456" i="2"/>
  <c r="O456" i="2"/>
  <c r="X456" i="2"/>
  <c r="Y456" i="2"/>
  <c r="Z456" i="2"/>
  <c r="AA456" i="2"/>
  <c r="AB456" i="2"/>
  <c r="AY244" i="1"/>
  <c r="AY245" i="1"/>
  <c r="AZ245" i="1" s="1"/>
  <c r="AY246" i="1"/>
  <c r="BA246" i="1" s="1"/>
  <c r="AY247" i="1"/>
  <c r="AZ247" i="1" s="1"/>
  <c r="AY248" i="1"/>
  <c r="AY249" i="1"/>
  <c r="AY250" i="1"/>
  <c r="AZ250" i="1" s="1"/>
  <c r="AY251" i="1"/>
  <c r="AY252" i="1"/>
  <c r="AY253" i="1"/>
  <c r="AY254" i="1"/>
  <c r="BA254" i="1" s="1"/>
  <c r="AY255" i="1"/>
  <c r="AZ255" i="1" s="1"/>
  <c r="AY256" i="1"/>
  <c r="BA256" i="1" s="1"/>
  <c r="AY257" i="1"/>
  <c r="AZ257" i="1" s="1"/>
  <c r="AY258" i="1"/>
  <c r="AY259" i="1"/>
  <c r="BA259" i="1" s="1"/>
  <c r="AY260" i="1"/>
  <c r="AZ260" i="1" s="1"/>
  <c r="AY261" i="1"/>
  <c r="AY262" i="1"/>
  <c r="AY263" i="1"/>
  <c r="AY264" i="1"/>
  <c r="AZ264" i="1" s="1"/>
  <c r="AY265" i="1"/>
  <c r="AY266" i="1"/>
  <c r="BA266" i="1" s="1"/>
  <c r="AY267" i="1"/>
  <c r="AZ267" i="1" s="1"/>
  <c r="AY268" i="1"/>
  <c r="AZ268" i="1" s="1"/>
  <c r="AY269" i="1"/>
  <c r="AY270" i="1"/>
  <c r="BA270" i="1" s="1"/>
  <c r="AY271" i="1"/>
  <c r="AY272" i="1"/>
  <c r="AZ272" i="1" s="1"/>
  <c r="AY273" i="1"/>
  <c r="AY274" i="1"/>
  <c r="AY275" i="1"/>
  <c r="AY276" i="1"/>
  <c r="AY277" i="1"/>
  <c r="AY278" i="1"/>
  <c r="AZ278" i="1" s="1"/>
  <c r="AY279" i="1"/>
  <c r="BA279" i="1" s="1"/>
  <c r="AY280" i="1"/>
  <c r="AY281" i="1"/>
  <c r="AY282" i="1"/>
  <c r="AJ500" i="2"/>
  <c r="AI543" i="2"/>
  <c r="I631" i="2"/>
  <c r="V631" i="2"/>
  <c r="AI631" i="2"/>
  <c r="J631" i="2"/>
  <c r="W631" i="2"/>
  <c r="AJ631" i="2"/>
  <c r="K631" i="2"/>
  <c r="L631" i="2"/>
  <c r="M631" i="2"/>
  <c r="N631" i="2"/>
  <c r="O631" i="2"/>
  <c r="X631" i="2"/>
  <c r="Y631" i="2"/>
  <c r="Z631" i="2"/>
  <c r="AA631" i="2"/>
  <c r="AB631" i="2"/>
  <c r="I632" i="2"/>
  <c r="V632" i="2"/>
  <c r="AI632" i="2"/>
  <c r="J632" i="2"/>
  <c r="W632" i="2"/>
  <c r="AJ632" i="2"/>
  <c r="I624" i="2"/>
  <c r="J624" i="2"/>
  <c r="K624" i="2"/>
  <c r="L624" i="2"/>
  <c r="M624" i="2"/>
  <c r="N624" i="2"/>
  <c r="O624" i="2"/>
  <c r="V624" i="2"/>
  <c r="W624" i="2"/>
  <c r="X624" i="2"/>
  <c r="Y624" i="2"/>
  <c r="Z624" i="2"/>
  <c r="AA624" i="2"/>
  <c r="AB624" i="2"/>
  <c r="K632" i="2"/>
  <c r="L632" i="2"/>
  <c r="M632" i="2"/>
  <c r="N632" i="2"/>
  <c r="O632" i="2"/>
  <c r="X632" i="2"/>
  <c r="Y632" i="2"/>
  <c r="Z632" i="2"/>
  <c r="AA632" i="2"/>
  <c r="AB632" i="2"/>
  <c r="I588" i="2"/>
  <c r="V588" i="2"/>
  <c r="AI588" i="2"/>
  <c r="J588" i="2"/>
  <c r="W588" i="2"/>
  <c r="AJ588" i="2"/>
  <c r="I580" i="2"/>
  <c r="J580" i="2"/>
  <c r="K580" i="2"/>
  <c r="L580" i="2"/>
  <c r="M580" i="2"/>
  <c r="N580" i="2"/>
  <c r="O580" i="2"/>
  <c r="V580" i="2"/>
  <c r="W580" i="2"/>
  <c r="X580" i="2"/>
  <c r="Y580" i="2"/>
  <c r="Z580" i="2"/>
  <c r="AA580" i="2"/>
  <c r="AB580" i="2"/>
  <c r="K588" i="2"/>
  <c r="L588" i="2"/>
  <c r="M588" i="2"/>
  <c r="N588" i="2"/>
  <c r="O588" i="2"/>
  <c r="X588" i="2"/>
  <c r="Y588" i="2"/>
  <c r="Z588" i="2"/>
  <c r="AA588" i="2"/>
  <c r="AB588" i="2"/>
  <c r="AI546" i="2"/>
  <c r="AJ546" i="2"/>
  <c r="I633" i="2"/>
  <c r="V633" i="2"/>
  <c r="AI633" i="2"/>
  <c r="J633" i="2"/>
  <c r="W633" i="2"/>
  <c r="AJ633" i="2"/>
  <c r="K633" i="2"/>
  <c r="L633" i="2"/>
  <c r="M633" i="2"/>
  <c r="N633" i="2"/>
  <c r="O633" i="2"/>
  <c r="X633" i="2"/>
  <c r="Y633" i="2"/>
  <c r="Z633" i="2"/>
  <c r="AA633" i="2"/>
  <c r="AB633" i="2"/>
  <c r="AI589" i="2"/>
  <c r="AJ589" i="2"/>
  <c r="I549" i="2"/>
  <c r="V549" i="2"/>
  <c r="AI549" i="2"/>
  <c r="J549" i="2"/>
  <c r="W549" i="2"/>
  <c r="AJ549" i="2"/>
  <c r="I545" i="2"/>
  <c r="J545" i="2"/>
  <c r="K545" i="2"/>
  <c r="L545" i="2"/>
  <c r="M545" i="2"/>
  <c r="N545" i="2"/>
  <c r="O545" i="2"/>
  <c r="V545" i="2"/>
  <c r="W545" i="2"/>
  <c r="X545" i="2"/>
  <c r="Y545" i="2"/>
  <c r="Z545" i="2"/>
  <c r="AA545" i="2"/>
  <c r="AB545" i="2"/>
  <c r="K549" i="2"/>
  <c r="L549" i="2"/>
  <c r="M549" i="2"/>
  <c r="N549" i="2"/>
  <c r="O549" i="2"/>
  <c r="X549" i="2"/>
  <c r="Y549" i="2"/>
  <c r="Z549" i="2"/>
  <c r="AA549" i="2"/>
  <c r="AB549" i="2"/>
  <c r="I616" i="2"/>
  <c r="V616" i="2"/>
  <c r="AI616" i="2"/>
  <c r="J616" i="2"/>
  <c r="W616" i="2"/>
  <c r="AJ616" i="2"/>
  <c r="I529" i="2"/>
  <c r="J529" i="2"/>
  <c r="K529" i="2"/>
  <c r="L529" i="2"/>
  <c r="M529" i="2"/>
  <c r="N529" i="2"/>
  <c r="O529" i="2"/>
  <c r="V529" i="2"/>
  <c r="W529" i="2"/>
  <c r="X529" i="2"/>
  <c r="Y529" i="2"/>
  <c r="Z529" i="2"/>
  <c r="AA529" i="2"/>
  <c r="AB529" i="2"/>
  <c r="K616" i="2"/>
  <c r="L616" i="2"/>
  <c r="M616" i="2"/>
  <c r="N616" i="2"/>
  <c r="O616" i="2"/>
  <c r="X616" i="2"/>
  <c r="Y616" i="2"/>
  <c r="Z616" i="2"/>
  <c r="AA616" i="2"/>
  <c r="AB616" i="2"/>
  <c r="AI486" i="2"/>
  <c r="AJ486" i="2"/>
  <c r="I572" i="2"/>
  <c r="V572" i="2"/>
  <c r="AI572" i="2"/>
  <c r="J572" i="2"/>
  <c r="W572" i="2"/>
  <c r="AJ572" i="2"/>
  <c r="K572" i="2"/>
  <c r="L572" i="2"/>
  <c r="M572" i="2"/>
  <c r="N572" i="2"/>
  <c r="O572" i="2"/>
  <c r="X572" i="2"/>
  <c r="Y572" i="2"/>
  <c r="Z572" i="2"/>
  <c r="AA572" i="2"/>
  <c r="AB572" i="2"/>
  <c r="AI529" i="2"/>
  <c r="AJ529" i="2"/>
  <c r="AI443" i="2"/>
  <c r="AI573" i="2"/>
  <c r="AJ573" i="2"/>
  <c r="AI530" i="2"/>
  <c r="AJ530" i="2"/>
  <c r="AI444" i="2"/>
  <c r="I447" i="2"/>
  <c r="V447" i="2"/>
  <c r="AI447" i="2"/>
  <c r="J447" i="2"/>
  <c r="W447" i="2"/>
  <c r="AJ447" i="2"/>
  <c r="K447" i="2"/>
  <c r="L447" i="2"/>
  <c r="M447" i="2"/>
  <c r="N447" i="2"/>
  <c r="O447" i="2"/>
  <c r="X447" i="2"/>
  <c r="Y447" i="2"/>
  <c r="Z447" i="2"/>
  <c r="AA447" i="2"/>
  <c r="AB447" i="2"/>
  <c r="I533" i="2"/>
  <c r="V533" i="2"/>
  <c r="AI533" i="2"/>
  <c r="J533" i="2"/>
  <c r="W533" i="2"/>
  <c r="AJ533" i="2"/>
  <c r="K533" i="2"/>
  <c r="L533" i="2"/>
  <c r="M533" i="2"/>
  <c r="N533" i="2"/>
  <c r="O533" i="2"/>
  <c r="X533" i="2"/>
  <c r="Y533" i="2"/>
  <c r="Z533" i="2"/>
  <c r="AA533" i="2"/>
  <c r="AB533" i="2"/>
  <c r="I494" i="2"/>
  <c r="V494" i="2"/>
  <c r="AI494" i="2"/>
  <c r="J494" i="2"/>
  <c r="W494" i="2"/>
  <c r="AJ494" i="2"/>
  <c r="I488" i="2"/>
  <c r="J488" i="2"/>
  <c r="W488" i="2"/>
  <c r="AJ488" i="2"/>
  <c r="K488" i="2"/>
  <c r="L488" i="2"/>
  <c r="M488" i="2"/>
  <c r="N488" i="2"/>
  <c r="O488" i="2"/>
  <c r="V488" i="2"/>
  <c r="X488" i="2"/>
  <c r="Y488" i="2"/>
  <c r="Z488" i="2"/>
  <c r="AA488" i="2"/>
  <c r="AB488" i="2"/>
  <c r="K494" i="2"/>
  <c r="L494" i="2"/>
  <c r="M494" i="2"/>
  <c r="N494" i="2"/>
  <c r="O494" i="2"/>
  <c r="X494" i="2"/>
  <c r="Y494" i="2"/>
  <c r="Z494" i="2"/>
  <c r="AA494" i="2"/>
  <c r="AB494" i="2"/>
  <c r="AI630" i="2"/>
  <c r="AI586" i="2"/>
  <c r="AJ457" i="2"/>
  <c r="I544" i="2"/>
  <c r="V544" i="2"/>
  <c r="AI544" i="2"/>
  <c r="J544" i="2"/>
  <c r="W544" i="2"/>
  <c r="AJ544" i="2"/>
  <c r="K544" i="2"/>
  <c r="L544" i="2"/>
  <c r="M544" i="2"/>
  <c r="N544" i="2"/>
  <c r="O544" i="2"/>
  <c r="X544" i="2"/>
  <c r="Y544" i="2"/>
  <c r="Z544" i="2"/>
  <c r="AA544" i="2"/>
  <c r="AB544" i="2"/>
  <c r="I501" i="2"/>
  <c r="V501" i="2"/>
  <c r="AI501" i="2"/>
  <c r="J501" i="2"/>
  <c r="W501" i="2"/>
  <c r="AJ501" i="2"/>
  <c r="K501" i="2"/>
  <c r="L501" i="2"/>
  <c r="M501" i="2"/>
  <c r="N501" i="2"/>
  <c r="O501" i="2"/>
  <c r="X501" i="2"/>
  <c r="Y501" i="2"/>
  <c r="Z501" i="2"/>
  <c r="AA501" i="2"/>
  <c r="AB501" i="2"/>
  <c r="I587" i="2"/>
  <c r="V587" i="2"/>
  <c r="AI587" i="2"/>
  <c r="J587" i="2"/>
  <c r="W587" i="2"/>
  <c r="AJ587" i="2"/>
  <c r="K587" i="2"/>
  <c r="L587" i="2"/>
  <c r="M587" i="2"/>
  <c r="N587" i="2"/>
  <c r="O587" i="2"/>
  <c r="X587" i="2"/>
  <c r="Y587" i="2"/>
  <c r="Z587" i="2"/>
  <c r="AA587" i="2"/>
  <c r="AB587" i="2"/>
  <c r="I458" i="2"/>
  <c r="V458" i="2"/>
  <c r="AI458" i="2"/>
  <c r="J458" i="2"/>
  <c r="W458" i="2"/>
  <c r="AJ458" i="2"/>
  <c r="K458" i="2"/>
  <c r="L458" i="2"/>
  <c r="M458" i="2"/>
  <c r="N458" i="2"/>
  <c r="O458" i="2"/>
  <c r="X458" i="2"/>
  <c r="Y458" i="2"/>
  <c r="Z458" i="2"/>
  <c r="AA458" i="2"/>
  <c r="AB458" i="2"/>
  <c r="AI545" i="2"/>
  <c r="AJ545" i="2"/>
  <c r="I537" i="2"/>
  <c r="J537" i="2"/>
  <c r="K537" i="2"/>
  <c r="L537" i="2"/>
  <c r="M537" i="2"/>
  <c r="N537" i="2"/>
  <c r="O537" i="2"/>
  <c r="V537" i="2"/>
  <c r="W537" i="2"/>
  <c r="X537" i="2"/>
  <c r="Y537" i="2"/>
  <c r="Z537" i="2"/>
  <c r="AA537" i="2"/>
  <c r="AB537" i="2"/>
  <c r="I459" i="2"/>
  <c r="V459" i="2"/>
  <c r="AI459" i="2"/>
  <c r="J459" i="2"/>
  <c r="W459" i="2"/>
  <c r="AJ459" i="2"/>
  <c r="AS459" i="2" s="1"/>
  <c r="I451" i="2"/>
  <c r="J451" i="2"/>
  <c r="K451" i="2"/>
  <c r="L451" i="2"/>
  <c r="M451" i="2"/>
  <c r="N451" i="2"/>
  <c r="O451" i="2"/>
  <c r="V451" i="2"/>
  <c r="W451" i="2"/>
  <c r="X451" i="2"/>
  <c r="Y451" i="2"/>
  <c r="Z451" i="2"/>
  <c r="AA451" i="2"/>
  <c r="AB451" i="2"/>
  <c r="K459" i="2"/>
  <c r="L459" i="2"/>
  <c r="M459" i="2"/>
  <c r="N459" i="2"/>
  <c r="O459" i="2"/>
  <c r="X459" i="2"/>
  <c r="Y459" i="2"/>
  <c r="Z459" i="2"/>
  <c r="AA459" i="2"/>
  <c r="AB459" i="2"/>
  <c r="I502" i="2"/>
  <c r="V502" i="2"/>
  <c r="AI502" i="2"/>
  <c r="J502" i="2"/>
  <c r="W502" i="2"/>
  <c r="AJ502" i="2"/>
  <c r="K502" i="2"/>
  <c r="L502" i="2"/>
  <c r="M502" i="2"/>
  <c r="N502" i="2"/>
  <c r="O502" i="2"/>
  <c r="X502" i="2"/>
  <c r="Y502" i="2"/>
  <c r="Z502" i="2"/>
  <c r="AA502" i="2"/>
  <c r="AB502" i="2"/>
  <c r="I571" i="2"/>
  <c r="V571" i="2"/>
  <c r="AI571" i="2"/>
  <c r="J571" i="2"/>
  <c r="W571" i="2"/>
  <c r="AJ571" i="2"/>
  <c r="I595" i="2"/>
  <c r="J595" i="2"/>
  <c r="K595" i="2"/>
  <c r="L595" i="2"/>
  <c r="M595" i="2"/>
  <c r="N595" i="2"/>
  <c r="O595" i="2"/>
  <c r="V595" i="2"/>
  <c r="W595" i="2"/>
  <c r="X595" i="2"/>
  <c r="Y595" i="2"/>
  <c r="Z595" i="2"/>
  <c r="AA595" i="2"/>
  <c r="AB595" i="2"/>
  <c r="K571" i="2"/>
  <c r="L571" i="2"/>
  <c r="M571" i="2"/>
  <c r="N571" i="2"/>
  <c r="O571" i="2"/>
  <c r="X571" i="2"/>
  <c r="Y571" i="2"/>
  <c r="Z571" i="2"/>
  <c r="AA571" i="2"/>
  <c r="AB571" i="2"/>
  <c r="I485" i="2"/>
  <c r="V485" i="2"/>
  <c r="AI485" i="2"/>
  <c r="J485" i="2"/>
  <c r="W485" i="2"/>
  <c r="AJ485" i="2"/>
  <c r="AS485" i="2" s="1"/>
  <c r="I509" i="2"/>
  <c r="J509" i="2"/>
  <c r="W509" i="2"/>
  <c r="AJ509" i="2"/>
  <c r="K509" i="2"/>
  <c r="L509" i="2"/>
  <c r="M509" i="2"/>
  <c r="N509" i="2"/>
  <c r="O509" i="2"/>
  <c r="V509" i="2"/>
  <c r="X509" i="2"/>
  <c r="Y509" i="2"/>
  <c r="Z509" i="2"/>
  <c r="AA509" i="2"/>
  <c r="AB509" i="2"/>
  <c r="K485" i="2"/>
  <c r="L485" i="2"/>
  <c r="M485" i="2"/>
  <c r="N485" i="2"/>
  <c r="O485" i="2"/>
  <c r="X485" i="2"/>
  <c r="Y485" i="2"/>
  <c r="Z485" i="2"/>
  <c r="AA485" i="2"/>
  <c r="AB485" i="2"/>
  <c r="AI442" i="2"/>
  <c r="AJ442" i="2"/>
  <c r="I466" i="2"/>
  <c r="J466" i="2"/>
  <c r="W466" i="2"/>
  <c r="AJ466" i="2"/>
  <c r="K466" i="2"/>
  <c r="L466" i="2"/>
  <c r="M466" i="2"/>
  <c r="N466" i="2"/>
  <c r="O466" i="2"/>
  <c r="V466" i="2"/>
  <c r="X466" i="2"/>
  <c r="Y466" i="2"/>
  <c r="Z466" i="2"/>
  <c r="AA466" i="2"/>
  <c r="AB466" i="2"/>
  <c r="I528" i="2"/>
  <c r="V528" i="2"/>
  <c r="AI528" i="2"/>
  <c r="J528" i="2"/>
  <c r="W528" i="2"/>
  <c r="AJ528" i="2"/>
  <c r="I552" i="2"/>
  <c r="J552" i="2"/>
  <c r="K552" i="2"/>
  <c r="L552" i="2"/>
  <c r="M552" i="2"/>
  <c r="N552" i="2"/>
  <c r="O552" i="2"/>
  <c r="V552" i="2"/>
  <c r="W552" i="2"/>
  <c r="X552" i="2"/>
  <c r="Y552" i="2"/>
  <c r="Z552" i="2"/>
  <c r="AA552" i="2"/>
  <c r="AB552" i="2"/>
  <c r="K528" i="2"/>
  <c r="L528" i="2"/>
  <c r="M528" i="2"/>
  <c r="N528" i="2"/>
  <c r="O528" i="2"/>
  <c r="X528" i="2"/>
  <c r="Y528" i="2"/>
  <c r="Z528" i="2"/>
  <c r="AA528" i="2"/>
  <c r="AB528" i="2"/>
  <c r="I634" i="2"/>
  <c r="V634" i="2"/>
  <c r="AI634" i="2"/>
  <c r="J634" i="2"/>
  <c r="W634" i="2"/>
  <c r="AJ634" i="2"/>
  <c r="K634" i="2"/>
  <c r="L634" i="2"/>
  <c r="M634" i="2"/>
  <c r="N634" i="2"/>
  <c r="O634" i="2"/>
  <c r="X634" i="2"/>
  <c r="Y634" i="2"/>
  <c r="Z634" i="2"/>
  <c r="AA634" i="2"/>
  <c r="AB634" i="2"/>
  <c r="I590" i="2"/>
  <c r="V590" i="2"/>
  <c r="AI590" i="2"/>
  <c r="J590" i="2"/>
  <c r="W590" i="2"/>
  <c r="AJ590" i="2"/>
  <c r="K590" i="2"/>
  <c r="L590" i="2"/>
  <c r="M590" i="2"/>
  <c r="N590" i="2"/>
  <c r="O590" i="2"/>
  <c r="X590" i="2"/>
  <c r="Y590" i="2"/>
  <c r="Z590" i="2"/>
  <c r="AA590" i="2"/>
  <c r="AB590" i="2"/>
  <c r="I461" i="2"/>
  <c r="V461" i="2"/>
  <c r="AI461" i="2"/>
  <c r="J461" i="2"/>
  <c r="W461" i="2"/>
  <c r="AJ461" i="2"/>
  <c r="K461" i="2"/>
  <c r="L461" i="2"/>
  <c r="M461" i="2"/>
  <c r="N461" i="2"/>
  <c r="O461" i="2"/>
  <c r="X461" i="2"/>
  <c r="Y461" i="2"/>
  <c r="Z461" i="2"/>
  <c r="AA461" i="2"/>
  <c r="AB461" i="2"/>
  <c r="I504" i="2"/>
  <c r="V504" i="2"/>
  <c r="AI504" i="2"/>
  <c r="J504" i="2"/>
  <c r="W504" i="2"/>
  <c r="AJ504" i="2"/>
  <c r="K504" i="2"/>
  <c r="L504" i="2"/>
  <c r="M504" i="2"/>
  <c r="N504" i="2"/>
  <c r="O504" i="2"/>
  <c r="X504" i="2"/>
  <c r="Y504" i="2"/>
  <c r="Z504" i="2"/>
  <c r="AA504" i="2"/>
  <c r="AB504" i="2"/>
  <c r="I591" i="2"/>
  <c r="V591" i="2"/>
  <c r="AI591" i="2"/>
  <c r="J591" i="2"/>
  <c r="W591" i="2"/>
  <c r="AJ591" i="2"/>
  <c r="K591" i="2"/>
  <c r="L591" i="2"/>
  <c r="M591" i="2"/>
  <c r="N591" i="2"/>
  <c r="O591" i="2"/>
  <c r="X591" i="2"/>
  <c r="Y591" i="2"/>
  <c r="Z591" i="2"/>
  <c r="AA591" i="2"/>
  <c r="AB591" i="2"/>
  <c r="I462" i="2"/>
  <c r="V462" i="2"/>
  <c r="AI462" i="2"/>
  <c r="J462" i="2"/>
  <c r="W462" i="2"/>
  <c r="AJ462" i="2"/>
  <c r="K462" i="2"/>
  <c r="L462" i="2"/>
  <c r="M462" i="2"/>
  <c r="N462" i="2"/>
  <c r="O462" i="2"/>
  <c r="X462" i="2"/>
  <c r="Y462" i="2"/>
  <c r="Z462" i="2"/>
  <c r="AA462" i="2"/>
  <c r="AB462" i="2"/>
  <c r="I635" i="2"/>
  <c r="V635" i="2"/>
  <c r="AI635" i="2"/>
  <c r="J635" i="2"/>
  <c r="W635" i="2"/>
  <c r="AJ635" i="2"/>
  <c r="K635" i="2"/>
  <c r="L635" i="2"/>
  <c r="M635" i="2"/>
  <c r="N635" i="2"/>
  <c r="O635" i="2"/>
  <c r="X635" i="2"/>
  <c r="Y635" i="2"/>
  <c r="Z635" i="2"/>
  <c r="AA635" i="2"/>
  <c r="AB635" i="2"/>
  <c r="I505" i="2"/>
  <c r="V505" i="2"/>
  <c r="AI505" i="2"/>
  <c r="J505" i="2"/>
  <c r="W505" i="2"/>
  <c r="AJ505" i="2"/>
  <c r="K505" i="2"/>
  <c r="L505" i="2"/>
  <c r="M505" i="2"/>
  <c r="N505" i="2"/>
  <c r="O505" i="2"/>
  <c r="X505" i="2"/>
  <c r="Y505" i="2"/>
  <c r="Z505" i="2"/>
  <c r="AA505" i="2"/>
  <c r="AB505" i="2"/>
  <c r="I548" i="2"/>
  <c r="V548" i="2"/>
  <c r="AI548" i="2"/>
  <c r="J548" i="2"/>
  <c r="W548" i="2"/>
  <c r="AJ548" i="2"/>
  <c r="K548" i="2"/>
  <c r="L548" i="2"/>
  <c r="M548" i="2"/>
  <c r="N548" i="2"/>
  <c r="O548" i="2"/>
  <c r="X548" i="2"/>
  <c r="Y548" i="2"/>
  <c r="Z548" i="2"/>
  <c r="AA548" i="2"/>
  <c r="AB548" i="2"/>
  <c r="I592" i="2"/>
  <c r="V592" i="2"/>
  <c r="AI592" i="2"/>
  <c r="J592" i="2"/>
  <c r="W592" i="2"/>
  <c r="AJ592" i="2"/>
  <c r="K592" i="2"/>
  <c r="L592" i="2"/>
  <c r="M592" i="2"/>
  <c r="N592" i="2"/>
  <c r="O592" i="2"/>
  <c r="X592" i="2"/>
  <c r="Y592" i="2"/>
  <c r="Z592" i="2"/>
  <c r="AA592" i="2"/>
  <c r="AB592" i="2"/>
  <c r="I506" i="2"/>
  <c r="V506" i="2"/>
  <c r="AI506" i="2"/>
  <c r="J506" i="2"/>
  <c r="W506" i="2"/>
  <c r="AJ506" i="2"/>
  <c r="K506" i="2"/>
  <c r="L506" i="2"/>
  <c r="M506" i="2"/>
  <c r="N506" i="2"/>
  <c r="O506" i="2"/>
  <c r="X506" i="2"/>
  <c r="Y506" i="2"/>
  <c r="Z506" i="2"/>
  <c r="AA506" i="2"/>
  <c r="AB506" i="2"/>
  <c r="I636" i="2"/>
  <c r="V636" i="2"/>
  <c r="AI636" i="2"/>
  <c r="J636" i="2"/>
  <c r="W636" i="2"/>
  <c r="AJ636" i="2"/>
  <c r="K636" i="2"/>
  <c r="L636" i="2"/>
  <c r="M636" i="2"/>
  <c r="N636" i="2"/>
  <c r="O636" i="2"/>
  <c r="X636" i="2"/>
  <c r="Y636" i="2"/>
  <c r="Z636" i="2"/>
  <c r="AA636" i="2"/>
  <c r="AB636" i="2"/>
  <c r="I463" i="2"/>
  <c r="V463" i="2"/>
  <c r="AI463" i="2"/>
  <c r="J463" i="2"/>
  <c r="W463" i="2"/>
  <c r="AJ463" i="2"/>
  <c r="K463" i="2"/>
  <c r="L463" i="2"/>
  <c r="M463" i="2"/>
  <c r="N463" i="2"/>
  <c r="O463" i="2"/>
  <c r="X463" i="2"/>
  <c r="Y463" i="2"/>
  <c r="Z463" i="2"/>
  <c r="AA463" i="2"/>
  <c r="AB463" i="2"/>
  <c r="AI613" i="2"/>
  <c r="AJ613" i="2"/>
  <c r="I637" i="2"/>
  <c r="V637" i="2"/>
  <c r="AI637" i="2"/>
  <c r="J637" i="2"/>
  <c r="W637" i="2"/>
  <c r="AJ637" i="2"/>
  <c r="K637" i="2"/>
  <c r="L637" i="2"/>
  <c r="M637" i="2"/>
  <c r="N637" i="2"/>
  <c r="O637" i="2"/>
  <c r="X637" i="2"/>
  <c r="Y637" i="2"/>
  <c r="Z637" i="2"/>
  <c r="AA637" i="2"/>
  <c r="AB637" i="2"/>
  <c r="I464" i="2"/>
  <c r="V464" i="2"/>
  <c r="AI464" i="2"/>
  <c r="J464" i="2"/>
  <c r="W464" i="2"/>
  <c r="AJ464" i="2"/>
  <c r="K464" i="2"/>
  <c r="L464" i="2"/>
  <c r="M464" i="2"/>
  <c r="N464" i="2"/>
  <c r="O464" i="2"/>
  <c r="X464" i="2"/>
  <c r="Y464" i="2"/>
  <c r="Z464" i="2"/>
  <c r="AA464" i="2"/>
  <c r="AB464" i="2"/>
  <c r="I550" i="2"/>
  <c r="V550" i="2"/>
  <c r="AI550" i="2"/>
  <c r="J550" i="2"/>
  <c r="W550" i="2"/>
  <c r="AJ550" i="2"/>
  <c r="AS550" i="2" s="1"/>
  <c r="K550" i="2"/>
  <c r="L550" i="2"/>
  <c r="M550" i="2"/>
  <c r="N550" i="2"/>
  <c r="O550" i="2"/>
  <c r="X550" i="2"/>
  <c r="Y550" i="2"/>
  <c r="Z550" i="2"/>
  <c r="AA550" i="2"/>
  <c r="AB550" i="2"/>
  <c r="I593" i="2"/>
  <c r="V593" i="2"/>
  <c r="AI593" i="2"/>
  <c r="J593" i="2"/>
  <c r="W593" i="2"/>
  <c r="AJ593" i="2"/>
  <c r="K593" i="2"/>
  <c r="L593" i="2"/>
  <c r="M593" i="2"/>
  <c r="N593" i="2"/>
  <c r="O593" i="2"/>
  <c r="X593" i="2"/>
  <c r="Y593" i="2"/>
  <c r="Z593" i="2"/>
  <c r="AA593" i="2"/>
  <c r="AB593" i="2"/>
  <c r="I507" i="2"/>
  <c r="V507" i="2"/>
  <c r="AI507" i="2"/>
  <c r="J507" i="2"/>
  <c r="W507" i="2"/>
  <c r="AJ507" i="2"/>
  <c r="K507" i="2"/>
  <c r="L507" i="2"/>
  <c r="M507" i="2"/>
  <c r="N507" i="2"/>
  <c r="O507" i="2"/>
  <c r="X507" i="2"/>
  <c r="Y507" i="2"/>
  <c r="Z507" i="2"/>
  <c r="AA507" i="2"/>
  <c r="AB507" i="2"/>
  <c r="AI508" i="2"/>
  <c r="AJ508" i="2"/>
  <c r="AI551" i="2"/>
  <c r="AJ551" i="2"/>
  <c r="AI465" i="2"/>
  <c r="AJ465" i="2"/>
  <c r="AI638" i="2"/>
  <c r="AJ638" i="2"/>
  <c r="AI594" i="2"/>
  <c r="AJ594" i="2"/>
  <c r="AI639" i="2"/>
  <c r="AJ639" i="2"/>
  <c r="AI552" i="2"/>
  <c r="AJ552" i="2"/>
  <c r="AI595" i="2"/>
  <c r="AJ595" i="2"/>
  <c r="AI509" i="2"/>
  <c r="AI466" i="2"/>
  <c r="I614" i="2"/>
  <c r="V614" i="2"/>
  <c r="AI614" i="2"/>
  <c r="J614" i="2"/>
  <c r="W614" i="2"/>
  <c r="AJ614" i="2"/>
  <c r="K614" i="2"/>
  <c r="L614" i="2"/>
  <c r="M614" i="2"/>
  <c r="N614" i="2"/>
  <c r="O614" i="2"/>
  <c r="X614" i="2"/>
  <c r="Y614" i="2"/>
  <c r="Z614" i="2"/>
  <c r="AA614" i="2"/>
  <c r="AB614" i="2"/>
  <c r="I570" i="2"/>
  <c r="V570" i="2"/>
  <c r="AI570" i="2"/>
  <c r="J570" i="2"/>
  <c r="W570" i="2"/>
  <c r="AJ570" i="2"/>
  <c r="K570" i="2"/>
  <c r="L570" i="2"/>
  <c r="M570" i="2"/>
  <c r="N570" i="2"/>
  <c r="O570" i="2"/>
  <c r="X570" i="2"/>
  <c r="Y570" i="2"/>
  <c r="Z570" i="2"/>
  <c r="AA570" i="2"/>
  <c r="AB570" i="2"/>
  <c r="I527" i="2"/>
  <c r="J527" i="2"/>
  <c r="K527" i="2"/>
  <c r="L527" i="2"/>
  <c r="M527" i="2"/>
  <c r="N527" i="2"/>
  <c r="O527" i="2"/>
  <c r="V527" i="2"/>
  <c r="W527" i="2"/>
  <c r="X527" i="2"/>
  <c r="Y527" i="2"/>
  <c r="Z527" i="2"/>
  <c r="AA527" i="2"/>
  <c r="AB527" i="2"/>
  <c r="I441" i="2"/>
  <c r="V441" i="2"/>
  <c r="AI441" i="2"/>
  <c r="J441" i="2"/>
  <c r="W441" i="2"/>
  <c r="AJ441" i="2"/>
  <c r="K441" i="2"/>
  <c r="L441" i="2"/>
  <c r="M441" i="2"/>
  <c r="N441" i="2"/>
  <c r="O441" i="2"/>
  <c r="X441" i="2"/>
  <c r="Y441" i="2"/>
  <c r="Z441" i="2"/>
  <c r="AA441" i="2"/>
  <c r="AB441" i="2"/>
  <c r="I484" i="2"/>
  <c r="V484" i="2"/>
  <c r="AI484" i="2"/>
  <c r="J484" i="2"/>
  <c r="W484" i="2"/>
  <c r="AJ484" i="2"/>
  <c r="AS484" i="2" s="1"/>
  <c r="K484" i="2"/>
  <c r="L484" i="2"/>
  <c r="M484" i="2"/>
  <c r="N484" i="2"/>
  <c r="O484" i="2"/>
  <c r="X484" i="2"/>
  <c r="Y484" i="2"/>
  <c r="Z484" i="2"/>
  <c r="AA484" i="2"/>
  <c r="AB484" i="2"/>
  <c r="AI527" i="2"/>
  <c r="AJ527" i="2"/>
  <c r="I531" i="2"/>
  <c r="V531" i="2"/>
  <c r="AI531" i="2"/>
  <c r="J531" i="2"/>
  <c r="W531" i="2"/>
  <c r="AJ531" i="2"/>
  <c r="K531" i="2"/>
  <c r="L531" i="2"/>
  <c r="M531" i="2"/>
  <c r="N531" i="2"/>
  <c r="O531" i="2"/>
  <c r="X531" i="2"/>
  <c r="Y531" i="2"/>
  <c r="Z531" i="2"/>
  <c r="AA531" i="2"/>
  <c r="AB531" i="2"/>
  <c r="AI488" i="2"/>
  <c r="I618" i="2"/>
  <c r="V618" i="2"/>
  <c r="AI618" i="2"/>
  <c r="J618" i="2"/>
  <c r="W618" i="2"/>
  <c r="AJ618" i="2"/>
  <c r="K618" i="2"/>
  <c r="L618" i="2"/>
  <c r="M618" i="2"/>
  <c r="N618" i="2"/>
  <c r="O618" i="2"/>
  <c r="X618" i="2"/>
  <c r="Y618" i="2"/>
  <c r="Z618" i="2"/>
  <c r="AA618" i="2"/>
  <c r="AB618" i="2"/>
  <c r="I445" i="2"/>
  <c r="V445" i="2"/>
  <c r="AI445" i="2"/>
  <c r="J445" i="2"/>
  <c r="W445" i="2"/>
  <c r="AJ445" i="2"/>
  <c r="K445" i="2"/>
  <c r="L445" i="2"/>
  <c r="M445" i="2"/>
  <c r="N445" i="2"/>
  <c r="O445" i="2"/>
  <c r="X445" i="2"/>
  <c r="Y445" i="2"/>
  <c r="Z445" i="2"/>
  <c r="AA445" i="2"/>
  <c r="AB445" i="2"/>
  <c r="I574" i="2"/>
  <c r="V574" i="2"/>
  <c r="AI574" i="2"/>
  <c r="J574" i="2"/>
  <c r="W574" i="2"/>
  <c r="AJ574" i="2"/>
  <c r="K574" i="2"/>
  <c r="L574" i="2"/>
  <c r="M574" i="2"/>
  <c r="N574" i="2"/>
  <c r="O574" i="2"/>
  <c r="X574" i="2"/>
  <c r="Y574" i="2"/>
  <c r="Z574" i="2"/>
  <c r="AA574" i="2"/>
  <c r="AB574" i="2"/>
  <c r="I489" i="2"/>
  <c r="V489" i="2"/>
  <c r="AI489" i="2"/>
  <c r="J489" i="2"/>
  <c r="W489" i="2"/>
  <c r="AJ489" i="2"/>
  <c r="K489" i="2"/>
  <c r="L489" i="2"/>
  <c r="M489" i="2"/>
  <c r="N489" i="2"/>
  <c r="O489" i="2"/>
  <c r="X489" i="2"/>
  <c r="Y489" i="2"/>
  <c r="Z489" i="2"/>
  <c r="AA489" i="2"/>
  <c r="AB489" i="2"/>
  <c r="I446" i="2"/>
  <c r="V446" i="2"/>
  <c r="AI446" i="2"/>
  <c r="J446" i="2"/>
  <c r="W446" i="2"/>
  <c r="AJ446" i="2"/>
  <c r="K446" i="2"/>
  <c r="L446" i="2"/>
  <c r="M446" i="2"/>
  <c r="N446" i="2"/>
  <c r="O446" i="2"/>
  <c r="X446" i="2"/>
  <c r="Y446" i="2"/>
  <c r="Z446" i="2"/>
  <c r="AA446" i="2"/>
  <c r="AB446" i="2"/>
  <c r="I619" i="2"/>
  <c r="V619" i="2"/>
  <c r="AI619" i="2"/>
  <c r="J619" i="2"/>
  <c r="W619" i="2"/>
  <c r="AJ619" i="2"/>
  <c r="K619" i="2"/>
  <c r="L619" i="2"/>
  <c r="M619" i="2"/>
  <c r="N619" i="2"/>
  <c r="O619" i="2"/>
  <c r="X619" i="2"/>
  <c r="Y619" i="2"/>
  <c r="Z619" i="2"/>
  <c r="AA619" i="2"/>
  <c r="AB619" i="2"/>
  <c r="I532" i="2"/>
  <c r="V532" i="2"/>
  <c r="AI532" i="2"/>
  <c r="J532" i="2"/>
  <c r="W532" i="2"/>
  <c r="AJ532" i="2"/>
  <c r="K532" i="2"/>
  <c r="L532" i="2"/>
  <c r="M532" i="2"/>
  <c r="N532" i="2"/>
  <c r="O532" i="2"/>
  <c r="X532" i="2"/>
  <c r="Y532" i="2"/>
  <c r="Z532" i="2"/>
  <c r="AA532" i="2"/>
  <c r="AB532" i="2"/>
  <c r="I575" i="2"/>
  <c r="V575" i="2"/>
  <c r="AI575" i="2"/>
  <c r="J575" i="2"/>
  <c r="W575" i="2"/>
  <c r="AJ575" i="2"/>
  <c r="K575" i="2"/>
  <c r="L575" i="2"/>
  <c r="M575" i="2"/>
  <c r="N575" i="2"/>
  <c r="O575" i="2"/>
  <c r="X575" i="2"/>
  <c r="Y575" i="2"/>
  <c r="Z575" i="2"/>
  <c r="AA575" i="2"/>
  <c r="AB575" i="2"/>
  <c r="I490" i="2"/>
  <c r="V490" i="2"/>
  <c r="AI490" i="2"/>
  <c r="AR490" i="2" s="1"/>
  <c r="J490" i="2"/>
  <c r="W490" i="2"/>
  <c r="AJ490" i="2"/>
  <c r="K490" i="2"/>
  <c r="L490" i="2"/>
  <c r="M490" i="2"/>
  <c r="N490" i="2"/>
  <c r="O490" i="2"/>
  <c r="X490" i="2"/>
  <c r="Y490" i="2"/>
  <c r="Z490" i="2"/>
  <c r="AA490" i="2"/>
  <c r="AB490" i="2"/>
  <c r="I576" i="2"/>
  <c r="V576" i="2"/>
  <c r="AI576" i="2"/>
  <c r="J576" i="2"/>
  <c r="W576" i="2"/>
  <c r="AJ576" i="2"/>
  <c r="K576" i="2"/>
  <c r="L576" i="2"/>
  <c r="M576" i="2"/>
  <c r="N576" i="2"/>
  <c r="O576" i="2"/>
  <c r="X576" i="2"/>
  <c r="Y576" i="2"/>
  <c r="Z576" i="2"/>
  <c r="AA576" i="2"/>
  <c r="AB576" i="2"/>
  <c r="I620" i="2"/>
  <c r="V620" i="2"/>
  <c r="AI620" i="2"/>
  <c r="J620" i="2"/>
  <c r="W620" i="2"/>
  <c r="AJ620" i="2"/>
  <c r="K620" i="2"/>
  <c r="L620" i="2"/>
  <c r="M620" i="2"/>
  <c r="N620" i="2"/>
  <c r="O620" i="2"/>
  <c r="X620" i="2"/>
  <c r="Y620" i="2"/>
  <c r="Z620" i="2"/>
  <c r="AA620" i="2"/>
  <c r="AB620" i="2"/>
  <c r="I577" i="2"/>
  <c r="V577" i="2"/>
  <c r="AI577" i="2"/>
  <c r="J577" i="2"/>
  <c r="W577" i="2"/>
  <c r="AJ577" i="2"/>
  <c r="K577" i="2"/>
  <c r="L577" i="2"/>
  <c r="M577" i="2"/>
  <c r="N577" i="2"/>
  <c r="O577" i="2"/>
  <c r="X577" i="2"/>
  <c r="Y577" i="2"/>
  <c r="Z577" i="2"/>
  <c r="AA577" i="2"/>
  <c r="AB577" i="2"/>
  <c r="V534" i="2"/>
  <c r="AI534" i="2"/>
  <c r="W534" i="2"/>
  <c r="AJ534" i="2"/>
  <c r="X534" i="2"/>
  <c r="Y534" i="2"/>
  <c r="Z534" i="2"/>
  <c r="AA534" i="2"/>
  <c r="AB534" i="2"/>
  <c r="I491" i="2"/>
  <c r="V491" i="2"/>
  <c r="AI491" i="2"/>
  <c r="J491" i="2"/>
  <c r="W491" i="2"/>
  <c r="AJ491" i="2"/>
  <c r="AS491" i="2" s="1"/>
  <c r="K491" i="2"/>
  <c r="L491" i="2"/>
  <c r="M491" i="2"/>
  <c r="N491" i="2"/>
  <c r="O491" i="2"/>
  <c r="X491" i="2"/>
  <c r="Y491" i="2"/>
  <c r="Z491" i="2"/>
  <c r="AA491" i="2"/>
  <c r="AB491" i="2"/>
  <c r="AI578" i="2"/>
  <c r="AJ578" i="2"/>
  <c r="I622" i="2"/>
  <c r="V622" i="2"/>
  <c r="AI622" i="2"/>
  <c r="J622" i="2"/>
  <c r="W622" i="2"/>
  <c r="AJ622" i="2"/>
  <c r="K622" i="2"/>
  <c r="L622" i="2"/>
  <c r="M622" i="2"/>
  <c r="N622" i="2"/>
  <c r="O622" i="2"/>
  <c r="X622" i="2"/>
  <c r="Y622" i="2"/>
  <c r="Z622" i="2"/>
  <c r="AA622" i="2"/>
  <c r="AB622" i="2"/>
  <c r="AI535" i="2"/>
  <c r="AJ535" i="2"/>
  <c r="I493" i="2"/>
  <c r="V493" i="2"/>
  <c r="AI493" i="2"/>
  <c r="J493" i="2"/>
  <c r="W493" i="2"/>
  <c r="AJ493" i="2"/>
  <c r="AS493" i="2" s="1"/>
  <c r="I579" i="2"/>
  <c r="J579" i="2"/>
  <c r="K579" i="2"/>
  <c r="L579" i="2"/>
  <c r="M579" i="2"/>
  <c r="N579" i="2"/>
  <c r="O579" i="2"/>
  <c r="V579" i="2"/>
  <c r="W579" i="2"/>
  <c r="X579" i="2"/>
  <c r="Y579" i="2"/>
  <c r="Z579" i="2"/>
  <c r="AA579" i="2"/>
  <c r="AB579" i="2"/>
  <c r="K493" i="2"/>
  <c r="L493" i="2"/>
  <c r="M493" i="2"/>
  <c r="N493" i="2"/>
  <c r="O493" i="2"/>
  <c r="X493" i="2"/>
  <c r="Y493" i="2"/>
  <c r="Z493" i="2"/>
  <c r="AA493" i="2"/>
  <c r="AB493" i="2"/>
  <c r="AI579" i="2"/>
  <c r="AJ579" i="2"/>
  <c r="I536" i="2"/>
  <c r="J536" i="2"/>
  <c r="K536" i="2"/>
  <c r="L536" i="2"/>
  <c r="M536" i="2"/>
  <c r="N536" i="2"/>
  <c r="O536" i="2"/>
  <c r="V536" i="2"/>
  <c r="W536" i="2"/>
  <c r="X536" i="2"/>
  <c r="Y536" i="2"/>
  <c r="Z536" i="2"/>
  <c r="AA536" i="2"/>
  <c r="AB536" i="2"/>
  <c r="I450" i="2"/>
  <c r="V450" i="2"/>
  <c r="AI450" i="2"/>
  <c r="J450" i="2"/>
  <c r="W450" i="2"/>
  <c r="AJ450" i="2"/>
  <c r="K450" i="2"/>
  <c r="L450" i="2"/>
  <c r="M450" i="2"/>
  <c r="N450" i="2"/>
  <c r="O450" i="2"/>
  <c r="X450" i="2"/>
  <c r="Y450" i="2"/>
  <c r="Z450" i="2"/>
  <c r="AA450" i="2"/>
  <c r="AB450" i="2"/>
  <c r="AI536" i="2"/>
  <c r="AJ536" i="2"/>
  <c r="AS536" i="2" s="1"/>
  <c r="V623" i="2"/>
  <c r="AI623" i="2"/>
  <c r="W623" i="2"/>
  <c r="AJ623" i="2"/>
  <c r="X623" i="2"/>
  <c r="Y623" i="2"/>
  <c r="Z623" i="2"/>
  <c r="AA623" i="2"/>
  <c r="AB623" i="2"/>
  <c r="I623" i="2"/>
  <c r="J623" i="2"/>
  <c r="K623" i="2"/>
  <c r="L623" i="2"/>
  <c r="M623" i="2"/>
  <c r="N623" i="2"/>
  <c r="O623" i="2"/>
  <c r="AI537" i="2"/>
  <c r="AJ537" i="2"/>
  <c r="AI624" i="2"/>
  <c r="AJ624" i="2"/>
  <c r="AI451" i="2"/>
  <c r="AJ451" i="2"/>
  <c r="AI580" i="2"/>
  <c r="AJ580" i="2"/>
  <c r="I542" i="2"/>
  <c r="V542" i="2"/>
  <c r="AI542" i="2"/>
  <c r="J542" i="2"/>
  <c r="W542" i="2"/>
  <c r="AJ542" i="2"/>
  <c r="I534" i="2"/>
  <c r="J534" i="2"/>
  <c r="K534" i="2"/>
  <c r="L534" i="2"/>
  <c r="M534" i="2"/>
  <c r="N534" i="2"/>
  <c r="O534" i="2"/>
  <c r="K542" i="2"/>
  <c r="L542" i="2"/>
  <c r="M542" i="2"/>
  <c r="N542" i="2"/>
  <c r="O542" i="2"/>
  <c r="X542" i="2"/>
  <c r="Y542" i="2"/>
  <c r="Z542" i="2"/>
  <c r="AA542" i="2"/>
  <c r="AB542" i="2"/>
  <c r="I499" i="2"/>
  <c r="V499" i="2"/>
  <c r="AI499" i="2"/>
  <c r="J499" i="2"/>
  <c r="W499" i="2"/>
  <c r="AJ499" i="2"/>
  <c r="K499" i="2"/>
  <c r="L499" i="2"/>
  <c r="M499" i="2"/>
  <c r="N499" i="2"/>
  <c r="O499" i="2"/>
  <c r="X499" i="2"/>
  <c r="Y499" i="2"/>
  <c r="Z499" i="2"/>
  <c r="AA499" i="2"/>
  <c r="AB499" i="2"/>
  <c r="I585" i="2"/>
  <c r="V585" i="2"/>
  <c r="AI585" i="2"/>
  <c r="J585" i="2"/>
  <c r="W585" i="2"/>
  <c r="AJ585" i="2"/>
  <c r="K585" i="2"/>
  <c r="L585" i="2"/>
  <c r="M585" i="2"/>
  <c r="N585" i="2"/>
  <c r="O585" i="2"/>
  <c r="X585" i="2"/>
  <c r="Y585" i="2"/>
  <c r="Z585" i="2"/>
  <c r="AA585" i="2"/>
  <c r="AB585" i="2"/>
  <c r="I629" i="2"/>
  <c r="V629" i="2"/>
  <c r="AI629" i="2"/>
  <c r="J629" i="2"/>
  <c r="W629" i="2"/>
  <c r="AJ629" i="2"/>
  <c r="K629" i="2"/>
  <c r="L629" i="2"/>
  <c r="M629" i="2"/>
  <c r="N629" i="2"/>
  <c r="O629" i="2"/>
  <c r="X629" i="2"/>
  <c r="Y629" i="2"/>
  <c r="Z629" i="2"/>
  <c r="AA629" i="2"/>
  <c r="AB629" i="2"/>
  <c r="J271" i="2"/>
  <c r="W271" i="2"/>
  <c r="AJ271" i="2"/>
  <c r="J400" i="2"/>
  <c r="W400" i="2"/>
  <c r="AJ400" i="2"/>
  <c r="J228" i="2"/>
  <c r="W228" i="2"/>
  <c r="AJ228" i="2"/>
  <c r="J314" i="2"/>
  <c r="W314" i="2"/>
  <c r="AJ314" i="2"/>
  <c r="J357" i="2"/>
  <c r="W357" i="2"/>
  <c r="AJ357" i="2"/>
  <c r="J395" i="2"/>
  <c r="W395" i="2"/>
  <c r="AJ395" i="2"/>
  <c r="J309" i="2"/>
  <c r="W309" i="2"/>
  <c r="AJ309" i="2"/>
  <c r="J223" i="2"/>
  <c r="W223" i="2"/>
  <c r="AJ223" i="2"/>
  <c r="J352" i="2"/>
  <c r="W352" i="2"/>
  <c r="AJ352" i="2"/>
  <c r="J266" i="2"/>
  <c r="W266" i="2"/>
  <c r="AJ266" i="2"/>
  <c r="J358" i="2"/>
  <c r="W358" i="2"/>
  <c r="AJ358" i="2"/>
  <c r="J272" i="2"/>
  <c r="W272" i="2"/>
  <c r="AJ272" i="2"/>
  <c r="J401" i="2"/>
  <c r="W401" i="2"/>
  <c r="AJ401" i="2"/>
  <c r="J229" i="2"/>
  <c r="W229" i="2"/>
  <c r="AJ229" i="2"/>
  <c r="J315" i="2"/>
  <c r="W315" i="2"/>
  <c r="AJ315" i="2"/>
  <c r="J316" i="2"/>
  <c r="W316" i="2"/>
  <c r="AJ316" i="2"/>
  <c r="J273" i="2"/>
  <c r="W273" i="2"/>
  <c r="AJ273" i="2"/>
  <c r="J230" i="2"/>
  <c r="W230" i="2"/>
  <c r="AJ230" i="2"/>
  <c r="J359" i="2"/>
  <c r="W359" i="2"/>
  <c r="AJ359" i="2"/>
  <c r="J402" i="2"/>
  <c r="W402" i="2"/>
  <c r="AJ402" i="2"/>
  <c r="I271" i="2"/>
  <c r="V271" i="2"/>
  <c r="AI271" i="2"/>
  <c r="I400" i="2"/>
  <c r="V400" i="2"/>
  <c r="AI400" i="2"/>
  <c r="I228" i="2"/>
  <c r="V228" i="2"/>
  <c r="AI228" i="2"/>
  <c r="I314" i="2"/>
  <c r="V314" i="2"/>
  <c r="AI314" i="2"/>
  <c r="I357" i="2"/>
  <c r="V357" i="2"/>
  <c r="AI357" i="2"/>
  <c r="I395" i="2"/>
  <c r="V395" i="2"/>
  <c r="AI395" i="2"/>
  <c r="I309" i="2"/>
  <c r="V309" i="2"/>
  <c r="AI309" i="2"/>
  <c r="I223" i="2"/>
  <c r="V223" i="2"/>
  <c r="AI223" i="2"/>
  <c r="I352" i="2"/>
  <c r="V352" i="2"/>
  <c r="AI352" i="2"/>
  <c r="I266" i="2"/>
  <c r="V266" i="2"/>
  <c r="AI266" i="2"/>
  <c r="I358" i="2"/>
  <c r="V358" i="2"/>
  <c r="AI358" i="2"/>
  <c r="I272" i="2"/>
  <c r="V272" i="2"/>
  <c r="AI272" i="2"/>
  <c r="I401" i="2"/>
  <c r="V401" i="2"/>
  <c r="AI401" i="2"/>
  <c r="I229" i="2"/>
  <c r="V229" i="2"/>
  <c r="AI229" i="2"/>
  <c r="I315" i="2"/>
  <c r="V315" i="2"/>
  <c r="AI315" i="2"/>
  <c r="I316" i="2"/>
  <c r="V316" i="2"/>
  <c r="AI316" i="2"/>
  <c r="I273" i="2"/>
  <c r="V273" i="2"/>
  <c r="AI273" i="2"/>
  <c r="I230" i="2"/>
  <c r="V230" i="2"/>
  <c r="AI230" i="2"/>
  <c r="I359" i="2"/>
  <c r="V359" i="2"/>
  <c r="AI359" i="2"/>
  <c r="I402" i="2"/>
  <c r="V402" i="2"/>
  <c r="AI402" i="2"/>
  <c r="AI236" i="2"/>
  <c r="AJ236" i="2"/>
  <c r="AI279" i="2"/>
  <c r="I279" i="2"/>
  <c r="V279" i="2"/>
  <c r="AJ279" i="2"/>
  <c r="AI322" i="2"/>
  <c r="AJ322" i="2"/>
  <c r="AI365" i="2"/>
  <c r="AJ365" i="2"/>
  <c r="AI408" i="2"/>
  <c r="AJ408" i="2"/>
  <c r="AI237" i="2"/>
  <c r="AJ237" i="2"/>
  <c r="AI323" i="2"/>
  <c r="AJ323" i="2"/>
  <c r="J323" i="2"/>
  <c r="W323" i="2"/>
  <c r="AI366" i="2"/>
  <c r="AJ366" i="2"/>
  <c r="AI280" i="2"/>
  <c r="I280" i="2"/>
  <c r="V280" i="2"/>
  <c r="AJ280" i="2"/>
  <c r="AI239" i="2"/>
  <c r="AJ239" i="2"/>
  <c r="AI325" i="2"/>
  <c r="AJ325" i="2"/>
  <c r="AI282" i="2"/>
  <c r="AJ282" i="2"/>
  <c r="AI411" i="2"/>
  <c r="AJ411" i="2"/>
  <c r="AI377" i="2"/>
  <c r="AJ377" i="2"/>
  <c r="AI291" i="2"/>
  <c r="AJ291" i="2"/>
  <c r="AI324" i="2"/>
  <c r="AJ324" i="2"/>
  <c r="AI367" i="2"/>
  <c r="AJ367" i="2"/>
  <c r="AI410" i="2"/>
  <c r="AJ410" i="2"/>
  <c r="AI281" i="2"/>
  <c r="AJ281" i="2"/>
  <c r="AI238" i="2"/>
  <c r="AJ238" i="2"/>
  <c r="I320" i="2"/>
  <c r="V320" i="2"/>
  <c r="AI320" i="2"/>
  <c r="J320" i="2"/>
  <c r="W320" i="2"/>
  <c r="AJ320" i="2"/>
  <c r="K320" i="2"/>
  <c r="L320" i="2"/>
  <c r="M320" i="2"/>
  <c r="N320" i="2"/>
  <c r="O320" i="2"/>
  <c r="X320" i="2"/>
  <c r="Y320" i="2"/>
  <c r="Z320" i="2"/>
  <c r="AA320" i="2"/>
  <c r="AB320" i="2"/>
  <c r="I321" i="2"/>
  <c r="V321" i="2"/>
  <c r="AI321" i="2"/>
  <c r="J321" i="2"/>
  <c r="W321" i="2"/>
  <c r="AJ321" i="2"/>
  <c r="K321" i="2"/>
  <c r="L321" i="2"/>
  <c r="M321" i="2"/>
  <c r="N321" i="2"/>
  <c r="O321" i="2"/>
  <c r="X321" i="2"/>
  <c r="Y321" i="2"/>
  <c r="Z321" i="2"/>
  <c r="AA321" i="2"/>
  <c r="AB321" i="2"/>
  <c r="I236" i="2"/>
  <c r="V236" i="2"/>
  <c r="J236" i="2"/>
  <c r="W236" i="2"/>
  <c r="K236" i="2"/>
  <c r="L236" i="2"/>
  <c r="M236" i="2"/>
  <c r="N236" i="2"/>
  <c r="O236" i="2"/>
  <c r="X236" i="2"/>
  <c r="Y236" i="2"/>
  <c r="Z236" i="2"/>
  <c r="AA236" i="2"/>
  <c r="AB236" i="2"/>
  <c r="J279" i="2"/>
  <c r="W279" i="2"/>
  <c r="K279" i="2"/>
  <c r="L279" i="2"/>
  <c r="M279" i="2"/>
  <c r="N279" i="2"/>
  <c r="O279" i="2"/>
  <c r="X279" i="2"/>
  <c r="Y279" i="2"/>
  <c r="Z279" i="2"/>
  <c r="AA279" i="2"/>
  <c r="AB279" i="2"/>
  <c r="I322" i="2"/>
  <c r="V322" i="2"/>
  <c r="J322" i="2"/>
  <c r="W322" i="2"/>
  <c r="K322" i="2"/>
  <c r="L322" i="2"/>
  <c r="M322" i="2"/>
  <c r="N322" i="2"/>
  <c r="O322" i="2"/>
  <c r="X322" i="2"/>
  <c r="Y322" i="2"/>
  <c r="Z322" i="2"/>
  <c r="AA322" i="2"/>
  <c r="AB322" i="2"/>
  <c r="I365" i="2"/>
  <c r="V365" i="2"/>
  <c r="J365" i="2"/>
  <c r="W365" i="2"/>
  <c r="K365" i="2"/>
  <c r="L365" i="2"/>
  <c r="M365" i="2"/>
  <c r="N365" i="2"/>
  <c r="O365" i="2"/>
  <c r="X365" i="2"/>
  <c r="Y365" i="2"/>
  <c r="Z365" i="2"/>
  <c r="AA365" i="2"/>
  <c r="AB365" i="2"/>
  <c r="I408" i="2"/>
  <c r="V408" i="2"/>
  <c r="J408" i="2"/>
  <c r="W408" i="2"/>
  <c r="K408" i="2"/>
  <c r="L408" i="2"/>
  <c r="M408" i="2"/>
  <c r="N408" i="2"/>
  <c r="O408" i="2"/>
  <c r="X408" i="2"/>
  <c r="Y408" i="2"/>
  <c r="Z408" i="2"/>
  <c r="AA408" i="2"/>
  <c r="AB408" i="2"/>
  <c r="I237" i="2"/>
  <c r="V237" i="2"/>
  <c r="J237" i="2"/>
  <c r="W237" i="2"/>
  <c r="I240" i="2"/>
  <c r="J240" i="2"/>
  <c r="K240" i="2"/>
  <c r="L240" i="2"/>
  <c r="M240" i="2"/>
  <c r="N240" i="2"/>
  <c r="O240" i="2"/>
  <c r="V240" i="2"/>
  <c r="W240" i="2"/>
  <c r="X240" i="2"/>
  <c r="Y240" i="2"/>
  <c r="Z240" i="2"/>
  <c r="AA240" i="2"/>
  <c r="AB240" i="2"/>
  <c r="K237" i="2"/>
  <c r="L237" i="2"/>
  <c r="M237" i="2"/>
  <c r="N237" i="2"/>
  <c r="O237" i="2"/>
  <c r="X237" i="2"/>
  <c r="Y237" i="2"/>
  <c r="Z237" i="2"/>
  <c r="AA237" i="2"/>
  <c r="AB237" i="2"/>
  <c r="I323" i="2"/>
  <c r="V323" i="2"/>
  <c r="I326" i="2"/>
  <c r="J326" i="2"/>
  <c r="K326" i="2"/>
  <c r="L326" i="2"/>
  <c r="M326" i="2"/>
  <c r="N326" i="2"/>
  <c r="O326" i="2"/>
  <c r="V326" i="2"/>
  <c r="W326" i="2"/>
  <c r="X326" i="2"/>
  <c r="Y326" i="2"/>
  <c r="Z326" i="2"/>
  <c r="AA326" i="2"/>
  <c r="AB326" i="2"/>
  <c r="K323" i="2"/>
  <c r="L323" i="2"/>
  <c r="M323" i="2"/>
  <c r="N323" i="2"/>
  <c r="O323" i="2"/>
  <c r="X323" i="2"/>
  <c r="Y323" i="2"/>
  <c r="Z323" i="2"/>
  <c r="AA323" i="2"/>
  <c r="AB323" i="2"/>
  <c r="I366" i="2"/>
  <c r="V366" i="2"/>
  <c r="J366" i="2"/>
  <c r="W366" i="2"/>
  <c r="I369" i="2"/>
  <c r="J369" i="2"/>
  <c r="K369" i="2"/>
  <c r="L369" i="2"/>
  <c r="M369" i="2"/>
  <c r="N369" i="2"/>
  <c r="O369" i="2"/>
  <c r="V369" i="2"/>
  <c r="W369" i="2"/>
  <c r="X369" i="2"/>
  <c r="Y369" i="2"/>
  <c r="Z369" i="2"/>
  <c r="AA369" i="2"/>
  <c r="AB369" i="2"/>
  <c r="K366" i="2"/>
  <c r="L366" i="2"/>
  <c r="M366" i="2"/>
  <c r="N366" i="2"/>
  <c r="O366" i="2"/>
  <c r="X366" i="2"/>
  <c r="Y366" i="2"/>
  <c r="Z366" i="2"/>
  <c r="AA366" i="2"/>
  <c r="AB366" i="2"/>
  <c r="J280" i="2"/>
  <c r="W280" i="2"/>
  <c r="I283" i="2"/>
  <c r="J283" i="2"/>
  <c r="K283" i="2"/>
  <c r="L283" i="2"/>
  <c r="M283" i="2"/>
  <c r="N283" i="2"/>
  <c r="O283" i="2"/>
  <c r="V283" i="2"/>
  <c r="W283" i="2"/>
  <c r="X283" i="2"/>
  <c r="Y283" i="2"/>
  <c r="Z283" i="2"/>
  <c r="AA283" i="2"/>
  <c r="AB283" i="2"/>
  <c r="K280" i="2"/>
  <c r="L280" i="2"/>
  <c r="M280" i="2"/>
  <c r="N280" i="2"/>
  <c r="O280" i="2"/>
  <c r="X280" i="2"/>
  <c r="Y280" i="2"/>
  <c r="Z280" i="2"/>
  <c r="AA280" i="2"/>
  <c r="AB280" i="2"/>
  <c r="I239" i="2"/>
  <c r="V239" i="2"/>
  <c r="J239" i="2"/>
  <c r="W239" i="2"/>
  <c r="I221" i="2"/>
  <c r="J221" i="2"/>
  <c r="K221" i="2"/>
  <c r="L221" i="2"/>
  <c r="M221" i="2"/>
  <c r="N221" i="2"/>
  <c r="O221" i="2"/>
  <c r="V221" i="2"/>
  <c r="Y221" i="2"/>
  <c r="Z221" i="2"/>
  <c r="AA221" i="2"/>
  <c r="AB221" i="2"/>
  <c r="K239" i="2"/>
  <c r="L239" i="2"/>
  <c r="M239" i="2"/>
  <c r="N239" i="2"/>
  <c r="O239" i="2"/>
  <c r="X239" i="2"/>
  <c r="Y239" i="2"/>
  <c r="Z239" i="2"/>
  <c r="AA239" i="2"/>
  <c r="AB239" i="2"/>
  <c r="I325" i="2"/>
  <c r="V325" i="2"/>
  <c r="J325" i="2"/>
  <c r="W325" i="2"/>
  <c r="I307" i="2"/>
  <c r="J307" i="2"/>
  <c r="K307" i="2"/>
  <c r="L307" i="2"/>
  <c r="M307" i="2"/>
  <c r="N307" i="2"/>
  <c r="O307" i="2"/>
  <c r="V307" i="2"/>
  <c r="Y307" i="2"/>
  <c r="Z307" i="2"/>
  <c r="AA307" i="2"/>
  <c r="AB307" i="2"/>
  <c r="K325" i="2"/>
  <c r="L325" i="2"/>
  <c r="M325" i="2"/>
  <c r="N325" i="2"/>
  <c r="O325" i="2"/>
  <c r="X325" i="2"/>
  <c r="Y325" i="2"/>
  <c r="Z325" i="2"/>
  <c r="AA325" i="2"/>
  <c r="AB325" i="2"/>
  <c r="I282" i="2"/>
  <c r="V282" i="2"/>
  <c r="J282" i="2"/>
  <c r="W282" i="2"/>
  <c r="I264" i="2"/>
  <c r="J264" i="2"/>
  <c r="K264" i="2"/>
  <c r="L264" i="2"/>
  <c r="M264" i="2"/>
  <c r="N264" i="2"/>
  <c r="O264" i="2"/>
  <c r="V264" i="2"/>
  <c r="Y264" i="2"/>
  <c r="Z264" i="2"/>
  <c r="AA264" i="2"/>
  <c r="AB264" i="2"/>
  <c r="K282" i="2"/>
  <c r="L282" i="2"/>
  <c r="M282" i="2"/>
  <c r="N282" i="2"/>
  <c r="O282" i="2"/>
  <c r="X282" i="2"/>
  <c r="Y282" i="2"/>
  <c r="Z282" i="2"/>
  <c r="AA282" i="2"/>
  <c r="AB282" i="2"/>
  <c r="I411" i="2"/>
  <c r="V411" i="2"/>
  <c r="J411" i="2"/>
  <c r="W411" i="2"/>
  <c r="I393" i="2"/>
  <c r="J393" i="2"/>
  <c r="K393" i="2"/>
  <c r="L393" i="2"/>
  <c r="M393" i="2"/>
  <c r="N393" i="2"/>
  <c r="O393" i="2"/>
  <c r="V393" i="2"/>
  <c r="Y393" i="2"/>
  <c r="Z393" i="2"/>
  <c r="AA393" i="2"/>
  <c r="AB393" i="2"/>
  <c r="K411" i="2"/>
  <c r="L411" i="2"/>
  <c r="M411" i="2"/>
  <c r="N411" i="2"/>
  <c r="O411" i="2"/>
  <c r="X411" i="2"/>
  <c r="Y411" i="2"/>
  <c r="Z411" i="2"/>
  <c r="AA411" i="2"/>
  <c r="AB411" i="2"/>
  <c r="I377" i="2"/>
  <c r="V377" i="2"/>
  <c r="J377" i="2"/>
  <c r="W377" i="2"/>
  <c r="K377" i="2"/>
  <c r="L377" i="2"/>
  <c r="M377" i="2"/>
  <c r="N377" i="2"/>
  <c r="O377" i="2"/>
  <c r="X377" i="2"/>
  <c r="Y377" i="2"/>
  <c r="Z377" i="2"/>
  <c r="AA377" i="2"/>
  <c r="AB377" i="2"/>
  <c r="I291" i="2"/>
  <c r="V291" i="2"/>
  <c r="J291" i="2"/>
  <c r="W291" i="2"/>
  <c r="K291" i="2"/>
  <c r="L291" i="2"/>
  <c r="M291" i="2"/>
  <c r="N291" i="2"/>
  <c r="O291" i="2"/>
  <c r="X291" i="2"/>
  <c r="Y291" i="2"/>
  <c r="Z291" i="2"/>
  <c r="AA291" i="2"/>
  <c r="AB291" i="2"/>
  <c r="I324" i="2"/>
  <c r="V324" i="2"/>
  <c r="J324" i="2"/>
  <c r="W324" i="2"/>
  <c r="I331" i="2"/>
  <c r="J331" i="2"/>
  <c r="K331" i="2"/>
  <c r="L331" i="2"/>
  <c r="M331" i="2"/>
  <c r="N331" i="2"/>
  <c r="O331" i="2"/>
  <c r="V331" i="2"/>
  <c r="W331" i="2"/>
  <c r="X331" i="2"/>
  <c r="Y331" i="2"/>
  <c r="Z331" i="2"/>
  <c r="AA331" i="2"/>
  <c r="AB331" i="2"/>
  <c r="K324" i="2"/>
  <c r="L324" i="2"/>
  <c r="M324" i="2"/>
  <c r="N324" i="2"/>
  <c r="O324" i="2"/>
  <c r="X324" i="2"/>
  <c r="Y324" i="2"/>
  <c r="Z324" i="2"/>
  <c r="AA324" i="2"/>
  <c r="AB324" i="2"/>
  <c r="I367" i="2"/>
  <c r="V367" i="2"/>
  <c r="J367" i="2"/>
  <c r="W367" i="2"/>
  <c r="I374" i="2"/>
  <c r="J374" i="2"/>
  <c r="K374" i="2"/>
  <c r="L374" i="2"/>
  <c r="M374" i="2"/>
  <c r="N374" i="2"/>
  <c r="O374" i="2"/>
  <c r="V374" i="2"/>
  <c r="W374" i="2"/>
  <c r="X374" i="2"/>
  <c r="Y374" i="2"/>
  <c r="Z374" i="2"/>
  <c r="AA374" i="2"/>
  <c r="AB374" i="2"/>
  <c r="K367" i="2"/>
  <c r="L367" i="2"/>
  <c r="M367" i="2"/>
  <c r="N367" i="2"/>
  <c r="O367" i="2"/>
  <c r="X367" i="2"/>
  <c r="Y367" i="2"/>
  <c r="Z367" i="2"/>
  <c r="AA367" i="2"/>
  <c r="AB367" i="2"/>
  <c r="I410" i="2"/>
  <c r="V410" i="2"/>
  <c r="J410" i="2"/>
  <c r="W410" i="2"/>
  <c r="I417" i="2"/>
  <c r="J417" i="2"/>
  <c r="K417" i="2"/>
  <c r="L417" i="2"/>
  <c r="M417" i="2"/>
  <c r="N417" i="2"/>
  <c r="O417" i="2"/>
  <c r="V417" i="2"/>
  <c r="W417" i="2"/>
  <c r="X417" i="2"/>
  <c r="Y417" i="2"/>
  <c r="Z417" i="2"/>
  <c r="AA417" i="2"/>
  <c r="AB417" i="2"/>
  <c r="K410" i="2"/>
  <c r="L410" i="2"/>
  <c r="M410" i="2"/>
  <c r="N410" i="2"/>
  <c r="O410" i="2"/>
  <c r="X410" i="2"/>
  <c r="Y410" i="2"/>
  <c r="Z410" i="2"/>
  <c r="AA410" i="2"/>
  <c r="AB410" i="2"/>
  <c r="I281" i="2"/>
  <c r="V281" i="2"/>
  <c r="J281" i="2"/>
  <c r="W281" i="2"/>
  <c r="I288" i="2"/>
  <c r="J288" i="2"/>
  <c r="K288" i="2"/>
  <c r="L288" i="2"/>
  <c r="M288" i="2"/>
  <c r="N288" i="2"/>
  <c r="O288" i="2"/>
  <c r="V288" i="2"/>
  <c r="W288" i="2"/>
  <c r="X288" i="2"/>
  <c r="Y288" i="2"/>
  <c r="Z288" i="2"/>
  <c r="AA288" i="2"/>
  <c r="AB288" i="2"/>
  <c r="K281" i="2"/>
  <c r="L281" i="2"/>
  <c r="M281" i="2"/>
  <c r="N281" i="2"/>
  <c r="O281" i="2"/>
  <c r="X281" i="2"/>
  <c r="Y281" i="2"/>
  <c r="Z281" i="2"/>
  <c r="AA281" i="2"/>
  <c r="AB281" i="2"/>
  <c r="I238" i="2"/>
  <c r="V238" i="2"/>
  <c r="J238" i="2"/>
  <c r="W238" i="2"/>
  <c r="I245" i="2"/>
  <c r="J245" i="2"/>
  <c r="K245" i="2"/>
  <c r="L245" i="2"/>
  <c r="M245" i="2"/>
  <c r="N245" i="2"/>
  <c r="O245" i="2"/>
  <c r="V245" i="2"/>
  <c r="W245" i="2"/>
  <c r="X245" i="2"/>
  <c r="Y245" i="2"/>
  <c r="Z245" i="2"/>
  <c r="AA245" i="2"/>
  <c r="AB245" i="2"/>
  <c r="K238" i="2"/>
  <c r="L238" i="2"/>
  <c r="M238" i="2"/>
  <c r="N238" i="2"/>
  <c r="O238" i="2"/>
  <c r="X238" i="2"/>
  <c r="Y238" i="2"/>
  <c r="Z238" i="2"/>
  <c r="AA238" i="2"/>
  <c r="AB238" i="2"/>
  <c r="I226" i="2"/>
  <c r="V226" i="2"/>
  <c r="AI226" i="2"/>
  <c r="J226" i="2"/>
  <c r="W226" i="2"/>
  <c r="AJ226" i="2"/>
  <c r="I248" i="2"/>
  <c r="J248" i="2"/>
  <c r="K248" i="2"/>
  <c r="L248" i="2"/>
  <c r="M248" i="2"/>
  <c r="N248" i="2"/>
  <c r="O248" i="2"/>
  <c r="V248" i="2"/>
  <c r="W248" i="2"/>
  <c r="X248" i="2"/>
  <c r="Y248" i="2"/>
  <c r="Z248" i="2"/>
  <c r="AA248" i="2"/>
  <c r="AB248" i="2"/>
  <c r="K226" i="2"/>
  <c r="L226" i="2"/>
  <c r="M226" i="2"/>
  <c r="N226" i="2"/>
  <c r="O226" i="2"/>
  <c r="X226" i="2"/>
  <c r="Y226" i="2"/>
  <c r="Z226" i="2"/>
  <c r="AA226" i="2"/>
  <c r="AB226" i="2"/>
  <c r="I267" i="2"/>
  <c r="V267" i="2"/>
  <c r="AI267" i="2"/>
  <c r="J267" i="2"/>
  <c r="W267" i="2"/>
  <c r="AJ267" i="2"/>
  <c r="I224" i="2"/>
  <c r="J224" i="2"/>
  <c r="K224" i="2"/>
  <c r="L224" i="2"/>
  <c r="M224" i="2"/>
  <c r="N224" i="2"/>
  <c r="O224" i="2"/>
  <c r="V224" i="2"/>
  <c r="W224" i="2"/>
  <c r="X224" i="2"/>
  <c r="Y224" i="2"/>
  <c r="Z224" i="2"/>
  <c r="AA224" i="2"/>
  <c r="AB224" i="2"/>
  <c r="K267" i="2"/>
  <c r="L267" i="2"/>
  <c r="M267" i="2"/>
  <c r="N267" i="2"/>
  <c r="O267" i="2"/>
  <c r="X267" i="2"/>
  <c r="Y267" i="2"/>
  <c r="Z267" i="2"/>
  <c r="AA267" i="2"/>
  <c r="AB267" i="2"/>
  <c r="I310" i="2"/>
  <c r="V310" i="2"/>
  <c r="AI310" i="2"/>
  <c r="J310" i="2"/>
  <c r="W310" i="2"/>
  <c r="AJ310" i="2"/>
  <c r="K310" i="2"/>
  <c r="L310" i="2"/>
  <c r="M310" i="2"/>
  <c r="N310" i="2"/>
  <c r="O310" i="2"/>
  <c r="X310" i="2"/>
  <c r="Y310" i="2"/>
  <c r="Z310" i="2"/>
  <c r="AA310" i="2"/>
  <c r="AB310" i="2"/>
  <c r="I396" i="2"/>
  <c r="V396" i="2"/>
  <c r="AI396" i="2"/>
  <c r="J396" i="2"/>
  <c r="W396" i="2"/>
  <c r="AJ396" i="2"/>
  <c r="K396" i="2"/>
  <c r="L396" i="2"/>
  <c r="M396" i="2"/>
  <c r="N396" i="2"/>
  <c r="O396" i="2"/>
  <c r="X396" i="2"/>
  <c r="Y396" i="2"/>
  <c r="Z396" i="2"/>
  <c r="AA396" i="2"/>
  <c r="AB396" i="2"/>
  <c r="I353" i="2"/>
  <c r="V353" i="2"/>
  <c r="AI353" i="2"/>
  <c r="J353" i="2"/>
  <c r="W353" i="2"/>
  <c r="AJ353" i="2"/>
  <c r="K353" i="2"/>
  <c r="L353" i="2"/>
  <c r="M353" i="2"/>
  <c r="N353" i="2"/>
  <c r="O353" i="2"/>
  <c r="X353" i="2"/>
  <c r="Y353" i="2"/>
  <c r="Z353" i="2"/>
  <c r="AA353" i="2"/>
  <c r="AB353" i="2"/>
  <c r="AI224" i="2"/>
  <c r="AJ224" i="2"/>
  <c r="AI307" i="2"/>
  <c r="AJ307" i="2"/>
  <c r="I319" i="2"/>
  <c r="J319" i="2"/>
  <c r="K319" i="2"/>
  <c r="L319" i="2"/>
  <c r="M319" i="2"/>
  <c r="N319" i="2"/>
  <c r="O319" i="2"/>
  <c r="V319" i="2"/>
  <c r="W319" i="2"/>
  <c r="X319" i="2"/>
  <c r="Y319" i="2"/>
  <c r="Z319" i="2"/>
  <c r="AA319" i="2"/>
  <c r="AB319" i="2"/>
  <c r="AI221" i="2"/>
  <c r="AJ221" i="2"/>
  <c r="I233" i="2"/>
  <c r="J233" i="2"/>
  <c r="K233" i="2"/>
  <c r="L233" i="2"/>
  <c r="M233" i="2"/>
  <c r="N233" i="2"/>
  <c r="O233" i="2"/>
  <c r="V233" i="2"/>
  <c r="W233" i="2"/>
  <c r="X233" i="2"/>
  <c r="Y233" i="2"/>
  <c r="Z233" i="2"/>
  <c r="AA233" i="2"/>
  <c r="AB233" i="2"/>
  <c r="AI393" i="2"/>
  <c r="AJ393" i="2"/>
  <c r="I405" i="2"/>
  <c r="J405" i="2"/>
  <c r="K405" i="2"/>
  <c r="L405" i="2"/>
  <c r="M405" i="2"/>
  <c r="N405" i="2"/>
  <c r="O405" i="2"/>
  <c r="V405" i="2"/>
  <c r="W405" i="2"/>
  <c r="X405" i="2"/>
  <c r="Y405" i="2"/>
  <c r="Z405" i="2"/>
  <c r="AA405" i="2"/>
  <c r="AB405" i="2"/>
  <c r="AI264" i="2"/>
  <c r="AJ264" i="2"/>
  <c r="I276" i="2"/>
  <c r="J276" i="2"/>
  <c r="K276" i="2"/>
  <c r="L276" i="2"/>
  <c r="M276" i="2"/>
  <c r="N276" i="2"/>
  <c r="O276" i="2"/>
  <c r="V276" i="2"/>
  <c r="W276" i="2"/>
  <c r="X276" i="2"/>
  <c r="Y276" i="2"/>
  <c r="Z276" i="2"/>
  <c r="AA276" i="2"/>
  <c r="AB276" i="2"/>
  <c r="I350" i="2"/>
  <c r="V350" i="2"/>
  <c r="AI350" i="2"/>
  <c r="J350" i="2"/>
  <c r="AJ350" i="2"/>
  <c r="I362" i="2"/>
  <c r="J362" i="2"/>
  <c r="K362" i="2"/>
  <c r="L362" i="2"/>
  <c r="M362" i="2"/>
  <c r="N362" i="2"/>
  <c r="O362" i="2"/>
  <c r="V362" i="2"/>
  <c r="W362" i="2"/>
  <c r="X362" i="2"/>
  <c r="Y362" i="2"/>
  <c r="Z362" i="2"/>
  <c r="AA362" i="2"/>
  <c r="AB362" i="2"/>
  <c r="K350" i="2"/>
  <c r="L350" i="2"/>
  <c r="M350" i="2"/>
  <c r="N350" i="2"/>
  <c r="O350" i="2"/>
  <c r="Y350" i="2"/>
  <c r="Z350" i="2"/>
  <c r="AA350" i="2"/>
  <c r="AB350" i="2"/>
  <c r="I222" i="2"/>
  <c r="V222" i="2"/>
  <c r="AI222" i="2"/>
  <c r="J222" i="2"/>
  <c r="W222" i="2"/>
  <c r="AJ222" i="2"/>
  <c r="K229" i="2"/>
  <c r="L229" i="2"/>
  <c r="M229" i="2"/>
  <c r="N229" i="2"/>
  <c r="O229" i="2"/>
  <c r="X229" i="2"/>
  <c r="Y229" i="2"/>
  <c r="Z229" i="2"/>
  <c r="AA229" i="2"/>
  <c r="AB229" i="2"/>
  <c r="K222" i="2"/>
  <c r="L222" i="2"/>
  <c r="M222" i="2"/>
  <c r="N222" i="2"/>
  <c r="O222" i="2"/>
  <c r="X222" i="2"/>
  <c r="Y222" i="2"/>
  <c r="Z222" i="2"/>
  <c r="AA222" i="2"/>
  <c r="AB222" i="2"/>
  <c r="I265" i="2"/>
  <c r="V265" i="2"/>
  <c r="AI265" i="2"/>
  <c r="J265" i="2"/>
  <c r="W265" i="2"/>
  <c r="AJ265" i="2"/>
  <c r="K272" i="2"/>
  <c r="L272" i="2"/>
  <c r="M272" i="2"/>
  <c r="N272" i="2"/>
  <c r="O272" i="2"/>
  <c r="X272" i="2"/>
  <c r="Y272" i="2"/>
  <c r="Z272" i="2"/>
  <c r="AA272" i="2"/>
  <c r="AB272" i="2"/>
  <c r="K265" i="2"/>
  <c r="L265" i="2"/>
  <c r="M265" i="2"/>
  <c r="N265" i="2"/>
  <c r="O265" i="2"/>
  <c r="X265" i="2"/>
  <c r="Y265" i="2"/>
  <c r="Z265" i="2"/>
  <c r="AA265" i="2"/>
  <c r="AB265" i="2"/>
  <c r="I308" i="2"/>
  <c r="V308" i="2"/>
  <c r="AI308" i="2"/>
  <c r="J308" i="2"/>
  <c r="W308" i="2"/>
  <c r="AJ308" i="2"/>
  <c r="K315" i="2"/>
  <c r="L315" i="2"/>
  <c r="M315" i="2"/>
  <c r="N315" i="2"/>
  <c r="O315" i="2"/>
  <c r="X315" i="2"/>
  <c r="Y315" i="2"/>
  <c r="Z315" i="2"/>
  <c r="AA315" i="2"/>
  <c r="AB315" i="2"/>
  <c r="K308" i="2"/>
  <c r="L308" i="2"/>
  <c r="M308" i="2"/>
  <c r="N308" i="2"/>
  <c r="O308" i="2"/>
  <c r="X308" i="2"/>
  <c r="Y308" i="2"/>
  <c r="Z308" i="2"/>
  <c r="AA308" i="2"/>
  <c r="AB308" i="2"/>
  <c r="I351" i="2"/>
  <c r="V351" i="2"/>
  <c r="AI351" i="2"/>
  <c r="J351" i="2"/>
  <c r="W351" i="2"/>
  <c r="AJ351" i="2"/>
  <c r="K358" i="2"/>
  <c r="L358" i="2"/>
  <c r="M358" i="2"/>
  <c r="N358" i="2"/>
  <c r="O358" i="2"/>
  <c r="X358" i="2"/>
  <c r="Y358" i="2"/>
  <c r="Z358" i="2"/>
  <c r="AA358" i="2"/>
  <c r="AB358" i="2"/>
  <c r="K351" i="2"/>
  <c r="L351" i="2"/>
  <c r="M351" i="2"/>
  <c r="N351" i="2"/>
  <c r="O351" i="2"/>
  <c r="X351" i="2"/>
  <c r="Y351" i="2"/>
  <c r="Z351" i="2"/>
  <c r="AA351" i="2"/>
  <c r="AB351" i="2"/>
  <c r="I394" i="2"/>
  <c r="V394" i="2"/>
  <c r="AI394" i="2"/>
  <c r="J394" i="2"/>
  <c r="W394" i="2"/>
  <c r="AJ394" i="2"/>
  <c r="K401" i="2"/>
  <c r="L401" i="2"/>
  <c r="M401" i="2"/>
  <c r="N401" i="2"/>
  <c r="O401" i="2"/>
  <c r="X401" i="2"/>
  <c r="Y401" i="2"/>
  <c r="Z401" i="2"/>
  <c r="AA401" i="2"/>
  <c r="AB401" i="2"/>
  <c r="K394" i="2"/>
  <c r="L394" i="2"/>
  <c r="M394" i="2"/>
  <c r="N394" i="2"/>
  <c r="O394" i="2"/>
  <c r="X394" i="2"/>
  <c r="Y394" i="2"/>
  <c r="Z394" i="2"/>
  <c r="AA394" i="2"/>
  <c r="AB394" i="2"/>
  <c r="I368" i="2"/>
  <c r="V368" i="2"/>
  <c r="AI368" i="2"/>
  <c r="J368" i="2"/>
  <c r="W368" i="2"/>
  <c r="AJ368" i="2"/>
  <c r="K368" i="2"/>
  <c r="L368" i="2"/>
  <c r="M368" i="2"/>
  <c r="N368" i="2"/>
  <c r="O368" i="2"/>
  <c r="X368" i="2"/>
  <c r="Y368" i="2"/>
  <c r="Z368" i="2"/>
  <c r="AA368" i="2"/>
  <c r="AB368" i="2"/>
  <c r="I313" i="2"/>
  <c r="V313" i="2"/>
  <c r="AI313" i="2"/>
  <c r="J313" i="2"/>
  <c r="W313" i="2"/>
  <c r="AJ313" i="2"/>
  <c r="I335" i="2"/>
  <c r="J335" i="2"/>
  <c r="K335" i="2"/>
  <c r="L335" i="2"/>
  <c r="M335" i="2"/>
  <c r="N335" i="2"/>
  <c r="O335" i="2"/>
  <c r="V335" i="2"/>
  <c r="W335" i="2"/>
  <c r="X335" i="2"/>
  <c r="Y335" i="2"/>
  <c r="Z335" i="2"/>
  <c r="AA335" i="2"/>
  <c r="AB335" i="2"/>
  <c r="K313" i="2"/>
  <c r="L313" i="2"/>
  <c r="M313" i="2"/>
  <c r="N313" i="2"/>
  <c r="O313" i="2"/>
  <c r="X313" i="2"/>
  <c r="Y313" i="2"/>
  <c r="Z313" i="2"/>
  <c r="AA313" i="2"/>
  <c r="AB313" i="2"/>
  <c r="I227" i="2"/>
  <c r="V227" i="2"/>
  <c r="AI227" i="2"/>
  <c r="J227" i="2"/>
  <c r="W227" i="2"/>
  <c r="AJ227" i="2"/>
  <c r="K227" i="2"/>
  <c r="L227" i="2"/>
  <c r="M227" i="2"/>
  <c r="N227" i="2"/>
  <c r="O227" i="2"/>
  <c r="X227" i="2"/>
  <c r="Y227" i="2"/>
  <c r="Z227" i="2"/>
  <c r="AA227" i="2"/>
  <c r="AB227" i="2"/>
  <c r="I270" i="2"/>
  <c r="V270" i="2"/>
  <c r="AI270" i="2"/>
  <c r="J270" i="2"/>
  <c r="W270" i="2"/>
  <c r="AJ270" i="2"/>
  <c r="K270" i="2"/>
  <c r="L270" i="2"/>
  <c r="M270" i="2"/>
  <c r="N270" i="2"/>
  <c r="O270" i="2"/>
  <c r="X270" i="2"/>
  <c r="Y270" i="2"/>
  <c r="Z270" i="2"/>
  <c r="AA270" i="2"/>
  <c r="AB270" i="2"/>
  <c r="I422" i="2"/>
  <c r="J422" i="2"/>
  <c r="K422" i="2"/>
  <c r="L422" i="2"/>
  <c r="M422" i="2"/>
  <c r="N422" i="2"/>
  <c r="O422" i="2"/>
  <c r="V422" i="2"/>
  <c r="W422" i="2"/>
  <c r="X422" i="2"/>
  <c r="Y422" i="2"/>
  <c r="Z422" i="2"/>
  <c r="AA422" i="2"/>
  <c r="AB422" i="2"/>
  <c r="K395" i="2"/>
  <c r="L395" i="2"/>
  <c r="M395" i="2"/>
  <c r="N395" i="2"/>
  <c r="O395" i="2"/>
  <c r="X395" i="2"/>
  <c r="Y395" i="2"/>
  <c r="Z395" i="2"/>
  <c r="AA395" i="2"/>
  <c r="AB395" i="2"/>
  <c r="K309" i="2"/>
  <c r="L309" i="2"/>
  <c r="M309" i="2"/>
  <c r="N309" i="2"/>
  <c r="O309" i="2"/>
  <c r="X309" i="2"/>
  <c r="Y309" i="2"/>
  <c r="Z309" i="2"/>
  <c r="AA309" i="2"/>
  <c r="AB309" i="2"/>
  <c r="I250" i="2"/>
  <c r="J250" i="2"/>
  <c r="K250" i="2"/>
  <c r="L250" i="2"/>
  <c r="M250" i="2"/>
  <c r="N250" i="2"/>
  <c r="O250" i="2"/>
  <c r="V250" i="2"/>
  <c r="W250" i="2"/>
  <c r="X250" i="2"/>
  <c r="Y250" i="2"/>
  <c r="Z250" i="2"/>
  <c r="AA250" i="2"/>
  <c r="AB250" i="2"/>
  <c r="K223" i="2"/>
  <c r="L223" i="2"/>
  <c r="M223" i="2"/>
  <c r="N223" i="2"/>
  <c r="O223" i="2"/>
  <c r="X223" i="2"/>
  <c r="Y223" i="2"/>
  <c r="Z223" i="2"/>
  <c r="AA223" i="2"/>
  <c r="AB223" i="2"/>
  <c r="I379" i="2"/>
  <c r="J379" i="2"/>
  <c r="K379" i="2"/>
  <c r="L379" i="2"/>
  <c r="M379" i="2"/>
  <c r="N379" i="2"/>
  <c r="O379" i="2"/>
  <c r="V379" i="2"/>
  <c r="W379" i="2"/>
  <c r="X379" i="2"/>
  <c r="Y379" i="2"/>
  <c r="Z379" i="2"/>
  <c r="AA379" i="2"/>
  <c r="AB379" i="2"/>
  <c r="K352" i="2"/>
  <c r="L352" i="2"/>
  <c r="M352" i="2"/>
  <c r="N352" i="2"/>
  <c r="O352" i="2"/>
  <c r="X352" i="2"/>
  <c r="Y352" i="2"/>
  <c r="Z352" i="2"/>
  <c r="AA352" i="2"/>
  <c r="AB352" i="2"/>
  <c r="I293" i="2"/>
  <c r="J293" i="2"/>
  <c r="K293" i="2"/>
  <c r="L293" i="2"/>
  <c r="M293" i="2"/>
  <c r="N293" i="2"/>
  <c r="O293" i="2"/>
  <c r="V293" i="2"/>
  <c r="W293" i="2"/>
  <c r="X293" i="2"/>
  <c r="Y293" i="2"/>
  <c r="Z293" i="2"/>
  <c r="AA293" i="2"/>
  <c r="AB293" i="2"/>
  <c r="K266" i="2"/>
  <c r="L266" i="2"/>
  <c r="M266" i="2"/>
  <c r="N266" i="2"/>
  <c r="O266" i="2"/>
  <c r="X266" i="2"/>
  <c r="Y266" i="2"/>
  <c r="Z266" i="2"/>
  <c r="AA266" i="2"/>
  <c r="AB266" i="2"/>
  <c r="K228" i="2"/>
  <c r="L228" i="2"/>
  <c r="M228" i="2"/>
  <c r="N228" i="2"/>
  <c r="O228" i="2"/>
  <c r="X228" i="2"/>
  <c r="Y228" i="2"/>
  <c r="Z228" i="2"/>
  <c r="AA228" i="2"/>
  <c r="AB228" i="2"/>
  <c r="K230" i="2"/>
  <c r="L230" i="2"/>
  <c r="M230" i="2"/>
  <c r="N230" i="2"/>
  <c r="O230" i="2"/>
  <c r="X230" i="2"/>
  <c r="Y230" i="2"/>
  <c r="Z230" i="2"/>
  <c r="AA230" i="2"/>
  <c r="AB230" i="2"/>
  <c r="V274" i="2"/>
  <c r="AI274" i="2"/>
  <c r="W274" i="2"/>
  <c r="AJ274" i="2"/>
  <c r="X274" i="2"/>
  <c r="Y274" i="2"/>
  <c r="Z274" i="2"/>
  <c r="AA274" i="2"/>
  <c r="AB274" i="2"/>
  <c r="V275" i="2"/>
  <c r="AI275" i="2"/>
  <c r="W275" i="2"/>
  <c r="AJ275" i="2"/>
  <c r="X275" i="2"/>
  <c r="Y275" i="2"/>
  <c r="Z275" i="2"/>
  <c r="AA275" i="2"/>
  <c r="AB275" i="2"/>
  <c r="AI362" i="2"/>
  <c r="AJ362" i="2"/>
  <c r="AI405" i="2"/>
  <c r="AJ405" i="2"/>
  <c r="V363" i="2"/>
  <c r="AI363" i="2"/>
  <c r="W363" i="2"/>
  <c r="AJ363" i="2"/>
  <c r="X363" i="2"/>
  <c r="Y363" i="2"/>
  <c r="Z363" i="2"/>
  <c r="AA363" i="2"/>
  <c r="AB363" i="2"/>
  <c r="V406" i="2"/>
  <c r="AI406" i="2"/>
  <c r="W406" i="2"/>
  <c r="AJ406" i="2"/>
  <c r="X406" i="2"/>
  <c r="Y406" i="2"/>
  <c r="Z406" i="2"/>
  <c r="AA406" i="2"/>
  <c r="AB406" i="2"/>
  <c r="V277" i="2"/>
  <c r="AI277" i="2"/>
  <c r="I277" i="2"/>
  <c r="W277" i="2"/>
  <c r="AJ277" i="2"/>
  <c r="X277" i="2"/>
  <c r="Y277" i="2"/>
  <c r="Z277" i="2"/>
  <c r="AA277" i="2"/>
  <c r="AB277" i="2"/>
  <c r="V234" i="2"/>
  <c r="AI234" i="2"/>
  <c r="W234" i="2"/>
  <c r="AJ234" i="2"/>
  <c r="X234" i="2"/>
  <c r="Y234" i="2"/>
  <c r="Z234" i="2"/>
  <c r="AA234" i="2"/>
  <c r="AB234" i="2"/>
  <c r="I327" i="2"/>
  <c r="V327" i="2"/>
  <c r="AI327" i="2"/>
  <c r="J327" i="2"/>
  <c r="W327" i="2"/>
  <c r="AJ327" i="2"/>
  <c r="K327" i="2"/>
  <c r="L327" i="2"/>
  <c r="M327" i="2"/>
  <c r="N327" i="2"/>
  <c r="O327" i="2"/>
  <c r="X327" i="2"/>
  <c r="Y327" i="2"/>
  <c r="Z327" i="2"/>
  <c r="AA327" i="2"/>
  <c r="AB327" i="2"/>
  <c r="I333" i="2"/>
  <c r="V333" i="2"/>
  <c r="AI333" i="2"/>
  <c r="J333" i="2"/>
  <c r="W333" i="2"/>
  <c r="AJ333" i="2"/>
  <c r="K333" i="2"/>
  <c r="L333" i="2"/>
  <c r="M333" i="2"/>
  <c r="N333" i="2"/>
  <c r="O333" i="2"/>
  <c r="X333" i="2"/>
  <c r="Y333" i="2"/>
  <c r="Z333" i="2"/>
  <c r="AA333" i="2"/>
  <c r="AB333" i="2"/>
  <c r="I419" i="2"/>
  <c r="V419" i="2"/>
  <c r="AI419" i="2"/>
  <c r="J419" i="2"/>
  <c r="W419" i="2"/>
  <c r="AJ419" i="2"/>
  <c r="K419" i="2"/>
  <c r="L419" i="2"/>
  <c r="M419" i="2"/>
  <c r="N419" i="2"/>
  <c r="O419" i="2"/>
  <c r="X419" i="2"/>
  <c r="Y419" i="2"/>
  <c r="Z419" i="2"/>
  <c r="AA419" i="2"/>
  <c r="AB419" i="2"/>
  <c r="I376" i="2"/>
  <c r="V376" i="2"/>
  <c r="AI376" i="2"/>
  <c r="J376" i="2"/>
  <c r="W376" i="2"/>
  <c r="AJ376" i="2"/>
  <c r="K376" i="2"/>
  <c r="L376" i="2"/>
  <c r="M376" i="2"/>
  <c r="N376" i="2"/>
  <c r="O376" i="2"/>
  <c r="X376" i="2"/>
  <c r="Y376" i="2"/>
  <c r="Z376" i="2"/>
  <c r="AA376" i="2"/>
  <c r="AB376" i="2"/>
  <c r="I247" i="2"/>
  <c r="V247" i="2"/>
  <c r="AI247" i="2"/>
  <c r="J247" i="2"/>
  <c r="W247" i="2"/>
  <c r="AJ247" i="2"/>
  <c r="K247" i="2"/>
  <c r="L247" i="2"/>
  <c r="M247" i="2"/>
  <c r="N247" i="2"/>
  <c r="O247" i="2"/>
  <c r="X247" i="2"/>
  <c r="Y247" i="2"/>
  <c r="Z247" i="2"/>
  <c r="AA247" i="2"/>
  <c r="AB247" i="2"/>
  <c r="I290" i="2"/>
  <c r="V290" i="2"/>
  <c r="AI290" i="2"/>
  <c r="J290" i="2"/>
  <c r="W290" i="2"/>
  <c r="AJ290" i="2"/>
  <c r="K290" i="2"/>
  <c r="L290" i="2"/>
  <c r="M290" i="2"/>
  <c r="N290" i="2"/>
  <c r="O290" i="2"/>
  <c r="X290" i="2"/>
  <c r="Y290" i="2"/>
  <c r="Z290" i="2"/>
  <c r="AA290" i="2"/>
  <c r="AB290" i="2"/>
  <c r="I420" i="2"/>
  <c r="V420" i="2"/>
  <c r="AI420" i="2"/>
  <c r="J420" i="2"/>
  <c r="W420" i="2"/>
  <c r="AJ420" i="2"/>
  <c r="K420" i="2"/>
  <c r="L420" i="2"/>
  <c r="M420" i="2"/>
  <c r="N420" i="2"/>
  <c r="O420" i="2"/>
  <c r="X420" i="2"/>
  <c r="Y420" i="2"/>
  <c r="Z420" i="2"/>
  <c r="AA420" i="2"/>
  <c r="AB420" i="2"/>
  <c r="I334" i="2"/>
  <c r="V334" i="2"/>
  <c r="AI334" i="2"/>
  <c r="J334" i="2"/>
  <c r="W334" i="2"/>
  <c r="AJ334" i="2"/>
  <c r="K334" i="2"/>
  <c r="L334" i="2"/>
  <c r="M334" i="2"/>
  <c r="N334" i="2"/>
  <c r="O334" i="2"/>
  <c r="X334" i="2"/>
  <c r="Y334" i="2"/>
  <c r="Z334" i="2"/>
  <c r="AA334" i="2"/>
  <c r="AB334" i="2"/>
  <c r="AI248" i="2"/>
  <c r="AJ248" i="2"/>
  <c r="V225" i="2"/>
  <c r="AI225" i="2"/>
  <c r="W225" i="2"/>
  <c r="AJ225" i="2"/>
  <c r="X225" i="2"/>
  <c r="Y225" i="2"/>
  <c r="Z225" i="2"/>
  <c r="AA225" i="2"/>
  <c r="AB225" i="2"/>
  <c r="V311" i="2"/>
  <c r="AI311" i="2"/>
  <c r="I311" i="2"/>
  <c r="W311" i="2"/>
  <c r="AJ311" i="2"/>
  <c r="J311" i="2"/>
  <c r="X311" i="2"/>
  <c r="Y311" i="2"/>
  <c r="Z311" i="2"/>
  <c r="AA311" i="2"/>
  <c r="AB311" i="2"/>
  <c r="I360" i="2"/>
  <c r="J360" i="2"/>
  <c r="W360" i="2"/>
  <c r="AJ360" i="2"/>
  <c r="K360" i="2"/>
  <c r="L360" i="2"/>
  <c r="M360" i="2"/>
  <c r="N360" i="2"/>
  <c r="O360" i="2"/>
  <c r="V360" i="2"/>
  <c r="X360" i="2"/>
  <c r="Y360" i="2"/>
  <c r="Z360" i="2"/>
  <c r="AA360" i="2"/>
  <c r="AB360" i="2"/>
  <c r="I403" i="2"/>
  <c r="J403" i="2"/>
  <c r="K403" i="2"/>
  <c r="L403" i="2"/>
  <c r="M403" i="2"/>
  <c r="N403" i="2"/>
  <c r="O403" i="2"/>
  <c r="V403" i="2"/>
  <c r="W403" i="2"/>
  <c r="X403" i="2"/>
  <c r="Y403" i="2"/>
  <c r="Z403" i="2"/>
  <c r="AA403" i="2"/>
  <c r="AB403" i="2"/>
  <c r="I363" i="2"/>
  <c r="J363" i="2"/>
  <c r="K363" i="2"/>
  <c r="L363" i="2"/>
  <c r="M363" i="2"/>
  <c r="N363" i="2"/>
  <c r="O363" i="2"/>
  <c r="I406" i="2"/>
  <c r="J406" i="2"/>
  <c r="I409" i="2"/>
  <c r="J409" i="2"/>
  <c r="K409" i="2"/>
  <c r="L409" i="2"/>
  <c r="M409" i="2"/>
  <c r="N409" i="2"/>
  <c r="O409" i="2"/>
  <c r="V409" i="2"/>
  <c r="W409" i="2"/>
  <c r="X409" i="2"/>
  <c r="Y409" i="2"/>
  <c r="Z409" i="2"/>
  <c r="AA409" i="2"/>
  <c r="AB409" i="2"/>
  <c r="K406" i="2"/>
  <c r="L406" i="2"/>
  <c r="M406" i="2"/>
  <c r="N406" i="2"/>
  <c r="O406" i="2"/>
  <c r="J277" i="2"/>
  <c r="K277" i="2"/>
  <c r="L277" i="2"/>
  <c r="M277" i="2"/>
  <c r="N277" i="2"/>
  <c r="O277" i="2"/>
  <c r="I234" i="2"/>
  <c r="J234" i="2"/>
  <c r="K234" i="2"/>
  <c r="L234" i="2"/>
  <c r="M234" i="2"/>
  <c r="N234" i="2"/>
  <c r="O234" i="2"/>
  <c r="I225" i="2"/>
  <c r="J225" i="2"/>
  <c r="K225" i="2"/>
  <c r="L225" i="2"/>
  <c r="M225" i="2"/>
  <c r="N225" i="2"/>
  <c r="O225" i="2"/>
  <c r="K311" i="2"/>
  <c r="L311" i="2"/>
  <c r="M311" i="2"/>
  <c r="N311" i="2"/>
  <c r="O311" i="2"/>
  <c r="I268" i="2"/>
  <c r="J268" i="2"/>
  <c r="K268" i="2"/>
  <c r="L268" i="2"/>
  <c r="M268" i="2"/>
  <c r="N268" i="2"/>
  <c r="O268" i="2"/>
  <c r="V268" i="2"/>
  <c r="W268" i="2"/>
  <c r="X268" i="2"/>
  <c r="Y268" i="2"/>
  <c r="Z268" i="2"/>
  <c r="AA268" i="2"/>
  <c r="AB268" i="2"/>
  <c r="I317" i="2"/>
  <c r="V317" i="2"/>
  <c r="AI317" i="2"/>
  <c r="J317" i="2"/>
  <c r="W317" i="2"/>
  <c r="AJ317" i="2"/>
  <c r="K317" i="2"/>
  <c r="L317" i="2"/>
  <c r="M317" i="2"/>
  <c r="N317" i="2"/>
  <c r="O317" i="2"/>
  <c r="X317" i="2"/>
  <c r="Y317" i="2"/>
  <c r="Z317" i="2"/>
  <c r="AA317" i="2"/>
  <c r="AB317" i="2"/>
  <c r="AI403" i="2"/>
  <c r="AJ403" i="2"/>
  <c r="I274" i="2"/>
  <c r="J274" i="2"/>
  <c r="K274" i="2"/>
  <c r="L274" i="2"/>
  <c r="M274" i="2"/>
  <c r="N274" i="2"/>
  <c r="O274" i="2"/>
  <c r="AI360" i="2"/>
  <c r="I231" i="2"/>
  <c r="V231" i="2"/>
  <c r="AI231" i="2"/>
  <c r="J231" i="2"/>
  <c r="W231" i="2"/>
  <c r="AJ231" i="2"/>
  <c r="K231" i="2"/>
  <c r="L231" i="2"/>
  <c r="M231" i="2"/>
  <c r="N231" i="2"/>
  <c r="O231" i="2"/>
  <c r="X231" i="2"/>
  <c r="Y231" i="2"/>
  <c r="Z231" i="2"/>
  <c r="AA231" i="2"/>
  <c r="AB231" i="2"/>
  <c r="I232" i="2"/>
  <c r="V232" i="2"/>
  <c r="AI232" i="2"/>
  <c r="J232" i="2"/>
  <c r="W232" i="2"/>
  <c r="AJ232" i="2"/>
  <c r="K232" i="2"/>
  <c r="L232" i="2"/>
  <c r="M232" i="2"/>
  <c r="N232" i="2"/>
  <c r="O232" i="2"/>
  <c r="X232" i="2"/>
  <c r="Y232" i="2"/>
  <c r="Z232" i="2"/>
  <c r="AA232" i="2"/>
  <c r="AB232" i="2"/>
  <c r="I404" i="2"/>
  <c r="V404" i="2"/>
  <c r="AI404" i="2"/>
  <c r="J404" i="2"/>
  <c r="W404" i="2"/>
  <c r="AJ404" i="2"/>
  <c r="K404" i="2"/>
  <c r="L404" i="2"/>
  <c r="M404" i="2"/>
  <c r="N404" i="2"/>
  <c r="O404" i="2"/>
  <c r="X404" i="2"/>
  <c r="Y404" i="2"/>
  <c r="Z404" i="2"/>
  <c r="AA404" i="2"/>
  <c r="AB404" i="2"/>
  <c r="I275" i="2"/>
  <c r="AR275" i="2" s="1"/>
  <c r="J275" i="2"/>
  <c r="K275" i="2"/>
  <c r="L275" i="2"/>
  <c r="M275" i="2"/>
  <c r="N275" i="2"/>
  <c r="O275" i="2"/>
  <c r="I361" i="2"/>
  <c r="V361" i="2"/>
  <c r="AI361" i="2"/>
  <c r="J361" i="2"/>
  <c r="W361" i="2"/>
  <c r="AJ361" i="2"/>
  <c r="K361" i="2"/>
  <c r="L361" i="2"/>
  <c r="M361" i="2"/>
  <c r="N361" i="2"/>
  <c r="O361" i="2"/>
  <c r="X361" i="2"/>
  <c r="Y361" i="2"/>
  <c r="Z361" i="2"/>
  <c r="AA361" i="2"/>
  <c r="AB361" i="2"/>
  <c r="I318" i="2"/>
  <c r="V318" i="2"/>
  <c r="AI318" i="2"/>
  <c r="J318" i="2"/>
  <c r="W318" i="2"/>
  <c r="AJ318" i="2"/>
  <c r="K318" i="2"/>
  <c r="L318" i="2"/>
  <c r="M318" i="2"/>
  <c r="N318" i="2"/>
  <c r="O318" i="2"/>
  <c r="X318" i="2"/>
  <c r="Y318" i="2"/>
  <c r="Z318" i="2"/>
  <c r="AA318" i="2"/>
  <c r="AB318" i="2"/>
  <c r="AI319" i="2"/>
  <c r="AJ319" i="2"/>
  <c r="AI276" i="2"/>
  <c r="AJ276" i="2"/>
  <c r="AI233" i="2"/>
  <c r="AJ233" i="2"/>
  <c r="I289" i="2"/>
  <c r="V289" i="2"/>
  <c r="AI289" i="2"/>
  <c r="J289" i="2"/>
  <c r="W289" i="2"/>
  <c r="AJ289" i="2"/>
  <c r="K289" i="2"/>
  <c r="L289" i="2"/>
  <c r="M289" i="2"/>
  <c r="N289" i="2"/>
  <c r="O289" i="2"/>
  <c r="X289" i="2"/>
  <c r="Y289" i="2"/>
  <c r="Z289" i="2"/>
  <c r="AA289" i="2"/>
  <c r="AB289" i="2"/>
  <c r="I246" i="2"/>
  <c r="V246" i="2"/>
  <c r="AI246" i="2"/>
  <c r="J246" i="2"/>
  <c r="W246" i="2"/>
  <c r="AJ246" i="2"/>
  <c r="K246" i="2"/>
  <c r="L246" i="2"/>
  <c r="M246" i="2"/>
  <c r="N246" i="2"/>
  <c r="O246" i="2"/>
  <c r="X246" i="2"/>
  <c r="Y246" i="2"/>
  <c r="Z246" i="2"/>
  <c r="AA246" i="2"/>
  <c r="AB246" i="2"/>
  <c r="I332" i="2"/>
  <c r="V332" i="2"/>
  <c r="AI332" i="2"/>
  <c r="J332" i="2"/>
  <c r="W332" i="2"/>
  <c r="AJ332" i="2"/>
  <c r="K332" i="2"/>
  <c r="L332" i="2"/>
  <c r="M332" i="2"/>
  <c r="N332" i="2"/>
  <c r="O332" i="2"/>
  <c r="X332" i="2"/>
  <c r="Y332" i="2"/>
  <c r="Z332" i="2"/>
  <c r="AA332" i="2"/>
  <c r="AB332" i="2"/>
  <c r="I375" i="2"/>
  <c r="V375" i="2"/>
  <c r="AI375" i="2"/>
  <c r="J375" i="2"/>
  <c r="W375" i="2"/>
  <c r="AJ375" i="2"/>
  <c r="K375" i="2"/>
  <c r="L375" i="2"/>
  <c r="M375" i="2"/>
  <c r="N375" i="2"/>
  <c r="O375" i="2"/>
  <c r="X375" i="2"/>
  <c r="Y375" i="2"/>
  <c r="Z375" i="2"/>
  <c r="AA375" i="2"/>
  <c r="AB375" i="2"/>
  <c r="I418" i="2"/>
  <c r="V418" i="2"/>
  <c r="AI418" i="2"/>
  <c r="J418" i="2"/>
  <c r="W418" i="2"/>
  <c r="AJ418" i="2"/>
  <c r="K418" i="2"/>
  <c r="L418" i="2"/>
  <c r="M418" i="2"/>
  <c r="N418" i="2"/>
  <c r="O418" i="2"/>
  <c r="X418" i="2"/>
  <c r="Y418" i="2"/>
  <c r="Z418" i="2"/>
  <c r="AA418" i="2"/>
  <c r="AB418" i="2"/>
  <c r="I407" i="2"/>
  <c r="V407" i="2"/>
  <c r="AI407" i="2"/>
  <c r="J407" i="2"/>
  <c r="W407" i="2"/>
  <c r="AJ407" i="2"/>
  <c r="K407" i="2"/>
  <c r="L407" i="2"/>
  <c r="M407" i="2"/>
  <c r="N407" i="2"/>
  <c r="O407" i="2"/>
  <c r="X407" i="2"/>
  <c r="Y407" i="2"/>
  <c r="Z407" i="2"/>
  <c r="AA407" i="2"/>
  <c r="AB407" i="2"/>
  <c r="I364" i="2"/>
  <c r="V364" i="2"/>
  <c r="AI364" i="2"/>
  <c r="J364" i="2"/>
  <c r="W364" i="2"/>
  <c r="AJ364" i="2"/>
  <c r="K364" i="2"/>
  <c r="L364" i="2"/>
  <c r="M364" i="2"/>
  <c r="N364" i="2"/>
  <c r="O364" i="2"/>
  <c r="X364" i="2"/>
  <c r="Y364" i="2"/>
  <c r="Z364" i="2"/>
  <c r="AA364" i="2"/>
  <c r="AB364" i="2"/>
  <c r="I235" i="2"/>
  <c r="V235" i="2"/>
  <c r="AI235" i="2"/>
  <c r="J235" i="2"/>
  <c r="W235" i="2"/>
  <c r="AJ235" i="2"/>
  <c r="K235" i="2"/>
  <c r="L235" i="2"/>
  <c r="M235" i="2"/>
  <c r="N235" i="2"/>
  <c r="O235" i="2"/>
  <c r="X235" i="2"/>
  <c r="Y235" i="2"/>
  <c r="Z235" i="2"/>
  <c r="AA235" i="2"/>
  <c r="AB235" i="2"/>
  <c r="I278" i="2"/>
  <c r="V278" i="2"/>
  <c r="AI278" i="2"/>
  <c r="J278" i="2"/>
  <c r="W278" i="2"/>
  <c r="AJ278" i="2"/>
  <c r="K278" i="2"/>
  <c r="L278" i="2"/>
  <c r="M278" i="2"/>
  <c r="N278" i="2"/>
  <c r="O278" i="2"/>
  <c r="X278" i="2"/>
  <c r="Y278" i="2"/>
  <c r="Z278" i="2"/>
  <c r="AA278" i="2"/>
  <c r="AB278" i="2"/>
  <c r="AI369" i="2"/>
  <c r="AJ369" i="2"/>
  <c r="AI240" i="2"/>
  <c r="AJ240" i="2"/>
  <c r="I412" i="2"/>
  <c r="V412" i="2"/>
  <c r="AI412" i="2"/>
  <c r="J412" i="2"/>
  <c r="W412" i="2"/>
  <c r="AJ412" i="2"/>
  <c r="K412" i="2"/>
  <c r="L412" i="2"/>
  <c r="M412" i="2"/>
  <c r="N412" i="2"/>
  <c r="O412" i="2"/>
  <c r="X412" i="2"/>
  <c r="Y412" i="2"/>
  <c r="Z412" i="2"/>
  <c r="AA412" i="2"/>
  <c r="AB412" i="2"/>
  <c r="AI283" i="2"/>
  <c r="AJ283" i="2"/>
  <c r="AI326" i="2"/>
  <c r="AJ326" i="2"/>
  <c r="I370" i="2"/>
  <c r="V370" i="2"/>
  <c r="AI370" i="2"/>
  <c r="J370" i="2"/>
  <c r="W370" i="2"/>
  <c r="AJ370" i="2"/>
  <c r="K370" i="2"/>
  <c r="L370" i="2"/>
  <c r="M370" i="2"/>
  <c r="N370" i="2"/>
  <c r="O370" i="2"/>
  <c r="X370" i="2"/>
  <c r="Y370" i="2"/>
  <c r="Z370" i="2"/>
  <c r="AA370" i="2"/>
  <c r="AB370" i="2"/>
  <c r="I413" i="2"/>
  <c r="V413" i="2"/>
  <c r="AI413" i="2"/>
  <c r="J413" i="2"/>
  <c r="W413" i="2"/>
  <c r="AJ413" i="2"/>
  <c r="K413" i="2"/>
  <c r="L413" i="2"/>
  <c r="M413" i="2"/>
  <c r="N413" i="2"/>
  <c r="O413" i="2"/>
  <c r="X413" i="2"/>
  <c r="Y413" i="2"/>
  <c r="Z413" i="2"/>
  <c r="AA413" i="2"/>
  <c r="AB413" i="2"/>
  <c r="I284" i="2"/>
  <c r="V284" i="2"/>
  <c r="AI284" i="2"/>
  <c r="J284" i="2"/>
  <c r="W284" i="2"/>
  <c r="AJ284" i="2"/>
  <c r="K284" i="2"/>
  <c r="L284" i="2"/>
  <c r="M284" i="2"/>
  <c r="N284" i="2"/>
  <c r="O284" i="2"/>
  <c r="X284" i="2"/>
  <c r="Y284" i="2"/>
  <c r="Z284" i="2"/>
  <c r="AA284" i="2"/>
  <c r="AB284" i="2"/>
  <c r="I241" i="2"/>
  <c r="V241" i="2"/>
  <c r="AI241" i="2"/>
  <c r="J241" i="2"/>
  <c r="W241" i="2"/>
  <c r="AJ241" i="2"/>
  <c r="K241" i="2"/>
  <c r="L241" i="2"/>
  <c r="M241" i="2"/>
  <c r="N241" i="2"/>
  <c r="O241" i="2"/>
  <c r="X241" i="2"/>
  <c r="Y241" i="2"/>
  <c r="Z241" i="2"/>
  <c r="AA241" i="2"/>
  <c r="AB241" i="2"/>
  <c r="AI409" i="2"/>
  <c r="AJ409" i="2"/>
  <c r="I371" i="2"/>
  <c r="V371" i="2"/>
  <c r="AI371" i="2"/>
  <c r="J371" i="2"/>
  <c r="W371" i="2"/>
  <c r="AJ371" i="2"/>
  <c r="K371" i="2"/>
  <c r="L371" i="2"/>
  <c r="M371" i="2"/>
  <c r="N371" i="2"/>
  <c r="O371" i="2"/>
  <c r="X371" i="2"/>
  <c r="Y371" i="2"/>
  <c r="Z371" i="2"/>
  <c r="AA371" i="2"/>
  <c r="AB371" i="2"/>
  <c r="I242" i="2"/>
  <c r="V242" i="2"/>
  <c r="AI242" i="2"/>
  <c r="J242" i="2"/>
  <c r="W242" i="2"/>
  <c r="AJ242" i="2"/>
  <c r="K242" i="2"/>
  <c r="L242" i="2"/>
  <c r="M242" i="2"/>
  <c r="N242" i="2"/>
  <c r="O242" i="2"/>
  <c r="X242" i="2"/>
  <c r="Y242" i="2"/>
  <c r="Z242" i="2"/>
  <c r="AA242" i="2"/>
  <c r="AB242" i="2"/>
  <c r="I328" i="2"/>
  <c r="V328" i="2"/>
  <c r="AI328" i="2"/>
  <c r="J328" i="2"/>
  <c r="W328" i="2"/>
  <c r="AJ328" i="2"/>
  <c r="K328" i="2"/>
  <c r="L328" i="2"/>
  <c r="M328" i="2"/>
  <c r="N328" i="2"/>
  <c r="O328" i="2"/>
  <c r="X328" i="2"/>
  <c r="Y328" i="2"/>
  <c r="Z328" i="2"/>
  <c r="AA328" i="2"/>
  <c r="AB328" i="2"/>
  <c r="I414" i="2"/>
  <c r="V414" i="2"/>
  <c r="AI414" i="2"/>
  <c r="J414" i="2"/>
  <c r="W414" i="2"/>
  <c r="AJ414" i="2"/>
  <c r="K414" i="2"/>
  <c r="L414" i="2"/>
  <c r="M414" i="2"/>
  <c r="N414" i="2"/>
  <c r="O414" i="2"/>
  <c r="X414" i="2"/>
  <c r="Y414" i="2"/>
  <c r="Z414" i="2"/>
  <c r="AA414" i="2"/>
  <c r="AB414" i="2"/>
  <c r="I285" i="2"/>
  <c r="V285" i="2"/>
  <c r="AI285" i="2"/>
  <c r="J285" i="2"/>
  <c r="W285" i="2"/>
  <c r="AJ285" i="2"/>
  <c r="K285" i="2"/>
  <c r="L285" i="2"/>
  <c r="M285" i="2"/>
  <c r="N285" i="2"/>
  <c r="O285" i="2"/>
  <c r="X285" i="2"/>
  <c r="Y285" i="2"/>
  <c r="Z285" i="2"/>
  <c r="AA285" i="2"/>
  <c r="AB285" i="2"/>
  <c r="I286" i="2"/>
  <c r="V286" i="2"/>
  <c r="AI286" i="2"/>
  <c r="J286" i="2"/>
  <c r="W286" i="2"/>
  <c r="AJ286" i="2"/>
  <c r="K286" i="2"/>
  <c r="L286" i="2"/>
  <c r="M286" i="2"/>
  <c r="N286" i="2"/>
  <c r="O286" i="2"/>
  <c r="X286" i="2"/>
  <c r="Y286" i="2"/>
  <c r="Z286" i="2"/>
  <c r="AA286" i="2"/>
  <c r="AB286" i="2"/>
  <c r="I329" i="2"/>
  <c r="V329" i="2"/>
  <c r="AI329" i="2"/>
  <c r="J329" i="2"/>
  <c r="W329" i="2"/>
  <c r="AJ329" i="2"/>
  <c r="K329" i="2"/>
  <c r="L329" i="2"/>
  <c r="M329" i="2"/>
  <c r="N329" i="2"/>
  <c r="O329" i="2"/>
  <c r="X329" i="2"/>
  <c r="Y329" i="2"/>
  <c r="Z329" i="2"/>
  <c r="AA329" i="2"/>
  <c r="AB329" i="2"/>
  <c r="I243" i="2"/>
  <c r="V243" i="2"/>
  <c r="AI243" i="2"/>
  <c r="J243" i="2"/>
  <c r="W243" i="2"/>
  <c r="AJ243" i="2"/>
  <c r="K243" i="2"/>
  <c r="L243" i="2"/>
  <c r="M243" i="2"/>
  <c r="N243" i="2"/>
  <c r="O243" i="2"/>
  <c r="X243" i="2"/>
  <c r="Y243" i="2"/>
  <c r="Z243" i="2"/>
  <c r="AA243" i="2"/>
  <c r="AB243" i="2"/>
  <c r="I415" i="2"/>
  <c r="V415" i="2"/>
  <c r="AI415" i="2"/>
  <c r="J415" i="2"/>
  <c r="W415" i="2"/>
  <c r="AJ415" i="2"/>
  <c r="K415" i="2"/>
  <c r="L415" i="2"/>
  <c r="M415" i="2"/>
  <c r="N415" i="2"/>
  <c r="O415" i="2"/>
  <c r="X415" i="2"/>
  <c r="Y415" i="2"/>
  <c r="Z415" i="2"/>
  <c r="AA415" i="2"/>
  <c r="AB415" i="2"/>
  <c r="I372" i="2"/>
  <c r="V372" i="2"/>
  <c r="AI372" i="2"/>
  <c r="J372" i="2"/>
  <c r="W372" i="2"/>
  <c r="AJ372" i="2"/>
  <c r="K372" i="2"/>
  <c r="L372" i="2"/>
  <c r="M372" i="2"/>
  <c r="N372" i="2"/>
  <c r="O372" i="2"/>
  <c r="X372" i="2"/>
  <c r="Y372" i="2"/>
  <c r="Z372" i="2"/>
  <c r="AA372" i="2"/>
  <c r="AB372" i="2"/>
  <c r="I416" i="2"/>
  <c r="V416" i="2"/>
  <c r="AI416" i="2"/>
  <c r="J416" i="2"/>
  <c r="W416" i="2"/>
  <c r="AJ416" i="2"/>
  <c r="K416" i="2"/>
  <c r="L416" i="2"/>
  <c r="M416" i="2"/>
  <c r="N416" i="2"/>
  <c r="O416" i="2"/>
  <c r="X416" i="2"/>
  <c r="Y416" i="2"/>
  <c r="Z416" i="2"/>
  <c r="AA416" i="2"/>
  <c r="AB416" i="2"/>
  <c r="I330" i="2"/>
  <c r="V330" i="2"/>
  <c r="AI330" i="2"/>
  <c r="J330" i="2"/>
  <c r="W330" i="2"/>
  <c r="AJ330" i="2"/>
  <c r="K330" i="2"/>
  <c r="L330" i="2"/>
  <c r="M330" i="2"/>
  <c r="N330" i="2"/>
  <c r="O330" i="2"/>
  <c r="X330" i="2"/>
  <c r="Y330" i="2"/>
  <c r="Z330" i="2"/>
  <c r="AA330" i="2"/>
  <c r="AB330" i="2"/>
  <c r="I373" i="2"/>
  <c r="V373" i="2"/>
  <c r="AI373" i="2"/>
  <c r="J373" i="2"/>
  <c r="W373" i="2"/>
  <c r="AJ373" i="2"/>
  <c r="K373" i="2"/>
  <c r="L373" i="2"/>
  <c r="M373" i="2"/>
  <c r="N373" i="2"/>
  <c r="O373" i="2"/>
  <c r="X373" i="2"/>
  <c r="Y373" i="2"/>
  <c r="Z373" i="2"/>
  <c r="AA373" i="2"/>
  <c r="AB373" i="2"/>
  <c r="I287" i="2"/>
  <c r="V287" i="2"/>
  <c r="AI287" i="2"/>
  <c r="J287" i="2"/>
  <c r="W287" i="2"/>
  <c r="AJ287" i="2"/>
  <c r="K287" i="2"/>
  <c r="L287" i="2"/>
  <c r="M287" i="2"/>
  <c r="N287" i="2"/>
  <c r="O287" i="2"/>
  <c r="X287" i="2"/>
  <c r="Y287" i="2"/>
  <c r="Z287" i="2"/>
  <c r="AA287" i="2"/>
  <c r="AB287" i="2"/>
  <c r="I244" i="2"/>
  <c r="V244" i="2"/>
  <c r="AI244" i="2"/>
  <c r="J244" i="2"/>
  <c r="W244" i="2"/>
  <c r="AJ244" i="2"/>
  <c r="K244" i="2"/>
  <c r="L244" i="2"/>
  <c r="M244" i="2"/>
  <c r="N244" i="2"/>
  <c r="O244" i="2"/>
  <c r="X244" i="2"/>
  <c r="Y244" i="2"/>
  <c r="Z244" i="2"/>
  <c r="AA244" i="2"/>
  <c r="AB244" i="2"/>
  <c r="AI374" i="2"/>
  <c r="AJ374" i="2"/>
  <c r="AI331" i="2"/>
  <c r="AJ331" i="2"/>
  <c r="AI288" i="2"/>
  <c r="AJ288" i="2"/>
  <c r="AI245" i="2"/>
  <c r="AJ245" i="2"/>
  <c r="AI417" i="2"/>
  <c r="AJ417" i="2"/>
  <c r="AI335" i="2"/>
  <c r="AJ335" i="2"/>
  <c r="I292" i="2"/>
  <c r="V292" i="2"/>
  <c r="AI292" i="2"/>
  <c r="J292" i="2"/>
  <c r="W292" i="2"/>
  <c r="AJ292" i="2"/>
  <c r="K292" i="2"/>
  <c r="L292" i="2"/>
  <c r="M292" i="2"/>
  <c r="N292" i="2"/>
  <c r="O292" i="2"/>
  <c r="X292" i="2"/>
  <c r="Y292" i="2"/>
  <c r="Z292" i="2"/>
  <c r="AA292" i="2"/>
  <c r="AB292" i="2"/>
  <c r="I249" i="2"/>
  <c r="V249" i="2"/>
  <c r="AI249" i="2"/>
  <c r="J249" i="2"/>
  <c r="W249" i="2"/>
  <c r="AJ249" i="2"/>
  <c r="K249" i="2"/>
  <c r="L249" i="2"/>
  <c r="M249" i="2"/>
  <c r="N249" i="2"/>
  <c r="O249" i="2"/>
  <c r="X249" i="2"/>
  <c r="Y249" i="2"/>
  <c r="Z249" i="2"/>
  <c r="AA249" i="2"/>
  <c r="AB249" i="2"/>
  <c r="I378" i="2"/>
  <c r="V378" i="2"/>
  <c r="AI378" i="2"/>
  <c r="J378" i="2"/>
  <c r="W378" i="2"/>
  <c r="AJ378" i="2"/>
  <c r="K378" i="2"/>
  <c r="L378" i="2"/>
  <c r="M378" i="2"/>
  <c r="N378" i="2"/>
  <c r="O378" i="2"/>
  <c r="X378" i="2"/>
  <c r="Y378" i="2"/>
  <c r="Z378" i="2"/>
  <c r="AA378" i="2"/>
  <c r="AB378" i="2"/>
  <c r="I421" i="2"/>
  <c r="V421" i="2"/>
  <c r="AI421" i="2"/>
  <c r="J421" i="2"/>
  <c r="W421" i="2"/>
  <c r="AJ421" i="2"/>
  <c r="K421" i="2"/>
  <c r="L421" i="2"/>
  <c r="M421" i="2"/>
  <c r="N421" i="2"/>
  <c r="O421" i="2"/>
  <c r="X421" i="2"/>
  <c r="Y421" i="2"/>
  <c r="Z421" i="2"/>
  <c r="AA421" i="2"/>
  <c r="AB421" i="2"/>
  <c r="AI293" i="2"/>
  <c r="AJ293" i="2"/>
  <c r="AI250" i="2"/>
  <c r="AJ250" i="2"/>
  <c r="AI422" i="2"/>
  <c r="AJ422" i="2"/>
  <c r="I336" i="2"/>
  <c r="V336" i="2"/>
  <c r="AI336" i="2"/>
  <c r="J336" i="2"/>
  <c r="W336" i="2"/>
  <c r="AJ336" i="2"/>
  <c r="K336" i="2"/>
  <c r="L336" i="2"/>
  <c r="M336" i="2"/>
  <c r="N336" i="2"/>
  <c r="O336" i="2"/>
  <c r="X336" i="2"/>
  <c r="Y336" i="2"/>
  <c r="Z336" i="2"/>
  <c r="AA336" i="2"/>
  <c r="AB336" i="2"/>
  <c r="AI379" i="2"/>
  <c r="AJ379" i="2"/>
  <c r="AI268" i="2"/>
  <c r="AJ268" i="2"/>
  <c r="I354" i="2"/>
  <c r="V354" i="2"/>
  <c r="AI354" i="2"/>
  <c r="J354" i="2"/>
  <c r="W354" i="2"/>
  <c r="AJ354" i="2"/>
  <c r="I356" i="2"/>
  <c r="J356" i="2"/>
  <c r="K356" i="2"/>
  <c r="L356" i="2"/>
  <c r="M356" i="2"/>
  <c r="N356" i="2"/>
  <c r="O356" i="2"/>
  <c r="V356" i="2"/>
  <c r="W356" i="2"/>
  <c r="X356" i="2"/>
  <c r="Y356" i="2"/>
  <c r="Z356" i="2"/>
  <c r="AA356" i="2"/>
  <c r="AB356" i="2"/>
  <c r="K354" i="2"/>
  <c r="L354" i="2"/>
  <c r="M354" i="2"/>
  <c r="N354" i="2"/>
  <c r="O354" i="2"/>
  <c r="X354" i="2"/>
  <c r="Y354" i="2"/>
  <c r="Z354" i="2"/>
  <c r="AA354" i="2"/>
  <c r="AB354" i="2"/>
  <c r="I397" i="2"/>
  <c r="V397" i="2"/>
  <c r="AI397" i="2"/>
  <c r="J397" i="2"/>
  <c r="W397" i="2"/>
  <c r="AJ397" i="2"/>
  <c r="I399" i="2"/>
  <c r="J399" i="2"/>
  <c r="K399" i="2"/>
  <c r="L399" i="2"/>
  <c r="M399" i="2"/>
  <c r="N399" i="2"/>
  <c r="O399" i="2"/>
  <c r="V399" i="2"/>
  <c r="W399" i="2"/>
  <c r="X399" i="2"/>
  <c r="Y399" i="2"/>
  <c r="Z399" i="2"/>
  <c r="AA399" i="2"/>
  <c r="AB399" i="2"/>
  <c r="K397" i="2"/>
  <c r="L397" i="2"/>
  <c r="M397" i="2"/>
  <c r="N397" i="2"/>
  <c r="O397" i="2"/>
  <c r="X397" i="2"/>
  <c r="Y397" i="2"/>
  <c r="Z397" i="2"/>
  <c r="AA397" i="2"/>
  <c r="AB397" i="2"/>
  <c r="V269" i="2"/>
  <c r="AI269" i="2"/>
  <c r="W269" i="2"/>
  <c r="AJ269" i="2"/>
  <c r="X269" i="2"/>
  <c r="Y269" i="2"/>
  <c r="Z269" i="2"/>
  <c r="AA269" i="2"/>
  <c r="AB269" i="2"/>
  <c r="I355" i="2"/>
  <c r="V355" i="2"/>
  <c r="AI355" i="2"/>
  <c r="J355" i="2"/>
  <c r="W355" i="2"/>
  <c r="AJ355" i="2"/>
  <c r="K355" i="2"/>
  <c r="L355" i="2"/>
  <c r="M355" i="2"/>
  <c r="N355" i="2"/>
  <c r="O355" i="2"/>
  <c r="X355" i="2"/>
  <c r="Y355" i="2"/>
  <c r="Z355" i="2"/>
  <c r="AA355" i="2"/>
  <c r="AB355" i="2"/>
  <c r="I312" i="2"/>
  <c r="V312" i="2"/>
  <c r="AI312" i="2"/>
  <c r="J312" i="2"/>
  <c r="W312" i="2"/>
  <c r="AJ312" i="2"/>
  <c r="K312" i="2"/>
  <c r="L312" i="2"/>
  <c r="M312" i="2"/>
  <c r="N312" i="2"/>
  <c r="O312" i="2"/>
  <c r="X312" i="2"/>
  <c r="Y312" i="2"/>
  <c r="Z312" i="2"/>
  <c r="AA312" i="2"/>
  <c r="AB312" i="2"/>
  <c r="I398" i="2"/>
  <c r="V398" i="2"/>
  <c r="AI398" i="2"/>
  <c r="AR398" i="2" s="1"/>
  <c r="J398" i="2"/>
  <c r="W398" i="2"/>
  <c r="AJ398" i="2"/>
  <c r="K398" i="2"/>
  <c r="L398" i="2"/>
  <c r="M398" i="2"/>
  <c r="N398" i="2"/>
  <c r="O398" i="2"/>
  <c r="X398" i="2"/>
  <c r="Y398" i="2"/>
  <c r="Z398" i="2"/>
  <c r="AA398" i="2"/>
  <c r="AB398" i="2"/>
  <c r="AI399" i="2"/>
  <c r="AJ399" i="2"/>
  <c r="AI356" i="2"/>
  <c r="AJ356" i="2"/>
  <c r="K271" i="2"/>
  <c r="L271" i="2"/>
  <c r="M271" i="2"/>
  <c r="N271" i="2"/>
  <c r="O271" i="2"/>
  <c r="X271" i="2"/>
  <c r="Y271" i="2"/>
  <c r="Z271" i="2"/>
  <c r="AA271" i="2"/>
  <c r="AB271" i="2"/>
  <c r="K400" i="2"/>
  <c r="L400" i="2"/>
  <c r="M400" i="2"/>
  <c r="N400" i="2"/>
  <c r="O400" i="2"/>
  <c r="X400" i="2"/>
  <c r="Y400" i="2"/>
  <c r="Z400" i="2"/>
  <c r="AA400" i="2"/>
  <c r="AB400" i="2"/>
  <c r="K314" i="2"/>
  <c r="L314" i="2"/>
  <c r="M314" i="2"/>
  <c r="N314" i="2"/>
  <c r="O314" i="2"/>
  <c r="X314" i="2"/>
  <c r="Y314" i="2"/>
  <c r="Z314" i="2"/>
  <c r="AA314" i="2"/>
  <c r="AB314" i="2"/>
  <c r="K357" i="2"/>
  <c r="L357" i="2"/>
  <c r="M357" i="2"/>
  <c r="N357" i="2"/>
  <c r="O357" i="2"/>
  <c r="X357" i="2"/>
  <c r="Y357" i="2"/>
  <c r="Z357" i="2"/>
  <c r="AA357" i="2"/>
  <c r="AB357" i="2"/>
  <c r="K316" i="2"/>
  <c r="L316" i="2"/>
  <c r="M316" i="2"/>
  <c r="N316" i="2"/>
  <c r="O316" i="2"/>
  <c r="X316" i="2"/>
  <c r="Y316" i="2"/>
  <c r="Z316" i="2"/>
  <c r="AA316" i="2"/>
  <c r="AB316" i="2"/>
  <c r="K273" i="2"/>
  <c r="L273" i="2"/>
  <c r="M273" i="2"/>
  <c r="N273" i="2"/>
  <c r="O273" i="2"/>
  <c r="X273" i="2"/>
  <c r="Y273" i="2"/>
  <c r="Z273" i="2"/>
  <c r="AA273" i="2"/>
  <c r="AB273" i="2"/>
  <c r="K359" i="2"/>
  <c r="L359" i="2"/>
  <c r="M359" i="2"/>
  <c r="N359" i="2"/>
  <c r="O359" i="2"/>
  <c r="X359" i="2"/>
  <c r="Y359" i="2"/>
  <c r="Z359" i="2"/>
  <c r="AA359" i="2"/>
  <c r="AB359" i="2"/>
  <c r="K402" i="2"/>
  <c r="L402" i="2"/>
  <c r="M402" i="2"/>
  <c r="N402" i="2"/>
  <c r="O402" i="2"/>
  <c r="X402" i="2"/>
  <c r="Y402" i="2"/>
  <c r="Z402" i="2"/>
  <c r="AA402" i="2"/>
  <c r="AB402" i="2"/>
  <c r="BQ7" i="1"/>
  <c r="BR7" i="1" s="1"/>
  <c r="BS7" i="1" s="1"/>
  <c r="BT7" i="1" s="1"/>
  <c r="BQ12" i="1"/>
  <c r="BR12" i="1" s="1"/>
  <c r="BS12" i="1" s="1"/>
  <c r="BT12" i="1" s="1"/>
  <c r="BQ14" i="1"/>
  <c r="BR14" i="1" s="1"/>
  <c r="BS14" i="1" s="1"/>
  <c r="BT14" i="1" s="1"/>
  <c r="BQ19" i="1"/>
  <c r="BR19" i="1" s="1"/>
  <c r="BS19" i="1" s="1"/>
  <c r="BT19" i="1" s="1"/>
  <c r="BQ20" i="1"/>
  <c r="BR20" i="1" s="1"/>
  <c r="BS20" i="1" s="1"/>
  <c r="BT20" i="1" s="1"/>
  <c r="BQ21" i="1"/>
  <c r="BR21" i="1" s="1"/>
  <c r="BS21" i="1" s="1"/>
  <c r="BT21" i="1" s="1"/>
  <c r="BQ22" i="1"/>
  <c r="BR22" i="1" s="1"/>
  <c r="BS22" i="1" s="1"/>
  <c r="BT22" i="1" s="1"/>
  <c r="BQ25" i="1"/>
  <c r="BR25" i="1" s="1"/>
  <c r="BS25" i="1" s="1"/>
  <c r="BT25" i="1" s="1"/>
  <c r="BQ28" i="1"/>
  <c r="BR28" i="1" s="1"/>
  <c r="BS28" i="1" s="1"/>
  <c r="BT28" i="1" s="1"/>
  <c r="BQ29" i="1"/>
  <c r="BR29" i="1" s="1"/>
  <c r="BS29" i="1" s="1"/>
  <c r="BT29" i="1" s="1"/>
  <c r="BQ31" i="1"/>
  <c r="BR31" i="1" s="1"/>
  <c r="BS31" i="1" s="1"/>
  <c r="BT31" i="1" s="1"/>
  <c r="BQ32" i="1"/>
  <c r="BR32" i="1" s="1"/>
  <c r="BS32" i="1" s="1"/>
  <c r="BT32" i="1" s="1"/>
  <c r="BQ33" i="1"/>
  <c r="BR33" i="1" s="1"/>
  <c r="BS33" i="1" s="1"/>
  <c r="BT33" i="1" s="1"/>
  <c r="BQ34" i="1"/>
  <c r="BR34" i="1" s="1"/>
  <c r="BS34" i="1" s="1"/>
  <c r="BT34" i="1" s="1"/>
  <c r="BQ35" i="1"/>
  <c r="BR35" i="1" s="1"/>
  <c r="BS35" i="1" s="1"/>
  <c r="BT35" i="1" s="1"/>
  <c r="BQ36" i="1"/>
  <c r="BR36" i="1" s="1"/>
  <c r="BS36" i="1" s="1"/>
  <c r="BT36" i="1" s="1"/>
  <c r="BQ38" i="1"/>
  <c r="BR38" i="1" s="1"/>
  <c r="BS38" i="1" s="1"/>
  <c r="BT38" i="1" s="1"/>
  <c r="I269" i="2"/>
  <c r="AI181" i="2"/>
  <c r="AJ181" i="2"/>
  <c r="AI177" i="2"/>
  <c r="AJ177" i="2"/>
  <c r="AI178" i="2"/>
  <c r="AJ178" i="2"/>
  <c r="AI182" i="2"/>
  <c r="AJ182" i="2"/>
  <c r="AI183" i="2"/>
  <c r="AJ183" i="2"/>
  <c r="AI153" i="2"/>
  <c r="AJ153" i="2"/>
  <c r="AI24" i="2"/>
  <c r="AJ24" i="2"/>
  <c r="AI196" i="2"/>
  <c r="AJ196" i="2"/>
  <c r="AI67" i="2"/>
  <c r="AJ67" i="2"/>
  <c r="AI110" i="2"/>
  <c r="AJ110" i="2"/>
  <c r="AI184" i="2"/>
  <c r="AJ184" i="2"/>
  <c r="AI185" i="2"/>
  <c r="AJ185" i="2"/>
  <c r="AI186" i="2"/>
  <c r="AJ186" i="2"/>
  <c r="AI187" i="2"/>
  <c r="AJ187" i="2"/>
  <c r="AI21" i="2"/>
  <c r="AJ21" i="2"/>
  <c r="AI64" i="2"/>
  <c r="AJ64" i="2"/>
  <c r="AI107" i="2"/>
  <c r="AJ107" i="2"/>
  <c r="AI150" i="2"/>
  <c r="AJ150" i="2"/>
  <c r="AI193" i="2"/>
  <c r="AJ193" i="2"/>
  <c r="AI179" i="2"/>
  <c r="AJ179" i="2"/>
  <c r="AI180" i="2"/>
  <c r="AJ180" i="2"/>
  <c r="AI188" i="2"/>
  <c r="AJ188" i="2"/>
  <c r="AI189" i="2"/>
  <c r="AJ189" i="2"/>
  <c r="AI190" i="2"/>
  <c r="AJ190" i="2"/>
  <c r="AI20" i="2"/>
  <c r="AJ20" i="2"/>
  <c r="AI106" i="2"/>
  <c r="AJ106" i="2"/>
  <c r="AI63" i="2"/>
  <c r="AJ63" i="2"/>
  <c r="AI192" i="2"/>
  <c r="AJ192" i="2"/>
  <c r="AI149" i="2"/>
  <c r="AJ149" i="2"/>
  <c r="AI191" i="2"/>
  <c r="AJ191" i="2"/>
  <c r="AI25" i="2"/>
  <c r="AJ25" i="2"/>
  <c r="AI68" i="2"/>
  <c r="AJ68" i="2"/>
  <c r="AI111" i="2"/>
  <c r="AJ111" i="2"/>
  <c r="AI154" i="2"/>
  <c r="AJ154" i="2"/>
  <c r="AI197" i="2"/>
  <c r="AJ197" i="2"/>
  <c r="AI26" i="2"/>
  <c r="AJ26" i="2"/>
  <c r="AI69" i="2"/>
  <c r="AJ69" i="2"/>
  <c r="AI112" i="2"/>
  <c r="AJ112" i="2"/>
  <c r="AI155" i="2"/>
  <c r="AJ155" i="2"/>
  <c r="AI198" i="2"/>
  <c r="AJ198" i="2"/>
  <c r="AI113" i="2"/>
  <c r="AJ113" i="2"/>
  <c r="AI156" i="2"/>
  <c r="AJ156" i="2"/>
  <c r="AI199" i="2"/>
  <c r="AJ199" i="2"/>
  <c r="AI70" i="2"/>
  <c r="AJ70" i="2"/>
  <c r="AI27" i="2"/>
  <c r="AJ27" i="2"/>
  <c r="AI108" i="2"/>
  <c r="AJ108" i="2"/>
  <c r="AI151" i="2"/>
  <c r="AJ151" i="2"/>
  <c r="AI194" i="2"/>
  <c r="AJ194" i="2"/>
  <c r="AI65" i="2"/>
  <c r="AJ65" i="2"/>
  <c r="AI22" i="2"/>
  <c r="AJ22" i="2"/>
  <c r="AI71" i="2"/>
  <c r="AJ71" i="2"/>
  <c r="AI28" i="2"/>
  <c r="AJ28" i="2"/>
  <c r="J28" i="2"/>
  <c r="W28" i="2"/>
  <c r="AI200" i="2"/>
  <c r="AJ200" i="2"/>
  <c r="AI114" i="2"/>
  <c r="AJ114" i="2"/>
  <c r="AI157" i="2"/>
  <c r="AJ157" i="2"/>
  <c r="AI29" i="2"/>
  <c r="AJ29" i="2"/>
  <c r="AI115" i="2"/>
  <c r="AJ115" i="2"/>
  <c r="AI72" i="2"/>
  <c r="AJ72" i="2"/>
  <c r="AI158" i="2"/>
  <c r="AJ158" i="2"/>
  <c r="AI201" i="2"/>
  <c r="AJ201" i="2"/>
  <c r="AI30" i="2"/>
  <c r="AJ30" i="2"/>
  <c r="AI202" i="2"/>
  <c r="AJ202" i="2"/>
  <c r="AI116" i="2"/>
  <c r="AJ116" i="2"/>
  <c r="AI73" i="2"/>
  <c r="AJ73" i="2"/>
  <c r="AI159" i="2"/>
  <c r="AJ159" i="2"/>
  <c r="AI31" i="2"/>
  <c r="AJ31" i="2"/>
  <c r="AI160" i="2"/>
  <c r="AJ160" i="2"/>
  <c r="AI203" i="2"/>
  <c r="AJ203" i="2"/>
  <c r="AI74" i="2"/>
  <c r="AJ74" i="2"/>
  <c r="AI117" i="2"/>
  <c r="AJ117" i="2"/>
  <c r="AI118" i="2"/>
  <c r="AJ118" i="2"/>
  <c r="AI32" i="2"/>
  <c r="AJ32" i="2"/>
  <c r="AI161" i="2"/>
  <c r="AJ161" i="2"/>
  <c r="AI195" i="2"/>
  <c r="AJ195" i="2"/>
  <c r="AI23" i="2"/>
  <c r="AJ23" i="2"/>
  <c r="AI152" i="2"/>
  <c r="AJ152" i="2"/>
  <c r="AI66" i="2"/>
  <c r="AJ66" i="2"/>
  <c r="AI109" i="2"/>
  <c r="AJ109" i="2"/>
  <c r="AI205" i="2"/>
  <c r="AJ205" i="2"/>
  <c r="AI76" i="2"/>
  <c r="AJ76" i="2"/>
  <c r="AI33" i="2"/>
  <c r="AJ33" i="2"/>
  <c r="AI119" i="2"/>
  <c r="AJ119" i="2"/>
  <c r="AI162" i="2"/>
  <c r="AJ162" i="2"/>
  <c r="AI120" i="2"/>
  <c r="AJ120" i="2"/>
  <c r="AI77" i="2"/>
  <c r="AJ77" i="2"/>
  <c r="AI34" i="2"/>
  <c r="AJ34" i="2"/>
  <c r="AI163" i="2"/>
  <c r="AJ163" i="2"/>
  <c r="AI206" i="2"/>
  <c r="AJ206" i="2"/>
  <c r="V32" i="2"/>
  <c r="W32" i="2"/>
  <c r="X32" i="2"/>
  <c r="Y32" i="2"/>
  <c r="Z32" i="2"/>
  <c r="AA32" i="2"/>
  <c r="AB32" i="2"/>
  <c r="V118" i="2"/>
  <c r="W118" i="2"/>
  <c r="X118" i="2"/>
  <c r="Y118" i="2"/>
  <c r="Z118" i="2"/>
  <c r="AA118" i="2"/>
  <c r="AB118" i="2"/>
  <c r="I20" i="2"/>
  <c r="J20" i="2"/>
  <c r="K20" i="2"/>
  <c r="L20" i="2"/>
  <c r="M20" i="2"/>
  <c r="N20" i="2"/>
  <c r="O20" i="2"/>
  <c r="I6" i="2"/>
  <c r="J6" i="2"/>
  <c r="K6" i="2"/>
  <c r="L6" i="2"/>
  <c r="M6" i="2"/>
  <c r="N6" i="2"/>
  <c r="O6" i="2"/>
  <c r="I26" i="2"/>
  <c r="V26" i="2"/>
  <c r="J26" i="2"/>
  <c r="W26" i="2"/>
  <c r="K26" i="2"/>
  <c r="L26" i="2"/>
  <c r="M26" i="2"/>
  <c r="N26" i="2"/>
  <c r="O26" i="2"/>
  <c r="X26" i="2"/>
  <c r="Y26" i="2"/>
  <c r="Z26" i="2"/>
  <c r="AA26" i="2"/>
  <c r="AB26" i="2"/>
  <c r="I69" i="2"/>
  <c r="V69" i="2"/>
  <c r="J69" i="2"/>
  <c r="W69" i="2"/>
  <c r="K69" i="2"/>
  <c r="L69" i="2"/>
  <c r="M69" i="2"/>
  <c r="N69" i="2"/>
  <c r="O69" i="2"/>
  <c r="X69" i="2"/>
  <c r="Y69" i="2"/>
  <c r="Z69" i="2"/>
  <c r="AA69" i="2"/>
  <c r="AB69" i="2"/>
  <c r="I112" i="2"/>
  <c r="V112" i="2"/>
  <c r="J112" i="2"/>
  <c r="W112" i="2"/>
  <c r="K112" i="2"/>
  <c r="L112" i="2"/>
  <c r="M112" i="2"/>
  <c r="N112" i="2"/>
  <c r="O112" i="2"/>
  <c r="X112" i="2"/>
  <c r="Y112" i="2"/>
  <c r="Z112" i="2"/>
  <c r="AA112" i="2"/>
  <c r="AB112" i="2"/>
  <c r="I155" i="2"/>
  <c r="V155" i="2"/>
  <c r="J155" i="2"/>
  <c r="W155" i="2"/>
  <c r="K155" i="2"/>
  <c r="L155" i="2"/>
  <c r="M155" i="2"/>
  <c r="N155" i="2"/>
  <c r="O155" i="2"/>
  <c r="X155" i="2"/>
  <c r="Y155" i="2"/>
  <c r="Z155" i="2"/>
  <c r="AA155" i="2"/>
  <c r="AB155" i="2"/>
  <c r="I9" i="2"/>
  <c r="J9" i="2"/>
  <c r="K9" i="2"/>
  <c r="L9" i="2"/>
  <c r="M9" i="2"/>
  <c r="N9" i="2"/>
  <c r="O9" i="2"/>
  <c r="BZ197" i="1"/>
  <c r="E131" i="1"/>
  <c r="E132" i="1" s="1"/>
  <c r="BZ198" i="1"/>
  <c r="E163" i="1"/>
  <c r="E164" i="1" s="1"/>
  <c r="E35" i="1"/>
  <c r="E36" i="1" s="1"/>
  <c r="I177" i="2"/>
  <c r="V177" i="2"/>
  <c r="J177" i="2"/>
  <c r="W177" i="2"/>
  <c r="K177" i="2"/>
  <c r="L177" i="2"/>
  <c r="M177" i="2"/>
  <c r="N177" i="2"/>
  <c r="O177" i="2"/>
  <c r="Y177" i="2"/>
  <c r="Z177" i="2"/>
  <c r="AA177" i="2"/>
  <c r="AB177" i="2"/>
  <c r="X177" i="2"/>
  <c r="I91" i="2"/>
  <c r="V91" i="2"/>
  <c r="AI91" i="2"/>
  <c r="J91" i="2"/>
  <c r="W91" i="2"/>
  <c r="AJ91" i="2"/>
  <c r="K91" i="2"/>
  <c r="L91" i="2"/>
  <c r="M91" i="2"/>
  <c r="N91" i="2"/>
  <c r="O91" i="2"/>
  <c r="Y91" i="2"/>
  <c r="Z91" i="2"/>
  <c r="AA91" i="2"/>
  <c r="AB91" i="2"/>
  <c r="X91" i="2"/>
  <c r="I134" i="2"/>
  <c r="V134" i="2"/>
  <c r="AI134" i="2"/>
  <c r="J134" i="2"/>
  <c r="AJ134" i="2"/>
  <c r="W134" i="2"/>
  <c r="K134" i="2"/>
  <c r="L134" i="2"/>
  <c r="M134" i="2"/>
  <c r="N134" i="2"/>
  <c r="O134" i="2"/>
  <c r="Y134" i="2"/>
  <c r="Z134" i="2"/>
  <c r="AA134" i="2"/>
  <c r="AB134" i="2"/>
  <c r="X134" i="2"/>
  <c r="I48" i="2"/>
  <c r="V48" i="2"/>
  <c r="AI48" i="2"/>
  <c r="J48" i="2"/>
  <c r="AJ48" i="2"/>
  <c r="W48" i="2"/>
  <c r="K48" i="2"/>
  <c r="L48" i="2"/>
  <c r="M48" i="2"/>
  <c r="N48" i="2"/>
  <c r="O48" i="2"/>
  <c r="Y48" i="2"/>
  <c r="Z48" i="2"/>
  <c r="AA48" i="2"/>
  <c r="AB48" i="2"/>
  <c r="X48" i="2"/>
  <c r="I12" i="2"/>
  <c r="V12" i="2"/>
  <c r="AI12" i="2"/>
  <c r="J12" i="2"/>
  <c r="W12" i="2"/>
  <c r="AJ12" i="2"/>
  <c r="K12" i="2"/>
  <c r="L12" i="2"/>
  <c r="M12" i="2"/>
  <c r="N12" i="2"/>
  <c r="O12" i="2"/>
  <c r="X12" i="2"/>
  <c r="Y12" i="2"/>
  <c r="Z12" i="2"/>
  <c r="AA12" i="2"/>
  <c r="AB12" i="2"/>
  <c r="I141" i="2"/>
  <c r="V141" i="2"/>
  <c r="AI141" i="2"/>
  <c r="J141" i="2"/>
  <c r="W141" i="2"/>
  <c r="AJ141" i="2"/>
  <c r="K141" i="2"/>
  <c r="L141" i="2"/>
  <c r="M141" i="2"/>
  <c r="N141" i="2"/>
  <c r="O141" i="2"/>
  <c r="X141" i="2"/>
  <c r="Y141" i="2"/>
  <c r="Z141" i="2"/>
  <c r="AA141" i="2"/>
  <c r="AB141" i="2"/>
  <c r="I184" i="2"/>
  <c r="V184" i="2"/>
  <c r="J184" i="2"/>
  <c r="W184" i="2"/>
  <c r="K184" i="2"/>
  <c r="L184" i="2"/>
  <c r="M184" i="2"/>
  <c r="N184" i="2"/>
  <c r="O184" i="2"/>
  <c r="X184" i="2"/>
  <c r="Y184" i="2"/>
  <c r="Z184" i="2"/>
  <c r="AA184" i="2"/>
  <c r="AB184" i="2"/>
  <c r="I98" i="2"/>
  <c r="V98" i="2"/>
  <c r="AI98" i="2"/>
  <c r="J98" i="2"/>
  <c r="W98" i="2"/>
  <c r="AJ98" i="2"/>
  <c r="K98" i="2"/>
  <c r="L98" i="2"/>
  <c r="M98" i="2"/>
  <c r="N98" i="2"/>
  <c r="O98" i="2"/>
  <c r="X98" i="2"/>
  <c r="Y98" i="2"/>
  <c r="Z98" i="2"/>
  <c r="AA98" i="2"/>
  <c r="AB98" i="2"/>
  <c r="I142" i="2"/>
  <c r="V142" i="2"/>
  <c r="AI142" i="2"/>
  <c r="J142" i="2"/>
  <c r="W142" i="2"/>
  <c r="AJ142" i="2"/>
  <c r="K142" i="2"/>
  <c r="L142" i="2"/>
  <c r="M142" i="2"/>
  <c r="N142" i="2"/>
  <c r="O142" i="2"/>
  <c r="X142" i="2"/>
  <c r="Y142" i="2"/>
  <c r="Z142" i="2"/>
  <c r="AA142" i="2"/>
  <c r="AB142" i="2"/>
  <c r="I13" i="2"/>
  <c r="V13" i="2"/>
  <c r="AI13" i="2"/>
  <c r="J13" i="2"/>
  <c r="W13" i="2"/>
  <c r="AJ13" i="2"/>
  <c r="K13" i="2"/>
  <c r="L13" i="2"/>
  <c r="M13" i="2"/>
  <c r="N13" i="2"/>
  <c r="O13" i="2"/>
  <c r="X13" i="2"/>
  <c r="Y13" i="2"/>
  <c r="Z13" i="2"/>
  <c r="AA13" i="2"/>
  <c r="AB13" i="2"/>
  <c r="I56" i="2"/>
  <c r="V56" i="2"/>
  <c r="AI56" i="2"/>
  <c r="J56" i="2"/>
  <c r="W56" i="2"/>
  <c r="AJ56" i="2"/>
  <c r="K56" i="2"/>
  <c r="L56" i="2"/>
  <c r="M56" i="2"/>
  <c r="N56" i="2"/>
  <c r="O56" i="2"/>
  <c r="X56" i="2"/>
  <c r="Y56" i="2"/>
  <c r="Z56" i="2"/>
  <c r="AA56" i="2"/>
  <c r="AB56" i="2"/>
  <c r="I99" i="2"/>
  <c r="V99" i="2"/>
  <c r="AI99" i="2"/>
  <c r="J99" i="2"/>
  <c r="W99" i="2"/>
  <c r="AJ99" i="2"/>
  <c r="K99" i="2"/>
  <c r="L99" i="2"/>
  <c r="M99" i="2"/>
  <c r="N99" i="2"/>
  <c r="O99" i="2"/>
  <c r="X99" i="2"/>
  <c r="Y99" i="2"/>
  <c r="Z99" i="2"/>
  <c r="AA99" i="2"/>
  <c r="AB99" i="2"/>
  <c r="I185" i="2"/>
  <c r="V185" i="2"/>
  <c r="J185" i="2"/>
  <c r="W185" i="2"/>
  <c r="K185" i="2"/>
  <c r="L185" i="2"/>
  <c r="M185" i="2"/>
  <c r="N185" i="2"/>
  <c r="O185" i="2"/>
  <c r="X185" i="2"/>
  <c r="Y185" i="2"/>
  <c r="Z185" i="2"/>
  <c r="AA185" i="2"/>
  <c r="AB185" i="2"/>
  <c r="V6" i="2"/>
  <c r="AI6" i="2"/>
  <c r="W6" i="2"/>
  <c r="AJ6" i="2"/>
  <c r="X6" i="2"/>
  <c r="Y6" i="2"/>
  <c r="Z6" i="2"/>
  <c r="AA6" i="2"/>
  <c r="AB6" i="2"/>
  <c r="I49" i="2"/>
  <c r="V49" i="2"/>
  <c r="AI49" i="2"/>
  <c r="J49" i="2"/>
  <c r="W49" i="2"/>
  <c r="AJ49" i="2"/>
  <c r="K49" i="2"/>
  <c r="L49" i="2"/>
  <c r="M49" i="2"/>
  <c r="N49" i="2"/>
  <c r="O49" i="2"/>
  <c r="X49" i="2"/>
  <c r="Y49" i="2"/>
  <c r="Z49" i="2"/>
  <c r="AA49" i="2"/>
  <c r="AB49" i="2"/>
  <c r="I92" i="2"/>
  <c r="V92" i="2"/>
  <c r="AI92" i="2"/>
  <c r="J92" i="2"/>
  <c r="W92" i="2"/>
  <c r="AJ92" i="2"/>
  <c r="K92" i="2"/>
  <c r="L92" i="2"/>
  <c r="M92" i="2"/>
  <c r="N92" i="2"/>
  <c r="O92" i="2"/>
  <c r="X92" i="2"/>
  <c r="Y92" i="2"/>
  <c r="Z92" i="2"/>
  <c r="AA92" i="2"/>
  <c r="AB92" i="2"/>
  <c r="I135" i="2"/>
  <c r="V135" i="2"/>
  <c r="AI135" i="2"/>
  <c r="J135" i="2"/>
  <c r="W135" i="2"/>
  <c r="AJ135" i="2"/>
  <c r="K135" i="2"/>
  <c r="L135" i="2"/>
  <c r="M135" i="2"/>
  <c r="N135" i="2"/>
  <c r="O135" i="2"/>
  <c r="X135" i="2"/>
  <c r="Y135" i="2"/>
  <c r="Z135" i="2"/>
  <c r="AA135" i="2"/>
  <c r="AB135" i="2"/>
  <c r="I178" i="2"/>
  <c r="V178" i="2"/>
  <c r="J178" i="2"/>
  <c r="W178" i="2"/>
  <c r="K178" i="2"/>
  <c r="L178" i="2"/>
  <c r="M178" i="2"/>
  <c r="N178" i="2"/>
  <c r="O178" i="2"/>
  <c r="X178" i="2"/>
  <c r="Y178" i="2"/>
  <c r="Z178" i="2"/>
  <c r="AA178" i="2"/>
  <c r="AB178" i="2"/>
  <c r="I11" i="2"/>
  <c r="V11" i="2"/>
  <c r="AI11" i="2"/>
  <c r="J11" i="2"/>
  <c r="W11" i="2"/>
  <c r="AJ11" i="2"/>
  <c r="K11" i="2"/>
  <c r="L11" i="2"/>
  <c r="M11" i="2"/>
  <c r="N11" i="2"/>
  <c r="O11" i="2"/>
  <c r="X11" i="2"/>
  <c r="Y11" i="2"/>
  <c r="Z11" i="2"/>
  <c r="AA11" i="2"/>
  <c r="AB11" i="2"/>
  <c r="I54" i="2"/>
  <c r="V54" i="2"/>
  <c r="AI54" i="2"/>
  <c r="J54" i="2"/>
  <c r="W54" i="2"/>
  <c r="AJ54" i="2"/>
  <c r="K54" i="2"/>
  <c r="L54" i="2"/>
  <c r="M54" i="2"/>
  <c r="N54" i="2"/>
  <c r="O54" i="2"/>
  <c r="X54" i="2"/>
  <c r="Y54" i="2"/>
  <c r="Z54" i="2"/>
  <c r="AA54" i="2"/>
  <c r="AB54" i="2"/>
  <c r="I97" i="2"/>
  <c r="V97" i="2"/>
  <c r="AI97" i="2"/>
  <c r="J97" i="2"/>
  <c r="W97" i="2"/>
  <c r="AJ97" i="2"/>
  <c r="K97" i="2"/>
  <c r="L97" i="2"/>
  <c r="M97" i="2"/>
  <c r="N97" i="2"/>
  <c r="O97" i="2"/>
  <c r="X97" i="2"/>
  <c r="Y97" i="2"/>
  <c r="Z97" i="2"/>
  <c r="AA97" i="2"/>
  <c r="AB97" i="2"/>
  <c r="I140" i="2"/>
  <c r="V140" i="2"/>
  <c r="AI140" i="2"/>
  <c r="J140" i="2"/>
  <c r="W140" i="2"/>
  <c r="AJ140" i="2"/>
  <c r="K140" i="2"/>
  <c r="L140" i="2"/>
  <c r="M140" i="2"/>
  <c r="N140" i="2"/>
  <c r="O140" i="2"/>
  <c r="X140" i="2"/>
  <c r="Y140" i="2"/>
  <c r="Z140" i="2"/>
  <c r="AA140" i="2"/>
  <c r="AB140" i="2"/>
  <c r="I183" i="2"/>
  <c r="V183" i="2"/>
  <c r="J183" i="2"/>
  <c r="W183" i="2"/>
  <c r="K183" i="2"/>
  <c r="L183" i="2"/>
  <c r="M183" i="2"/>
  <c r="N183" i="2"/>
  <c r="O183" i="2"/>
  <c r="X183" i="2"/>
  <c r="Y183" i="2"/>
  <c r="Z183" i="2"/>
  <c r="AA183" i="2"/>
  <c r="AB183" i="2"/>
  <c r="I93" i="2"/>
  <c r="V93" i="2"/>
  <c r="AI93" i="2"/>
  <c r="W523" i="2"/>
  <c r="J93" i="2"/>
  <c r="W93" i="2"/>
  <c r="AJ93" i="2"/>
  <c r="K93" i="2"/>
  <c r="L93" i="2"/>
  <c r="M93" i="2"/>
  <c r="N93" i="2"/>
  <c r="O93" i="2"/>
  <c r="X93" i="2"/>
  <c r="Y93" i="2"/>
  <c r="Z93" i="2"/>
  <c r="AA93" i="2"/>
  <c r="AB93" i="2"/>
  <c r="X523" i="2"/>
  <c r="I136" i="2"/>
  <c r="V136" i="2"/>
  <c r="AI136" i="2"/>
  <c r="W566" i="2"/>
  <c r="J136" i="2"/>
  <c r="W136" i="2"/>
  <c r="AJ136" i="2"/>
  <c r="K136" i="2"/>
  <c r="L136" i="2"/>
  <c r="M136" i="2"/>
  <c r="N136" i="2"/>
  <c r="O136" i="2"/>
  <c r="X136" i="2"/>
  <c r="Y136" i="2"/>
  <c r="Z136" i="2"/>
  <c r="AA136" i="2"/>
  <c r="AB136" i="2"/>
  <c r="X566" i="2"/>
  <c r="I50" i="2"/>
  <c r="V50" i="2"/>
  <c r="AI50" i="2"/>
  <c r="W480" i="2"/>
  <c r="J50" i="2"/>
  <c r="W50" i="2"/>
  <c r="AJ50" i="2"/>
  <c r="K50" i="2"/>
  <c r="L50" i="2"/>
  <c r="M50" i="2"/>
  <c r="N50" i="2"/>
  <c r="O50" i="2"/>
  <c r="X50" i="2"/>
  <c r="Y50" i="2"/>
  <c r="Z50" i="2"/>
  <c r="AA50" i="2"/>
  <c r="AB50" i="2"/>
  <c r="X480" i="2"/>
  <c r="I179" i="2"/>
  <c r="V179" i="2"/>
  <c r="W610" i="2"/>
  <c r="J179" i="2"/>
  <c r="W179" i="2"/>
  <c r="K179" i="2"/>
  <c r="L179" i="2"/>
  <c r="M179" i="2"/>
  <c r="N179" i="2"/>
  <c r="O179" i="2"/>
  <c r="X179" i="2"/>
  <c r="Y179" i="2"/>
  <c r="Z179" i="2"/>
  <c r="AA179" i="2"/>
  <c r="AB179" i="2"/>
  <c r="X610" i="2"/>
  <c r="I7" i="2"/>
  <c r="V7" i="2"/>
  <c r="AI7" i="2"/>
  <c r="W437" i="2"/>
  <c r="J7" i="2"/>
  <c r="W7" i="2"/>
  <c r="AJ7" i="2"/>
  <c r="K7" i="2"/>
  <c r="L7" i="2"/>
  <c r="M7" i="2"/>
  <c r="N7" i="2"/>
  <c r="O7" i="2"/>
  <c r="X7" i="2"/>
  <c r="Y7" i="2"/>
  <c r="Z7" i="2"/>
  <c r="AA7" i="2"/>
  <c r="AB7" i="2"/>
  <c r="X437" i="2"/>
  <c r="I8" i="2"/>
  <c r="V8" i="2"/>
  <c r="AI8" i="2"/>
  <c r="J8" i="2"/>
  <c r="W8" i="2"/>
  <c r="AJ8" i="2"/>
  <c r="K8" i="2"/>
  <c r="L8" i="2"/>
  <c r="M8" i="2"/>
  <c r="N8" i="2"/>
  <c r="O8" i="2"/>
  <c r="X8" i="2"/>
  <c r="Y8" i="2"/>
  <c r="Z8" i="2"/>
  <c r="AA8" i="2"/>
  <c r="AB8" i="2"/>
  <c r="I94" i="2"/>
  <c r="V94" i="2"/>
  <c r="AI94" i="2"/>
  <c r="J94" i="2"/>
  <c r="W94" i="2"/>
  <c r="AJ94" i="2"/>
  <c r="K94" i="2"/>
  <c r="L94" i="2"/>
  <c r="M94" i="2"/>
  <c r="N94" i="2"/>
  <c r="O94" i="2"/>
  <c r="X94" i="2"/>
  <c r="Y94" i="2"/>
  <c r="Z94" i="2"/>
  <c r="AA94" i="2"/>
  <c r="AB94" i="2"/>
  <c r="I14" i="2"/>
  <c r="V14" i="2"/>
  <c r="AI14" i="2"/>
  <c r="J14" i="2"/>
  <c r="W14" i="2"/>
  <c r="AJ14" i="2"/>
  <c r="K14" i="2"/>
  <c r="L14" i="2"/>
  <c r="M14" i="2"/>
  <c r="N14" i="2"/>
  <c r="O14" i="2"/>
  <c r="X14" i="2"/>
  <c r="Y14" i="2"/>
  <c r="Z14" i="2"/>
  <c r="AA14" i="2"/>
  <c r="AB14" i="2"/>
  <c r="I143" i="2"/>
  <c r="V143" i="2"/>
  <c r="AI143" i="2"/>
  <c r="J143" i="2"/>
  <c r="W143" i="2"/>
  <c r="AJ143" i="2"/>
  <c r="K143" i="2"/>
  <c r="L143" i="2"/>
  <c r="M143" i="2"/>
  <c r="N143" i="2"/>
  <c r="O143" i="2"/>
  <c r="X143" i="2"/>
  <c r="Y143" i="2"/>
  <c r="Z143" i="2"/>
  <c r="AA143" i="2"/>
  <c r="AB143" i="2"/>
  <c r="I57" i="2"/>
  <c r="V57" i="2"/>
  <c r="AI57" i="2"/>
  <c r="J57" i="2"/>
  <c r="W57" i="2"/>
  <c r="AJ57" i="2"/>
  <c r="K57" i="2"/>
  <c r="L57" i="2"/>
  <c r="M57" i="2"/>
  <c r="N57" i="2"/>
  <c r="O57" i="2"/>
  <c r="X57" i="2"/>
  <c r="Y57" i="2"/>
  <c r="Z57" i="2"/>
  <c r="AA57" i="2"/>
  <c r="AB57" i="2"/>
  <c r="I15" i="2"/>
  <c r="V15" i="2"/>
  <c r="AI15" i="2"/>
  <c r="J15" i="2"/>
  <c r="W15" i="2"/>
  <c r="AJ15" i="2"/>
  <c r="K15" i="2"/>
  <c r="L15" i="2"/>
  <c r="M15" i="2"/>
  <c r="N15" i="2"/>
  <c r="O15" i="2"/>
  <c r="X15" i="2"/>
  <c r="Y15" i="2"/>
  <c r="Z15" i="2"/>
  <c r="AA15" i="2"/>
  <c r="AB15" i="2"/>
  <c r="I144" i="2"/>
  <c r="V144" i="2"/>
  <c r="AI144" i="2"/>
  <c r="J144" i="2"/>
  <c r="W144" i="2"/>
  <c r="AJ144" i="2"/>
  <c r="K144" i="2"/>
  <c r="L144" i="2"/>
  <c r="M144" i="2"/>
  <c r="N144" i="2"/>
  <c r="O144" i="2"/>
  <c r="X144" i="2"/>
  <c r="Y144" i="2"/>
  <c r="Z144" i="2"/>
  <c r="AA144" i="2"/>
  <c r="AB144" i="2"/>
  <c r="I187" i="2"/>
  <c r="V187" i="2"/>
  <c r="J187" i="2"/>
  <c r="W187" i="2"/>
  <c r="K187" i="2"/>
  <c r="L187" i="2"/>
  <c r="M187" i="2"/>
  <c r="N187" i="2"/>
  <c r="O187" i="2"/>
  <c r="X187" i="2"/>
  <c r="Y187" i="2"/>
  <c r="Z187" i="2"/>
  <c r="AA187" i="2"/>
  <c r="AB187" i="2"/>
  <c r="I101" i="2"/>
  <c r="V101" i="2"/>
  <c r="AI101" i="2"/>
  <c r="J101" i="2"/>
  <c r="W101" i="2"/>
  <c r="AJ101" i="2"/>
  <c r="K101" i="2"/>
  <c r="L101" i="2"/>
  <c r="M101" i="2"/>
  <c r="N101" i="2"/>
  <c r="O101" i="2"/>
  <c r="X101" i="2"/>
  <c r="Y101" i="2"/>
  <c r="Z101" i="2"/>
  <c r="AA101" i="2"/>
  <c r="AB101" i="2"/>
  <c r="I58" i="2"/>
  <c r="V58" i="2"/>
  <c r="AI58" i="2"/>
  <c r="J58" i="2"/>
  <c r="W58" i="2"/>
  <c r="AJ58" i="2"/>
  <c r="K58" i="2"/>
  <c r="L58" i="2"/>
  <c r="M58" i="2"/>
  <c r="N58" i="2"/>
  <c r="O58" i="2"/>
  <c r="X58" i="2"/>
  <c r="Y58" i="2"/>
  <c r="Z58" i="2"/>
  <c r="AA58" i="2"/>
  <c r="AB58" i="2"/>
  <c r="V20" i="2"/>
  <c r="W870" i="2"/>
  <c r="AS870" i="2" s="1"/>
  <c r="W20" i="2"/>
  <c r="X20" i="2"/>
  <c r="Y20" i="2"/>
  <c r="Z20" i="2"/>
  <c r="AA20" i="2"/>
  <c r="AB20" i="2"/>
  <c r="X870" i="2"/>
  <c r="I106" i="2"/>
  <c r="V106" i="2"/>
  <c r="W956" i="2"/>
  <c r="AS956" i="2" s="1"/>
  <c r="J106" i="2"/>
  <c r="W106" i="2"/>
  <c r="K106" i="2"/>
  <c r="L106" i="2"/>
  <c r="M106" i="2"/>
  <c r="N106" i="2"/>
  <c r="O106" i="2"/>
  <c r="X106" i="2"/>
  <c r="Y106" i="2"/>
  <c r="Z106" i="2"/>
  <c r="AA106" i="2"/>
  <c r="AB106" i="2"/>
  <c r="X956" i="2"/>
  <c r="I63" i="2"/>
  <c r="V63" i="2"/>
  <c r="W913" i="2"/>
  <c r="AS913" i="2" s="1"/>
  <c r="J63" i="2"/>
  <c r="W63" i="2"/>
  <c r="K63" i="2"/>
  <c r="L63" i="2"/>
  <c r="M63" i="2"/>
  <c r="N63" i="2"/>
  <c r="O63" i="2"/>
  <c r="X63" i="2"/>
  <c r="Y63" i="2"/>
  <c r="Z63" i="2"/>
  <c r="AA63" i="2"/>
  <c r="AB63" i="2"/>
  <c r="X913" i="2"/>
  <c r="I192" i="2"/>
  <c r="V192" i="2"/>
  <c r="W1042" i="2"/>
  <c r="J192" i="2"/>
  <c r="W192" i="2"/>
  <c r="K192" i="2"/>
  <c r="L192" i="2"/>
  <c r="M192" i="2"/>
  <c r="N192" i="2"/>
  <c r="O192" i="2"/>
  <c r="X192" i="2"/>
  <c r="Y192" i="2"/>
  <c r="Z192" i="2"/>
  <c r="AA192" i="2"/>
  <c r="AB192" i="2"/>
  <c r="W999" i="2"/>
  <c r="X999" i="2"/>
  <c r="X1042" i="2"/>
  <c r="I149" i="2"/>
  <c r="V149" i="2"/>
  <c r="J149" i="2"/>
  <c r="W149" i="2"/>
  <c r="K149" i="2"/>
  <c r="L149" i="2"/>
  <c r="M149" i="2"/>
  <c r="N149" i="2"/>
  <c r="O149" i="2"/>
  <c r="X149" i="2"/>
  <c r="Y149" i="2"/>
  <c r="Z149" i="2"/>
  <c r="AA149" i="2"/>
  <c r="AB149" i="2"/>
  <c r="I188" i="2"/>
  <c r="V188" i="2"/>
  <c r="J188" i="2"/>
  <c r="W188" i="2"/>
  <c r="K188" i="2"/>
  <c r="L188" i="2"/>
  <c r="M188" i="2"/>
  <c r="N188" i="2"/>
  <c r="O188" i="2"/>
  <c r="X188" i="2"/>
  <c r="Y188" i="2"/>
  <c r="Z188" i="2"/>
  <c r="AA188" i="2"/>
  <c r="AB188" i="2"/>
  <c r="I16" i="2"/>
  <c r="V16" i="2"/>
  <c r="AI16" i="2"/>
  <c r="J16" i="2"/>
  <c r="W16" i="2"/>
  <c r="AJ16" i="2"/>
  <c r="K16" i="2"/>
  <c r="L16" i="2"/>
  <c r="M16" i="2"/>
  <c r="N16" i="2"/>
  <c r="O16" i="2"/>
  <c r="X16" i="2"/>
  <c r="Y16" i="2"/>
  <c r="Z16" i="2"/>
  <c r="AA16" i="2"/>
  <c r="AB16" i="2"/>
  <c r="I59" i="2"/>
  <c r="V59" i="2"/>
  <c r="AI59" i="2"/>
  <c r="J59" i="2"/>
  <c r="W59" i="2"/>
  <c r="AJ59" i="2"/>
  <c r="K59" i="2"/>
  <c r="L59" i="2"/>
  <c r="M59" i="2"/>
  <c r="N59" i="2"/>
  <c r="O59" i="2"/>
  <c r="X59" i="2"/>
  <c r="Y59" i="2"/>
  <c r="Z59" i="2"/>
  <c r="AA59" i="2"/>
  <c r="AB59" i="2"/>
  <c r="I145" i="2"/>
  <c r="V145" i="2"/>
  <c r="AI145" i="2"/>
  <c r="J145" i="2"/>
  <c r="W145" i="2"/>
  <c r="AJ145" i="2"/>
  <c r="K145" i="2"/>
  <c r="L145" i="2"/>
  <c r="M145" i="2"/>
  <c r="N145" i="2"/>
  <c r="O145" i="2"/>
  <c r="X145" i="2"/>
  <c r="Y145" i="2"/>
  <c r="Z145" i="2"/>
  <c r="AA145" i="2"/>
  <c r="AB145" i="2"/>
  <c r="I102" i="2"/>
  <c r="V102" i="2"/>
  <c r="AI102" i="2"/>
  <c r="J102" i="2"/>
  <c r="W102" i="2"/>
  <c r="AJ102" i="2"/>
  <c r="K102" i="2"/>
  <c r="L102" i="2"/>
  <c r="M102" i="2"/>
  <c r="N102" i="2"/>
  <c r="O102" i="2"/>
  <c r="X102" i="2"/>
  <c r="Y102" i="2"/>
  <c r="Z102" i="2"/>
  <c r="AA102" i="2"/>
  <c r="AB102" i="2"/>
  <c r="I181" i="2"/>
  <c r="V181" i="2"/>
  <c r="J181" i="2"/>
  <c r="W181" i="2"/>
  <c r="K181" i="2"/>
  <c r="L181" i="2"/>
  <c r="M181" i="2"/>
  <c r="N181" i="2"/>
  <c r="O181" i="2"/>
  <c r="X181" i="2"/>
  <c r="Y181" i="2"/>
  <c r="Z181" i="2"/>
  <c r="AA181" i="2"/>
  <c r="AB181" i="2"/>
  <c r="V9" i="2"/>
  <c r="AI9" i="2"/>
  <c r="W9" i="2"/>
  <c r="AJ9" i="2"/>
  <c r="X9" i="2"/>
  <c r="Y9" i="2"/>
  <c r="Z9" i="2"/>
  <c r="AA9" i="2"/>
  <c r="AB9" i="2"/>
  <c r="I138" i="2"/>
  <c r="V138" i="2"/>
  <c r="AI138" i="2"/>
  <c r="J138" i="2"/>
  <c r="W138" i="2"/>
  <c r="AJ138" i="2"/>
  <c r="K138" i="2"/>
  <c r="L138" i="2"/>
  <c r="M138" i="2"/>
  <c r="N138" i="2"/>
  <c r="O138" i="2"/>
  <c r="X138" i="2"/>
  <c r="Y138" i="2"/>
  <c r="Z138" i="2"/>
  <c r="AA138" i="2"/>
  <c r="AB138" i="2"/>
  <c r="I189" i="2"/>
  <c r="V189" i="2"/>
  <c r="J189" i="2"/>
  <c r="W189" i="2"/>
  <c r="K189" i="2"/>
  <c r="L189" i="2"/>
  <c r="M189" i="2"/>
  <c r="N189" i="2"/>
  <c r="O189" i="2"/>
  <c r="X189" i="2"/>
  <c r="Y189" i="2"/>
  <c r="Z189" i="2"/>
  <c r="AA189" i="2"/>
  <c r="AB189" i="2"/>
  <c r="I60" i="2"/>
  <c r="V60" i="2"/>
  <c r="AI60" i="2"/>
  <c r="J60" i="2"/>
  <c r="W60" i="2"/>
  <c r="AJ60" i="2"/>
  <c r="K60" i="2"/>
  <c r="L60" i="2"/>
  <c r="M60" i="2"/>
  <c r="N60" i="2"/>
  <c r="O60" i="2"/>
  <c r="X60" i="2"/>
  <c r="Y60" i="2"/>
  <c r="Z60" i="2"/>
  <c r="AA60" i="2"/>
  <c r="AB60" i="2"/>
  <c r="I146" i="2"/>
  <c r="V146" i="2"/>
  <c r="AI146" i="2"/>
  <c r="J146" i="2"/>
  <c r="W146" i="2"/>
  <c r="AJ146" i="2"/>
  <c r="K146" i="2"/>
  <c r="L146" i="2"/>
  <c r="M146" i="2"/>
  <c r="N146" i="2"/>
  <c r="O146" i="2"/>
  <c r="X146" i="2"/>
  <c r="Y146" i="2"/>
  <c r="Z146" i="2"/>
  <c r="AA146" i="2"/>
  <c r="AB146" i="2"/>
  <c r="I17" i="2"/>
  <c r="V17" i="2"/>
  <c r="AI17" i="2"/>
  <c r="J17" i="2"/>
  <c r="W17" i="2"/>
  <c r="AJ17" i="2"/>
  <c r="K17" i="2"/>
  <c r="L17" i="2"/>
  <c r="M17" i="2"/>
  <c r="N17" i="2"/>
  <c r="O17" i="2"/>
  <c r="X17" i="2"/>
  <c r="Y17" i="2"/>
  <c r="Z17" i="2"/>
  <c r="AA17" i="2"/>
  <c r="AB17" i="2"/>
  <c r="I103" i="2"/>
  <c r="V103" i="2"/>
  <c r="AI103" i="2"/>
  <c r="J103" i="2"/>
  <c r="W103" i="2"/>
  <c r="AJ103" i="2"/>
  <c r="K103" i="2"/>
  <c r="L103" i="2"/>
  <c r="M103" i="2"/>
  <c r="N103" i="2"/>
  <c r="O103" i="2"/>
  <c r="X103" i="2"/>
  <c r="Y103" i="2"/>
  <c r="Z103" i="2"/>
  <c r="AA103" i="2"/>
  <c r="AB103" i="2"/>
  <c r="I147" i="2"/>
  <c r="V147" i="2"/>
  <c r="AI147" i="2"/>
  <c r="J147" i="2"/>
  <c r="W147" i="2"/>
  <c r="AJ147" i="2"/>
  <c r="K147" i="2"/>
  <c r="L147" i="2"/>
  <c r="M147" i="2"/>
  <c r="N147" i="2"/>
  <c r="O147" i="2"/>
  <c r="X147" i="2"/>
  <c r="Y147" i="2"/>
  <c r="Z147" i="2"/>
  <c r="AA147" i="2"/>
  <c r="AB147" i="2"/>
  <c r="I18" i="2"/>
  <c r="V18" i="2"/>
  <c r="AI18" i="2"/>
  <c r="J18" i="2"/>
  <c r="W18" i="2"/>
  <c r="AJ18" i="2"/>
  <c r="K18" i="2"/>
  <c r="L18" i="2"/>
  <c r="M18" i="2"/>
  <c r="N18" i="2"/>
  <c r="O18" i="2"/>
  <c r="X18" i="2"/>
  <c r="Y18" i="2"/>
  <c r="Z18" i="2"/>
  <c r="AA18" i="2"/>
  <c r="AB18" i="2"/>
  <c r="I190" i="2"/>
  <c r="V190" i="2"/>
  <c r="J190" i="2"/>
  <c r="W190" i="2"/>
  <c r="K190" i="2"/>
  <c r="L190" i="2"/>
  <c r="M190" i="2"/>
  <c r="N190" i="2"/>
  <c r="O190" i="2"/>
  <c r="X190" i="2"/>
  <c r="Y190" i="2"/>
  <c r="Z190" i="2"/>
  <c r="AA190" i="2"/>
  <c r="AB190" i="2"/>
  <c r="I61" i="2"/>
  <c r="V61" i="2"/>
  <c r="AI61" i="2"/>
  <c r="J61" i="2"/>
  <c r="W61" i="2"/>
  <c r="AJ61" i="2"/>
  <c r="K61" i="2"/>
  <c r="L61" i="2"/>
  <c r="M61" i="2"/>
  <c r="N61" i="2"/>
  <c r="O61" i="2"/>
  <c r="X61" i="2"/>
  <c r="Y61" i="2"/>
  <c r="Z61" i="2"/>
  <c r="AA61" i="2"/>
  <c r="AB61" i="2"/>
  <c r="I104" i="2"/>
  <c r="V104" i="2"/>
  <c r="AI104" i="2"/>
  <c r="J104" i="2"/>
  <c r="W104" i="2"/>
  <c r="AJ104" i="2"/>
  <c r="K104" i="2"/>
  <c r="L104" i="2"/>
  <c r="M104" i="2"/>
  <c r="N104" i="2"/>
  <c r="O104" i="2"/>
  <c r="X104" i="2"/>
  <c r="Y104" i="2"/>
  <c r="Z104" i="2"/>
  <c r="AA104" i="2"/>
  <c r="AB104" i="2"/>
  <c r="I19" i="2"/>
  <c r="V19" i="2"/>
  <c r="AI19" i="2"/>
  <c r="J19" i="2"/>
  <c r="W19" i="2"/>
  <c r="AJ19" i="2"/>
  <c r="K19" i="2"/>
  <c r="L19" i="2"/>
  <c r="M19" i="2"/>
  <c r="N19" i="2"/>
  <c r="O19" i="2"/>
  <c r="X19" i="2"/>
  <c r="Y19" i="2"/>
  <c r="Z19" i="2"/>
  <c r="AA19" i="2"/>
  <c r="AB19" i="2"/>
  <c r="I62" i="2"/>
  <c r="V62" i="2"/>
  <c r="AI62" i="2"/>
  <c r="J62" i="2"/>
  <c r="W62" i="2"/>
  <c r="AJ62" i="2"/>
  <c r="K62" i="2"/>
  <c r="L62" i="2"/>
  <c r="M62" i="2"/>
  <c r="N62" i="2"/>
  <c r="O62" i="2"/>
  <c r="X62" i="2"/>
  <c r="Y62" i="2"/>
  <c r="Z62" i="2"/>
  <c r="AA62" i="2"/>
  <c r="AB62" i="2"/>
  <c r="I105" i="2"/>
  <c r="V105" i="2"/>
  <c r="AI105" i="2"/>
  <c r="J105" i="2"/>
  <c r="W105" i="2"/>
  <c r="AJ105" i="2"/>
  <c r="K105" i="2"/>
  <c r="L105" i="2"/>
  <c r="M105" i="2"/>
  <c r="N105" i="2"/>
  <c r="O105" i="2"/>
  <c r="X105" i="2"/>
  <c r="Y105" i="2"/>
  <c r="Z105" i="2"/>
  <c r="AA105" i="2"/>
  <c r="AB105" i="2"/>
  <c r="I148" i="2"/>
  <c r="V148" i="2"/>
  <c r="AI148" i="2"/>
  <c r="J148" i="2"/>
  <c r="W148" i="2"/>
  <c r="AJ148" i="2"/>
  <c r="K148" i="2"/>
  <c r="L148" i="2"/>
  <c r="M148" i="2"/>
  <c r="N148" i="2"/>
  <c r="O148" i="2"/>
  <c r="X148" i="2"/>
  <c r="Y148" i="2"/>
  <c r="Z148" i="2"/>
  <c r="AA148" i="2"/>
  <c r="AB148" i="2"/>
  <c r="I191" i="2"/>
  <c r="V191" i="2"/>
  <c r="J191" i="2"/>
  <c r="W191" i="2"/>
  <c r="K191" i="2"/>
  <c r="L191" i="2"/>
  <c r="M191" i="2"/>
  <c r="N191" i="2"/>
  <c r="O191" i="2"/>
  <c r="X191" i="2"/>
  <c r="Y191" i="2"/>
  <c r="Z191" i="2"/>
  <c r="AA191" i="2"/>
  <c r="AB191" i="2"/>
  <c r="I64" i="2"/>
  <c r="V64" i="2"/>
  <c r="J64" i="2"/>
  <c r="W64" i="2"/>
  <c r="K64" i="2"/>
  <c r="L64" i="2"/>
  <c r="M64" i="2"/>
  <c r="N64" i="2"/>
  <c r="O64" i="2"/>
  <c r="X64" i="2"/>
  <c r="Y64" i="2"/>
  <c r="Z64" i="2"/>
  <c r="AA64" i="2"/>
  <c r="AB64" i="2"/>
  <c r="I193" i="2"/>
  <c r="V193" i="2"/>
  <c r="W350" i="2"/>
  <c r="J193" i="2"/>
  <c r="W193" i="2"/>
  <c r="K193" i="2"/>
  <c r="L193" i="2"/>
  <c r="M193" i="2"/>
  <c r="N193" i="2"/>
  <c r="O193" i="2"/>
  <c r="X193" i="2"/>
  <c r="Y193" i="2"/>
  <c r="Z193" i="2"/>
  <c r="AA193" i="2"/>
  <c r="AB193" i="2"/>
  <c r="X350" i="2"/>
  <c r="I150" i="2"/>
  <c r="V150" i="2"/>
  <c r="J150" i="2"/>
  <c r="W150" i="2"/>
  <c r="K150" i="2"/>
  <c r="L150" i="2"/>
  <c r="M150" i="2"/>
  <c r="N150" i="2"/>
  <c r="O150" i="2"/>
  <c r="X150" i="2"/>
  <c r="Y150" i="2"/>
  <c r="Z150" i="2"/>
  <c r="AA150" i="2"/>
  <c r="AB150" i="2"/>
  <c r="I21" i="2"/>
  <c r="V21" i="2"/>
  <c r="W307" i="2"/>
  <c r="J21" i="2"/>
  <c r="W21" i="2"/>
  <c r="K21" i="2"/>
  <c r="L21" i="2"/>
  <c r="M21" i="2"/>
  <c r="N21" i="2"/>
  <c r="O21" i="2"/>
  <c r="X21" i="2"/>
  <c r="Y21" i="2"/>
  <c r="Z21" i="2"/>
  <c r="AA21" i="2"/>
  <c r="AB21" i="2"/>
  <c r="X307" i="2"/>
  <c r="I107" i="2"/>
  <c r="V107" i="2"/>
  <c r="W393" i="2"/>
  <c r="J107" i="2"/>
  <c r="W107" i="2"/>
  <c r="K107" i="2"/>
  <c r="L107" i="2"/>
  <c r="M107" i="2"/>
  <c r="N107" i="2"/>
  <c r="O107" i="2"/>
  <c r="X107" i="2"/>
  <c r="Y107" i="2"/>
  <c r="Z107" i="2"/>
  <c r="AA107" i="2"/>
  <c r="AB107" i="2"/>
  <c r="X393" i="2"/>
  <c r="W221" i="2"/>
  <c r="X221" i="2"/>
  <c r="W264" i="2"/>
  <c r="X264" i="2"/>
  <c r="I108" i="2"/>
  <c r="V108" i="2"/>
  <c r="J108" i="2"/>
  <c r="W108" i="2"/>
  <c r="K108" i="2"/>
  <c r="L108" i="2"/>
  <c r="M108" i="2"/>
  <c r="N108" i="2"/>
  <c r="O108" i="2"/>
  <c r="X108" i="2"/>
  <c r="Y108" i="2"/>
  <c r="Z108" i="2"/>
  <c r="AA108" i="2"/>
  <c r="AB108" i="2"/>
  <c r="I194" i="2"/>
  <c r="V194" i="2"/>
  <c r="J194" i="2"/>
  <c r="W194" i="2"/>
  <c r="K194" i="2"/>
  <c r="L194" i="2"/>
  <c r="M194" i="2"/>
  <c r="N194" i="2"/>
  <c r="O194" i="2"/>
  <c r="X194" i="2"/>
  <c r="Y194" i="2"/>
  <c r="Z194" i="2"/>
  <c r="AA194" i="2"/>
  <c r="AB194" i="2"/>
  <c r="I151" i="2"/>
  <c r="V151" i="2"/>
  <c r="J151" i="2"/>
  <c r="W151" i="2"/>
  <c r="K151" i="2"/>
  <c r="L151" i="2"/>
  <c r="M151" i="2"/>
  <c r="N151" i="2"/>
  <c r="O151" i="2"/>
  <c r="X151" i="2"/>
  <c r="Y151" i="2"/>
  <c r="Z151" i="2"/>
  <c r="AA151" i="2"/>
  <c r="AB151" i="2"/>
  <c r="I65" i="2"/>
  <c r="V65" i="2"/>
  <c r="J65" i="2"/>
  <c r="W65" i="2"/>
  <c r="K65" i="2"/>
  <c r="L65" i="2"/>
  <c r="M65" i="2"/>
  <c r="N65" i="2"/>
  <c r="O65" i="2"/>
  <c r="X65" i="2"/>
  <c r="Y65" i="2"/>
  <c r="Z65" i="2"/>
  <c r="AA65" i="2"/>
  <c r="AB65" i="2"/>
  <c r="I22" i="2"/>
  <c r="V22" i="2"/>
  <c r="J22" i="2"/>
  <c r="W22" i="2"/>
  <c r="K22" i="2"/>
  <c r="L22" i="2"/>
  <c r="M22" i="2"/>
  <c r="N22" i="2"/>
  <c r="O22" i="2"/>
  <c r="X22" i="2"/>
  <c r="Y22" i="2"/>
  <c r="Z22" i="2"/>
  <c r="AA22" i="2"/>
  <c r="AB22" i="2"/>
  <c r="I75" i="2"/>
  <c r="V75" i="2"/>
  <c r="AI75" i="2"/>
  <c r="J75" i="2"/>
  <c r="W75" i="2"/>
  <c r="AJ75" i="2"/>
  <c r="K75" i="2"/>
  <c r="L75" i="2"/>
  <c r="M75" i="2"/>
  <c r="N75" i="2"/>
  <c r="O75" i="2"/>
  <c r="X75" i="2"/>
  <c r="Y75" i="2"/>
  <c r="Z75" i="2"/>
  <c r="AA75" i="2"/>
  <c r="AB75" i="2"/>
  <c r="I118" i="2"/>
  <c r="J118" i="2"/>
  <c r="K118" i="2"/>
  <c r="L118" i="2"/>
  <c r="M118" i="2"/>
  <c r="N118" i="2"/>
  <c r="O118" i="2"/>
  <c r="I32" i="2"/>
  <c r="J32" i="2"/>
  <c r="K32" i="2"/>
  <c r="L32" i="2"/>
  <c r="M32" i="2"/>
  <c r="N32" i="2"/>
  <c r="O32" i="2"/>
  <c r="I152" i="2"/>
  <c r="V152" i="2"/>
  <c r="W783" i="2"/>
  <c r="J152" i="2"/>
  <c r="W152" i="2"/>
  <c r="K152" i="2"/>
  <c r="L152" i="2"/>
  <c r="M152" i="2"/>
  <c r="N152" i="2"/>
  <c r="O152" i="2"/>
  <c r="X152" i="2"/>
  <c r="Y152" i="2"/>
  <c r="Z152" i="2"/>
  <c r="AA152" i="2"/>
  <c r="AB152" i="2"/>
  <c r="X783" i="2"/>
  <c r="I195" i="2"/>
  <c r="V195" i="2"/>
  <c r="W826" i="2"/>
  <c r="J195" i="2"/>
  <c r="W195" i="2"/>
  <c r="K195" i="2"/>
  <c r="L195" i="2"/>
  <c r="M195" i="2"/>
  <c r="N195" i="2"/>
  <c r="O195" i="2"/>
  <c r="X195" i="2"/>
  <c r="Y195" i="2"/>
  <c r="Z195" i="2"/>
  <c r="AA195" i="2"/>
  <c r="AB195" i="2"/>
  <c r="X826" i="2"/>
  <c r="W697" i="2"/>
  <c r="X697" i="2"/>
  <c r="I25" i="2"/>
  <c r="V25" i="2"/>
  <c r="J25" i="2"/>
  <c r="W25" i="2"/>
  <c r="K25" i="2"/>
  <c r="L25" i="2"/>
  <c r="M25" i="2"/>
  <c r="N25" i="2"/>
  <c r="O25" i="2"/>
  <c r="X25" i="2"/>
  <c r="Y25" i="2"/>
  <c r="Z25" i="2"/>
  <c r="AA25" i="2"/>
  <c r="AB25" i="2"/>
  <c r="I68" i="2"/>
  <c r="V68" i="2"/>
  <c r="J68" i="2"/>
  <c r="W68" i="2"/>
  <c r="K68" i="2"/>
  <c r="L68" i="2"/>
  <c r="M68" i="2"/>
  <c r="N68" i="2"/>
  <c r="O68" i="2"/>
  <c r="X68" i="2"/>
  <c r="Y68" i="2"/>
  <c r="Z68" i="2"/>
  <c r="AA68" i="2"/>
  <c r="AB68" i="2"/>
  <c r="I111" i="2"/>
  <c r="V111" i="2"/>
  <c r="J111" i="2"/>
  <c r="W111" i="2"/>
  <c r="K111" i="2"/>
  <c r="L111" i="2"/>
  <c r="M111" i="2"/>
  <c r="N111" i="2"/>
  <c r="O111" i="2"/>
  <c r="X111" i="2"/>
  <c r="Y111" i="2"/>
  <c r="Z111" i="2"/>
  <c r="AA111" i="2"/>
  <c r="AB111" i="2"/>
  <c r="I154" i="2"/>
  <c r="V154" i="2"/>
  <c r="J154" i="2"/>
  <c r="W154" i="2"/>
  <c r="K154" i="2"/>
  <c r="L154" i="2"/>
  <c r="M154" i="2"/>
  <c r="N154" i="2"/>
  <c r="O154" i="2"/>
  <c r="X154" i="2"/>
  <c r="Y154" i="2"/>
  <c r="Z154" i="2"/>
  <c r="AA154" i="2"/>
  <c r="AB154" i="2"/>
  <c r="I197" i="2"/>
  <c r="V197" i="2"/>
  <c r="J197" i="2"/>
  <c r="W197" i="2"/>
  <c r="K197" i="2"/>
  <c r="L197" i="2"/>
  <c r="M197" i="2"/>
  <c r="N197" i="2"/>
  <c r="O197" i="2"/>
  <c r="X197" i="2"/>
  <c r="Y197" i="2"/>
  <c r="Z197" i="2"/>
  <c r="AA197" i="2"/>
  <c r="AB197" i="2"/>
  <c r="I157" i="2"/>
  <c r="V157" i="2"/>
  <c r="J157" i="2"/>
  <c r="W157" i="2"/>
  <c r="K157" i="2"/>
  <c r="L157" i="2"/>
  <c r="M157" i="2"/>
  <c r="N157" i="2"/>
  <c r="O157" i="2"/>
  <c r="X157" i="2"/>
  <c r="Y157" i="2"/>
  <c r="Z157" i="2"/>
  <c r="AA157" i="2"/>
  <c r="AB157" i="2"/>
  <c r="I114" i="2"/>
  <c r="V114" i="2"/>
  <c r="J114" i="2"/>
  <c r="W114" i="2"/>
  <c r="K114" i="2"/>
  <c r="L114" i="2"/>
  <c r="M114" i="2"/>
  <c r="N114" i="2"/>
  <c r="O114" i="2"/>
  <c r="X114" i="2"/>
  <c r="Y114" i="2"/>
  <c r="Z114" i="2"/>
  <c r="AA114" i="2"/>
  <c r="AB114" i="2"/>
  <c r="I200" i="2"/>
  <c r="V200" i="2"/>
  <c r="J200" i="2"/>
  <c r="W200" i="2"/>
  <c r="K200" i="2"/>
  <c r="L200" i="2"/>
  <c r="M200" i="2"/>
  <c r="N200" i="2"/>
  <c r="O200" i="2"/>
  <c r="X200" i="2"/>
  <c r="Y200" i="2"/>
  <c r="Z200" i="2"/>
  <c r="AA200" i="2"/>
  <c r="AB200" i="2"/>
  <c r="I71" i="2"/>
  <c r="V71" i="2"/>
  <c r="J71" i="2"/>
  <c r="W71" i="2"/>
  <c r="K71" i="2"/>
  <c r="L71" i="2"/>
  <c r="M71" i="2"/>
  <c r="N71" i="2"/>
  <c r="O71" i="2"/>
  <c r="X71" i="2"/>
  <c r="Y71" i="2"/>
  <c r="Z71" i="2"/>
  <c r="AA71" i="2"/>
  <c r="AB71" i="2"/>
  <c r="I28" i="2"/>
  <c r="V28" i="2"/>
  <c r="K28" i="2"/>
  <c r="L28" i="2"/>
  <c r="M28" i="2"/>
  <c r="N28" i="2"/>
  <c r="O28" i="2"/>
  <c r="X28" i="2"/>
  <c r="Y28" i="2"/>
  <c r="Z28" i="2"/>
  <c r="AA28" i="2"/>
  <c r="AB28" i="2"/>
  <c r="I72" i="2"/>
  <c r="V72" i="2"/>
  <c r="J72" i="2"/>
  <c r="W72" i="2"/>
  <c r="K72" i="2"/>
  <c r="L72" i="2"/>
  <c r="M72" i="2"/>
  <c r="N72" i="2"/>
  <c r="O72" i="2"/>
  <c r="X72" i="2"/>
  <c r="Y72" i="2"/>
  <c r="Z72" i="2"/>
  <c r="AA72" i="2"/>
  <c r="AB72" i="2"/>
  <c r="I115" i="2"/>
  <c r="V115" i="2"/>
  <c r="J115" i="2"/>
  <c r="W115" i="2"/>
  <c r="K115" i="2"/>
  <c r="L115" i="2"/>
  <c r="M115" i="2"/>
  <c r="N115" i="2"/>
  <c r="O115" i="2"/>
  <c r="X115" i="2"/>
  <c r="Y115" i="2"/>
  <c r="Z115" i="2"/>
  <c r="AA115" i="2"/>
  <c r="AB115" i="2"/>
  <c r="I29" i="2"/>
  <c r="V29" i="2"/>
  <c r="J29" i="2"/>
  <c r="W29" i="2"/>
  <c r="K29" i="2"/>
  <c r="L29" i="2"/>
  <c r="M29" i="2"/>
  <c r="N29" i="2"/>
  <c r="O29" i="2"/>
  <c r="X29" i="2"/>
  <c r="Y29" i="2"/>
  <c r="Z29" i="2"/>
  <c r="AA29" i="2"/>
  <c r="AB29" i="2"/>
  <c r="I201" i="2"/>
  <c r="V201" i="2"/>
  <c r="J201" i="2"/>
  <c r="W201" i="2"/>
  <c r="K201" i="2"/>
  <c r="L201" i="2"/>
  <c r="M201" i="2"/>
  <c r="N201" i="2"/>
  <c r="O201" i="2"/>
  <c r="X201" i="2"/>
  <c r="Y201" i="2"/>
  <c r="Z201" i="2"/>
  <c r="AA201" i="2"/>
  <c r="AB201" i="2"/>
  <c r="I158" i="2"/>
  <c r="V158" i="2"/>
  <c r="J158" i="2"/>
  <c r="W158" i="2"/>
  <c r="K158" i="2"/>
  <c r="L158" i="2"/>
  <c r="M158" i="2"/>
  <c r="N158" i="2"/>
  <c r="O158" i="2"/>
  <c r="X158" i="2"/>
  <c r="Y158" i="2"/>
  <c r="Z158" i="2"/>
  <c r="AA158" i="2"/>
  <c r="AB158" i="2"/>
  <c r="I10" i="2"/>
  <c r="V10" i="2"/>
  <c r="AI10" i="2"/>
  <c r="J10" i="2"/>
  <c r="W10" i="2"/>
  <c r="AJ10" i="2"/>
  <c r="K10" i="2"/>
  <c r="L10" i="2"/>
  <c r="M10" i="2"/>
  <c r="N10" i="2"/>
  <c r="O10" i="2"/>
  <c r="X10" i="2"/>
  <c r="Y10" i="2"/>
  <c r="Z10" i="2"/>
  <c r="AA10" i="2"/>
  <c r="AB10" i="2"/>
  <c r="I53" i="2"/>
  <c r="V53" i="2"/>
  <c r="AI53" i="2"/>
  <c r="AR53" i="2" s="1"/>
  <c r="J53" i="2"/>
  <c r="W53" i="2"/>
  <c r="AJ53" i="2"/>
  <c r="K53" i="2"/>
  <c r="L53" i="2"/>
  <c r="M53" i="2"/>
  <c r="N53" i="2"/>
  <c r="O53" i="2"/>
  <c r="X53" i="2"/>
  <c r="Y53" i="2"/>
  <c r="Z53" i="2"/>
  <c r="AA53" i="2"/>
  <c r="AB53" i="2"/>
  <c r="I96" i="2"/>
  <c r="V96" i="2"/>
  <c r="AI96" i="2"/>
  <c r="J96" i="2"/>
  <c r="W96" i="2"/>
  <c r="AJ96" i="2"/>
  <c r="K96" i="2"/>
  <c r="L96" i="2"/>
  <c r="M96" i="2"/>
  <c r="N96" i="2"/>
  <c r="O96" i="2"/>
  <c r="X96" i="2"/>
  <c r="Y96" i="2"/>
  <c r="Z96" i="2"/>
  <c r="AA96" i="2"/>
  <c r="AB96" i="2"/>
  <c r="I139" i="2"/>
  <c r="V139" i="2"/>
  <c r="AI139" i="2"/>
  <c r="J139" i="2"/>
  <c r="W139" i="2"/>
  <c r="AJ139" i="2"/>
  <c r="K139" i="2"/>
  <c r="L139" i="2"/>
  <c r="M139" i="2"/>
  <c r="N139" i="2"/>
  <c r="O139" i="2"/>
  <c r="X139" i="2"/>
  <c r="Y139" i="2"/>
  <c r="Z139" i="2"/>
  <c r="AA139" i="2"/>
  <c r="AB139" i="2"/>
  <c r="I182" i="2"/>
  <c r="V182" i="2"/>
  <c r="J182" i="2"/>
  <c r="W182" i="2"/>
  <c r="K182" i="2"/>
  <c r="L182" i="2"/>
  <c r="M182" i="2"/>
  <c r="N182" i="2"/>
  <c r="O182" i="2"/>
  <c r="X182" i="2"/>
  <c r="Y182" i="2"/>
  <c r="Z182" i="2"/>
  <c r="AA182" i="2"/>
  <c r="AB182" i="2"/>
  <c r="I202" i="2"/>
  <c r="V202" i="2"/>
  <c r="J202" i="2"/>
  <c r="W202" i="2"/>
  <c r="K202" i="2"/>
  <c r="L202" i="2"/>
  <c r="M202" i="2"/>
  <c r="N202" i="2"/>
  <c r="O202" i="2"/>
  <c r="X202" i="2"/>
  <c r="Y202" i="2"/>
  <c r="Z202" i="2"/>
  <c r="AA202" i="2"/>
  <c r="AB202" i="2"/>
  <c r="I30" i="2"/>
  <c r="V30" i="2"/>
  <c r="J30" i="2"/>
  <c r="W30" i="2"/>
  <c r="K30" i="2"/>
  <c r="L30" i="2"/>
  <c r="M30" i="2"/>
  <c r="N30" i="2"/>
  <c r="O30" i="2"/>
  <c r="X30" i="2"/>
  <c r="Y30" i="2"/>
  <c r="Z30" i="2"/>
  <c r="AA30" i="2"/>
  <c r="AB30" i="2"/>
  <c r="I73" i="2"/>
  <c r="V73" i="2"/>
  <c r="J73" i="2"/>
  <c r="W73" i="2"/>
  <c r="K73" i="2"/>
  <c r="L73" i="2"/>
  <c r="M73" i="2"/>
  <c r="N73" i="2"/>
  <c r="O73" i="2"/>
  <c r="X73" i="2"/>
  <c r="Y73" i="2"/>
  <c r="Z73" i="2"/>
  <c r="AA73" i="2"/>
  <c r="AB73" i="2"/>
  <c r="I159" i="2"/>
  <c r="V159" i="2"/>
  <c r="J159" i="2"/>
  <c r="W159" i="2"/>
  <c r="K159" i="2"/>
  <c r="L159" i="2"/>
  <c r="M159" i="2"/>
  <c r="N159" i="2"/>
  <c r="O159" i="2"/>
  <c r="X159" i="2"/>
  <c r="Y159" i="2"/>
  <c r="Z159" i="2"/>
  <c r="AA159" i="2"/>
  <c r="AB159" i="2"/>
  <c r="I116" i="2"/>
  <c r="V116" i="2"/>
  <c r="J116" i="2"/>
  <c r="W116" i="2"/>
  <c r="K116" i="2"/>
  <c r="L116" i="2"/>
  <c r="M116" i="2"/>
  <c r="N116" i="2"/>
  <c r="O116" i="2"/>
  <c r="X116" i="2"/>
  <c r="Y116" i="2"/>
  <c r="Z116" i="2"/>
  <c r="AA116" i="2"/>
  <c r="AB116" i="2"/>
  <c r="I31" i="2"/>
  <c r="V31" i="2"/>
  <c r="J31" i="2"/>
  <c r="W31" i="2"/>
  <c r="K31" i="2"/>
  <c r="L31" i="2"/>
  <c r="M31" i="2"/>
  <c r="N31" i="2"/>
  <c r="O31" i="2"/>
  <c r="X31" i="2"/>
  <c r="Y31" i="2"/>
  <c r="Z31" i="2"/>
  <c r="AA31" i="2"/>
  <c r="AB31" i="2"/>
  <c r="I74" i="2"/>
  <c r="V74" i="2"/>
  <c r="J74" i="2"/>
  <c r="W74" i="2"/>
  <c r="K74" i="2"/>
  <c r="L74" i="2"/>
  <c r="M74" i="2"/>
  <c r="N74" i="2"/>
  <c r="O74" i="2"/>
  <c r="X74" i="2"/>
  <c r="Y74" i="2"/>
  <c r="Z74" i="2"/>
  <c r="AA74" i="2"/>
  <c r="AB74" i="2"/>
  <c r="I117" i="2"/>
  <c r="V117" i="2"/>
  <c r="J117" i="2"/>
  <c r="W117" i="2"/>
  <c r="K117" i="2"/>
  <c r="L117" i="2"/>
  <c r="M117" i="2"/>
  <c r="N117" i="2"/>
  <c r="O117" i="2"/>
  <c r="X117" i="2"/>
  <c r="Y117" i="2"/>
  <c r="Z117" i="2"/>
  <c r="AA117" i="2"/>
  <c r="AB117" i="2"/>
  <c r="I160" i="2"/>
  <c r="V160" i="2"/>
  <c r="J160" i="2"/>
  <c r="W160" i="2"/>
  <c r="K160" i="2"/>
  <c r="L160" i="2"/>
  <c r="M160" i="2"/>
  <c r="N160" i="2"/>
  <c r="O160" i="2"/>
  <c r="X160" i="2"/>
  <c r="Y160" i="2"/>
  <c r="Z160" i="2"/>
  <c r="AA160" i="2"/>
  <c r="AB160" i="2"/>
  <c r="I203" i="2"/>
  <c r="V203" i="2"/>
  <c r="J203" i="2"/>
  <c r="W203" i="2"/>
  <c r="K203" i="2"/>
  <c r="L203" i="2"/>
  <c r="M203" i="2"/>
  <c r="N203" i="2"/>
  <c r="O203" i="2"/>
  <c r="X203" i="2"/>
  <c r="Y203" i="2"/>
  <c r="Z203" i="2"/>
  <c r="AA203" i="2"/>
  <c r="AB203" i="2"/>
  <c r="I33" i="2"/>
  <c r="J33" i="2"/>
  <c r="K33" i="2"/>
  <c r="L33" i="2"/>
  <c r="M33" i="2"/>
  <c r="N33" i="2"/>
  <c r="O33" i="2"/>
  <c r="V33" i="2"/>
  <c r="W33" i="2"/>
  <c r="X33" i="2"/>
  <c r="Y33" i="2"/>
  <c r="Z33" i="2"/>
  <c r="AA33" i="2"/>
  <c r="AB33" i="2"/>
  <c r="I34" i="2"/>
  <c r="V34" i="2"/>
  <c r="J34" i="2"/>
  <c r="W34" i="2"/>
  <c r="K34" i="2"/>
  <c r="L34" i="2"/>
  <c r="M34" i="2"/>
  <c r="N34" i="2"/>
  <c r="O34" i="2"/>
  <c r="X34" i="2"/>
  <c r="Y34" i="2"/>
  <c r="Z34" i="2"/>
  <c r="AA34" i="2"/>
  <c r="AB34" i="2"/>
  <c r="I77" i="2"/>
  <c r="V77" i="2"/>
  <c r="J77" i="2"/>
  <c r="W77" i="2"/>
  <c r="K77" i="2"/>
  <c r="L77" i="2"/>
  <c r="M77" i="2"/>
  <c r="N77" i="2"/>
  <c r="O77" i="2"/>
  <c r="X77" i="2"/>
  <c r="Y77" i="2"/>
  <c r="Z77" i="2"/>
  <c r="AA77" i="2"/>
  <c r="AB77" i="2"/>
  <c r="I120" i="2"/>
  <c r="V120" i="2"/>
  <c r="J120" i="2"/>
  <c r="W120" i="2"/>
  <c r="K120" i="2"/>
  <c r="L120" i="2"/>
  <c r="M120" i="2"/>
  <c r="N120" i="2"/>
  <c r="O120" i="2"/>
  <c r="X120" i="2"/>
  <c r="Y120" i="2"/>
  <c r="Z120" i="2"/>
  <c r="AA120" i="2"/>
  <c r="AB120" i="2"/>
  <c r="I163" i="2"/>
  <c r="V163" i="2"/>
  <c r="J163" i="2"/>
  <c r="W163" i="2"/>
  <c r="K163" i="2"/>
  <c r="L163" i="2"/>
  <c r="M163" i="2"/>
  <c r="N163" i="2"/>
  <c r="O163" i="2"/>
  <c r="X163" i="2"/>
  <c r="Y163" i="2"/>
  <c r="Z163" i="2"/>
  <c r="AA163" i="2"/>
  <c r="AB163" i="2"/>
  <c r="I206" i="2"/>
  <c r="V206" i="2"/>
  <c r="J206" i="2"/>
  <c r="W206" i="2"/>
  <c r="K206" i="2"/>
  <c r="L206" i="2"/>
  <c r="M206" i="2"/>
  <c r="N206" i="2"/>
  <c r="O206" i="2"/>
  <c r="X206" i="2"/>
  <c r="Y206" i="2"/>
  <c r="Z206" i="2"/>
  <c r="AA206" i="2"/>
  <c r="AB206" i="2"/>
  <c r="I55" i="2"/>
  <c r="V55" i="2"/>
  <c r="AI55" i="2"/>
  <c r="J55" i="2"/>
  <c r="W55" i="2"/>
  <c r="AJ55" i="2"/>
  <c r="I198" i="2"/>
  <c r="V198" i="2"/>
  <c r="J198" i="2"/>
  <c r="W198" i="2"/>
  <c r="I180" i="2"/>
  <c r="V180" i="2"/>
  <c r="J180" i="2"/>
  <c r="W180" i="2"/>
  <c r="I137" i="2"/>
  <c r="V137" i="2"/>
  <c r="AI137" i="2"/>
  <c r="J137" i="2"/>
  <c r="W137" i="2"/>
  <c r="AJ137" i="2"/>
  <c r="I51" i="2"/>
  <c r="V51" i="2"/>
  <c r="AI51" i="2"/>
  <c r="J51" i="2"/>
  <c r="W51" i="2"/>
  <c r="AJ51" i="2"/>
  <c r="I186" i="2"/>
  <c r="V186" i="2"/>
  <c r="J186" i="2"/>
  <c r="W186" i="2"/>
  <c r="I100" i="2"/>
  <c r="V100" i="2"/>
  <c r="AI100" i="2"/>
  <c r="J100" i="2"/>
  <c r="W100" i="2"/>
  <c r="AJ100" i="2"/>
  <c r="I52" i="2"/>
  <c r="V52" i="2"/>
  <c r="AI52" i="2"/>
  <c r="J52" i="2"/>
  <c r="W52" i="2"/>
  <c r="AJ52" i="2"/>
  <c r="I95" i="2"/>
  <c r="V95" i="2"/>
  <c r="AI95" i="2"/>
  <c r="J95" i="2"/>
  <c r="W95" i="2"/>
  <c r="AJ95" i="2"/>
  <c r="I23" i="2"/>
  <c r="V23" i="2"/>
  <c r="W654" i="2"/>
  <c r="J23" i="2"/>
  <c r="W23" i="2"/>
  <c r="I66" i="2"/>
  <c r="V66" i="2"/>
  <c r="J66" i="2"/>
  <c r="W66" i="2"/>
  <c r="I109" i="2"/>
  <c r="V109" i="2"/>
  <c r="W740" i="2"/>
  <c r="J109" i="2"/>
  <c r="W109" i="2"/>
  <c r="BI6" i="1"/>
  <c r="BI5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J269" i="2"/>
  <c r="K269" i="2"/>
  <c r="L269" i="2"/>
  <c r="M269" i="2"/>
  <c r="N269" i="2"/>
  <c r="O269" i="2"/>
  <c r="X654" i="2"/>
  <c r="X740" i="2"/>
  <c r="K180" i="2"/>
  <c r="L180" i="2"/>
  <c r="M180" i="2"/>
  <c r="N180" i="2"/>
  <c r="O180" i="2"/>
  <c r="X180" i="2"/>
  <c r="Y180" i="2"/>
  <c r="Z180" i="2"/>
  <c r="AA180" i="2"/>
  <c r="AB180" i="2"/>
  <c r="K137" i="2"/>
  <c r="L137" i="2"/>
  <c r="M137" i="2"/>
  <c r="N137" i="2"/>
  <c r="O137" i="2"/>
  <c r="X137" i="2"/>
  <c r="Y137" i="2"/>
  <c r="Z137" i="2"/>
  <c r="AA137" i="2"/>
  <c r="AB137" i="2"/>
  <c r="K51" i="2"/>
  <c r="L51" i="2"/>
  <c r="M51" i="2"/>
  <c r="N51" i="2"/>
  <c r="O51" i="2"/>
  <c r="X51" i="2"/>
  <c r="Y51" i="2"/>
  <c r="Z51" i="2"/>
  <c r="AA51" i="2"/>
  <c r="AB51" i="2"/>
  <c r="K23" i="2"/>
  <c r="L23" i="2"/>
  <c r="M23" i="2"/>
  <c r="N23" i="2"/>
  <c r="O23" i="2"/>
  <c r="X23" i="2"/>
  <c r="Y23" i="2"/>
  <c r="Z23" i="2"/>
  <c r="AA23" i="2"/>
  <c r="AB23" i="2"/>
  <c r="K66" i="2"/>
  <c r="L66" i="2"/>
  <c r="M66" i="2"/>
  <c r="N66" i="2"/>
  <c r="O66" i="2"/>
  <c r="X66" i="2"/>
  <c r="Y66" i="2"/>
  <c r="Z66" i="2"/>
  <c r="AA66" i="2"/>
  <c r="AB66" i="2"/>
  <c r="E219" i="1"/>
  <c r="E220" i="1" s="1"/>
  <c r="E91" i="1"/>
  <c r="E92" i="1" s="1"/>
  <c r="E93" i="1" s="1"/>
  <c r="E123" i="1"/>
  <c r="E124" i="1" s="1"/>
  <c r="K55" i="2"/>
  <c r="L55" i="2"/>
  <c r="M55" i="2"/>
  <c r="N55" i="2"/>
  <c r="O55" i="2"/>
  <c r="X55" i="2"/>
  <c r="Y55" i="2"/>
  <c r="Z55" i="2"/>
  <c r="AA55" i="2"/>
  <c r="AB55" i="2"/>
  <c r="K198" i="2"/>
  <c r="L198" i="2"/>
  <c r="M198" i="2"/>
  <c r="N198" i="2"/>
  <c r="O198" i="2"/>
  <c r="X198" i="2"/>
  <c r="Y198" i="2"/>
  <c r="Z198" i="2"/>
  <c r="AA198" i="2"/>
  <c r="AB198" i="2"/>
  <c r="K52" i="2"/>
  <c r="L52" i="2"/>
  <c r="M52" i="2"/>
  <c r="N52" i="2"/>
  <c r="O52" i="2"/>
  <c r="X52" i="2"/>
  <c r="Y52" i="2"/>
  <c r="Z52" i="2"/>
  <c r="AA52" i="2"/>
  <c r="AB52" i="2"/>
  <c r="K95" i="2"/>
  <c r="L95" i="2"/>
  <c r="M95" i="2"/>
  <c r="N95" i="2"/>
  <c r="O95" i="2"/>
  <c r="X95" i="2"/>
  <c r="Y95" i="2"/>
  <c r="Z95" i="2"/>
  <c r="AA95" i="2"/>
  <c r="AB95" i="2"/>
  <c r="K109" i="2"/>
  <c r="L109" i="2"/>
  <c r="M109" i="2"/>
  <c r="N109" i="2"/>
  <c r="O109" i="2"/>
  <c r="X109" i="2"/>
  <c r="Y109" i="2"/>
  <c r="Z109" i="2"/>
  <c r="AA109" i="2"/>
  <c r="AB109" i="2"/>
  <c r="I76" i="2"/>
  <c r="V76" i="2"/>
  <c r="J76" i="2"/>
  <c r="W76" i="2"/>
  <c r="K76" i="2"/>
  <c r="L76" i="2"/>
  <c r="M76" i="2"/>
  <c r="N76" i="2"/>
  <c r="O76" i="2"/>
  <c r="X76" i="2"/>
  <c r="Y76" i="2"/>
  <c r="Z76" i="2"/>
  <c r="AA76" i="2"/>
  <c r="AB76" i="2"/>
  <c r="BZ9" i="1"/>
  <c r="K186" i="2"/>
  <c r="L186" i="2"/>
  <c r="M186" i="2"/>
  <c r="N186" i="2"/>
  <c r="O186" i="2"/>
  <c r="X186" i="2"/>
  <c r="Y186" i="2"/>
  <c r="Z186" i="2"/>
  <c r="AA186" i="2"/>
  <c r="AB186" i="2"/>
  <c r="K100" i="2"/>
  <c r="L100" i="2"/>
  <c r="M100" i="2"/>
  <c r="N100" i="2"/>
  <c r="O100" i="2"/>
  <c r="X100" i="2"/>
  <c r="Y100" i="2"/>
  <c r="Z100" i="2"/>
  <c r="AA100" i="2"/>
  <c r="AB100" i="2"/>
  <c r="I161" i="2"/>
  <c r="V161" i="2"/>
  <c r="J161" i="2"/>
  <c r="W161" i="2"/>
  <c r="K161" i="2"/>
  <c r="L161" i="2"/>
  <c r="M161" i="2"/>
  <c r="N161" i="2"/>
  <c r="O161" i="2"/>
  <c r="X161" i="2"/>
  <c r="Y161" i="2"/>
  <c r="Z161" i="2"/>
  <c r="AA161" i="2"/>
  <c r="AB161" i="2"/>
  <c r="I204" i="2"/>
  <c r="V204" i="2"/>
  <c r="AI204" i="2"/>
  <c r="J204" i="2"/>
  <c r="W204" i="2"/>
  <c r="AJ204" i="2"/>
  <c r="K204" i="2"/>
  <c r="L204" i="2"/>
  <c r="M204" i="2"/>
  <c r="N204" i="2"/>
  <c r="O204" i="2"/>
  <c r="X204" i="2"/>
  <c r="Y204" i="2"/>
  <c r="Z204" i="2"/>
  <c r="AA204" i="2"/>
  <c r="AB204" i="2"/>
  <c r="I24" i="2"/>
  <c r="V24" i="2"/>
  <c r="J24" i="2"/>
  <c r="W24" i="2"/>
  <c r="K24" i="2"/>
  <c r="L24" i="2"/>
  <c r="M24" i="2"/>
  <c r="N24" i="2"/>
  <c r="O24" i="2"/>
  <c r="X24" i="2"/>
  <c r="Y24" i="2"/>
  <c r="Z24" i="2"/>
  <c r="AA24" i="2"/>
  <c r="AB24" i="2"/>
  <c r="I196" i="2"/>
  <c r="V196" i="2"/>
  <c r="J196" i="2"/>
  <c r="W196" i="2"/>
  <c r="K196" i="2"/>
  <c r="L196" i="2"/>
  <c r="M196" i="2"/>
  <c r="N196" i="2"/>
  <c r="O196" i="2"/>
  <c r="X196" i="2"/>
  <c r="Y196" i="2"/>
  <c r="Z196" i="2"/>
  <c r="AA196" i="2"/>
  <c r="AB196" i="2"/>
  <c r="I67" i="2"/>
  <c r="V67" i="2"/>
  <c r="J67" i="2"/>
  <c r="W67" i="2"/>
  <c r="K67" i="2"/>
  <c r="L67" i="2"/>
  <c r="M67" i="2"/>
  <c r="N67" i="2"/>
  <c r="O67" i="2"/>
  <c r="X67" i="2"/>
  <c r="Y67" i="2"/>
  <c r="Z67" i="2"/>
  <c r="AA67" i="2"/>
  <c r="AB67" i="2"/>
  <c r="I110" i="2"/>
  <c r="V110" i="2"/>
  <c r="J110" i="2"/>
  <c r="W110" i="2"/>
  <c r="K110" i="2"/>
  <c r="L110" i="2"/>
  <c r="M110" i="2"/>
  <c r="N110" i="2"/>
  <c r="O110" i="2"/>
  <c r="X110" i="2"/>
  <c r="Y110" i="2"/>
  <c r="Z110" i="2"/>
  <c r="AA110" i="2"/>
  <c r="AB110" i="2"/>
  <c r="I153" i="2"/>
  <c r="V153" i="2"/>
  <c r="J153" i="2"/>
  <c r="W153" i="2"/>
  <c r="K153" i="2"/>
  <c r="L153" i="2"/>
  <c r="M153" i="2"/>
  <c r="N153" i="2"/>
  <c r="O153" i="2"/>
  <c r="X153" i="2"/>
  <c r="Y153" i="2"/>
  <c r="Z153" i="2"/>
  <c r="AA153" i="2"/>
  <c r="AB153" i="2"/>
  <c r="I199" i="2"/>
  <c r="V199" i="2"/>
  <c r="J199" i="2"/>
  <c r="W199" i="2"/>
  <c r="K199" i="2"/>
  <c r="L199" i="2"/>
  <c r="M199" i="2"/>
  <c r="N199" i="2"/>
  <c r="O199" i="2"/>
  <c r="X199" i="2"/>
  <c r="Y199" i="2"/>
  <c r="Z199" i="2"/>
  <c r="AA199" i="2"/>
  <c r="AB199" i="2"/>
  <c r="I27" i="2"/>
  <c r="V27" i="2"/>
  <c r="J27" i="2"/>
  <c r="W27" i="2"/>
  <c r="AS27" i="2" s="1"/>
  <c r="K27" i="2"/>
  <c r="L27" i="2"/>
  <c r="M27" i="2"/>
  <c r="N27" i="2"/>
  <c r="O27" i="2"/>
  <c r="X27" i="2"/>
  <c r="Y27" i="2"/>
  <c r="Z27" i="2"/>
  <c r="AA27" i="2"/>
  <c r="AB27" i="2"/>
  <c r="I113" i="2"/>
  <c r="V113" i="2"/>
  <c r="J113" i="2"/>
  <c r="W113" i="2"/>
  <c r="K113" i="2"/>
  <c r="L113" i="2"/>
  <c r="M113" i="2"/>
  <c r="N113" i="2"/>
  <c r="O113" i="2"/>
  <c r="X113" i="2"/>
  <c r="Y113" i="2"/>
  <c r="Z113" i="2"/>
  <c r="AA113" i="2"/>
  <c r="AB113" i="2"/>
  <c r="I70" i="2"/>
  <c r="V70" i="2"/>
  <c r="J70" i="2"/>
  <c r="W70" i="2"/>
  <c r="K70" i="2"/>
  <c r="L70" i="2"/>
  <c r="M70" i="2"/>
  <c r="N70" i="2"/>
  <c r="O70" i="2"/>
  <c r="X70" i="2"/>
  <c r="Y70" i="2"/>
  <c r="Z70" i="2"/>
  <c r="AA70" i="2"/>
  <c r="AB70" i="2"/>
  <c r="I156" i="2"/>
  <c r="V156" i="2"/>
  <c r="J156" i="2"/>
  <c r="W156" i="2"/>
  <c r="K156" i="2"/>
  <c r="L156" i="2"/>
  <c r="M156" i="2"/>
  <c r="N156" i="2"/>
  <c r="O156" i="2"/>
  <c r="X156" i="2"/>
  <c r="Y156" i="2"/>
  <c r="Z156" i="2"/>
  <c r="AA156" i="2"/>
  <c r="AB156" i="2"/>
  <c r="I119" i="2"/>
  <c r="V119" i="2"/>
  <c r="J119" i="2"/>
  <c r="W119" i="2"/>
  <c r="K119" i="2"/>
  <c r="L119" i="2"/>
  <c r="M119" i="2"/>
  <c r="N119" i="2"/>
  <c r="O119" i="2"/>
  <c r="X119" i="2"/>
  <c r="Y119" i="2"/>
  <c r="Z119" i="2"/>
  <c r="AA119" i="2"/>
  <c r="AB119" i="2"/>
  <c r="I162" i="2"/>
  <c r="V162" i="2"/>
  <c r="J162" i="2"/>
  <c r="W162" i="2"/>
  <c r="K162" i="2"/>
  <c r="L162" i="2"/>
  <c r="M162" i="2"/>
  <c r="N162" i="2"/>
  <c r="O162" i="2"/>
  <c r="X162" i="2"/>
  <c r="Y162" i="2"/>
  <c r="Z162" i="2"/>
  <c r="AA162" i="2"/>
  <c r="AB162" i="2"/>
  <c r="I205" i="2"/>
  <c r="V205" i="2"/>
  <c r="J205" i="2"/>
  <c r="W205" i="2"/>
  <c r="K205" i="2"/>
  <c r="L205" i="2"/>
  <c r="M205" i="2"/>
  <c r="N205" i="2"/>
  <c r="O205" i="2"/>
  <c r="X205" i="2"/>
  <c r="Y205" i="2"/>
  <c r="Z205" i="2"/>
  <c r="AA205" i="2"/>
  <c r="AB205" i="2"/>
  <c r="V1041" i="2"/>
  <c r="V1040" i="2"/>
  <c r="V1039" i="2"/>
  <c r="V998" i="2"/>
  <c r="V997" i="2"/>
  <c r="V996" i="2"/>
  <c r="V955" i="2"/>
  <c r="V954" i="2"/>
  <c r="V953" i="2"/>
  <c r="V912" i="2"/>
  <c r="V911" i="2"/>
  <c r="V910" i="2"/>
  <c r="V825" i="2"/>
  <c r="V824" i="2"/>
  <c r="V823" i="2"/>
  <c r="V782" i="2"/>
  <c r="V781" i="2"/>
  <c r="V780" i="2"/>
  <c r="V739" i="2"/>
  <c r="V738" i="2"/>
  <c r="V737" i="2"/>
  <c r="V696" i="2"/>
  <c r="V695" i="2"/>
  <c r="V694" i="2"/>
  <c r="V609" i="2"/>
  <c r="V608" i="2"/>
  <c r="V565" i="2"/>
  <c r="V564" i="2"/>
  <c r="V522" i="2"/>
  <c r="V521" i="2"/>
  <c r="V479" i="2"/>
  <c r="V478" i="2"/>
  <c r="V392" i="2"/>
  <c r="V391" i="2"/>
  <c r="V390" i="2"/>
  <c r="V349" i="2"/>
  <c r="V348" i="2"/>
  <c r="V347" i="2"/>
  <c r="V306" i="2"/>
  <c r="V305" i="2"/>
  <c r="V304" i="2"/>
  <c r="V263" i="2"/>
  <c r="V262" i="2"/>
  <c r="V261" i="2"/>
  <c r="V176" i="2"/>
  <c r="V175" i="2"/>
  <c r="V174" i="2"/>
  <c r="V133" i="2"/>
  <c r="V132" i="2"/>
  <c r="V131" i="2"/>
  <c r="V90" i="2"/>
  <c r="V89" i="2"/>
  <c r="V88" i="2"/>
  <c r="V47" i="2"/>
  <c r="V46" i="2"/>
  <c r="V45" i="2"/>
  <c r="V44" i="2"/>
  <c r="V43" i="2"/>
  <c r="V42" i="2"/>
  <c r="V41" i="2"/>
  <c r="V40" i="2"/>
  <c r="BI35" i="1"/>
  <c r="AO5" i="2"/>
  <c r="AO16" i="2"/>
  <c r="AO188" i="2"/>
  <c r="AO409" i="2"/>
  <c r="AO631" i="2"/>
  <c r="AO827" i="2"/>
  <c r="AO1048" i="2"/>
  <c r="AX1048" i="2" s="1"/>
  <c r="AO447" i="2"/>
  <c r="AO669" i="2"/>
  <c r="AO890" i="2"/>
  <c r="AX890" i="2" s="1"/>
  <c r="AO226" i="2"/>
  <c r="AO224" i="2"/>
  <c r="AO445" i="2"/>
  <c r="AO454" i="2"/>
  <c r="AO655" i="2"/>
  <c r="AX655" i="2" s="1"/>
  <c r="AO885" i="2"/>
  <c r="BZ5" i="1"/>
  <c r="AO59" i="2"/>
  <c r="AO237" i="2"/>
  <c r="AO458" i="2"/>
  <c r="AO876" i="2"/>
  <c r="AX876" i="2" s="1"/>
  <c r="AO177" i="2"/>
  <c r="AO398" i="2"/>
  <c r="AO620" i="2"/>
  <c r="AX620" i="2" s="1"/>
  <c r="AO841" i="2"/>
  <c r="AX841" i="2" s="1"/>
  <c r="AO1062" i="2"/>
  <c r="AX1062" i="2" s="1"/>
  <c r="AO396" i="2"/>
  <c r="AO627" i="2"/>
  <c r="AO1057" i="2"/>
  <c r="AX1057" i="2" s="1"/>
  <c r="BZ6" i="1"/>
  <c r="AO102" i="2"/>
  <c r="AO280" i="2"/>
  <c r="AO501" i="2"/>
  <c r="AX501" i="2" s="1"/>
  <c r="AO698" i="2"/>
  <c r="AX698" i="2" s="1"/>
  <c r="AO919" i="2"/>
  <c r="AX919" i="2" s="1"/>
  <c r="AO91" i="2"/>
  <c r="AO312" i="2"/>
  <c r="AO533" i="2"/>
  <c r="AO755" i="2"/>
  <c r="AO976" i="2"/>
  <c r="AX976" i="2" s="1"/>
  <c r="AO310" i="2"/>
  <c r="AO540" i="2"/>
  <c r="AO741" i="2"/>
  <c r="AX741" i="2" s="1"/>
  <c r="AO971" i="2"/>
  <c r="AX971" i="2" s="1"/>
  <c r="AO145" i="2"/>
  <c r="AO366" i="2"/>
  <c r="AO587" i="2"/>
  <c r="AO784" i="2"/>
  <c r="AO1005" i="2"/>
  <c r="AX1005" i="2" s="1"/>
  <c r="AO134" i="2"/>
  <c r="AO355" i="2"/>
  <c r="AO576" i="2"/>
  <c r="AO798" i="2"/>
  <c r="AO1019" i="2"/>
  <c r="AX1019" i="2" s="1"/>
  <c r="AO353" i="2"/>
  <c r="AO583" i="2"/>
  <c r="AO1014" i="2"/>
  <c r="AX1014" i="2" s="1"/>
  <c r="BZ8" i="1"/>
  <c r="AO323" i="2"/>
  <c r="AO544" i="2"/>
  <c r="AO962" i="2"/>
  <c r="AX962" i="2" s="1"/>
  <c r="AO48" i="2"/>
  <c r="AO269" i="2"/>
  <c r="AO490" i="2"/>
  <c r="AO712" i="2"/>
  <c r="AO933" i="2"/>
  <c r="AO267" i="2"/>
  <c r="AO497" i="2"/>
  <c r="AO928" i="2"/>
  <c r="AX928" i="2" s="1"/>
  <c r="BZ10" i="1"/>
  <c r="BZ11" i="1"/>
  <c r="BY11" i="1" s="1"/>
  <c r="BZ12" i="1"/>
  <c r="AO6" i="2"/>
  <c r="AO448" i="2"/>
  <c r="AO670" i="2"/>
  <c r="AO891" i="2"/>
  <c r="AX891" i="2" s="1"/>
  <c r="AO233" i="2"/>
  <c r="AO12" i="2"/>
  <c r="AO232" i="2"/>
  <c r="AO456" i="2"/>
  <c r="AX456" i="2" s="1"/>
  <c r="AO677" i="2"/>
  <c r="AO178" i="2"/>
  <c r="AO313" i="2"/>
  <c r="AO534" i="2"/>
  <c r="AO756" i="2"/>
  <c r="AO977" i="2"/>
  <c r="AX977" i="2" s="1"/>
  <c r="AO135" i="2"/>
  <c r="AO356" i="2"/>
  <c r="AO577" i="2"/>
  <c r="AX577" i="2" s="1"/>
  <c r="AO799" i="2"/>
  <c r="AO1020" i="2"/>
  <c r="AX1020" i="2" s="1"/>
  <c r="AO141" i="2"/>
  <c r="AO361" i="2"/>
  <c r="AO585" i="2"/>
  <c r="AO806" i="2"/>
  <c r="AO49" i="2"/>
  <c r="AO270" i="2"/>
  <c r="AO491" i="2"/>
  <c r="AO713" i="2"/>
  <c r="AX713" i="2" s="1"/>
  <c r="AO934" i="2"/>
  <c r="AX934" i="2" s="1"/>
  <c r="AO55" i="2"/>
  <c r="AO275" i="2"/>
  <c r="AO499" i="2"/>
  <c r="AX499" i="2" s="1"/>
  <c r="AO720" i="2"/>
  <c r="AO92" i="2"/>
  <c r="AO399" i="2"/>
  <c r="AO621" i="2"/>
  <c r="AO842" i="2"/>
  <c r="AO1063" i="2"/>
  <c r="AX1063" i="2" s="1"/>
  <c r="AO184" i="2"/>
  <c r="AO404" i="2"/>
  <c r="AO629" i="2"/>
  <c r="AO849" i="2"/>
  <c r="BZ16" i="1"/>
  <c r="AO98" i="2"/>
  <c r="AO318" i="2"/>
  <c r="AO542" i="2"/>
  <c r="AO763" i="2"/>
  <c r="AX763" i="2" s="1"/>
  <c r="AO227" i="2"/>
  <c r="BZ19" i="1"/>
  <c r="AO93" i="2"/>
  <c r="AO314" i="2"/>
  <c r="AO535" i="2"/>
  <c r="AO757" i="2"/>
  <c r="AO978" i="2"/>
  <c r="AX978" i="2" s="1"/>
  <c r="AO142" i="2"/>
  <c r="AO362" i="2"/>
  <c r="AO586" i="2"/>
  <c r="AO807" i="2"/>
  <c r="AO1025" i="2"/>
  <c r="AX1025" i="2" s="1"/>
  <c r="BZ21" i="1"/>
  <c r="AO50" i="2"/>
  <c r="AO271" i="2"/>
  <c r="AO492" i="2"/>
  <c r="AO714" i="2"/>
  <c r="AO935" i="2"/>
  <c r="AX935" i="2" s="1"/>
  <c r="AO234" i="2"/>
  <c r="AO13" i="2"/>
  <c r="AO457" i="2"/>
  <c r="AO678" i="2"/>
  <c r="AO896" i="2"/>
  <c r="AX896" i="2" s="1"/>
  <c r="AO136" i="2"/>
  <c r="AO357" i="2"/>
  <c r="AO578" i="2"/>
  <c r="AO800" i="2"/>
  <c r="AO1021" i="2"/>
  <c r="AX1021" i="2" s="1"/>
  <c r="AO56" i="2"/>
  <c r="AO276" i="2"/>
  <c r="AO500" i="2"/>
  <c r="AO721" i="2"/>
  <c r="AO939" i="2"/>
  <c r="AX939" i="2" s="1"/>
  <c r="BZ23" i="1"/>
  <c r="AO179" i="2"/>
  <c r="AO400" i="2"/>
  <c r="AO622" i="2"/>
  <c r="AO843" i="2"/>
  <c r="AO1064" i="2"/>
  <c r="AX1064" i="2" s="1"/>
  <c r="AO99" i="2"/>
  <c r="AO319" i="2"/>
  <c r="AO543" i="2"/>
  <c r="AO764" i="2"/>
  <c r="AX764" i="2" s="1"/>
  <c r="AO982" i="2"/>
  <c r="AX982" i="2" s="1"/>
  <c r="AO7" i="2"/>
  <c r="AO228" i="2"/>
  <c r="AX228" i="2" s="1"/>
  <c r="AO449" i="2"/>
  <c r="AX449" i="2" s="1"/>
  <c r="AO671" i="2"/>
  <c r="AO892" i="2"/>
  <c r="AX892" i="2" s="1"/>
  <c r="AO185" i="2"/>
  <c r="AO405" i="2"/>
  <c r="AO630" i="2"/>
  <c r="AO850" i="2"/>
  <c r="AO1068" i="2"/>
  <c r="AX1068" i="2" s="1"/>
  <c r="BZ25" i="1"/>
  <c r="BZ28" i="1"/>
  <c r="AO358" i="2"/>
  <c r="AO623" i="2"/>
  <c r="AO1022" i="2"/>
  <c r="AX1022" i="2" s="1"/>
  <c r="AO236" i="2"/>
  <c r="AO455" i="2"/>
  <c r="AO656" i="2"/>
  <c r="AO886" i="2"/>
  <c r="AX886" i="2" s="1"/>
  <c r="BZ29" i="1"/>
  <c r="AO94" i="2"/>
  <c r="AO272" i="2"/>
  <c r="AO758" i="2"/>
  <c r="AO979" i="2"/>
  <c r="AX979" i="2" s="1"/>
  <c r="AO279" i="2"/>
  <c r="AO498" i="2"/>
  <c r="AO699" i="2"/>
  <c r="AO929" i="2"/>
  <c r="BZ30" i="1"/>
  <c r="AO51" i="2"/>
  <c r="AO229" i="2"/>
  <c r="AX229" i="2" s="1"/>
  <c r="AO715" i="2"/>
  <c r="AX715" i="2" s="1"/>
  <c r="AO936" i="2"/>
  <c r="AX936" i="2" s="1"/>
  <c r="AO322" i="2"/>
  <c r="AO541" i="2"/>
  <c r="AX541" i="2" s="1"/>
  <c r="AO742" i="2"/>
  <c r="AO972" i="2"/>
  <c r="AX972" i="2" s="1"/>
  <c r="AO137" i="2"/>
  <c r="AO315" i="2"/>
  <c r="AO493" i="2"/>
  <c r="AO365" i="2"/>
  <c r="AO584" i="2"/>
  <c r="AO785" i="2"/>
  <c r="AO1015" i="2"/>
  <c r="AX1015" i="2" s="1"/>
  <c r="BZ32" i="1"/>
  <c r="AO8" i="2"/>
  <c r="AO450" i="2"/>
  <c r="AO672" i="2"/>
  <c r="AX672" i="2" s="1"/>
  <c r="AO893" i="2"/>
  <c r="AX893" i="2" s="1"/>
  <c r="AO408" i="2"/>
  <c r="AO628" i="2"/>
  <c r="AO828" i="2"/>
  <c r="AO1058" i="2"/>
  <c r="AX1058" i="2" s="1"/>
  <c r="AO401" i="2"/>
  <c r="AO579" i="2"/>
  <c r="AO844" i="2"/>
  <c r="AX844" i="2" s="1"/>
  <c r="AO1065" i="2"/>
  <c r="AX1065" i="2" s="1"/>
  <c r="BZ34" i="1"/>
  <c r="AO180" i="2"/>
  <c r="AO536" i="2"/>
  <c r="AO801" i="2"/>
  <c r="BZ35" i="1"/>
  <c r="BY35" i="1" s="1"/>
  <c r="AO9" i="2"/>
  <c r="AO230" i="2"/>
  <c r="AO494" i="2"/>
  <c r="AO759" i="2"/>
  <c r="AX759" i="2" s="1"/>
  <c r="AO937" i="2"/>
  <c r="AX937" i="2" s="1"/>
  <c r="AO274" i="2"/>
  <c r="AO719" i="2"/>
  <c r="AO925" i="2"/>
  <c r="AX925" i="2" s="1"/>
  <c r="AO359" i="2"/>
  <c r="AO537" i="2"/>
  <c r="AO802" i="2"/>
  <c r="AO1023" i="2"/>
  <c r="AX1023" i="2" s="1"/>
  <c r="AO11" i="2"/>
  <c r="AO360" i="2"/>
  <c r="AO580" i="2"/>
  <c r="AO805" i="2"/>
  <c r="AO1011" i="2"/>
  <c r="AX1011" i="2" s="1"/>
  <c r="BZ38" i="1"/>
  <c r="AO52" i="2"/>
  <c r="AO273" i="2"/>
  <c r="AO624" i="2"/>
  <c r="AO716" i="2"/>
  <c r="AO54" i="2"/>
  <c r="AO451" i="2"/>
  <c r="AX451" i="2" s="1"/>
  <c r="AO762" i="2"/>
  <c r="AO968" i="2"/>
  <c r="AX968" i="2" s="1"/>
  <c r="BZ39" i="1"/>
  <c r="AO138" i="2"/>
  <c r="AO673" i="2"/>
  <c r="AX673" i="2" s="1"/>
  <c r="AO894" i="2"/>
  <c r="AX894" i="2" s="1"/>
  <c r="AO97" i="2"/>
  <c r="AO317" i="2"/>
  <c r="AO848" i="2"/>
  <c r="BZ40" i="1"/>
  <c r="AO95" i="2"/>
  <c r="AO402" i="2"/>
  <c r="AO845" i="2"/>
  <c r="AO1066" i="2"/>
  <c r="AX1066" i="2" s="1"/>
  <c r="AO140" i="2"/>
  <c r="AO231" i="2"/>
  <c r="AO676" i="2"/>
  <c r="AO882" i="2"/>
  <c r="AX882" i="2" s="1"/>
  <c r="AO181" i="2"/>
  <c r="AO316" i="2"/>
  <c r="AO980" i="2"/>
  <c r="AX980" i="2" s="1"/>
  <c r="AO183" i="2"/>
  <c r="AO403" i="2"/>
  <c r="AO1054" i="2"/>
  <c r="BZ42" i="1"/>
  <c r="AO139" i="2"/>
  <c r="AO803" i="2"/>
  <c r="AO999" i="2"/>
  <c r="AX999" i="2" s="1"/>
  <c r="AO26" i="2"/>
  <c r="AO246" i="2"/>
  <c r="AO466" i="2"/>
  <c r="AO661" i="2"/>
  <c r="AO897" i="2"/>
  <c r="AX897" i="2" s="1"/>
  <c r="BZ45" i="1"/>
  <c r="AO182" i="2"/>
  <c r="AO581" i="2"/>
  <c r="AO956" i="2"/>
  <c r="AX956" i="2" s="1"/>
  <c r="AO69" i="2"/>
  <c r="AO289" i="2"/>
  <c r="AO509" i="2"/>
  <c r="AO704" i="2"/>
  <c r="AO940" i="2"/>
  <c r="AX940" i="2" s="1"/>
  <c r="BZ46" i="1"/>
  <c r="AO96" i="2"/>
  <c r="AO538" i="2"/>
  <c r="AO760" i="2"/>
  <c r="AO913" i="2"/>
  <c r="AX913" i="2" s="1"/>
  <c r="AO112" i="2"/>
  <c r="AO332" i="2"/>
  <c r="AO552" i="2"/>
  <c r="AO747" i="2"/>
  <c r="AO983" i="2"/>
  <c r="AX983" i="2" s="1"/>
  <c r="AO10" i="2"/>
  <c r="AO717" i="2"/>
  <c r="AO870" i="2"/>
  <c r="AX870" i="2" s="1"/>
  <c r="AO155" i="2"/>
  <c r="AO375" i="2"/>
  <c r="AO595" i="2"/>
  <c r="AO790" i="2"/>
  <c r="AO1026" i="2"/>
  <c r="AX1026" i="2" s="1"/>
  <c r="AO495" i="2"/>
  <c r="AO198" i="2"/>
  <c r="AO418" i="2"/>
  <c r="AO639" i="2"/>
  <c r="AO833" i="2"/>
  <c r="AO1069" i="2"/>
  <c r="AX1069" i="2" s="1"/>
  <c r="BZ49" i="1"/>
  <c r="AO53" i="2"/>
  <c r="AO452" i="2"/>
  <c r="AO674" i="2"/>
  <c r="BZ50" i="1"/>
  <c r="AO625" i="2"/>
  <c r="AO846" i="2"/>
  <c r="AO1042" i="2"/>
  <c r="AX1042" i="2" s="1"/>
  <c r="BZ51" i="1"/>
  <c r="CA51" i="1" s="1"/>
  <c r="BZ52" i="1"/>
  <c r="AO496" i="2"/>
  <c r="AX496" i="2" s="1"/>
  <c r="AO718" i="2"/>
  <c r="AO914" i="2"/>
  <c r="AX914" i="2" s="1"/>
  <c r="AO523" i="2"/>
  <c r="AO743" i="2"/>
  <c r="AX743" i="2" s="1"/>
  <c r="AO973" i="2"/>
  <c r="AO453" i="2"/>
  <c r="AO675" i="2"/>
  <c r="AO1043" i="2"/>
  <c r="AX1043" i="2" s="1"/>
  <c r="AO566" i="2"/>
  <c r="AX566" i="2" s="1"/>
  <c r="AO786" i="2"/>
  <c r="AO1016" i="2"/>
  <c r="BZ54" i="1"/>
  <c r="AO957" i="2"/>
  <c r="AX957" i="2" s="1"/>
  <c r="AO480" i="2"/>
  <c r="AO700" i="2"/>
  <c r="AO887" i="2"/>
  <c r="AO626" i="2"/>
  <c r="AO847" i="2"/>
  <c r="AO1000" i="2"/>
  <c r="AO610" i="2"/>
  <c r="AO829" i="2"/>
  <c r="AO1059" i="2"/>
  <c r="BZ56" i="1"/>
  <c r="AO437" i="2"/>
  <c r="AO657" i="2"/>
  <c r="AO930" i="2"/>
  <c r="AX930" i="2" s="1"/>
  <c r="AO582" i="2"/>
  <c r="AO804" i="2"/>
  <c r="BZ58" i="1"/>
  <c r="AO539" i="2"/>
  <c r="AO761" i="2"/>
  <c r="AO871" i="2"/>
  <c r="AX871" i="2" s="1"/>
  <c r="BZ59" i="1"/>
  <c r="BZ60" i="1"/>
  <c r="AO1044" i="2"/>
  <c r="AO238" i="2"/>
  <c r="AO438" i="2"/>
  <c r="AO888" i="2"/>
  <c r="AX888" i="2" s="1"/>
  <c r="AO872" i="2"/>
  <c r="AX872" i="2" s="1"/>
  <c r="AO324" i="2"/>
  <c r="AO524" i="2"/>
  <c r="AO974" i="2"/>
  <c r="AX974" i="2" s="1"/>
  <c r="BZ62" i="1"/>
  <c r="AO958" i="2"/>
  <c r="AX958" i="2" s="1"/>
  <c r="AO611" i="2"/>
  <c r="AX611" i="2" s="1"/>
  <c r="AO1060" i="2"/>
  <c r="AX1060" i="2" s="1"/>
  <c r="AO367" i="2"/>
  <c r="AO567" i="2"/>
  <c r="AO931" i="2"/>
  <c r="BZ64" i="1"/>
  <c r="AO915" i="2"/>
  <c r="AO281" i="2"/>
  <c r="AO481" i="2"/>
  <c r="AO1017" i="2"/>
  <c r="AX1017" i="2" s="1"/>
  <c r="AO410" i="2"/>
  <c r="AO1001" i="2"/>
  <c r="AX1001" i="2" s="1"/>
  <c r="BZ67" i="1"/>
  <c r="AO320" i="2"/>
  <c r="AO916" i="2"/>
  <c r="AO186" i="2"/>
  <c r="AO406" i="2"/>
  <c r="AO722" i="2"/>
  <c r="AX722" i="2" s="1"/>
  <c r="AO927" i="2"/>
  <c r="AX927" i="2" s="1"/>
  <c r="AO959" i="2"/>
  <c r="AX959" i="2" s="1"/>
  <c r="AO100" i="2"/>
  <c r="AO363" i="2"/>
  <c r="AO808" i="2"/>
  <c r="AO1056" i="2"/>
  <c r="AX1056" i="2" s="1"/>
  <c r="AO873" i="2"/>
  <c r="AX873" i="2" s="1"/>
  <c r="AO14" i="2"/>
  <c r="AO851" i="2"/>
  <c r="AO884" i="2"/>
  <c r="AX884" i="2" s="1"/>
  <c r="AO1045" i="2"/>
  <c r="AX1045" i="2" s="1"/>
  <c r="AO277" i="2"/>
  <c r="AO765" i="2"/>
  <c r="AO970" i="2"/>
  <c r="AX970" i="2" s="1"/>
  <c r="AO143" i="2"/>
  <c r="BZ73" i="1"/>
  <c r="AO1002" i="2"/>
  <c r="AO57" i="2"/>
  <c r="AO679" i="2"/>
  <c r="AO1013" i="2"/>
  <c r="AX1013" i="2" s="1"/>
  <c r="AO15" i="2"/>
  <c r="AO235" i="2"/>
  <c r="AO459" i="2"/>
  <c r="AO680" i="2"/>
  <c r="AO889" i="2"/>
  <c r="AX889" i="2" s="1"/>
  <c r="AO364" i="2"/>
  <c r="AO144" i="2"/>
  <c r="AO588" i="2"/>
  <c r="AO809" i="2"/>
  <c r="BZ78" i="1"/>
  <c r="AO917" i="2"/>
  <c r="AO187" i="2"/>
  <c r="AO407" i="2"/>
  <c r="AO852" i="2"/>
  <c r="AO1061" i="2"/>
  <c r="AX1061" i="2" s="1"/>
  <c r="BZ79" i="1"/>
  <c r="AO321" i="2"/>
  <c r="AO1003" i="2"/>
  <c r="AX1003" i="2" s="1"/>
  <c r="AO101" i="2"/>
  <c r="AO545" i="2"/>
  <c r="AO975" i="2"/>
  <c r="AX975" i="2" s="1"/>
  <c r="AO960" i="2"/>
  <c r="AX960" i="2" s="1"/>
  <c r="AO58" i="2"/>
  <c r="AO278" i="2"/>
  <c r="AO502" i="2"/>
  <c r="AO723" i="2"/>
  <c r="AX723" i="2" s="1"/>
  <c r="AO932" i="2"/>
  <c r="AX932" i="2" s="1"/>
  <c r="AO632" i="2"/>
  <c r="AX632" i="2" s="1"/>
  <c r="AO766" i="2"/>
  <c r="AO1018" i="2"/>
  <c r="AX1018" i="2" s="1"/>
  <c r="AO874" i="2"/>
  <c r="AX874" i="2" s="1"/>
  <c r="AO1046" i="2"/>
  <c r="AX1046" i="2" s="1"/>
  <c r="AO783" i="2"/>
  <c r="AO1004" i="2"/>
  <c r="AX1004" i="2" s="1"/>
  <c r="AO20" i="2"/>
  <c r="AO239" i="2"/>
  <c r="AO439" i="2"/>
  <c r="AO740" i="2"/>
  <c r="AO961" i="2"/>
  <c r="AX961" i="2" s="1"/>
  <c r="AO106" i="2"/>
  <c r="AO325" i="2"/>
  <c r="AO525" i="2"/>
  <c r="AX525" i="2" s="1"/>
  <c r="BZ86" i="1"/>
  <c r="AO826" i="2"/>
  <c r="AO1047" i="2"/>
  <c r="AX1047" i="2" s="1"/>
  <c r="AO63" i="2"/>
  <c r="AO282" i="2"/>
  <c r="AO482" i="2"/>
  <c r="BZ87" i="1"/>
  <c r="AO654" i="2"/>
  <c r="AO875" i="2"/>
  <c r="AX875" i="2" s="1"/>
  <c r="AO192" i="2"/>
  <c r="AO411" i="2"/>
  <c r="AO612" i="2"/>
  <c r="AX612" i="2" s="1"/>
  <c r="AO697" i="2"/>
  <c r="AO918" i="2"/>
  <c r="AX918" i="2" s="1"/>
  <c r="AO149" i="2"/>
  <c r="AO368" i="2"/>
  <c r="AO568" i="2"/>
  <c r="BZ90" i="1"/>
  <c r="BY90" i="1" s="1"/>
  <c r="AO412" i="2"/>
  <c r="AO633" i="2"/>
  <c r="AO853" i="2"/>
  <c r="BZ93" i="1"/>
  <c r="AO240" i="2"/>
  <c r="AO460" i="2"/>
  <c r="AX460" i="2" s="1"/>
  <c r="AO283" i="2"/>
  <c r="AO503" i="2"/>
  <c r="AO724" i="2"/>
  <c r="BZ95" i="1"/>
  <c r="AO369" i="2"/>
  <c r="AO589" i="2"/>
  <c r="AO810" i="2"/>
  <c r="AX810" i="2" s="1"/>
  <c r="AO326" i="2"/>
  <c r="AO681" i="2"/>
  <c r="BZ97" i="1"/>
  <c r="AO546" i="2"/>
  <c r="AO767" i="2"/>
  <c r="AX767" i="2" s="1"/>
  <c r="BZ98" i="1"/>
  <c r="BZ99" i="1"/>
  <c r="AO189" i="2"/>
  <c r="AO920" i="2"/>
  <c r="AX920" i="2" s="1"/>
  <c r="AO103" i="2"/>
  <c r="AO963" i="2"/>
  <c r="AX963" i="2" s="1"/>
  <c r="BZ102" i="1"/>
  <c r="AO146" i="2"/>
  <c r="AO1006" i="2"/>
  <c r="AX1006" i="2" s="1"/>
  <c r="AO17" i="2"/>
  <c r="AO877" i="2"/>
  <c r="AX877" i="2" s="1"/>
  <c r="BZ104" i="1"/>
  <c r="AO1049" i="2"/>
  <c r="AX1049" i="2" s="1"/>
  <c r="BZ105" i="1"/>
  <c r="AO60" i="2"/>
  <c r="AX60" i="2" s="1"/>
  <c r="AO104" i="2"/>
  <c r="AO413" i="2"/>
  <c r="AO634" i="2"/>
  <c r="AX634" i="2" s="1"/>
  <c r="AO854" i="2"/>
  <c r="BZ109" i="1"/>
  <c r="AO61" i="2"/>
  <c r="AO921" i="2"/>
  <c r="AX921" i="2" s="1"/>
  <c r="AO590" i="2"/>
  <c r="AO682" i="2"/>
  <c r="AX682" i="2" s="1"/>
  <c r="AO811" i="2"/>
  <c r="AO18" i="2"/>
  <c r="AO878" i="2"/>
  <c r="AX878" i="2" s="1"/>
  <c r="AO370" i="2"/>
  <c r="AO725" i="2"/>
  <c r="BZ111" i="1"/>
  <c r="AO147" i="2"/>
  <c r="AO964" i="2"/>
  <c r="AX964" i="2" s="1"/>
  <c r="AO241" i="2"/>
  <c r="AO461" i="2"/>
  <c r="AO1050" i="2"/>
  <c r="AX1050" i="2" s="1"/>
  <c r="AO284" i="2"/>
  <c r="AO504" i="2"/>
  <c r="BZ113" i="1"/>
  <c r="AO190" i="2"/>
  <c r="AO1007" i="2"/>
  <c r="AX1007" i="2" s="1"/>
  <c r="AO327" i="2"/>
  <c r="AX327" i="2" s="1"/>
  <c r="AO547" i="2"/>
  <c r="AO768" i="2"/>
  <c r="AO105" i="2"/>
  <c r="AO744" i="2"/>
  <c r="AO922" i="2"/>
  <c r="AX922" i="2" s="1"/>
  <c r="AO505" i="2"/>
  <c r="AO19" i="2"/>
  <c r="AO658" i="2"/>
  <c r="AO371" i="2"/>
  <c r="AO726" i="2"/>
  <c r="AX726" i="2" s="1"/>
  <c r="AO926" i="2"/>
  <c r="AX926" i="2" s="1"/>
  <c r="BZ118" i="1"/>
  <c r="AO148" i="2"/>
  <c r="AO1008" i="2"/>
  <c r="AX1008" i="2" s="1"/>
  <c r="AO285" i="2"/>
  <c r="AO812" i="2"/>
  <c r="AO1012" i="2"/>
  <c r="AX1012" i="2" s="1"/>
  <c r="AO191" i="2"/>
  <c r="AO830" i="2"/>
  <c r="AO1051" i="2"/>
  <c r="AX1051" i="2" s="1"/>
  <c r="AO242" i="2"/>
  <c r="AO462" i="2"/>
  <c r="AO683" i="2"/>
  <c r="AX683" i="2" s="1"/>
  <c r="AO883" i="2"/>
  <c r="AX883" i="2" s="1"/>
  <c r="AO787" i="2"/>
  <c r="AO965" i="2"/>
  <c r="AX965" i="2" s="1"/>
  <c r="AO328" i="2"/>
  <c r="AX328" i="2" s="1"/>
  <c r="AO548" i="2"/>
  <c r="AO62" i="2"/>
  <c r="AO701" i="2"/>
  <c r="AO879" i="2"/>
  <c r="AX879" i="2" s="1"/>
  <c r="AO414" i="2"/>
  <c r="AO635" i="2"/>
  <c r="AX635" i="2" s="1"/>
  <c r="AO855" i="2"/>
  <c r="AO1055" i="2"/>
  <c r="AX1055" i="2" s="1"/>
  <c r="BZ122" i="1"/>
  <c r="AO591" i="2"/>
  <c r="AO769" i="2"/>
  <c r="AO969" i="2"/>
  <c r="AX969" i="2" s="1"/>
  <c r="BZ123" i="1"/>
  <c r="AO831" i="2"/>
  <c r="AO1052" i="2"/>
  <c r="AX1052" i="2" s="1"/>
  <c r="AO243" i="2"/>
  <c r="AO463" i="2"/>
  <c r="AO788" i="2"/>
  <c r="AX788" i="2" s="1"/>
  <c r="AO1009" i="2"/>
  <c r="AX1009" i="2" s="1"/>
  <c r="AO286" i="2"/>
  <c r="AO506" i="2"/>
  <c r="BZ126" i="1"/>
  <c r="AO329" i="2"/>
  <c r="AO549" i="2"/>
  <c r="AO745" i="2"/>
  <c r="AO966" i="2"/>
  <c r="AO372" i="2"/>
  <c r="AO592" i="2"/>
  <c r="AO923" i="2"/>
  <c r="AX923" i="2" s="1"/>
  <c r="AO415" i="2"/>
  <c r="AO636" i="2"/>
  <c r="AX636" i="2" s="1"/>
  <c r="BZ130" i="1"/>
  <c r="AO702" i="2"/>
  <c r="AO880" i="2"/>
  <c r="AX880" i="2" s="1"/>
  <c r="BZ131" i="1"/>
  <c r="AO659" i="2"/>
  <c r="AO22" i="2"/>
  <c r="AO64" i="2"/>
  <c r="AO483" i="2"/>
  <c r="BZ133" i="1"/>
  <c r="AO65" i="2"/>
  <c r="AO108" i="2"/>
  <c r="AO193" i="2"/>
  <c r="AO350" i="2"/>
  <c r="BZ134" i="1"/>
  <c r="AO151" i="2"/>
  <c r="AO150" i="2"/>
  <c r="AO440" i="2"/>
  <c r="BZ135" i="1"/>
  <c r="AO21" i="2"/>
  <c r="AO307" i="2"/>
  <c r="AO526" i="2"/>
  <c r="BZ136" i="1"/>
  <c r="AO194" i="2"/>
  <c r="AO107" i="2"/>
  <c r="AO393" i="2"/>
  <c r="BZ137" i="1"/>
  <c r="AO221" i="2"/>
  <c r="AO613" i="2"/>
  <c r="BZ138" i="1"/>
  <c r="CA138" i="1" s="1"/>
  <c r="AO264" i="2"/>
  <c r="AO569" i="2"/>
  <c r="BZ139" i="1"/>
  <c r="BY139" i="1" s="1"/>
  <c r="BZ140" i="1"/>
  <c r="AO23" i="2"/>
  <c r="AO244" i="2"/>
  <c r="AX244" i="2" s="1"/>
  <c r="AO662" i="2"/>
  <c r="AO308" i="2"/>
  <c r="AO66" i="2"/>
  <c r="AO287" i="2"/>
  <c r="AO705" i="2"/>
  <c r="AO265" i="2"/>
  <c r="BZ142" i="1"/>
  <c r="AO109" i="2"/>
  <c r="AO330" i="2"/>
  <c r="AO748" i="2"/>
  <c r="AX748" i="2" s="1"/>
  <c r="AO394" i="2"/>
  <c r="AO152" i="2"/>
  <c r="AO373" i="2"/>
  <c r="AO791" i="2"/>
  <c r="AO222" i="2"/>
  <c r="BZ144" i="1"/>
  <c r="AO195" i="2"/>
  <c r="AO416" i="2"/>
  <c r="AO834" i="2"/>
  <c r="AO351" i="2"/>
  <c r="BZ146" i="1"/>
  <c r="BZ147" i="1"/>
  <c r="AO660" i="2"/>
  <c r="AO881" i="2"/>
  <c r="AX881" i="2" s="1"/>
  <c r="AO75" i="2"/>
  <c r="AO446" i="2"/>
  <c r="AO710" i="2"/>
  <c r="BZ149" i="1"/>
  <c r="AO268" i="2"/>
  <c r="AO789" i="2"/>
  <c r="AO1053" i="2"/>
  <c r="AO118" i="2"/>
  <c r="AO489" i="2"/>
  <c r="AO667" i="2"/>
  <c r="AO311" i="2"/>
  <c r="AO746" i="2"/>
  <c r="AO924" i="2"/>
  <c r="AX924" i="2" s="1"/>
  <c r="AO32" i="2"/>
  <c r="AO753" i="2"/>
  <c r="BZ151" i="1"/>
  <c r="AO225" i="2"/>
  <c r="AX225" i="2" s="1"/>
  <c r="AO832" i="2"/>
  <c r="AO1010" i="2"/>
  <c r="AX1010" i="2" s="1"/>
  <c r="AO532" i="2"/>
  <c r="AX532" i="2" s="1"/>
  <c r="BZ152" i="1"/>
  <c r="AO575" i="2"/>
  <c r="AX575" i="2" s="1"/>
  <c r="BZ153" i="1"/>
  <c r="AO161" i="2"/>
  <c r="AO796" i="2"/>
  <c r="AX796" i="2" s="1"/>
  <c r="AO290" i="2"/>
  <c r="AO838" i="2"/>
  <c r="AO354" i="2"/>
  <c r="AO703" i="2"/>
  <c r="AO204" i="2"/>
  <c r="AO619" i="2"/>
  <c r="AX619" i="2" s="1"/>
  <c r="AO839" i="2"/>
  <c r="BZ155" i="1"/>
  <c r="BY155" i="1" s="1"/>
  <c r="AO397" i="2"/>
  <c r="AO967" i="2"/>
  <c r="AX967" i="2" s="1"/>
  <c r="BZ156" i="1"/>
  <c r="AO24" i="2"/>
  <c r="AO245" i="2"/>
  <c r="AO441" i="2"/>
  <c r="AO663" i="2"/>
  <c r="AO464" i="2"/>
  <c r="BZ157" i="1"/>
  <c r="AO67" i="2"/>
  <c r="AO288" i="2"/>
  <c r="AO484" i="2"/>
  <c r="AO706" i="2"/>
  <c r="AO196" i="2"/>
  <c r="AO637" i="2"/>
  <c r="AO417" i="2"/>
  <c r="AO614" i="2"/>
  <c r="AX614" i="2" s="1"/>
  <c r="AO835" i="2"/>
  <c r="BZ159" i="1"/>
  <c r="AO153" i="2"/>
  <c r="AO374" i="2"/>
  <c r="AO570" i="2"/>
  <c r="AO792" i="2"/>
  <c r="AO110" i="2"/>
  <c r="AO550" i="2"/>
  <c r="BZ160" i="1"/>
  <c r="AO331" i="2"/>
  <c r="AO527" i="2"/>
  <c r="AO749" i="2"/>
  <c r="AO593" i="2"/>
  <c r="AO377" i="2"/>
  <c r="AO507" i="2"/>
  <c r="AX507" i="2" s="1"/>
  <c r="BZ162" i="1"/>
  <c r="BZ163" i="1"/>
  <c r="CA163" i="1" s="1"/>
  <c r="AO25" i="2"/>
  <c r="AO442" i="2"/>
  <c r="AO664" i="2"/>
  <c r="AO223" i="2"/>
  <c r="AO154" i="2"/>
  <c r="AO528" i="2"/>
  <c r="AO750" i="2"/>
  <c r="BZ166" i="1"/>
  <c r="AO68" i="2"/>
  <c r="AO485" i="2"/>
  <c r="AO707" i="2"/>
  <c r="AO309" i="2"/>
  <c r="BZ167" i="1"/>
  <c r="AO197" i="2"/>
  <c r="AO615" i="2"/>
  <c r="AX615" i="2" s="1"/>
  <c r="AO836" i="2"/>
  <c r="AX836" i="2"/>
  <c r="AO352" i="2"/>
  <c r="AO111" i="2"/>
  <c r="AO571" i="2"/>
  <c r="AO793" i="2"/>
  <c r="AO395" i="2"/>
  <c r="AO266" i="2"/>
  <c r="BZ172" i="1"/>
  <c r="AO529" i="2"/>
  <c r="AO751" i="2"/>
  <c r="AO465" i="2"/>
  <c r="AX465" i="2" s="1"/>
  <c r="AO486" i="2"/>
  <c r="AO708" i="2"/>
  <c r="AO508" i="2"/>
  <c r="AO443" i="2"/>
  <c r="AO665" i="2"/>
  <c r="AO551" i="2"/>
  <c r="BZ175" i="1"/>
  <c r="AO616" i="2"/>
  <c r="AO837" i="2"/>
  <c r="AO594" i="2"/>
  <c r="AX594" i="2" s="1"/>
  <c r="BZ176" i="1"/>
  <c r="AO572" i="2"/>
  <c r="AO794" i="2"/>
  <c r="AO638" i="2"/>
  <c r="BZ177" i="1"/>
  <c r="BZ178" i="1"/>
  <c r="BZ180" i="1"/>
  <c r="AO199" i="2"/>
  <c r="AO419" i="2"/>
  <c r="AO487" i="2"/>
  <c r="AO27" i="2"/>
  <c r="AO247" i="2"/>
  <c r="BZ182" i="1"/>
  <c r="AO752" i="2"/>
  <c r="AO113" i="2"/>
  <c r="AO333" i="2"/>
  <c r="AO444" i="2"/>
  <c r="AO70" i="2"/>
  <c r="BZ184" i="1"/>
  <c r="AO617" i="2"/>
  <c r="AX617" i="2" s="1"/>
  <c r="AO795" i="2"/>
  <c r="AO156" i="2"/>
  <c r="AO376" i="2"/>
  <c r="AO709" i="2"/>
  <c r="AO573" i="2"/>
  <c r="AO530" i="2"/>
  <c r="AO666" i="2"/>
  <c r="AO28" i="2"/>
  <c r="AO33" i="2"/>
  <c r="AO668" i="2"/>
  <c r="AO200" i="2"/>
  <c r="AO618" i="2"/>
  <c r="AO76" i="2"/>
  <c r="AO711" i="2"/>
  <c r="BZ190" i="1"/>
  <c r="AO71" i="2"/>
  <c r="AO488" i="2"/>
  <c r="AO119" i="2"/>
  <c r="AO754" i="2"/>
  <c r="AX754" i="2" s="1"/>
  <c r="AO114" i="2"/>
  <c r="AO531" i="2"/>
  <c r="AO162" i="2"/>
  <c r="AO797" i="2"/>
  <c r="BZ192" i="1"/>
  <c r="AO157" i="2"/>
  <c r="AO574" i="2"/>
  <c r="AX574" i="2" s="1"/>
  <c r="AO205" i="2"/>
  <c r="AO840" i="2"/>
  <c r="BZ194" i="1"/>
  <c r="BZ195" i="1"/>
  <c r="BZ196" i="1"/>
  <c r="AO29" i="2"/>
  <c r="AO72" i="2"/>
  <c r="AO334" i="2"/>
  <c r="AX334" i="2" s="1"/>
  <c r="AO115" i="2"/>
  <c r="AO248" i="2"/>
  <c r="AX248" i="2" s="1"/>
  <c r="BZ199" i="1"/>
  <c r="AO158" i="2"/>
  <c r="AO420" i="2"/>
  <c r="BZ200" i="1"/>
  <c r="AO201" i="2"/>
  <c r="AO291" i="2"/>
  <c r="BZ202" i="1"/>
  <c r="BZ204" i="1"/>
  <c r="AO421" i="2"/>
  <c r="AO378" i="2"/>
  <c r="AO292" i="2"/>
  <c r="BZ207" i="1"/>
  <c r="AO249" i="2"/>
  <c r="AO335" i="2"/>
  <c r="BZ210" i="1"/>
  <c r="AO1028" i="2"/>
  <c r="AO899" i="2"/>
  <c r="AX899" i="2" s="1"/>
  <c r="AO985" i="2"/>
  <c r="AX985" i="2" s="1"/>
  <c r="AO1071" i="2"/>
  <c r="AX1071" i="2" s="1"/>
  <c r="AO942" i="2"/>
  <c r="AX942" i="2" s="1"/>
  <c r="AO981" i="2"/>
  <c r="AX981" i="2" s="1"/>
  <c r="AO938" i="2"/>
  <c r="AX938" i="2" s="1"/>
  <c r="AO1067" i="2"/>
  <c r="AX1067" i="2" s="1"/>
  <c r="AO895" i="2"/>
  <c r="AX895" i="2" s="1"/>
  <c r="AO1024" i="2"/>
  <c r="AX1024" i="2" s="1"/>
  <c r="AO293" i="2"/>
  <c r="AX293" i="2" s="1"/>
  <c r="AO250" i="2"/>
  <c r="AO422" i="2"/>
  <c r="AO336" i="2"/>
  <c r="AO379" i="2"/>
  <c r="AO984" i="2"/>
  <c r="AO941" i="2"/>
  <c r="AX941" i="2" s="1"/>
  <c r="AO898" i="2"/>
  <c r="AX898" i="2" s="1"/>
  <c r="AO1027" i="2"/>
  <c r="AX1027" i="2" s="1"/>
  <c r="AO1070" i="2"/>
  <c r="AX1070" i="2" s="1"/>
  <c r="BZ216" i="1"/>
  <c r="BZ219" i="1"/>
  <c r="BY219" i="1" s="1"/>
  <c r="BZ221" i="1"/>
  <c r="AO202" i="2"/>
  <c r="AO30" i="2"/>
  <c r="AO73" i="2"/>
  <c r="AO159" i="2"/>
  <c r="BZ227" i="1"/>
  <c r="CA227" i="1" s="1"/>
  <c r="AO116" i="2"/>
  <c r="AO31" i="2"/>
  <c r="AO74" i="2"/>
  <c r="BZ230" i="1"/>
  <c r="AO117" i="2"/>
  <c r="AO160" i="2"/>
  <c r="AO203" i="2"/>
  <c r="BZ233" i="1"/>
  <c r="BZ234" i="1"/>
  <c r="BZ235" i="1"/>
  <c r="AO34" i="2"/>
  <c r="BZ237" i="1"/>
  <c r="AO77" i="2"/>
  <c r="AO120" i="2"/>
  <c r="AO163" i="2"/>
  <c r="AO206" i="2"/>
  <c r="AX206" i="2" s="1"/>
  <c r="BZ243" i="1"/>
  <c r="BZ246" i="1"/>
  <c r="BZ249" i="1"/>
  <c r="BZ250" i="1"/>
  <c r="BZ251" i="1"/>
  <c r="BY251" i="1" s="1"/>
  <c r="BZ253" i="1"/>
  <c r="BZ254" i="1"/>
  <c r="BZ259" i="1"/>
  <c r="BY259" i="1" s="1"/>
  <c r="BZ261" i="1"/>
  <c r="BZ263" i="1"/>
  <c r="BZ266" i="1"/>
  <c r="BZ267" i="1"/>
  <c r="BZ269" i="1"/>
  <c r="BZ270" i="1"/>
  <c r="BZ271" i="1"/>
  <c r="BZ273" i="1"/>
  <c r="BZ276" i="1"/>
  <c r="BZ278" i="1"/>
  <c r="BZ280" i="1"/>
  <c r="BZ282" i="1"/>
  <c r="O44" i="2"/>
  <c r="AB44" i="2"/>
  <c r="AO44" i="2"/>
  <c r="BZ283" i="1"/>
  <c r="I44" i="2"/>
  <c r="AI44" i="2"/>
  <c r="J44" i="2"/>
  <c r="W44" i="2"/>
  <c r="AJ44" i="2"/>
  <c r="K44" i="2"/>
  <c r="L44" i="2"/>
  <c r="M44" i="2"/>
  <c r="N44" i="2"/>
  <c r="E3" i="1"/>
  <c r="E43" i="1"/>
  <c r="E44" i="1" s="1"/>
  <c r="E45" i="1" s="1"/>
  <c r="E203" i="1"/>
  <c r="E204" i="1" s="1"/>
  <c r="E205" i="1" s="1"/>
  <c r="E155" i="1"/>
  <c r="AR155" i="1" s="1"/>
  <c r="E139" i="1"/>
  <c r="E140" i="1" s="1"/>
  <c r="E67" i="1"/>
  <c r="E68" i="1" s="1"/>
  <c r="E69" i="1" s="1"/>
  <c r="E75" i="1"/>
  <c r="E76" i="1" s="1"/>
  <c r="E59" i="1"/>
  <c r="AR59" i="1" s="1"/>
  <c r="E179" i="1"/>
  <c r="E180" i="1" s="1"/>
  <c r="E227" i="1"/>
  <c r="E228" i="1" s="1"/>
  <c r="E51" i="1"/>
  <c r="E52" i="1" s="1"/>
  <c r="E99" i="1"/>
  <c r="E147" i="1"/>
  <c r="E148" i="1" s="1"/>
  <c r="E149" i="1" s="1"/>
  <c r="E195" i="1"/>
  <c r="AR195" i="1" s="1"/>
  <c r="AR154" i="1"/>
  <c r="E171" i="1"/>
  <c r="E172" i="1" s="1"/>
  <c r="E27" i="1"/>
  <c r="E28" i="1" s="1"/>
  <c r="E187" i="1"/>
  <c r="E188" i="1" s="1"/>
  <c r="E189" i="1" s="1"/>
  <c r="E190" i="1" s="1"/>
  <c r="E191" i="1" s="1"/>
  <c r="E11" i="1"/>
  <c r="E12" i="1" s="1"/>
  <c r="E107" i="1"/>
  <c r="E108" i="1" s="1"/>
  <c r="E115" i="1"/>
  <c r="E116" i="1" s="1"/>
  <c r="E83" i="1"/>
  <c r="E84" i="1" s="1"/>
  <c r="E19" i="1"/>
  <c r="E20" i="1" s="1"/>
  <c r="E275" i="1"/>
  <c r="AR275" i="1" s="1"/>
  <c r="BI39" i="1"/>
  <c r="BI38" i="1"/>
  <c r="X44" i="2"/>
  <c r="Y44" i="2"/>
  <c r="Z44" i="2"/>
  <c r="AA44" i="2"/>
  <c r="BI37" i="1"/>
  <c r="BI36" i="1"/>
  <c r="E267" i="1"/>
  <c r="E268" i="1" s="1"/>
  <c r="E269" i="1" s="1"/>
  <c r="E259" i="1"/>
  <c r="E260" i="1" s="1"/>
  <c r="E261" i="1" s="1"/>
  <c r="E251" i="1"/>
  <c r="E252" i="1" s="1"/>
  <c r="E253" i="1" s="1"/>
  <c r="AR250" i="1"/>
  <c r="E243" i="1"/>
  <c r="E244" i="1" s="1"/>
  <c r="E245" i="1" s="1"/>
  <c r="E235" i="1"/>
  <c r="E236" i="1" s="1"/>
  <c r="AR219" i="1"/>
  <c r="E211" i="1"/>
  <c r="E212" i="1" s="1"/>
  <c r="AR162" i="1"/>
  <c r="AR138" i="1"/>
  <c r="AR137" i="1"/>
  <c r="AR89" i="1"/>
  <c r="AR10" i="1"/>
  <c r="AN1071" i="2"/>
  <c r="AW1071" i="2" s="1"/>
  <c r="AM1071" i="2"/>
  <c r="AV1071" i="2" s="1"/>
  <c r="AL1071" i="2"/>
  <c r="AU1071" i="2" s="1"/>
  <c r="AK1071" i="2"/>
  <c r="AT1071" i="2" s="1"/>
  <c r="AQ1071" i="2"/>
  <c r="AN1070" i="2"/>
  <c r="AW1070" i="2" s="1"/>
  <c r="AM1070" i="2"/>
  <c r="AV1070" i="2" s="1"/>
  <c r="AL1070" i="2"/>
  <c r="AU1070" i="2" s="1"/>
  <c r="AK1070" i="2"/>
  <c r="AT1070" i="2" s="1"/>
  <c r="AQ1070" i="2"/>
  <c r="AN1069" i="2"/>
  <c r="AW1069" i="2" s="1"/>
  <c r="AM1069" i="2"/>
  <c r="AV1069" i="2" s="1"/>
  <c r="AL1069" i="2"/>
  <c r="AU1069" i="2" s="1"/>
  <c r="AK1069" i="2"/>
  <c r="AT1069" i="2" s="1"/>
  <c r="AQ1069" i="2"/>
  <c r="AN1068" i="2"/>
  <c r="AW1068" i="2" s="1"/>
  <c r="AM1068" i="2"/>
  <c r="AV1068" i="2" s="1"/>
  <c r="AL1068" i="2"/>
  <c r="AU1068" i="2" s="1"/>
  <c r="AK1068" i="2"/>
  <c r="AT1068" i="2" s="1"/>
  <c r="AQ1068" i="2"/>
  <c r="AN1067" i="2"/>
  <c r="AW1067" i="2" s="1"/>
  <c r="AM1067" i="2"/>
  <c r="AL1067" i="2"/>
  <c r="AU1067" i="2" s="1"/>
  <c r="AK1067" i="2"/>
  <c r="AQ1067" i="2"/>
  <c r="AN1066" i="2"/>
  <c r="AM1066" i="2"/>
  <c r="AV1066" i="2" s="1"/>
  <c r="AL1066" i="2"/>
  <c r="AK1066" i="2"/>
  <c r="AT1066" i="2" s="1"/>
  <c r="AQ1066" i="2"/>
  <c r="AN1065" i="2"/>
  <c r="AW1065" i="2" s="1"/>
  <c r="AM1065" i="2"/>
  <c r="AV1065" i="2" s="1"/>
  <c r="AL1065" i="2"/>
  <c r="AU1065" i="2" s="1"/>
  <c r="AK1065" i="2"/>
  <c r="AT1065" i="2" s="1"/>
  <c r="AQ1065" i="2"/>
  <c r="AN1064" i="2"/>
  <c r="AW1064" i="2" s="1"/>
  <c r="AM1064" i="2"/>
  <c r="AV1064" i="2" s="1"/>
  <c r="AL1064" i="2"/>
  <c r="AU1064" i="2" s="1"/>
  <c r="AK1064" i="2"/>
  <c r="AT1064" i="2" s="1"/>
  <c r="AQ1064" i="2"/>
  <c r="AN1063" i="2"/>
  <c r="AW1063" i="2" s="1"/>
  <c r="AM1063" i="2"/>
  <c r="AL1063" i="2"/>
  <c r="AU1063" i="2" s="1"/>
  <c r="AK1063" i="2"/>
  <c r="AQ1063" i="2"/>
  <c r="AN1062" i="2"/>
  <c r="AW1062" i="2" s="1"/>
  <c r="AM1062" i="2"/>
  <c r="AV1062" i="2" s="1"/>
  <c r="AL1062" i="2"/>
  <c r="AU1062" i="2" s="1"/>
  <c r="AK1062" i="2"/>
  <c r="AT1062" i="2" s="1"/>
  <c r="AQ1062" i="2"/>
  <c r="AN1061" i="2"/>
  <c r="AW1061" i="2" s="1"/>
  <c r="AM1061" i="2"/>
  <c r="AV1061" i="2" s="1"/>
  <c r="AL1061" i="2"/>
  <c r="AU1061" i="2" s="1"/>
  <c r="AK1061" i="2"/>
  <c r="AT1061" i="2" s="1"/>
  <c r="AQ1061" i="2"/>
  <c r="AN1060" i="2"/>
  <c r="AM1060" i="2"/>
  <c r="AV1060" i="2" s="1"/>
  <c r="AL1060" i="2"/>
  <c r="AK1060" i="2"/>
  <c r="AT1060" i="2" s="1"/>
  <c r="AQ1060" i="2"/>
  <c r="AN1059" i="2"/>
  <c r="AW1059" i="2" s="1"/>
  <c r="AM1059" i="2"/>
  <c r="AV1059" i="2" s="1"/>
  <c r="AL1059" i="2"/>
  <c r="AU1059" i="2" s="1"/>
  <c r="AK1059" i="2"/>
  <c r="AT1059" i="2" s="1"/>
  <c r="AQ1059" i="2"/>
  <c r="AN1058" i="2"/>
  <c r="AW1058" i="2" s="1"/>
  <c r="AM1058" i="2"/>
  <c r="AV1058" i="2" s="1"/>
  <c r="AL1058" i="2"/>
  <c r="AU1058" i="2" s="1"/>
  <c r="AK1058" i="2"/>
  <c r="AT1058" i="2" s="1"/>
  <c r="AQ1058" i="2"/>
  <c r="AN1057" i="2"/>
  <c r="AW1057" i="2" s="1"/>
  <c r="AM1057" i="2"/>
  <c r="AV1057" i="2" s="1"/>
  <c r="AL1057" i="2"/>
  <c r="AU1057" i="2" s="1"/>
  <c r="AK1057" i="2"/>
  <c r="AT1057" i="2" s="1"/>
  <c r="AQ1057" i="2"/>
  <c r="AN1056" i="2"/>
  <c r="AM1056" i="2"/>
  <c r="AV1056" i="2" s="1"/>
  <c r="AL1056" i="2"/>
  <c r="AK1056" i="2"/>
  <c r="AT1056" i="2" s="1"/>
  <c r="AQ1056" i="2"/>
  <c r="AN1055" i="2"/>
  <c r="AW1055" i="2" s="1"/>
  <c r="AM1055" i="2"/>
  <c r="AV1055" i="2" s="1"/>
  <c r="AL1055" i="2"/>
  <c r="AU1055" i="2" s="1"/>
  <c r="AK1055" i="2"/>
  <c r="AT1055" i="2" s="1"/>
  <c r="AQ1055" i="2"/>
  <c r="AN1054" i="2"/>
  <c r="AW1054" i="2" s="1"/>
  <c r="AM1054" i="2"/>
  <c r="AV1054" i="2" s="1"/>
  <c r="AL1054" i="2"/>
  <c r="AU1054" i="2" s="1"/>
  <c r="AK1054" i="2"/>
  <c r="AT1054" i="2" s="1"/>
  <c r="AQ1054" i="2"/>
  <c r="AN1053" i="2"/>
  <c r="AW1053" i="2" s="1"/>
  <c r="AM1053" i="2"/>
  <c r="AV1053" i="2" s="1"/>
  <c r="AL1053" i="2"/>
  <c r="AU1053" i="2" s="1"/>
  <c r="AK1053" i="2"/>
  <c r="AT1053" i="2" s="1"/>
  <c r="AQ1053" i="2"/>
  <c r="AN1052" i="2"/>
  <c r="AW1052" i="2" s="1"/>
  <c r="AM1052" i="2"/>
  <c r="AV1052" i="2" s="1"/>
  <c r="AL1052" i="2"/>
  <c r="AU1052" i="2" s="1"/>
  <c r="AK1052" i="2"/>
  <c r="AT1052" i="2" s="1"/>
  <c r="AQ1052" i="2"/>
  <c r="AN1051" i="2"/>
  <c r="AW1051" i="2" s="1"/>
  <c r="AM1051" i="2"/>
  <c r="AV1051" i="2" s="1"/>
  <c r="AL1051" i="2"/>
  <c r="AU1051" i="2" s="1"/>
  <c r="AK1051" i="2"/>
  <c r="AT1051" i="2" s="1"/>
  <c r="AQ1051" i="2"/>
  <c r="AN1050" i="2"/>
  <c r="AW1050" i="2" s="1"/>
  <c r="AM1050" i="2"/>
  <c r="AV1050" i="2" s="1"/>
  <c r="AL1050" i="2"/>
  <c r="AU1050" i="2" s="1"/>
  <c r="AK1050" i="2"/>
  <c r="AT1050" i="2" s="1"/>
  <c r="AQ1050" i="2"/>
  <c r="AN1049" i="2"/>
  <c r="AW1049" i="2" s="1"/>
  <c r="AM1049" i="2"/>
  <c r="AV1049" i="2" s="1"/>
  <c r="AL1049" i="2"/>
  <c r="AU1049" i="2" s="1"/>
  <c r="AK1049" i="2"/>
  <c r="AT1049" i="2" s="1"/>
  <c r="AQ1049" i="2"/>
  <c r="AN1048" i="2"/>
  <c r="AW1048" i="2" s="1"/>
  <c r="AM1048" i="2"/>
  <c r="AV1048" i="2" s="1"/>
  <c r="AL1048" i="2"/>
  <c r="AU1048" i="2" s="1"/>
  <c r="AK1048" i="2"/>
  <c r="AT1048" i="2" s="1"/>
  <c r="AQ1048" i="2"/>
  <c r="AN1047" i="2"/>
  <c r="AW1047" i="2" s="1"/>
  <c r="AM1047" i="2"/>
  <c r="AV1047" i="2" s="1"/>
  <c r="AL1047" i="2"/>
  <c r="AU1047" i="2" s="1"/>
  <c r="AK1047" i="2"/>
  <c r="AT1047" i="2" s="1"/>
  <c r="AQ1047" i="2"/>
  <c r="AN1046" i="2"/>
  <c r="AW1046" i="2" s="1"/>
  <c r="AM1046" i="2"/>
  <c r="AV1046" i="2" s="1"/>
  <c r="AL1046" i="2"/>
  <c r="AU1046" i="2" s="1"/>
  <c r="AK1046" i="2"/>
  <c r="AT1046" i="2" s="1"/>
  <c r="AQ1046" i="2"/>
  <c r="AN1045" i="2"/>
  <c r="AW1045" i="2" s="1"/>
  <c r="AM1045" i="2"/>
  <c r="AV1045" i="2" s="1"/>
  <c r="AL1045" i="2"/>
  <c r="AU1045" i="2" s="1"/>
  <c r="AK1045" i="2"/>
  <c r="AT1045" i="2" s="1"/>
  <c r="AQ1045" i="2"/>
  <c r="AN1044" i="2"/>
  <c r="AW1044" i="2" s="1"/>
  <c r="AM1044" i="2"/>
  <c r="AL1044" i="2"/>
  <c r="AU1044" i="2" s="1"/>
  <c r="AK1044" i="2"/>
  <c r="AQ1044" i="2"/>
  <c r="AN1043" i="2"/>
  <c r="AW1043" i="2" s="1"/>
  <c r="AM1043" i="2"/>
  <c r="AV1043" i="2" s="1"/>
  <c r="AL1043" i="2"/>
  <c r="AU1043" i="2" s="1"/>
  <c r="AK1043" i="2"/>
  <c r="AT1043" i="2" s="1"/>
  <c r="AQ1043" i="2"/>
  <c r="AN1042" i="2"/>
  <c r="AW1042" i="2" s="1"/>
  <c r="AM1042" i="2"/>
  <c r="AV1042" i="2" s="1"/>
  <c r="AL1042" i="2"/>
  <c r="AU1042" i="2" s="1"/>
  <c r="AK1042" i="2"/>
  <c r="AQ1042" i="2"/>
  <c r="AN1028" i="2"/>
  <c r="AW1028" i="2" s="1"/>
  <c r="AM1028" i="2"/>
  <c r="AL1028" i="2"/>
  <c r="AU1028" i="2" s="1"/>
  <c r="AK1028" i="2"/>
  <c r="AQ1028" i="2"/>
  <c r="AN1027" i="2"/>
  <c r="AW1027" i="2" s="1"/>
  <c r="AM1027" i="2"/>
  <c r="AV1027" i="2" s="1"/>
  <c r="AL1027" i="2"/>
  <c r="AU1027" i="2" s="1"/>
  <c r="AK1027" i="2"/>
  <c r="AT1027" i="2" s="1"/>
  <c r="AQ1027" i="2"/>
  <c r="AN1026" i="2"/>
  <c r="AW1026" i="2" s="1"/>
  <c r="AM1026" i="2"/>
  <c r="AV1026" i="2" s="1"/>
  <c r="AL1026" i="2"/>
  <c r="AU1026" i="2" s="1"/>
  <c r="AK1026" i="2"/>
  <c r="AT1026" i="2" s="1"/>
  <c r="AQ1026" i="2"/>
  <c r="AN1025" i="2"/>
  <c r="AW1025" i="2" s="1"/>
  <c r="AM1025" i="2"/>
  <c r="AV1025" i="2" s="1"/>
  <c r="AL1025" i="2"/>
  <c r="AU1025" i="2" s="1"/>
  <c r="AK1025" i="2"/>
  <c r="AT1025" i="2" s="1"/>
  <c r="AQ1025" i="2"/>
  <c r="AN1024" i="2"/>
  <c r="AW1024" i="2" s="1"/>
  <c r="AM1024" i="2"/>
  <c r="AL1024" i="2"/>
  <c r="AU1024" i="2" s="1"/>
  <c r="AK1024" i="2"/>
  <c r="AQ1024" i="2"/>
  <c r="AN1023" i="2"/>
  <c r="AW1023" i="2" s="1"/>
  <c r="AM1023" i="2"/>
  <c r="AV1023" i="2" s="1"/>
  <c r="AL1023" i="2"/>
  <c r="AU1023" i="2" s="1"/>
  <c r="AK1023" i="2"/>
  <c r="AT1023" i="2" s="1"/>
  <c r="AQ1023" i="2"/>
  <c r="AN1022" i="2"/>
  <c r="AW1022" i="2" s="1"/>
  <c r="AM1022" i="2"/>
  <c r="AL1022" i="2"/>
  <c r="AU1022" i="2" s="1"/>
  <c r="AK1022" i="2"/>
  <c r="AQ1022" i="2"/>
  <c r="AN1021" i="2"/>
  <c r="AM1021" i="2"/>
  <c r="AV1021" i="2" s="1"/>
  <c r="AL1021" i="2"/>
  <c r="AK1021" i="2"/>
  <c r="AT1021" i="2" s="1"/>
  <c r="AQ1021" i="2"/>
  <c r="AN1020" i="2"/>
  <c r="AW1020" i="2" s="1"/>
  <c r="AM1020" i="2"/>
  <c r="AV1020" i="2" s="1"/>
  <c r="AL1020" i="2"/>
  <c r="AU1020" i="2" s="1"/>
  <c r="AK1020" i="2"/>
  <c r="AT1020" i="2" s="1"/>
  <c r="AQ1020" i="2"/>
  <c r="AN1019" i="2"/>
  <c r="AW1019" i="2" s="1"/>
  <c r="AM1019" i="2"/>
  <c r="AL1019" i="2"/>
  <c r="AU1019" i="2" s="1"/>
  <c r="AK1019" i="2"/>
  <c r="AQ1019" i="2"/>
  <c r="AN1018" i="2"/>
  <c r="AW1018" i="2" s="1"/>
  <c r="AM1018" i="2"/>
  <c r="AV1018" i="2" s="1"/>
  <c r="AL1018" i="2"/>
  <c r="AU1018" i="2" s="1"/>
  <c r="AK1018" i="2"/>
  <c r="AT1018" i="2" s="1"/>
  <c r="AQ1018" i="2"/>
  <c r="AN1017" i="2"/>
  <c r="AW1017" i="2" s="1"/>
  <c r="AM1017" i="2"/>
  <c r="AV1017" i="2" s="1"/>
  <c r="AL1017" i="2"/>
  <c r="AU1017" i="2" s="1"/>
  <c r="AK1017" i="2"/>
  <c r="AT1017" i="2" s="1"/>
  <c r="AQ1017" i="2"/>
  <c r="AN1016" i="2"/>
  <c r="AW1016" i="2" s="1"/>
  <c r="AM1016" i="2"/>
  <c r="AL1016" i="2"/>
  <c r="AU1016" i="2" s="1"/>
  <c r="AK1016" i="2"/>
  <c r="AQ1016" i="2"/>
  <c r="AN1015" i="2"/>
  <c r="AW1015" i="2" s="1"/>
  <c r="AM1015" i="2"/>
  <c r="AV1015" i="2" s="1"/>
  <c r="AL1015" i="2"/>
  <c r="AU1015" i="2" s="1"/>
  <c r="AK1015" i="2"/>
  <c r="AT1015" i="2" s="1"/>
  <c r="AQ1015" i="2"/>
  <c r="AN1014" i="2"/>
  <c r="AW1014" i="2" s="1"/>
  <c r="AM1014" i="2"/>
  <c r="AV1014" i="2" s="1"/>
  <c r="AL1014" i="2"/>
  <c r="AU1014" i="2" s="1"/>
  <c r="AK1014" i="2"/>
  <c r="AT1014" i="2" s="1"/>
  <c r="AQ1014" i="2"/>
  <c r="AN1013" i="2"/>
  <c r="AW1013" i="2" s="1"/>
  <c r="AM1013" i="2"/>
  <c r="AV1013" i="2" s="1"/>
  <c r="AL1013" i="2"/>
  <c r="AU1013" i="2" s="1"/>
  <c r="AK1013" i="2"/>
  <c r="AT1013" i="2" s="1"/>
  <c r="AQ1013" i="2"/>
  <c r="AN1012" i="2"/>
  <c r="AW1012" i="2" s="1"/>
  <c r="AM1012" i="2"/>
  <c r="AV1012" i="2" s="1"/>
  <c r="AL1012" i="2"/>
  <c r="AU1012" i="2" s="1"/>
  <c r="AK1012" i="2"/>
  <c r="AT1012" i="2" s="1"/>
  <c r="AQ1012" i="2"/>
  <c r="AN1011" i="2"/>
  <c r="AW1011" i="2" s="1"/>
  <c r="AM1011" i="2"/>
  <c r="AV1011" i="2" s="1"/>
  <c r="AL1011" i="2"/>
  <c r="AU1011" i="2" s="1"/>
  <c r="AK1011" i="2"/>
  <c r="AT1011" i="2" s="1"/>
  <c r="AQ1011" i="2"/>
  <c r="AN1010" i="2"/>
  <c r="AW1010" i="2" s="1"/>
  <c r="AM1010" i="2"/>
  <c r="AL1010" i="2"/>
  <c r="AU1010" i="2" s="1"/>
  <c r="AK1010" i="2"/>
  <c r="AQ1010" i="2"/>
  <c r="AN1009" i="2"/>
  <c r="AW1009" i="2" s="1"/>
  <c r="AM1009" i="2"/>
  <c r="AV1009" i="2" s="1"/>
  <c r="AL1009" i="2"/>
  <c r="AU1009" i="2" s="1"/>
  <c r="AK1009" i="2"/>
  <c r="AT1009" i="2" s="1"/>
  <c r="AQ1009" i="2"/>
  <c r="AN1008" i="2"/>
  <c r="AW1008" i="2" s="1"/>
  <c r="AM1008" i="2"/>
  <c r="AV1008" i="2" s="1"/>
  <c r="AL1008" i="2"/>
  <c r="AU1008" i="2" s="1"/>
  <c r="AK1008" i="2"/>
  <c r="AT1008" i="2" s="1"/>
  <c r="AQ1008" i="2"/>
  <c r="AN1007" i="2"/>
  <c r="AW1007" i="2" s="1"/>
  <c r="AM1007" i="2"/>
  <c r="AV1007" i="2" s="1"/>
  <c r="AL1007" i="2"/>
  <c r="AU1007" i="2" s="1"/>
  <c r="AK1007" i="2"/>
  <c r="AT1007" i="2" s="1"/>
  <c r="AQ1007" i="2"/>
  <c r="AN1006" i="2"/>
  <c r="AW1006" i="2" s="1"/>
  <c r="AM1006" i="2"/>
  <c r="AV1006" i="2" s="1"/>
  <c r="AL1006" i="2"/>
  <c r="AU1006" i="2" s="1"/>
  <c r="AK1006" i="2"/>
  <c r="AT1006" i="2" s="1"/>
  <c r="AQ1006" i="2"/>
  <c r="AN1005" i="2"/>
  <c r="AW1005" i="2" s="1"/>
  <c r="AM1005" i="2"/>
  <c r="AV1005" i="2" s="1"/>
  <c r="AL1005" i="2"/>
  <c r="AU1005" i="2" s="1"/>
  <c r="AK1005" i="2"/>
  <c r="AT1005" i="2" s="1"/>
  <c r="AQ1005" i="2"/>
  <c r="AN1004" i="2"/>
  <c r="AM1004" i="2"/>
  <c r="AV1004" i="2" s="1"/>
  <c r="AL1004" i="2"/>
  <c r="AK1004" i="2"/>
  <c r="AT1004" i="2" s="1"/>
  <c r="AQ1004" i="2"/>
  <c r="AN1003" i="2"/>
  <c r="AM1003" i="2"/>
  <c r="AV1003" i="2" s="1"/>
  <c r="AL1003" i="2"/>
  <c r="AK1003" i="2"/>
  <c r="AT1003" i="2" s="1"/>
  <c r="AQ1003" i="2"/>
  <c r="AN1002" i="2"/>
  <c r="AW1002" i="2" s="1"/>
  <c r="AM1002" i="2"/>
  <c r="AV1002" i="2" s="1"/>
  <c r="AL1002" i="2"/>
  <c r="AU1002" i="2" s="1"/>
  <c r="AK1002" i="2"/>
  <c r="AT1002" i="2" s="1"/>
  <c r="AQ1002" i="2"/>
  <c r="AN1001" i="2"/>
  <c r="AW1001" i="2" s="1"/>
  <c r="AM1001" i="2"/>
  <c r="AV1001" i="2" s="1"/>
  <c r="AL1001" i="2"/>
  <c r="AU1001" i="2" s="1"/>
  <c r="AK1001" i="2"/>
  <c r="AT1001" i="2" s="1"/>
  <c r="AQ1001" i="2"/>
  <c r="AN1000" i="2"/>
  <c r="AM1000" i="2"/>
  <c r="AL1000" i="2"/>
  <c r="AK1000" i="2"/>
  <c r="AT1000" i="2" s="1"/>
  <c r="AQ1000" i="2"/>
  <c r="AN999" i="2"/>
  <c r="AW999" i="2" s="1"/>
  <c r="AM999" i="2"/>
  <c r="AV999" i="2" s="1"/>
  <c r="AL999" i="2"/>
  <c r="AU999" i="2" s="1"/>
  <c r="AK999" i="2"/>
  <c r="AQ999" i="2"/>
  <c r="AN985" i="2"/>
  <c r="AW985" i="2" s="1"/>
  <c r="AM985" i="2"/>
  <c r="AV985" i="2" s="1"/>
  <c r="AL985" i="2"/>
  <c r="AU985" i="2" s="1"/>
  <c r="AK985" i="2"/>
  <c r="AT985" i="2" s="1"/>
  <c r="AQ985" i="2"/>
  <c r="AN984" i="2"/>
  <c r="AW984" i="2"/>
  <c r="AM984" i="2"/>
  <c r="AL984" i="2"/>
  <c r="AU984" i="2" s="1"/>
  <c r="AK984" i="2"/>
  <c r="AQ984" i="2"/>
  <c r="AN983" i="2"/>
  <c r="AW983" i="2" s="1"/>
  <c r="AM983" i="2"/>
  <c r="AV983" i="2" s="1"/>
  <c r="AL983" i="2"/>
  <c r="AU983" i="2" s="1"/>
  <c r="AK983" i="2"/>
  <c r="AT983" i="2" s="1"/>
  <c r="AQ983" i="2"/>
  <c r="AN982" i="2"/>
  <c r="AW982" i="2" s="1"/>
  <c r="AM982" i="2"/>
  <c r="AV982" i="2" s="1"/>
  <c r="AL982" i="2"/>
  <c r="AU982" i="2" s="1"/>
  <c r="AK982" i="2"/>
  <c r="AT982" i="2" s="1"/>
  <c r="AQ982" i="2"/>
  <c r="AN981" i="2"/>
  <c r="AW981" i="2" s="1"/>
  <c r="AM981" i="2"/>
  <c r="AV981" i="2" s="1"/>
  <c r="AL981" i="2"/>
  <c r="AU981" i="2" s="1"/>
  <c r="AK981" i="2"/>
  <c r="AT981" i="2" s="1"/>
  <c r="AQ981" i="2"/>
  <c r="AN980" i="2"/>
  <c r="AW980" i="2" s="1"/>
  <c r="AM980" i="2"/>
  <c r="AV980" i="2" s="1"/>
  <c r="AL980" i="2"/>
  <c r="AU980" i="2" s="1"/>
  <c r="AK980" i="2"/>
  <c r="AT980" i="2" s="1"/>
  <c r="AQ980" i="2"/>
  <c r="AN979" i="2"/>
  <c r="AW979" i="2" s="1"/>
  <c r="AM979" i="2"/>
  <c r="AV979" i="2" s="1"/>
  <c r="AL979" i="2"/>
  <c r="AU979" i="2" s="1"/>
  <c r="AK979" i="2"/>
  <c r="AT979" i="2" s="1"/>
  <c r="AQ979" i="2"/>
  <c r="AN978" i="2"/>
  <c r="AW978" i="2" s="1"/>
  <c r="AM978" i="2"/>
  <c r="AV978" i="2" s="1"/>
  <c r="AL978" i="2"/>
  <c r="AU978" i="2" s="1"/>
  <c r="AK978" i="2"/>
  <c r="AT978" i="2" s="1"/>
  <c r="AQ978" i="2"/>
  <c r="AN977" i="2"/>
  <c r="AW977" i="2" s="1"/>
  <c r="AM977" i="2"/>
  <c r="AV977" i="2" s="1"/>
  <c r="AL977" i="2"/>
  <c r="AU977" i="2" s="1"/>
  <c r="AK977" i="2"/>
  <c r="AT977" i="2" s="1"/>
  <c r="AQ977" i="2"/>
  <c r="AN976" i="2"/>
  <c r="AW976" i="2" s="1"/>
  <c r="AM976" i="2"/>
  <c r="AV976" i="2" s="1"/>
  <c r="AL976" i="2"/>
  <c r="AU976" i="2" s="1"/>
  <c r="AK976" i="2"/>
  <c r="AT976" i="2" s="1"/>
  <c r="AQ976" i="2"/>
  <c r="AN975" i="2"/>
  <c r="AM975" i="2"/>
  <c r="AV975" i="2" s="1"/>
  <c r="AL975" i="2"/>
  <c r="AK975" i="2"/>
  <c r="AT975" i="2" s="1"/>
  <c r="AQ975" i="2"/>
  <c r="AN974" i="2"/>
  <c r="AW974" i="2" s="1"/>
  <c r="AM974" i="2"/>
  <c r="AV974" i="2" s="1"/>
  <c r="AL974" i="2"/>
  <c r="AU974" i="2" s="1"/>
  <c r="AK974" i="2"/>
  <c r="AT974" i="2" s="1"/>
  <c r="AQ974" i="2"/>
  <c r="AN973" i="2"/>
  <c r="AW973" i="2" s="1"/>
  <c r="AM973" i="2"/>
  <c r="AV973" i="2" s="1"/>
  <c r="AL973" i="2"/>
  <c r="AU973" i="2" s="1"/>
  <c r="AK973" i="2"/>
  <c r="AT973" i="2" s="1"/>
  <c r="AQ973" i="2"/>
  <c r="AN972" i="2"/>
  <c r="AW972" i="2" s="1"/>
  <c r="AM972" i="2"/>
  <c r="AV972" i="2" s="1"/>
  <c r="AL972" i="2"/>
  <c r="AU972" i="2" s="1"/>
  <c r="AK972" i="2"/>
  <c r="AT972" i="2" s="1"/>
  <c r="AQ972" i="2"/>
  <c r="AN971" i="2"/>
  <c r="AW971" i="2" s="1"/>
  <c r="AM971" i="2"/>
  <c r="AV971" i="2" s="1"/>
  <c r="AL971" i="2"/>
  <c r="AU971" i="2" s="1"/>
  <c r="AK971" i="2"/>
  <c r="AT971" i="2" s="1"/>
  <c r="AQ971" i="2"/>
  <c r="AN970" i="2"/>
  <c r="AM970" i="2"/>
  <c r="AV970" i="2" s="1"/>
  <c r="AL970" i="2"/>
  <c r="AK970" i="2"/>
  <c r="AT970" i="2" s="1"/>
  <c r="AQ970" i="2"/>
  <c r="AN969" i="2"/>
  <c r="AW969" i="2" s="1"/>
  <c r="AM969" i="2"/>
  <c r="AV969" i="2" s="1"/>
  <c r="AL969" i="2"/>
  <c r="AU969" i="2" s="1"/>
  <c r="AK969" i="2"/>
  <c r="AT969" i="2" s="1"/>
  <c r="AQ969" i="2"/>
  <c r="AN968" i="2"/>
  <c r="AW968" i="2" s="1"/>
  <c r="AM968" i="2"/>
  <c r="AV968" i="2" s="1"/>
  <c r="AL968" i="2"/>
  <c r="AU968" i="2" s="1"/>
  <c r="AK968" i="2"/>
  <c r="AT968" i="2" s="1"/>
  <c r="AQ968" i="2"/>
  <c r="AN967" i="2"/>
  <c r="AW967" i="2" s="1"/>
  <c r="AM967" i="2"/>
  <c r="AV967" i="2" s="1"/>
  <c r="AL967" i="2"/>
  <c r="AU967" i="2" s="1"/>
  <c r="AK967" i="2"/>
  <c r="AT967" i="2" s="1"/>
  <c r="AQ967" i="2"/>
  <c r="AN966" i="2"/>
  <c r="AW966" i="2" s="1"/>
  <c r="AM966" i="2"/>
  <c r="AV966" i="2" s="1"/>
  <c r="AL966" i="2"/>
  <c r="AU966" i="2" s="1"/>
  <c r="AK966" i="2"/>
  <c r="AT966" i="2" s="1"/>
  <c r="AQ966" i="2"/>
  <c r="AN965" i="2"/>
  <c r="AW965" i="2" s="1"/>
  <c r="AM965" i="2"/>
  <c r="AV965" i="2" s="1"/>
  <c r="AL965" i="2"/>
  <c r="AU965" i="2" s="1"/>
  <c r="AK965" i="2"/>
  <c r="AT965" i="2" s="1"/>
  <c r="AQ965" i="2"/>
  <c r="AN964" i="2"/>
  <c r="AW964" i="2" s="1"/>
  <c r="AM964" i="2"/>
  <c r="AV964" i="2" s="1"/>
  <c r="AL964" i="2"/>
  <c r="AU964" i="2" s="1"/>
  <c r="AK964" i="2"/>
  <c r="AT964" i="2" s="1"/>
  <c r="AQ964" i="2"/>
  <c r="AN963" i="2"/>
  <c r="AW963" i="2" s="1"/>
  <c r="AM963" i="2"/>
  <c r="AV963" i="2" s="1"/>
  <c r="AL963" i="2"/>
  <c r="AU963" i="2" s="1"/>
  <c r="AK963" i="2"/>
  <c r="AT963" i="2" s="1"/>
  <c r="AQ963" i="2"/>
  <c r="AN962" i="2"/>
  <c r="AW962" i="2" s="1"/>
  <c r="AM962" i="2"/>
  <c r="AL962" i="2"/>
  <c r="AU962" i="2" s="1"/>
  <c r="AK962" i="2"/>
  <c r="AQ962" i="2"/>
  <c r="AN961" i="2"/>
  <c r="AW961" i="2" s="1"/>
  <c r="AM961" i="2"/>
  <c r="AV961" i="2" s="1"/>
  <c r="AL961" i="2"/>
  <c r="AU961" i="2" s="1"/>
  <c r="AK961" i="2"/>
  <c r="AT961" i="2" s="1"/>
  <c r="AQ961" i="2"/>
  <c r="AN960" i="2"/>
  <c r="AW960" i="2" s="1"/>
  <c r="AM960" i="2"/>
  <c r="AV960" i="2" s="1"/>
  <c r="AL960" i="2"/>
  <c r="AU960" i="2" s="1"/>
  <c r="AK960" i="2"/>
  <c r="AT960" i="2" s="1"/>
  <c r="AQ960" i="2"/>
  <c r="AN959" i="2"/>
  <c r="AW959" i="2" s="1"/>
  <c r="AM959" i="2"/>
  <c r="AV959" i="2" s="1"/>
  <c r="AL959" i="2"/>
  <c r="AU959" i="2" s="1"/>
  <c r="AK959" i="2"/>
  <c r="AT959" i="2" s="1"/>
  <c r="AQ959" i="2"/>
  <c r="AN958" i="2"/>
  <c r="AM958" i="2"/>
  <c r="AV958" i="2" s="1"/>
  <c r="AL958" i="2"/>
  <c r="AK958" i="2"/>
  <c r="AT958" i="2" s="1"/>
  <c r="AQ958" i="2"/>
  <c r="AN957" i="2"/>
  <c r="AW957" i="2" s="1"/>
  <c r="AM957" i="2"/>
  <c r="AV957" i="2" s="1"/>
  <c r="AL957" i="2"/>
  <c r="AU957" i="2" s="1"/>
  <c r="AK957" i="2"/>
  <c r="AT957" i="2" s="1"/>
  <c r="AQ957" i="2"/>
  <c r="AN956" i="2"/>
  <c r="AW956" i="2" s="1"/>
  <c r="AM956" i="2"/>
  <c r="AV956" i="2" s="1"/>
  <c r="AL956" i="2"/>
  <c r="AU956" i="2" s="1"/>
  <c r="AK956" i="2"/>
  <c r="AQ956" i="2"/>
  <c r="AN942" i="2"/>
  <c r="AW942" i="2" s="1"/>
  <c r="AM942" i="2"/>
  <c r="AV942" i="2" s="1"/>
  <c r="AL942" i="2"/>
  <c r="AU942" i="2" s="1"/>
  <c r="AK942" i="2"/>
  <c r="AT942" i="2" s="1"/>
  <c r="AQ942" i="2"/>
  <c r="AN941" i="2"/>
  <c r="AW941" i="2" s="1"/>
  <c r="AM941" i="2"/>
  <c r="AV941" i="2" s="1"/>
  <c r="AL941" i="2"/>
  <c r="AU941" i="2" s="1"/>
  <c r="AK941" i="2"/>
  <c r="AT941" i="2" s="1"/>
  <c r="AQ941" i="2"/>
  <c r="AN940" i="2"/>
  <c r="AW940" i="2" s="1"/>
  <c r="AM940" i="2"/>
  <c r="AV940" i="2" s="1"/>
  <c r="AL940" i="2"/>
  <c r="AU940" i="2" s="1"/>
  <c r="AK940" i="2"/>
  <c r="AT940" i="2" s="1"/>
  <c r="AQ940" i="2"/>
  <c r="AN939" i="2"/>
  <c r="AW939" i="2" s="1"/>
  <c r="AM939" i="2"/>
  <c r="AV939" i="2" s="1"/>
  <c r="AL939" i="2"/>
  <c r="AU939" i="2" s="1"/>
  <c r="AK939" i="2"/>
  <c r="AT939" i="2" s="1"/>
  <c r="AQ939" i="2"/>
  <c r="AN938" i="2"/>
  <c r="AW938" i="2" s="1"/>
  <c r="AM938" i="2"/>
  <c r="AV938" i="2" s="1"/>
  <c r="AL938" i="2"/>
  <c r="AU938" i="2" s="1"/>
  <c r="AK938" i="2"/>
  <c r="AT938" i="2" s="1"/>
  <c r="AQ938" i="2"/>
  <c r="AN937" i="2"/>
  <c r="AW937" i="2" s="1"/>
  <c r="AM937" i="2"/>
  <c r="AV937" i="2" s="1"/>
  <c r="AL937" i="2"/>
  <c r="AU937" i="2" s="1"/>
  <c r="AK937" i="2"/>
  <c r="AT937" i="2" s="1"/>
  <c r="AQ937" i="2"/>
  <c r="AN936" i="2"/>
  <c r="AM936" i="2"/>
  <c r="AV936" i="2" s="1"/>
  <c r="AL936" i="2"/>
  <c r="AK936" i="2"/>
  <c r="AT936" i="2" s="1"/>
  <c r="AQ936" i="2"/>
  <c r="AN935" i="2"/>
  <c r="AW935" i="2" s="1"/>
  <c r="AM935" i="2"/>
  <c r="AV935" i="2" s="1"/>
  <c r="AL935" i="2"/>
  <c r="AU935" i="2" s="1"/>
  <c r="AK935" i="2"/>
  <c r="AT935" i="2" s="1"/>
  <c r="AQ935" i="2"/>
  <c r="AN934" i="2"/>
  <c r="AW934" i="2" s="1"/>
  <c r="AM934" i="2"/>
  <c r="AL934" i="2"/>
  <c r="AU934" i="2" s="1"/>
  <c r="AK934" i="2"/>
  <c r="AQ934" i="2"/>
  <c r="AN933" i="2"/>
  <c r="AM933" i="2"/>
  <c r="AV933" i="2" s="1"/>
  <c r="AL933" i="2"/>
  <c r="AK933" i="2"/>
  <c r="AT933" i="2" s="1"/>
  <c r="AQ933" i="2"/>
  <c r="AN932" i="2"/>
  <c r="AW932" i="2" s="1"/>
  <c r="AM932" i="2"/>
  <c r="AL932" i="2"/>
  <c r="AU932" i="2" s="1"/>
  <c r="AK932" i="2"/>
  <c r="AQ932" i="2"/>
  <c r="AN931" i="2"/>
  <c r="AM931" i="2"/>
  <c r="AV931" i="2" s="1"/>
  <c r="AL931" i="2"/>
  <c r="AK931" i="2"/>
  <c r="AT931" i="2" s="1"/>
  <c r="AQ931" i="2"/>
  <c r="AN930" i="2"/>
  <c r="AW930" i="2" s="1"/>
  <c r="AM930" i="2"/>
  <c r="AV930" i="2" s="1"/>
  <c r="AL930" i="2"/>
  <c r="AU930" i="2" s="1"/>
  <c r="AK930" i="2"/>
  <c r="AT930" i="2" s="1"/>
  <c r="AQ930" i="2"/>
  <c r="AN929" i="2"/>
  <c r="AW929" i="2" s="1"/>
  <c r="AM929" i="2"/>
  <c r="AV929" i="2" s="1"/>
  <c r="AL929" i="2"/>
  <c r="AU929" i="2" s="1"/>
  <c r="AK929" i="2"/>
  <c r="AT929" i="2" s="1"/>
  <c r="AQ929" i="2"/>
  <c r="AN928" i="2"/>
  <c r="AW928" i="2" s="1"/>
  <c r="AM928" i="2"/>
  <c r="AV928" i="2" s="1"/>
  <c r="AL928" i="2"/>
  <c r="AU928" i="2" s="1"/>
  <c r="AK928" i="2"/>
  <c r="AT928" i="2" s="1"/>
  <c r="AQ928" i="2"/>
  <c r="AN927" i="2"/>
  <c r="AW927" i="2" s="1"/>
  <c r="AM927" i="2"/>
  <c r="AV927" i="2" s="1"/>
  <c r="AL927" i="2"/>
  <c r="AU927" i="2" s="1"/>
  <c r="AK927" i="2"/>
  <c r="AT927" i="2" s="1"/>
  <c r="AQ927" i="2"/>
  <c r="AN926" i="2"/>
  <c r="AW926" i="2" s="1"/>
  <c r="AM926" i="2"/>
  <c r="AV926" i="2" s="1"/>
  <c r="AL926" i="2"/>
  <c r="AU926" i="2" s="1"/>
  <c r="AK926" i="2"/>
  <c r="AT926" i="2" s="1"/>
  <c r="AQ926" i="2"/>
  <c r="AN925" i="2"/>
  <c r="AW925" i="2" s="1"/>
  <c r="AM925" i="2"/>
  <c r="AV925" i="2" s="1"/>
  <c r="AL925" i="2"/>
  <c r="AU925" i="2" s="1"/>
  <c r="AK925" i="2"/>
  <c r="AT925" i="2" s="1"/>
  <c r="AQ925" i="2"/>
  <c r="AN924" i="2"/>
  <c r="AW924" i="2" s="1"/>
  <c r="AM924" i="2"/>
  <c r="AV924" i="2" s="1"/>
  <c r="AL924" i="2"/>
  <c r="AU924" i="2" s="1"/>
  <c r="AK924" i="2"/>
  <c r="AT924" i="2" s="1"/>
  <c r="AQ924" i="2"/>
  <c r="AN923" i="2"/>
  <c r="AW923" i="2" s="1"/>
  <c r="AM923" i="2"/>
  <c r="AV923" i="2" s="1"/>
  <c r="AL923" i="2"/>
  <c r="AU923" i="2" s="1"/>
  <c r="AK923" i="2"/>
  <c r="AT923" i="2" s="1"/>
  <c r="AQ923" i="2"/>
  <c r="AN922" i="2"/>
  <c r="AW922" i="2" s="1"/>
  <c r="AM922" i="2"/>
  <c r="AV922" i="2" s="1"/>
  <c r="AL922" i="2"/>
  <c r="AU922" i="2" s="1"/>
  <c r="AK922" i="2"/>
  <c r="AT922" i="2" s="1"/>
  <c r="AQ922" i="2"/>
  <c r="AN921" i="2"/>
  <c r="AW921" i="2" s="1"/>
  <c r="AM921" i="2"/>
  <c r="AV921" i="2" s="1"/>
  <c r="AL921" i="2"/>
  <c r="AU921" i="2" s="1"/>
  <c r="AK921" i="2"/>
  <c r="AT921" i="2" s="1"/>
  <c r="AQ921" i="2"/>
  <c r="AN920" i="2"/>
  <c r="AW920" i="2" s="1"/>
  <c r="AM920" i="2"/>
  <c r="AV920" i="2" s="1"/>
  <c r="AL920" i="2"/>
  <c r="AU920" i="2" s="1"/>
  <c r="AK920" i="2"/>
  <c r="AT920" i="2" s="1"/>
  <c r="AQ920" i="2"/>
  <c r="AN919" i="2"/>
  <c r="AM919" i="2"/>
  <c r="AV919" i="2" s="1"/>
  <c r="AL919" i="2"/>
  <c r="AK919" i="2"/>
  <c r="AT919" i="2" s="1"/>
  <c r="AQ919" i="2"/>
  <c r="AN918" i="2"/>
  <c r="AW918" i="2" s="1"/>
  <c r="AM918" i="2"/>
  <c r="AV918" i="2" s="1"/>
  <c r="AL918" i="2"/>
  <c r="AU918" i="2" s="1"/>
  <c r="AK918" i="2"/>
  <c r="AT918" i="2" s="1"/>
  <c r="AQ918" i="2"/>
  <c r="AN917" i="2"/>
  <c r="AM917" i="2"/>
  <c r="AL917" i="2"/>
  <c r="AK917" i="2"/>
  <c r="AT917" i="2" s="1"/>
  <c r="AQ917" i="2"/>
  <c r="AN916" i="2"/>
  <c r="AW916" i="2" s="1"/>
  <c r="AM916" i="2"/>
  <c r="AL916" i="2"/>
  <c r="AU916" i="2" s="1"/>
  <c r="AK916" i="2"/>
  <c r="AQ916" i="2"/>
  <c r="AN915" i="2"/>
  <c r="AW915" i="2" s="1"/>
  <c r="AM915" i="2"/>
  <c r="AV915" i="2" s="1"/>
  <c r="AL915" i="2"/>
  <c r="AU915" i="2" s="1"/>
  <c r="AK915" i="2"/>
  <c r="AT915" i="2" s="1"/>
  <c r="AQ915" i="2"/>
  <c r="AN914" i="2"/>
  <c r="AW914" i="2" s="1"/>
  <c r="AM914" i="2"/>
  <c r="AV914" i="2" s="1"/>
  <c r="AL914" i="2"/>
  <c r="AU914" i="2" s="1"/>
  <c r="AK914" i="2"/>
  <c r="AT914" i="2" s="1"/>
  <c r="AQ914" i="2"/>
  <c r="AN913" i="2"/>
  <c r="AW913" i="2" s="1"/>
  <c r="AM913" i="2"/>
  <c r="AV913" i="2" s="1"/>
  <c r="AL913" i="2"/>
  <c r="AU913" i="2" s="1"/>
  <c r="AK913" i="2"/>
  <c r="AQ913" i="2"/>
  <c r="AN899" i="2"/>
  <c r="AW899" i="2" s="1"/>
  <c r="AM899" i="2"/>
  <c r="AV899" i="2" s="1"/>
  <c r="AL899" i="2"/>
  <c r="AU899" i="2" s="1"/>
  <c r="AK899" i="2"/>
  <c r="AT899" i="2" s="1"/>
  <c r="AQ899" i="2"/>
  <c r="AN898" i="2"/>
  <c r="AW898" i="2" s="1"/>
  <c r="AM898" i="2"/>
  <c r="AV898" i="2" s="1"/>
  <c r="AL898" i="2"/>
  <c r="AU898" i="2" s="1"/>
  <c r="AK898" i="2"/>
  <c r="AT898" i="2" s="1"/>
  <c r="AQ898" i="2"/>
  <c r="AN897" i="2"/>
  <c r="AW897" i="2" s="1"/>
  <c r="AM897" i="2"/>
  <c r="AV897" i="2" s="1"/>
  <c r="AL897" i="2"/>
  <c r="AU897" i="2" s="1"/>
  <c r="AK897" i="2"/>
  <c r="AT897" i="2" s="1"/>
  <c r="AQ897" i="2"/>
  <c r="AN896" i="2"/>
  <c r="AW896" i="2" s="1"/>
  <c r="AM896" i="2"/>
  <c r="AV896" i="2" s="1"/>
  <c r="AL896" i="2"/>
  <c r="AU896" i="2" s="1"/>
  <c r="AK896" i="2"/>
  <c r="AT896" i="2" s="1"/>
  <c r="AQ896" i="2"/>
  <c r="AN895" i="2"/>
  <c r="AW895" i="2" s="1"/>
  <c r="AM895" i="2"/>
  <c r="AV895" i="2" s="1"/>
  <c r="AL895" i="2"/>
  <c r="AU895" i="2" s="1"/>
  <c r="AK895" i="2"/>
  <c r="AT895" i="2" s="1"/>
  <c r="AQ895" i="2"/>
  <c r="AN894" i="2"/>
  <c r="AW894" i="2" s="1"/>
  <c r="AM894" i="2"/>
  <c r="AV894" i="2" s="1"/>
  <c r="AL894" i="2"/>
  <c r="AU894" i="2" s="1"/>
  <c r="AK894" i="2"/>
  <c r="AT894" i="2" s="1"/>
  <c r="AQ894" i="2"/>
  <c r="AN893" i="2"/>
  <c r="AW893" i="2" s="1"/>
  <c r="AM893" i="2"/>
  <c r="AV893" i="2" s="1"/>
  <c r="AL893" i="2"/>
  <c r="AU893" i="2" s="1"/>
  <c r="AK893" i="2"/>
  <c r="AT893" i="2" s="1"/>
  <c r="AQ893" i="2"/>
  <c r="AN892" i="2"/>
  <c r="AW892" i="2" s="1"/>
  <c r="AM892" i="2"/>
  <c r="AV892" i="2" s="1"/>
  <c r="AL892" i="2"/>
  <c r="AU892" i="2" s="1"/>
  <c r="AK892" i="2"/>
  <c r="AT892" i="2" s="1"/>
  <c r="AQ892" i="2"/>
  <c r="AN891" i="2"/>
  <c r="AW891" i="2" s="1"/>
  <c r="AM891" i="2"/>
  <c r="AV891" i="2" s="1"/>
  <c r="AL891" i="2"/>
  <c r="AU891" i="2" s="1"/>
  <c r="AK891" i="2"/>
  <c r="AT891" i="2" s="1"/>
  <c r="AQ891" i="2"/>
  <c r="AN890" i="2"/>
  <c r="AW890" i="2" s="1"/>
  <c r="AM890" i="2"/>
  <c r="AV890" i="2" s="1"/>
  <c r="AL890" i="2"/>
  <c r="AU890" i="2" s="1"/>
  <c r="AK890" i="2"/>
  <c r="AT890" i="2" s="1"/>
  <c r="AQ890" i="2"/>
  <c r="AN889" i="2"/>
  <c r="AW889" i="2" s="1"/>
  <c r="AM889" i="2"/>
  <c r="AV889" i="2" s="1"/>
  <c r="AL889" i="2"/>
  <c r="AU889" i="2" s="1"/>
  <c r="AK889" i="2"/>
  <c r="AT889" i="2" s="1"/>
  <c r="AQ889" i="2"/>
  <c r="AN888" i="2"/>
  <c r="AW888" i="2" s="1"/>
  <c r="AM888" i="2"/>
  <c r="AV888" i="2" s="1"/>
  <c r="AL888" i="2"/>
  <c r="AU888" i="2" s="1"/>
  <c r="AK888" i="2"/>
  <c r="AT888" i="2" s="1"/>
  <c r="AQ888" i="2"/>
  <c r="AN887" i="2"/>
  <c r="AW887" i="2" s="1"/>
  <c r="AM887" i="2"/>
  <c r="AV887" i="2" s="1"/>
  <c r="AL887" i="2"/>
  <c r="AU887" i="2" s="1"/>
  <c r="AK887" i="2"/>
  <c r="AT887" i="2" s="1"/>
  <c r="AQ887" i="2"/>
  <c r="AN886" i="2"/>
  <c r="AW886" i="2" s="1"/>
  <c r="AM886" i="2"/>
  <c r="AV886" i="2" s="1"/>
  <c r="AL886" i="2"/>
  <c r="AU886" i="2" s="1"/>
  <c r="AK886" i="2"/>
  <c r="AT886" i="2" s="1"/>
  <c r="AQ886" i="2"/>
  <c r="AN885" i="2"/>
  <c r="AW885" i="2" s="1"/>
  <c r="AM885" i="2"/>
  <c r="AL885" i="2"/>
  <c r="AU885" i="2" s="1"/>
  <c r="AK885" i="2"/>
  <c r="AQ885" i="2"/>
  <c r="AN884" i="2"/>
  <c r="AW884" i="2" s="1"/>
  <c r="AM884" i="2"/>
  <c r="AV884" i="2" s="1"/>
  <c r="AL884" i="2"/>
  <c r="AU884" i="2" s="1"/>
  <c r="AK884" i="2"/>
  <c r="AT884" i="2" s="1"/>
  <c r="AQ884" i="2"/>
  <c r="AN883" i="2"/>
  <c r="AW883" i="2" s="1"/>
  <c r="AM883" i="2"/>
  <c r="AV883" i="2" s="1"/>
  <c r="AL883" i="2"/>
  <c r="AU883" i="2" s="1"/>
  <c r="AK883" i="2"/>
  <c r="AT883" i="2" s="1"/>
  <c r="AQ883" i="2"/>
  <c r="AN882" i="2"/>
  <c r="AW882" i="2" s="1"/>
  <c r="AM882" i="2"/>
  <c r="AV882" i="2" s="1"/>
  <c r="AL882" i="2"/>
  <c r="AU882" i="2" s="1"/>
  <c r="AK882" i="2"/>
  <c r="AT882" i="2" s="1"/>
  <c r="AQ882" i="2"/>
  <c r="AN881" i="2"/>
  <c r="AW881" i="2" s="1"/>
  <c r="AM881" i="2"/>
  <c r="AV881" i="2" s="1"/>
  <c r="AL881" i="2"/>
  <c r="AU881" i="2" s="1"/>
  <c r="AK881" i="2"/>
  <c r="AT881" i="2" s="1"/>
  <c r="AQ881" i="2"/>
  <c r="AN880" i="2"/>
  <c r="AW880" i="2" s="1"/>
  <c r="AM880" i="2"/>
  <c r="AV880" i="2" s="1"/>
  <c r="AL880" i="2"/>
  <c r="AU880" i="2" s="1"/>
  <c r="AK880" i="2"/>
  <c r="AT880" i="2" s="1"/>
  <c r="AQ880" i="2"/>
  <c r="AN879" i="2"/>
  <c r="AW879" i="2" s="1"/>
  <c r="AM879" i="2"/>
  <c r="AV879" i="2" s="1"/>
  <c r="AL879" i="2"/>
  <c r="AU879" i="2" s="1"/>
  <c r="AK879" i="2"/>
  <c r="AT879" i="2" s="1"/>
  <c r="AQ879" i="2"/>
  <c r="AN878" i="2"/>
  <c r="AW878" i="2" s="1"/>
  <c r="AM878" i="2"/>
  <c r="AL878" i="2"/>
  <c r="AU878" i="2" s="1"/>
  <c r="AK878" i="2"/>
  <c r="AQ878" i="2"/>
  <c r="AN877" i="2"/>
  <c r="AW877" i="2" s="1"/>
  <c r="AM877" i="2"/>
  <c r="AV877" i="2" s="1"/>
  <c r="AL877" i="2"/>
  <c r="AU877" i="2" s="1"/>
  <c r="AK877" i="2"/>
  <c r="AT877" i="2" s="1"/>
  <c r="AQ877" i="2"/>
  <c r="AN876" i="2"/>
  <c r="AW876" i="2" s="1"/>
  <c r="AM876" i="2"/>
  <c r="AV876" i="2" s="1"/>
  <c r="AL876" i="2"/>
  <c r="AU876" i="2" s="1"/>
  <c r="AK876" i="2"/>
  <c r="AT876" i="2" s="1"/>
  <c r="AQ876" i="2"/>
  <c r="AN875" i="2"/>
  <c r="AW875" i="2" s="1"/>
  <c r="AM875" i="2"/>
  <c r="AV875" i="2" s="1"/>
  <c r="AL875" i="2"/>
  <c r="AU875" i="2" s="1"/>
  <c r="AK875" i="2"/>
  <c r="AT875" i="2" s="1"/>
  <c r="AQ875" i="2"/>
  <c r="AN874" i="2"/>
  <c r="AW874" i="2" s="1"/>
  <c r="AM874" i="2"/>
  <c r="AV874" i="2" s="1"/>
  <c r="AL874" i="2"/>
  <c r="AU874" i="2" s="1"/>
  <c r="AK874" i="2"/>
  <c r="AT874" i="2" s="1"/>
  <c r="AQ874" i="2"/>
  <c r="AN873" i="2"/>
  <c r="AW873" i="2" s="1"/>
  <c r="AM873" i="2"/>
  <c r="AV873" i="2" s="1"/>
  <c r="AL873" i="2"/>
  <c r="AU873" i="2" s="1"/>
  <c r="AK873" i="2"/>
  <c r="AT873" i="2" s="1"/>
  <c r="AQ873" i="2"/>
  <c r="AN872" i="2"/>
  <c r="AW872" i="2" s="1"/>
  <c r="AM872" i="2"/>
  <c r="AV872" i="2" s="1"/>
  <c r="AL872" i="2"/>
  <c r="AU872" i="2" s="1"/>
  <c r="AK872" i="2"/>
  <c r="AT872" i="2" s="1"/>
  <c r="AQ872" i="2"/>
  <c r="AN871" i="2"/>
  <c r="AW871" i="2" s="1"/>
  <c r="AM871" i="2"/>
  <c r="AV871" i="2" s="1"/>
  <c r="AL871" i="2"/>
  <c r="AU871" i="2" s="1"/>
  <c r="AK871" i="2"/>
  <c r="AT871" i="2" s="1"/>
  <c r="AQ871" i="2"/>
  <c r="AN870" i="2"/>
  <c r="AW870" i="2" s="1"/>
  <c r="AM870" i="2"/>
  <c r="AV870" i="2" s="1"/>
  <c r="AL870" i="2"/>
  <c r="AU870" i="2" s="1"/>
  <c r="AK870" i="2"/>
  <c r="AQ870" i="2"/>
  <c r="AN855" i="2"/>
  <c r="AM855" i="2"/>
  <c r="AV855" i="2" s="1"/>
  <c r="AL855" i="2"/>
  <c r="AK855" i="2"/>
  <c r="AQ855" i="2"/>
  <c r="AN854" i="2"/>
  <c r="AM854" i="2"/>
  <c r="AL854" i="2"/>
  <c r="AK854" i="2"/>
  <c r="AQ854" i="2"/>
  <c r="AN853" i="2"/>
  <c r="AM853" i="2"/>
  <c r="AL853" i="2"/>
  <c r="AK853" i="2"/>
  <c r="AQ853" i="2"/>
  <c r="AN852" i="2"/>
  <c r="AM852" i="2"/>
  <c r="AL852" i="2"/>
  <c r="AK852" i="2"/>
  <c r="AQ852" i="2"/>
  <c r="AN851" i="2"/>
  <c r="AM851" i="2"/>
  <c r="AL851" i="2"/>
  <c r="AK851" i="2"/>
  <c r="AQ851" i="2"/>
  <c r="AN850" i="2"/>
  <c r="AM850" i="2"/>
  <c r="AL850" i="2"/>
  <c r="AK850" i="2"/>
  <c r="AQ850" i="2"/>
  <c r="AN849" i="2"/>
  <c r="AM849" i="2"/>
  <c r="AL849" i="2"/>
  <c r="AK849" i="2"/>
  <c r="AT849" i="2" s="1"/>
  <c r="AQ849" i="2"/>
  <c r="AN848" i="2"/>
  <c r="AW848" i="2" s="1"/>
  <c r="AM848" i="2"/>
  <c r="AL848" i="2"/>
  <c r="AK848" i="2"/>
  <c r="AQ848" i="2"/>
  <c r="AN847" i="2"/>
  <c r="AW847" i="2" s="1"/>
  <c r="AM847" i="2"/>
  <c r="AL847" i="2"/>
  <c r="AK847" i="2"/>
  <c r="AQ847" i="2"/>
  <c r="AN846" i="2"/>
  <c r="AM846" i="2"/>
  <c r="AL846" i="2"/>
  <c r="AK846" i="2"/>
  <c r="AQ846" i="2"/>
  <c r="AN845" i="2"/>
  <c r="AW845" i="2" s="1"/>
  <c r="AM845" i="2"/>
  <c r="AL845" i="2"/>
  <c r="AK845" i="2"/>
  <c r="AQ845" i="2"/>
  <c r="AN844" i="2"/>
  <c r="AM844" i="2"/>
  <c r="AL844" i="2"/>
  <c r="AK844" i="2"/>
  <c r="AQ844" i="2"/>
  <c r="AN843" i="2"/>
  <c r="AM843" i="2"/>
  <c r="AL843" i="2"/>
  <c r="AU843" i="2" s="1"/>
  <c r="AK843" i="2"/>
  <c r="AQ843" i="2"/>
  <c r="AN842" i="2"/>
  <c r="AM842" i="2"/>
  <c r="AL842" i="2"/>
  <c r="AK842" i="2"/>
  <c r="AT842" i="2" s="1"/>
  <c r="AQ842" i="2"/>
  <c r="AN841" i="2"/>
  <c r="AM841" i="2"/>
  <c r="AL841" i="2"/>
  <c r="AK841" i="2"/>
  <c r="AQ841" i="2"/>
  <c r="AN840" i="2"/>
  <c r="AM840" i="2"/>
  <c r="AL840" i="2"/>
  <c r="AK840" i="2"/>
  <c r="AQ840" i="2"/>
  <c r="AN839" i="2"/>
  <c r="AM839" i="2"/>
  <c r="AL839" i="2"/>
  <c r="AK839" i="2"/>
  <c r="AQ839" i="2"/>
  <c r="AN838" i="2"/>
  <c r="AM838" i="2"/>
  <c r="AL838" i="2"/>
  <c r="AK838" i="2"/>
  <c r="AQ838" i="2"/>
  <c r="AN837" i="2"/>
  <c r="AM837" i="2"/>
  <c r="AL837" i="2"/>
  <c r="AU837" i="2" s="1"/>
  <c r="AK837" i="2"/>
  <c r="AQ837" i="2"/>
  <c r="AN836" i="2"/>
  <c r="AM836" i="2"/>
  <c r="AL836" i="2"/>
  <c r="AK836" i="2"/>
  <c r="AQ836" i="2"/>
  <c r="AN835" i="2"/>
  <c r="AM835" i="2"/>
  <c r="AL835" i="2"/>
  <c r="AK835" i="2"/>
  <c r="AQ835" i="2"/>
  <c r="AN834" i="2"/>
  <c r="AM834" i="2"/>
  <c r="AL834" i="2"/>
  <c r="AK834" i="2"/>
  <c r="AT834" i="2" s="1"/>
  <c r="AQ834" i="2"/>
  <c r="AN833" i="2"/>
  <c r="AM833" i="2"/>
  <c r="AV833" i="2" s="1"/>
  <c r="AL833" i="2"/>
  <c r="AK833" i="2"/>
  <c r="AQ833" i="2"/>
  <c r="AN832" i="2"/>
  <c r="AM832" i="2"/>
  <c r="AV832" i="2" s="1"/>
  <c r="AL832" i="2"/>
  <c r="AK832" i="2"/>
  <c r="AQ832" i="2"/>
  <c r="AN831" i="2"/>
  <c r="AM831" i="2"/>
  <c r="AL831" i="2"/>
  <c r="AU831" i="2" s="1"/>
  <c r="AK831" i="2"/>
  <c r="AQ831" i="2"/>
  <c r="AN830" i="2"/>
  <c r="AM830" i="2"/>
  <c r="AL830" i="2"/>
  <c r="AK830" i="2"/>
  <c r="AQ830" i="2"/>
  <c r="AN829" i="2"/>
  <c r="AM829" i="2"/>
  <c r="AL829" i="2"/>
  <c r="AK829" i="2"/>
  <c r="AQ829" i="2"/>
  <c r="AN828" i="2"/>
  <c r="AM828" i="2"/>
  <c r="AL828" i="2"/>
  <c r="AU828" i="2" s="1"/>
  <c r="AK828" i="2"/>
  <c r="AQ828" i="2"/>
  <c r="AN827" i="2"/>
  <c r="AW827" i="2" s="1"/>
  <c r="AM827" i="2"/>
  <c r="AL827" i="2"/>
  <c r="AK827" i="2"/>
  <c r="AQ827" i="2"/>
  <c r="AN826" i="2"/>
  <c r="AW826" i="2" s="1"/>
  <c r="AM826" i="2"/>
  <c r="AL826" i="2"/>
  <c r="AK826" i="2"/>
  <c r="AQ826" i="2"/>
  <c r="AN812" i="2"/>
  <c r="AW812" i="2" s="1"/>
  <c r="AM812" i="2"/>
  <c r="AL812" i="2"/>
  <c r="AU812" i="2" s="1"/>
  <c r="AK812" i="2"/>
  <c r="AQ812" i="2"/>
  <c r="AN811" i="2"/>
  <c r="AM811" i="2"/>
  <c r="AL811" i="2"/>
  <c r="AK811" i="2"/>
  <c r="AQ811" i="2"/>
  <c r="AN810" i="2"/>
  <c r="AW810" i="2" s="1"/>
  <c r="AM810" i="2"/>
  <c r="AL810" i="2"/>
  <c r="AK810" i="2"/>
  <c r="AQ810" i="2"/>
  <c r="AN809" i="2"/>
  <c r="AM809" i="2"/>
  <c r="AL809" i="2"/>
  <c r="AK809" i="2"/>
  <c r="AQ809" i="2"/>
  <c r="AN808" i="2"/>
  <c r="AM808" i="2"/>
  <c r="AV808" i="2" s="1"/>
  <c r="AL808" i="2"/>
  <c r="AK808" i="2"/>
  <c r="AQ808" i="2"/>
  <c r="AN807" i="2"/>
  <c r="AM807" i="2"/>
  <c r="AL807" i="2"/>
  <c r="AK807" i="2"/>
  <c r="AQ807" i="2"/>
  <c r="AN806" i="2"/>
  <c r="AM806" i="2"/>
  <c r="AV806" i="2" s="1"/>
  <c r="AL806" i="2"/>
  <c r="AK806" i="2"/>
  <c r="AQ806" i="2"/>
  <c r="AN805" i="2"/>
  <c r="AM805" i="2"/>
  <c r="AL805" i="2"/>
  <c r="AU805" i="2" s="1"/>
  <c r="AK805" i="2"/>
  <c r="AQ805" i="2"/>
  <c r="AN804" i="2"/>
  <c r="AM804" i="2"/>
  <c r="AL804" i="2"/>
  <c r="AK804" i="2"/>
  <c r="AT804" i="2" s="1"/>
  <c r="AQ804" i="2"/>
  <c r="AN803" i="2"/>
  <c r="AW803" i="2" s="1"/>
  <c r="AM803" i="2"/>
  <c r="AL803" i="2"/>
  <c r="AK803" i="2"/>
  <c r="AQ803" i="2"/>
  <c r="AN802" i="2"/>
  <c r="AM802" i="2"/>
  <c r="AV802" i="2" s="1"/>
  <c r="AL802" i="2"/>
  <c r="AK802" i="2"/>
  <c r="AQ802" i="2"/>
  <c r="AN801" i="2"/>
  <c r="AM801" i="2"/>
  <c r="AL801" i="2"/>
  <c r="AK801" i="2"/>
  <c r="AQ801" i="2"/>
  <c r="AN800" i="2"/>
  <c r="AM800" i="2"/>
  <c r="AL800" i="2"/>
  <c r="AU800" i="2" s="1"/>
  <c r="AK800" i="2"/>
  <c r="AQ800" i="2"/>
  <c r="AN799" i="2"/>
  <c r="AW799" i="2" s="1"/>
  <c r="AM799" i="2"/>
  <c r="AL799" i="2"/>
  <c r="AK799" i="2"/>
  <c r="AT799" i="2" s="1"/>
  <c r="AQ799" i="2"/>
  <c r="AN798" i="2"/>
  <c r="AM798" i="2"/>
  <c r="AL798" i="2"/>
  <c r="AK798" i="2"/>
  <c r="AQ798" i="2"/>
  <c r="AN797" i="2"/>
  <c r="AM797" i="2"/>
  <c r="AL797" i="2"/>
  <c r="AK797" i="2"/>
  <c r="AQ797" i="2"/>
  <c r="AN796" i="2"/>
  <c r="AM796" i="2"/>
  <c r="AL796" i="2"/>
  <c r="AK796" i="2"/>
  <c r="AT796" i="2" s="1"/>
  <c r="AQ796" i="2"/>
  <c r="AN795" i="2"/>
  <c r="AM795" i="2"/>
  <c r="AL795" i="2"/>
  <c r="AU795" i="2" s="1"/>
  <c r="AK795" i="2"/>
  <c r="AQ795" i="2"/>
  <c r="AN794" i="2"/>
  <c r="AM794" i="2"/>
  <c r="AL794" i="2"/>
  <c r="AK794" i="2"/>
  <c r="AQ794" i="2"/>
  <c r="AN793" i="2"/>
  <c r="AM793" i="2"/>
  <c r="AL793" i="2"/>
  <c r="AK793" i="2"/>
  <c r="AQ793" i="2"/>
  <c r="AN792" i="2"/>
  <c r="AM792" i="2"/>
  <c r="AL792" i="2"/>
  <c r="AK792" i="2"/>
  <c r="AQ792" i="2"/>
  <c r="AN791" i="2"/>
  <c r="AM791" i="2"/>
  <c r="AL791" i="2"/>
  <c r="AK791" i="2"/>
  <c r="AQ791" i="2"/>
  <c r="AN790" i="2"/>
  <c r="AM790" i="2"/>
  <c r="AL790" i="2"/>
  <c r="AU790" i="2" s="1"/>
  <c r="AK790" i="2"/>
  <c r="AQ790" i="2"/>
  <c r="AN789" i="2"/>
  <c r="AW789" i="2" s="1"/>
  <c r="AM789" i="2"/>
  <c r="AL789" i="2"/>
  <c r="AK789" i="2"/>
  <c r="AQ789" i="2"/>
  <c r="AN788" i="2"/>
  <c r="AM788" i="2"/>
  <c r="AL788" i="2"/>
  <c r="AU788" i="2" s="1"/>
  <c r="AK788" i="2"/>
  <c r="AT788" i="2" s="1"/>
  <c r="AQ788" i="2"/>
  <c r="AN787" i="2"/>
  <c r="AM787" i="2"/>
  <c r="AL787" i="2"/>
  <c r="AK787" i="2"/>
  <c r="AQ787" i="2"/>
  <c r="AN786" i="2"/>
  <c r="AM786" i="2"/>
  <c r="AL786" i="2"/>
  <c r="AK786" i="2"/>
  <c r="AQ786" i="2"/>
  <c r="AN785" i="2"/>
  <c r="AM785" i="2"/>
  <c r="AL785" i="2"/>
  <c r="AK785" i="2"/>
  <c r="AQ785" i="2"/>
  <c r="AN784" i="2"/>
  <c r="AM784" i="2"/>
  <c r="AL784" i="2"/>
  <c r="AK784" i="2"/>
  <c r="AQ784" i="2"/>
  <c r="AN783" i="2"/>
  <c r="AW783" i="2" s="1"/>
  <c r="AM783" i="2"/>
  <c r="AL783" i="2"/>
  <c r="AU783" i="2" s="1"/>
  <c r="AK783" i="2"/>
  <c r="AQ783" i="2"/>
  <c r="AN769" i="2"/>
  <c r="AW769" i="2" s="1"/>
  <c r="AM769" i="2"/>
  <c r="AL769" i="2"/>
  <c r="AU769" i="2" s="1"/>
  <c r="AK769" i="2"/>
  <c r="AQ769" i="2"/>
  <c r="AN768" i="2"/>
  <c r="AM768" i="2"/>
  <c r="AL768" i="2"/>
  <c r="AK768" i="2"/>
  <c r="AQ768" i="2"/>
  <c r="AN767" i="2"/>
  <c r="AM767" i="2"/>
  <c r="AL767" i="2"/>
  <c r="AK767" i="2"/>
  <c r="AT767" i="2" s="1"/>
  <c r="AQ767" i="2"/>
  <c r="AN766" i="2"/>
  <c r="AM766" i="2"/>
  <c r="AL766" i="2"/>
  <c r="AK766" i="2"/>
  <c r="AQ766" i="2"/>
  <c r="AN765" i="2"/>
  <c r="AM765" i="2"/>
  <c r="AL765" i="2"/>
  <c r="AK765" i="2"/>
  <c r="AQ765" i="2"/>
  <c r="AN764" i="2"/>
  <c r="AW764" i="2" s="1"/>
  <c r="AM764" i="2"/>
  <c r="AL764" i="2"/>
  <c r="AK764" i="2"/>
  <c r="AQ764" i="2"/>
  <c r="AN763" i="2"/>
  <c r="AM763" i="2"/>
  <c r="AL763" i="2"/>
  <c r="AK763" i="2"/>
  <c r="AT763" i="2" s="1"/>
  <c r="AQ763" i="2"/>
  <c r="AN762" i="2"/>
  <c r="AM762" i="2"/>
  <c r="AV762" i="2" s="1"/>
  <c r="AL762" i="2"/>
  <c r="AK762" i="2"/>
  <c r="AQ762" i="2"/>
  <c r="AN761" i="2"/>
  <c r="AM761" i="2"/>
  <c r="AV761" i="2" s="1"/>
  <c r="AL761" i="2"/>
  <c r="AK761" i="2"/>
  <c r="AQ761" i="2"/>
  <c r="AN760" i="2"/>
  <c r="AM760" i="2"/>
  <c r="AL760" i="2"/>
  <c r="AK760" i="2"/>
  <c r="AQ760" i="2"/>
  <c r="AN759" i="2"/>
  <c r="AM759" i="2"/>
  <c r="AL759" i="2"/>
  <c r="AK759" i="2"/>
  <c r="AT759" i="2" s="1"/>
  <c r="AQ759" i="2"/>
  <c r="AN758" i="2"/>
  <c r="AM758" i="2"/>
  <c r="AL758" i="2"/>
  <c r="AK758" i="2"/>
  <c r="AQ758" i="2"/>
  <c r="AN757" i="2"/>
  <c r="AW757" i="2" s="1"/>
  <c r="AM757" i="2"/>
  <c r="AL757" i="2"/>
  <c r="AK757" i="2"/>
  <c r="AQ757" i="2"/>
  <c r="AN756" i="2"/>
  <c r="AW756" i="2" s="1"/>
  <c r="AM756" i="2"/>
  <c r="AL756" i="2"/>
  <c r="AK756" i="2"/>
  <c r="AT756" i="2" s="1"/>
  <c r="AQ756" i="2"/>
  <c r="AN755" i="2"/>
  <c r="AM755" i="2"/>
  <c r="AL755" i="2"/>
  <c r="AU755" i="2" s="1"/>
  <c r="AK755" i="2"/>
  <c r="AQ755" i="2"/>
  <c r="AN754" i="2"/>
  <c r="AM754" i="2"/>
  <c r="AV754" i="2" s="1"/>
  <c r="AL754" i="2"/>
  <c r="AK754" i="2"/>
  <c r="AT754" i="2" s="1"/>
  <c r="AQ754" i="2"/>
  <c r="AN753" i="2"/>
  <c r="AW753" i="2" s="1"/>
  <c r="AM753" i="2"/>
  <c r="AL753" i="2"/>
  <c r="AK753" i="2"/>
  <c r="AT753" i="2" s="1"/>
  <c r="AQ753" i="2"/>
  <c r="AN752" i="2"/>
  <c r="AM752" i="2"/>
  <c r="AL752" i="2"/>
  <c r="AU752" i="2" s="1"/>
  <c r="AK752" i="2"/>
  <c r="AT752" i="2" s="1"/>
  <c r="AQ752" i="2"/>
  <c r="AN751" i="2"/>
  <c r="AM751" i="2"/>
  <c r="AL751" i="2"/>
  <c r="AU751" i="2" s="1"/>
  <c r="AK751" i="2"/>
  <c r="AQ751" i="2"/>
  <c r="AN750" i="2"/>
  <c r="AW750" i="2" s="1"/>
  <c r="AM750" i="2"/>
  <c r="AV750" i="2" s="1"/>
  <c r="AL750" i="2"/>
  <c r="AK750" i="2"/>
  <c r="AQ750" i="2"/>
  <c r="AN749" i="2"/>
  <c r="AW749" i="2" s="1"/>
  <c r="AM749" i="2"/>
  <c r="AL749" i="2"/>
  <c r="AK749" i="2"/>
  <c r="AQ749" i="2"/>
  <c r="AN748" i="2"/>
  <c r="AM748" i="2"/>
  <c r="AL748" i="2"/>
  <c r="AU748" i="2" s="1"/>
  <c r="AK748" i="2"/>
  <c r="AT748" i="2" s="1"/>
  <c r="AQ748" i="2"/>
  <c r="AN747" i="2"/>
  <c r="AM747" i="2"/>
  <c r="AL747" i="2"/>
  <c r="AU747" i="2" s="1"/>
  <c r="AK747" i="2"/>
  <c r="AQ747" i="2"/>
  <c r="AN746" i="2"/>
  <c r="AW746" i="2" s="1"/>
  <c r="AM746" i="2"/>
  <c r="AV746" i="2" s="1"/>
  <c r="AL746" i="2"/>
  <c r="AK746" i="2"/>
  <c r="AQ746" i="2"/>
  <c r="AN745" i="2"/>
  <c r="AW745" i="2" s="1"/>
  <c r="AM745" i="2"/>
  <c r="AL745" i="2"/>
  <c r="AK745" i="2"/>
  <c r="AQ745" i="2"/>
  <c r="AN744" i="2"/>
  <c r="AM744" i="2"/>
  <c r="AV744" i="2" s="1"/>
  <c r="AL744" i="2"/>
  <c r="AK744" i="2"/>
  <c r="AT744" i="2" s="1"/>
  <c r="AQ744" i="2"/>
  <c r="AN743" i="2"/>
  <c r="AM743" i="2"/>
  <c r="AL743" i="2"/>
  <c r="AK743" i="2"/>
  <c r="AT743" i="2" s="1"/>
  <c r="AQ743" i="2"/>
  <c r="AN742" i="2"/>
  <c r="AM742" i="2"/>
  <c r="AV742" i="2" s="1"/>
  <c r="AL742" i="2"/>
  <c r="AK742" i="2"/>
  <c r="AT742" i="2" s="1"/>
  <c r="AQ742" i="2"/>
  <c r="AN741" i="2"/>
  <c r="AM741" i="2"/>
  <c r="AL741" i="2"/>
  <c r="AK741" i="2"/>
  <c r="AT741" i="2" s="1"/>
  <c r="AQ741" i="2"/>
  <c r="AN740" i="2"/>
  <c r="AM740" i="2"/>
  <c r="AL740" i="2"/>
  <c r="AK740" i="2"/>
  <c r="AQ740" i="2"/>
  <c r="AN726" i="2"/>
  <c r="AM726" i="2"/>
  <c r="AL726" i="2"/>
  <c r="AU726" i="2" s="1"/>
  <c r="AK726" i="2"/>
  <c r="AQ726" i="2"/>
  <c r="AN725" i="2"/>
  <c r="AM725" i="2"/>
  <c r="AV725" i="2" s="1"/>
  <c r="AL725" i="2"/>
  <c r="AK725" i="2"/>
  <c r="AQ725" i="2"/>
  <c r="AN724" i="2"/>
  <c r="AM724" i="2"/>
  <c r="AL724" i="2"/>
  <c r="AK724" i="2"/>
  <c r="AQ724" i="2"/>
  <c r="AN723" i="2"/>
  <c r="AM723" i="2"/>
  <c r="AL723" i="2"/>
  <c r="AU723" i="2" s="1"/>
  <c r="AK723" i="2"/>
  <c r="AT723" i="2" s="1"/>
  <c r="AQ723" i="2"/>
  <c r="AN722" i="2"/>
  <c r="AM722" i="2"/>
  <c r="AL722" i="2"/>
  <c r="AU722" i="2" s="1"/>
  <c r="AK722" i="2"/>
  <c r="AQ722" i="2"/>
  <c r="AN721" i="2"/>
  <c r="AW721" i="2" s="1"/>
  <c r="AM721" i="2"/>
  <c r="AV721" i="2" s="1"/>
  <c r="AL721" i="2"/>
  <c r="AK721" i="2"/>
  <c r="AQ721" i="2"/>
  <c r="AN720" i="2"/>
  <c r="AW720" i="2" s="1"/>
  <c r="AM720" i="2"/>
  <c r="AL720" i="2"/>
  <c r="AK720" i="2"/>
  <c r="AQ720" i="2"/>
  <c r="AN719" i="2"/>
  <c r="AW719" i="2" s="1"/>
  <c r="AM719" i="2"/>
  <c r="AL719" i="2"/>
  <c r="AK719" i="2"/>
  <c r="AQ719" i="2"/>
  <c r="AN718" i="2"/>
  <c r="AM718" i="2"/>
  <c r="AL718" i="2"/>
  <c r="AU718" i="2" s="1"/>
  <c r="AK718" i="2"/>
  <c r="AQ718" i="2"/>
  <c r="AN717" i="2"/>
  <c r="AW717" i="2" s="1"/>
  <c r="AM717" i="2"/>
  <c r="AV717" i="2" s="1"/>
  <c r="AL717" i="2"/>
  <c r="AK717" i="2"/>
  <c r="AQ717" i="2"/>
  <c r="AN716" i="2"/>
  <c r="AW716" i="2" s="1"/>
  <c r="AM716" i="2"/>
  <c r="AL716" i="2"/>
  <c r="AK716" i="2"/>
  <c r="AQ716" i="2"/>
  <c r="AN715" i="2"/>
  <c r="AM715" i="2"/>
  <c r="AL715" i="2"/>
  <c r="AK715" i="2"/>
  <c r="AT715" i="2" s="1"/>
  <c r="AQ715" i="2"/>
  <c r="AN714" i="2"/>
  <c r="AM714" i="2"/>
  <c r="AL714" i="2"/>
  <c r="AK714" i="2"/>
  <c r="AQ714" i="2"/>
  <c r="AN713" i="2"/>
  <c r="AM713" i="2"/>
  <c r="AL713" i="2"/>
  <c r="AK713" i="2"/>
  <c r="AQ713" i="2"/>
  <c r="AN712" i="2"/>
  <c r="AM712" i="2"/>
  <c r="AL712" i="2"/>
  <c r="AK712" i="2"/>
  <c r="AQ712" i="2"/>
  <c r="AN711" i="2"/>
  <c r="AM711" i="2"/>
  <c r="AL711" i="2"/>
  <c r="AK711" i="2"/>
  <c r="AQ711" i="2"/>
  <c r="AN710" i="2"/>
  <c r="AM710" i="2"/>
  <c r="AL710" i="2"/>
  <c r="AU710" i="2" s="1"/>
  <c r="AK710" i="2"/>
  <c r="AQ710" i="2"/>
  <c r="AN709" i="2"/>
  <c r="AW709" i="2" s="1"/>
  <c r="AM709" i="2"/>
  <c r="AL709" i="2"/>
  <c r="AK709" i="2"/>
  <c r="AQ709" i="2"/>
  <c r="AN708" i="2"/>
  <c r="AW708" i="2" s="1"/>
  <c r="AM708" i="2"/>
  <c r="AL708" i="2"/>
  <c r="AU708" i="2" s="1"/>
  <c r="AK708" i="2"/>
  <c r="AQ708" i="2"/>
  <c r="AN707" i="2"/>
  <c r="AM707" i="2"/>
  <c r="AL707" i="2"/>
  <c r="AK707" i="2"/>
  <c r="AQ707" i="2"/>
  <c r="AN706" i="2"/>
  <c r="AM706" i="2"/>
  <c r="AL706" i="2"/>
  <c r="AU706" i="2" s="1"/>
  <c r="AK706" i="2"/>
  <c r="AQ706" i="2"/>
  <c r="AN705" i="2"/>
  <c r="AM705" i="2"/>
  <c r="AL705" i="2"/>
  <c r="AK705" i="2"/>
  <c r="AT705" i="2" s="1"/>
  <c r="AQ705" i="2"/>
  <c r="AN704" i="2"/>
  <c r="AM704" i="2"/>
  <c r="AL704" i="2"/>
  <c r="AK704" i="2"/>
  <c r="AQ704" i="2"/>
  <c r="AN703" i="2"/>
  <c r="AM703" i="2"/>
  <c r="AL703" i="2"/>
  <c r="AK703" i="2"/>
  <c r="AQ703" i="2"/>
  <c r="AN702" i="2"/>
  <c r="AM702" i="2"/>
  <c r="AL702" i="2"/>
  <c r="AK702" i="2"/>
  <c r="AQ702" i="2"/>
  <c r="AN701" i="2"/>
  <c r="AM701" i="2"/>
  <c r="AV701" i="2" s="1"/>
  <c r="AL701" i="2"/>
  <c r="AK701" i="2"/>
  <c r="AQ701" i="2"/>
  <c r="AN700" i="2"/>
  <c r="AM700" i="2"/>
  <c r="AL700" i="2"/>
  <c r="AK700" i="2"/>
  <c r="AQ700" i="2"/>
  <c r="AN699" i="2"/>
  <c r="AM699" i="2"/>
  <c r="AL699" i="2"/>
  <c r="AU699" i="2" s="1"/>
  <c r="AK699" i="2"/>
  <c r="AQ699" i="2"/>
  <c r="AN698" i="2"/>
  <c r="AM698" i="2"/>
  <c r="AL698" i="2"/>
  <c r="AK698" i="2"/>
  <c r="AQ698" i="2"/>
  <c r="AN697" i="2"/>
  <c r="AM697" i="2"/>
  <c r="AV697" i="2" s="1"/>
  <c r="AL697" i="2"/>
  <c r="AK697" i="2"/>
  <c r="AQ697" i="2"/>
  <c r="AN683" i="2"/>
  <c r="AW683" i="2" s="1"/>
  <c r="AM683" i="2"/>
  <c r="AL683" i="2"/>
  <c r="AK683" i="2"/>
  <c r="AQ683" i="2"/>
  <c r="AN682" i="2"/>
  <c r="AW682" i="2" s="1"/>
  <c r="AM682" i="2"/>
  <c r="AL682" i="2"/>
  <c r="AK682" i="2"/>
  <c r="AQ682" i="2"/>
  <c r="AN681" i="2"/>
  <c r="AM681" i="2"/>
  <c r="AL681" i="2"/>
  <c r="AU681" i="2" s="1"/>
  <c r="AK681" i="2"/>
  <c r="AQ681" i="2"/>
  <c r="AN680" i="2"/>
  <c r="AM680" i="2"/>
  <c r="AL680" i="2"/>
  <c r="AU680" i="2" s="1"/>
  <c r="AK680" i="2"/>
  <c r="AQ680" i="2"/>
  <c r="AN679" i="2"/>
  <c r="AW679" i="2" s="1"/>
  <c r="AM679" i="2"/>
  <c r="AL679" i="2"/>
  <c r="AU679" i="2" s="1"/>
  <c r="AK679" i="2"/>
  <c r="AQ679" i="2"/>
  <c r="AN678" i="2"/>
  <c r="AM678" i="2"/>
  <c r="AL678" i="2"/>
  <c r="AK678" i="2"/>
  <c r="AQ678" i="2"/>
  <c r="AN677" i="2"/>
  <c r="AM677" i="2"/>
  <c r="AL677" i="2"/>
  <c r="AU677" i="2" s="1"/>
  <c r="AK677" i="2"/>
  <c r="AQ677" i="2"/>
  <c r="AN676" i="2"/>
  <c r="AW676" i="2" s="1"/>
  <c r="AM676" i="2"/>
  <c r="AL676" i="2"/>
  <c r="AK676" i="2"/>
  <c r="AQ676" i="2"/>
  <c r="AN675" i="2"/>
  <c r="AM675" i="2"/>
  <c r="AL675" i="2"/>
  <c r="AU675" i="2" s="1"/>
  <c r="AK675" i="2"/>
  <c r="AQ675" i="2"/>
  <c r="AN674" i="2"/>
  <c r="AM674" i="2"/>
  <c r="AL674" i="2"/>
  <c r="AU674" i="2" s="1"/>
  <c r="AK674" i="2"/>
  <c r="AQ674" i="2"/>
  <c r="AN673" i="2"/>
  <c r="AW673" i="2" s="1"/>
  <c r="AM673" i="2"/>
  <c r="AL673" i="2"/>
  <c r="AK673" i="2"/>
  <c r="AT673" i="2" s="1"/>
  <c r="AQ673" i="2"/>
  <c r="AN672" i="2"/>
  <c r="AM672" i="2"/>
  <c r="AL672" i="2"/>
  <c r="AK672" i="2"/>
  <c r="AT672" i="2" s="1"/>
  <c r="AQ672" i="2"/>
  <c r="AN671" i="2"/>
  <c r="AW671" i="2" s="1"/>
  <c r="AM671" i="2"/>
  <c r="AL671" i="2"/>
  <c r="AK671" i="2"/>
  <c r="AQ671" i="2"/>
  <c r="AN670" i="2"/>
  <c r="AM670" i="2"/>
  <c r="AL670" i="2"/>
  <c r="AU670" i="2" s="1"/>
  <c r="AK670" i="2"/>
  <c r="AQ670" i="2"/>
  <c r="AN669" i="2"/>
  <c r="AM669" i="2"/>
  <c r="AL669" i="2"/>
  <c r="AK669" i="2"/>
  <c r="AQ669" i="2"/>
  <c r="AN668" i="2"/>
  <c r="AW668" i="2" s="1"/>
  <c r="AM668" i="2"/>
  <c r="AV668" i="2" s="1"/>
  <c r="AL668" i="2"/>
  <c r="AK668" i="2"/>
  <c r="AQ668" i="2"/>
  <c r="AN667" i="2"/>
  <c r="AM667" i="2"/>
  <c r="AV667" i="2" s="1"/>
  <c r="AL667" i="2"/>
  <c r="AK667" i="2"/>
  <c r="AQ667" i="2"/>
  <c r="AN666" i="2"/>
  <c r="AM666" i="2"/>
  <c r="AL666" i="2"/>
  <c r="AU666" i="2" s="1"/>
  <c r="AK666" i="2"/>
  <c r="AQ666" i="2"/>
  <c r="AN665" i="2"/>
  <c r="AM665" i="2"/>
  <c r="AL665" i="2"/>
  <c r="AK665" i="2"/>
  <c r="AQ665" i="2"/>
  <c r="AN664" i="2"/>
  <c r="AM664" i="2"/>
  <c r="AL664" i="2"/>
  <c r="AK664" i="2"/>
  <c r="AQ664" i="2"/>
  <c r="AN663" i="2"/>
  <c r="AM663" i="2"/>
  <c r="AL663" i="2"/>
  <c r="AU663" i="2" s="1"/>
  <c r="AK663" i="2"/>
  <c r="AQ663" i="2"/>
  <c r="AN662" i="2"/>
  <c r="AM662" i="2"/>
  <c r="AL662" i="2"/>
  <c r="AK662" i="2"/>
  <c r="AQ662" i="2"/>
  <c r="AN661" i="2"/>
  <c r="AW661" i="2" s="1"/>
  <c r="AM661" i="2"/>
  <c r="AL661" i="2"/>
  <c r="AU661" i="2" s="1"/>
  <c r="AK661" i="2"/>
  <c r="AQ661" i="2"/>
  <c r="AN660" i="2"/>
  <c r="AW660" i="2" s="1"/>
  <c r="AM660" i="2"/>
  <c r="AL660" i="2"/>
  <c r="AK660" i="2"/>
  <c r="AQ660" i="2"/>
  <c r="AN659" i="2"/>
  <c r="AW659" i="2" s="1"/>
  <c r="AM659" i="2"/>
  <c r="AL659" i="2"/>
  <c r="AK659" i="2"/>
  <c r="AQ659" i="2"/>
  <c r="AN658" i="2"/>
  <c r="AM658" i="2"/>
  <c r="AL658" i="2"/>
  <c r="AK658" i="2"/>
  <c r="AQ658" i="2"/>
  <c r="AN657" i="2"/>
  <c r="AM657" i="2"/>
  <c r="AL657" i="2"/>
  <c r="AK657" i="2"/>
  <c r="AQ657" i="2"/>
  <c r="AN656" i="2"/>
  <c r="AM656" i="2"/>
  <c r="AL656" i="2"/>
  <c r="AK656" i="2"/>
  <c r="AQ656" i="2"/>
  <c r="AN655" i="2"/>
  <c r="AM655" i="2"/>
  <c r="AL655" i="2"/>
  <c r="AK655" i="2"/>
  <c r="AQ655" i="2"/>
  <c r="AN654" i="2"/>
  <c r="AW654" i="2" s="1"/>
  <c r="AM654" i="2"/>
  <c r="AL654" i="2"/>
  <c r="AU654" i="2" s="1"/>
  <c r="AK654" i="2"/>
  <c r="AQ654" i="2"/>
  <c r="AN639" i="2"/>
  <c r="AM639" i="2"/>
  <c r="AL639" i="2"/>
  <c r="AK639" i="2"/>
  <c r="AQ639" i="2"/>
  <c r="AN638" i="2"/>
  <c r="AM638" i="2"/>
  <c r="AL638" i="2"/>
  <c r="AK638" i="2"/>
  <c r="AQ638" i="2"/>
  <c r="AN637" i="2"/>
  <c r="AW637" i="2" s="1"/>
  <c r="AM637" i="2"/>
  <c r="AL637" i="2"/>
  <c r="AK637" i="2"/>
  <c r="AQ637" i="2"/>
  <c r="AN636" i="2"/>
  <c r="AM636" i="2"/>
  <c r="AL636" i="2"/>
  <c r="AK636" i="2"/>
  <c r="AT636" i="2" s="1"/>
  <c r="AQ636" i="2"/>
  <c r="AN635" i="2"/>
  <c r="AM635" i="2"/>
  <c r="AL635" i="2"/>
  <c r="AU635" i="2" s="1"/>
  <c r="AK635" i="2"/>
  <c r="AQ635" i="2"/>
  <c r="AN634" i="2"/>
  <c r="AM634" i="2"/>
  <c r="AL634" i="2"/>
  <c r="AK634" i="2"/>
  <c r="AT634" i="2" s="1"/>
  <c r="AQ634" i="2"/>
  <c r="AN633" i="2"/>
  <c r="AM633" i="2"/>
  <c r="AL633" i="2"/>
  <c r="AK633" i="2"/>
  <c r="AQ633" i="2"/>
  <c r="AN632" i="2"/>
  <c r="AM632" i="2"/>
  <c r="AL632" i="2"/>
  <c r="AK632" i="2"/>
  <c r="AQ632" i="2"/>
  <c r="AN631" i="2"/>
  <c r="AM631" i="2"/>
  <c r="AV631" i="2" s="1"/>
  <c r="AL631" i="2"/>
  <c r="AK631" i="2"/>
  <c r="AQ631" i="2"/>
  <c r="AN630" i="2"/>
  <c r="AM630" i="2"/>
  <c r="AL630" i="2"/>
  <c r="AK630" i="2"/>
  <c r="AT630" i="2" s="1"/>
  <c r="AQ630" i="2"/>
  <c r="AN629" i="2"/>
  <c r="AW629" i="2" s="1"/>
  <c r="AM629" i="2"/>
  <c r="AL629" i="2"/>
  <c r="AK629" i="2"/>
  <c r="AQ629" i="2"/>
  <c r="AN628" i="2"/>
  <c r="AM628" i="2"/>
  <c r="AL628" i="2"/>
  <c r="AK628" i="2"/>
  <c r="AQ628" i="2"/>
  <c r="AN627" i="2"/>
  <c r="AM627" i="2"/>
  <c r="AL627" i="2"/>
  <c r="AU627" i="2" s="1"/>
  <c r="AK627" i="2"/>
  <c r="AQ627" i="2"/>
  <c r="AN626" i="2"/>
  <c r="AM626" i="2"/>
  <c r="AL626" i="2"/>
  <c r="AK626" i="2"/>
  <c r="AT626" i="2" s="1"/>
  <c r="AQ626" i="2"/>
  <c r="AN625" i="2"/>
  <c r="AM625" i="2"/>
  <c r="AL625" i="2"/>
  <c r="AK625" i="2"/>
  <c r="AQ625" i="2"/>
  <c r="AN624" i="2"/>
  <c r="AM624" i="2"/>
  <c r="AV624" i="2" s="1"/>
  <c r="AL624" i="2"/>
  <c r="AK624" i="2"/>
  <c r="AQ624" i="2"/>
  <c r="AN623" i="2"/>
  <c r="AM623" i="2"/>
  <c r="AL623" i="2"/>
  <c r="AK623" i="2"/>
  <c r="AQ623" i="2"/>
  <c r="AN622" i="2"/>
  <c r="AM622" i="2"/>
  <c r="AL622" i="2"/>
  <c r="AK622" i="2"/>
  <c r="AT622" i="2" s="1"/>
  <c r="AQ622" i="2"/>
  <c r="AN621" i="2"/>
  <c r="AM621" i="2"/>
  <c r="AV621" i="2" s="1"/>
  <c r="AL621" i="2"/>
  <c r="AK621" i="2"/>
  <c r="AQ621" i="2"/>
  <c r="AN620" i="2"/>
  <c r="AM620" i="2"/>
  <c r="AL620" i="2"/>
  <c r="AK620" i="2"/>
  <c r="AT620" i="2" s="1"/>
  <c r="AQ620" i="2"/>
  <c r="AN619" i="2"/>
  <c r="AM619" i="2"/>
  <c r="AL619" i="2"/>
  <c r="AK619" i="2"/>
  <c r="AT619" i="2" s="1"/>
  <c r="AQ619" i="2"/>
  <c r="AN618" i="2"/>
  <c r="AM618" i="2"/>
  <c r="AL618" i="2"/>
  <c r="AK618" i="2"/>
  <c r="AQ618" i="2"/>
  <c r="AN617" i="2"/>
  <c r="AM617" i="2"/>
  <c r="AL617" i="2"/>
  <c r="AK617" i="2"/>
  <c r="AT617" i="2" s="1"/>
  <c r="AQ617" i="2"/>
  <c r="AN616" i="2"/>
  <c r="AW616" i="2" s="1"/>
  <c r="AM616" i="2"/>
  <c r="AV616" i="2" s="1"/>
  <c r="AL616" i="2"/>
  <c r="AK616" i="2"/>
  <c r="AQ616" i="2"/>
  <c r="AN615" i="2"/>
  <c r="AM615" i="2"/>
  <c r="AL615" i="2"/>
  <c r="AK615" i="2"/>
  <c r="AT615" i="2" s="1"/>
  <c r="AQ615" i="2"/>
  <c r="AN614" i="2"/>
  <c r="AM614" i="2"/>
  <c r="AL614" i="2"/>
  <c r="AU614" i="2" s="1"/>
  <c r="AK614" i="2"/>
  <c r="AT614" i="2" s="1"/>
  <c r="AQ614" i="2"/>
  <c r="AN613" i="2"/>
  <c r="AM613" i="2"/>
  <c r="AV613" i="2" s="1"/>
  <c r="AL613" i="2"/>
  <c r="AK613" i="2"/>
  <c r="AT613" i="2" s="1"/>
  <c r="AQ613" i="2"/>
  <c r="AN612" i="2"/>
  <c r="AM612" i="2"/>
  <c r="AL612" i="2"/>
  <c r="AU612" i="2" s="1"/>
  <c r="AK612" i="2"/>
  <c r="AT612" i="2" s="1"/>
  <c r="AQ612" i="2"/>
  <c r="AN611" i="2"/>
  <c r="AM611" i="2"/>
  <c r="AL611" i="2"/>
  <c r="AK611" i="2"/>
  <c r="AQ611" i="2"/>
  <c r="AN610" i="2"/>
  <c r="AM610" i="2"/>
  <c r="AL610" i="2"/>
  <c r="AK610" i="2"/>
  <c r="AQ610" i="2"/>
  <c r="AN595" i="2"/>
  <c r="AM595" i="2"/>
  <c r="AL595" i="2"/>
  <c r="AU595" i="2" s="1"/>
  <c r="AK595" i="2"/>
  <c r="AQ595" i="2"/>
  <c r="AN594" i="2"/>
  <c r="AM594" i="2"/>
  <c r="AL594" i="2"/>
  <c r="AK594" i="2"/>
  <c r="AT594" i="2" s="1"/>
  <c r="AQ594" i="2"/>
  <c r="AN593" i="2"/>
  <c r="AW593" i="2" s="1"/>
  <c r="AM593" i="2"/>
  <c r="AL593" i="2"/>
  <c r="AK593" i="2"/>
  <c r="AQ593" i="2"/>
  <c r="AN592" i="2"/>
  <c r="AM592" i="2"/>
  <c r="AL592" i="2"/>
  <c r="AU592" i="2" s="1"/>
  <c r="AK592" i="2"/>
  <c r="AT592" i="2" s="1"/>
  <c r="AQ592" i="2"/>
  <c r="AN591" i="2"/>
  <c r="AM591" i="2"/>
  <c r="AL591" i="2"/>
  <c r="AU591" i="2" s="1"/>
  <c r="AK591" i="2"/>
  <c r="AQ591" i="2"/>
  <c r="AN590" i="2"/>
  <c r="AM590" i="2"/>
  <c r="AL590" i="2"/>
  <c r="AK590" i="2"/>
  <c r="AQ590" i="2"/>
  <c r="AN589" i="2"/>
  <c r="AM589" i="2"/>
  <c r="AL589" i="2"/>
  <c r="AK589" i="2"/>
  <c r="AQ589" i="2"/>
  <c r="AN588" i="2"/>
  <c r="AM588" i="2"/>
  <c r="AV588" i="2" s="1"/>
  <c r="AL588" i="2"/>
  <c r="AK588" i="2"/>
  <c r="AT588" i="2" s="1"/>
  <c r="AQ588" i="2"/>
  <c r="AN587" i="2"/>
  <c r="AM587" i="2"/>
  <c r="AL587" i="2"/>
  <c r="AK587" i="2"/>
  <c r="AQ587" i="2"/>
  <c r="AN586" i="2"/>
  <c r="AM586" i="2"/>
  <c r="AL586" i="2"/>
  <c r="AK586" i="2"/>
  <c r="AQ586" i="2"/>
  <c r="AN585" i="2"/>
  <c r="AM585" i="2"/>
  <c r="AL585" i="2"/>
  <c r="AK585" i="2"/>
  <c r="AT585" i="2" s="1"/>
  <c r="AQ585" i="2"/>
  <c r="AN584" i="2"/>
  <c r="AM584" i="2"/>
  <c r="AL584" i="2"/>
  <c r="AK584" i="2"/>
  <c r="AQ584" i="2"/>
  <c r="AN583" i="2"/>
  <c r="AW583" i="2" s="1"/>
  <c r="AM583" i="2"/>
  <c r="AL583" i="2"/>
  <c r="AK583" i="2"/>
  <c r="AQ583" i="2"/>
  <c r="AN582" i="2"/>
  <c r="AM582" i="2"/>
  <c r="AL582" i="2"/>
  <c r="AK582" i="2"/>
  <c r="AQ582" i="2"/>
  <c r="AN581" i="2"/>
  <c r="AM581" i="2"/>
  <c r="AL581" i="2"/>
  <c r="AK581" i="2"/>
  <c r="AQ581" i="2"/>
  <c r="AN580" i="2"/>
  <c r="AW580" i="2" s="1"/>
  <c r="AM580" i="2"/>
  <c r="AL580" i="2"/>
  <c r="AK580" i="2"/>
  <c r="AT580" i="2" s="1"/>
  <c r="AQ580" i="2"/>
  <c r="AN579" i="2"/>
  <c r="AM579" i="2"/>
  <c r="AL579" i="2"/>
  <c r="AU579" i="2" s="1"/>
  <c r="AK579" i="2"/>
  <c r="AQ579" i="2"/>
  <c r="AN578" i="2"/>
  <c r="AM578" i="2"/>
  <c r="AV578" i="2" s="1"/>
  <c r="AL578" i="2"/>
  <c r="AK578" i="2"/>
  <c r="AQ578" i="2"/>
  <c r="AN577" i="2"/>
  <c r="AW577" i="2" s="1"/>
  <c r="AM577" i="2"/>
  <c r="AL577" i="2"/>
  <c r="AK577" i="2"/>
  <c r="AT577" i="2" s="1"/>
  <c r="AQ577" i="2"/>
  <c r="AN576" i="2"/>
  <c r="AM576" i="2"/>
  <c r="AL576" i="2"/>
  <c r="AK576" i="2"/>
  <c r="AQ576" i="2"/>
  <c r="AN575" i="2"/>
  <c r="AM575" i="2"/>
  <c r="AL575" i="2"/>
  <c r="AK575" i="2"/>
  <c r="AQ575" i="2"/>
  <c r="AN574" i="2"/>
  <c r="AM574" i="2"/>
  <c r="AV574" i="2" s="1"/>
  <c r="AL574" i="2"/>
  <c r="AK574" i="2"/>
  <c r="AQ574" i="2"/>
  <c r="AN573" i="2"/>
  <c r="AM573" i="2"/>
  <c r="AL573" i="2"/>
  <c r="AK573" i="2"/>
  <c r="AQ573" i="2"/>
  <c r="AN572" i="2"/>
  <c r="AM572" i="2"/>
  <c r="AL572" i="2"/>
  <c r="AK572" i="2"/>
  <c r="AQ572" i="2"/>
  <c r="AN571" i="2"/>
  <c r="AM571" i="2"/>
  <c r="AL571" i="2"/>
  <c r="AU571" i="2" s="1"/>
  <c r="AK571" i="2"/>
  <c r="AQ571" i="2"/>
  <c r="AN570" i="2"/>
  <c r="AM570" i="2"/>
  <c r="AL570" i="2"/>
  <c r="AK570" i="2"/>
  <c r="AQ570" i="2"/>
  <c r="AN569" i="2"/>
  <c r="AW569" i="2" s="1"/>
  <c r="AM569" i="2"/>
  <c r="AL569" i="2"/>
  <c r="AK569" i="2"/>
  <c r="AQ569" i="2"/>
  <c r="AN568" i="2"/>
  <c r="AM568" i="2"/>
  <c r="AL568" i="2"/>
  <c r="AK568" i="2"/>
  <c r="AT568" i="2" s="1"/>
  <c r="AQ568" i="2"/>
  <c r="AN567" i="2"/>
  <c r="AM567" i="2"/>
  <c r="AL567" i="2"/>
  <c r="AK567" i="2"/>
  <c r="AQ567" i="2"/>
  <c r="AN566" i="2"/>
  <c r="AM566" i="2"/>
  <c r="AL566" i="2"/>
  <c r="AK566" i="2"/>
  <c r="AQ566" i="2"/>
  <c r="AN552" i="2"/>
  <c r="AM552" i="2"/>
  <c r="AL552" i="2"/>
  <c r="AK552" i="2"/>
  <c r="AQ552" i="2"/>
  <c r="AN551" i="2"/>
  <c r="AM551" i="2"/>
  <c r="AL551" i="2"/>
  <c r="AU551" i="2" s="1"/>
  <c r="AK551" i="2"/>
  <c r="AQ551" i="2"/>
  <c r="AN550" i="2"/>
  <c r="AW550" i="2" s="1"/>
  <c r="AM550" i="2"/>
  <c r="AL550" i="2"/>
  <c r="AU550" i="2" s="1"/>
  <c r="AK550" i="2"/>
  <c r="AQ550" i="2"/>
  <c r="AN549" i="2"/>
  <c r="AM549" i="2"/>
  <c r="AL549" i="2"/>
  <c r="AK549" i="2"/>
  <c r="AT549" i="2" s="1"/>
  <c r="AQ549" i="2"/>
  <c r="AN548" i="2"/>
  <c r="AM548" i="2"/>
  <c r="AL548" i="2"/>
  <c r="AK548" i="2"/>
  <c r="AQ548" i="2"/>
  <c r="AN547" i="2"/>
  <c r="AM547" i="2"/>
  <c r="AV547" i="2" s="1"/>
  <c r="AL547" i="2"/>
  <c r="AK547" i="2"/>
  <c r="AQ547" i="2"/>
  <c r="AN546" i="2"/>
  <c r="AM546" i="2"/>
  <c r="AL546" i="2"/>
  <c r="AK546" i="2"/>
  <c r="AQ546" i="2"/>
  <c r="AN545" i="2"/>
  <c r="AM545" i="2"/>
  <c r="AL545" i="2"/>
  <c r="AK545" i="2"/>
  <c r="AQ545" i="2"/>
  <c r="AN544" i="2"/>
  <c r="AM544" i="2"/>
  <c r="AV544" i="2" s="1"/>
  <c r="AL544" i="2"/>
  <c r="AK544" i="2"/>
  <c r="AQ544" i="2"/>
  <c r="AN543" i="2"/>
  <c r="AM543" i="2"/>
  <c r="AL543" i="2"/>
  <c r="AK543" i="2"/>
  <c r="AQ543" i="2"/>
  <c r="AN542" i="2"/>
  <c r="AW542" i="2" s="1"/>
  <c r="AM542" i="2"/>
  <c r="AL542" i="2"/>
  <c r="AU542" i="2" s="1"/>
  <c r="AK542" i="2"/>
  <c r="AQ542" i="2"/>
  <c r="AN541" i="2"/>
  <c r="AM541" i="2"/>
  <c r="AL541" i="2"/>
  <c r="AK541" i="2"/>
  <c r="AQ541" i="2"/>
  <c r="AN540" i="2"/>
  <c r="AM540" i="2"/>
  <c r="AL540" i="2"/>
  <c r="AK540" i="2"/>
  <c r="AQ540" i="2"/>
  <c r="AN539" i="2"/>
  <c r="AW539" i="2" s="1"/>
  <c r="AM539" i="2"/>
  <c r="AL539" i="2"/>
  <c r="AK539" i="2"/>
  <c r="AQ539" i="2"/>
  <c r="AN538" i="2"/>
  <c r="AM538" i="2"/>
  <c r="AL538" i="2"/>
  <c r="AK538" i="2"/>
  <c r="AQ538" i="2"/>
  <c r="AN537" i="2"/>
  <c r="AM537" i="2"/>
  <c r="AL537" i="2"/>
  <c r="AK537" i="2"/>
  <c r="AQ537" i="2"/>
  <c r="AN536" i="2"/>
  <c r="AM536" i="2"/>
  <c r="AL536" i="2"/>
  <c r="AU536" i="2" s="1"/>
  <c r="AK536" i="2"/>
  <c r="AQ536" i="2"/>
  <c r="AN535" i="2"/>
  <c r="AM535" i="2"/>
  <c r="AL535" i="2"/>
  <c r="AK535" i="2"/>
  <c r="AQ535" i="2"/>
  <c r="AN534" i="2"/>
  <c r="AM534" i="2"/>
  <c r="AL534" i="2"/>
  <c r="AK534" i="2"/>
  <c r="AQ534" i="2"/>
  <c r="AN533" i="2"/>
  <c r="AW533" i="2" s="1"/>
  <c r="AM533" i="2"/>
  <c r="AL533" i="2"/>
  <c r="AK533" i="2"/>
  <c r="AQ533" i="2"/>
  <c r="AN532" i="2"/>
  <c r="AM532" i="2"/>
  <c r="AV532" i="2" s="1"/>
  <c r="AL532" i="2"/>
  <c r="AK532" i="2"/>
  <c r="AQ532" i="2"/>
  <c r="AN531" i="2"/>
  <c r="AW531" i="2" s="1"/>
  <c r="AM531" i="2"/>
  <c r="AL531" i="2"/>
  <c r="AK531" i="2"/>
  <c r="AQ531" i="2"/>
  <c r="AN530" i="2"/>
  <c r="AW530" i="2" s="1"/>
  <c r="AM530" i="2"/>
  <c r="AL530" i="2"/>
  <c r="AK530" i="2"/>
  <c r="AQ530" i="2"/>
  <c r="AN529" i="2"/>
  <c r="AM529" i="2"/>
  <c r="AL529" i="2"/>
  <c r="AU529" i="2" s="1"/>
  <c r="AK529" i="2"/>
  <c r="AQ529" i="2"/>
  <c r="AN528" i="2"/>
  <c r="AW528" i="2" s="1"/>
  <c r="AM528" i="2"/>
  <c r="AL528" i="2"/>
  <c r="AK528" i="2"/>
  <c r="AQ528" i="2"/>
  <c r="AN527" i="2"/>
  <c r="AM527" i="2"/>
  <c r="AL527" i="2"/>
  <c r="AK527" i="2"/>
  <c r="AQ527" i="2"/>
  <c r="AN526" i="2"/>
  <c r="AW526" i="2" s="1"/>
  <c r="AM526" i="2"/>
  <c r="AL526" i="2"/>
  <c r="AK526" i="2"/>
  <c r="AQ526" i="2"/>
  <c r="AN525" i="2"/>
  <c r="AM525" i="2"/>
  <c r="AV525" i="2" s="1"/>
  <c r="AL525" i="2"/>
  <c r="AK525" i="2"/>
  <c r="AT525" i="2" s="1"/>
  <c r="AQ525" i="2"/>
  <c r="AN524" i="2"/>
  <c r="AM524" i="2"/>
  <c r="AL524" i="2"/>
  <c r="AU524" i="2" s="1"/>
  <c r="AK524" i="2"/>
  <c r="AQ524" i="2"/>
  <c r="AN523" i="2"/>
  <c r="AM523" i="2"/>
  <c r="AL523" i="2"/>
  <c r="AK523" i="2"/>
  <c r="AQ523" i="2"/>
  <c r="AN509" i="2"/>
  <c r="AM509" i="2"/>
  <c r="AV509" i="2" s="1"/>
  <c r="AL509" i="2"/>
  <c r="AK509" i="2"/>
  <c r="AQ509" i="2"/>
  <c r="AN508" i="2"/>
  <c r="AM508" i="2"/>
  <c r="AV508" i="2" s="1"/>
  <c r="AL508" i="2"/>
  <c r="AK508" i="2"/>
  <c r="AQ508" i="2"/>
  <c r="AN507" i="2"/>
  <c r="AM507" i="2"/>
  <c r="AL507" i="2"/>
  <c r="AU507" i="2" s="1"/>
  <c r="AK507" i="2"/>
  <c r="AT507" i="2" s="1"/>
  <c r="AQ507" i="2"/>
  <c r="AN506" i="2"/>
  <c r="AW506" i="2" s="1"/>
  <c r="AM506" i="2"/>
  <c r="AL506" i="2"/>
  <c r="AK506" i="2"/>
  <c r="AQ506" i="2"/>
  <c r="AN505" i="2"/>
  <c r="AW505" i="2" s="1"/>
  <c r="AM505" i="2"/>
  <c r="AL505" i="2"/>
  <c r="AK505" i="2"/>
  <c r="AQ505" i="2"/>
  <c r="AN504" i="2"/>
  <c r="AM504" i="2"/>
  <c r="AL504" i="2"/>
  <c r="AK504" i="2"/>
  <c r="AQ504" i="2"/>
  <c r="AN503" i="2"/>
  <c r="AM503" i="2"/>
  <c r="AL503" i="2"/>
  <c r="AU503" i="2" s="1"/>
  <c r="AK503" i="2"/>
  <c r="AQ503" i="2"/>
  <c r="AN502" i="2"/>
  <c r="AM502" i="2"/>
  <c r="AL502" i="2"/>
  <c r="AK502" i="2"/>
  <c r="AQ502" i="2"/>
  <c r="AN501" i="2"/>
  <c r="AW501" i="2" s="1"/>
  <c r="AM501" i="2"/>
  <c r="AL501" i="2"/>
  <c r="AK501" i="2"/>
  <c r="AQ501" i="2"/>
  <c r="AN500" i="2"/>
  <c r="AM500" i="2"/>
  <c r="AL500" i="2"/>
  <c r="AK500" i="2"/>
  <c r="AQ500" i="2"/>
  <c r="AN499" i="2"/>
  <c r="AM499" i="2"/>
  <c r="AL499" i="2"/>
  <c r="AK499" i="2"/>
  <c r="AT499" i="2" s="1"/>
  <c r="AQ499" i="2"/>
  <c r="AN498" i="2"/>
  <c r="AM498" i="2"/>
  <c r="AL498" i="2"/>
  <c r="AU498" i="2" s="1"/>
  <c r="AK498" i="2"/>
  <c r="AQ498" i="2"/>
  <c r="AN497" i="2"/>
  <c r="AM497" i="2"/>
  <c r="AL497" i="2"/>
  <c r="AK497" i="2"/>
  <c r="AQ497" i="2"/>
  <c r="AN496" i="2"/>
  <c r="AM496" i="2"/>
  <c r="AL496" i="2"/>
  <c r="AK496" i="2"/>
  <c r="AT496" i="2" s="1"/>
  <c r="AQ496" i="2"/>
  <c r="AN495" i="2"/>
  <c r="AM495" i="2"/>
  <c r="AL495" i="2"/>
  <c r="AK495" i="2"/>
  <c r="AQ495" i="2"/>
  <c r="AN494" i="2"/>
  <c r="AM494" i="2"/>
  <c r="AL494" i="2"/>
  <c r="AK494" i="2"/>
  <c r="AQ494" i="2"/>
  <c r="AN493" i="2"/>
  <c r="AW493" i="2" s="1"/>
  <c r="AM493" i="2"/>
  <c r="AV493" i="2" s="1"/>
  <c r="AL493" i="2"/>
  <c r="AK493" i="2"/>
  <c r="AQ493" i="2"/>
  <c r="AN492" i="2"/>
  <c r="AM492" i="2"/>
  <c r="AL492" i="2"/>
  <c r="AK492" i="2"/>
  <c r="AQ492" i="2"/>
  <c r="AN491" i="2"/>
  <c r="AM491" i="2"/>
  <c r="AL491" i="2"/>
  <c r="AU491" i="2" s="1"/>
  <c r="AK491" i="2"/>
  <c r="AQ491" i="2"/>
  <c r="AN490" i="2"/>
  <c r="AM490" i="2"/>
  <c r="AV490" i="2" s="1"/>
  <c r="AL490" i="2"/>
  <c r="AU490" i="2" s="1"/>
  <c r="AK490" i="2"/>
  <c r="AQ490" i="2"/>
  <c r="AN489" i="2"/>
  <c r="AM489" i="2"/>
  <c r="AL489" i="2"/>
  <c r="AK489" i="2"/>
  <c r="AQ489" i="2"/>
  <c r="AN488" i="2"/>
  <c r="AM488" i="2"/>
  <c r="AL488" i="2"/>
  <c r="AK488" i="2"/>
  <c r="AQ488" i="2"/>
  <c r="AN487" i="2"/>
  <c r="AM487" i="2"/>
  <c r="AL487" i="2"/>
  <c r="AK487" i="2"/>
  <c r="AT487" i="2" s="1"/>
  <c r="AQ487" i="2"/>
  <c r="AN486" i="2"/>
  <c r="AM486" i="2"/>
  <c r="AV486" i="2" s="1"/>
  <c r="AL486" i="2"/>
  <c r="AK486" i="2"/>
  <c r="AQ486" i="2"/>
  <c r="AN485" i="2"/>
  <c r="AW485" i="2" s="1"/>
  <c r="AM485" i="2"/>
  <c r="AL485" i="2"/>
  <c r="AK485" i="2"/>
  <c r="AQ485" i="2"/>
  <c r="AN484" i="2"/>
  <c r="AW484" i="2" s="1"/>
  <c r="AM484" i="2"/>
  <c r="AL484" i="2"/>
  <c r="AU484" i="2" s="1"/>
  <c r="AK484" i="2"/>
  <c r="AQ484" i="2"/>
  <c r="AN483" i="2"/>
  <c r="AM483" i="2"/>
  <c r="AL483" i="2"/>
  <c r="AU483" i="2" s="1"/>
  <c r="AK483" i="2"/>
  <c r="AQ483" i="2"/>
  <c r="AN482" i="2"/>
  <c r="AM482" i="2"/>
  <c r="AL482" i="2"/>
  <c r="AK482" i="2"/>
  <c r="AQ482" i="2"/>
  <c r="AN481" i="2"/>
  <c r="AM481" i="2"/>
  <c r="AL481" i="2"/>
  <c r="AK481" i="2"/>
  <c r="AQ481" i="2"/>
  <c r="AN480" i="2"/>
  <c r="AM480" i="2"/>
  <c r="AL480" i="2"/>
  <c r="AK480" i="2"/>
  <c r="AQ480" i="2"/>
  <c r="AN466" i="2"/>
  <c r="AM466" i="2"/>
  <c r="AL466" i="2"/>
  <c r="AU466" i="2" s="1"/>
  <c r="AK466" i="2"/>
  <c r="AQ466" i="2"/>
  <c r="AN465" i="2"/>
  <c r="AM465" i="2"/>
  <c r="AL465" i="2"/>
  <c r="AU465" i="2" s="1"/>
  <c r="AK465" i="2"/>
  <c r="AQ465" i="2"/>
  <c r="AN464" i="2"/>
  <c r="AW464" i="2" s="1"/>
  <c r="AM464" i="2"/>
  <c r="AL464" i="2"/>
  <c r="AK464" i="2"/>
  <c r="AQ464" i="2"/>
  <c r="AN463" i="2"/>
  <c r="AM463" i="2"/>
  <c r="AL463" i="2"/>
  <c r="AK463" i="2"/>
  <c r="AQ463" i="2"/>
  <c r="AN462" i="2"/>
  <c r="AM462" i="2"/>
  <c r="AL462" i="2"/>
  <c r="AK462" i="2"/>
  <c r="AQ462" i="2"/>
  <c r="AN461" i="2"/>
  <c r="AM461" i="2"/>
  <c r="AL461" i="2"/>
  <c r="AK461" i="2"/>
  <c r="AQ461" i="2"/>
  <c r="AN460" i="2"/>
  <c r="AM460" i="2"/>
  <c r="AL460" i="2"/>
  <c r="AK460" i="2"/>
  <c r="AQ460" i="2"/>
  <c r="AN459" i="2"/>
  <c r="AM459" i="2"/>
  <c r="AL459" i="2"/>
  <c r="AK459" i="2"/>
  <c r="AQ459" i="2"/>
  <c r="AN458" i="2"/>
  <c r="AM458" i="2"/>
  <c r="AL458" i="2"/>
  <c r="AK458" i="2"/>
  <c r="AQ458" i="2"/>
  <c r="AN457" i="2"/>
  <c r="AM457" i="2"/>
  <c r="AL457" i="2"/>
  <c r="AK457" i="2"/>
  <c r="AQ457" i="2"/>
  <c r="AN456" i="2"/>
  <c r="AM456" i="2"/>
  <c r="AL456" i="2"/>
  <c r="AK456" i="2"/>
  <c r="AQ456" i="2"/>
  <c r="AN455" i="2"/>
  <c r="AW455" i="2" s="1"/>
  <c r="AM455" i="2"/>
  <c r="AL455" i="2"/>
  <c r="AK455" i="2"/>
  <c r="AQ455" i="2"/>
  <c r="AN454" i="2"/>
  <c r="AM454" i="2"/>
  <c r="AL454" i="2"/>
  <c r="AK454" i="2"/>
  <c r="AQ454" i="2"/>
  <c r="AN453" i="2"/>
  <c r="AM453" i="2"/>
  <c r="AL453" i="2"/>
  <c r="AK453" i="2"/>
  <c r="AQ453" i="2"/>
  <c r="AN452" i="2"/>
  <c r="AM452" i="2"/>
  <c r="AL452" i="2"/>
  <c r="AK452" i="2"/>
  <c r="AT452" i="2" s="1"/>
  <c r="AQ452" i="2"/>
  <c r="AN451" i="2"/>
  <c r="AM451" i="2"/>
  <c r="AL451" i="2"/>
  <c r="AK451" i="2"/>
  <c r="AQ451" i="2"/>
  <c r="AN450" i="2"/>
  <c r="AM450" i="2"/>
  <c r="AV450" i="2" s="1"/>
  <c r="AL450" i="2"/>
  <c r="AU450" i="2" s="1"/>
  <c r="AK450" i="2"/>
  <c r="AQ450" i="2"/>
  <c r="AN449" i="2"/>
  <c r="AM449" i="2"/>
  <c r="AL449" i="2"/>
  <c r="AK449" i="2"/>
  <c r="AQ449" i="2"/>
  <c r="AN448" i="2"/>
  <c r="AM448" i="2"/>
  <c r="AV448" i="2" s="1"/>
  <c r="AL448" i="2"/>
  <c r="AK448" i="2"/>
  <c r="AQ448" i="2"/>
  <c r="AN447" i="2"/>
  <c r="AM447" i="2"/>
  <c r="AL447" i="2"/>
  <c r="AK447" i="2"/>
  <c r="AQ447" i="2"/>
  <c r="AN446" i="2"/>
  <c r="AM446" i="2"/>
  <c r="AL446" i="2"/>
  <c r="AK446" i="2"/>
  <c r="AQ446" i="2"/>
  <c r="AN445" i="2"/>
  <c r="AM445" i="2"/>
  <c r="AV445" i="2" s="1"/>
  <c r="AL445" i="2"/>
  <c r="AU445" i="2" s="1"/>
  <c r="AK445" i="2"/>
  <c r="AQ445" i="2"/>
  <c r="AN444" i="2"/>
  <c r="AM444" i="2"/>
  <c r="AL444" i="2"/>
  <c r="AK444" i="2"/>
  <c r="AQ444" i="2"/>
  <c r="AN443" i="2"/>
  <c r="AM443" i="2"/>
  <c r="AL443" i="2"/>
  <c r="AK443" i="2"/>
  <c r="AQ443" i="2"/>
  <c r="AN442" i="2"/>
  <c r="AM442" i="2"/>
  <c r="AV442" i="2" s="1"/>
  <c r="AL442" i="2"/>
  <c r="AK442" i="2"/>
  <c r="AQ442" i="2"/>
  <c r="AN441" i="2"/>
  <c r="AW441" i="2" s="1"/>
  <c r="AM441" i="2"/>
  <c r="AL441" i="2"/>
  <c r="AK441" i="2"/>
  <c r="AQ441" i="2"/>
  <c r="AN440" i="2"/>
  <c r="AM440" i="2"/>
  <c r="AL440" i="2"/>
  <c r="AK440" i="2"/>
  <c r="AQ440" i="2"/>
  <c r="AN439" i="2"/>
  <c r="AM439" i="2"/>
  <c r="AL439" i="2"/>
  <c r="AK439" i="2"/>
  <c r="AQ439" i="2"/>
  <c r="AN438" i="2"/>
  <c r="AM438" i="2"/>
  <c r="AV438" i="2" s="1"/>
  <c r="AL438" i="2"/>
  <c r="AK438" i="2"/>
  <c r="AQ438" i="2"/>
  <c r="AN437" i="2"/>
  <c r="AM437" i="2"/>
  <c r="AL437" i="2"/>
  <c r="AK437" i="2"/>
  <c r="AQ437" i="2"/>
  <c r="AN422" i="2"/>
  <c r="AM422" i="2"/>
  <c r="AL422" i="2"/>
  <c r="AK422" i="2"/>
  <c r="AQ422" i="2"/>
  <c r="AN421" i="2"/>
  <c r="AM421" i="2"/>
  <c r="AL421" i="2"/>
  <c r="AK421" i="2"/>
  <c r="AQ421" i="2"/>
  <c r="AN420" i="2"/>
  <c r="AM420" i="2"/>
  <c r="AL420" i="2"/>
  <c r="AK420" i="2"/>
  <c r="AQ420" i="2"/>
  <c r="AN419" i="2"/>
  <c r="AM419" i="2"/>
  <c r="AL419" i="2"/>
  <c r="AK419" i="2"/>
  <c r="AQ419" i="2"/>
  <c r="AN418" i="2"/>
  <c r="AM418" i="2"/>
  <c r="AL418" i="2"/>
  <c r="AK418" i="2"/>
  <c r="AQ418" i="2"/>
  <c r="AN417" i="2"/>
  <c r="AM417" i="2"/>
  <c r="AL417" i="2"/>
  <c r="AK417" i="2"/>
  <c r="AQ417" i="2"/>
  <c r="AN416" i="2"/>
  <c r="AM416" i="2"/>
  <c r="AL416" i="2"/>
  <c r="AK416" i="2"/>
  <c r="AQ416" i="2"/>
  <c r="AN415" i="2"/>
  <c r="AM415" i="2"/>
  <c r="AL415" i="2"/>
  <c r="AK415" i="2"/>
  <c r="AQ415" i="2"/>
  <c r="AN414" i="2"/>
  <c r="AM414" i="2"/>
  <c r="AL414" i="2"/>
  <c r="AK414" i="2"/>
  <c r="AQ414" i="2"/>
  <c r="AN413" i="2"/>
  <c r="AM413" i="2"/>
  <c r="AL413" i="2"/>
  <c r="AK413" i="2"/>
  <c r="AQ413" i="2"/>
  <c r="AN412" i="2"/>
  <c r="AM412" i="2"/>
  <c r="AL412" i="2"/>
  <c r="AK412" i="2"/>
  <c r="AQ412" i="2"/>
  <c r="AN411" i="2"/>
  <c r="AM411" i="2"/>
  <c r="AL411" i="2"/>
  <c r="AK411" i="2"/>
  <c r="AQ411" i="2"/>
  <c r="AN410" i="2"/>
  <c r="AM410" i="2"/>
  <c r="AL410" i="2"/>
  <c r="AK410" i="2"/>
  <c r="AQ410" i="2"/>
  <c r="AN409" i="2"/>
  <c r="AM409" i="2"/>
  <c r="AV409" i="2" s="1"/>
  <c r="AL409" i="2"/>
  <c r="AK409" i="2"/>
  <c r="AQ409" i="2"/>
  <c r="AN408" i="2"/>
  <c r="AM408" i="2"/>
  <c r="AV408" i="2" s="1"/>
  <c r="AL408" i="2"/>
  <c r="AK408" i="2"/>
  <c r="AQ408" i="2"/>
  <c r="AN407" i="2"/>
  <c r="AM407" i="2"/>
  <c r="AL407" i="2"/>
  <c r="AK407" i="2"/>
  <c r="AT407" i="2" s="1"/>
  <c r="AQ407" i="2"/>
  <c r="AN406" i="2"/>
  <c r="AM406" i="2"/>
  <c r="AL406" i="2"/>
  <c r="AK406" i="2"/>
  <c r="AT406" i="2" s="1"/>
  <c r="AQ406" i="2"/>
  <c r="AN405" i="2"/>
  <c r="AM405" i="2"/>
  <c r="AL405" i="2"/>
  <c r="AK405" i="2"/>
  <c r="AQ405" i="2"/>
  <c r="AN404" i="2"/>
  <c r="AM404" i="2"/>
  <c r="AL404" i="2"/>
  <c r="AK404" i="2"/>
  <c r="AQ404" i="2"/>
  <c r="AN403" i="2"/>
  <c r="AM403" i="2"/>
  <c r="AL403" i="2"/>
  <c r="AK403" i="2"/>
  <c r="AQ403" i="2"/>
  <c r="AN402" i="2"/>
  <c r="AM402" i="2"/>
  <c r="AL402" i="2"/>
  <c r="AK402" i="2"/>
  <c r="AQ402" i="2"/>
  <c r="AN401" i="2"/>
  <c r="AM401" i="2"/>
  <c r="AL401" i="2"/>
  <c r="AK401" i="2"/>
  <c r="AQ401" i="2"/>
  <c r="AN400" i="2"/>
  <c r="AM400" i="2"/>
  <c r="AL400" i="2"/>
  <c r="AK400" i="2"/>
  <c r="AQ400" i="2"/>
  <c r="AN399" i="2"/>
  <c r="AM399" i="2"/>
  <c r="AL399" i="2"/>
  <c r="AK399" i="2"/>
  <c r="AQ399" i="2"/>
  <c r="AN398" i="2"/>
  <c r="AM398" i="2"/>
  <c r="AL398" i="2"/>
  <c r="AK398" i="2"/>
  <c r="AQ398" i="2"/>
  <c r="AN397" i="2"/>
  <c r="AM397" i="2"/>
  <c r="AL397" i="2"/>
  <c r="AK397" i="2"/>
  <c r="AQ397" i="2"/>
  <c r="AN396" i="2"/>
  <c r="AM396" i="2"/>
  <c r="AV396" i="2" s="1"/>
  <c r="AL396" i="2"/>
  <c r="AK396" i="2"/>
  <c r="AQ396" i="2"/>
  <c r="AN395" i="2"/>
  <c r="AM395" i="2"/>
  <c r="AL395" i="2"/>
  <c r="AK395" i="2"/>
  <c r="AQ395" i="2"/>
  <c r="AN394" i="2"/>
  <c r="AM394" i="2"/>
  <c r="AL394" i="2"/>
  <c r="AK394" i="2"/>
  <c r="AQ394" i="2"/>
  <c r="AN393" i="2"/>
  <c r="AM393" i="2"/>
  <c r="AL393" i="2"/>
  <c r="AU393" i="2" s="1"/>
  <c r="AK393" i="2"/>
  <c r="AQ393" i="2"/>
  <c r="AN379" i="2"/>
  <c r="AM379" i="2"/>
  <c r="AL379" i="2"/>
  <c r="AK379" i="2"/>
  <c r="AQ379" i="2"/>
  <c r="AN378" i="2"/>
  <c r="AM378" i="2"/>
  <c r="AL378" i="2"/>
  <c r="AK378" i="2"/>
  <c r="AQ378" i="2"/>
  <c r="AN377" i="2"/>
  <c r="AM377" i="2"/>
  <c r="AL377" i="2"/>
  <c r="AK377" i="2"/>
  <c r="AQ377" i="2"/>
  <c r="AN376" i="2"/>
  <c r="AM376" i="2"/>
  <c r="AL376" i="2"/>
  <c r="AK376" i="2"/>
  <c r="AQ376" i="2"/>
  <c r="AN375" i="2"/>
  <c r="AM375" i="2"/>
  <c r="AL375" i="2"/>
  <c r="AK375" i="2"/>
  <c r="AQ375" i="2"/>
  <c r="AN374" i="2"/>
  <c r="AM374" i="2"/>
  <c r="AL374" i="2"/>
  <c r="AK374" i="2"/>
  <c r="AT374" i="2" s="1"/>
  <c r="AQ374" i="2"/>
  <c r="AN373" i="2"/>
  <c r="AM373" i="2"/>
  <c r="AL373" i="2"/>
  <c r="AK373" i="2"/>
  <c r="AQ373" i="2"/>
  <c r="AN372" i="2"/>
  <c r="AM372" i="2"/>
  <c r="AV372" i="2" s="1"/>
  <c r="AL372" i="2"/>
  <c r="AK372" i="2"/>
  <c r="AQ372" i="2"/>
  <c r="AN371" i="2"/>
  <c r="AM371" i="2"/>
  <c r="AL371" i="2"/>
  <c r="AK371" i="2"/>
  <c r="AQ371" i="2"/>
  <c r="AN370" i="2"/>
  <c r="AM370" i="2"/>
  <c r="AL370" i="2"/>
  <c r="AK370" i="2"/>
  <c r="AQ370" i="2"/>
  <c r="AN369" i="2"/>
  <c r="AM369" i="2"/>
  <c r="AL369" i="2"/>
  <c r="AK369" i="2"/>
  <c r="AQ369" i="2"/>
  <c r="AN368" i="2"/>
  <c r="AM368" i="2"/>
  <c r="AL368" i="2"/>
  <c r="AK368" i="2"/>
  <c r="AQ368" i="2"/>
  <c r="AN367" i="2"/>
  <c r="AM367" i="2"/>
  <c r="AL367" i="2"/>
  <c r="AK367" i="2"/>
  <c r="AQ367" i="2"/>
  <c r="AN366" i="2"/>
  <c r="AM366" i="2"/>
  <c r="AL366" i="2"/>
  <c r="AK366" i="2"/>
  <c r="AQ366" i="2"/>
  <c r="AN365" i="2"/>
  <c r="AM365" i="2"/>
  <c r="AL365" i="2"/>
  <c r="AK365" i="2"/>
  <c r="AQ365" i="2"/>
  <c r="AN364" i="2"/>
  <c r="AW364" i="2" s="1"/>
  <c r="AM364" i="2"/>
  <c r="AL364" i="2"/>
  <c r="AK364" i="2"/>
  <c r="AQ364" i="2"/>
  <c r="AN363" i="2"/>
  <c r="AM363" i="2"/>
  <c r="AL363" i="2"/>
  <c r="AK363" i="2"/>
  <c r="AQ363" i="2"/>
  <c r="AN362" i="2"/>
  <c r="AM362" i="2"/>
  <c r="AL362" i="2"/>
  <c r="AK362" i="2"/>
  <c r="AQ362" i="2"/>
  <c r="AN361" i="2"/>
  <c r="AM361" i="2"/>
  <c r="AL361" i="2"/>
  <c r="AU361" i="2" s="1"/>
  <c r="AK361" i="2"/>
  <c r="AQ361" i="2"/>
  <c r="AN360" i="2"/>
  <c r="AM360" i="2"/>
  <c r="AV360" i="2" s="1"/>
  <c r="AL360" i="2"/>
  <c r="AK360" i="2"/>
  <c r="AQ360" i="2"/>
  <c r="AN359" i="2"/>
  <c r="AM359" i="2"/>
  <c r="AL359" i="2"/>
  <c r="AK359" i="2"/>
  <c r="AQ359" i="2"/>
  <c r="AN358" i="2"/>
  <c r="AM358" i="2"/>
  <c r="AL358" i="2"/>
  <c r="AK358" i="2"/>
  <c r="AT358" i="2" s="1"/>
  <c r="AQ358" i="2"/>
  <c r="AN357" i="2"/>
  <c r="AM357" i="2"/>
  <c r="AV357" i="2" s="1"/>
  <c r="AL357" i="2"/>
  <c r="AK357" i="2"/>
  <c r="AQ357" i="2"/>
  <c r="AN356" i="2"/>
  <c r="AM356" i="2"/>
  <c r="AV356" i="2" s="1"/>
  <c r="AL356" i="2"/>
  <c r="AK356" i="2"/>
  <c r="AQ356" i="2"/>
  <c r="AN355" i="2"/>
  <c r="AM355" i="2"/>
  <c r="AL355" i="2"/>
  <c r="AK355" i="2"/>
  <c r="AQ355" i="2"/>
  <c r="AN354" i="2"/>
  <c r="AM354" i="2"/>
  <c r="AL354" i="2"/>
  <c r="AU354" i="2" s="1"/>
  <c r="AK354" i="2"/>
  <c r="AQ354" i="2"/>
  <c r="AN353" i="2"/>
  <c r="AM353" i="2"/>
  <c r="AL353" i="2"/>
  <c r="AK353" i="2"/>
  <c r="AQ353" i="2"/>
  <c r="AN352" i="2"/>
  <c r="AM352" i="2"/>
  <c r="AL352" i="2"/>
  <c r="AK352" i="2"/>
  <c r="AQ352" i="2"/>
  <c r="AN351" i="2"/>
  <c r="AM351" i="2"/>
  <c r="AL351" i="2"/>
  <c r="AK351" i="2"/>
  <c r="AQ351" i="2"/>
  <c r="AN350" i="2"/>
  <c r="AM350" i="2"/>
  <c r="AL350" i="2"/>
  <c r="AK350" i="2"/>
  <c r="AQ350" i="2"/>
  <c r="AN336" i="2"/>
  <c r="AM336" i="2"/>
  <c r="AL336" i="2"/>
  <c r="AK336" i="2"/>
  <c r="AQ336" i="2"/>
  <c r="AN335" i="2"/>
  <c r="AM335" i="2"/>
  <c r="AL335" i="2"/>
  <c r="AK335" i="2"/>
  <c r="AQ335" i="2"/>
  <c r="AN334" i="2"/>
  <c r="AM334" i="2"/>
  <c r="AL334" i="2"/>
  <c r="AK334" i="2"/>
  <c r="AT334" i="2" s="1"/>
  <c r="AQ334" i="2"/>
  <c r="AN333" i="2"/>
  <c r="AM333" i="2"/>
  <c r="AL333" i="2"/>
  <c r="AK333" i="2"/>
  <c r="AT333" i="2" s="1"/>
  <c r="AQ333" i="2"/>
  <c r="AN332" i="2"/>
  <c r="AM332" i="2"/>
  <c r="AL332" i="2"/>
  <c r="AK332" i="2"/>
  <c r="AQ332" i="2"/>
  <c r="AN331" i="2"/>
  <c r="AM331" i="2"/>
  <c r="AL331" i="2"/>
  <c r="AK331" i="2"/>
  <c r="AT331" i="2" s="1"/>
  <c r="AQ331" i="2"/>
  <c r="AN330" i="2"/>
  <c r="AM330" i="2"/>
  <c r="AL330" i="2"/>
  <c r="AK330" i="2"/>
  <c r="AQ330" i="2"/>
  <c r="AN329" i="2"/>
  <c r="AM329" i="2"/>
  <c r="AL329" i="2"/>
  <c r="AK329" i="2"/>
  <c r="AQ329" i="2"/>
  <c r="AN328" i="2"/>
  <c r="AM328" i="2"/>
  <c r="AL328" i="2"/>
  <c r="AK328" i="2"/>
  <c r="AQ328" i="2"/>
  <c r="AN327" i="2"/>
  <c r="AM327" i="2"/>
  <c r="AL327" i="2"/>
  <c r="AK327" i="2"/>
  <c r="AQ327" i="2"/>
  <c r="AN326" i="2"/>
  <c r="AM326" i="2"/>
  <c r="AL326" i="2"/>
  <c r="AK326" i="2"/>
  <c r="AQ326" i="2"/>
  <c r="AN325" i="2"/>
  <c r="AM325" i="2"/>
  <c r="AL325" i="2"/>
  <c r="AK325" i="2"/>
  <c r="AQ325" i="2"/>
  <c r="AN324" i="2"/>
  <c r="AM324" i="2"/>
  <c r="AL324" i="2"/>
  <c r="AK324" i="2"/>
  <c r="AQ324" i="2"/>
  <c r="AN323" i="2"/>
  <c r="AM323" i="2"/>
  <c r="AL323" i="2"/>
  <c r="AK323" i="2"/>
  <c r="AQ323" i="2"/>
  <c r="AN322" i="2"/>
  <c r="AW322" i="2" s="1"/>
  <c r="AM322" i="2"/>
  <c r="AV322" i="2" s="1"/>
  <c r="AL322" i="2"/>
  <c r="AK322" i="2"/>
  <c r="AQ322" i="2"/>
  <c r="AN321" i="2"/>
  <c r="AM321" i="2"/>
  <c r="AL321" i="2"/>
  <c r="AK321" i="2"/>
  <c r="AQ321" i="2"/>
  <c r="AN320" i="2"/>
  <c r="AM320" i="2"/>
  <c r="AL320" i="2"/>
  <c r="AK320" i="2"/>
  <c r="AQ320" i="2"/>
  <c r="AN319" i="2"/>
  <c r="AM319" i="2"/>
  <c r="AL319" i="2"/>
  <c r="AK319" i="2"/>
  <c r="AQ319" i="2"/>
  <c r="AN318" i="2"/>
  <c r="AM318" i="2"/>
  <c r="AL318" i="2"/>
  <c r="AK318" i="2"/>
  <c r="AQ318" i="2"/>
  <c r="AN317" i="2"/>
  <c r="AM317" i="2"/>
  <c r="AL317" i="2"/>
  <c r="AK317" i="2"/>
  <c r="AQ317" i="2"/>
  <c r="AN316" i="2"/>
  <c r="AM316" i="2"/>
  <c r="AL316" i="2"/>
  <c r="AK316" i="2"/>
  <c r="AQ316" i="2"/>
  <c r="AN315" i="2"/>
  <c r="AM315" i="2"/>
  <c r="AL315" i="2"/>
  <c r="AK315" i="2"/>
  <c r="AQ315" i="2"/>
  <c r="AN314" i="2"/>
  <c r="AM314" i="2"/>
  <c r="AL314" i="2"/>
  <c r="AK314" i="2"/>
  <c r="AQ314" i="2"/>
  <c r="AN313" i="2"/>
  <c r="AM313" i="2"/>
  <c r="AL313" i="2"/>
  <c r="AK313" i="2"/>
  <c r="AQ313" i="2"/>
  <c r="AN312" i="2"/>
  <c r="AM312" i="2"/>
  <c r="AL312" i="2"/>
  <c r="AK312" i="2"/>
  <c r="AQ312" i="2"/>
  <c r="AN311" i="2"/>
  <c r="AM311" i="2"/>
  <c r="AL311" i="2"/>
  <c r="AK311" i="2"/>
  <c r="AQ311" i="2"/>
  <c r="AN310" i="2"/>
  <c r="AW310" i="2" s="1"/>
  <c r="AM310" i="2"/>
  <c r="AL310" i="2"/>
  <c r="AK310" i="2"/>
  <c r="AQ310" i="2"/>
  <c r="AN309" i="2"/>
  <c r="AM309" i="2"/>
  <c r="AL309" i="2"/>
  <c r="AK309" i="2"/>
  <c r="AQ309" i="2"/>
  <c r="AN308" i="2"/>
  <c r="AM308" i="2"/>
  <c r="AL308" i="2"/>
  <c r="AK308" i="2"/>
  <c r="AQ308" i="2"/>
  <c r="AN307" i="2"/>
  <c r="AM307" i="2"/>
  <c r="AL307" i="2"/>
  <c r="AK307" i="2"/>
  <c r="AQ307" i="2"/>
  <c r="AN293" i="2"/>
  <c r="AM293" i="2"/>
  <c r="AL293" i="2"/>
  <c r="AK293" i="2"/>
  <c r="AQ293" i="2"/>
  <c r="AN292" i="2"/>
  <c r="AM292" i="2"/>
  <c r="AL292" i="2"/>
  <c r="AK292" i="2"/>
  <c r="AQ292" i="2"/>
  <c r="AN291" i="2"/>
  <c r="AM291" i="2"/>
  <c r="AL291" i="2"/>
  <c r="AK291" i="2"/>
  <c r="AQ291" i="2"/>
  <c r="AN290" i="2"/>
  <c r="AM290" i="2"/>
  <c r="AL290" i="2"/>
  <c r="AK290" i="2"/>
  <c r="AQ290" i="2"/>
  <c r="AN289" i="2"/>
  <c r="AW289" i="2" s="1"/>
  <c r="AM289" i="2"/>
  <c r="AL289" i="2"/>
  <c r="AK289" i="2"/>
  <c r="AQ289" i="2"/>
  <c r="AN288" i="2"/>
  <c r="AM288" i="2"/>
  <c r="AL288" i="2"/>
  <c r="AK288" i="2"/>
  <c r="AT288" i="2" s="1"/>
  <c r="AQ288" i="2"/>
  <c r="AN287" i="2"/>
  <c r="AM287" i="2"/>
  <c r="AL287" i="2"/>
  <c r="AU287" i="2" s="1"/>
  <c r="AK287" i="2"/>
  <c r="AQ287" i="2"/>
  <c r="AN286" i="2"/>
  <c r="AM286" i="2"/>
  <c r="AL286" i="2"/>
  <c r="AK286" i="2"/>
  <c r="AQ286" i="2"/>
  <c r="AN285" i="2"/>
  <c r="AM285" i="2"/>
  <c r="AL285" i="2"/>
  <c r="AK285" i="2"/>
  <c r="AQ285" i="2"/>
  <c r="AN284" i="2"/>
  <c r="AM284" i="2"/>
  <c r="AL284" i="2"/>
  <c r="AK284" i="2"/>
  <c r="AQ284" i="2"/>
  <c r="AN283" i="2"/>
  <c r="AM283" i="2"/>
  <c r="AL283" i="2"/>
  <c r="AK283" i="2"/>
  <c r="AQ283" i="2"/>
  <c r="AN282" i="2"/>
  <c r="AM282" i="2"/>
  <c r="AL282" i="2"/>
  <c r="AK282" i="2"/>
  <c r="AQ282" i="2"/>
  <c r="AN281" i="2"/>
  <c r="AW281" i="2" s="1"/>
  <c r="AM281" i="2"/>
  <c r="AL281" i="2"/>
  <c r="AK281" i="2"/>
  <c r="AQ281" i="2"/>
  <c r="AN280" i="2"/>
  <c r="AM280" i="2"/>
  <c r="AL280" i="2"/>
  <c r="AK280" i="2"/>
  <c r="AQ280" i="2"/>
  <c r="AN279" i="2"/>
  <c r="AM279" i="2"/>
  <c r="AL279" i="2"/>
  <c r="AU279" i="2" s="1"/>
  <c r="AK279" i="2"/>
  <c r="AQ279" i="2"/>
  <c r="AN278" i="2"/>
  <c r="AM278" i="2"/>
  <c r="AL278" i="2"/>
  <c r="AK278" i="2"/>
  <c r="AQ278" i="2"/>
  <c r="AN277" i="2"/>
  <c r="AM277" i="2"/>
  <c r="AL277" i="2"/>
  <c r="AK277" i="2"/>
  <c r="AQ277" i="2"/>
  <c r="AN276" i="2"/>
  <c r="AM276" i="2"/>
  <c r="AL276" i="2"/>
  <c r="AK276" i="2"/>
  <c r="AQ276" i="2"/>
  <c r="AN275" i="2"/>
  <c r="AM275" i="2"/>
  <c r="AL275" i="2"/>
  <c r="AK275" i="2"/>
  <c r="AQ275" i="2"/>
  <c r="AN274" i="2"/>
  <c r="AM274" i="2"/>
  <c r="AL274" i="2"/>
  <c r="AK274" i="2"/>
  <c r="AQ274" i="2"/>
  <c r="AN273" i="2"/>
  <c r="AM273" i="2"/>
  <c r="AL273" i="2"/>
  <c r="AK273" i="2"/>
  <c r="AQ273" i="2"/>
  <c r="AN272" i="2"/>
  <c r="AM272" i="2"/>
  <c r="AL272" i="2"/>
  <c r="AK272" i="2"/>
  <c r="AQ272" i="2"/>
  <c r="AN271" i="2"/>
  <c r="AM271" i="2"/>
  <c r="AL271" i="2"/>
  <c r="AK271" i="2"/>
  <c r="AQ271" i="2"/>
  <c r="AN270" i="2"/>
  <c r="AM270" i="2"/>
  <c r="AL270" i="2"/>
  <c r="AK270" i="2"/>
  <c r="AQ270" i="2"/>
  <c r="AN269" i="2"/>
  <c r="AW269" i="2" s="1"/>
  <c r="AM269" i="2"/>
  <c r="AL269" i="2"/>
  <c r="AU269" i="2" s="1"/>
  <c r="AK269" i="2"/>
  <c r="AQ269" i="2"/>
  <c r="AN268" i="2"/>
  <c r="AM268" i="2"/>
  <c r="AL268" i="2"/>
  <c r="AK268" i="2"/>
  <c r="AQ268" i="2"/>
  <c r="AN267" i="2"/>
  <c r="AM267" i="2"/>
  <c r="AL267" i="2"/>
  <c r="AK267" i="2"/>
  <c r="AQ267" i="2"/>
  <c r="AN266" i="2"/>
  <c r="AM266" i="2"/>
  <c r="AL266" i="2"/>
  <c r="AK266" i="2"/>
  <c r="AQ266" i="2"/>
  <c r="AN265" i="2"/>
  <c r="AM265" i="2"/>
  <c r="AL265" i="2"/>
  <c r="AK265" i="2"/>
  <c r="AQ265" i="2"/>
  <c r="AN264" i="2"/>
  <c r="AM264" i="2"/>
  <c r="AL264" i="2"/>
  <c r="AK264" i="2"/>
  <c r="AQ264" i="2"/>
  <c r="AN250" i="2"/>
  <c r="AM250" i="2"/>
  <c r="AL250" i="2"/>
  <c r="AK250" i="2"/>
  <c r="AQ250" i="2"/>
  <c r="AN249" i="2"/>
  <c r="AM249" i="2"/>
  <c r="AL249" i="2"/>
  <c r="AK249" i="2"/>
  <c r="AQ249" i="2"/>
  <c r="AN248" i="2"/>
  <c r="AW248" i="2" s="1"/>
  <c r="AM248" i="2"/>
  <c r="AL248" i="2"/>
  <c r="AK248" i="2"/>
  <c r="AQ248" i="2"/>
  <c r="AN247" i="2"/>
  <c r="AM247" i="2"/>
  <c r="AL247" i="2"/>
  <c r="AK247" i="2"/>
  <c r="AT247" i="2" s="1"/>
  <c r="AQ247" i="2"/>
  <c r="AN246" i="2"/>
  <c r="AM246" i="2"/>
  <c r="AL246" i="2"/>
  <c r="AK246" i="2"/>
  <c r="AQ246" i="2"/>
  <c r="AN245" i="2"/>
  <c r="AM245" i="2"/>
  <c r="AL245" i="2"/>
  <c r="AK245" i="2"/>
  <c r="AQ245" i="2"/>
  <c r="AN244" i="2"/>
  <c r="AM244" i="2"/>
  <c r="AL244" i="2"/>
  <c r="AK244" i="2"/>
  <c r="AT244" i="2" s="1"/>
  <c r="AQ244" i="2"/>
  <c r="AN243" i="2"/>
  <c r="AM243" i="2"/>
  <c r="AL243" i="2"/>
  <c r="AK243" i="2"/>
  <c r="AQ243" i="2"/>
  <c r="AN242" i="2"/>
  <c r="AM242" i="2"/>
  <c r="AL242" i="2"/>
  <c r="AK242" i="2"/>
  <c r="AQ242" i="2"/>
  <c r="AN241" i="2"/>
  <c r="AM241" i="2"/>
  <c r="AL241" i="2"/>
  <c r="AK241" i="2"/>
  <c r="AQ241" i="2"/>
  <c r="AN240" i="2"/>
  <c r="AM240" i="2"/>
  <c r="AL240" i="2"/>
  <c r="AK240" i="2"/>
  <c r="AQ240" i="2"/>
  <c r="AN239" i="2"/>
  <c r="AM239" i="2"/>
  <c r="AL239" i="2"/>
  <c r="AK239" i="2"/>
  <c r="AQ239" i="2"/>
  <c r="AN238" i="2"/>
  <c r="AM238" i="2"/>
  <c r="AV238" i="2" s="1"/>
  <c r="AL238" i="2"/>
  <c r="AK238" i="2"/>
  <c r="AQ238" i="2"/>
  <c r="AN237" i="2"/>
  <c r="AM237" i="2"/>
  <c r="AL237" i="2"/>
  <c r="AK237" i="2"/>
  <c r="AQ237" i="2"/>
  <c r="AN236" i="2"/>
  <c r="AM236" i="2"/>
  <c r="AL236" i="2"/>
  <c r="AK236" i="2"/>
  <c r="AQ236" i="2"/>
  <c r="AN235" i="2"/>
  <c r="AM235" i="2"/>
  <c r="AL235" i="2"/>
  <c r="AK235" i="2"/>
  <c r="AQ235" i="2"/>
  <c r="AN234" i="2"/>
  <c r="AM234" i="2"/>
  <c r="AL234" i="2"/>
  <c r="AK234" i="2"/>
  <c r="AQ234" i="2"/>
  <c r="AN233" i="2"/>
  <c r="AM233" i="2"/>
  <c r="AL233" i="2"/>
  <c r="AK233" i="2"/>
  <c r="AQ233" i="2"/>
  <c r="AN232" i="2"/>
  <c r="AM232" i="2"/>
  <c r="AL232" i="2"/>
  <c r="AK232" i="2"/>
  <c r="AQ232" i="2"/>
  <c r="AN231" i="2"/>
  <c r="AM231" i="2"/>
  <c r="AL231" i="2"/>
  <c r="AK231" i="2"/>
  <c r="AQ231" i="2"/>
  <c r="AN230" i="2"/>
  <c r="AM230" i="2"/>
  <c r="AL230" i="2"/>
  <c r="AK230" i="2"/>
  <c r="AQ230" i="2"/>
  <c r="AN229" i="2"/>
  <c r="AM229" i="2"/>
  <c r="AL229" i="2"/>
  <c r="AK229" i="2"/>
  <c r="AQ229" i="2"/>
  <c r="AN228" i="2"/>
  <c r="AM228" i="2"/>
  <c r="AL228" i="2"/>
  <c r="AK228" i="2"/>
  <c r="AT228" i="2" s="1"/>
  <c r="AQ228" i="2"/>
  <c r="AN227" i="2"/>
  <c r="AM227" i="2"/>
  <c r="AL227" i="2"/>
  <c r="AK227" i="2"/>
  <c r="AQ227" i="2"/>
  <c r="AN226" i="2"/>
  <c r="AM226" i="2"/>
  <c r="AL226" i="2"/>
  <c r="AK226" i="2"/>
  <c r="AQ226" i="2"/>
  <c r="AN225" i="2"/>
  <c r="AM225" i="2"/>
  <c r="AL225" i="2"/>
  <c r="AK225" i="2"/>
  <c r="AQ225" i="2"/>
  <c r="AN224" i="2"/>
  <c r="AM224" i="2"/>
  <c r="AL224" i="2"/>
  <c r="AK224" i="2"/>
  <c r="AQ224" i="2"/>
  <c r="AN223" i="2"/>
  <c r="AM223" i="2"/>
  <c r="AL223" i="2"/>
  <c r="AK223" i="2"/>
  <c r="AQ223" i="2"/>
  <c r="AN222" i="2"/>
  <c r="AM222" i="2"/>
  <c r="AL222" i="2"/>
  <c r="AK222" i="2"/>
  <c r="AQ222" i="2"/>
  <c r="AN221" i="2"/>
  <c r="AM221" i="2"/>
  <c r="AL221" i="2"/>
  <c r="AK221" i="2"/>
  <c r="AQ221" i="2"/>
  <c r="AN206" i="2"/>
  <c r="AM206" i="2"/>
  <c r="AL206" i="2"/>
  <c r="AK206" i="2"/>
  <c r="AQ206" i="2"/>
  <c r="AN205" i="2"/>
  <c r="AM205" i="2"/>
  <c r="AL205" i="2"/>
  <c r="AK205" i="2"/>
  <c r="AQ205" i="2"/>
  <c r="AN204" i="2"/>
  <c r="AM204" i="2"/>
  <c r="AL204" i="2"/>
  <c r="AK204" i="2"/>
  <c r="AQ204" i="2"/>
  <c r="AN203" i="2"/>
  <c r="AM203" i="2"/>
  <c r="AL203" i="2"/>
  <c r="AK203" i="2"/>
  <c r="AQ203" i="2"/>
  <c r="AN202" i="2"/>
  <c r="AM202" i="2"/>
  <c r="AL202" i="2"/>
  <c r="AK202" i="2"/>
  <c r="AQ202" i="2"/>
  <c r="AN201" i="2"/>
  <c r="AM201" i="2"/>
  <c r="AL201" i="2"/>
  <c r="AK201" i="2"/>
  <c r="AQ201" i="2"/>
  <c r="AN200" i="2"/>
  <c r="AM200" i="2"/>
  <c r="AL200" i="2"/>
  <c r="AK200" i="2"/>
  <c r="AQ200" i="2"/>
  <c r="AN199" i="2"/>
  <c r="AM199" i="2"/>
  <c r="AL199" i="2"/>
  <c r="AK199" i="2"/>
  <c r="AT199" i="2" s="1"/>
  <c r="AQ199" i="2"/>
  <c r="AN198" i="2"/>
  <c r="AM198" i="2"/>
  <c r="AL198" i="2"/>
  <c r="AK198" i="2"/>
  <c r="AQ198" i="2"/>
  <c r="AN197" i="2"/>
  <c r="AM197" i="2"/>
  <c r="AL197" i="2"/>
  <c r="AK197" i="2"/>
  <c r="AQ197" i="2"/>
  <c r="AN196" i="2"/>
  <c r="AM196" i="2"/>
  <c r="AL196" i="2"/>
  <c r="AK196" i="2"/>
  <c r="AQ196" i="2"/>
  <c r="AN195" i="2"/>
  <c r="AM195" i="2"/>
  <c r="AL195" i="2"/>
  <c r="AK195" i="2"/>
  <c r="AQ195" i="2"/>
  <c r="AN194" i="2"/>
  <c r="AM194" i="2"/>
  <c r="AL194" i="2"/>
  <c r="AK194" i="2"/>
  <c r="AQ194" i="2"/>
  <c r="AN193" i="2"/>
  <c r="AM193" i="2"/>
  <c r="AL193" i="2"/>
  <c r="AK193" i="2"/>
  <c r="AQ193" i="2"/>
  <c r="AN192" i="2"/>
  <c r="AM192" i="2"/>
  <c r="AL192" i="2"/>
  <c r="AK192" i="2"/>
  <c r="AQ192" i="2"/>
  <c r="AN191" i="2"/>
  <c r="AM191" i="2"/>
  <c r="AL191" i="2"/>
  <c r="AK191" i="2"/>
  <c r="AQ191" i="2"/>
  <c r="AN190" i="2"/>
  <c r="AM190" i="2"/>
  <c r="AL190" i="2"/>
  <c r="AK190" i="2"/>
  <c r="AQ190" i="2"/>
  <c r="AN189" i="2"/>
  <c r="AM189" i="2"/>
  <c r="AL189" i="2"/>
  <c r="AK189" i="2"/>
  <c r="AQ189" i="2"/>
  <c r="AN188" i="2"/>
  <c r="AM188" i="2"/>
  <c r="AL188" i="2"/>
  <c r="AK188" i="2"/>
  <c r="AQ188" i="2"/>
  <c r="AN187" i="2"/>
  <c r="AM187" i="2"/>
  <c r="AL187" i="2"/>
  <c r="AK187" i="2"/>
  <c r="AQ187" i="2"/>
  <c r="AN186" i="2"/>
  <c r="AM186" i="2"/>
  <c r="AL186" i="2"/>
  <c r="AU186" i="2" s="1"/>
  <c r="AK186" i="2"/>
  <c r="AQ186" i="2"/>
  <c r="AN185" i="2"/>
  <c r="AM185" i="2"/>
  <c r="AL185" i="2"/>
  <c r="AK185" i="2"/>
  <c r="AQ185" i="2"/>
  <c r="AN184" i="2"/>
  <c r="AM184" i="2"/>
  <c r="AL184" i="2"/>
  <c r="AK184" i="2"/>
  <c r="AQ184" i="2"/>
  <c r="AN183" i="2"/>
  <c r="AM183" i="2"/>
  <c r="AL183" i="2"/>
  <c r="AK183" i="2"/>
  <c r="AQ183" i="2"/>
  <c r="AN182" i="2"/>
  <c r="AM182" i="2"/>
  <c r="AL182" i="2"/>
  <c r="AK182" i="2"/>
  <c r="AQ182" i="2"/>
  <c r="AN181" i="2"/>
  <c r="AM181" i="2"/>
  <c r="AL181" i="2"/>
  <c r="AK181" i="2"/>
  <c r="AQ181" i="2"/>
  <c r="AN180" i="2"/>
  <c r="AM180" i="2"/>
  <c r="AL180" i="2"/>
  <c r="AK180" i="2"/>
  <c r="AQ180" i="2"/>
  <c r="AN179" i="2"/>
  <c r="AM179" i="2"/>
  <c r="AL179" i="2"/>
  <c r="AU179" i="2" s="1"/>
  <c r="AK179" i="2"/>
  <c r="AQ179" i="2"/>
  <c r="AN178" i="2"/>
  <c r="AM178" i="2"/>
  <c r="AL178" i="2"/>
  <c r="AK178" i="2"/>
  <c r="AQ178" i="2"/>
  <c r="AN177" i="2"/>
  <c r="AM177" i="2"/>
  <c r="AL177" i="2"/>
  <c r="AK177" i="2"/>
  <c r="AQ177" i="2"/>
  <c r="AN163" i="2"/>
  <c r="AM163" i="2"/>
  <c r="AL163" i="2"/>
  <c r="AK163" i="2"/>
  <c r="AQ163" i="2"/>
  <c r="AN162" i="2"/>
  <c r="AM162" i="2"/>
  <c r="AL162" i="2"/>
  <c r="AK162" i="2"/>
  <c r="AQ162" i="2"/>
  <c r="AN161" i="2"/>
  <c r="AM161" i="2"/>
  <c r="AL161" i="2"/>
  <c r="AK161" i="2"/>
  <c r="AQ161" i="2"/>
  <c r="AN160" i="2"/>
  <c r="AM160" i="2"/>
  <c r="AL160" i="2"/>
  <c r="AK160" i="2"/>
  <c r="AQ160" i="2"/>
  <c r="AN159" i="2"/>
  <c r="AM159" i="2"/>
  <c r="AL159" i="2"/>
  <c r="AK159" i="2"/>
  <c r="AQ159" i="2"/>
  <c r="AN158" i="2"/>
  <c r="AM158" i="2"/>
  <c r="AL158" i="2"/>
  <c r="AK158" i="2"/>
  <c r="AQ158" i="2"/>
  <c r="AN157" i="2"/>
  <c r="AM157" i="2"/>
  <c r="AL157" i="2"/>
  <c r="AK157" i="2"/>
  <c r="AQ157" i="2"/>
  <c r="AN156" i="2"/>
  <c r="AM156" i="2"/>
  <c r="AL156" i="2"/>
  <c r="AK156" i="2"/>
  <c r="AQ156" i="2"/>
  <c r="AN155" i="2"/>
  <c r="AM155" i="2"/>
  <c r="AL155" i="2"/>
  <c r="AK155" i="2"/>
  <c r="AQ155" i="2"/>
  <c r="AN154" i="2"/>
  <c r="AM154" i="2"/>
  <c r="AL154" i="2"/>
  <c r="AK154" i="2"/>
  <c r="AQ154" i="2"/>
  <c r="AN153" i="2"/>
  <c r="AM153" i="2"/>
  <c r="AL153" i="2"/>
  <c r="AK153" i="2"/>
  <c r="AQ153" i="2"/>
  <c r="AN152" i="2"/>
  <c r="AM152" i="2"/>
  <c r="AL152" i="2"/>
  <c r="AK152" i="2"/>
  <c r="AQ152" i="2"/>
  <c r="AN151" i="2"/>
  <c r="AM151" i="2"/>
  <c r="AL151" i="2"/>
  <c r="AU151" i="2" s="1"/>
  <c r="AK151" i="2"/>
  <c r="AQ151" i="2"/>
  <c r="AN150" i="2"/>
  <c r="AM150" i="2"/>
  <c r="AL150" i="2"/>
  <c r="AK150" i="2"/>
  <c r="AQ150" i="2"/>
  <c r="AN149" i="2"/>
  <c r="AM149" i="2"/>
  <c r="AL149" i="2"/>
  <c r="AK149" i="2"/>
  <c r="AQ149" i="2"/>
  <c r="AN148" i="2"/>
  <c r="AM148" i="2"/>
  <c r="AL148" i="2"/>
  <c r="AK148" i="2"/>
  <c r="AQ148" i="2"/>
  <c r="AN147" i="2"/>
  <c r="AM147" i="2"/>
  <c r="AL147" i="2"/>
  <c r="AK147" i="2"/>
  <c r="AQ147" i="2"/>
  <c r="AN146" i="2"/>
  <c r="AM146" i="2"/>
  <c r="AL146" i="2"/>
  <c r="AK146" i="2"/>
  <c r="AQ146" i="2"/>
  <c r="AN145" i="2"/>
  <c r="AM145" i="2"/>
  <c r="AL145" i="2"/>
  <c r="AK145" i="2"/>
  <c r="AQ145" i="2"/>
  <c r="AN144" i="2"/>
  <c r="AM144" i="2"/>
  <c r="AL144" i="2"/>
  <c r="AK144" i="2"/>
  <c r="AQ144" i="2"/>
  <c r="AN143" i="2"/>
  <c r="AM143" i="2"/>
  <c r="AL143" i="2"/>
  <c r="AK143" i="2"/>
  <c r="AQ143" i="2"/>
  <c r="AN142" i="2"/>
  <c r="AM142" i="2"/>
  <c r="AL142" i="2"/>
  <c r="AK142" i="2"/>
  <c r="AQ142" i="2"/>
  <c r="AN141" i="2"/>
  <c r="AM141" i="2"/>
  <c r="AL141" i="2"/>
  <c r="AK141" i="2"/>
  <c r="AQ141" i="2"/>
  <c r="AN140" i="2"/>
  <c r="AM140" i="2"/>
  <c r="AL140" i="2"/>
  <c r="AK140" i="2"/>
  <c r="AQ140" i="2"/>
  <c r="AN139" i="2"/>
  <c r="AM139" i="2"/>
  <c r="AL139" i="2"/>
  <c r="AK139" i="2"/>
  <c r="AQ139" i="2"/>
  <c r="AN138" i="2"/>
  <c r="AM138" i="2"/>
  <c r="AL138" i="2"/>
  <c r="AK138" i="2"/>
  <c r="AQ138" i="2"/>
  <c r="AN137" i="2"/>
  <c r="AM137" i="2"/>
  <c r="AL137" i="2"/>
  <c r="AK137" i="2"/>
  <c r="AQ137" i="2"/>
  <c r="AN136" i="2"/>
  <c r="AM136" i="2"/>
  <c r="AL136" i="2"/>
  <c r="AK136" i="2"/>
  <c r="AQ136" i="2"/>
  <c r="AN135" i="2"/>
  <c r="AM135" i="2"/>
  <c r="AL135" i="2"/>
  <c r="AK135" i="2"/>
  <c r="AQ135" i="2"/>
  <c r="AN134" i="2"/>
  <c r="AM134" i="2"/>
  <c r="AL134" i="2"/>
  <c r="AK134" i="2"/>
  <c r="AQ134" i="2"/>
  <c r="AX130" i="2"/>
  <c r="AW130" i="2"/>
  <c r="AV130" i="2"/>
  <c r="AU130" i="2"/>
  <c r="AT130" i="2"/>
  <c r="AS130" i="2"/>
  <c r="AX129" i="2"/>
  <c r="AW129" i="2"/>
  <c r="AV129" i="2"/>
  <c r="AU129" i="2"/>
  <c r="AT129" i="2"/>
  <c r="AS129" i="2"/>
  <c r="AX128" i="2"/>
  <c r="AW128" i="2"/>
  <c r="AV128" i="2"/>
  <c r="AU128" i="2"/>
  <c r="AT128" i="2"/>
  <c r="AS128" i="2"/>
  <c r="AX127" i="2"/>
  <c r="AW127" i="2"/>
  <c r="AV127" i="2"/>
  <c r="AU127" i="2"/>
  <c r="AT127" i="2"/>
  <c r="AS127" i="2"/>
  <c r="AN120" i="2"/>
  <c r="AM120" i="2"/>
  <c r="AL120" i="2"/>
  <c r="AK120" i="2"/>
  <c r="AQ120" i="2"/>
  <c r="AN119" i="2"/>
  <c r="AM119" i="2"/>
  <c r="AL119" i="2"/>
  <c r="AK119" i="2"/>
  <c r="AQ119" i="2"/>
  <c r="AN118" i="2"/>
  <c r="AM118" i="2"/>
  <c r="AL118" i="2"/>
  <c r="AU118" i="2" s="1"/>
  <c r="AK118" i="2"/>
  <c r="AQ118" i="2"/>
  <c r="AN117" i="2"/>
  <c r="AM117" i="2"/>
  <c r="AL117" i="2"/>
  <c r="AK117" i="2"/>
  <c r="AQ117" i="2"/>
  <c r="AN116" i="2"/>
  <c r="AM116" i="2"/>
  <c r="AL116" i="2"/>
  <c r="AK116" i="2"/>
  <c r="AQ116" i="2"/>
  <c r="AN115" i="2"/>
  <c r="AM115" i="2"/>
  <c r="AL115" i="2"/>
  <c r="AK115" i="2"/>
  <c r="AQ115" i="2"/>
  <c r="AN114" i="2"/>
  <c r="AM114" i="2"/>
  <c r="AL114" i="2"/>
  <c r="AK114" i="2"/>
  <c r="AQ114" i="2"/>
  <c r="AN113" i="2"/>
  <c r="AM113" i="2"/>
  <c r="AL113" i="2"/>
  <c r="AK113" i="2"/>
  <c r="AQ113" i="2"/>
  <c r="AN112" i="2"/>
  <c r="AM112" i="2"/>
  <c r="AL112" i="2"/>
  <c r="AK112" i="2"/>
  <c r="AQ112" i="2"/>
  <c r="AN111" i="2"/>
  <c r="AM111" i="2"/>
  <c r="AL111" i="2"/>
  <c r="AK111" i="2"/>
  <c r="AQ111" i="2"/>
  <c r="AN110" i="2"/>
  <c r="AM110" i="2"/>
  <c r="AL110" i="2"/>
  <c r="AK110" i="2"/>
  <c r="AQ110" i="2"/>
  <c r="AN109" i="2"/>
  <c r="AW109" i="2" s="1"/>
  <c r="AM109" i="2"/>
  <c r="AL109" i="2"/>
  <c r="AK109" i="2"/>
  <c r="AQ109" i="2"/>
  <c r="AN108" i="2"/>
  <c r="AM108" i="2"/>
  <c r="AL108" i="2"/>
  <c r="AK108" i="2"/>
  <c r="AQ108" i="2"/>
  <c r="AN107" i="2"/>
  <c r="AM107" i="2"/>
  <c r="AL107" i="2"/>
  <c r="AK107" i="2"/>
  <c r="AQ107" i="2"/>
  <c r="AN106" i="2"/>
  <c r="AM106" i="2"/>
  <c r="AL106" i="2"/>
  <c r="AK106" i="2"/>
  <c r="AQ106" i="2"/>
  <c r="AN105" i="2"/>
  <c r="AM105" i="2"/>
  <c r="AL105" i="2"/>
  <c r="AK105" i="2"/>
  <c r="AQ105" i="2"/>
  <c r="AN104" i="2"/>
  <c r="AM104" i="2"/>
  <c r="AL104" i="2"/>
  <c r="AK104" i="2"/>
  <c r="AQ104" i="2"/>
  <c r="AN103" i="2"/>
  <c r="AM103" i="2"/>
  <c r="AL103" i="2"/>
  <c r="AK103" i="2"/>
  <c r="AQ103" i="2"/>
  <c r="AN102" i="2"/>
  <c r="AM102" i="2"/>
  <c r="AL102" i="2"/>
  <c r="AK102" i="2"/>
  <c r="AQ102" i="2"/>
  <c r="AN101" i="2"/>
  <c r="AM101" i="2"/>
  <c r="AL101" i="2"/>
  <c r="AK101" i="2"/>
  <c r="AQ101" i="2"/>
  <c r="AN100" i="2"/>
  <c r="AM100" i="2"/>
  <c r="AL100" i="2"/>
  <c r="AK100" i="2"/>
  <c r="AQ100" i="2"/>
  <c r="AN99" i="2"/>
  <c r="AM99" i="2"/>
  <c r="AL99" i="2"/>
  <c r="AK99" i="2"/>
  <c r="AQ99" i="2"/>
  <c r="AN98" i="2"/>
  <c r="AM98" i="2"/>
  <c r="AL98" i="2"/>
  <c r="AK98" i="2"/>
  <c r="AQ98" i="2"/>
  <c r="AN97" i="2"/>
  <c r="AM97" i="2"/>
  <c r="AL97" i="2"/>
  <c r="AU97" i="2" s="1"/>
  <c r="AK97" i="2"/>
  <c r="AQ97" i="2"/>
  <c r="AN96" i="2"/>
  <c r="AM96" i="2"/>
  <c r="AV96" i="2" s="1"/>
  <c r="AL96" i="2"/>
  <c r="AK96" i="2"/>
  <c r="AQ96" i="2"/>
  <c r="AN95" i="2"/>
  <c r="AM95" i="2"/>
  <c r="AL95" i="2"/>
  <c r="AK95" i="2"/>
  <c r="AQ95" i="2"/>
  <c r="AN94" i="2"/>
  <c r="AM94" i="2"/>
  <c r="AL94" i="2"/>
  <c r="AK94" i="2"/>
  <c r="AQ94" i="2"/>
  <c r="AN93" i="2"/>
  <c r="AM93" i="2"/>
  <c r="AL93" i="2"/>
  <c r="AK93" i="2"/>
  <c r="AQ93" i="2"/>
  <c r="AN92" i="2"/>
  <c r="AM92" i="2"/>
  <c r="AL92" i="2"/>
  <c r="AK92" i="2"/>
  <c r="AQ92" i="2"/>
  <c r="AN91" i="2"/>
  <c r="AM91" i="2"/>
  <c r="AL91" i="2"/>
  <c r="AK91" i="2"/>
  <c r="AQ91" i="2"/>
  <c r="AN77" i="2"/>
  <c r="AM77" i="2"/>
  <c r="AL77" i="2"/>
  <c r="AK77" i="2"/>
  <c r="AQ77" i="2"/>
  <c r="AN76" i="2"/>
  <c r="AM76" i="2"/>
  <c r="AL76" i="2"/>
  <c r="AK76" i="2"/>
  <c r="AQ76" i="2"/>
  <c r="AN75" i="2"/>
  <c r="AM75" i="2"/>
  <c r="AL75" i="2"/>
  <c r="AK75" i="2"/>
  <c r="AQ75" i="2"/>
  <c r="AN74" i="2"/>
  <c r="AM74" i="2"/>
  <c r="AL74" i="2"/>
  <c r="AK74" i="2"/>
  <c r="AQ74" i="2"/>
  <c r="AN73" i="2"/>
  <c r="AM73" i="2"/>
  <c r="AL73" i="2"/>
  <c r="AK73" i="2"/>
  <c r="AQ73" i="2"/>
  <c r="AN72" i="2"/>
  <c r="AM72" i="2"/>
  <c r="AL72" i="2"/>
  <c r="AU72" i="2" s="1"/>
  <c r="AK72" i="2"/>
  <c r="AQ72" i="2"/>
  <c r="AN71" i="2"/>
  <c r="AM71" i="2"/>
  <c r="AL71" i="2"/>
  <c r="AK71" i="2"/>
  <c r="AQ71" i="2"/>
  <c r="AN70" i="2"/>
  <c r="AM70" i="2"/>
  <c r="AL70" i="2"/>
  <c r="AU70" i="2" s="1"/>
  <c r="AK70" i="2"/>
  <c r="AQ70" i="2"/>
  <c r="AN69" i="2"/>
  <c r="AM69" i="2"/>
  <c r="AL69" i="2"/>
  <c r="AK69" i="2"/>
  <c r="AQ69" i="2"/>
  <c r="AN68" i="2"/>
  <c r="AM68" i="2"/>
  <c r="AL68" i="2"/>
  <c r="AK68" i="2"/>
  <c r="AQ68" i="2"/>
  <c r="AN67" i="2"/>
  <c r="AM67" i="2"/>
  <c r="AL67" i="2"/>
  <c r="AK67" i="2"/>
  <c r="AQ67" i="2"/>
  <c r="AN66" i="2"/>
  <c r="AM66" i="2"/>
  <c r="AL66" i="2"/>
  <c r="AK66" i="2"/>
  <c r="AQ66" i="2"/>
  <c r="AN65" i="2"/>
  <c r="AM65" i="2"/>
  <c r="AL65" i="2"/>
  <c r="AK65" i="2"/>
  <c r="AQ65" i="2"/>
  <c r="AN64" i="2"/>
  <c r="AM64" i="2"/>
  <c r="AL64" i="2"/>
  <c r="AK64" i="2"/>
  <c r="AQ64" i="2"/>
  <c r="AN63" i="2"/>
  <c r="AM63" i="2"/>
  <c r="AL63" i="2"/>
  <c r="AK63" i="2"/>
  <c r="AQ63" i="2"/>
  <c r="AN62" i="2"/>
  <c r="AM62" i="2"/>
  <c r="AL62" i="2"/>
  <c r="AK62" i="2"/>
  <c r="AQ62" i="2"/>
  <c r="AN61" i="2"/>
  <c r="AM61" i="2"/>
  <c r="AL61" i="2"/>
  <c r="AK61" i="2"/>
  <c r="AQ61" i="2"/>
  <c r="AN60" i="2"/>
  <c r="AM60" i="2"/>
  <c r="AL60" i="2"/>
  <c r="AK60" i="2"/>
  <c r="AQ60" i="2"/>
  <c r="AN59" i="2"/>
  <c r="AM59" i="2"/>
  <c r="AL59" i="2"/>
  <c r="AK59" i="2"/>
  <c r="AQ59" i="2"/>
  <c r="AN58" i="2"/>
  <c r="AM58" i="2"/>
  <c r="AL58" i="2"/>
  <c r="AK58" i="2"/>
  <c r="AQ58" i="2"/>
  <c r="AN57" i="2"/>
  <c r="AM57" i="2"/>
  <c r="AL57" i="2"/>
  <c r="AK57" i="2"/>
  <c r="AQ57" i="2"/>
  <c r="AN56" i="2"/>
  <c r="AM56" i="2"/>
  <c r="AL56" i="2"/>
  <c r="AK56" i="2"/>
  <c r="AQ56" i="2"/>
  <c r="AN55" i="2"/>
  <c r="AM55" i="2"/>
  <c r="AL55" i="2"/>
  <c r="AK55" i="2"/>
  <c r="AQ55" i="2"/>
  <c r="AN54" i="2"/>
  <c r="AM54" i="2"/>
  <c r="AL54" i="2"/>
  <c r="AK54" i="2"/>
  <c r="AQ54" i="2"/>
  <c r="AN53" i="2"/>
  <c r="AM53" i="2"/>
  <c r="AL53" i="2"/>
  <c r="AK53" i="2"/>
  <c r="AQ53" i="2"/>
  <c r="AN52" i="2"/>
  <c r="AM52" i="2"/>
  <c r="AL52" i="2"/>
  <c r="AK52" i="2"/>
  <c r="AQ52" i="2"/>
  <c r="AN51" i="2"/>
  <c r="AM51" i="2"/>
  <c r="AL51" i="2"/>
  <c r="AK51" i="2"/>
  <c r="AQ51" i="2"/>
  <c r="AN50" i="2"/>
  <c r="AM50" i="2"/>
  <c r="AL50" i="2"/>
  <c r="AK50" i="2"/>
  <c r="AQ50" i="2"/>
  <c r="AN49" i="2"/>
  <c r="AM49" i="2"/>
  <c r="AL49" i="2"/>
  <c r="AK49" i="2"/>
  <c r="AQ49" i="2"/>
  <c r="AN48" i="2"/>
  <c r="AM48" i="2"/>
  <c r="AL48" i="2"/>
  <c r="AK48" i="2"/>
  <c r="AQ48" i="2"/>
  <c r="AK18" i="2"/>
  <c r="AL18" i="2"/>
  <c r="AM18" i="2"/>
  <c r="AN18" i="2"/>
  <c r="AK19" i="2"/>
  <c r="AL19" i="2"/>
  <c r="AM19" i="2"/>
  <c r="AV19" i="2" s="1"/>
  <c r="AN19" i="2"/>
  <c r="AK20" i="2"/>
  <c r="AL20" i="2"/>
  <c r="AM20" i="2"/>
  <c r="AN20" i="2"/>
  <c r="AK21" i="2"/>
  <c r="AL21" i="2"/>
  <c r="AM21" i="2"/>
  <c r="AN21" i="2"/>
  <c r="AK22" i="2"/>
  <c r="AL22" i="2"/>
  <c r="AM22" i="2"/>
  <c r="AV22" i="2" s="1"/>
  <c r="AN22" i="2"/>
  <c r="AK23" i="2"/>
  <c r="AL23" i="2"/>
  <c r="AM23" i="2"/>
  <c r="AN23" i="2"/>
  <c r="AK24" i="2"/>
  <c r="AL24" i="2"/>
  <c r="AM24" i="2"/>
  <c r="AN24" i="2"/>
  <c r="AK25" i="2"/>
  <c r="AL25" i="2"/>
  <c r="AM25" i="2"/>
  <c r="AN25" i="2"/>
  <c r="AK26" i="2"/>
  <c r="AL26" i="2"/>
  <c r="AM26" i="2"/>
  <c r="AN26" i="2"/>
  <c r="AK27" i="2"/>
  <c r="AL27" i="2"/>
  <c r="AM27" i="2"/>
  <c r="AN27" i="2"/>
  <c r="AK28" i="2"/>
  <c r="AL28" i="2"/>
  <c r="AM28" i="2"/>
  <c r="AV28" i="2" s="1"/>
  <c r="AN28" i="2"/>
  <c r="AK29" i="2"/>
  <c r="AL29" i="2"/>
  <c r="AM29" i="2"/>
  <c r="AN29" i="2"/>
  <c r="AK30" i="2"/>
  <c r="AL30" i="2"/>
  <c r="AM30" i="2"/>
  <c r="AV30" i="2" s="1"/>
  <c r="AN30" i="2"/>
  <c r="AK31" i="2"/>
  <c r="AL31" i="2"/>
  <c r="AM31" i="2"/>
  <c r="AV31" i="2" s="1"/>
  <c r="AN31" i="2"/>
  <c r="AK32" i="2"/>
  <c r="AL32" i="2"/>
  <c r="AM32" i="2"/>
  <c r="AN32" i="2"/>
  <c r="AK33" i="2"/>
  <c r="AL33" i="2"/>
  <c r="AM33" i="2"/>
  <c r="AN33" i="2"/>
  <c r="AK34" i="2"/>
  <c r="AL34" i="2"/>
  <c r="AM34" i="2"/>
  <c r="AN34" i="2"/>
  <c r="J40" i="2"/>
  <c r="W40" i="2"/>
  <c r="AJ40" i="2"/>
  <c r="K40" i="2"/>
  <c r="X40" i="2"/>
  <c r="AK40" i="2"/>
  <c r="L40" i="2"/>
  <c r="Y40" i="2"/>
  <c r="AL40" i="2"/>
  <c r="M40" i="2"/>
  <c r="Z40" i="2"/>
  <c r="AM40" i="2"/>
  <c r="N40" i="2"/>
  <c r="AA40" i="2"/>
  <c r="AN40" i="2"/>
  <c r="O40" i="2"/>
  <c r="AB40" i="2"/>
  <c r="AO40" i="2"/>
  <c r="J41" i="2"/>
  <c r="W41" i="2"/>
  <c r="AJ41" i="2"/>
  <c r="K41" i="2"/>
  <c r="X41" i="2"/>
  <c r="AK41" i="2"/>
  <c r="L41" i="2"/>
  <c r="Y41" i="2"/>
  <c r="AL41" i="2"/>
  <c r="M41" i="2"/>
  <c r="Z41" i="2"/>
  <c r="AM41" i="2"/>
  <c r="N41" i="2"/>
  <c r="AA41" i="2"/>
  <c r="AN41" i="2"/>
  <c r="O41" i="2"/>
  <c r="AB41" i="2"/>
  <c r="AO41" i="2"/>
  <c r="J42" i="2"/>
  <c r="W42" i="2"/>
  <c r="AJ42" i="2"/>
  <c r="K42" i="2"/>
  <c r="X42" i="2"/>
  <c r="AK42" i="2"/>
  <c r="L42" i="2"/>
  <c r="Y42" i="2"/>
  <c r="AL42" i="2"/>
  <c r="M42" i="2"/>
  <c r="Z42" i="2"/>
  <c r="AM42" i="2"/>
  <c r="N42" i="2"/>
  <c r="AA42" i="2"/>
  <c r="AN42" i="2"/>
  <c r="O42" i="2"/>
  <c r="AB42" i="2"/>
  <c r="AO42" i="2"/>
  <c r="J43" i="2"/>
  <c r="W43" i="2"/>
  <c r="AJ43" i="2"/>
  <c r="K43" i="2"/>
  <c r="X43" i="2"/>
  <c r="AK43" i="2"/>
  <c r="L43" i="2"/>
  <c r="Y43" i="2"/>
  <c r="AL43" i="2"/>
  <c r="M43" i="2"/>
  <c r="Z43" i="2"/>
  <c r="AM43" i="2"/>
  <c r="N43" i="2"/>
  <c r="AA43" i="2"/>
  <c r="AN43" i="2"/>
  <c r="O43" i="2"/>
  <c r="AB43" i="2"/>
  <c r="AO43" i="2"/>
  <c r="AK44" i="2"/>
  <c r="AT44" i="2" s="1"/>
  <c r="AL44" i="2"/>
  <c r="AU44" i="2" s="1"/>
  <c r="AM44" i="2"/>
  <c r="AN44" i="2"/>
  <c r="AW44" i="2"/>
  <c r="I40" i="2"/>
  <c r="AI40" i="2"/>
  <c r="I41" i="2"/>
  <c r="AI41" i="2"/>
  <c r="I42" i="2"/>
  <c r="AI42" i="2"/>
  <c r="I43" i="2"/>
  <c r="AI43" i="2"/>
  <c r="AQ18" i="2"/>
  <c r="AQ19" i="2"/>
  <c r="AQ20" i="2"/>
  <c r="AQ21" i="2"/>
  <c r="AQ22" i="2"/>
  <c r="AQ23" i="2"/>
  <c r="AQ24" i="2"/>
  <c r="AQ25" i="2"/>
  <c r="AQ26" i="2"/>
  <c r="AQ27" i="2"/>
  <c r="AQ28" i="2"/>
  <c r="AQ42" i="2"/>
  <c r="AQ43" i="2"/>
  <c r="AQ44" i="2"/>
  <c r="AQ41" i="2"/>
  <c r="AK5" i="2"/>
  <c r="AL5" i="2"/>
  <c r="AM5" i="2"/>
  <c r="AN5" i="2"/>
  <c r="AQ5" i="2"/>
  <c r="AK6" i="2"/>
  <c r="AL6" i="2"/>
  <c r="AM6" i="2"/>
  <c r="AN6" i="2"/>
  <c r="AQ6" i="2"/>
  <c r="AK7" i="2"/>
  <c r="AL7" i="2"/>
  <c r="AM7" i="2"/>
  <c r="AN7" i="2"/>
  <c r="AQ7" i="2"/>
  <c r="AK8" i="2"/>
  <c r="AL8" i="2"/>
  <c r="AM8" i="2"/>
  <c r="AN8" i="2"/>
  <c r="AQ8" i="2"/>
  <c r="AK9" i="2"/>
  <c r="AL9" i="2"/>
  <c r="AU9" i="2" s="1"/>
  <c r="AM9" i="2"/>
  <c r="AN9" i="2"/>
  <c r="AQ9" i="2"/>
  <c r="AK10" i="2"/>
  <c r="AL10" i="2"/>
  <c r="AM10" i="2"/>
  <c r="AN10" i="2"/>
  <c r="AQ10" i="2"/>
  <c r="AK11" i="2"/>
  <c r="AL11" i="2"/>
  <c r="AM11" i="2"/>
  <c r="AN11" i="2"/>
  <c r="AQ11" i="2"/>
  <c r="AK12" i="2"/>
  <c r="AL12" i="2"/>
  <c r="AM12" i="2"/>
  <c r="AN12" i="2"/>
  <c r="AQ12" i="2"/>
  <c r="AK13" i="2"/>
  <c r="AL13" i="2"/>
  <c r="AM13" i="2"/>
  <c r="AN13" i="2"/>
  <c r="AQ13" i="2"/>
  <c r="AK14" i="2"/>
  <c r="AL14" i="2"/>
  <c r="AM14" i="2"/>
  <c r="AN14" i="2"/>
  <c r="AQ14" i="2"/>
  <c r="AK15" i="2"/>
  <c r="AL15" i="2"/>
  <c r="AM15" i="2"/>
  <c r="AN15" i="2"/>
  <c r="AQ15" i="2"/>
  <c r="AK16" i="2"/>
  <c r="AL16" i="2"/>
  <c r="AM16" i="2"/>
  <c r="AN16" i="2"/>
  <c r="AQ16" i="2"/>
  <c r="AK17" i="2"/>
  <c r="AL17" i="2"/>
  <c r="AM17" i="2"/>
  <c r="AN17" i="2"/>
  <c r="AQ17" i="2"/>
  <c r="AQ29" i="2"/>
  <c r="AQ30" i="2"/>
  <c r="AQ31" i="2"/>
  <c r="AQ32" i="2"/>
  <c r="AQ33" i="2"/>
  <c r="AQ34" i="2"/>
  <c r="AQ40" i="2"/>
  <c r="AR34" i="1"/>
  <c r="AR148" i="1"/>
  <c r="AR50" i="1"/>
  <c r="AY20" i="1"/>
  <c r="AZ20" i="1" s="1"/>
  <c r="AY206" i="1"/>
  <c r="BA206" i="1" s="1"/>
  <c r="AY224" i="1"/>
  <c r="AZ224" i="1" s="1"/>
  <c r="BB87" i="1"/>
  <c r="BD87" i="1" s="1"/>
  <c r="BB160" i="1"/>
  <c r="BC160" i="1" s="1"/>
  <c r="BB132" i="1"/>
  <c r="BC132" i="1" s="1"/>
  <c r="BB173" i="1"/>
  <c r="BD173" i="1" s="1"/>
  <c r="AS40" i="1"/>
  <c r="AU40" i="1" s="1"/>
  <c r="AS78" i="1"/>
  <c r="AS152" i="1"/>
  <c r="AY15" i="1"/>
  <c r="AS23" i="1"/>
  <c r="AY207" i="1"/>
  <c r="BA207" i="1" s="1"/>
  <c r="AY223" i="1"/>
  <c r="BB34" i="1"/>
  <c r="BB172" i="1"/>
  <c r="AS188" i="1"/>
  <c r="AT188" i="1" s="1"/>
  <c r="AS151" i="1"/>
  <c r="AU151" i="1" s="1"/>
  <c r="BQ24" i="1"/>
  <c r="BR24" i="1" s="1"/>
  <c r="BS24" i="1" s="1"/>
  <c r="BT24" i="1" s="1"/>
  <c r="AS58" i="1"/>
  <c r="AU58" i="1" s="1"/>
  <c r="AY47" i="1"/>
  <c r="AZ47" i="1" s="1"/>
  <c r="AY220" i="1"/>
  <c r="AY12" i="1"/>
  <c r="BA12" i="1" s="1"/>
  <c r="AY16" i="1"/>
  <c r="BA16" i="1" s="1"/>
  <c r="AY22" i="1"/>
  <c r="BA22" i="1" s="1"/>
  <c r="AY101" i="1"/>
  <c r="AY209" i="1"/>
  <c r="AZ209" i="1" s="1"/>
  <c r="AY222" i="1"/>
  <c r="AZ222" i="1" s="1"/>
  <c r="BB85" i="1"/>
  <c r="BC85" i="1" s="1"/>
  <c r="BB134" i="1"/>
  <c r="BB175" i="1"/>
  <c r="AS57" i="1"/>
  <c r="AU57" i="1" s="1"/>
  <c r="AS153" i="1"/>
  <c r="AU153" i="1" s="1"/>
  <c r="AS229" i="1"/>
  <c r="AS148" i="1"/>
  <c r="AT148" i="1" s="1"/>
  <c r="AY13" i="1"/>
  <c r="AZ13" i="1" s="1"/>
  <c r="AY21" i="1"/>
  <c r="AY88" i="1"/>
  <c r="AZ88" i="1" s="1"/>
  <c r="AY221" i="1"/>
  <c r="AS221" i="1"/>
  <c r="AT221" i="1" s="1"/>
  <c r="BB63" i="1"/>
  <c r="BB174" i="1"/>
  <c r="BC174" i="1" s="1"/>
  <c r="AS55" i="1"/>
  <c r="BQ23" i="1"/>
  <c r="BR23" i="1" s="1"/>
  <c r="BS23" i="1" s="1"/>
  <c r="BT23" i="1" s="1"/>
  <c r="AS39" i="1"/>
  <c r="AT39" i="1" s="1"/>
  <c r="AS150" i="1"/>
  <c r="AS131" i="1"/>
  <c r="AT131" i="1" s="1"/>
  <c r="BB131" i="1"/>
  <c r="BC131" i="1" s="1"/>
  <c r="BB171" i="1"/>
  <c r="AS147" i="1"/>
  <c r="AT147" i="1" s="1"/>
  <c r="BB83" i="1"/>
  <c r="AS187" i="1"/>
  <c r="AT187" i="1" s="1"/>
  <c r="AY219" i="1"/>
  <c r="AY19" i="1"/>
  <c r="AY11" i="1"/>
  <c r="BA11" i="1" s="1"/>
  <c r="AS1050" i="2"/>
  <c r="AR1009" i="2"/>
  <c r="AR1002" i="2"/>
  <c r="AR959" i="2"/>
  <c r="AR1044" i="2"/>
  <c r="AR1047" i="2"/>
  <c r="AR1048" i="2"/>
  <c r="AS1071" i="2"/>
  <c r="AR1071" i="2"/>
  <c r="AS1049" i="2"/>
  <c r="AS1065" i="2"/>
  <c r="AS1059" i="2"/>
  <c r="AS104" i="2"/>
  <c r="AT14" i="2"/>
  <c r="AS580" i="2"/>
  <c r="AR464" i="2"/>
  <c r="AS635" i="2"/>
  <c r="AS591" i="2"/>
  <c r="AR544" i="2"/>
  <c r="AS617" i="2"/>
  <c r="AR460" i="2"/>
  <c r="AS966" i="2"/>
  <c r="AS1052" i="2"/>
  <c r="AS1061" i="2"/>
  <c r="AR1061" i="2"/>
  <c r="AS1070" i="2"/>
  <c r="AS1053" i="2"/>
  <c r="AS1062" i="2"/>
  <c r="AR1062" i="2"/>
  <c r="AR1024" i="2"/>
  <c r="AR1067" i="2"/>
  <c r="AR1020" i="2"/>
  <c r="AR1006" i="2"/>
  <c r="AS920" i="2"/>
  <c r="AR1059" i="2"/>
  <c r="AW151" i="2"/>
  <c r="AR1050" i="2"/>
  <c r="AR879" i="2"/>
  <c r="AS1009" i="2"/>
  <c r="AR937" i="2"/>
  <c r="AR1070" i="2"/>
  <c r="AS1027" i="2"/>
  <c r="AR1027" i="2"/>
  <c r="AR1019" i="2"/>
  <c r="AR803" i="2"/>
  <c r="AR961" i="2"/>
  <c r="AR875" i="2"/>
  <c r="AR895" i="2"/>
  <c r="AS1007" i="2"/>
  <c r="AS942" i="2"/>
  <c r="AR1028" i="2"/>
  <c r="AR1057" i="2"/>
  <c r="AS1006" i="2"/>
  <c r="AR1049" i="2"/>
  <c r="AR1022" i="2"/>
  <c r="AR1065" i="2"/>
  <c r="AS1010" i="2"/>
  <c r="AS1019" i="2"/>
  <c r="AS981" i="2"/>
  <c r="AR1007" i="2"/>
  <c r="AS1001" i="2"/>
  <c r="AR1001" i="2"/>
  <c r="AS1005" i="2"/>
  <c r="AS1028" i="2"/>
  <c r="AS1023" i="2"/>
  <c r="AR1023" i="2"/>
  <c r="AS1025" i="2"/>
  <c r="AR1025" i="2"/>
  <c r="AS1016" i="2"/>
  <c r="AR1016" i="2"/>
  <c r="AS964" i="2"/>
  <c r="AR966" i="2"/>
  <c r="AS967" i="2"/>
  <c r="AS938" i="2"/>
  <c r="AS962" i="2"/>
  <c r="AR985" i="2"/>
  <c r="AS977" i="2"/>
  <c r="AS957" i="2"/>
  <c r="AS978" i="2"/>
  <c r="AS880" i="2"/>
  <c r="AS923" i="2"/>
  <c r="AS973" i="2"/>
  <c r="AS984" i="2"/>
  <c r="AR984" i="2"/>
  <c r="AS985" i="2"/>
  <c r="AS972" i="2"/>
  <c r="AS963" i="2"/>
  <c r="AS979" i="2"/>
  <c r="AS980" i="2"/>
  <c r="AS941" i="2"/>
  <c r="AR941" i="2"/>
  <c r="AS915" i="2"/>
  <c r="AR1005" i="2"/>
  <c r="AR962" i="2"/>
  <c r="AR942" i="2"/>
  <c r="AR977" i="2"/>
  <c r="AR963" i="2"/>
  <c r="AR957" i="2"/>
  <c r="AR978" i="2"/>
  <c r="AR964" i="2"/>
  <c r="AR973" i="2"/>
  <c r="AR975" i="2"/>
  <c r="AS932" i="2"/>
  <c r="AR932" i="2"/>
  <c r="AS924" i="2"/>
  <c r="AR967" i="2"/>
  <c r="AR922" i="2"/>
  <c r="AR916" i="2"/>
  <c r="AS921" i="2"/>
  <c r="AR921" i="2"/>
  <c r="AS917" i="2"/>
  <c r="AS875" i="2"/>
  <c r="AS928" i="2"/>
  <c r="AS934" i="2"/>
  <c r="AR920" i="2"/>
  <c r="AR979" i="2"/>
  <c r="AR936" i="2"/>
  <c r="AR980" i="2"/>
  <c r="AS914" i="2"/>
  <c r="AR914" i="2"/>
  <c r="AR923" i="2"/>
  <c r="AS887" i="2"/>
  <c r="AS898" i="2"/>
  <c r="AR898" i="2"/>
  <c r="AS881" i="2"/>
  <c r="AR881" i="2"/>
  <c r="AS883" i="2"/>
  <c r="AS895" i="2"/>
  <c r="AS885" i="2"/>
  <c r="AS893" i="2"/>
  <c r="AR893" i="2"/>
  <c r="AS886" i="2"/>
  <c r="AR892" i="2"/>
  <c r="AS878" i="2"/>
  <c r="AR878" i="2"/>
  <c r="AR752" i="2"/>
  <c r="AR880" i="2"/>
  <c r="AR894" i="2"/>
  <c r="AS889" i="2"/>
  <c r="AR924" i="2"/>
  <c r="AS719" i="2"/>
  <c r="AR938" i="2"/>
  <c r="AR874" i="2"/>
  <c r="AR915" i="2"/>
  <c r="AR897" i="2"/>
  <c r="AS876" i="2"/>
  <c r="AR876" i="2"/>
  <c r="AS899" i="2"/>
  <c r="AR899" i="2"/>
  <c r="AR798" i="2"/>
  <c r="AR928" i="2"/>
  <c r="AS891" i="2"/>
  <c r="AS877" i="2"/>
  <c r="AR930" i="2"/>
  <c r="AS787" i="2"/>
  <c r="AR724" i="2"/>
  <c r="AS718" i="2"/>
  <c r="AR704" i="2"/>
  <c r="AS664" i="2"/>
  <c r="AS528" i="2"/>
  <c r="AR583" i="2"/>
  <c r="AR610" i="2"/>
  <c r="AS538" i="2"/>
  <c r="AR540" i="2"/>
  <c r="AX227" i="2"/>
  <c r="AR336" i="2"/>
  <c r="AS182" i="2"/>
  <c r="AS1018" i="2"/>
  <c r="AR1018" i="2"/>
  <c r="AR877" i="2"/>
  <c r="CA11" i="1"/>
  <c r="BY138" i="1"/>
  <c r="CA35" i="1"/>
  <c r="BY314" i="1"/>
  <c r="CA298" i="1"/>
  <c r="BY298" i="1"/>
  <c r="CA296" i="1"/>
  <c r="BY296" i="1"/>
  <c r="CA294" i="1"/>
  <c r="BY294" i="1"/>
  <c r="BY320" i="1"/>
  <c r="CA292" i="1"/>
  <c r="BY292" i="1"/>
  <c r="CA318" i="1"/>
  <c r="BY318" i="1"/>
  <c r="CA315" i="1"/>
  <c r="BY315" i="1"/>
  <c r="BY300" i="1"/>
  <c r="BQ9" i="1"/>
  <c r="BR9" i="1" s="1"/>
  <c r="BS9" i="1" s="1"/>
  <c r="BT9" i="1" s="1"/>
  <c r="AY29" i="1"/>
  <c r="BA29" i="1" s="1"/>
  <c r="BB110" i="1"/>
  <c r="AS264" i="1"/>
  <c r="BQ8" i="1"/>
  <c r="BR8" i="1" s="1"/>
  <c r="BS8" i="1" s="1"/>
  <c r="BT8" i="1" s="1"/>
  <c r="AY31" i="1"/>
  <c r="AZ31" i="1" s="1"/>
  <c r="AT425" i="2"/>
  <c r="AT383" i="2"/>
  <c r="AW253" i="2"/>
  <c r="AR238" i="2"/>
  <c r="AS109" i="1"/>
  <c r="AU109" i="1" s="1"/>
  <c r="AX43" i="2" l="1"/>
  <c r="AW43" i="2"/>
  <c r="AV43" i="2"/>
  <c r="AU43" i="2"/>
  <c r="AT43" i="2"/>
  <c r="AS43" i="2"/>
  <c r="AV42" i="2"/>
  <c r="AX41" i="2"/>
  <c r="AW41" i="2"/>
  <c r="AV41" i="2"/>
  <c r="AU41" i="2"/>
  <c r="AT41" i="2"/>
  <c r="AS41" i="2"/>
  <c r="AR44" i="2"/>
  <c r="AX408" i="2"/>
  <c r="AS450" i="2"/>
  <c r="AR581" i="2"/>
  <c r="AU444" i="2"/>
  <c r="AR448" i="2"/>
  <c r="AS753" i="2"/>
  <c r="AS807" i="2"/>
  <c r="AS784" i="2"/>
  <c r="AR783" i="2"/>
  <c r="AS837" i="2"/>
  <c r="AR837" i="2"/>
  <c r="AR747" i="2"/>
  <c r="AS852" i="2"/>
  <c r="AW86" i="2"/>
  <c r="AS86" i="2"/>
  <c r="AT85" i="2"/>
  <c r="AS87" i="2"/>
  <c r="AW85" i="2"/>
  <c r="AV84" i="2"/>
  <c r="AR129" i="2"/>
  <c r="AR128" i="2"/>
  <c r="AR127" i="2"/>
  <c r="AS173" i="2"/>
  <c r="AU173" i="2"/>
  <c r="AW172" i="2"/>
  <c r="AV172" i="2"/>
  <c r="AR172" i="2"/>
  <c r="AV171" i="2"/>
  <c r="AT171" i="2"/>
  <c r="AR171" i="2"/>
  <c r="AX170" i="2"/>
  <c r="AW170" i="2"/>
  <c r="AS170" i="2"/>
  <c r="AT170" i="2"/>
  <c r="AW165" i="2"/>
  <c r="AW216" i="2"/>
  <c r="AV216" i="2"/>
  <c r="AR216" i="2"/>
  <c r="AU215" i="2"/>
  <c r="AX215" i="2"/>
  <c r="AT215" i="2"/>
  <c r="AW214" i="2"/>
  <c r="AS214" i="2"/>
  <c r="AV213" i="2"/>
  <c r="AU213" i="2"/>
  <c r="AR213" i="2"/>
  <c r="AW260" i="2"/>
  <c r="AV260" i="2"/>
  <c r="AU260" i="2"/>
  <c r="AR260" i="2"/>
  <c r="AU259" i="2"/>
  <c r="AW259" i="2"/>
  <c r="AT259" i="2"/>
  <c r="AS259" i="2"/>
  <c r="AX258" i="2"/>
  <c r="AT258" i="2"/>
  <c r="AW258" i="2"/>
  <c r="AS258" i="2"/>
  <c r="AV257" i="2"/>
  <c r="AX257" i="2"/>
  <c r="AU257" i="2"/>
  <c r="AT303" i="2"/>
  <c r="AS303" i="2"/>
  <c r="AV302" i="2"/>
  <c r="AR302" i="2"/>
  <c r="AX301" i="2"/>
  <c r="AT300" i="2"/>
  <c r="AV300" i="2"/>
  <c r="AR300" i="2"/>
  <c r="AV346" i="2"/>
  <c r="AR346" i="2"/>
  <c r="AX346" i="2"/>
  <c r="AU346" i="2"/>
  <c r="AT346" i="2"/>
  <c r="AR344" i="2"/>
  <c r="AV343" i="2"/>
  <c r="AR343" i="2"/>
  <c r="AX343" i="2"/>
  <c r="AT343" i="2"/>
  <c r="AT389" i="2"/>
  <c r="AS389" i="2"/>
  <c r="AV388" i="2"/>
  <c r="AR388" i="2"/>
  <c r="AV387" i="2"/>
  <c r="AR387" i="2"/>
  <c r="AX387" i="2"/>
  <c r="AT387" i="2"/>
  <c r="AX386" i="2"/>
  <c r="AT386" i="2"/>
  <c r="AS432" i="2"/>
  <c r="AR432" i="2"/>
  <c r="AV430" i="2"/>
  <c r="AV429" i="2"/>
  <c r="AT476" i="2"/>
  <c r="AW476" i="2"/>
  <c r="AV475" i="2"/>
  <c r="AX475" i="2"/>
  <c r="AW475" i="2"/>
  <c r="AW474" i="2"/>
  <c r="AS474" i="2"/>
  <c r="AX473" i="2"/>
  <c r="AR473" i="2"/>
  <c r="AW473" i="2"/>
  <c r="AX518" i="2"/>
  <c r="AR518" i="2"/>
  <c r="AW518" i="2"/>
  <c r="AU517" i="2"/>
  <c r="AS517" i="2"/>
  <c r="AU516" i="2"/>
  <c r="AR562" i="2"/>
  <c r="AX562" i="2"/>
  <c r="AX561" i="2"/>
  <c r="AV560" i="2"/>
  <c r="AS560" i="2"/>
  <c r="AV559" i="2"/>
  <c r="AR559" i="2"/>
  <c r="AT559" i="2"/>
  <c r="AT605" i="2"/>
  <c r="AS605" i="2"/>
  <c r="AV604" i="2"/>
  <c r="AX603" i="2"/>
  <c r="AT603" i="2"/>
  <c r="AX602" i="2"/>
  <c r="AW647" i="2"/>
  <c r="AS647" i="2"/>
  <c r="AV646" i="2"/>
  <c r="AR646" i="2"/>
  <c r="AV692" i="2"/>
  <c r="AU692" i="2"/>
  <c r="AU690" i="2"/>
  <c r="AX690" i="2"/>
  <c r="AW690" i="2"/>
  <c r="AT690" i="2"/>
  <c r="AU736" i="2"/>
  <c r="AR736" i="2"/>
  <c r="AW735" i="2"/>
  <c r="AV735" i="2"/>
  <c r="AR735" i="2"/>
  <c r="AX734" i="2"/>
  <c r="AT734" i="2"/>
  <c r="AW733" i="2"/>
  <c r="AV779" i="2"/>
  <c r="AR779" i="2"/>
  <c r="AU779" i="2"/>
  <c r="AX778" i="2"/>
  <c r="AW777" i="2"/>
  <c r="AR776" i="2"/>
  <c r="AX822" i="2"/>
  <c r="AW821" i="2"/>
  <c r="AS821" i="2"/>
  <c r="AR821" i="2"/>
  <c r="AX820" i="2"/>
  <c r="AT820" i="2"/>
  <c r="AU819" i="2"/>
  <c r="AX819" i="2"/>
  <c r="AT819" i="2"/>
  <c r="AX865" i="2"/>
  <c r="AT865" i="2"/>
  <c r="AV863" i="2"/>
  <c r="AR863" i="2"/>
  <c r="AV862" i="2"/>
  <c r="AU862" i="2"/>
  <c r="AR862" i="2"/>
  <c r="AW909" i="2"/>
  <c r="AS909" i="2"/>
  <c r="AU908" i="2"/>
  <c r="AU907" i="2"/>
  <c r="AX907" i="2"/>
  <c r="AV906" i="2"/>
  <c r="AX905" i="2"/>
  <c r="AT905" i="2"/>
  <c r="AV904" i="2"/>
  <c r="AR904" i="2"/>
  <c r="AV903" i="2"/>
  <c r="AU903" i="2"/>
  <c r="AX902" i="2"/>
  <c r="AT902" i="2"/>
  <c r="AT900" i="2"/>
  <c r="AV952" i="2"/>
  <c r="AU952" i="2"/>
  <c r="AU951" i="2"/>
  <c r="AR950" i="2"/>
  <c r="AV945" i="2"/>
  <c r="AT995" i="2"/>
  <c r="AW995" i="2"/>
  <c r="AS995" i="2"/>
  <c r="AT993" i="2"/>
  <c r="AW993" i="2"/>
  <c r="AS993" i="2"/>
  <c r="AU992" i="2"/>
  <c r="AX992" i="2"/>
  <c r="AW992" i="2"/>
  <c r="AT992" i="2"/>
  <c r="AX988" i="2"/>
  <c r="AR987" i="2"/>
  <c r="AU1038" i="2"/>
  <c r="AU1037" i="2"/>
  <c r="AW1035" i="2"/>
  <c r="AS1035" i="2"/>
  <c r="AV1034" i="2"/>
  <c r="AU1029" i="2"/>
  <c r="AU1080" i="2"/>
  <c r="AX1080" i="2"/>
  <c r="AW1080" i="2"/>
  <c r="AT1080" i="2"/>
  <c r="AV1079" i="2"/>
  <c r="AU1079" i="2"/>
  <c r="AV1078" i="2"/>
  <c r="AX1076" i="2"/>
  <c r="AX1074" i="2"/>
  <c r="AX1073" i="2"/>
  <c r="AV1072" i="2"/>
  <c r="AR1072" i="2"/>
  <c r="AX1072" i="2"/>
  <c r="AP216" i="2"/>
  <c r="AP215" i="2"/>
  <c r="AP214" i="2"/>
  <c r="AP213" i="2"/>
  <c r="AP173" i="2"/>
  <c r="AP172" i="2"/>
  <c r="AP171" i="2"/>
  <c r="AP170" i="2"/>
  <c r="AP130" i="2"/>
  <c r="AP129" i="2"/>
  <c r="AP87" i="2"/>
  <c r="AP86" i="2"/>
  <c r="AP44" i="2"/>
  <c r="AP43" i="2"/>
  <c r="M282" i="1"/>
  <c r="O281" i="1"/>
  <c r="AP257" i="2"/>
  <c r="Q79" i="1"/>
  <c r="Q80" i="1" s="1"/>
  <c r="Q81" i="1" s="1"/>
  <c r="Q82" i="1" s="1"/>
  <c r="S78" i="1"/>
  <c r="M20" i="1"/>
  <c r="O19" i="1"/>
  <c r="Q8" i="1"/>
  <c r="Q9" i="1" s="1"/>
  <c r="Q10" i="1" s="1"/>
  <c r="S7" i="1"/>
  <c r="AP647" i="2"/>
  <c r="AP603" i="2"/>
  <c r="AP560" i="2"/>
  <c r="AP474" i="2"/>
  <c r="AP862" i="2"/>
  <c r="AP822" i="2"/>
  <c r="AP820" i="2"/>
  <c r="AP819" i="2"/>
  <c r="AP776" i="2"/>
  <c r="AP736" i="2"/>
  <c r="AP693" i="2"/>
  <c r="AP691" i="2"/>
  <c r="AP690" i="2"/>
  <c r="AP1081" i="2"/>
  <c r="AP1038" i="2"/>
  <c r="AP1037" i="2"/>
  <c r="AP995" i="2"/>
  <c r="AP994" i="2"/>
  <c r="AP952" i="2"/>
  <c r="AP951" i="2"/>
  <c r="AP919" i="2"/>
  <c r="AP909" i="2"/>
  <c r="AP906" i="2"/>
  <c r="AP884" i="2"/>
  <c r="AP877" i="2"/>
  <c r="AU423" i="2"/>
  <c r="AV380" i="2"/>
  <c r="AT380" i="2"/>
  <c r="AS379" i="2"/>
  <c r="AR377" i="2"/>
  <c r="AU337" i="2"/>
  <c r="AR330" i="2"/>
  <c r="AR288" i="2"/>
  <c r="AW285" i="2"/>
  <c r="AW309" i="2"/>
  <c r="AS307" i="2"/>
  <c r="AV428" i="2"/>
  <c r="AV426" i="2"/>
  <c r="AU418" i="2"/>
  <c r="AV416" i="2"/>
  <c r="AS414" i="2"/>
  <c r="AT412" i="2"/>
  <c r="AR381" i="2"/>
  <c r="AR380" i="2"/>
  <c r="AW379" i="2"/>
  <c r="AU369" i="2"/>
  <c r="AS368" i="2"/>
  <c r="AX341" i="2"/>
  <c r="AW339" i="2"/>
  <c r="AW336" i="2"/>
  <c r="AV328" i="2"/>
  <c r="AT327" i="2"/>
  <c r="AX325" i="2"/>
  <c r="AV297" i="2"/>
  <c r="AV287" i="2"/>
  <c r="AT256" i="2"/>
  <c r="AR255" i="2"/>
  <c r="AX252" i="2"/>
  <c r="AR250" i="2"/>
  <c r="AX247" i="2"/>
  <c r="AR241" i="2"/>
  <c r="AW411" i="2"/>
  <c r="AS409" i="2"/>
  <c r="AT408" i="2"/>
  <c r="AW407" i="2"/>
  <c r="AX400" i="2"/>
  <c r="AS398" i="2"/>
  <c r="AV395" i="2"/>
  <c r="AW320" i="2"/>
  <c r="AR315" i="2"/>
  <c r="AU307" i="2"/>
  <c r="AS281" i="2"/>
  <c r="AW280" i="2"/>
  <c r="AR276" i="2"/>
  <c r="AS275" i="2"/>
  <c r="AW267" i="2"/>
  <c r="AX266" i="2"/>
  <c r="AR264" i="2"/>
  <c r="AR237" i="2"/>
  <c r="AW421" i="2"/>
  <c r="AU417" i="2"/>
  <c r="AR413" i="2"/>
  <c r="AU412" i="2"/>
  <c r="AX411" i="2"/>
  <c r="AS411" i="2"/>
  <c r="AV385" i="2"/>
  <c r="AX384" i="2"/>
  <c r="AT382" i="2"/>
  <c r="AS369" i="2"/>
  <c r="AW335" i="2"/>
  <c r="AT330" i="2"/>
  <c r="AX330" i="2"/>
  <c r="AW327" i="2"/>
  <c r="AT326" i="2"/>
  <c r="AX326" i="2"/>
  <c r="AV325" i="2"/>
  <c r="AT299" i="2"/>
  <c r="AW299" i="2"/>
  <c r="AU298" i="2"/>
  <c r="AR292" i="2"/>
  <c r="AV292" i="2"/>
  <c r="AR285" i="2"/>
  <c r="AT285" i="2"/>
  <c r="AT248" i="2"/>
  <c r="AR247" i="2"/>
  <c r="AU245" i="2"/>
  <c r="AX243" i="2"/>
  <c r="AU240" i="2"/>
  <c r="AR409" i="2"/>
  <c r="AV404" i="2"/>
  <c r="AU403" i="2"/>
  <c r="AS402" i="2"/>
  <c r="AT400" i="2"/>
  <c r="AU399" i="2"/>
  <c r="AW398" i="2"/>
  <c r="AT398" i="2"/>
  <c r="AU397" i="2"/>
  <c r="AR396" i="2"/>
  <c r="AS363" i="2"/>
  <c r="AV358" i="2"/>
  <c r="AU357" i="2"/>
  <c r="AX357" i="2"/>
  <c r="AR357" i="2"/>
  <c r="AS356" i="2"/>
  <c r="AW356" i="2"/>
  <c r="AT354" i="2"/>
  <c r="AW354" i="2"/>
  <c r="AS324" i="2"/>
  <c r="AV321" i="2"/>
  <c r="AV320" i="2"/>
  <c r="AT318" i="2"/>
  <c r="AX318" i="2"/>
  <c r="AU317" i="2"/>
  <c r="AW316" i="2"/>
  <c r="AW314" i="2"/>
  <c r="AU312" i="2"/>
  <c r="AV311" i="2"/>
  <c r="AX307" i="2"/>
  <c r="AX274" i="2"/>
  <c r="AT273" i="2"/>
  <c r="AS272" i="2"/>
  <c r="AU272" i="2"/>
  <c r="AT236" i="2"/>
  <c r="AU235" i="2"/>
  <c r="AV234" i="2"/>
  <c r="AR231" i="2"/>
  <c r="AT229" i="2"/>
  <c r="AV222" i="2"/>
  <c r="AV221" i="2"/>
  <c r="O53" i="1"/>
  <c r="O55" i="1"/>
  <c r="O51" i="1"/>
  <c r="O179" i="1"/>
  <c r="O182" i="1"/>
  <c r="O184" i="1"/>
  <c r="M126" i="1"/>
  <c r="M127" i="1" s="1"/>
  <c r="M128" i="1" s="1"/>
  <c r="AU202" i="2"/>
  <c r="AR201" i="2"/>
  <c r="AR199" i="2"/>
  <c r="AW198" i="2"/>
  <c r="AR152" i="2"/>
  <c r="AR121" i="2"/>
  <c r="AR34" i="2"/>
  <c r="AR193" i="2"/>
  <c r="AV192" i="2"/>
  <c r="AR189" i="2"/>
  <c r="AS108" i="2"/>
  <c r="AR20" i="2"/>
  <c r="AX18" i="2"/>
  <c r="AR14" i="2"/>
  <c r="AS13" i="2"/>
  <c r="AV195" i="2"/>
  <c r="AW169" i="2"/>
  <c r="AX161" i="2"/>
  <c r="AW112" i="2"/>
  <c r="AU71" i="2"/>
  <c r="AX71" i="2"/>
  <c r="AV32" i="2"/>
  <c r="AW27" i="2"/>
  <c r="AV24" i="2"/>
  <c r="AS23" i="2"/>
  <c r="AU136" i="2"/>
  <c r="AU95" i="2"/>
  <c r="AV93" i="2"/>
  <c r="AW92" i="2"/>
  <c r="AT63" i="2"/>
  <c r="AV62" i="2"/>
  <c r="AV61" i="2"/>
  <c r="AT60" i="2"/>
  <c r="AS59" i="2"/>
  <c r="AT54" i="2"/>
  <c r="AS52" i="2"/>
  <c r="AW15" i="2"/>
  <c r="AW14" i="2"/>
  <c r="AU13" i="2"/>
  <c r="AR8" i="2"/>
  <c r="AT913" i="2"/>
  <c r="AW212" i="2"/>
  <c r="AX205" i="2"/>
  <c r="AT200" i="2"/>
  <c r="AX200" i="2"/>
  <c r="AU199" i="2"/>
  <c r="AU196" i="2"/>
  <c r="AX162" i="2"/>
  <c r="AS154" i="2"/>
  <c r="AT153" i="2"/>
  <c r="AX126" i="2"/>
  <c r="AX116" i="2"/>
  <c r="AS113" i="2"/>
  <c r="AR110" i="2"/>
  <c r="AV110" i="2"/>
  <c r="AT77" i="2"/>
  <c r="AS77" i="2"/>
  <c r="AR76" i="2"/>
  <c r="AR73" i="2"/>
  <c r="AS70" i="2"/>
  <c r="AS29" i="2"/>
  <c r="AV191" i="2"/>
  <c r="AX190" i="2"/>
  <c r="AP188" i="2"/>
  <c r="AV187" i="2"/>
  <c r="AT187" i="2"/>
  <c r="AS187" i="2"/>
  <c r="AU185" i="2"/>
  <c r="AV182" i="2"/>
  <c r="AV178" i="2"/>
  <c r="AU177" i="2"/>
  <c r="AX177" i="2"/>
  <c r="AW145" i="2"/>
  <c r="AT144" i="2"/>
  <c r="AX144" i="2"/>
  <c r="AT141" i="2"/>
  <c r="AV135" i="2"/>
  <c r="AW93" i="2"/>
  <c r="AW64" i="2"/>
  <c r="AX63" i="2"/>
  <c r="AU59" i="2"/>
  <c r="AU58" i="2"/>
  <c r="AT55" i="2"/>
  <c r="AV51" i="2"/>
  <c r="AR19" i="2"/>
  <c r="AX17" i="2"/>
  <c r="AU17" i="2"/>
  <c r="AV16" i="2"/>
  <c r="AW16" i="2"/>
  <c r="AR1077" i="2"/>
  <c r="AX42" i="2"/>
  <c r="AT42" i="2"/>
  <c r="AR42" i="2"/>
  <c r="AW42" i="2"/>
  <c r="AS42" i="2"/>
  <c r="AU42" i="2"/>
  <c r="AS9" i="2"/>
  <c r="K20" i="1"/>
  <c r="AR123" i="1"/>
  <c r="W117" i="1"/>
  <c r="BZ171" i="1"/>
  <c r="BY171" i="1" s="1"/>
  <c r="AR131" i="1"/>
  <c r="AR43" i="1"/>
  <c r="AR42" i="1"/>
  <c r="AR35" i="1"/>
  <c r="AX852" i="2"/>
  <c r="AV849" i="2"/>
  <c r="AR852" i="2"/>
  <c r="AV844" i="2"/>
  <c r="AT854" i="2"/>
  <c r="AW833" i="2"/>
  <c r="AV834" i="2"/>
  <c r="AW841" i="2"/>
  <c r="AT852" i="2"/>
  <c r="AS832" i="2"/>
  <c r="AW843" i="2"/>
  <c r="AT846" i="2"/>
  <c r="AX846" i="2"/>
  <c r="AW828" i="2"/>
  <c r="AX835" i="2"/>
  <c r="AR855" i="2"/>
  <c r="AS849" i="2"/>
  <c r="AR834" i="2"/>
  <c r="AS831" i="2"/>
  <c r="AW831" i="2"/>
  <c r="AU845" i="2"/>
  <c r="AU827" i="2"/>
  <c r="AT832" i="2"/>
  <c r="AU835" i="2"/>
  <c r="AT836" i="2"/>
  <c r="AW837" i="2"/>
  <c r="AV838" i="2"/>
  <c r="AV842" i="2"/>
  <c r="AT844" i="2"/>
  <c r="AU847" i="2"/>
  <c r="AX832" i="2"/>
  <c r="AX834" i="2"/>
  <c r="AX851" i="2"/>
  <c r="AU785" i="2"/>
  <c r="AT786" i="2"/>
  <c r="AV792" i="2"/>
  <c r="AU793" i="2"/>
  <c r="AT794" i="2"/>
  <c r="AU801" i="2"/>
  <c r="AW807" i="2"/>
  <c r="AT810" i="2"/>
  <c r="AW811" i="2"/>
  <c r="AR804" i="2"/>
  <c r="AR796" i="2"/>
  <c r="AS792" i="2"/>
  <c r="AR792" i="2"/>
  <c r="AR791" i="2"/>
  <c r="AR801" i="2"/>
  <c r="AR810" i="2"/>
  <c r="AV787" i="2"/>
  <c r="AV791" i="2"/>
  <c r="AW804" i="2"/>
  <c r="AU806" i="2"/>
  <c r="AX797" i="2"/>
  <c r="AS810" i="2"/>
  <c r="AS785" i="2"/>
  <c r="AW785" i="2"/>
  <c r="AV786" i="2"/>
  <c r="AW793" i="2"/>
  <c r="AV794" i="2"/>
  <c r="AU799" i="2"/>
  <c r="AU803" i="2"/>
  <c r="AT808" i="2"/>
  <c r="AW809" i="2"/>
  <c r="AX803" i="2"/>
  <c r="AW814" i="2"/>
  <c r="AR786" i="2"/>
  <c r="AS815" i="2"/>
  <c r="AT765" i="2"/>
  <c r="AT769" i="2"/>
  <c r="AX765" i="2"/>
  <c r="AU760" i="2"/>
  <c r="AX758" i="2"/>
  <c r="AW768" i="2"/>
  <c r="AU749" i="2"/>
  <c r="AS745" i="2"/>
  <c r="AW742" i="2"/>
  <c r="AU744" i="2"/>
  <c r="AW754" i="2"/>
  <c r="AU756" i="2"/>
  <c r="AU764" i="2"/>
  <c r="AU746" i="2"/>
  <c r="AW748" i="2"/>
  <c r="AU750" i="2"/>
  <c r="AV753" i="2"/>
  <c r="AW760" i="2"/>
  <c r="AU762" i="2"/>
  <c r="AV765" i="2"/>
  <c r="AU766" i="2"/>
  <c r="AR697" i="2"/>
  <c r="AU700" i="2"/>
  <c r="AU704" i="2"/>
  <c r="AW706" i="2"/>
  <c r="AW710" i="2"/>
  <c r="AT713" i="2"/>
  <c r="AU724" i="2"/>
  <c r="AX708" i="2"/>
  <c r="AU705" i="2"/>
  <c r="AW711" i="2"/>
  <c r="AU707" i="2"/>
  <c r="AW698" i="2"/>
  <c r="AV699" i="2"/>
  <c r="AV703" i="2"/>
  <c r="AU716" i="2"/>
  <c r="AW718" i="2"/>
  <c r="AU720" i="2"/>
  <c r="AT721" i="2"/>
  <c r="AW722" i="2"/>
  <c r="AV723" i="2"/>
  <c r="AW726" i="2"/>
  <c r="AX709" i="2"/>
  <c r="AX706" i="2"/>
  <c r="AX719" i="2"/>
  <c r="AR699" i="2"/>
  <c r="AS710" i="2"/>
  <c r="AW705" i="2"/>
  <c r="AU711" i="2"/>
  <c r="AW699" i="2"/>
  <c r="AU701" i="2"/>
  <c r="AW703" i="2"/>
  <c r="AX678" i="2"/>
  <c r="AW655" i="2"/>
  <c r="AU657" i="2"/>
  <c r="AT658" i="2"/>
  <c r="AW663" i="2"/>
  <c r="AT666" i="2"/>
  <c r="AU669" i="2"/>
  <c r="AV672" i="2"/>
  <c r="AV676" i="2"/>
  <c r="AT678" i="2"/>
  <c r="AX663" i="2"/>
  <c r="AX681" i="2"/>
  <c r="AX671" i="2"/>
  <c r="AX661" i="2"/>
  <c r="AU656" i="2"/>
  <c r="AT661" i="2"/>
  <c r="AW666" i="2"/>
  <c r="AS666" i="2"/>
  <c r="AX684" i="2"/>
  <c r="AU659" i="2"/>
  <c r="AW665" i="2"/>
  <c r="AW669" i="2"/>
  <c r="AU671" i="2"/>
  <c r="AU683" i="2"/>
  <c r="AX667" i="2"/>
  <c r="AX656" i="2"/>
  <c r="AU664" i="2"/>
  <c r="AW670" i="2"/>
  <c r="AV611" i="2"/>
  <c r="AU628" i="2"/>
  <c r="AR629" i="2"/>
  <c r="AR635" i="2"/>
  <c r="AV638" i="2"/>
  <c r="AV620" i="2"/>
  <c r="AW635" i="2"/>
  <c r="AU637" i="2"/>
  <c r="AT638" i="2"/>
  <c r="AV617" i="2"/>
  <c r="AV630" i="2"/>
  <c r="AU631" i="2"/>
  <c r="AU639" i="2"/>
  <c r="AX613" i="2"/>
  <c r="AX621" i="2"/>
  <c r="AR619" i="2"/>
  <c r="AS579" i="2"/>
  <c r="AT573" i="2"/>
  <c r="AU584" i="2"/>
  <c r="AW571" i="2"/>
  <c r="AT574" i="2"/>
  <c r="AR599" i="2"/>
  <c r="AW586" i="2"/>
  <c r="AS576" i="2"/>
  <c r="AR582" i="2"/>
  <c r="AU570" i="2"/>
  <c r="AT575" i="2"/>
  <c r="AV581" i="2"/>
  <c r="AW588" i="2"/>
  <c r="AU590" i="2"/>
  <c r="AX573" i="2"/>
  <c r="AX585" i="2"/>
  <c r="AT586" i="2"/>
  <c r="AV592" i="2"/>
  <c r="AX571" i="2"/>
  <c r="AR576" i="2"/>
  <c r="AR575" i="2"/>
  <c r="AR574" i="2"/>
  <c r="AS593" i="2"/>
  <c r="AS583" i="2"/>
  <c r="AV600" i="2"/>
  <c r="AR600" i="2"/>
  <c r="AV598" i="2"/>
  <c r="AX597" i="2"/>
  <c r="AT597" i="2"/>
  <c r="AV596" i="2"/>
  <c r="AR596" i="2"/>
  <c r="AV575" i="2"/>
  <c r="AT581" i="2"/>
  <c r="AW572" i="2"/>
  <c r="AV573" i="2"/>
  <c r="AU586" i="2"/>
  <c r="AT587" i="2"/>
  <c r="AX593" i="2"/>
  <c r="AX569" i="2"/>
  <c r="AS531" i="2"/>
  <c r="AS525" i="2"/>
  <c r="AW541" i="2"/>
  <c r="AU540" i="2"/>
  <c r="AT558" i="2"/>
  <c r="AR550" i="2"/>
  <c r="AU527" i="2"/>
  <c r="AW529" i="2"/>
  <c r="AU531" i="2"/>
  <c r="AT532" i="2"/>
  <c r="AU535" i="2"/>
  <c r="AX526" i="2"/>
  <c r="AX539" i="2"/>
  <c r="AU525" i="2"/>
  <c r="AW543" i="2"/>
  <c r="AW524" i="2"/>
  <c r="AU530" i="2"/>
  <c r="AU534" i="2"/>
  <c r="AT539" i="2"/>
  <c r="AW540" i="2"/>
  <c r="AV541" i="2"/>
  <c r="AT547" i="2"/>
  <c r="AT551" i="2"/>
  <c r="AX551" i="2"/>
  <c r="AV557" i="2"/>
  <c r="AR557" i="2"/>
  <c r="AS495" i="2"/>
  <c r="AS497" i="2"/>
  <c r="AR487" i="2"/>
  <c r="AT493" i="2"/>
  <c r="AV481" i="2"/>
  <c r="AV485" i="2"/>
  <c r="AV489" i="2"/>
  <c r="AU494" i="2"/>
  <c r="AV497" i="2"/>
  <c r="AV487" i="2"/>
  <c r="AV491" i="2"/>
  <c r="AT482" i="2"/>
  <c r="AV484" i="2"/>
  <c r="AT494" i="2"/>
  <c r="AT506" i="2"/>
  <c r="AX482" i="2"/>
  <c r="AX494" i="2"/>
  <c r="AV506" i="2"/>
  <c r="AU480" i="2"/>
  <c r="AU496" i="2"/>
  <c r="AT501" i="2"/>
  <c r="AT509" i="2"/>
  <c r="AV482" i="2"/>
  <c r="AW483" i="2"/>
  <c r="AU485" i="2"/>
  <c r="AV504" i="2"/>
  <c r="AU505" i="2"/>
  <c r="AW507" i="2"/>
  <c r="AT443" i="2"/>
  <c r="AT446" i="2"/>
  <c r="AU449" i="2"/>
  <c r="AU453" i="2"/>
  <c r="AX466" i="2"/>
  <c r="AX457" i="2"/>
  <c r="AX445" i="2"/>
  <c r="AW465" i="2"/>
  <c r="AT457" i="2"/>
  <c r="AW466" i="2"/>
  <c r="AX446" i="2"/>
  <c r="AT448" i="2"/>
  <c r="AW449" i="2"/>
  <c r="AU455" i="2"/>
  <c r="AV458" i="2"/>
  <c r="AX439" i="2"/>
  <c r="AX453" i="2"/>
  <c r="AT454" i="2"/>
  <c r="AT462" i="2"/>
  <c r="AV464" i="2"/>
  <c r="AR437" i="2"/>
  <c r="AU440" i="2"/>
  <c r="AV443" i="2"/>
  <c r="AX461" i="2"/>
  <c r="AU441" i="2"/>
  <c r="AT453" i="2"/>
  <c r="AW462" i="2"/>
  <c r="AU464" i="2"/>
  <c r="AT465" i="2"/>
  <c r="AX437" i="2"/>
  <c r="AX454" i="2"/>
  <c r="AV398" i="2"/>
  <c r="AW405" i="2"/>
  <c r="AW409" i="2"/>
  <c r="AW417" i="2"/>
  <c r="AT420" i="2"/>
  <c r="AX422" i="2"/>
  <c r="AX419" i="2"/>
  <c r="AX406" i="2"/>
  <c r="AR400" i="2"/>
  <c r="AU425" i="2"/>
  <c r="AW418" i="2"/>
  <c r="AV397" i="2"/>
  <c r="AR421" i="2"/>
  <c r="AR411" i="2"/>
  <c r="AR408" i="2"/>
  <c r="AU426" i="2"/>
  <c r="AV394" i="2"/>
  <c r="AV410" i="2"/>
  <c r="AT416" i="2"/>
  <c r="AV418" i="2"/>
  <c r="AV422" i="2"/>
  <c r="AS400" i="2"/>
  <c r="AU400" i="2"/>
  <c r="AX395" i="2"/>
  <c r="AX428" i="2"/>
  <c r="AX426" i="2"/>
  <c r="AX424" i="2"/>
  <c r="AS352" i="2"/>
  <c r="AR363" i="2"/>
  <c r="AT381" i="2"/>
  <c r="AV354" i="2"/>
  <c r="AT356" i="2"/>
  <c r="AU359" i="2"/>
  <c r="AT360" i="2"/>
  <c r="AW365" i="2"/>
  <c r="AV366" i="2"/>
  <c r="AU367" i="2"/>
  <c r="AW373" i="2"/>
  <c r="AW377" i="2"/>
  <c r="AV378" i="2"/>
  <c r="AR366" i="2"/>
  <c r="AW383" i="2"/>
  <c r="AT357" i="2"/>
  <c r="AV359" i="2"/>
  <c r="AX360" i="2"/>
  <c r="AR378" i="2"/>
  <c r="AR352" i="2"/>
  <c r="AS357" i="2"/>
  <c r="AW360" i="2"/>
  <c r="AV365" i="2"/>
  <c r="AV373" i="2"/>
  <c r="AV377" i="2"/>
  <c r="AW350" i="2"/>
  <c r="AT353" i="2"/>
  <c r="AW362" i="2"/>
  <c r="AV375" i="2"/>
  <c r="AU376" i="2"/>
  <c r="AX370" i="2"/>
  <c r="AS354" i="2"/>
  <c r="AU308" i="2"/>
  <c r="AT325" i="2"/>
  <c r="AW326" i="2"/>
  <c r="AU336" i="2"/>
  <c r="AX331" i="2"/>
  <c r="AS334" i="2"/>
  <c r="AR333" i="2"/>
  <c r="AR325" i="2"/>
  <c r="AS337" i="2"/>
  <c r="AU311" i="2"/>
  <c r="AW307" i="2"/>
  <c r="AU309" i="2"/>
  <c r="AX311" i="2"/>
  <c r="AU310" i="2"/>
  <c r="AW312" i="2"/>
  <c r="AU322" i="2"/>
  <c r="AU326" i="2"/>
  <c r="AT335" i="2"/>
  <c r="AW315" i="2"/>
  <c r="AU327" i="2"/>
  <c r="AV330" i="2"/>
  <c r="AV334" i="2"/>
  <c r="AX342" i="2"/>
  <c r="AR337" i="2"/>
  <c r="AR273" i="2"/>
  <c r="AW283" i="2"/>
  <c r="AX273" i="2"/>
  <c r="AT267" i="2"/>
  <c r="AX264" i="2"/>
  <c r="AT274" i="2"/>
  <c r="AU289" i="2"/>
  <c r="AR274" i="2"/>
  <c r="AU296" i="2"/>
  <c r="AT284" i="2"/>
  <c r="AV286" i="2"/>
  <c r="AS283" i="2"/>
  <c r="AV264" i="2"/>
  <c r="AT270" i="2"/>
  <c r="AV288" i="2"/>
  <c r="AX296" i="2"/>
  <c r="AT287" i="2"/>
  <c r="AX292" i="2"/>
  <c r="AX298" i="2"/>
  <c r="AV290" i="2"/>
  <c r="AU291" i="2"/>
  <c r="AV231" i="2"/>
  <c r="AV228" i="2"/>
  <c r="AT230" i="2"/>
  <c r="AW239" i="2"/>
  <c r="AX241" i="2"/>
  <c r="AR243" i="2"/>
  <c r="AT235" i="2"/>
  <c r="AX230" i="2"/>
  <c r="AX222" i="2"/>
  <c r="AT222" i="2"/>
  <c r="AV226" i="2"/>
  <c r="AS236" i="2"/>
  <c r="AU252" i="2"/>
  <c r="AW228" i="2"/>
  <c r="AV233" i="2"/>
  <c r="AV245" i="2"/>
  <c r="AV252" i="2"/>
  <c r="AW234" i="2"/>
  <c r="AT237" i="2"/>
  <c r="AV243" i="2"/>
  <c r="AX221" i="2"/>
  <c r="AX235" i="2"/>
  <c r="AX233" i="2"/>
  <c r="AT252" i="2"/>
  <c r="AT224" i="2"/>
  <c r="AU243" i="2"/>
  <c r="AW245" i="2"/>
  <c r="AX224" i="2"/>
  <c r="AR222" i="2"/>
  <c r="AT184" i="2"/>
  <c r="AT188" i="2"/>
  <c r="AV198" i="2"/>
  <c r="AX184" i="2"/>
  <c r="AX188" i="2"/>
  <c r="AS193" i="2"/>
  <c r="AR205" i="2"/>
  <c r="AR200" i="2"/>
  <c r="AT198" i="2"/>
  <c r="AV212" i="2"/>
  <c r="AT190" i="2"/>
  <c r="AW195" i="2"/>
  <c r="AT205" i="2"/>
  <c r="AS194" i="2"/>
  <c r="AR183" i="2"/>
  <c r="AR184" i="2"/>
  <c r="AW194" i="2"/>
  <c r="AW188" i="2"/>
  <c r="AW192" i="2"/>
  <c r="AR185" i="2"/>
  <c r="AW158" i="2"/>
  <c r="AT136" i="2"/>
  <c r="AU147" i="2"/>
  <c r="AT156" i="2"/>
  <c r="AW157" i="2"/>
  <c r="AU159" i="2"/>
  <c r="AX134" i="2"/>
  <c r="AU142" i="2"/>
  <c r="AW144" i="2"/>
  <c r="AU146" i="2"/>
  <c r="AV153" i="2"/>
  <c r="AU162" i="2"/>
  <c r="AX164" i="2"/>
  <c r="AT154" i="2"/>
  <c r="AS160" i="2"/>
  <c r="AX145" i="2"/>
  <c r="AX163" i="2"/>
  <c r="AU166" i="2"/>
  <c r="AX165" i="2"/>
  <c r="AS125" i="2"/>
  <c r="AR105" i="2"/>
  <c r="AR92" i="2"/>
  <c r="AU100" i="2"/>
  <c r="AX122" i="2"/>
  <c r="AT103" i="2"/>
  <c r="AV105" i="2"/>
  <c r="AR96" i="2"/>
  <c r="AS98" i="2"/>
  <c r="AU114" i="2"/>
  <c r="AW91" i="2"/>
  <c r="AV92" i="2"/>
  <c r="AT97" i="2"/>
  <c r="AT117" i="2"/>
  <c r="AX103" i="2"/>
  <c r="AS93" i="2"/>
  <c r="AR93" i="2"/>
  <c r="AV109" i="2"/>
  <c r="AW71" i="2"/>
  <c r="AT73" i="2"/>
  <c r="AU82" i="2"/>
  <c r="AW63" i="2"/>
  <c r="AU69" i="2"/>
  <c r="AU77" i="2"/>
  <c r="AX76" i="2"/>
  <c r="AW73" i="2"/>
  <c r="AR59" i="2"/>
  <c r="AR56" i="2"/>
  <c r="AX48" i="2"/>
  <c r="AV50" i="2"/>
  <c r="AT52" i="2"/>
  <c r="AX52" i="2"/>
  <c r="AX50" i="2"/>
  <c r="AX70" i="2"/>
  <c r="AX68" i="2"/>
  <c r="AT49" i="2"/>
  <c r="AT57" i="2"/>
  <c r="AV59" i="2"/>
  <c r="AT61" i="2"/>
  <c r="AT68" i="2"/>
  <c r="AV56" i="2"/>
  <c r="AV60" i="2"/>
  <c r="AU65" i="2"/>
  <c r="AT66" i="2"/>
  <c r="AW67" i="2"/>
  <c r="AT70" i="2"/>
  <c r="AX66" i="2"/>
  <c r="AU16" i="2"/>
  <c r="AW12" i="2"/>
  <c r="AV14" i="2"/>
  <c r="AV8" i="2"/>
  <c r="AU21" i="2"/>
  <c r="AX20" i="2"/>
  <c r="AR29" i="2"/>
  <c r="AS25" i="2"/>
  <c r="AT17" i="2"/>
  <c r="AT26" i="2"/>
  <c r="AT18" i="2"/>
  <c r="AT10" i="2"/>
  <c r="AV25" i="2"/>
  <c r="AT32" i="2"/>
  <c r="AU20" i="2"/>
  <c r="AX29" i="2"/>
  <c r="AU32" i="2"/>
  <c r="AV26" i="2"/>
  <c r="AV18" i="2"/>
  <c r="AV13" i="2"/>
  <c r="AT12" i="2"/>
  <c r="AU11" i="2"/>
  <c r="AT24" i="2"/>
  <c r="AX15" i="2"/>
  <c r="W23" i="1"/>
  <c r="W33" i="1"/>
  <c r="W59" i="1"/>
  <c r="W71" i="1"/>
  <c r="W67" i="1"/>
  <c r="W83" i="1"/>
  <c r="W141" i="1"/>
  <c r="W140" i="1"/>
  <c r="W139" i="1"/>
  <c r="W200" i="1"/>
  <c r="W196" i="1"/>
  <c r="W238" i="1"/>
  <c r="W246" i="1"/>
  <c r="W281" i="1"/>
  <c r="W276" i="1"/>
  <c r="S267" i="1"/>
  <c r="S273" i="1"/>
  <c r="S268" i="1"/>
  <c r="S191" i="1"/>
  <c r="S190" i="1"/>
  <c r="S131" i="1"/>
  <c r="Q133" i="1"/>
  <c r="Q134" i="1" s="1"/>
  <c r="Q93" i="1"/>
  <c r="Q94" i="1" s="1"/>
  <c r="Q95" i="1" s="1"/>
  <c r="Q96" i="1" s="1"/>
  <c r="Q97" i="1" s="1"/>
  <c r="Q98" i="1" s="1"/>
  <c r="S54" i="1"/>
  <c r="S51" i="1"/>
  <c r="S53" i="1"/>
  <c r="I28" i="1"/>
  <c r="I29" i="1" s="1"/>
  <c r="K29" i="1" s="1"/>
  <c r="AR217" i="1"/>
  <c r="AR274" i="1"/>
  <c r="BZ170" i="1"/>
  <c r="BZ107" i="1"/>
  <c r="BY107" i="1" s="1"/>
  <c r="CA155" i="1"/>
  <c r="BZ226" i="1"/>
  <c r="BZ91" i="1"/>
  <c r="BZ74" i="1"/>
  <c r="BY74" i="1" s="1"/>
  <c r="AT196" i="2"/>
  <c r="AR10" i="2"/>
  <c r="AS16" i="2"/>
  <c r="AW8" i="2"/>
  <c r="AX183" i="2"/>
  <c r="AR195" i="2"/>
  <c r="AR65" i="2"/>
  <c r="AR149" i="2"/>
  <c r="AR180" i="2"/>
  <c r="AR269" i="2"/>
  <c r="AS366" i="2"/>
  <c r="AS408" i="2"/>
  <c r="AS322" i="2"/>
  <c r="AS321" i="2"/>
  <c r="AR637" i="2"/>
  <c r="AX216" i="2"/>
  <c r="AS216" i="2"/>
  <c r="AV215" i="2"/>
  <c r="AU214" i="2"/>
  <c r="AX214" i="2"/>
  <c r="AU519" i="2"/>
  <c r="M199" i="1"/>
  <c r="O198" i="1"/>
  <c r="M132" i="1"/>
  <c r="O131" i="1"/>
  <c r="U271" i="1"/>
  <c r="U272" i="1" s="1"/>
  <c r="W270" i="1"/>
  <c r="AR187" i="1"/>
  <c r="CA90" i="1"/>
  <c r="AR44" i="1"/>
  <c r="AR43" i="2"/>
  <c r="AW40" i="2"/>
  <c r="AV40" i="2"/>
  <c r="AS40" i="2"/>
  <c r="E60" i="1"/>
  <c r="E61" i="1" s="1"/>
  <c r="E62" i="1" s="1"/>
  <c r="AR162" i="2"/>
  <c r="AS191" i="2"/>
  <c r="AS190" i="2"/>
  <c r="AS235" i="2"/>
  <c r="AW225" i="2"/>
  <c r="AU277" i="2"/>
  <c r="AX363" i="2"/>
  <c r="AS234" i="2"/>
  <c r="AR406" i="2"/>
  <c r="AS310" i="2"/>
  <c r="AW393" i="2"/>
  <c r="AW487" i="2"/>
  <c r="AX171" i="2"/>
  <c r="AV170" i="2"/>
  <c r="AT432" i="2"/>
  <c r="AV431" i="2"/>
  <c r="AR426" i="2"/>
  <c r="Q148" i="1"/>
  <c r="Q149" i="1" s="1"/>
  <c r="Q150" i="1" s="1"/>
  <c r="Q151" i="1" s="1"/>
  <c r="Q152" i="1" s="1"/>
  <c r="S147" i="1"/>
  <c r="Q60" i="1"/>
  <c r="Q61" i="1" s="1"/>
  <c r="S59" i="1"/>
  <c r="U213" i="1"/>
  <c r="W212" i="1"/>
  <c r="Y12" i="1"/>
  <c r="Y13" i="1" s="1"/>
  <c r="Y14" i="1" s="1"/>
  <c r="Y15" i="1" s="1"/>
  <c r="Y16" i="1" s="1"/>
  <c r="AA16" i="1" s="1"/>
  <c r="AA11" i="1"/>
  <c r="AR189" i="1"/>
  <c r="AR41" i="2"/>
  <c r="AX44" i="2"/>
  <c r="AU33" i="2"/>
  <c r="AS53" i="2"/>
  <c r="AS22" i="2"/>
  <c r="AR147" i="2"/>
  <c r="AR135" i="2"/>
  <c r="AR23" i="2"/>
  <c r="AR28" i="2"/>
  <c r="AR70" i="2"/>
  <c r="AR188" i="2"/>
  <c r="AR177" i="2"/>
  <c r="AW400" i="2"/>
  <c r="AS249" i="2"/>
  <c r="AS244" i="2"/>
  <c r="AS416" i="2"/>
  <c r="AR415" i="2"/>
  <c r="AR329" i="2"/>
  <c r="AS286" i="2"/>
  <c r="AR328" i="2"/>
  <c r="AS308" i="2"/>
  <c r="AS267" i="2"/>
  <c r="AS367" i="2"/>
  <c r="AS238" i="2"/>
  <c r="AS237" i="2"/>
  <c r="AS365" i="2"/>
  <c r="AR504" i="2"/>
  <c r="AR571" i="2"/>
  <c r="AS530" i="2"/>
  <c r="AS456" i="2"/>
  <c r="AR449" i="2"/>
  <c r="AR626" i="2"/>
  <c r="AR523" i="2"/>
  <c r="AW87" i="2"/>
  <c r="AV85" i="2"/>
  <c r="AR85" i="2"/>
  <c r="AR130" i="2"/>
  <c r="AU124" i="2"/>
  <c r="AV173" i="2"/>
  <c r="AX172" i="2"/>
  <c r="AS172" i="2"/>
  <c r="AU216" i="2"/>
  <c r="AR301" i="2"/>
  <c r="AU301" i="2"/>
  <c r="AU343" i="2"/>
  <c r="AU387" i="2"/>
  <c r="AX560" i="2"/>
  <c r="AW560" i="2"/>
  <c r="AU559" i="2"/>
  <c r="AX558" i="2"/>
  <c r="AV603" i="2"/>
  <c r="AR603" i="2"/>
  <c r="AU603" i="2"/>
  <c r="Q21" i="1"/>
  <c r="S20" i="1"/>
  <c r="AT76" i="2"/>
  <c r="AT95" i="2"/>
  <c r="AS95" i="2"/>
  <c r="AS51" i="2"/>
  <c r="AS34" i="2"/>
  <c r="AU10" i="2"/>
  <c r="AS10" i="2"/>
  <c r="AR72" i="2"/>
  <c r="AR108" i="2"/>
  <c r="AS147" i="2"/>
  <c r="AR102" i="2"/>
  <c r="AR145" i="2"/>
  <c r="AS92" i="2"/>
  <c r="AV91" i="2"/>
  <c r="AR69" i="2"/>
  <c r="AS109" i="2"/>
  <c r="AS195" i="2"/>
  <c r="AS31" i="2"/>
  <c r="AS65" i="2"/>
  <c r="AS149" i="2"/>
  <c r="AS186" i="2"/>
  <c r="AS178" i="2"/>
  <c r="AS312" i="2"/>
  <c r="AR354" i="2"/>
  <c r="AR240" i="2"/>
  <c r="AR375" i="2"/>
  <c r="AR360" i="2"/>
  <c r="AR228" i="2"/>
  <c r="AS228" i="2"/>
  <c r="AS461" i="2"/>
  <c r="AS533" i="2"/>
  <c r="AR495" i="2"/>
  <c r="AR497" i="2"/>
  <c r="AS539" i="2"/>
  <c r="AS667" i="2"/>
  <c r="AS879" i="2"/>
  <c r="AR784" i="2"/>
  <c r="AR969" i="2"/>
  <c r="AR797" i="2"/>
  <c r="AR1046" i="2"/>
  <c r="AR843" i="2"/>
  <c r="AS835" i="2"/>
  <c r="AR835" i="2"/>
  <c r="AS1063" i="2"/>
  <c r="AS788" i="2"/>
  <c r="AR1068" i="2"/>
  <c r="AT87" i="2"/>
  <c r="AX213" i="2"/>
  <c r="AV208" i="2"/>
  <c r="AX207" i="2"/>
  <c r="AT207" i="2"/>
  <c r="AR469" i="2"/>
  <c r="AV519" i="2"/>
  <c r="AT516" i="2"/>
  <c r="AR516" i="2"/>
  <c r="AT510" i="2"/>
  <c r="AR753" i="2"/>
  <c r="AR1008" i="2"/>
  <c r="AS812" i="2"/>
  <c r="AR982" i="2"/>
  <c r="AS656" i="2"/>
  <c r="AR1056" i="2"/>
  <c r="AS763" i="2"/>
  <c r="AS717" i="2"/>
  <c r="AS713" i="2"/>
  <c r="AR836" i="2"/>
  <c r="AS1015" i="2"/>
  <c r="AS929" i="2"/>
  <c r="AS768" i="2"/>
  <c r="AX37" i="2"/>
  <c r="AV87" i="2"/>
  <c r="AR87" i="2"/>
  <c r="AU86" i="2"/>
  <c r="AX85" i="2"/>
  <c r="AW84" i="2"/>
  <c r="AS84" i="2"/>
  <c r="AU84" i="2"/>
  <c r="AW173" i="2"/>
  <c r="AS171" i="2"/>
  <c r="AV168" i="2"/>
  <c r="AR168" i="2"/>
  <c r="AW215" i="2"/>
  <c r="AS215" i="2"/>
  <c r="AW213" i="2"/>
  <c r="AS213" i="2"/>
  <c r="AR259" i="2"/>
  <c r="AR258" i="2"/>
  <c r="AX303" i="2"/>
  <c r="AW303" i="2"/>
  <c r="AV303" i="2"/>
  <c r="AU302" i="2"/>
  <c r="AW301" i="2"/>
  <c r="AW300" i="2"/>
  <c r="AS300" i="2"/>
  <c r="AU300" i="2"/>
  <c r="AV298" i="2"/>
  <c r="AX345" i="2"/>
  <c r="AT345" i="2"/>
  <c r="AW345" i="2"/>
  <c r="AV345" i="2"/>
  <c r="AU344" i="2"/>
  <c r="AW343" i="2"/>
  <c r="AV342" i="2"/>
  <c r="AU339" i="2"/>
  <c r="AV338" i="2"/>
  <c r="AX389" i="2"/>
  <c r="AW389" i="2"/>
  <c r="AU388" i="2"/>
  <c r="AW387" i="2"/>
  <c r="AT384" i="2"/>
  <c r="AX382" i="2"/>
  <c r="AV381" i="2"/>
  <c r="AX380" i="2"/>
  <c r="AU429" i="2"/>
  <c r="AS429" i="2"/>
  <c r="AX516" i="2"/>
  <c r="AU562" i="2"/>
  <c r="AW736" i="2"/>
  <c r="AV736" i="2"/>
  <c r="AU865" i="2"/>
  <c r="AX864" i="2"/>
  <c r="AT864" i="2"/>
  <c r="AR1079" i="2"/>
  <c r="AU1078" i="2"/>
  <c r="AP127" i="2"/>
  <c r="AP124" i="2"/>
  <c r="AP84" i="2"/>
  <c r="AP41" i="2"/>
  <c r="M284" i="1"/>
  <c r="O283" i="1"/>
  <c r="Q205" i="1"/>
  <c r="Q206" i="1" s="1"/>
  <c r="Q207" i="1" s="1"/>
  <c r="S204" i="1"/>
  <c r="Q142" i="1"/>
  <c r="S141" i="1"/>
  <c r="U126" i="1"/>
  <c r="W125" i="1"/>
  <c r="U85" i="1"/>
  <c r="W84" i="1"/>
  <c r="AP907" i="2"/>
  <c r="AR617" i="2"/>
  <c r="AS569" i="2"/>
  <c r="AR965" i="2"/>
  <c r="AR832" i="2"/>
  <c r="AS1013" i="2"/>
  <c r="AS970" i="2"/>
  <c r="AS931" i="2"/>
  <c r="AS1017" i="2"/>
  <c r="AS894" i="2"/>
  <c r="AS926" i="2"/>
  <c r="AR926" i="2"/>
  <c r="AS961" i="2"/>
  <c r="AR1045" i="2"/>
  <c r="AS897" i="2"/>
  <c r="AS940" i="2"/>
  <c r="AR940" i="2"/>
  <c r="AS1026" i="2"/>
  <c r="AR1026" i="2"/>
  <c r="AS1069" i="2"/>
  <c r="AR1069" i="2"/>
  <c r="AS791" i="2"/>
  <c r="AR1042" i="2"/>
  <c r="AR956" i="2"/>
  <c r="AS1014" i="2"/>
  <c r="AR1014" i="2"/>
  <c r="AS971" i="2"/>
  <c r="AS968" i="2"/>
  <c r="AS882" i="2"/>
  <c r="AR882" i="2"/>
  <c r="AS896" i="2"/>
  <c r="AS939" i="2"/>
  <c r="AW39" i="2"/>
  <c r="AS39" i="2"/>
  <c r="AV38" i="2"/>
  <c r="AR38" i="2"/>
  <c r="AU37" i="2"/>
  <c r="AW35" i="2"/>
  <c r="AS35" i="2"/>
  <c r="AX35" i="2"/>
  <c r="AT35" i="2"/>
  <c r="AX173" i="2"/>
  <c r="AU170" i="2"/>
  <c r="AS166" i="2"/>
  <c r="AR215" i="2"/>
  <c r="AR214" i="2"/>
  <c r="AX211" i="2"/>
  <c r="AT211" i="2"/>
  <c r="AW208" i="2"/>
  <c r="AS208" i="2"/>
  <c r="AV207" i="2"/>
  <c r="AU258" i="2"/>
  <c r="AR257" i="2"/>
  <c r="AW302" i="2"/>
  <c r="AS302" i="2"/>
  <c r="AX344" i="2"/>
  <c r="AT344" i="2"/>
  <c r="AW344" i="2"/>
  <c r="AS344" i="2"/>
  <c r="AX388" i="2"/>
  <c r="AW388" i="2"/>
  <c r="AS388" i="2"/>
  <c r="AW386" i="2"/>
  <c r="AU386" i="2"/>
  <c r="AU432" i="2"/>
  <c r="AT430" i="2"/>
  <c r="AS430" i="2"/>
  <c r="AW517" i="2"/>
  <c r="AU648" i="2"/>
  <c r="AX647" i="2"/>
  <c r="AU649" i="2"/>
  <c r="AX648" i="2"/>
  <c r="AT648" i="2"/>
  <c r="AX646" i="2"/>
  <c r="AT646" i="2"/>
  <c r="AW693" i="2"/>
  <c r="AS693" i="2"/>
  <c r="AW692" i="2"/>
  <c r="AS692" i="2"/>
  <c r="AS735" i="2"/>
  <c r="AT733" i="2"/>
  <c r="AR730" i="2"/>
  <c r="AV778" i="2"/>
  <c r="AR778" i="2"/>
  <c r="AU778" i="2"/>
  <c r="AU777" i="2"/>
  <c r="AX777" i="2"/>
  <c r="AT777" i="2"/>
  <c r="AV776" i="2"/>
  <c r="AX773" i="2"/>
  <c r="AV770" i="2"/>
  <c r="AR822" i="2"/>
  <c r="AX821" i="2"/>
  <c r="AV820" i="2"/>
  <c r="AV819" i="2"/>
  <c r="AR819" i="2"/>
  <c r="AU909" i="2"/>
  <c r="AX909" i="2"/>
  <c r="AT909" i="2"/>
  <c r="AV908" i="2"/>
  <c r="AV907" i="2"/>
  <c r="AR907" i="2"/>
  <c r="AX906" i="2"/>
  <c r="AT906" i="2"/>
  <c r="AW906" i="2"/>
  <c r="AS906" i="2"/>
  <c r="AV905" i="2"/>
  <c r="AR905" i="2"/>
  <c r="AT904" i="2"/>
  <c r="AW952" i="2"/>
  <c r="AR952" i="2"/>
  <c r="Q196" i="1"/>
  <c r="Q197" i="1" s="1"/>
  <c r="Q198" i="1" s="1"/>
  <c r="Q199" i="1" s="1"/>
  <c r="S195" i="1"/>
  <c r="AT426" i="2"/>
  <c r="AU476" i="2"/>
  <c r="AT467" i="2"/>
  <c r="AU518" i="2"/>
  <c r="AS516" i="2"/>
  <c r="AW561" i="2"/>
  <c r="AS561" i="2"/>
  <c r="AT553" i="2"/>
  <c r="AX604" i="2"/>
  <c r="AW604" i="2"/>
  <c r="AS604" i="2"/>
  <c r="AW602" i="2"/>
  <c r="AS602" i="2"/>
  <c r="AR649" i="2"/>
  <c r="AR693" i="2"/>
  <c r="AU693" i="2"/>
  <c r="AX693" i="2"/>
  <c r="AT693" i="2"/>
  <c r="AW691" i="2"/>
  <c r="AV691" i="2"/>
  <c r="AU691" i="2"/>
  <c r="AS734" i="2"/>
  <c r="AV734" i="2"/>
  <c r="AR734" i="2"/>
  <c r="AU734" i="2"/>
  <c r="AU776" i="2"/>
  <c r="AW776" i="2"/>
  <c r="AS776" i="2"/>
  <c r="AV773" i="2"/>
  <c r="AR773" i="2"/>
  <c r="AX772" i="2"/>
  <c r="AU821" i="2"/>
  <c r="AU818" i="2"/>
  <c r="AX817" i="2"/>
  <c r="AT907" i="2"/>
  <c r="AS907" i="2"/>
  <c r="AS949" i="2"/>
  <c r="AW994" i="2"/>
  <c r="AS994" i="2"/>
  <c r="AV994" i="2"/>
  <c r="AR994" i="2"/>
  <c r="I237" i="1"/>
  <c r="K236" i="1"/>
  <c r="M173" i="1"/>
  <c r="M174" i="1" s="1"/>
  <c r="O172" i="1"/>
  <c r="M77" i="1"/>
  <c r="O76" i="1"/>
  <c r="U150" i="1"/>
  <c r="U151" i="1" s="1"/>
  <c r="U152" i="1" s="1"/>
  <c r="U153" i="1" s="1"/>
  <c r="U154" i="1" s="1"/>
  <c r="W149" i="1"/>
  <c r="Q124" i="1"/>
  <c r="Q125" i="1" s="1"/>
  <c r="Q126" i="1" s="1"/>
  <c r="Q127" i="1" s="1"/>
  <c r="S123" i="1"/>
  <c r="Q84" i="1"/>
  <c r="Q85" i="1" s="1"/>
  <c r="S83" i="1"/>
  <c r="AV432" i="2"/>
  <c r="AU431" i="2"/>
  <c r="AW429" i="2"/>
  <c r="AU474" i="2"/>
  <c r="AT473" i="2"/>
  <c r="AX519" i="2"/>
  <c r="AX517" i="2"/>
  <c r="AW562" i="2"/>
  <c r="AX559" i="2"/>
  <c r="AW559" i="2"/>
  <c r="AS559" i="2"/>
  <c r="AR556" i="2"/>
  <c r="AX605" i="2"/>
  <c r="AW605" i="2"/>
  <c r="AU604" i="2"/>
  <c r="AW603" i="2"/>
  <c r="AV601" i="2"/>
  <c r="AX600" i="2"/>
  <c r="AV649" i="2"/>
  <c r="AW646" i="2"/>
  <c r="AS646" i="2"/>
  <c r="AU644" i="2"/>
  <c r="AT692" i="2"/>
  <c r="AT691" i="2"/>
  <c r="AR691" i="2"/>
  <c r="AT684" i="2"/>
  <c r="AU735" i="2"/>
  <c r="AX735" i="2"/>
  <c r="AT735" i="2"/>
  <c r="AS733" i="2"/>
  <c r="AV733" i="2"/>
  <c r="AR733" i="2"/>
  <c r="AT779" i="2"/>
  <c r="AS777" i="2"/>
  <c r="AT822" i="2"/>
  <c r="AS822" i="2"/>
  <c r="AU820" i="2"/>
  <c r="AW820" i="2"/>
  <c r="AS820" i="2"/>
  <c r="AS818" i="2"/>
  <c r="AV818" i="2"/>
  <c r="AW813" i="2"/>
  <c r="AR813" i="2"/>
  <c r="AU861" i="2"/>
  <c r="AX860" i="2"/>
  <c r="AT860" i="2"/>
  <c r="AX951" i="2"/>
  <c r="AT986" i="2"/>
  <c r="I55" i="1"/>
  <c r="I56" i="1" s="1"/>
  <c r="I57" i="1" s="1"/>
  <c r="I58" i="1" s="1"/>
  <c r="K54" i="1"/>
  <c r="AP648" i="2"/>
  <c r="AP604" i="2"/>
  <c r="AP561" i="2"/>
  <c r="AP475" i="2"/>
  <c r="Q220" i="1"/>
  <c r="Q221" i="1" s="1"/>
  <c r="Q222" i="1" s="1"/>
  <c r="Q223" i="1" s="1"/>
  <c r="Q224" i="1" s="1"/>
  <c r="Q225" i="1" s="1"/>
  <c r="Q226" i="1" s="1"/>
  <c r="S219" i="1"/>
  <c r="U145" i="1"/>
  <c r="U146" i="1" s="1"/>
  <c r="W144" i="1"/>
  <c r="AT951" i="2"/>
  <c r="AW951" i="2"/>
  <c r="AS951" i="2"/>
  <c r="AV951" i="2"/>
  <c r="AR951" i="2"/>
  <c r="AV949" i="2"/>
  <c r="AR949" i="2"/>
  <c r="AU949" i="2"/>
  <c r="AX949" i="2"/>
  <c r="AT949" i="2"/>
  <c r="AT948" i="2"/>
  <c r="AV948" i="2"/>
  <c r="AR948" i="2"/>
  <c r="AV947" i="2"/>
  <c r="AT946" i="2"/>
  <c r="AV946" i="2"/>
  <c r="AR946" i="2"/>
  <c r="AR945" i="2"/>
  <c r="AX945" i="2"/>
  <c r="AT945" i="2"/>
  <c r="AX944" i="2"/>
  <c r="AT944" i="2"/>
  <c r="AV944" i="2"/>
  <c r="AV943" i="2"/>
  <c r="AR943" i="2"/>
  <c r="AX943" i="2"/>
  <c r="AT943" i="2"/>
  <c r="AU994" i="2"/>
  <c r="AX1037" i="2"/>
  <c r="AT1037" i="2"/>
  <c r="AW1037" i="2"/>
  <c r="AS1037" i="2"/>
  <c r="AR1037" i="2"/>
  <c r="AV1035" i="2"/>
  <c r="AR1035" i="2"/>
  <c r="AU1035" i="2"/>
  <c r="AX1035" i="2"/>
  <c r="AT1035" i="2"/>
  <c r="AR1034" i="2"/>
  <c r="AX1033" i="2"/>
  <c r="AT1033" i="2"/>
  <c r="AR1032" i="2"/>
  <c r="AV1030" i="2"/>
  <c r="AR1030" i="2"/>
  <c r="AS1073" i="2"/>
  <c r="AV1073" i="2"/>
  <c r="AP154" i="2"/>
  <c r="AP128" i="2"/>
  <c r="AP85" i="2"/>
  <c r="AP42" i="2"/>
  <c r="AP432" i="2"/>
  <c r="AP389" i="2"/>
  <c r="AP346" i="2"/>
  <c r="AP303" i="2"/>
  <c r="W283" i="1"/>
  <c r="M188" i="1"/>
  <c r="O187" i="1"/>
  <c r="M156" i="1"/>
  <c r="O155" i="1"/>
  <c r="M143" i="1"/>
  <c r="O142" i="1"/>
  <c r="M95" i="1"/>
  <c r="O94" i="1"/>
  <c r="O67" i="1"/>
  <c r="Q173" i="1"/>
  <c r="Q174" i="1" s="1"/>
  <c r="S172" i="1"/>
  <c r="W51" i="1"/>
  <c r="U52" i="1"/>
  <c r="U53" i="1" s="1"/>
  <c r="U54" i="1" s="1"/>
  <c r="U55" i="1" s="1"/>
  <c r="U56" i="1" s="1"/>
  <c r="U57" i="1" s="1"/>
  <c r="U58" i="1" s="1"/>
  <c r="AP821" i="2"/>
  <c r="AP692" i="2"/>
  <c r="U172" i="1"/>
  <c r="W171" i="1"/>
  <c r="Y156" i="1"/>
  <c r="AA155" i="1"/>
  <c r="W91" i="1"/>
  <c r="U61" i="1"/>
  <c r="W60" i="1"/>
  <c r="AP908" i="2"/>
  <c r="AS952" i="2"/>
  <c r="AU950" i="2"/>
  <c r="AW950" i="2"/>
  <c r="AS950" i="2"/>
  <c r="AU995" i="2"/>
  <c r="AW1038" i="2"/>
  <c r="AS1038" i="2"/>
  <c r="AU1036" i="2"/>
  <c r="AT1036" i="2"/>
  <c r="AW1036" i="2"/>
  <c r="AS1036" i="2"/>
  <c r="AV1081" i="2"/>
  <c r="AR1081" i="2"/>
  <c r="AX1078" i="2"/>
  <c r="AS1078" i="2"/>
  <c r="AV1077" i="2"/>
  <c r="AV1075" i="2"/>
  <c r="AP155" i="2"/>
  <c r="I125" i="1"/>
  <c r="I126" i="1" s="1"/>
  <c r="I127" i="1" s="1"/>
  <c r="K124" i="1"/>
  <c r="I119" i="1"/>
  <c r="K118" i="1"/>
  <c r="I65" i="1"/>
  <c r="I66" i="1" s="1"/>
  <c r="K66" i="1" s="1"/>
  <c r="K64" i="1"/>
  <c r="U285" i="1"/>
  <c r="W284" i="1"/>
  <c r="M84" i="1"/>
  <c r="O83" i="1"/>
  <c r="O68" i="1"/>
  <c r="M69" i="1"/>
  <c r="Q247" i="1"/>
  <c r="Q248" i="1" s="1"/>
  <c r="Q249" i="1" s="1"/>
  <c r="Q250" i="1" s="1"/>
  <c r="S246" i="1"/>
  <c r="Q212" i="1"/>
  <c r="S211" i="1"/>
  <c r="U188" i="1"/>
  <c r="W187" i="1"/>
  <c r="U93" i="1"/>
  <c r="W92" i="1"/>
  <c r="AP865" i="2"/>
  <c r="AP779" i="2"/>
  <c r="AP752" i="2"/>
  <c r="U220" i="1"/>
  <c r="W219" i="1"/>
  <c r="K143" i="1"/>
  <c r="AP260" i="2"/>
  <c r="O222" i="1"/>
  <c r="AP646" i="2"/>
  <c r="AP602" i="2"/>
  <c r="S188" i="1"/>
  <c r="S27" i="1"/>
  <c r="AP864" i="2"/>
  <c r="AP859" i="2"/>
  <c r="AP778" i="2"/>
  <c r="W245" i="1"/>
  <c r="W24" i="1"/>
  <c r="W20" i="1"/>
  <c r="AP1036" i="2"/>
  <c r="AP993" i="2"/>
  <c r="AP950" i="2"/>
  <c r="AP914" i="2"/>
  <c r="AP67" i="2"/>
  <c r="K182" i="1"/>
  <c r="K14" i="1"/>
  <c r="AP429" i="2"/>
  <c r="AP386" i="2"/>
  <c r="AP343" i="2"/>
  <c r="AP300" i="2"/>
  <c r="O147" i="1"/>
  <c r="O61" i="1"/>
  <c r="O24" i="1"/>
  <c r="AP649" i="2"/>
  <c r="AP605" i="2"/>
  <c r="S189" i="1"/>
  <c r="S133" i="1"/>
  <c r="AP863" i="2"/>
  <c r="AP777" i="2"/>
  <c r="AP733" i="2"/>
  <c r="W279" i="1"/>
  <c r="W46" i="1"/>
  <c r="W25" i="1"/>
  <c r="W21" i="1"/>
  <c r="AP1078" i="2"/>
  <c r="AP1035" i="2"/>
  <c r="AP992" i="2"/>
  <c r="AP949" i="2"/>
  <c r="AA123" i="1"/>
  <c r="AA113" i="1"/>
  <c r="AA8" i="1"/>
  <c r="AA7" i="1"/>
  <c r="AA3" i="1"/>
  <c r="AW758" i="2"/>
  <c r="AU758" i="2"/>
  <c r="AX859" i="2"/>
  <c r="AV858" i="2"/>
  <c r="AV856" i="2"/>
  <c r="AU856" i="2"/>
  <c r="AW854" i="2"/>
  <c r="AV852" i="2"/>
  <c r="AV850" i="2"/>
  <c r="AR849" i="2"/>
  <c r="AR847" i="2"/>
  <c r="AS846" i="2"/>
  <c r="AR846" i="2"/>
  <c r="AS845" i="2"/>
  <c r="AV845" i="2"/>
  <c r="AS844" i="2"/>
  <c r="AR844" i="2"/>
  <c r="AP816" i="2"/>
  <c r="AV815" i="2"/>
  <c r="AV813" i="2"/>
  <c r="AR812" i="2"/>
  <c r="AS809" i="2"/>
  <c r="AS806" i="2"/>
  <c r="AR806" i="2"/>
  <c r="AR805" i="2"/>
  <c r="AS802" i="2"/>
  <c r="AV774" i="2"/>
  <c r="AR774" i="2"/>
  <c r="AT773" i="2"/>
  <c r="AV772" i="2"/>
  <c r="AR772" i="2"/>
  <c r="AX771" i="2"/>
  <c r="AW770" i="2"/>
  <c r="AS770" i="2"/>
  <c r="AR770" i="2"/>
  <c r="AV768" i="2"/>
  <c r="AR768" i="2"/>
  <c r="AS767" i="2"/>
  <c r="AR766" i="2"/>
  <c r="AS766" i="2"/>
  <c r="AS764" i="2"/>
  <c r="AR764" i="2"/>
  <c r="AS758" i="2"/>
  <c r="AR758" i="2"/>
  <c r="AV728" i="2"/>
  <c r="AR728" i="2"/>
  <c r="AU728" i="2"/>
  <c r="AU727" i="2"/>
  <c r="AS726" i="2"/>
  <c r="AR726" i="2"/>
  <c r="AS725" i="2"/>
  <c r="AS720" i="2"/>
  <c r="AR715" i="2"/>
  <c r="AX688" i="2"/>
  <c r="AT688" i="2"/>
  <c r="AR683" i="2"/>
  <c r="AV682" i="2"/>
  <c r="AU682" i="2"/>
  <c r="AR681" i="2"/>
  <c r="AR676" i="2"/>
  <c r="AS675" i="2"/>
  <c r="AR675" i="2"/>
  <c r="AS674" i="2"/>
  <c r="AR672" i="2"/>
  <c r="AS843" i="2"/>
  <c r="AS840" i="2"/>
  <c r="AS836" i="2"/>
  <c r="AS834" i="2"/>
  <c r="AR831" i="2"/>
  <c r="AR830" i="2"/>
  <c r="AS828" i="2"/>
  <c r="AS796" i="2"/>
  <c r="AS794" i="2"/>
  <c r="AR794" i="2"/>
  <c r="AS793" i="2"/>
  <c r="AR793" i="2"/>
  <c r="AR787" i="2"/>
  <c r="AS786" i="2"/>
  <c r="AR785" i="2"/>
  <c r="AS783" i="2"/>
  <c r="AS754" i="2"/>
  <c r="AR748" i="2"/>
  <c r="AS743" i="2"/>
  <c r="AS742" i="2"/>
  <c r="AR740" i="2"/>
  <c r="AR714" i="2"/>
  <c r="AS714" i="2"/>
  <c r="AV713" i="2"/>
  <c r="AT711" i="2"/>
  <c r="AU709" i="2"/>
  <c r="AR709" i="2"/>
  <c r="AV709" i="2"/>
  <c r="AS708" i="2"/>
  <c r="AT707" i="2"/>
  <c r="AR707" i="2"/>
  <c r="AW707" i="2"/>
  <c r="AS705" i="2"/>
  <c r="AS703" i="2"/>
  <c r="AR703" i="2"/>
  <c r="AS699" i="2"/>
  <c r="AV670" i="2"/>
  <c r="AT668" i="2"/>
  <c r="AU668" i="2"/>
  <c r="AR667" i="2"/>
  <c r="AW662" i="2"/>
  <c r="AR658" i="2"/>
  <c r="AS657" i="2"/>
  <c r="AR654" i="2"/>
  <c r="AS654" i="2"/>
  <c r="AV861" i="2"/>
  <c r="AR860" i="2"/>
  <c r="AU860" i="2"/>
  <c r="AU859" i="2"/>
  <c r="AT859" i="2"/>
  <c r="AT858" i="2"/>
  <c r="AS858" i="2"/>
  <c r="AV857" i="2"/>
  <c r="AR856" i="2"/>
  <c r="AS855" i="2"/>
  <c r="AU854" i="2"/>
  <c r="AV854" i="2"/>
  <c r="AX854" i="2"/>
  <c r="AP853" i="2"/>
  <c r="AV853" i="2"/>
  <c r="AS853" i="2"/>
  <c r="AR853" i="2"/>
  <c r="AW852" i="2"/>
  <c r="AU852" i="2"/>
  <c r="AR851" i="2"/>
  <c r="AT851" i="2"/>
  <c r="AW850" i="2"/>
  <c r="AT850" i="2"/>
  <c r="AX850" i="2"/>
  <c r="AT848" i="2"/>
  <c r="AR848" i="2"/>
  <c r="AS848" i="2"/>
  <c r="AS847" i="2"/>
  <c r="AV847" i="2"/>
  <c r="AU846" i="2"/>
  <c r="AV846" i="2"/>
  <c r="AW846" i="2"/>
  <c r="AR845" i="2"/>
  <c r="AW818" i="2"/>
  <c r="AT817" i="2"/>
  <c r="AV816" i="2"/>
  <c r="AR816" i="2"/>
  <c r="AX815" i="2"/>
  <c r="AR815" i="2"/>
  <c r="AV814" i="2"/>
  <c r="AT814" i="2"/>
  <c r="AR814" i="2"/>
  <c r="AS813" i="2"/>
  <c r="AX813" i="2"/>
  <c r="AV812" i="2"/>
  <c r="AX811" i="2"/>
  <c r="AU811" i="2"/>
  <c r="AV811" i="2"/>
  <c r="AR811" i="2"/>
  <c r="AT811" i="2"/>
  <c r="AU810" i="2"/>
  <c r="AR809" i="2"/>
  <c r="AX808" i="2"/>
  <c r="AW808" i="2"/>
  <c r="AT807" i="2"/>
  <c r="AX807" i="2"/>
  <c r="AR807" i="2"/>
  <c r="AT806" i="2"/>
  <c r="AW805" i="2"/>
  <c r="AT805" i="2"/>
  <c r="AX805" i="2"/>
  <c r="AV804" i="2"/>
  <c r="AX804" i="2"/>
  <c r="AS804" i="2"/>
  <c r="AS803" i="2"/>
  <c r="AT803" i="2"/>
  <c r="AT802" i="2"/>
  <c r="AR802" i="2"/>
  <c r="AX801" i="2"/>
  <c r="AS801" i="2"/>
  <c r="AX775" i="2"/>
  <c r="AT775" i="2"/>
  <c r="AR775" i="2"/>
  <c r="AU774" i="2"/>
  <c r="AX774" i="2"/>
  <c r="AW771" i="2"/>
  <c r="AS771" i="2"/>
  <c r="AT771" i="2"/>
  <c r="AV771" i="2"/>
  <c r="AR771" i="2"/>
  <c r="AX770" i="2"/>
  <c r="AT770" i="2"/>
  <c r="AS769" i="2"/>
  <c r="AU768" i="2"/>
  <c r="AU767" i="2"/>
  <c r="AR767" i="2"/>
  <c r="AW767" i="2"/>
  <c r="AX766" i="2"/>
  <c r="AW765" i="2"/>
  <c r="AU763" i="2"/>
  <c r="AW763" i="2"/>
  <c r="AS762" i="2"/>
  <c r="AS761" i="2"/>
  <c r="AR761" i="2"/>
  <c r="AW761" i="2"/>
  <c r="AU761" i="2"/>
  <c r="AT760" i="2"/>
  <c r="AX760" i="2"/>
  <c r="AR760" i="2"/>
  <c r="AU759" i="2"/>
  <c r="AW759" i="2"/>
  <c r="AR732" i="2"/>
  <c r="AX732" i="2"/>
  <c r="AT732" i="2"/>
  <c r="AU731" i="2"/>
  <c r="AP731" i="2"/>
  <c r="AT731" i="2"/>
  <c r="AV730" i="2"/>
  <c r="AX730" i="2"/>
  <c r="AT730" i="2"/>
  <c r="AT729" i="2"/>
  <c r="AX728" i="2"/>
  <c r="AT728" i="2"/>
  <c r="AX727" i="2"/>
  <c r="AT727" i="2"/>
  <c r="AP727" i="2"/>
  <c r="AT726" i="2"/>
  <c r="AV726" i="2"/>
  <c r="AT725" i="2"/>
  <c r="AX725" i="2"/>
  <c r="AT724" i="2"/>
  <c r="AX724" i="2"/>
  <c r="AV724" i="2"/>
  <c r="AS724" i="2"/>
  <c r="AR723" i="2"/>
  <c r="AV722" i="2"/>
  <c r="AT722" i="2"/>
  <c r="AR722" i="2"/>
  <c r="AR721" i="2"/>
  <c r="AX720" i="2"/>
  <c r="AR720" i="2"/>
  <c r="AV720" i="2"/>
  <c r="AV719" i="2"/>
  <c r="AV718" i="2"/>
  <c r="AX718" i="2"/>
  <c r="AT718" i="2"/>
  <c r="AT717" i="2"/>
  <c r="AX717" i="2"/>
  <c r="AU717" i="2"/>
  <c r="AX716" i="2"/>
  <c r="AS716" i="2"/>
  <c r="AR716" i="2"/>
  <c r="AV716" i="2"/>
  <c r="AV715" i="2"/>
  <c r="AV689" i="2"/>
  <c r="AR689" i="2"/>
  <c r="AX689" i="2"/>
  <c r="AX686" i="2"/>
  <c r="AT686" i="2"/>
  <c r="AX685" i="2"/>
  <c r="AT685" i="2"/>
  <c r="AR685" i="2"/>
  <c r="AU684" i="2"/>
  <c r="AV683" i="2"/>
  <c r="AS683" i="2"/>
  <c r="AT682" i="2"/>
  <c r="AW681" i="2"/>
  <c r="AT681" i="2"/>
  <c r="AS681" i="2"/>
  <c r="AS680" i="2"/>
  <c r="AV679" i="2"/>
  <c r="AR679" i="2"/>
  <c r="AV678" i="2"/>
  <c r="AW677" i="2"/>
  <c r="AV677" i="2"/>
  <c r="AT677" i="2"/>
  <c r="AT676" i="2"/>
  <c r="AX676" i="2"/>
  <c r="AX675" i="2"/>
  <c r="AT675" i="2"/>
  <c r="AV675" i="2"/>
  <c r="AV674" i="2"/>
  <c r="AW674" i="2"/>
  <c r="AV673" i="2"/>
  <c r="AS673" i="2"/>
  <c r="AR673" i="2"/>
  <c r="AV843" i="2"/>
  <c r="AX842" i="2"/>
  <c r="AT841" i="2"/>
  <c r="AR841" i="2"/>
  <c r="AV841" i="2"/>
  <c r="AX840" i="2"/>
  <c r="AV840" i="2"/>
  <c r="AR840" i="2"/>
  <c r="AW839" i="2"/>
  <c r="AR839" i="2"/>
  <c r="AS839" i="2"/>
  <c r="AR838" i="2"/>
  <c r="AT837" i="2"/>
  <c r="AX837" i="2"/>
  <c r="AV837" i="2"/>
  <c r="AX833" i="2"/>
  <c r="AT833" i="2"/>
  <c r="AV831" i="2"/>
  <c r="AX831" i="2"/>
  <c r="AT830" i="2"/>
  <c r="AX830" i="2"/>
  <c r="AS830" i="2"/>
  <c r="AP830" i="2"/>
  <c r="AT829" i="2"/>
  <c r="AX829" i="2"/>
  <c r="AR829" i="2"/>
  <c r="AU829" i="2"/>
  <c r="AS829" i="2"/>
  <c r="AV829" i="2"/>
  <c r="AR828" i="2"/>
  <c r="AV827" i="2"/>
  <c r="AR827" i="2"/>
  <c r="AX826" i="2"/>
  <c r="AU826" i="2"/>
  <c r="AR826" i="2"/>
  <c r="AS800" i="2"/>
  <c r="AV800" i="2"/>
  <c r="AX800" i="2"/>
  <c r="AR800" i="2"/>
  <c r="AV799" i="2"/>
  <c r="AR799" i="2"/>
  <c r="AP798" i="2"/>
  <c r="AU797" i="2"/>
  <c r="AT797" i="2"/>
  <c r="AS797" i="2"/>
  <c r="AV797" i="2"/>
  <c r="AV796" i="2"/>
  <c r="AS795" i="2"/>
  <c r="AW795" i="2"/>
  <c r="AT795" i="2"/>
  <c r="AX795" i="2"/>
  <c r="AX794" i="2"/>
  <c r="AV793" i="2"/>
  <c r="AW792" i="2"/>
  <c r="AX792" i="2"/>
  <c r="AW791" i="2"/>
  <c r="AX791" i="2"/>
  <c r="AT791" i="2"/>
  <c r="AT790" i="2"/>
  <c r="AX790" i="2"/>
  <c r="AV789" i="2"/>
  <c r="AU789" i="2"/>
  <c r="AV788" i="2"/>
  <c r="AR788" i="2"/>
  <c r="AW787" i="2"/>
  <c r="AT787" i="2"/>
  <c r="AX786" i="2"/>
  <c r="AV785" i="2"/>
  <c r="AV784" i="2"/>
  <c r="AT784" i="2"/>
  <c r="AX784" i="2"/>
  <c r="AP757" i="2"/>
  <c r="AS757" i="2"/>
  <c r="AR757" i="2"/>
  <c r="AX756" i="2"/>
  <c r="AV756" i="2"/>
  <c r="AR755" i="2"/>
  <c r="AW755" i="2"/>
  <c r="AV747" i="2"/>
  <c r="AU745" i="2"/>
  <c r="AX752" i="2"/>
  <c r="AX750" i="2"/>
  <c r="AX746" i="2"/>
  <c r="AW740" i="2"/>
  <c r="AW752" i="2"/>
  <c r="AX753" i="2"/>
  <c r="AR751" i="2"/>
  <c r="AS751" i="2"/>
  <c r="AS750" i="2"/>
  <c r="AR749" i="2"/>
  <c r="AS748" i="2"/>
  <c r="AP748" i="2"/>
  <c r="AR746" i="2"/>
  <c r="AS746" i="2"/>
  <c r="AP745" i="2"/>
  <c r="AR744" i="2"/>
  <c r="AS744" i="2"/>
  <c r="AP743" i="2"/>
  <c r="AR742" i="2"/>
  <c r="AV714" i="2"/>
  <c r="AX714" i="2"/>
  <c r="AT714" i="2"/>
  <c r="AW713" i="2"/>
  <c r="AU713" i="2"/>
  <c r="AR713" i="2"/>
  <c r="AS712" i="2"/>
  <c r="AP712" i="2"/>
  <c r="AR712" i="2"/>
  <c r="AR711" i="2"/>
  <c r="AV711" i="2"/>
  <c r="AS711" i="2"/>
  <c r="AR710" i="2"/>
  <c r="AT709" i="2"/>
  <c r="AS709" i="2"/>
  <c r="AX707" i="2"/>
  <c r="AV707" i="2"/>
  <c r="AS707" i="2"/>
  <c r="AS706" i="2"/>
  <c r="AR706" i="2"/>
  <c r="AV705" i="2"/>
  <c r="AR705" i="2"/>
  <c r="AS704" i="2"/>
  <c r="AU703" i="2"/>
  <c r="AP702" i="2"/>
  <c r="AR702" i="2"/>
  <c r="AX702" i="2"/>
  <c r="AS702" i="2"/>
  <c r="AW701" i="2"/>
  <c r="AR701" i="2"/>
  <c r="AX701" i="2"/>
  <c r="AS701" i="2"/>
  <c r="AS700" i="2"/>
  <c r="AR700" i="2"/>
  <c r="AP698" i="2"/>
  <c r="AS698" i="2"/>
  <c r="AU698" i="2"/>
  <c r="AR698" i="2"/>
  <c r="AX697" i="2"/>
  <c r="AS671" i="2"/>
  <c r="AR671" i="2"/>
  <c r="AS670" i="2"/>
  <c r="AR670" i="2"/>
  <c r="AT670" i="2"/>
  <c r="AP669" i="2"/>
  <c r="AR668" i="2"/>
  <c r="AS668" i="2"/>
  <c r="AT667" i="2"/>
  <c r="AU667" i="2"/>
  <c r="AV666" i="2"/>
  <c r="AR666" i="2"/>
  <c r="AS665" i="2"/>
  <c r="AR665" i="2"/>
  <c r="AW664" i="2"/>
  <c r="AV664" i="2"/>
  <c r="AR664" i="2"/>
  <c r="AT664" i="2"/>
  <c r="AS663" i="2"/>
  <c r="AR663" i="2"/>
  <c r="AR662" i="2"/>
  <c r="AS662" i="2"/>
  <c r="AP662" i="2"/>
  <c r="AR659" i="2"/>
  <c r="AV659" i="2"/>
  <c r="AS659" i="2"/>
  <c r="AX658" i="2"/>
  <c r="AW658" i="2"/>
  <c r="AS658" i="2"/>
  <c r="AT657" i="2"/>
  <c r="AV657" i="2"/>
  <c r="AR657" i="2"/>
  <c r="AP655" i="2"/>
  <c r="AT655" i="2"/>
  <c r="AV655" i="2"/>
  <c r="AR655" i="2"/>
  <c r="AV654" i="2"/>
  <c r="AX654" i="2"/>
  <c r="AR859" i="2"/>
  <c r="AP858" i="2"/>
  <c r="AW855" i="2"/>
  <c r="AT855" i="2"/>
  <c r="AX855" i="2"/>
  <c r="AU855" i="2"/>
  <c r="AR854" i="2"/>
  <c r="AT853" i="2"/>
  <c r="AW853" i="2"/>
  <c r="AX853" i="2"/>
  <c r="AU853" i="2"/>
  <c r="AW851" i="2"/>
  <c r="AV851" i="2"/>
  <c r="AU851" i="2"/>
  <c r="AU850" i="2"/>
  <c r="AS850" i="2"/>
  <c r="AW849" i="2"/>
  <c r="AP849" i="2"/>
  <c r="AU849" i="2"/>
  <c r="AV848" i="2"/>
  <c r="AU848" i="2"/>
  <c r="AX847" i="2"/>
  <c r="AT847" i="2"/>
  <c r="AT845" i="2"/>
  <c r="AW844" i="2"/>
  <c r="AU844" i="2"/>
  <c r="AT812" i="2"/>
  <c r="AX812" i="2"/>
  <c r="AV810" i="2"/>
  <c r="AP810" i="2"/>
  <c r="AU809" i="2"/>
  <c r="AX809" i="2"/>
  <c r="AV809" i="2"/>
  <c r="AT809" i="2"/>
  <c r="AR808" i="2"/>
  <c r="AU808" i="2"/>
  <c r="AU807" i="2"/>
  <c r="AV807" i="2"/>
  <c r="AP806" i="2"/>
  <c r="AX806" i="2"/>
  <c r="AW806" i="2"/>
  <c r="AV805" i="2"/>
  <c r="AU804" i="2"/>
  <c r="AV803" i="2"/>
  <c r="AW802" i="2"/>
  <c r="AP802" i="2"/>
  <c r="AU802" i="2"/>
  <c r="AW801" i="2"/>
  <c r="AV801" i="2"/>
  <c r="AT801" i="2"/>
  <c r="AW775" i="2"/>
  <c r="AT774" i="2"/>
  <c r="AW773" i="2"/>
  <c r="AU772" i="2"/>
  <c r="AU770" i="2"/>
  <c r="AX769" i="2"/>
  <c r="AV769" i="2"/>
  <c r="AX768" i="2"/>
  <c r="AT768" i="2"/>
  <c r="AV767" i="2"/>
  <c r="AV766" i="2"/>
  <c r="AW766" i="2"/>
  <c r="AT766" i="2"/>
  <c r="AR765" i="2"/>
  <c r="AU765" i="2"/>
  <c r="AT764" i="2"/>
  <c r="AV764" i="2"/>
  <c r="AV763" i="2"/>
  <c r="AW762" i="2"/>
  <c r="AX762" i="2"/>
  <c r="AT762" i="2"/>
  <c r="AP762" i="2"/>
  <c r="AT761" i="2"/>
  <c r="AX761" i="2"/>
  <c r="AP760" i="2"/>
  <c r="AV760" i="2"/>
  <c r="AS760" i="2"/>
  <c r="AV759" i="2"/>
  <c r="AV758" i="2"/>
  <c r="AT758" i="2"/>
  <c r="AV732" i="2"/>
  <c r="AP730" i="2"/>
  <c r="AX729" i="2"/>
  <c r="AU725" i="2"/>
  <c r="AW725" i="2"/>
  <c r="AW724" i="2"/>
  <c r="AW723" i="2"/>
  <c r="AS723" i="2"/>
  <c r="AS722" i="2"/>
  <c r="AP721" i="2"/>
  <c r="AX721" i="2"/>
  <c r="AU721" i="2"/>
  <c r="AT720" i="2"/>
  <c r="AP719" i="2"/>
  <c r="AT719" i="2"/>
  <c r="AU719" i="2"/>
  <c r="AT716" i="2"/>
  <c r="AU715" i="2"/>
  <c r="AW715" i="2"/>
  <c r="AT689" i="2"/>
  <c r="AX687" i="2"/>
  <c r="AT687" i="2"/>
  <c r="AW684" i="2"/>
  <c r="AS684" i="2"/>
  <c r="AT683" i="2"/>
  <c r="AV681" i="2"/>
  <c r="AT680" i="2"/>
  <c r="AX680" i="2"/>
  <c r="AV680" i="2"/>
  <c r="AW680" i="2"/>
  <c r="AS679" i="2"/>
  <c r="AT679" i="2"/>
  <c r="AX679" i="2"/>
  <c r="AU678" i="2"/>
  <c r="AW678" i="2"/>
  <c r="AP677" i="2"/>
  <c r="AU676" i="2"/>
  <c r="AW675" i="2"/>
  <c r="AT674" i="2"/>
  <c r="AX674" i="2"/>
  <c r="AU673" i="2"/>
  <c r="AW672" i="2"/>
  <c r="AU672" i="2"/>
  <c r="AX843" i="2"/>
  <c r="AT843" i="2"/>
  <c r="AW842" i="2"/>
  <c r="AU842" i="2"/>
  <c r="AU841" i="2"/>
  <c r="AU840" i="2"/>
  <c r="AT840" i="2"/>
  <c r="AW840" i="2"/>
  <c r="AV839" i="2"/>
  <c r="AU839" i="2"/>
  <c r="AX839" i="2"/>
  <c r="AT839" i="2"/>
  <c r="AU838" i="2"/>
  <c r="AP838" i="2"/>
  <c r="AW838" i="2"/>
  <c r="AX838" i="2"/>
  <c r="AT838" i="2"/>
  <c r="AV836" i="2"/>
  <c r="AT835" i="2"/>
  <c r="AU836" i="2"/>
  <c r="AW836" i="2"/>
  <c r="AV835" i="2"/>
  <c r="AW835" i="2"/>
  <c r="AP834" i="2"/>
  <c r="AW834" i="2"/>
  <c r="AU834" i="2"/>
  <c r="AU833" i="2"/>
  <c r="AU832" i="2"/>
  <c r="AW832" i="2"/>
  <c r="AT831" i="2"/>
  <c r="AW830" i="2"/>
  <c r="AU830" i="2"/>
  <c r="AV830" i="2"/>
  <c r="AW829" i="2"/>
  <c r="AV828" i="2"/>
  <c r="AT828" i="2"/>
  <c r="AX828" i="2"/>
  <c r="AT827" i="2"/>
  <c r="AX827" i="2"/>
  <c r="AS826" i="2"/>
  <c r="AV826" i="2"/>
  <c r="AW800" i="2"/>
  <c r="AT800" i="2"/>
  <c r="AX799" i="2"/>
  <c r="AT798" i="2"/>
  <c r="AV798" i="2"/>
  <c r="AX798" i="2"/>
  <c r="AU798" i="2"/>
  <c r="AW798" i="2"/>
  <c r="AW797" i="2"/>
  <c r="AW796" i="2"/>
  <c r="AU796" i="2"/>
  <c r="AV795" i="2"/>
  <c r="AR795" i="2"/>
  <c r="AU794" i="2"/>
  <c r="AW794" i="2"/>
  <c r="AX793" i="2"/>
  <c r="AT793" i="2"/>
  <c r="AT792" i="2"/>
  <c r="AU792" i="2"/>
  <c r="AU791" i="2"/>
  <c r="AV790" i="2"/>
  <c r="AW790" i="2"/>
  <c r="AS789" i="2"/>
  <c r="AP789" i="2"/>
  <c r="AT789" i="2"/>
  <c r="AX789" i="2"/>
  <c r="AW788" i="2"/>
  <c r="AU787" i="2"/>
  <c r="AX787" i="2"/>
  <c r="AU786" i="2"/>
  <c r="AW786" i="2"/>
  <c r="AX785" i="2"/>
  <c r="AT785" i="2"/>
  <c r="AU784" i="2"/>
  <c r="AW784" i="2"/>
  <c r="AV783" i="2"/>
  <c r="AX783" i="2"/>
  <c r="AU757" i="2"/>
  <c r="AT757" i="2"/>
  <c r="AV757" i="2"/>
  <c r="AX757" i="2"/>
  <c r="AP756" i="2"/>
  <c r="AV755" i="2"/>
  <c r="AT755" i="2"/>
  <c r="AX755" i="2"/>
  <c r="AU754" i="2"/>
  <c r="AU753" i="2"/>
  <c r="AV752" i="2"/>
  <c r="AV751" i="2"/>
  <c r="AX751" i="2"/>
  <c r="AT751" i="2"/>
  <c r="AW751" i="2"/>
  <c r="AT750" i="2"/>
  <c r="AP750" i="2"/>
  <c r="AV749" i="2"/>
  <c r="AT749" i="2"/>
  <c r="AX749" i="2"/>
  <c r="AV748" i="2"/>
  <c r="AW747" i="2"/>
  <c r="AT747" i="2"/>
  <c r="AX747" i="2"/>
  <c r="AT746" i="2"/>
  <c r="AT745" i="2"/>
  <c r="AX745" i="2"/>
  <c r="AV745" i="2"/>
  <c r="AW744" i="2"/>
  <c r="AX744" i="2"/>
  <c r="AV743" i="2"/>
  <c r="AW743" i="2"/>
  <c r="AU743" i="2"/>
  <c r="AU742" i="2"/>
  <c r="AX742" i="2"/>
  <c r="AV741" i="2"/>
  <c r="AU741" i="2"/>
  <c r="AW741" i="2"/>
  <c r="AV740" i="2"/>
  <c r="AS740" i="2"/>
  <c r="AU740" i="2"/>
  <c r="AX740" i="2"/>
  <c r="AW714" i="2"/>
  <c r="AU714" i="2"/>
  <c r="AU712" i="2"/>
  <c r="AW712" i="2"/>
  <c r="AV712" i="2"/>
  <c r="AT712" i="2"/>
  <c r="AX712" i="2"/>
  <c r="AX711" i="2"/>
  <c r="AP711" i="2"/>
  <c r="AT710" i="2"/>
  <c r="AV710" i="2"/>
  <c r="AX710" i="2"/>
  <c r="AV708" i="2"/>
  <c r="AT708" i="2"/>
  <c r="AP707" i="2"/>
  <c r="AT706" i="2"/>
  <c r="AV706" i="2"/>
  <c r="AX705" i="2"/>
  <c r="AV704" i="2"/>
  <c r="AW704" i="2"/>
  <c r="AT704" i="2"/>
  <c r="AX704" i="2"/>
  <c r="AT703" i="2"/>
  <c r="AX703" i="2"/>
  <c r="AP703" i="2"/>
  <c r="AW702" i="2"/>
  <c r="AT702" i="2"/>
  <c r="AU702" i="2"/>
  <c r="AV702" i="2"/>
  <c r="AT701" i="2"/>
  <c r="AV700" i="2"/>
  <c r="AW700" i="2"/>
  <c r="AX700" i="2"/>
  <c r="AT700" i="2"/>
  <c r="AT699" i="2"/>
  <c r="AX699" i="2"/>
  <c r="AT698" i="2"/>
  <c r="AV698" i="2"/>
  <c r="AU697" i="2"/>
  <c r="AW697" i="2"/>
  <c r="AV671" i="2"/>
  <c r="AT671" i="2"/>
  <c r="AP671" i="2"/>
  <c r="AX670" i="2"/>
  <c r="AV669" i="2"/>
  <c r="AT669" i="2"/>
  <c r="AX669" i="2"/>
  <c r="AX668" i="2"/>
  <c r="AW667" i="2"/>
  <c r="AX666" i="2"/>
  <c r="AU665" i="2"/>
  <c r="AT665" i="2"/>
  <c r="AX665" i="2"/>
  <c r="AV665" i="2"/>
  <c r="AX664" i="2"/>
  <c r="AV663" i="2"/>
  <c r="AT663" i="2"/>
  <c r="AU662" i="2"/>
  <c r="AT662" i="2"/>
  <c r="AV662" i="2"/>
  <c r="AX662" i="2"/>
  <c r="AV661" i="2"/>
  <c r="AU660" i="2"/>
  <c r="AV660" i="2"/>
  <c r="AT660" i="2"/>
  <c r="AX660" i="2"/>
  <c r="AP660" i="2"/>
  <c r="AT659" i="2"/>
  <c r="AX659" i="2"/>
  <c r="AU658" i="2"/>
  <c r="AP658" i="2"/>
  <c r="AV658" i="2"/>
  <c r="AW657" i="2"/>
  <c r="AX657" i="2"/>
  <c r="AV656" i="2"/>
  <c r="AR656" i="2"/>
  <c r="AW656" i="2"/>
  <c r="AT656" i="2"/>
  <c r="AU655" i="2"/>
  <c r="W72" i="1"/>
  <c r="W68" i="1"/>
  <c r="W157" i="1"/>
  <c r="W156" i="1"/>
  <c r="W159" i="1"/>
  <c r="W158" i="1"/>
  <c r="W155" i="1"/>
  <c r="W124" i="1"/>
  <c r="W123" i="1"/>
  <c r="W205" i="1"/>
  <c r="W209" i="1"/>
  <c r="W204" i="1"/>
  <c r="W207" i="1"/>
  <c r="W151" i="1"/>
  <c r="W150" i="1"/>
  <c r="W147" i="1"/>
  <c r="W148" i="1"/>
  <c r="U77" i="1"/>
  <c r="W76" i="1"/>
  <c r="W75" i="1"/>
  <c r="W47" i="1"/>
  <c r="W43" i="1"/>
  <c r="W56" i="1"/>
  <c r="W52" i="1"/>
  <c r="W31" i="1"/>
  <c r="W30" i="1"/>
  <c r="W27" i="1"/>
  <c r="W32" i="1"/>
  <c r="W269" i="1"/>
  <c r="W271" i="1"/>
  <c r="W236" i="1"/>
  <c r="W133" i="1"/>
  <c r="W132" i="1"/>
  <c r="W135" i="1"/>
  <c r="W134" i="1"/>
  <c r="W131" i="1"/>
  <c r="AW645" i="2"/>
  <c r="AS645" i="2"/>
  <c r="AW641" i="2"/>
  <c r="AS641" i="2"/>
  <c r="AR636" i="2"/>
  <c r="AW632" i="2"/>
  <c r="AX601" i="2"/>
  <c r="AT601" i="2"/>
  <c r="AT600" i="2"/>
  <c r="AT599" i="2"/>
  <c r="AR593" i="2"/>
  <c r="AW591" i="2"/>
  <c r="AR587" i="2"/>
  <c r="AR584" i="2"/>
  <c r="AS584" i="2"/>
  <c r="AV558" i="2"/>
  <c r="AT557" i="2"/>
  <c r="AX556" i="2"/>
  <c r="AT556" i="2"/>
  <c r="AV553" i="2"/>
  <c r="AR553" i="2"/>
  <c r="AU553" i="2"/>
  <c r="AT548" i="2"/>
  <c r="AR548" i="2"/>
  <c r="AS547" i="2"/>
  <c r="AR547" i="2"/>
  <c r="AW546" i="2"/>
  <c r="AR542" i="2"/>
  <c r="AS541" i="2"/>
  <c r="AV514" i="2"/>
  <c r="AX513" i="2"/>
  <c r="AX512" i="2"/>
  <c r="AV511" i="2"/>
  <c r="AU510" i="2"/>
  <c r="AT508" i="2"/>
  <c r="AW508" i="2"/>
  <c r="AU508" i="2"/>
  <c r="AS507" i="2"/>
  <c r="AR507" i="2"/>
  <c r="AR498" i="2"/>
  <c r="AV468" i="2"/>
  <c r="AX468" i="2"/>
  <c r="AR462" i="2"/>
  <c r="AW626" i="2"/>
  <c r="AU626" i="2"/>
  <c r="AS626" i="2"/>
  <c r="AT624" i="2"/>
  <c r="AW624" i="2"/>
  <c r="AS624" i="2"/>
  <c r="AR622" i="2"/>
  <c r="AR621" i="2"/>
  <c r="AR620" i="2"/>
  <c r="AR616" i="2"/>
  <c r="AR614" i="2"/>
  <c r="AR612" i="2"/>
  <c r="AW612" i="2"/>
  <c r="AS612" i="2"/>
  <c r="AW611" i="2"/>
  <c r="AS611" i="2"/>
  <c r="AV576" i="2"/>
  <c r="AS575" i="2"/>
  <c r="AS572" i="2"/>
  <c r="AR570" i="2"/>
  <c r="AS570" i="2"/>
  <c r="AS567" i="2"/>
  <c r="AU539" i="2"/>
  <c r="AW538" i="2"/>
  <c r="AR532" i="2"/>
  <c r="AS527" i="2"/>
  <c r="AP524" i="2"/>
  <c r="AR496" i="2"/>
  <c r="AW488" i="2"/>
  <c r="AU488" i="2"/>
  <c r="AV488" i="2"/>
  <c r="AU486" i="2"/>
  <c r="AT486" i="2"/>
  <c r="AU482" i="2"/>
  <c r="AW481" i="2"/>
  <c r="AW480" i="2"/>
  <c r="AS454" i="2"/>
  <c r="AR450" i="2"/>
  <c r="AP450" i="2"/>
  <c r="AX448" i="2"/>
  <c r="AR446" i="2"/>
  <c r="AS445" i="2"/>
  <c r="AV444" i="2"/>
  <c r="AT442" i="2"/>
  <c r="AW440" i="2"/>
  <c r="AW438" i="2"/>
  <c r="AW644" i="2"/>
  <c r="AS644" i="2"/>
  <c r="AV644" i="2"/>
  <c r="AR644" i="2"/>
  <c r="AP644" i="2"/>
  <c r="AV643" i="2"/>
  <c r="AR643" i="2"/>
  <c r="AU643" i="2"/>
  <c r="AW640" i="2"/>
  <c r="AS640" i="2"/>
  <c r="AV640" i="2"/>
  <c r="AR640" i="2"/>
  <c r="AR639" i="2"/>
  <c r="AU638" i="2"/>
  <c r="AS638" i="2"/>
  <c r="AW638" i="2"/>
  <c r="AW636" i="2"/>
  <c r="AU636" i="2"/>
  <c r="AV634" i="2"/>
  <c r="AU634" i="2"/>
  <c r="AR633" i="2"/>
  <c r="AU633" i="2"/>
  <c r="AS633" i="2"/>
  <c r="AV632" i="2"/>
  <c r="AU632" i="2"/>
  <c r="AU630" i="2"/>
  <c r="AT629" i="2"/>
  <c r="AR601" i="2"/>
  <c r="AU600" i="2"/>
  <c r="AX599" i="2"/>
  <c r="AV599" i="2"/>
  <c r="AX596" i="2"/>
  <c r="AT596" i="2"/>
  <c r="AU596" i="2"/>
  <c r="AV595" i="2"/>
  <c r="AR595" i="2"/>
  <c r="AW595" i="2"/>
  <c r="AS595" i="2"/>
  <c r="AX595" i="2"/>
  <c r="AT595" i="2"/>
  <c r="AU593" i="2"/>
  <c r="AT593" i="2"/>
  <c r="AV593" i="2"/>
  <c r="AX592" i="2"/>
  <c r="AX591" i="2"/>
  <c r="AT591" i="2"/>
  <c r="AT590" i="2"/>
  <c r="AX590" i="2"/>
  <c r="AS590" i="2"/>
  <c r="AW590" i="2"/>
  <c r="AV590" i="2"/>
  <c r="AR590" i="2"/>
  <c r="AT589" i="2"/>
  <c r="AV589" i="2"/>
  <c r="AX589" i="2"/>
  <c r="AR589" i="2"/>
  <c r="AV587" i="2"/>
  <c r="AP585" i="2"/>
  <c r="AW585" i="2"/>
  <c r="AS585" i="2"/>
  <c r="AU558" i="2"/>
  <c r="AR558" i="2"/>
  <c r="AX557" i="2"/>
  <c r="AU556" i="2"/>
  <c r="AV556" i="2"/>
  <c r="AU555" i="2"/>
  <c r="AV555" i="2"/>
  <c r="AR555" i="2"/>
  <c r="AX554" i="2"/>
  <c r="AT554" i="2"/>
  <c r="AV554" i="2"/>
  <c r="AW553" i="2"/>
  <c r="AS553" i="2"/>
  <c r="AX553" i="2"/>
  <c r="AS552" i="2"/>
  <c r="AP552" i="2"/>
  <c r="AT552" i="2"/>
  <c r="AV552" i="2"/>
  <c r="AX552" i="2"/>
  <c r="AW551" i="2"/>
  <c r="AV549" i="2"/>
  <c r="AS548" i="2"/>
  <c r="AX548" i="2"/>
  <c r="AU547" i="2"/>
  <c r="AX547" i="2"/>
  <c r="AT546" i="2"/>
  <c r="AU546" i="2"/>
  <c r="AX546" i="2"/>
  <c r="AT545" i="2"/>
  <c r="AX545" i="2"/>
  <c r="AS544" i="2"/>
  <c r="AX544" i="2"/>
  <c r="AT544" i="2"/>
  <c r="AT543" i="2"/>
  <c r="AS542" i="2"/>
  <c r="AR541" i="2"/>
  <c r="AR515" i="2"/>
  <c r="AT514" i="2"/>
  <c r="AT513" i="2"/>
  <c r="AV512" i="2"/>
  <c r="AT512" i="2"/>
  <c r="AP511" i="2"/>
  <c r="AT511" i="2"/>
  <c r="AV510" i="2"/>
  <c r="AU509" i="2"/>
  <c r="AR509" i="2"/>
  <c r="AX506" i="2"/>
  <c r="AV505" i="2"/>
  <c r="AT505" i="2"/>
  <c r="AX505" i="2"/>
  <c r="AW503" i="2"/>
  <c r="AV502" i="2"/>
  <c r="AP502" i="2"/>
  <c r="AS501" i="2"/>
  <c r="AV501" i="2"/>
  <c r="AS500" i="2"/>
  <c r="AW500" i="2"/>
  <c r="AR499" i="2"/>
  <c r="AX472" i="2"/>
  <c r="AR472" i="2"/>
  <c r="AT472" i="2"/>
  <c r="AV472" i="2"/>
  <c r="AR471" i="2"/>
  <c r="AV471" i="2"/>
  <c r="AU471" i="2"/>
  <c r="AT471" i="2"/>
  <c r="AR470" i="2"/>
  <c r="AT470" i="2"/>
  <c r="AW469" i="2"/>
  <c r="AV469" i="2"/>
  <c r="AR467" i="2"/>
  <c r="AV467" i="2"/>
  <c r="AS466" i="2"/>
  <c r="AX464" i="2"/>
  <c r="AT463" i="2"/>
  <c r="AV463" i="2"/>
  <c r="AS463" i="2"/>
  <c r="AX462" i="2"/>
  <c r="AU462" i="2"/>
  <c r="AT461" i="2"/>
  <c r="AU460" i="2"/>
  <c r="AW460" i="2"/>
  <c r="AX459" i="2"/>
  <c r="AT459" i="2"/>
  <c r="AX458" i="2"/>
  <c r="AT458" i="2"/>
  <c r="AP457" i="2"/>
  <c r="AR627" i="2"/>
  <c r="AP627" i="2"/>
  <c r="AX627" i="2"/>
  <c r="AS627" i="2"/>
  <c r="AX626" i="2"/>
  <c r="AV626" i="2"/>
  <c r="AS625" i="2"/>
  <c r="AP625" i="2"/>
  <c r="AR625" i="2"/>
  <c r="AU624" i="2"/>
  <c r="AR624" i="2"/>
  <c r="AP624" i="2"/>
  <c r="AV623" i="2"/>
  <c r="AT623" i="2"/>
  <c r="AW623" i="2"/>
  <c r="AS622" i="2"/>
  <c r="AV622" i="2"/>
  <c r="AT621" i="2"/>
  <c r="AU621" i="2"/>
  <c r="AS621" i="2"/>
  <c r="AS620" i="2"/>
  <c r="AS619" i="2"/>
  <c r="AW619" i="2"/>
  <c r="AR618" i="2"/>
  <c r="AT618" i="2"/>
  <c r="AX618" i="2"/>
  <c r="AU617" i="2"/>
  <c r="AW617" i="2"/>
  <c r="AT616" i="2"/>
  <c r="AX616" i="2"/>
  <c r="AU615" i="2"/>
  <c r="AW615" i="2"/>
  <c r="AV614" i="2"/>
  <c r="AP614" i="2"/>
  <c r="AW613" i="2"/>
  <c r="AU613" i="2"/>
  <c r="AV612" i="2"/>
  <c r="AU610" i="2"/>
  <c r="AW610" i="2"/>
  <c r="AU583" i="2"/>
  <c r="AV582" i="2"/>
  <c r="AS582" i="2"/>
  <c r="AW581" i="2"/>
  <c r="AS581" i="2"/>
  <c r="AX580" i="2"/>
  <c r="AU580" i="2"/>
  <c r="AR578" i="2"/>
  <c r="AW578" i="2"/>
  <c r="AR577" i="2"/>
  <c r="AU577" i="2"/>
  <c r="AS577" i="2"/>
  <c r="AT576" i="2"/>
  <c r="AU576" i="2"/>
  <c r="AW576" i="2"/>
  <c r="AU574" i="2"/>
  <c r="AW574" i="2"/>
  <c r="AP573" i="2"/>
  <c r="AU572" i="2"/>
  <c r="AR572" i="2"/>
  <c r="AT571" i="2"/>
  <c r="AP570" i="2"/>
  <c r="AV569" i="2"/>
  <c r="AT569" i="2"/>
  <c r="AV568" i="2"/>
  <c r="AR568" i="2"/>
  <c r="AW568" i="2"/>
  <c r="AS568" i="2"/>
  <c r="AP568" i="2"/>
  <c r="AP567" i="2"/>
  <c r="AV567" i="2"/>
  <c r="AU566" i="2"/>
  <c r="AW566" i="2"/>
  <c r="AS540" i="2"/>
  <c r="AV539" i="2"/>
  <c r="AR539" i="2"/>
  <c r="AV538" i="2"/>
  <c r="AR538" i="2"/>
  <c r="AS537" i="2"/>
  <c r="AR537" i="2"/>
  <c r="AP537" i="2"/>
  <c r="AT536" i="2"/>
  <c r="AV536" i="2"/>
  <c r="AS534" i="2"/>
  <c r="AV534" i="2"/>
  <c r="AR534" i="2"/>
  <c r="AT534" i="2"/>
  <c r="AV530" i="2"/>
  <c r="AR529" i="2"/>
  <c r="AU528" i="2"/>
  <c r="AT528" i="2"/>
  <c r="AX528" i="2"/>
  <c r="AT526" i="2"/>
  <c r="AV526" i="2"/>
  <c r="AW525" i="2"/>
  <c r="AT524" i="2"/>
  <c r="AX524" i="2"/>
  <c r="AU523" i="2"/>
  <c r="AW523" i="2"/>
  <c r="AW496" i="2"/>
  <c r="AS496" i="2"/>
  <c r="AV494" i="2"/>
  <c r="AR493" i="2"/>
  <c r="AW492" i="2"/>
  <c r="AR492" i="2"/>
  <c r="AX491" i="2"/>
  <c r="AT491" i="2"/>
  <c r="AR491" i="2"/>
  <c r="AW490" i="2"/>
  <c r="AS489" i="2"/>
  <c r="AW489" i="2"/>
  <c r="AT488" i="2"/>
  <c r="AX487" i="2"/>
  <c r="AX486" i="2"/>
  <c r="AX484" i="2"/>
  <c r="AW482" i="2"/>
  <c r="AU481" i="2"/>
  <c r="AV480" i="2"/>
  <c r="AU454" i="2"/>
  <c r="AR454" i="2"/>
  <c r="AV454" i="2"/>
  <c r="AP453" i="2"/>
  <c r="AW453" i="2"/>
  <c r="AR453" i="2"/>
  <c r="AS453" i="2"/>
  <c r="AR452" i="2"/>
  <c r="AS452" i="2"/>
  <c r="AW451" i="2"/>
  <c r="AS451" i="2"/>
  <c r="AP451" i="2"/>
  <c r="AT450" i="2"/>
  <c r="AV449" i="2"/>
  <c r="AS448" i="2"/>
  <c r="AU447" i="2"/>
  <c r="AT447" i="2"/>
  <c r="AR447" i="2"/>
  <c r="AV447" i="2"/>
  <c r="AW446" i="2"/>
  <c r="AT445" i="2"/>
  <c r="AW444" i="2"/>
  <c r="AT444" i="2"/>
  <c r="AX443" i="2"/>
  <c r="AR443" i="2"/>
  <c r="AW442" i="2"/>
  <c r="AU442" i="2"/>
  <c r="AT441" i="2"/>
  <c r="AR441" i="2"/>
  <c r="AT440" i="2"/>
  <c r="AX440" i="2"/>
  <c r="AV440" i="2"/>
  <c r="AV439" i="2"/>
  <c r="AS439" i="2"/>
  <c r="AT438" i="2"/>
  <c r="AU438" i="2"/>
  <c r="AV437" i="2"/>
  <c r="AV639" i="2"/>
  <c r="AW639" i="2"/>
  <c r="AT639" i="2"/>
  <c r="AX638" i="2"/>
  <c r="AV637" i="2"/>
  <c r="AT637" i="2"/>
  <c r="AX637" i="2"/>
  <c r="AV636" i="2"/>
  <c r="AP635" i="2"/>
  <c r="AV635" i="2"/>
  <c r="AT635" i="2"/>
  <c r="AR634" i="2"/>
  <c r="AW634" i="2"/>
  <c r="AV633" i="2"/>
  <c r="AT632" i="2"/>
  <c r="AP631" i="2"/>
  <c r="AW631" i="2"/>
  <c r="AT631" i="2"/>
  <c r="AX631" i="2"/>
  <c r="AW630" i="2"/>
  <c r="AU629" i="2"/>
  <c r="AX629" i="2"/>
  <c r="AV628" i="2"/>
  <c r="AU598" i="2"/>
  <c r="AT598" i="2"/>
  <c r="AX598" i="2"/>
  <c r="AV597" i="2"/>
  <c r="AR597" i="2"/>
  <c r="AV594" i="2"/>
  <c r="AR594" i="2"/>
  <c r="AU594" i="2"/>
  <c r="AW594" i="2"/>
  <c r="AW592" i="2"/>
  <c r="AV591" i="2"/>
  <c r="AW589" i="2"/>
  <c r="AU589" i="2"/>
  <c r="AU588" i="2"/>
  <c r="AX588" i="2"/>
  <c r="AX587" i="2"/>
  <c r="AU587" i="2"/>
  <c r="AP587" i="2"/>
  <c r="AW587" i="2"/>
  <c r="AV586" i="2"/>
  <c r="AV584" i="2"/>
  <c r="AX555" i="2"/>
  <c r="AT555" i="2"/>
  <c r="AR554" i="2"/>
  <c r="AV551" i="2"/>
  <c r="AP550" i="2"/>
  <c r="AW549" i="2"/>
  <c r="AU549" i="2"/>
  <c r="AV548" i="2"/>
  <c r="AW547" i="2"/>
  <c r="AS546" i="2"/>
  <c r="AV546" i="2"/>
  <c r="AP546" i="2"/>
  <c r="AU545" i="2"/>
  <c r="AS545" i="2"/>
  <c r="AV545" i="2"/>
  <c r="AW545" i="2"/>
  <c r="AU543" i="2"/>
  <c r="AV543" i="2"/>
  <c r="AT541" i="2"/>
  <c r="AP515" i="2"/>
  <c r="AV515" i="2"/>
  <c r="AX515" i="2"/>
  <c r="AW514" i="2"/>
  <c r="AR513" i="2"/>
  <c r="AW512" i="2"/>
  <c r="AX511" i="2"/>
  <c r="AS511" i="2"/>
  <c r="AW509" i="2"/>
  <c r="AR508" i="2"/>
  <c r="AX508" i="2"/>
  <c r="AV507" i="2"/>
  <c r="AR506" i="2"/>
  <c r="AU506" i="2"/>
  <c r="AW504" i="2"/>
  <c r="AT504" i="2"/>
  <c r="AU504" i="2"/>
  <c r="AX504" i="2"/>
  <c r="AT503" i="2"/>
  <c r="AX503" i="2"/>
  <c r="AU502" i="2"/>
  <c r="AR502" i="2"/>
  <c r="AW502" i="2"/>
  <c r="AT502" i="2"/>
  <c r="AX502" i="2"/>
  <c r="AU501" i="2"/>
  <c r="AU500" i="2"/>
  <c r="AT500" i="2"/>
  <c r="AX500" i="2"/>
  <c r="AV500" i="2"/>
  <c r="AW499" i="2"/>
  <c r="AV498" i="2"/>
  <c r="AT498" i="2"/>
  <c r="AT469" i="2"/>
  <c r="AP469" i="2"/>
  <c r="AR468" i="2"/>
  <c r="AX467" i="2"/>
  <c r="AT466" i="2"/>
  <c r="AV466" i="2"/>
  <c r="AV465" i="2"/>
  <c r="AR465" i="2"/>
  <c r="AT464" i="2"/>
  <c r="AU463" i="2"/>
  <c r="AX463" i="2"/>
  <c r="AW463" i="2"/>
  <c r="AV462" i="2"/>
  <c r="AV461" i="2"/>
  <c r="AU461" i="2"/>
  <c r="AW461" i="2"/>
  <c r="AV460" i="2"/>
  <c r="AT460" i="2"/>
  <c r="AR459" i="2"/>
  <c r="AU459" i="2"/>
  <c r="AW458" i="2"/>
  <c r="AU458" i="2"/>
  <c r="AU457" i="2"/>
  <c r="AW457" i="2"/>
  <c r="AV457" i="2"/>
  <c r="AT456" i="2"/>
  <c r="AU456" i="2"/>
  <c r="AT455" i="2"/>
  <c r="AX455" i="2"/>
  <c r="AV455" i="2"/>
  <c r="AV627" i="2"/>
  <c r="AW627" i="2"/>
  <c r="AT627" i="2"/>
  <c r="AT625" i="2"/>
  <c r="AX625" i="2"/>
  <c r="AU625" i="2"/>
  <c r="AW625" i="2"/>
  <c r="AU623" i="2"/>
  <c r="AX623" i="2"/>
  <c r="AU622" i="2"/>
  <c r="AW622" i="2"/>
  <c r="AX622" i="2"/>
  <c r="AW621" i="2"/>
  <c r="AU620" i="2"/>
  <c r="AW620" i="2"/>
  <c r="AU618" i="2"/>
  <c r="AV618" i="2"/>
  <c r="AW618" i="2"/>
  <c r="AU616" i="2"/>
  <c r="AV615" i="2"/>
  <c r="AS615" i="2"/>
  <c r="AW614" i="2"/>
  <c r="AT611" i="2"/>
  <c r="AU611" i="2"/>
  <c r="AV610" i="2"/>
  <c r="AX610" i="2"/>
  <c r="AV583" i="2"/>
  <c r="AT583" i="2"/>
  <c r="AW582" i="2"/>
  <c r="AT582" i="2"/>
  <c r="AX582" i="2"/>
  <c r="AU582" i="2"/>
  <c r="AV580" i="2"/>
  <c r="AV579" i="2"/>
  <c r="AW579" i="2"/>
  <c r="AX579" i="2"/>
  <c r="AT579" i="2"/>
  <c r="AS578" i="2"/>
  <c r="AV577" i="2"/>
  <c r="AU575" i="2"/>
  <c r="AW575" i="2"/>
  <c r="AW573" i="2"/>
  <c r="AU573" i="2"/>
  <c r="AV572" i="2"/>
  <c r="AT572" i="2"/>
  <c r="AX572" i="2"/>
  <c r="AV571" i="2"/>
  <c r="AW570" i="2"/>
  <c r="AV570" i="2"/>
  <c r="AT570" i="2"/>
  <c r="AX570" i="2"/>
  <c r="AU569" i="2"/>
  <c r="AU568" i="2"/>
  <c r="AX568" i="2"/>
  <c r="AW567" i="2"/>
  <c r="AS566" i="2"/>
  <c r="AV566" i="2"/>
  <c r="AV540" i="2"/>
  <c r="AT540" i="2"/>
  <c r="AU538" i="2"/>
  <c r="AX538" i="2"/>
  <c r="AU537" i="2"/>
  <c r="AV537" i="2"/>
  <c r="AX536" i="2"/>
  <c r="AW536" i="2"/>
  <c r="AP535" i="2"/>
  <c r="AX535" i="2"/>
  <c r="AT535" i="2"/>
  <c r="AX534" i="2"/>
  <c r="AU533" i="2"/>
  <c r="AT533" i="2"/>
  <c r="AV533" i="2"/>
  <c r="AU532" i="2"/>
  <c r="AW532" i="2"/>
  <c r="AS532" i="2"/>
  <c r="AP531" i="2"/>
  <c r="AV531" i="2"/>
  <c r="AX531" i="2"/>
  <c r="AT531" i="2"/>
  <c r="AR530" i="2"/>
  <c r="AS529" i="2"/>
  <c r="AT529" i="2"/>
  <c r="AV529" i="2"/>
  <c r="AX529" i="2"/>
  <c r="AV528" i="2"/>
  <c r="AW527" i="2"/>
  <c r="AR527" i="2"/>
  <c r="AV527" i="2"/>
  <c r="AT527" i="2"/>
  <c r="AX527" i="2"/>
  <c r="AS526" i="2"/>
  <c r="AU526" i="2"/>
  <c r="AR524" i="2"/>
  <c r="AV524" i="2"/>
  <c r="AV523" i="2"/>
  <c r="AX523" i="2"/>
  <c r="AT497" i="2"/>
  <c r="AW497" i="2"/>
  <c r="AU497" i="2"/>
  <c r="AP497" i="2"/>
  <c r="AV496" i="2"/>
  <c r="AV495" i="2"/>
  <c r="AW495" i="2"/>
  <c r="AW494" i="2"/>
  <c r="AU493" i="2"/>
  <c r="AV492" i="2"/>
  <c r="AW491" i="2"/>
  <c r="AT490" i="2"/>
  <c r="AX489" i="2"/>
  <c r="AT489" i="2"/>
  <c r="AU489" i="2"/>
  <c r="AP489" i="2"/>
  <c r="AX488" i="2"/>
  <c r="AP487" i="2"/>
  <c r="AU487" i="2"/>
  <c r="AW486" i="2"/>
  <c r="AS486" i="2"/>
  <c r="AX485" i="2"/>
  <c r="AT485" i="2"/>
  <c r="AT484" i="2"/>
  <c r="AV483" i="2"/>
  <c r="AT483" i="2"/>
  <c r="AX483" i="2"/>
  <c r="AP483" i="2"/>
  <c r="AX481" i="2"/>
  <c r="AT481" i="2"/>
  <c r="AS480" i="2"/>
  <c r="AW454" i="2"/>
  <c r="AV453" i="2"/>
  <c r="AV452" i="2"/>
  <c r="AW452" i="2"/>
  <c r="AV451" i="2"/>
  <c r="AU451" i="2"/>
  <c r="AW450" i="2"/>
  <c r="AT449" i="2"/>
  <c r="AP449" i="2"/>
  <c r="AW448" i="2"/>
  <c r="AU448" i="2"/>
  <c r="AW447" i="2"/>
  <c r="AP447" i="2"/>
  <c r="AW445" i="2"/>
  <c r="AS444" i="2"/>
  <c r="AW443" i="2"/>
  <c r="AX442" i="2"/>
  <c r="AV441" i="2"/>
  <c r="AX441" i="2"/>
  <c r="AW439" i="2"/>
  <c r="AT439" i="2"/>
  <c r="AU439" i="2"/>
  <c r="AX438" i="2"/>
  <c r="AU437" i="2"/>
  <c r="AW437" i="2"/>
  <c r="AS437" i="2"/>
  <c r="S28" i="1"/>
  <c r="S33" i="1"/>
  <c r="S29" i="1"/>
  <c r="S244" i="1"/>
  <c r="S243" i="1"/>
  <c r="S245" i="1"/>
  <c r="S149" i="1"/>
  <c r="S151" i="1"/>
  <c r="Q69" i="1"/>
  <c r="S93" i="1"/>
  <c r="S95" i="1"/>
  <c r="S94" i="1"/>
  <c r="S91" i="1"/>
  <c r="S56" i="1"/>
  <c r="S55" i="1"/>
  <c r="S223" i="1"/>
  <c r="S285" i="1"/>
  <c r="S283" i="1"/>
  <c r="S287" i="1"/>
  <c r="S286" i="1"/>
  <c r="S269" i="1"/>
  <c r="S173" i="1"/>
  <c r="S236" i="1"/>
  <c r="S239" i="1"/>
  <c r="S235" i="1"/>
  <c r="S140" i="1"/>
  <c r="S158" i="1"/>
  <c r="S155" i="1"/>
  <c r="S157" i="1"/>
  <c r="S156" i="1"/>
  <c r="S79" i="1"/>
  <c r="S76" i="1"/>
  <c r="S77" i="1"/>
  <c r="S75" i="1"/>
  <c r="S80" i="1"/>
  <c r="S125" i="1"/>
  <c r="S3" i="1"/>
  <c r="AS291" i="2"/>
  <c r="AT427" i="2"/>
  <c r="AR427" i="2"/>
  <c r="AV425" i="2"/>
  <c r="AX425" i="2"/>
  <c r="AR425" i="2"/>
  <c r="AV424" i="2"/>
  <c r="AW424" i="2"/>
  <c r="AT423" i="2"/>
  <c r="AW423" i="2"/>
  <c r="AV423" i="2"/>
  <c r="AR423" i="2"/>
  <c r="AR422" i="2"/>
  <c r="AT421" i="2"/>
  <c r="AW420" i="2"/>
  <c r="AX420" i="2"/>
  <c r="AS419" i="2"/>
  <c r="AW419" i="2"/>
  <c r="AU419" i="2"/>
  <c r="AS418" i="2"/>
  <c r="AX417" i="2"/>
  <c r="AS417" i="2"/>
  <c r="AR416" i="2"/>
  <c r="AX415" i="2"/>
  <c r="AT414" i="2"/>
  <c r="AV414" i="2"/>
  <c r="AW414" i="2"/>
  <c r="AX413" i="2"/>
  <c r="AS412" i="2"/>
  <c r="AX385" i="2"/>
  <c r="AT385" i="2"/>
  <c r="AV384" i="2"/>
  <c r="AV383" i="2"/>
  <c r="AR383" i="2"/>
  <c r="AV382" i="2"/>
  <c r="AR382" i="2"/>
  <c r="AU381" i="2"/>
  <c r="AT378" i="2"/>
  <c r="AU377" i="2"/>
  <c r="AW376" i="2"/>
  <c r="AX375" i="2"/>
  <c r="AT375" i="2"/>
  <c r="AU372" i="2"/>
  <c r="AS372" i="2"/>
  <c r="AR371" i="2"/>
  <c r="AU370" i="2"/>
  <c r="AW370" i="2"/>
  <c r="AW369" i="2"/>
  <c r="AW368" i="2"/>
  <c r="AX368" i="2"/>
  <c r="AW341" i="2"/>
  <c r="AS341" i="2"/>
  <c r="AU340" i="2"/>
  <c r="AS336" i="2"/>
  <c r="AT332" i="2"/>
  <c r="AR331" i="2"/>
  <c r="AS329" i="2"/>
  <c r="AT328" i="2"/>
  <c r="AV326" i="2"/>
  <c r="AR326" i="2"/>
  <c r="AX299" i="2"/>
  <c r="AS299" i="2"/>
  <c r="AV299" i="2"/>
  <c r="AR299" i="2"/>
  <c r="AR297" i="2"/>
  <c r="AS297" i="2"/>
  <c r="AT296" i="2"/>
  <c r="AV295" i="2"/>
  <c r="AR295" i="2"/>
  <c r="AW295" i="2"/>
  <c r="AS295" i="2"/>
  <c r="AX294" i="2"/>
  <c r="AV293" i="2"/>
  <c r="AT292" i="2"/>
  <c r="AR291" i="2"/>
  <c r="AT290" i="2"/>
  <c r="AX289" i="2"/>
  <c r="AX286" i="2"/>
  <c r="AS285" i="2"/>
  <c r="AX283" i="2"/>
  <c r="AV282" i="2"/>
  <c r="AX282" i="2"/>
  <c r="AT282" i="2"/>
  <c r="AU282" i="2"/>
  <c r="AV256" i="2"/>
  <c r="AR256" i="2"/>
  <c r="AT255" i="2"/>
  <c r="AV255" i="2"/>
  <c r="AW255" i="2"/>
  <c r="AV254" i="2"/>
  <c r="AR254" i="2"/>
  <c r="AT254" i="2"/>
  <c r="AV253" i="2"/>
  <c r="AR253" i="2"/>
  <c r="AU253" i="2"/>
  <c r="AS251" i="2"/>
  <c r="AR251" i="2"/>
  <c r="AT250" i="2"/>
  <c r="AS250" i="2"/>
  <c r="AT249" i="2"/>
  <c r="AR248" i="2"/>
  <c r="AW246" i="2"/>
  <c r="AR246" i="2"/>
  <c r="AV246" i="2"/>
  <c r="AX246" i="2"/>
  <c r="AT246" i="2"/>
  <c r="AX245" i="2"/>
  <c r="AV244" i="2"/>
  <c r="AS243" i="2"/>
  <c r="AV242" i="2"/>
  <c r="AR242" i="2"/>
  <c r="AW241" i="2"/>
  <c r="AX240" i="2"/>
  <c r="AT240" i="2"/>
  <c r="AT239" i="2"/>
  <c r="AU239" i="2"/>
  <c r="AR239" i="2"/>
  <c r="AT410" i="2"/>
  <c r="AU410" i="2"/>
  <c r="AW408" i="2"/>
  <c r="AX407" i="2"/>
  <c r="AW406" i="2"/>
  <c r="AV406" i="2"/>
  <c r="AR405" i="2"/>
  <c r="AX405" i="2"/>
  <c r="AX404" i="2"/>
  <c r="AT404" i="2"/>
  <c r="AW403" i="2"/>
  <c r="AS403" i="2"/>
  <c r="AX402" i="2"/>
  <c r="AT402" i="2"/>
  <c r="AX401" i="2"/>
  <c r="AW401" i="2"/>
  <c r="AR401" i="2"/>
  <c r="AR399" i="2"/>
  <c r="AX397" i="2"/>
  <c r="AT397" i="2"/>
  <c r="AS397" i="2"/>
  <c r="AR397" i="2"/>
  <c r="AS396" i="2"/>
  <c r="AT395" i="2"/>
  <c r="AV393" i="2"/>
  <c r="AR393" i="2"/>
  <c r="AX367" i="2"/>
  <c r="AV367" i="2"/>
  <c r="AR367" i="2"/>
  <c r="AU366" i="2"/>
  <c r="AX365" i="2"/>
  <c r="AU365" i="2"/>
  <c r="AR365" i="2"/>
  <c r="AS364" i="2"/>
  <c r="AU364" i="2"/>
  <c r="AT363" i="2"/>
  <c r="AS362" i="2"/>
  <c r="AX362" i="2"/>
  <c r="AW361" i="2"/>
  <c r="AX361" i="2"/>
  <c r="AT361" i="2"/>
  <c r="AU360" i="2"/>
  <c r="AX359" i="2"/>
  <c r="AT359" i="2"/>
  <c r="AR359" i="2"/>
  <c r="AS359" i="2"/>
  <c r="AR358" i="2"/>
  <c r="AS358" i="2"/>
  <c r="AR355" i="2"/>
  <c r="AX354" i="2"/>
  <c r="AV353" i="2"/>
  <c r="AW353" i="2"/>
  <c r="AR353" i="2"/>
  <c r="AV351" i="2"/>
  <c r="AX351" i="2"/>
  <c r="AT351" i="2"/>
  <c r="AR351" i="2"/>
  <c r="AT324" i="2"/>
  <c r="AV324" i="2"/>
  <c r="AR324" i="2"/>
  <c r="AS323" i="2"/>
  <c r="AT323" i="2"/>
  <c r="AR323" i="2"/>
  <c r="AR321" i="2"/>
  <c r="AR319" i="2"/>
  <c r="AS319" i="2"/>
  <c r="AU318" i="2"/>
  <c r="AR318" i="2"/>
  <c r="AS317" i="2"/>
  <c r="AS316" i="2"/>
  <c r="AX313" i="2"/>
  <c r="AR313" i="2"/>
  <c r="AR312" i="2"/>
  <c r="AW308" i="2"/>
  <c r="AX281" i="2"/>
  <c r="AV281" i="2"/>
  <c r="AP280" i="2"/>
  <c r="AX280" i="2"/>
  <c r="AT280" i="2"/>
  <c r="AX278" i="2"/>
  <c r="AP278" i="2"/>
  <c r="AR278" i="2"/>
  <c r="AW274" i="2"/>
  <c r="AP270" i="2"/>
  <c r="AX269" i="2"/>
  <c r="AT268" i="2"/>
  <c r="AX268" i="2"/>
  <c r="AP268" i="2"/>
  <c r="AT265" i="2"/>
  <c r="AX238" i="2"/>
  <c r="AX237" i="2"/>
  <c r="AV237" i="2"/>
  <c r="AU237" i="2"/>
  <c r="AW235" i="2"/>
  <c r="AX234" i="2"/>
  <c r="AT234" i="2"/>
  <c r="AU234" i="2"/>
  <c r="AV232" i="2"/>
  <c r="AS232" i="2"/>
  <c r="AT232" i="2"/>
  <c r="AW232" i="2"/>
  <c r="AT231" i="2"/>
  <c r="AV227" i="2"/>
  <c r="AW227" i="2"/>
  <c r="AX226" i="2"/>
  <c r="AR226" i="2"/>
  <c r="AU225" i="2"/>
  <c r="AR225" i="2"/>
  <c r="AT225" i="2"/>
  <c r="AV224" i="2"/>
  <c r="AR224" i="2"/>
  <c r="AU224" i="2"/>
  <c r="AU221" i="2"/>
  <c r="AR221" i="2"/>
  <c r="AR428" i="2"/>
  <c r="AU428" i="2"/>
  <c r="AS428" i="2"/>
  <c r="AT428" i="2"/>
  <c r="AW428" i="2"/>
  <c r="AV427" i="2"/>
  <c r="AU427" i="2"/>
  <c r="AS427" i="2"/>
  <c r="AS426" i="2"/>
  <c r="AW426" i="2"/>
  <c r="AW425" i="2"/>
  <c r="AS425" i="2"/>
  <c r="AS424" i="2"/>
  <c r="AT424" i="2"/>
  <c r="AS423" i="2"/>
  <c r="AU422" i="2"/>
  <c r="AV421" i="2"/>
  <c r="AS421" i="2"/>
  <c r="AR420" i="2"/>
  <c r="AU420" i="2"/>
  <c r="AS420" i="2"/>
  <c r="AT419" i="2"/>
  <c r="AV419" i="2"/>
  <c r="AR419" i="2"/>
  <c r="AR418" i="2"/>
  <c r="AT417" i="2"/>
  <c r="AV417" i="2"/>
  <c r="AR417" i="2"/>
  <c r="AX416" i="2"/>
  <c r="AV415" i="2"/>
  <c r="AW415" i="2"/>
  <c r="AS415" i="2"/>
  <c r="AU414" i="2"/>
  <c r="AU413" i="2"/>
  <c r="AS413" i="2"/>
  <c r="AW413" i="2"/>
  <c r="AX412" i="2"/>
  <c r="AU411" i="2"/>
  <c r="AR385" i="2"/>
  <c r="AU384" i="2"/>
  <c r="AW384" i="2"/>
  <c r="AS383" i="2"/>
  <c r="AU383" i="2"/>
  <c r="AU382" i="2"/>
  <c r="AW382" i="2"/>
  <c r="AS382" i="2"/>
  <c r="AW380" i="2"/>
  <c r="AS380" i="2"/>
  <c r="AX379" i="2"/>
  <c r="AS378" i="2"/>
  <c r="AX377" i="2"/>
  <c r="AT377" i="2"/>
  <c r="AS376" i="2"/>
  <c r="AW374" i="2"/>
  <c r="AT376" i="2"/>
  <c r="AX376" i="2"/>
  <c r="AV376" i="2"/>
  <c r="AR376" i="2"/>
  <c r="AW375" i="2"/>
  <c r="AU375" i="2"/>
  <c r="AS375" i="2"/>
  <c r="AX374" i="2"/>
  <c r="AU374" i="2"/>
  <c r="AU373" i="2"/>
  <c r="AS373" i="2"/>
  <c r="AX372" i="2"/>
  <c r="AT372" i="2"/>
  <c r="AW372" i="2"/>
  <c r="AR372" i="2"/>
  <c r="AS371" i="2"/>
  <c r="AT371" i="2"/>
  <c r="AV371" i="2"/>
  <c r="AV370" i="2"/>
  <c r="AR370" i="2"/>
  <c r="AS370" i="2"/>
  <c r="AV369" i="2"/>
  <c r="AR369" i="2"/>
  <c r="AR368" i="2"/>
  <c r="AU368" i="2"/>
  <c r="AR342" i="2"/>
  <c r="AU341" i="2"/>
  <c r="AV341" i="2"/>
  <c r="AX340" i="2"/>
  <c r="AT340" i="2"/>
  <c r="AR340" i="2"/>
  <c r="AV339" i="2"/>
  <c r="AR339" i="2"/>
  <c r="AR338" i="2"/>
  <c r="AV337" i="2"/>
  <c r="AX337" i="2"/>
  <c r="AT337" i="2"/>
  <c r="AX336" i="2"/>
  <c r="AU335" i="2"/>
  <c r="AS335" i="2"/>
  <c r="AX335" i="2"/>
  <c r="AV335" i="2"/>
  <c r="AR335" i="2"/>
  <c r="AR334" i="2"/>
  <c r="AV333" i="2"/>
  <c r="AX333" i="2"/>
  <c r="AU333" i="2"/>
  <c r="AS333" i="2"/>
  <c r="AS332" i="2"/>
  <c r="AR332" i="2"/>
  <c r="AW330" i="2"/>
  <c r="AU330" i="2"/>
  <c r="AS330" i="2"/>
  <c r="AV329" i="2"/>
  <c r="AW328" i="2"/>
  <c r="AU328" i="2"/>
  <c r="AS328" i="2"/>
  <c r="AR327" i="2"/>
  <c r="AS327" i="2"/>
  <c r="AS325" i="2"/>
  <c r="AR298" i="2"/>
  <c r="AT297" i="2"/>
  <c r="AV296" i="2"/>
  <c r="AX295" i="2"/>
  <c r="AS294" i="2"/>
  <c r="AR294" i="2"/>
  <c r="AU293" i="2"/>
  <c r="AW293" i="2"/>
  <c r="AS293" i="2"/>
  <c r="AU292" i="2"/>
  <c r="AW291" i="2"/>
  <c r="AV291" i="2"/>
  <c r="AT291" i="2"/>
  <c r="AX290" i="2"/>
  <c r="AS289" i="2"/>
  <c r="AS287" i="2"/>
  <c r="AW287" i="2"/>
  <c r="AU285" i="2"/>
  <c r="AS284" i="2"/>
  <c r="AU283" i="2"/>
  <c r="AP282" i="2"/>
  <c r="AX256" i="2"/>
  <c r="AS255" i="2"/>
  <c r="AU255" i="2"/>
  <c r="AU254" i="2"/>
  <c r="AW254" i="2"/>
  <c r="AS254" i="2"/>
  <c r="AX253" i="2"/>
  <c r="AT253" i="2"/>
  <c r="AR252" i="2"/>
  <c r="AV251" i="2"/>
  <c r="AU251" i="2"/>
  <c r="AX251" i="2"/>
  <c r="AT251" i="2"/>
  <c r="AV250" i="2"/>
  <c r="AU250" i="2"/>
  <c r="AX250" i="2"/>
  <c r="AR249" i="2"/>
  <c r="AW249" i="2"/>
  <c r="AU249" i="2"/>
  <c r="AU248" i="2"/>
  <c r="AS248" i="2"/>
  <c r="AV248" i="2"/>
  <c r="AV247" i="2"/>
  <c r="AS247" i="2"/>
  <c r="AS246" i="2"/>
  <c r="AR244" i="2"/>
  <c r="AW243" i="2"/>
  <c r="AW242" i="2"/>
  <c r="AS242" i="2"/>
  <c r="AS241" i="2"/>
  <c r="AV240" i="2"/>
  <c r="AX239" i="2"/>
  <c r="AV239" i="2"/>
  <c r="AW410" i="2"/>
  <c r="AX410" i="2"/>
  <c r="AS410" i="2"/>
  <c r="AX409" i="2"/>
  <c r="AU408" i="2"/>
  <c r="AU407" i="2"/>
  <c r="AS407" i="2"/>
  <c r="AV407" i="2"/>
  <c r="AR407" i="2"/>
  <c r="AU406" i="2"/>
  <c r="AS406" i="2"/>
  <c r="AV405" i="2"/>
  <c r="AU404" i="2"/>
  <c r="AS404" i="2"/>
  <c r="AT403" i="2"/>
  <c r="AV403" i="2"/>
  <c r="AW402" i="2"/>
  <c r="AU402" i="2"/>
  <c r="AR402" i="2"/>
  <c r="AV402" i="2"/>
  <c r="AT401" i="2"/>
  <c r="AV401" i="2"/>
  <c r="AS401" i="2"/>
  <c r="AV400" i="2"/>
  <c r="AX399" i="2"/>
  <c r="AW395" i="2"/>
  <c r="AS395" i="2"/>
  <c r="AR395" i="2"/>
  <c r="AS394" i="2"/>
  <c r="AX394" i="2"/>
  <c r="AR394" i="2"/>
  <c r="AX393" i="2"/>
  <c r="AT366" i="2"/>
  <c r="AW366" i="2"/>
  <c r="AT365" i="2"/>
  <c r="AV364" i="2"/>
  <c r="AX364" i="2"/>
  <c r="AW363" i="2"/>
  <c r="AU363" i="2"/>
  <c r="AV363" i="2"/>
  <c r="AU362" i="2"/>
  <c r="AV361" i="2"/>
  <c r="AR361" i="2"/>
  <c r="AS361" i="2"/>
  <c r="AW359" i="2"/>
  <c r="AW357" i="2"/>
  <c r="AR356" i="2"/>
  <c r="AW355" i="2"/>
  <c r="AS355" i="2"/>
  <c r="AS353" i="2"/>
  <c r="AX353" i="2"/>
  <c r="AV352" i="2"/>
  <c r="AW351" i="2"/>
  <c r="AS351" i="2"/>
  <c r="AX350" i="2"/>
  <c r="AR350" i="2"/>
  <c r="AU324" i="2"/>
  <c r="AX324" i="2"/>
  <c r="AV323" i="2"/>
  <c r="AX322" i="2"/>
  <c r="AT322" i="2"/>
  <c r="AR322" i="2"/>
  <c r="AX321" i="2"/>
  <c r="AT321" i="2"/>
  <c r="AX320" i="2"/>
  <c r="AT320" i="2"/>
  <c r="AS318" i="2"/>
  <c r="AT317" i="2"/>
  <c r="AW317" i="2"/>
  <c r="AR317" i="2"/>
  <c r="AX316" i="2"/>
  <c r="AT316" i="2"/>
  <c r="AU316" i="2"/>
  <c r="AR316" i="2"/>
  <c r="AX315" i="2"/>
  <c r="AS315" i="2"/>
  <c r="AT315" i="2"/>
  <c r="AR314" i="2"/>
  <c r="AS314" i="2"/>
  <c r="AT314" i="2"/>
  <c r="AV314" i="2"/>
  <c r="AS313" i="2"/>
  <c r="AV312" i="2"/>
  <c r="AT312" i="2"/>
  <c r="AT311" i="2"/>
  <c r="AV310" i="2"/>
  <c r="AR310" i="2"/>
  <c r="AX310" i="2"/>
  <c r="AV309" i="2"/>
  <c r="AX309" i="2"/>
  <c r="AV308" i="2"/>
  <c r="AR308" i="2"/>
  <c r="AR307" i="2"/>
  <c r="AR281" i="2"/>
  <c r="AP281" i="2"/>
  <c r="AT281" i="2"/>
  <c r="AT279" i="2"/>
  <c r="AS279" i="2"/>
  <c r="AP279" i="2"/>
  <c r="AP276" i="2"/>
  <c r="AV276" i="2"/>
  <c r="AX276" i="2"/>
  <c r="AW275" i="2"/>
  <c r="AP275" i="2"/>
  <c r="AS274" i="2"/>
  <c r="AP274" i="2"/>
  <c r="AP273" i="2"/>
  <c r="AP272" i="2"/>
  <c r="AU271" i="2"/>
  <c r="AT271" i="2"/>
  <c r="AS271" i="2"/>
  <c r="AP271" i="2"/>
  <c r="AV270" i="2"/>
  <c r="AX270" i="2"/>
  <c r="AR270" i="2"/>
  <c r="AP269" i="2"/>
  <c r="AV269" i="2"/>
  <c r="AV268" i="2"/>
  <c r="AR268" i="2"/>
  <c r="AW268" i="2"/>
  <c r="AU267" i="2"/>
  <c r="AU266" i="2"/>
  <c r="AS266" i="2"/>
  <c r="AX265" i="2"/>
  <c r="AS265" i="2"/>
  <c r="AT238" i="2"/>
  <c r="AU238" i="2"/>
  <c r="AV236" i="2"/>
  <c r="AX236" i="2"/>
  <c r="AR236" i="2"/>
  <c r="AW236" i="2"/>
  <c r="AV235" i="2"/>
  <c r="AR235" i="2"/>
  <c r="AR234" i="2"/>
  <c r="AR233" i="2"/>
  <c r="AU233" i="2"/>
  <c r="AS233" i="2"/>
  <c r="AX232" i="2"/>
  <c r="AU232" i="2"/>
  <c r="AS231" i="2"/>
  <c r="AV230" i="2"/>
  <c r="AU230" i="2"/>
  <c r="AR230" i="2"/>
  <c r="AS230" i="2"/>
  <c r="AV229" i="2"/>
  <c r="AW229" i="2"/>
  <c r="AU229" i="2"/>
  <c r="AR229" i="2"/>
  <c r="AS229" i="2"/>
  <c r="AU228" i="2"/>
  <c r="AU227" i="2"/>
  <c r="AS227" i="2"/>
  <c r="AT226" i="2"/>
  <c r="AW226" i="2"/>
  <c r="AV225" i="2"/>
  <c r="AS224" i="2"/>
  <c r="AR223" i="2"/>
  <c r="AS223" i="2"/>
  <c r="AW223" i="2"/>
  <c r="AU222" i="2"/>
  <c r="AS222" i="2"/>
  <c r="AR424" i="2"/>
  <c r="AT422" i="2"/>
  <c r="AS422" i="2"/>
  <c r="AV420" i="2"/>
  <c r="AT418" i="2"/>
  <c r="AX418" i="2"/>
  <c r="AW416" i="2"/>
  <c r="AU416" i="2"/>
  <c r="AV413" i="2"/>
  <c r="AV412" i="2"/>
  <c r="AW412" i="2"/>
  <c r="AV411" i="2"/>
  <c r="AT411" i="2"/>
  <c r="AR379" i="2"/>
  <c r="AV379" i="2"/>
  <c r="AW378" i="2"/>
  <c r="AS377" i="2"/>
  <c r="AV374" i="2"/>
  <c r="AX373" i="2"/>
  <c r="AT373" i="2"/>
  <c r="AW371" i="2"/>
  <c r="AT369" i="2"/>
  <c r="AX369" i="2"/>
  <c r="AV368" i="2"/>
  <c r="AV340" i="2"/>
  <c r="AX339" i="2"/>
  <c r="AT339" i="2"/>
  <c r="AX338" i="2"/>
  <c r="AV336" i="2"/>
  <c r="AT336" i="2"/>
  <c r="AU334" i="2"/>
  <c r="AW334" i="2"/>
  <c r="AW333" i="2"/>
  <c r="AW332" i="2"/>
  <c r="AU332" i="2"/>
  <c r="AX332" i="2"/>
  <c r="AV332" i="2"/>
  <c r="AV331" i="2"/>
  <c r="AU331" i="2"/>
  <c r="AS331" i="2"/>
  <c r="AW331" i="2"/>
  <c r="AW329" i="2"/>
  <c r="AU329" i="2"/>
  <c r="AV327" i="2"/>
  <c r="AU325" i="2"/>
  <c r="AW325" i="2"/>
  <c r="AW298" i="2"/>
  <c r="AU295" i="2"/>
  <c r="AS290" i="2"/>
  <c r="AW288" i="2"/>
  <c r="AU288" i="2"/>
  <c r="AX288" i="2"/>
  <c r="AW286" i="2"/>
  <c r="AU286" i="2"/>
  <c r="AW284" i="2"/>
  <c r="AU284" i="2"/>
  <c r="AT283" i="2"/>
  <c r="AS282" i="2"/>
  <c r="AW256" i="2"/>
  <c r="AS256" i="2"/>
  <c r="AW250" i="2"/>
  <c r="AV249" i="2"/>
  <c r="AW247" i="2"/>
  <c r="AU247" i="2"/>
  <c r="AU246" i="2"/>
  <c r="AT245" i="2"/>
  <c r="AW244" i="2"/>
  <c r="AU244" i="2"/>
  <c r="AU241" i="2"/>
  <c r="AT241" i="2"/>
  <c r="AW240" i="2"/>
  <c r="AS239" i="2"/>
  <c r="AT409" i="2"/>
  <c r="AU409" i="2"/>
  <c r="AU405" i="2"/>
  <c r="AR404" i="2"/>
  <c r="AR403" i="2"/>
  <c r="AX403" i="2"/>
  <c r="AU401" i="2"/>
  <c r="AV399" i="2"/>
  <c r="AW399" i="2"/>
  <c r="AS399" i="2"/>
  <c r="AT399" i="2"/>
  <c r="AU398" i="2"/>
  <c r="AW397" i="2"/>
  <c r="AT396" i="2"/>
  <c r="AW396" i="2"/>
  <c r="AU396" i="2"/>
  <c r="AU395" i="2"/>
  <c r="AU394" i="2"/>
  <c r="AS393" i="2"/>
  <c r="AT367" i="2"/>
  <c r="AW367" i="2"/>
  <c r="AT364" i="2"/>
  <c r="AT362" i="2"/>
  <c r="AR362" i="2"/>
  <c r="AU358" i="2"/>
  <c r="AU356" i="2"/>
  <c r="AX355" i="2"/>
  <c r="AT355" i="2"/>
  <c r="AU355" i="2"/>
  <c r="AV355" i="2"/>
  <c r="AU353" i="2"/>
  <c r="AU352" i="2"/>
  <c r="AW352" i="2"/>
  <c r="AV350" i="2"/>
  <c r="AW324" i="2"/>
  <c r="AU323" i="2"/>
  <c r="AW323" i="2"/>
  <c r="AW321" i="2"/>
  <c r="AU321" i="2"/>
  <c r="AU320" i="2"/>
  <c r="AW319" i="2"/>
  <c r="AV319" i="2"/>
  <c r="AV318" i="2"/>
  <c r="AU314" i="2"/>
  <c r="AX314" i="2"/>
  <c r="AW313" i="2"/>
  <c r="Q12" i="1"/>
  <c r="Q13" i="1" s="1"/>
  <c r="Q14" i="1" s="1"/>
  <c r="Q15" i="1" s="1"/>
  <c r="Q16" i="1" s="1"/>
  <c r="Q17" i="1" s="1"/>
  <c r="Q18" i="1" s="1"/>
  <c r="AW318" i="2"/>
  <c r="AX317" i="2"/>
  <c r="AV316" i="2"/>
  <c r="AV313" i="2"/>
  <c r="AT313" i="2"/>
  <c r="AX312" i="2"/>
  <c r="AT310" i="2"/>
  <c r="AR309" i="2"/>
  <c r="AV307" i="2"/>
  <c r="AR280" i="2"/>
  <c r="AS280" i="2"/>
  <c r="AU280" i="2"/>
  <c r="AV279" i="2"/>
  <c r="AW279" i="2"/>
  <c r="AV278" i="2"/>
  <c r="AT278" i="2"/>
  <c r="AW278" i="2"/>
  <c r="AU278" i="2"/>
  <c r="AS278" i="2"/>
  <c r="AS277" i="2"/>
  <c r="AP277" i="2"/>
  <c r="AT277" i="2"/>
  <c r="AV277" i="2"/>
  <c r="AW276" i="2"/>
  <c r="AS276" i="2"/>
  <c r="AV275" i="2"/>
  <c r="AV274" i="2"/>
  <c r="AV273" i="2"/>
  <c r="AU273" i="2"/>
  <c r="AW273" i="2"/>
  <c r="AW271" i="2"/>
  <c r="AX271" i="2"/>
  <c r="AV271" i="2"/>
  <c r="AW270" i="2"/>
  <c r="AS270" i="2"/>
  <c r="AU268" i="2"/>
  <c r="AP267" i="2"/>
  <c r="AW265" i="2"/>
  <c r="AR265" i="2"/>
  <c r="AS264" i="2"/>
  <c r="AW238" i="2"/>
  <c r="AW237" i="2"/>
  <c r="AU236" i="2"/>
  <c r="AW233" i="2"/>
  <c r="AR232" i="2"/>
  <c r="AU231" i="2"/>
  <c r="AW231" i="2"/>
  <c r="AT227" i="2"/>
  <c r="AU226" i="2"/>
  <c r="AS226" i="2"/>
  <c r="AW224" i="2"/>
  <c r="AU223" i="2"/>
  <c r="AV223" i="2"/>
  <c r="AW222" i="2"/>
  <c r="AW221" i="2"/>
  <c r="AS221" i="2"/>
  <c r="O127" i="1"/>
  <c r="O124" i="1"/>
  <c r="O126" i="1"/>
  <c r="O152" i="1"/>
  <c r="O148" i="1"/>
  <c r="O75" i="1"/>
  <c r="O93" i="1"/>
  <c r="O91" i="1"/>
  <c r="O56" i="1"/>
  <c r="O52" i="1"/>
  <c r="M4" i="1"/>
  <c r="O4" i="1" s="1"/>
  <c r="O213" i="1"/>
  <c r="O216" i="1"/>
  <c r="O212" i="1"/>
  <c r="O215" i="1"/>
  <c r="O211" i="1"/>
  <c r="O241" i="1"/>
  <c r="O237" i="1"/>
  <c r="M164" i="1"/>
  <c r="O164" i="1" s="1"/>
  <c r="O201" i="1"/>
  <c r="O200" i="1"/>
  <c r="O196" i="1"/>
  <c r="O123" i="1"/>
  <c r="O64" i="1"/>
  <c r="O60" i="1"/>
  <c r="O59" i="1"/>
  <c r="O14" i="1"/>
  <c r="O30" i="1"/>
  <c r="O27" i="1"/>
  <c r="O31" i="1"/>
  <c r="O224" i="1"/>
  <c r="O220" i="1"/>
  <c r="O247" i="1"/>
  <c r="O243" i="1"/>
  <c r="O207" i="1"/>
  <c r="O173" i="1"/>
  <c r="O171" i="1"/>
  <c r="O181" i="1"/>
  <c r="O139" i="1"/>
  <c r="O141" i="1"/>
  <c r="O140" i="1"/>
  <c r="AX212" i="2"/>
  <c r="AP212" i="2"/>
  <c r="AS212" i="2"/>
  <c r="AT204" i="2"/>
  <c r="AS204" i="2"/>
  <c r="AU203" i="2"/>
  <c r="AR203" i="2"/>
  <c r="AP203" i="2"/>
  <c r="AU200" i="2"/>
  <c r="AX199" i="2"/>
  <c r="AR198" i="2"/>
  <c r="AS197" i="2"/>
  <c r="AU169" i="2"/>
  <c r="AV169" i="2"/>
  <c r="AR169" i="2"/>
  <c r="AP169" i="2"/>
  <c r="AT168" i="2"/>
  <c r="AU167" i="2"/>
  <c r="AX166" i="2"/>
  <c r="AV165" i="2"/>
  <c r="AS164" i="2"/>
  <c r="AS162" i="2"/>
  <c r="AV162" i="2"/>
  <c r="AU161" i="2"/>
  <c r="AW161" i="2"/>
  <c r="AP160" i="2"/>
  <c r="AV158" i="2"/>
  <c r="AS158" i="2"/>
  <c r="AU157" i="2"/>
  <c r="AU155" i="2"/>
  <c r="AV155" i="2"/>
  <c r="AS155" i="2"/>
  <c r="AV126" i="2"/>
  <c r="AW126" i="2"/>
  <c r="AS126" i="2"/>
  <c r="AV120" i="2"/>
  <c r="AS119" i="2"/>
  <c r="AT118" i="2"/>
  <c r="AR116" i="2"/>
  <c r="AW116" i="2"/>
  <c r="AU116" i="2"/>
  <c r="AX115" i="2"/>
  <c r="AW111" i="2"/>
  <c r="AT111" i="2"/>
  <c r="AW110" i="2"/>
  <c r="AV83" i="2"/>
  <c r="AR83" i="2"/>
  <c r="AU78" i="2"/>
  <c r="AW77" i="2"/>
  <c r="AU74" i="2"/>
  <c r="AU73" i="2"/>
  <c r="AT71" i="2"/>
  <c r="AX69" i="2"/>
  <c r="AP69" i="2"/>
  <c r="AW69" i="2"/>
  <c r="AT69" i="2"/>
  <c r="AV68" i="2"/>
  <c r="AW68" i="2"/>
  <c r="AS67" i="2"/>
  <c r="AW66" i="2"/>
  <c r="AP66" i="2"/>
  <c r="AR40" i="2"/>
  <c r="AX39" i="2"/>
  <c r="AS37" i="2"/>
  <c r="AU31" i="2"/>
  <c r="AW29" i="2"/>
  <c r="AS28" i="2"/>
  <c r="AU26" i="2"/>
  <c r="AU25" i="2"/>
  <c r="AU23" i="2"/>
  <c r="AV194" i="2"/>
  <c r="AW193" i="2"/>
  <c r="AV193" i="2"/>
  <c r="AX193" i="2"/>
  <c r="AS192" i="2"/>
  <c r="AX191" i="2"/>
  <c r="AU191" i="2"/>
  <c r="AV190" i="2"/>
  <c r="AW190" i="2"/>
  <c r="AX189" i="2"/>
  <c r="AW189" i="2"/>
  <c r="AW186" i="2"/>
  <c r="AW185" i="2"/>
  <c r="AS184" i="2"/>
  <c r="AS183" i="2"/>
  <c r="AP182" i="2"/>
  <c r="AW182" i="2"/>
  <c r="AR150" i="2"/>
  <c r="AW149" i="2"/>
  <c r="AX148" i="2"/>
  <c r="AS145" i="2"/>
  <c r="AS139" i="2"/>
  <c r="AW139" i="2"/>
  <c r="AS138" i="2"/>
  <c r="AR138" i="2"/>
  <c r="AR136" i="2"/>
  <c r="AS136" i="2"/>
  <c r="AP136" i="2"/>
  <c r="AR134" i="2"/>
  <c r="AW105" i="2"/>
  <c r="AV103" i="2"/>
  <c r="AR103" i="2"/>
  <c r="AW103" i="2"/>
  <c r="AS101" i="2"/>
  <c r="AV101" i="2"/>
  <c r="AR100" i="2"/>
  <c r="AS99" i="2"/>
  <c r="AS97" i="2"/>
  <c r="AR97" i="2"/>
  <c r="AU96" i="2"/>
  <c r="AP93" i="2"/>
  <c r="AT64" i="2"/>
  <c r="AP63" i="2"/>
  <c r="AT62" i="2"/>
  <c r="AU60" i="2"/>
  <c r="AS60" i="2"/>
  <c r="AW58" i="2"/>
  <c r="AX58" i="2"/>
  <c r="AT58" i="2"/>
  <c r="AX56" i="2"/>
  <c r="AV54" i="2"/>
  <c r="AR54" i="2"/>
  <c r="AT50" i="2"/>
  <c r="AT16" i="2"/>
  <c r="AU14" i="2"/>
  <c r="AW13" i="2"/>
  <c r="AS12" i="2"/>
  <c r="AR12" i="2"/>
  <c r="AW11" i="2"/>
  <c r="AR9" i="2"/>
  <c r="AR7" i="2"/>
  <c r="AT212" i="2"/>
  <c r="AS211" i="2"/>
  <c r="AV211" i="2"/>
  <c r="AP211" i="2"/>
  <c r="AW210" i="2"/>
  <c r="AS210" i="2"/>
  <c r="AP210" i="2"/>
  <c r="AX210" i="2"/>
  <c r="AT210" i="2"/>
  <c r="AX209" i="2"/>
  <c r="AP209" i="2"/>
  <c r="AU209" i="2"/>
  <c r="AV209" i="2"/>
  <c r="AR209" i="2"/>
  <c r="AP208" i="2"/>
  <c r="AX208" i="2"/>
  <c r="AT208" i="2"/>
  <c r="AU207" i="2"/>
  <c r="AR207" i="2"/>
  <c r="AP207" i="2"/>
  <c r="AS206" i="2"/>
  <c r="AV206" i="2"/>
  <c r="AU206" i="2"/>
  <c r="AP206" i="2"/>
  <c r="AT206" i="2"/>
  <c r="AR206" i="2"/>
  <c r="AP205" i="2"/>
  <c r="AV205" i="2"/>
  <c r="AS205" i="2"/>
  <c r="AU205" i="2"/>
  <c r="AU204" i="2"/>
  <c r="AV204" i="2"/>
  <c r="AX204" i="2"/>
  <c r="AR204" i="2"/>
  <c r="AP204" i="2"/>
  <c r="AX203" i="2"/>
  <c r="AS203" i="2"/>
  <c r="AT203" i="2"/>
  <c r="AW203" i="2"/>
  <c r="AW202" i="2"/>
  <c r="AS202" i="2"/>
  <c r="AP202" i="2"/>
  <c r="AX202" i="2"/>
  <c r="AR202" i="2"/>
  <c r="AV202" i="2"/>
  <c r="AV201" i="2"/>
  <c r="AS201" i="2"/>
  <c r="AW201" i="2"/>
  <c r="AU201" i="2"/>
  <c r="AP201" i="2"/>
  <c r="AX201" i="2"/>
  <c r="AT201" i="2"/>
  <c r="AP200" i="2"/>
  <c r="AV200" i="2"/>
  <c r="AS200" i="2"/>
  <c r="AW200" i="2"/>
  <c r="AW199" i="2"/>
  <c r="AS199" i="2"/>
  <c r="AP199" i="2"/>
  <c r="AS198" i="2"/>
  <c r="AP198" i="2"/>
  <c r="AW197" i="2"/>
  <c r="AP197" i="2"/>
  <c r="AX197" i="2"/>
  <c r="AT197" i="2"/>
  <c r="AR197" i="2"/>
  <c r="AU197" i="2"/>
  <c r="AW196" i="2"/>
  <c r="AP196" i="2"/>
  <c r="AS196" i="2"/>
  <c r="AR196" i="2"/>
  <c r="AU195" i="2"/>
  <c r="AT195" i="2"/>
  <c r="AP195" i="2"/>
  <c r="AX169" i="2"/>
  <c r="AT169" i="2"/>
  <c r="AS169" i="2"/>
  <c r="AW168" i="2"/>
  <c r="AS168" i="2"/>
  <c r="AP168" i="2"/>
  <c r="AX168" i="2"/>
  <c r="AX167" i="2"/>
  <c r="AT167" i="2"/>
  <c r="AW167" i="2"/>
  <c r="AS167" i="2"/>
  <c r="AV167" i="2"/>
  <c r="AR167" i="2"/>
  <c r="AP167" i="2"/>
  <c r="AV166" i="2"/>
  <c r="AR166" i="2"/>
  <c r="AP166" i="2"/>
  <c r="AT166" i="2"/>
  <c r="AT165" i="2"/>
  <c r="AP165" i="2"/>
  <c r="AS165" i="2"/>
  <c r="AR165" i="2"/>
  <c r="AV164" i="2"/>
  <c r="AR164" i="2"/>
  <c r="AU164" i="2"/>
  <c r="AW164" i="2"/>
  <c r="AP164" i="2"/>
  <c r="AT164" i="2"/>
  <c r="AV163" i="2"/>
  <c r="AR163" i="2"/>
  <c r="AS163" i="2"/>
  <c r="AP163" i="2"/>
  <c r="AW162" i="2"/>
  <c r="AP162" i="2"/>
  <c r="AP161" i="2"/>
  <c r="AR161" i="2"/>
  <c r="AS161" i="2"/>
  <c r="AW160" i="2"/>
  <c r="AV160" i="2"/>
  <c r="AR160" i="2"/>
  <c r="AR159" i="2"/>
  <c r="AS159" i="2"/>
  <c r="AP159" i="2"/>
  <c r="AP158" i="2"/>
  <c r="AX158" i="2"/>
  <c r="AR158" i="2"/>
  <c r="AV157" i="2"/>
  <c r="AS157" i="2"/>
  <c r="AP157" i="2"/>
  <c r="AR157" i="2"/>
  <c r="AS156" i="2"/>
  <c r="AR156" i="2"/>
  <c r="AP156" i="2"/>
  <c r="AX155" i="2"/>
  <c r="AR155" i="2"/>
  <c r="AX154" i="2"/>
  <c r="AR154" i="2"/>
  <c r="AR153" i="2"/>
  <c r="AS153" i="2"/>
  <c r="AP153" i="2"/>
  <c r="AS152" i="2"/>
  <c r="AP152" i="2"/>
  <c r="AW152" i="2"/>
  <c r="AU126" i="2"/>
  <c r="AT126" i="2"/>
  <c r="AP126" i="2"/>
  <c r="AP125" i="2"/>
  <c r="AR124" i="2"/>
  <c r="AR123" i="2"/>
  <c r="AX123" i="2"/>
  <c r="AP123" i="2"/>
  <c r="AU123" i="2"/>
  <c r="AT122" i="2"/>
  <c r="AV122" i="2"/>
  <c r="AW122" i="2"/>
  <c r="AS122" i="2"/>
  <c r="AP122" i="2"/>
  <c r="AV121" i="2"/>
  <c r="AX121" i="2"/>
  <c r="AP121" i="2"/>
  <c r="AU121" i="2"/>
  <c r="AS120" i="2"/>
  <c r="AP120" i="2"/>
  <c r="AU120" i="2"/>
  <c r="AT120" i="2"/>
  <c r="AR120" i="2"/>
  <c r="AW119" i="2"/>
  <c r="AR119" i="2"/>
  <c r="AP119" i="2"/>
  <c r="AU119" i="2"/>
  <c r="AW118" i="2"/>
  <c r="AS118" i="2"/>
  <c r="AV118" i="2"/>
  <c r="AR118" i="2"/>
  <c r="AP118" i="2"/>
  <c r="AU117" i="2"/>
  <c r="AP117" i="2"/>
  <c r="AS117" i="2"/>
  <c r="AX117" i="2"/>
  <c r="AR117" i="2"/>
  <c r="AT116" i="2"/>
  <c r="AP116" i="2"/>
  <c r="AS116" i="2"/>
  <c r="AP115" i="2"/>
  <c r="AV115" i="2"/>
  <c r="AS115" i="2"/>
  <c r="AT115" i="2"/>
  <c r="AR115" i="2"/>
  <c r="AS114" i="2"/>
  <c r="AR114" i="2"/>
  <c r="AP114" i="2"/>
  <c r="AU113" i="2"/>
  <c r="AR113" i="2"/>
  <c r="AX113" i="2"/>
  <c r="AT113" i="2"/>
  <c r="AP113" i="2"/>
  <c r="AW113" i="2"/>
  <c r="AP112" i="2"/>
  <c r="AS112" i="2"/>
  <c r="AU112" i="2"/>
  <c r="AR112" i="2"/>
  <c r="AP111" i="2"/>
  <c r="AV111" i="2"/>
  <c r="AS111" i="2"/>
  <c r="AX111" i="2"/>
  <c r="AR111" i="2"/>
  <c r="AT110" i="2"/>
  <c r="AS110" i="2"/>
  <c r="AX110" i="2"/>
  <c r="AP110" i="2"/>
  <c r="AR109" i="2"/>
  <c r="AU109" i="2"/>
  <c r="AP109" i="2"/>
  <c r="AU83" i="2"/>
  <c r="AX83" i="2"/>
  <c r="AT83" i="2"/>
  <c r="AP83" i="2"/>
  <c r="AX82" i="2"/>
  <c r="AT82" i="2"/>
  <c r="AP82" i="2"/>
  <c r="AW82" i="2"/>
  <c r="AS82" i="2"/>
  <c r="AP81" i="2"/>
  <c r="AW81" i="2"/>
  <c r="AS81" i="2"/>
  <c r="AU81" i="2"/>
  <c r="AP80" i="2"/>
  <c r="AU80" i="2"/>
  <c r="AX79" i="2"/>
  <c r="AP79" i="2"/>
  <c r="AX78" i="2"/>
  <c r="AT78" i="2"/>
  <c r="AP78" i="2"/>
  <c r="AV78" i="2"/>
  <c r="AW78" i="2"/>
  <c r="AS78" i="2"/>
  <c r="AR77" i="2"/>
  <c r="AP77" i="2"/>
  <c r="AV77" i="2"/>
  <c r="AP76" i="2"/>
  <c r="AV76" i="2"/>
  <c r="AS76" i="2"/>
  <c r="AW75" i="2"/>
  <c r="AS75" i="2"/>
  <c r="AR75" i="2"/>
  <c r="AP75" i="2"/>
  <c r="AT74" i="2"/>
  <c r="AP74" i="2"/>
  <c r="AX74" i="2"/>
  <c r="AR74" i="2"/>
  <c r="AS74" i="2"/>
  <c r="AX73" i="2"/>
  <c r="AP73" i="2"/>
  <c r="AV73" i="2"/>
  <c r="AS73" i="2"/>
  <c r="AX72" i="2"/>
  <c r="AW72" i="2"/>
  <c r="AP72" i="2"/>
  <c r="AS72" i="2"/>
  <c r="AR71" i="2"/>
  <c r="AP71" i="2"/>
  <c r="AP70" i="2"/>
  <c r="AV69" i="2"/>
  <c r="AP68" i="2"/>
  <c r="AS68" i="2"/>
  <c r="AU68" i="2"/>
  <c r="AU67" i="2"/>
  <c r="AX67" i="2"/>
  <c r="AR67" i="2"/>
  <c r="AV66" i="2"/>
  <c r="AU66" i="2"/>
  <c r="AR66" i="2"/>
  <c r="AS66" i="2"/>
  <c r="AU40" i="2"/>
  <c r="AT39" i="2"/>
  <c r="AU39" i="2"/>
  <c r="AW38" i="2"/>
  <c r="AS38" i="2"/>
  <c r="AR37" i="2"/>
  <c r="AW37" i="2"/>
  <c r="AV37" i="2"/>
  <c r="AU36" i="2"/>
  <c r="AW36" i="2"/>
  <c r="AS36" i="2"/>
  <c r="AV35" i="2"/>
  <c r="AR35" i="2"/>
  <c r="AU34" i="2"/>
  <c r="AX33" i="2"/>
  <c r="AR33" i="2"/>
  <c r="AW33" i="2"/>
  <c r="AS33" i="2"/>
  <c r="AX32" i="2"/>
  <c r="AS32" i="2"/>
  <c r="AR31" i="2"/>
  <c r="AU30" i="2"/>
  <c r="AS30" i="2"/>
  <c r="AX30" i="2"/>
  <c r="AV29" i="2"/>
  <c r="AU28" i="2"/>
  <c r="AX28" i="2"/>
  <c r="AT27" i="2"/>
  <c r="AV27" i="2"/>
  <c r="AR27" i="2"/>
  <c r="AS26" i="2"/>
  <c r="AW26" i="2"/>
  <c r="AR26" i="2"/>
  <c r="AR25" i="2"/>
  <c r="AW25" i="2"/>
  <c r="AU24" i="2"/>
  <c r="AR24" i="2"/>
  <c r="AX23" i="2"/>
  <c r="AP194" i="2"/>
  <c r="AX194" i="2"/>
  <c r="AT194" i="2"/>
  <c r="AR194" i="2"/>
  <c r="AT193" i="2"/>
  <c r="AP193" i="2"/>
  <c r="AX192" i="2"/>
  <c r="AT192" i="2"/>
  <c r="AR192" i="2"/>
  <c r="AP192" i="2"/>
  <c r="AW191" i="2"/>
  <c r="AR191" i="2"/>
  <c r="AP191" i="2"/>
  <c r="AP190" i="2"/>
  <c r="AR190" i="2"/>
  <c r="AS189" i="2"/>
  <c r="AP189" i="2"/>
  <c r="AU188" i="2"/>
  <c r="AS188" i="2"/>
  <c r="AU187" i="2"/>
  <c r="AX187" i="2"/>
  <c r="AR187" i="2"/>
  <c r="AW187" i="2"/>
  <c r="AP187" i="2"/>
  <c r="AX186" i="2"/>
  <c r="AR186" i="2"/>
  <c r="AP186" i="2"/>
  <c r="AT186" i="2"/>
  <c r="AP185" i="2"/>
  <c r="AS185" i="2"/>
  <c r="AW184" i="2"/>
  <c r="AP184" i="2"/>
  <c r="AU184" i="2"/>
  <c r="AW183" i="2"/>
  <c r="AU183" i="2"/>
  <c r="AP183" i="2"/>
  <c r="AT182" i="2"/>
  <c r="AX182" i="2"/>
  <c r="AR182" i="2"/>
  <c r="AW181" i="2"/>
  <c r="AP181" i="2"/>
  <c r="AX181" i="2"/>
  <c r="AT181" i="2"/>
  <c r="AR181" i="2"/>
  <c r="AS181" i="2"/>
  <c r="AV181" i="2"/>
  <c r="AV180" i="2"/>
  <c r="AU180" i="2"/>
  <c r="AP180" i="2"/>
  <c r="AT180" i="2"/>
  <c r="AS180" i="2"/>
  <c r="AS179" i="2"/>
  <c r="AT179" i="2"/>
  <c r="AX179" i="2"/>
  <c r="AW179" i="2"/>
  <c r="AR179" i="2"/>
  <c r="AP179" i="2"/>
  <c r="AX178" i="2"/>
  <c r="AT178" i="2"/>
  <c r="AP178" i="2"/>
  <c r="AR178" i="2"/>
  <c r="AP177" i="2"/>
  <c r="AW177" i="2"/>
  <c r="AS151" i="2"/>
  <c r="AP151" i="2"/>
  <c r="AX151" i="2"/>
  <c r="AR151" i="2"/>
  <c r="AP150" i="2"/>
  <c r="AX150" i="2"/>
  <c r="AS150" i="2"/>
  <c r="AU149" i="2"/>
  <c r="AP149" i="2"/>
  <c r="AV149" i="2"/>
  <c r="AR148" i="2"/>
  <c r="AS148" i="2"/>
  <c r="AT148" i="2"/>
  <c r="AP148" i="2"/>
  <c r="AT147" i="2"/>
  <c r="AX147" i="2"/>
  <c r="AP147" i="2"/>
  <c r="AW147" i="2"/>
  <c r="AS146" i="2"/>
  <c r="AW146" i="2"/>
  <c r="AP146" i="2"/>
  <c r="AT146" i="2"/>
  <c r="AX146" i="2"/>
  <c r="AR146" i="2"/>
  <c r="AP145" i="2"/>
  <c r="AT145" i="2"/>
  <c r="AR144" i="2"/>
  <c r="AS144" i="2"/>
  <c r="AP144" i="2"/>
  <c r="AV143" i="2"/>
  <c r="AR143" i="2"/>
  <c r="AS143" i="2"/>
  <c r="AP143" i="2"/>
  <c r="AX143" i="2"/>
  <c r="AU143" i="2"/>
  <c r="AT143" i="2"/>
  <c r="AR142" i="2"/>
  <c r="AW142" i="2"/>
  <c r="AS142" i="2"/>
  <c r="AP142" i="2"/>
  <c r="AT142" i="2"/>
  <c r="AX142" i="2"/>
  <c r="AV141" i="2"/>
  <c r="AP141" i="2"/>
  <c r="AR141" i="2"/>
  <c r="AU141" i="2"/>
  <c r="AS141" i="2"/>
  <c r="AU140" i="2"/>
  <c r="AS140" i="2"/>
  <c r="AW140" i="2"/>
  <c r="AR140" i="2"/>
  <c r="AP140" i="2"/>
  <c r="AV139" i="2"/>
  <c r="AR139" i="2"/>
  <c r="AP139" i="2"/>
  <c r="AT139" i="2"/>
  <c r="AV138" i="2"/>
  <c r="AP138" i="2"/>
  <c r="AU138" i="2"/>
  <c r="AR137" i="2"/>
  <c r="AT137" i="2"/>
  <c r="AV137" i="2"/>
  <c r="AP137" i="2"/>
  <c r="AW136" i="2"/>
  <c r="AV136" i="2"/>
  <c r="AS135" i="2"/>
  <c r="AP135" i="2"/>
  <c r="AT135" i="2"/>
  <c r="AU134" i="2"/>
  <c r="AP134" i="2"/>
  <c r="AW134" i="2"/>
  <c r="AW108" i="2"/>
  <c r="AP108" i="2"/>
  <c r="AW107" i="2"/>
  <c r="AR107" i="2"/>
  <c r="AP107" i="2"/>
  <c r="AS107" i="2"/>
  <c r="AU106" i="2"/>
  <c r="AP106" i="2"/>
  <c r="AS106" i="2"/>
  <c r="AW106" i="2"/>
  <c r="AU105" i="2"/>
  <c r="AS105" i="2"/>
  <c r="AP105" i="2"/>
  <c r="AT105" i="2"/>
  <c r="AU104" i="2"/>
  <c r="AP103" i="2"/>
  <c r="AU103" i="2"/>
  <c r="AS103" i="2"/>
  <c r="AW102" i="2"/>
  <c r="AS102" i="2"/>
  <c r="AV102" i="2"/>
  <c r="AP102" i="2"/>
  <c r="AW101" i="2"/>
  <c r="AR101" i="2"/>
  <c r="AX101" i="2"/>
  <c r="AT101" i="2"/>
  <c r="AP101" i="2"/>
  <c r="AW100" i="2"/>
  <c r="AX100" i="2"/>
  <c r="AS100" i="2"/>
  <c r="AP100" i="2"/>
  <c r="AX99" i="2"/>
  <c r="AP99" i="2"/>
  <c r="AR99" i="2"/>
  <c r="AX98" i="2"/>
  <c r="AT98" i="2"/>
  <c r="AP98" i="2"/>
  <c r="AV98" i="2"/>
  <c r="AR98" i="2"/>
  <c r="AP97" i="2"/>
  <c r="AV97" i="2"/>
  <c r="AT96" i="2"/>
  <c r="AX96" i="2"/>
  <c r="AW96" i="2"/>
  <c r="AP96" i="2"/>
  <c r="AV95" i="2"/>
  <c r="AR95" i="2"/>
  <c r="AP95" i="2"/>
  <c r="AW95" i="2"/>
  <c r="AU93" i="2"/>
  <c r="AT93" i="2"/>
  <c r="AP92" i="2"/>
  <c r="AP91" i="2"/>
  <c r="AT94" i="2"/>
  <c r="AP65" i="2"/>
  <c r="AV65" i="2"/>
  <c r="AV64" i="2"/>
  <c r="AS64" i="2"/>
  <c r="AX64" i="2"/>
  <c r="AR64" i="2"/>
  <c r="AU64" i="2"/>
  <c r="AP64" i="2"/>
  <c r="AV63" i="2"/>
  <c r="AS62" i="2"/>
  <c r="AU62" i="2"/>
  <c r="AX62" i="2"/>
  <c r="AR62" i="2"/>
  <c r="AW62" i="2"/>
  <c r="AP62" i="2"/>
  <c r="AS61" i="2"/>
  <c r="AP61" i="2"/>
  <c r="AR61" i="2"/>
  <c r="AX61" i="2"/>
  <c r="AP60" i="2"/>
  <c r="AW60" i="2"/>
  <c r="AR60" i="2"/>
  <c r="AX59" i="2"/>
  <c r="AP59" i="2"/>
  <c r="AS58" i="2"/>
  <c r="AV58" i="2"/>
  <c r="AP58" i="2"/>
  <c r="AW57" i="2"/>
  <c r="AR57" i="2"/>
  <c r="AS57" i="2"/>
  <c r="AP57" i="2"/>
  <c r="AT56" i="2"/>
  <c r="AP56" i="2"/>
  <c r="AS56" i="2"/>
  <c r="AX55" i="2"/>
  <c r="AP55" i="2"/>
  <c r="AS55" i="2"/>
  <c r="AW54" i="2"/>
  <c r="AS54" i="2"/>
  <c r="AP54" i="2"/>
  <c r="AP53" i="2"/>
  <c r="AP52" i="2"/>
  <c r="AR52" i="2"/>
  <c r="AW52" i="2"/>
  <c r="AU52" i="2"/>
  <c r="AR51" i="2"/>
  <c r="AW51" i="2"/>
  <c r="AP51" i="2"/>
  <c r="AS50" i="2"/>
  <c r="AR50" i="2"/>
  <c r="AP50" i="2"/>
  <c r="AR49" i="2"/>
  <c r="AU49" i="2"/>
  <c r="AP49" i="2"/>
  <c r="AS49" i="2"/>
  <c r="AR48" i="2"/>
  <c r="AP48" i="2"/>
  <c r="AV48" i="2"/>
  <c r="AR22" i="2"/>
  <c r="AR21" i="2"/>
  <c r="AV21" i="2"/>
  <c r="AS21" i="2"/>
  <c r="AT20" i="2"/>
  <c r="AW20" i="2"/>
  <c r="AX19" i="2"/>
  <c r="AW19" i="2"/>
  <c r="AW18" i="2"/>
  <c r="AU18" i="2"/>
  <c r="AW17" i="2"/>
  <c r="AV17" i="2"/>
  <c r="AR17" i="2"/>
  <c r="AS17" i="2"/>
  <c r="AR16" i="2"/>
  <c r="AS15" i="2"/>
  <c r="AT15" i="2"/>
  <c r="AR15" i="2"/>
  <c r="AX14" i="2"/>
  <c r="AT13" i="2"/>
  <c r="AR13" i="2"/>
  <c r="AU12" i="2"/>
  <c r="AV12" i="2"/>
  <c r="AT11" i="2"/>
  <c r="AV11" i="2"/>
  <c r="AR11" i="2"/>
  <c r="AV10" i="2"/>
  <c r="AX10" i="2"/>
  <c r="AX8" i="2"/>
  <c r="AS8" i="2"/>
  <c r="AS7" i="2"/>
  <c r="AR212" i="2"/>
  <c r="AR211" i="2"/>
  <c r="AU211" i="2"/>
  <c r="AV210" i="2"/>
  <c r="AT209" i="2"/>
  <c r="AS209" i="2"/>
  <c r="AU208" i="2"/>
  <c r="AW207" i="2"/>
  <c r="AS207" i="2"/>
  <c r="AW206" i="2"/>
  <c r="AW205" i="2"/>
  <c r="AW204" i="2"/>
  <c r="AV203" i="2"/>
  <c r="AT202" i="2"/>
  <c r="AV199" i="2"/>
  <c r="AU198" i="2"/>
  <c r="AV197" i="2"/>
  <c r="AX196" i="2"/>
  <c r="AV196" i="2"/>
  <c r="AX195" i="2"/>
  <c r="AW166" i="2"/>
  <c r="AU165" i="2"/>
  <c r="AW163" i="2"/>
  <c r="AT163" i="2"/>
  <c r="AU163" i="2"/>
  <c r="AT162" i="2"/>
  <c r="AV161" i="2"/>
  <c r="AT161" i="2"/>
  <c r="AT160" i="2"/>
  <c r="AX160" i="2"/>
  <c r="AV159" i="2"/>
  <c r="AT158" i="2"/>
  <c r="AX157" i="2"/>
  <c r="AT157" i="2"/>
  <c r="AW156" i="2"/>
  <c r="AV156" i="2"/>
  <c r="AX156" i="2"/>
  <c r="AU156" i="2"/>
  <c r="AW155" i="2"/>
  <c r="AT155" i="2"/>
  <c r="AW154" i="2"/>
  <c r="AX153" i="2"/>
  <c r="AW153" i="2"/>
  <c r="AU153" i="2"/>
  <c r="AV152" i="2"/>
  <c r="AX152" i="2"/>
  <c r="AW125" i="2"/>
  <c r="AX125" i="2"/>
  <c r="AT125" i="2"/>
  <c r="AW123" i="2"/>
  <c r="AS123" i="2"/>
  <c r="AU122" i="2"/>
  <c r="AW121" i="2"/>
  <c r="AS121" i="2"/>
  <c r="AW120" i="2"/>
  <c r="AT119" i="2"/>
  <c r="AX119" i="2"/>
  <c r="AV119" i="2"/>
  <c r="AX118" i="2"/>
  <c r="AV117" i="2"/>
  <c r="AU115" i="2"/>
  <c r="AW115" i="2"/>
  <c r="AV114" i="2"/>
  <c r="AV113" i="2"/>
  <c r="AV112" i="2"/>
  <c r="AT112" i="2"/>
  <c r="AU111" i="2"/>
  <c r="AU110" i="2"/>
  <c r="AX109" i="2"/>
  <c r="AT109" i="2"/>
  <c r="AW79" i="2"/>
  <c r="AR78" i="2"/>
  <c r="AX77" i="2"/>
  <c r="AW76" i="2"/>
  <c r="AU76" i="2"/>
  <c r="AT75" i="2"/>
  <c r="AX75" i="2"/>
  <c r="AW74" i="2"/>
  <c r="AV74" i="2"/>
  <c r="AT72" i="2"/>
  <c r="AV71" i="2"/>
  <c r="AS71" i="2"/>
  <c r="AV70" i="2"/>
  <c r="AW70" i="2"/>
  <c r="AV67" i="2"/>
  <c r="AT67" i="2"/>
  <c r="AX40" i="2"/>
  <c r="AT40" i="2"/>
  <c r="AT37" i="2"/>
  <c r="AV34" i="2"/>
  <c r="AX34" i="2"/>
  <c r="AV33" i="2"/>
  <c r="AW32" i="2"/>
  <c r="AW31" i="2"/>
  <c r="AW30" i="2"/>
  <c r="AT30" i="2"/>
  <c r="AU29" i="2"/>
  <c r="AT29" i="2"/>
  <c r="AW28" i="2"/>
  <c r="AU27" i="2"/>
  <c r="AX27" i="2"/>
  <c r="AX26" i="2"/>
  <c r="AT25" i="2"/>
  <c r="AT23" i="2"/>
  <c r="AW23" i="2"/>
  <c r="AV23" i="2"/>
  <c r="AU194" i="2"/>
  <c r="AU193" i="2"/>
  <c r="AU192" i="2"/>
  <c r="AU190" i="2"/>
  <c r="AV189" i="2"/>
  <c r="AU189" i="2"/>
  <c r="AT189" i="2"/>
  <c r="AV188" i="2"/>
  <c r="AV186" i="2"/>
  <c r="AV185" i="2"/>
  <c r="AT185" i="2"/>
  <c r="AV184" i="2"/>
  <c r="AT183" i="2"/>
  <c r="AV183" i="2"/>
  <c r="AU182" i="2"/>
  <c r="AU181" i="2"/>
  <c r="AW180" i="2"/>
  <c r="AV179" i="2"/>
  <c r="AW178" i="2"/>
  <c r="AU178" i="2"/>
  <c r="AV177" i="2"/>
  <c r="AS177" i="2"/>
  <c r="AT151" i="2"/>
  <c r="AV150" i="2"/>
  <c r="AU150" i="2"/>
  <c r="AX149" i="2"/>
  <c r="AT149" i="2"/>
  <c r="AV148" i="2"/>
  <c r="AW148" i="2"/>
  <c r="AV147" i="2"/>
  <c r="AV146" i="2"/>
  <c r="AV145" i="2"/>
  <c r="AU145" i="2"/>
  <c r="AW143" i="2"/>
  <c r="AV142" i="2"/>
  <c r="AW141" i="2"/>
  <c r="AT140" i="2"/>
  <c r="AV140" i="2"/>
  <c r="AX139" i="2"/>
  <c r="AW138" i="2"/>
  <c r="AT138" i="2"/>
  <c r="AX138" i="2"/>
  <c r="AU137" i="2"/>
  <c r="AW137" i="2"/>
  <c r="AX137" i="2"/>
  <c r="AX136" i="2"/>
  <c r="AW135" i="2"/>
  <c r="AU135" i="2"/>
  <c r="AV134" i="2"/>
  <c r="AW104" i="2"/>
  <c r="AP104" i="2"/>
  <c r="AR104" i="2"/>
  <c r="AT108" i="2"/>
  <c r="AX108" i="2"/>
  <c r="AV108" i="2"/>
  <c r="AV107" i="2"/>
  <c r="AX107" i="2"/>
  <c r="AT106" i="2"/>
  <c r="AX106" i="2"/>
  <c r="AV106" i="2"/>
  <c r="AX105" i="2"/>
  <c r="AT104" i="2"/>
  <c r="AX104" i="2"/>
  <c r="AV104" i="2"/>
  <c r="AT102" i="2"/>
  <c r="AX102" i="2"/>
  <c r="AU102" i="2"/>
  <c r="AU101" i="2"/>
  <c r="AT100" i="2"/>
  <c r="AV100" i="2"/>
  <c r="AV99" i="2"/>
  <c r="AW99" i="2"/>
  <c r="AU99" i="2"/>
  <c r="AT99" i="2"/>
  <c r="AU98" i="2"/>
  <c r="AW98" i="2"/>
  <c r="AW97" i="2"/>
  <c r="AS96" i="2"/>
  <c r="AW94" i="2"/>
  <c r="AR94" i="2"/>
  <c r="AP94" i="2"/>
  <c r="AU94" i="2"/>
  <c r="AX94" i="2"/>
  <c r="AX93" i="2"/>
  <c r="AU92" i="2"/>
  <c r="AT92" i="2"/>
  <c r="AX91" i="2"/>
  <c r="AW65" i="2"/>
  <c r="AR63" i="2"/>
  <c r="AS63" i="2"/>
  <c r="AU63" i="2"/>
  <c r="AW61" i="2"/>
  <c r="AU61" i="2"/>
  <c r="AT59" i="2"/>
  <c r="AW59" i="2"/>
  <c r="AR58" i="2"/>
  <c r="AV57" i="2"/>
  <c r="AX57" i="2"/>
  <c r="AU56" i="2"/>
  <c r="AW56" i="2"/>
  <c r="AW55" i="2"/>
  <c r="AR55" i="2"/>
  <c r="AV55" i="2"/>
  <c r="AU55" i="2"/>
  <c r="AU54" i="2"/>
  <c r="AW53" i="2"/>
  <c r="AU53" i="2"/>
  <c r="AX53" i="2"/>
  <c r="AT53" i="2"/>
  <c r="AV52" i="2"/>
  <c r="AU51" i="2"/>
  <c r="AT51" i="2"/>
  <c r="AX51" i="2"/>
  <c r="AW50" i="2"/>
  <c r="AU50" i="2"/>
  <c r="AW49" i="2"/>
  <c r="AV49" i="2"/>
  <c r="AW48" i="2"/>
  <c r="AU48" i="2"/>
  <c r="AU22" i="2"/>
  <c r="AW22" i="2"/>
  <c r="AX22" i="2"/>
  <c r="AT22" i="2"/>
  <c r="AW21" i="2"/>
  <c r="AT21" i="2"/>
  <c r="AV20" i="2"/>
  <c r="AT19" i="2"/>
  <c r="AX16" i="2"/>
  <c r="AU15" i="2"/>
  <c r="AS14" i="2"/>
  <c r="AX13" i="2"/>
  <c r="AU8" i="2"/>
  <c r="AT8" i="2"/>
  <c r="AT7" i="2"/>
  <c r="AX7" i="2"/>
  <c r="AU7" i="2"/>
  <c r="AV6" i="2"/>
  <c r="CA295" i="1"/>
  <c r="BY295" i="1"/>
  <c r="CA323" i="1"/>
  <c r="BY323" i="1"/>
  <c r="AR185" i="1"/>
  <c r="BZ258" i="1"/>
  <c r="BZ187" i="1"/>
  <c r="BZ27" i="1"/>
  <c r="CA27" i="1" s="1"/>
  <c r="AR322" i="1"/>
  <c r="BY319" i="1"/>
  <c r="AR283" i="1"/>
  <c r="K246" i="1"/>
  <c r="K191" i="1"/>
  <c r="K134" i="1"/>
  <c r="K123" i="1"/>
  <c r="K67" i="1"/>
  <c r="K28" i="1"/>
  <c r="K17" i="1"/>
  <c r="K13" i="1"/>
  <c r="O259" i="1"/>
  <c r="O227" i="1"/>
  <c r="M44" i="1"/>
  <c r="M45" i="1" s="1"/>
  <c r="U5" i="1"/>
  <c r="U6" i="1" s="1"/>
  <c r="W116" i="1"/>
  <c r="W12" i="1"/>
  <c r="CA218" i="1"/>
  <c r="CA251" i="1"/>
  <c r="AR82" i="1"/>
  <c r="AR3" i="1"/>
  <c r="CA307" i="1"/>
  <c r="K244" i="1"/>
  <c r="K190" i="1"/>
  <c r="K174" i="1"/>
  <c r="K16" i="1"/>
  <c r="K12" i="1"/>
  <c r="M101" i="1"/>
  <c r="M102" i="1" s="1"/>
  <c r="W16" i="1"/>
  <c r="K247" i="1"/>
  <c r="AR188" i="1"/>
  <c r="AR163" i="1"/>
  <c r="AR303" i="1"/>
  <c r="K273" i="1"/>
  <c r="K243" i="1"/>
  <c r="K222" i="1"/>
  <c r="K187" i="1"/>
  <c r="K177" i="1"/>
  <c r="K173" i="1"/>
  <c r="K150" i="1"/>
  <c r="K141" i="1"/>
  <c r="K126" i="1"/>
  <c r="I100" i="1"/>
  <c r="I101" i="1" s="1"/>
  <c r="K101" i="1" s="1"/>
  <c r="K70" i="1"/>
  <c r="K65" i="1"/>
  <c r="I44" i="1"/>
  <c r="I45" i="1" s="1"/>
  <c r="I46" i="1" s="1"/>
  <c r="I47" i="1" s="1"/>
  <c r="I48" i="1" s="1"/>
  <c r="K11" i="1"/>
  <c r="O261" i="1"/>
  <c r="W118" i="1"/>
  <c r="Y76" i="1"/>
  <c r="W45" i="1"/>
  <c r="W11" i="1"/>
  <c r="AA4" i="1"/>
  <c r="CA74" i="1"/>
  <c r="BY275" i="1"/>
  <c r="CA219" i="1"/>
  <c r="CA259" i="1"/>
  <c r="AR92" i="1"/>
  <c r="AR203" i="1"/>
  <c r="BY321" i="1"/>
  <c r="BY293" i="1"/>
  <c r="K270" i="1"/>
  <c r="K235" i="1"/>
  <c r="I213" i="1"/>
  <c r="K205" i="1"/>
  <c r="K188" i="1"/>
  <c r="K181" i="1"/>
  <c r="K121" i="1"/>
  <c r="K117" i="1"/>
  <c r="K61" i="1"/>
  <c r="K53" i="1"/>
  <c r="I30" i="1"/>
  <c r="K22" i="1"/>
  <c r="O13" i="1"/>
  <c r="Q116" i="1"/>
  <c r="S116" i="1" s="1"/>
  <c r="U100" i="1"/>
  <c r="U101" i="1" s="1"/>
  <c r="S17" i="1"/>
  <c r="W44" i="1"/>
  <c r="W17" i="1"/>
  <c r="W13" i="1"/>
  <c r="AA39" i="1"/>
  <c r="AA37" i="1"/>
  <c r="AA14" i="1"/>
  <c r="AA12" i="1"/>
  <c r="K269" i="1"/>
  <c r="K180" i="1"/>
  <c r="K152" i="1"/>
  <c r="K148" i="1"/>
  <c r="K116" i="1"/>
  <c r="I92" i="1"/>
  <c r="I93" i="1" s="1"/>
  <c r="K60" i="1"/>
  <c r="K47" i="1"/>
  <c r="K38" i="1"/>
  <c r="S9" i="1"/>
  <c r="Y212" i="1"/>
  <c r="AA212" i="1" s="1"/>
  <c r="Y196" i="1"/>
  <c r="Y197" i="1" s="1"/>
  <c r="Y198" i="1" s="1"/>
  <c r="Y199" i="1" s="1"/>
  <c r="Y200" i="1" s="1"/>
  <c r="Y201" i="1" s="1"/>
  <c r="Y202" i="1" s="1"/>
  <c r="I4" i="1"/>
  <c r="K268" i="1"/>
  <c r="K211" i="1"/>
  <c r="K183" i="1"/>
  <c r="K179" i="1"/>
  <c r="K151" i="1"/>
  <c r="K147" i="1"/>
  <c r="K140" i="1"/>
  <c r="K79" i="1"/>
  <c r="K63" i="1"/>
  <c r="K59" i="1"/>
  <c r="K46" i="1"/>
  <c r="K37" i="1"/>
  <c r="O115" i="1"/>
  <c r="O15" i="1"/>
  <c r="O12" i="1"/>
  <c r="S8" i="1"/>
  <c r="W36" i="1"/>
  <c r="AA38" i="1"/>
  <c r="AA15" i="1"/>
  <c r="AA13" i="1"/>
  <c r="BY316" i="1"/>
  <c r="AR171" i="1"/>
  <c r="AR259" i="1"/>
  <c r="W227" i="1"/>
  <c r="S6" i="1"/>
  <c r="AW10" i="2"/>
  <c r="CA139" i="1"/>
  <c r="AR190" i="1"/>
  <c r="AT34" i="2"/>
  <c r="AT114" i="2"/>
  <c r="CA186" i="1"/>
  <c r="E100" i="1"/>
  <c r="AR100" i="1" s="1"/>
  <c r="AR99" i="1"/>
  <c r="E133" i="1"/>
  <c r="E134" i="1" s="1"/>
  <c r="AR132" i="1"/>
  <c r="AV44" i="2"/>
  <c r="AU567" i="2"/>
  <c r="AS44" i="2"/>
  <c r="AW117" i="2"/>
  <c r="AT31" i="2"/>
  <c r="AW159" i="2"/>
  <c r="AT159" i="2"/>
  <c r="AT28" i="2"/>
  <c r="AU154" i="2"/>
  <c r="AV154" i="2"/>
  <c r="AT152" i="2"/>
  <c r="AU152" i="2"/>
  <c r="AU75" i="2"/>
  <c r="AV75" i="2"/>
  <c r="AV151" i="2"/>
  <c r="AT107" i="2"/>
  <c r="AU107" i="2"/>
  <c r="AW150" i="2"/>
  <c r="AT150" i="2"/>
  <c r="AU144" i="2"/>
  <c r="AV144" i="2"/>
  <c r="AV15" i="2"/>
  <c r="AU421" i="2"/>
  <c r="AU378" i="2"/>
  <c r="AX284" i="2"/>
  <c r="AT413" i="2"/>
  <c r="AX231" i="2"/>
  <c r="AW266" i="2"/>
  <c r="AT352" i="2"/>
  <c r="AX223" i="2"/>
  <c r="AT368" i="2"/>
  <c r="AU265" i="2"/>
  <c r="AW272" i="2"/>
  <c r="AT405" i="2"/>
  <c r="AV241" i="2"/>
  <c r="AU275" i="2"/>
  <c r="AW311" i="2"/>
  <c r="AU315" i="2"/>
  <c r="AT319" i="2"/>
  <c r="AW394" i="2"/>
  <c r="AU415" i="2"/>
  <c r="AV446" i="2"/>
  <c r="AV456" i="2"/>
  <c r="AW459" i="2"/>
  <c r="AT492" i="2"/>
  <c r="AW534" i="2"/>
  <c r="AT537" i="2"/>
  <c r="AW34" i="2"/>
  <c r="AT33" i="2"/>
  <c r="AU19" i="2"/>
  <c r="AV53" i="2"/>
  <c r="AU57" i="2"/>
  <c r="AT65" i="2"/>
  <c r="AV116" i="2"/>
  <c r="AU160" i="2"/>
  <c r="AT191" i="2"/>
  <c r="AW230" i="2"/>
  <c r="AT233" i="2"/>
  <c r="AT243" i="2"/>
  <c r="AU270" i="2"/>
  <c r="AU276" i="2"/>
  <c r="AT286" i="2"/>
  <c r="AT309" i="2"/>
  <c r="AU313" i="2"/>
  <c r="AV315" i="2"/>
  <c r="AU319" i="2"/>
  <c r="AT329" i="2"/>
  <c r="AW358" i="2"/>
  <c r="AT370" i="2"/>
  <c r="AU379" i="2"/>
  <c r="AT394" i="2"/>
  <c r="AW456" i="2"/>
  <c r="AU492" i="2"/>
  <c r="AW498" i="2"/>
  <c r="AV499" i="2"/>
  <c r="AV503" i="2"/>
  <c r="AT530" i="2"/>
  <c r="AW535" i="2"/>
  <c r="AT538" i="2"/>
  <c r="AU541" i="2"/>
  <c r="AT584" i="2"/>
  <c r="AV619" i="2"/>
  <c r="AT633" i="2"/>
  <c r="AR67" i="1"/>
  <c r="AX31" i="2"/>
  <c r="AX159" i="2"/>
  <c r="AX114" i="2"/>
  <c r="AX25" i="2"/>
  <c r="AX308" i="2"/>
  <c r="AX329" i="2"/>
  <c r="AX371" i="2"/>
  <c r="AX277" i="2"/>
  <c r="AX319" i="2"/>
  <c r="AX578" i="2"/>
  <c r="AX92" i="2"/>
  <c r="AX135" i="2"/>
  <c r="AS11" i="2"/>
  <c r="AS20" i="2"/>
  <c r="AS240" i="2"/>
  <c r="AS326" i="2"/>
  <c r="AR552" i="2"/>
  <c r="AR480" i="2"/>
  <c r="AS589" i="2"/>
  <c r="AR439" i="2"/>
  <c r="AR769" i="2"/>
  <c r="AV72" i="2"/>
  <c r="AV94" i="2"/>
  <c r="AU108" i="2"/>
  <c r="AW114" i="2"/>
  <c r="AU139" i="2"/>
  <c r="AU148" i="2"/>
  <c r="AU158" i="2"/>
  <c r="AT223" i="2"/>
  <c r="AT242" i="2"/>
  <c r="AT308" i="2"/>
  <c r="AV317" i="2"/>
  <c r="AU350" i="2"/>
  <c r="AV362" i="2"/>
  <c r="AU371" i="2"/>
  <c r="AW404" i="2"/>
  <c r="AT415" i="2"/>
  <c r="AW422" i="2"/>
  <c r="AU446" i="2"/>
  <c r="AT451" i="2"/>
  <c r="AU452" i="2"/>
  <c r="AV459" i="2"/>
  <c r="AT495" i="2"/>
  <c r="AW537" i="2"/>
  <c r="AT578" i="2"/>
  <c r="AU581" i="2"/>
  <c r="AU585" i="2"/>
  <c r="AV625" i="2"/>
  <c r="AW628" i="2"/>
  <c r="AV629" i="2"/>
  <c r="AR251" i="1"/>
  <c r="AR68" i="1"/>
  <c r="AR27" i="1"/>
  <c r="AX120" i="2"/>
  <c r="AX378" i="2"/>
  <c r="AX530" i="2"/>
  <c r="AX444" i="2"/>
  <c r="AX352" i="2"/>
  <c r="AX65" i="2"/>
  <c r="AX498" i="2"/>
  <c r="AX272" i="2"/>
  <c r="AX49" i="2"/>
  <c r="AX12" i="2"/>
  <c r="AX323" i="2"/>
  <c r="AX24" i="2"/>
  <c r="AS137" i="2"/>
  <c r="AS19" i="2"/>
  <c r="AS94" i="2"/>
  <c r="AS225" i="2"/>
  <c r="AS405" i="2"/>
  <c r="AS446" i="2"/>
  <c r="AS498" i="2"/>
  <c r="AS655" i="2"/>
  <c r="AU242" i="2"/>
  <c r="AU351" i="2"/>
  <c r="AT379" i="2"/>
  <c r="AU443" i="2"/>
  <c r="AU495" i="2"/>
  <c r="AU499" i="2"/>
  <c r="AV535" i="2"/>
  <c r="AT567" i="2"/>
  <c r="AU578" i="2"/>
  <c r="AW584" i="2"/>
  <c r="AV585" i="2"/>
  <c r="AU619" i="2"/>
  <c r="AT628" i="2"/>
  <c r="AW633" i="2"/>
  <c r="AX249" i="2"/>
  <c r="AX421" i="2"/>
  <c r="AX21" i="2"/>
  <c r="AX414" i="2"/>
  <c r="AX242" i="2"/>
  <c r="AX633" i="2"/>
  <c r="AX567" i="2"/>
  <c r="AX452" i="2"/>
  <c r="AX495" i="2"/>
  <c r="AX537" i="2"/>
  <c r="AT48" i="2"/>
  <c r="AT134" i="2"/>
  <c r="AT177" i="2"/>
  <c r="AS288" i="2"/>
  <c r="AS309" i="2"/>
  <c r="AS502" i="2"/>
  <c r="AS460" i="2"/>
  <c r="AX1000" i="2"/>
  <c r="AX887" i="2"/>
  <c r="AX973" i="2"/>
  <c r="AX198" i="2"/>
  <c r="AX112" i="2"/>
  <c r="AX509" i="2"/>
  <c r="AX581" i="2"/>
  <c r="AX140" i="2"/>
  <c r="AX95" i="2"/>
  <c r="AX97" i="2"/>
  <c r="AX54" i="2"/>
  <c r="AX802" i="2"/>
  <c r="AX180" i="2"/>
  <c r="AX584" i="2"/>
  <c r="AX358" i="2"/>
  <c r="AX185" i="2"/>
  <c r="AX543" i="2"/>
  <c r="AX492" i="2"/>
  <c r="AX849" i="2"/>
  <c r="AX141" i="2"/>
  <c r="AX356" i="2"/>
  <c r="AX677" i="2"/>
  <c r="AX933" i="2"/>
  <c r="AX366" i="2"/>
  <c r="AX540" i="2"/>
  <c r="AX533" i="2"/>
  <c r="AX396" i="2"/>
  <c r="AX398" i="2"/>
  <c r="AX447" i="2"/>
  <c r="AR30" i="2"/>
  <c r="AT264" i="2"/>
  <c r="AT393" i="2"/>
  <c r="AT307" i="2"/>
  <c r="AR106" i="2"/>
  <c r="AW9" i="2"/>
  <c r="AS69" i="2"/>
  <c r="AR6" i="2"/>
  <c r="AS292" i="2"/>
  <c r="AS360" i="2"/>
  <c r="AR410" i="2"/>
  <c r="AR282" i="2"/>
  <c r="AR536" i="2"/>
  <c r="AR579" i="2"/>
  <c r="AR535" i="2"/>
  <c r="AR466" i="2"/>
  <c r="AS594" i="2"/>
  <c r="AS465" i="2"/>
  <c r="AS508" i="2"/>
  <c r="AR442" i="2"/>
  <c r="AS571" i="2"/>
  <c r="AS458" i="2"/>
  <c r="AS587" i="2"/>
  <c r="AR630" i="2"/>
  <c r="AR573" i="2"/>
  <c r="AS455" i="2"/>
  <c r="AR615" i="2"/>
  <c r="AS524" i="2"/>
  <c r="AS482" i="2"/>
  <c r="AS965" i="2"/>
  <c r="AR1051" i="2"/>
  <c r="AR872" i="2"/>
  <c r="AR708" i="2"/>
  <c r="AS1064" i="2"/>
  <c r="AS851" i="2"/>
  <c r="AS678" i="2"/>
  <c r="AR678" i="2"/>
  <c r="AS741" i="2"/>
  <c r="AR762" i="2"/>
  <c r="AS676" i="2"/>
  <c r="AR717" i="2"/>
  <c r="AS842" i="2"/>
  <c r="AS799" i="2"/>
  <c r="AS756" i="2"/>
  <c r="AR960" i="2"/>
  <c r="AS790" i="2"/>
  <c r="AR790" i="2"/>
  <c r="AS841" i="2"/>
  <c r="AS755" i="2"/>
  <c r="AS669" i="2"/>
  <c r="AR669" i="2"/>
  <c r="AR925" i="2"/>
  <c r="CA303" i="1"/>
  <c r="BY305" i="1"/>
  <c r="AX38" i="2"/>
  <c r="AT38" i="2"/>
  <c r="AX36" i="2"/>
  <c r="AT36" i="2"/>
  <c r="AS79" i="2"/>
  <c r="AR210" i="2"/>
  <c r="AW209" i="2"/>
  <c r="AR208" i="2"/>
  <c r="AS260" i="2"/>
  <c r="AV301" i="2"/>
  <c r="AU294" i="2"/>
  <c r="AS345" i="2"/>
  <c r="AW338" i="2"/>
  <c r="AW431" i="2"/>
  <c r="AS476" i="2"/>
  <c r="AT474" i="2"/>
  <c r="AU473" i="2"/>
  <c r="AU469" i="2"/>
  <c r="AS518" i="2"/>
  <c r="AX649" i="2"/>
  <c r="AV693" i="2"/>
  <c r="AW686" i="2"/>
  <c r="AV685" i="2"/>
  <c r="AT172" i="2"/>
  <c r="AV470" i="2"/>
  <c r="AX480" i="2"/>
  <c r="AX639" i="2"/>
  <c r="AX845" i="2"/>
  <c r="AX848" i="2"/>
  <c r="AX624" i="2"/>
  <c r="AX11" i="2"/>
  <c r="AX628" i="2"/>
  <c r="AX450" i="2"/>
  <c r="AX493" i="2"/>
  <c r="AX279" i="2"/>
  <c r="AX630" i="2"/>
  <c r="AX586" i="2"/>
  <c r="AX497" i="2"/>
  <c r="AX490" i="2"/>
  <c r="AX583" i="2"/>
  <c r="AX576" i="2"/>
  <c r="AW24" i="2"/>
  <c r="AR68" i="2"/>
  <c r="AR32" i="2"/>
  <c r="AT221" i="2"/>
  <c r="AW7" i="2"/>
  <c r="AS610" i="2"/>
  <c r="AT6" i="2"/>
  <c r="AS245" i="2"/>
  <c r="AS374" i="2"/>
  <c r="AR580" i="2"/>
  <c r="AS613" i="2"/>
  <c r="AS457" i="2"/>
  <c r="AR674" i="2"/>
  <c r="AS1008" i="2"/>
  <c r="AR935" i="2"/>
  <c r="AS808" i="2"/>
  <c r="AR970" i="2"/>
  <c r="AR1017" i="2"/>
  <c r="AR741" i="2"/>
  <c r="AR719" i="2"/>
  <c r="AS805" i="2"/>
  <c r="AR756" i="2"/>
  <c r="AS833" i="2"/>
  <c r="AR661" i="2"/>
  <c r="AS798" i="2"/>
  <c r="AR789" i="2"/>
  <c r="AR968" i="2"/>
  <c r="AS892" i="2"/>
  <c r="BY313" i="1"/>
  <c r="AV39" i="2"/>
  <c r="AV36" i="2"/>
  <c r="AR36" i="2"/>
  <c r="E284" i="1"/>
  <c r="E285" i="1" s="1"/>
  <c r="E286" i="1" s="1"/>
  <c r="AX80" i="2"/>
  <c r="AT80" i="2"/>
  <c r="AV79" i="2"/>
  <c r="AR79" i="2"/>
  <c r="AV125" i="2"/>
  <c r="AR125" i="2"/>
  <c r="AX124" i="2"/>
  <c r="AT124" i="2"/>
  <c r="AV123" i="2"/>
  <c r="AT173" i="2"/>
  <c r="AW171" i="2"/>
  <c r="AU171" i="2"/>
  <c r="AU430" i="2"/>
  <c r="AS475" i="2"/>
  <c r="AS519" i="2"/>
  <c r="AW516" i="2"/>
  <c r="AS865" i="2"/>
  <c r="AS864" i="2"/>
  <c r="AS863" i="2"/>
  <c r="AS24" i="2"/>
  <c r="AS697" i="2"/>
  <c r="AS350" i="2"/>
  <c r="AV7" i="2"/>
  <c r="AS523" i="2"/>
  <c r="AU6" i="2"/>
  <c r="AS48" i="2"/>
  <c r="AS134" i="2"/>
  <c r="AR91" i="2"/>
  <c r="AT9" i="2"/>
  <c r="AR245" i="2"/>
  <c r="AR374" i="2"/>
  <c r="AR277" i="2"/>
  <c r="AR227" i="2"/>
  <c r="AR279" i="2"/>
  <c r="AS535" i="2"/>
  <c r="AR488" i="2"/>
  <c r="AR638" i="2"/>
  <c r="AR551" i="2"/>
  <c r="AR613" i="2"/>
  <c r="AS462" i="2"/>
  <c r="AS442" i="2"/>
  <c r="AR586" i="2"/>
  <c r="AS573" i="2"/>
  <c r="AR486" i="2"/>
  <c r="AS752" i="2"/>
  <c r="AS975" i="2"/>
  <c r="AR888" i="2"/>
  <c r="AR883" i="2"/>
  <c r="AR1012" i="2"/>
  <c r="AS969" i="2"/>
  <c r="AR1004" i="2"/>
  <c r="AS1045" i="2"/>
  <c r="AS1002" i="2"/>
  <c r="AS959" i="2"/>
  <c r="AS960" i="2"/>
  <c r="AR1003" i="2"/>
  <c r="AR1015" i="2"/>
  <c r="AR999" i="2"/>
  <c r="AR1011" i="2"/>
  <c r="AS1054" i="2"/>
  <c r="AR39" i="2"/>
  <c r="AU38" i="2"/>
  <c r="AU35" i="2"/>
  <c r="AW80" i="2"/>
  <c r="AS80" i="2"/>
  <c r="AV124" i="2"/>
  <c r="AT123" i="2"/>
  <c r="AR122" i="2"/>
  <c r="AT121" i="2"/>
  <c r="AW432" i="2"/>
  <c r="AS431" i="2"/>
  <c r="AU475" i="2"/>
  <c r="AS473" i="2"/>
  <c r="AW519" i="2"/>
  <c r="AT647" i="2"/>
  <c r="AU299" i="2"/>
  <c r="AT342" i="2"/>
  <c r="AT341" i="2"/>
  <c r="AS381" i="2"/>
  <c r="AX641" i="2"/>
  <c r="AT641" i="2"/>
  <c r="AR692" i="2"/>
  <c r="AS686" i="2"/>
  <c r="AX731" i="2"/>
  <c r="AT772" i="2"/>
  <c r="AT821" i="2"/>
  <c r="AW865" i="2"/>
  <c r="AW864" i="2"/>
  <c r="AW863" i="2"/>
  <c r="AW862" i="2"/>
  <c r="AW908" i="2"/>
  <c r="AS908" i="2"/>
  <c r="AW1073" i="2"/>
  <c r="AW252" i="2"/>
  <c r="AX297" i="2"/>
  <c r="AW297" i="2"/>
  <c r="AW342" i="2"/>
  <c r="AS338" i="2"/>
  <c r="AS384" i="2"/>
  <c r="AS555" i="2"/>
  <c r="AW600" i="2"/>
  <c r="AS600" i="2"/>
  <c r="AX643" i="2"/>
  <c r="AT643" i="2"/>
  <c r="AU730" i="2"/>
  <c r="AW729" i="2"/>
  <c r="AS729" i="2"/>
  <c r="AW83" i="2"/>
  <c r="AS83" i="2"/>
  <c r="AV82" i="2"/>
  <c r="AR82" i="2"/>
  <c r="AV80" i="2"/>
  <c r="AR80" i="2"/>
  <c r="AV81" i="2"/>
  <c r="AR81" i="2"/>
  <c r="AT79" i="2"/>
  <c r="AR126" i="2"/>
  <c r="AU125" i="2"/>
  <c r="AW124" i="2"/>
  <c r="AS124" i="2"/>
  <c r="AW211" i="2"/>
  <c r="AT298" i="2"/>
  <c r="AR296" i="2"/>
  <c r="AW294" i="2"/>
  <c r="AS339" i="2"/>
  <c r="AW385" i="2"/>
  <c r="AX381" i="2"/>
  <c r="AU380" i="2"/>
  <c r="AX470" i="2"/>
  <c r="AW556" i="2"/>
  <c r="AS556" i="2"/>
  <c r="AU597" i="2"/>
  <c r="AU645" i="2"/>
  <c r="AX644" i="2"/>
  <c r="AT644" i="2"/>
  <c r="AW643" i="2"/>
  <c r="AS643" i="2"/>
  <c r="AV642" i="2"/>
  <c r="AR642" i="2"/>
  <c r="AU641" i="2"/>
  <c r="AX640" i="2"/>
  <c r="AT640" i="2"/>
  <c r="AX691" i="2"/>
  <c r="AS691" i="2"/>
  <c r="AU687" i="2"/>
  <c r="AX736" i="2"/>
  <c r="AS736" i="2"/>
  <c r="AW734" i="2"/>
  <c r="AX733" i="2"/>
  <c r="AT778" i="2"/>
  <c r="AS778" i="2"/>
  <c r="AT776" i="2"/>
  <c r="AS773" i="2"/>
  <c r="AU813" i="2"/>
  <c r="AS860" i="2"/>
  <c r="AU858" i="2"/>
  <c r="AW1079" i="2"/>
  <c r="AS1079" i="2"/>
  <c r="AW856" i="2"/>
  <c r="AS856" i="2"/>
  <c r="AW904" i="2"/>
  <c r="AS904" i="2"/>
  <c r="AR903" i="2"/>
  <c r="AV901" i="2"/>
  <c r="AR901" i="2"/>
  <c r="AU1081" i="2"/>
  <c r="K223" i="1"/>
  <c r="K219" i="1"/>
  <c r="K199" i="1"/>
  <c r="K195" i="1"/>
  <c r="K165" i="1"/>
  <c r="K135" i="1"/>
  <c r="K131" i="1"/>
  <c r="K87" i="1"/>
  <c r="K83" i="1"/>
  <c r="K80" i="1"/>
  <c r="Q260" i="1"/>
  <c r="S259" i="1"/>
  <c r="Q228" i="1"/>
  <c r="S227" i="1"/>
  <c r="S43" i="1"/>
  <c r="Q44" i="1"/>
  <c r="AU771" i="2"/>
  <c r="AU815" i="2"/>
  <c r="AW861" i="2"/>
  <c r="AT861" i="2"/>
  <c r="AW860" i="2"/>
  <c r="AW859" i="2"/>
  <c r="AW858" i="2"/>
  <c r="AW857" i="2"/>
  <c r="AS857" i="2"/>
  <c r="AX861" i="2"/>
  <c r="AX858" i="2"/>
  <c r="AW947" i="2"/>
  <c r="AS947" i="2"/>
  <c r="AU944" i="2"/>
  <c r="AW943" i="2"/>
  <c r="AS943" i="2"/>
  <c r="AU991" i="2"/>
  <c r="AU1074" i="2"/>
  <c r="K272" i="1"/>
  <c r="K221" i="1"/>
  <c r="K204" i="1"/>
  <c r="K197" i="1"/>
  <c r="K172" i="1"/>
  <c r="K133" i="1"/>
  <c r="K85" i="1"/>
  <c r="K78" i="1"/>
  <c r="K69" i="1"/>
  <c r="K52" i="1"/>
  <c r="K45" i="1"/>
  <c r="K36" i="1"/>
  <c r="K24" i="1"/>
  <c r="AP430" i="2"/>
  <c r="AP387" i="2"/>
  <c r="AP344" i="2"/>
  <c r="AP301" i="2"/>
  <c r="AP258" i="2"/>
  <c r="M252" i="1"/>
  <c r="O251" i="1"/>
  <c r="M230" i="1"/>
  <c r="M231" i="1" s="1"/>
  <c r="O229" i="1"/>
  <c r="AP629" i="2"/>
  <c r="AP611" i="2"/>
  <c r="S251" i="1"/>
  <c r="Q252" i="1"/>
  <c r="Q253" i="1" s="1"/>
  <c r="Q254" i="1" s="1"/>
  <c r="Q255" i="1" s="1"/>
  <c r="AW642" i="2"/>
  <c r="AS642" i="2"/>
  <c r="AV641" i="2"/>
  <c r="AR641" i="2"/>
  <c r="AU640" i="2"/>
  <c r="AU689" i="2"/>
  <c r="AS688" i="2"/>
  <c r="AV687" i="2"/>
  <c r="AR687" i="2"/>
  <c r="AU816" i="2"/>
  <c r="AS814" i="2"/>
  <c r="AR858" i="2"/>
  <c r="AU857" i="2"/>
  <c r="AX856" i="2"/>
  <c r="AT856" i="2"/>
  <c r="AR861" i="2"/>
  <c r="AV860" i="2"/>
  <c r="AV859" i="2"/>
  <c r="AU947" i="2"/>
  <c r="AU945" i="2"/>
  <c r="AU943" i="2"/>
  <c r="AU990" i="2"/>
  <c r="AW1030" i="2"/>
  <c r="AV1029" i="2"/>
  <c r="AR1029" i="2"/>
  <c r="AW1074" i="2"/>
  <c r="AS1074" i="2"/>
  <c r="K271" i="1"/>
  <c r="K267" i="1"/>
  <c r="K245" i="1"/>
  <c r="K230" i="1"/>
  <c r="K220" i="1"/>
  <c r="K207" i="1"/>
  <c r="K200" i="1"/>
  <c r="K196" i="1"/>
  <c r="K189" i="1"/>
  <c r="K171" i="1"/>
  <c r="K132" i="1"/>
  <c r="K125" i="1"/>
  <c r="K84" i="1"/>
  <c r="K81" i="1"/>
  <c r="K77" i="1"/>
  <c r="K72" i="1"/>
  <c r="K68" i="1"/>
  <c r="K51" i="1"/>
  <c r="K44" i="1"/>
  <c r="K39" i="1"/>
  <c r="K35" i="1"/>
  <c r="K23" i="1"/>
  <c r="K19" i="1"/>
  <c r="AP431" i="2"/>
  <c r="AP388" i="2"/>
  <c r="AP345" i="2"/>
  <c r="AP302" i="2"/>
  <c r="AP259" i="2"/>
  <c r="M36" i="1"/>
  <c r="O35" i="1"/>
  <c r="AP612" i="2"/>
  <c r="O260" i="1"/>
  <c r="O183" i="1"/>
  <c r="Q180" i="1"/>
  <c r="S179" i="1"/>
  <c r="AP613" i="2"/>
  <c r="AP599" i="2"/>
  <c r="AP595" i="2"/>
  <c r="AP589" i="2"/>
  <c r="AP586" i="2"/>
  <c r="AP580" i="2"/>
  <c r="AP578" i="2"/>
  <c r="AP574" i="2"/>
  <c r="AP559" i="2"/>
  <c r="AP557" i="2"/>
  <c r="AP533" i="2"/>
  <c r="AP485" i="2"/>
  <c r="AP473" i="2"/>
  <c r="AP459" i="2"/>
  <c r="AP454" i="2"/>
  <c r="AP848" i="2"/>
  <c r="AP840" i="2"/>
  <c r="AP832" i="2"/>
  <c r="AP812" i="2"/>
  <c r="AP808" i="2"/>
  <c r="AP804" i="2"/>
  <c r="AP800" i="2"/>
  <c r="AP795" i="2"/>
  <c r="AP785" i="2"/>
  <c r="AP770" i="2"/>
  <c r="AP768" i="2"/>
  <c r="AP764" i="2"/>
  <c r="AP754" i="2"/>
  <c r="AP749" i="2"/>
  <c r="AP735" i="2"/>
  <c r="AP675" i="2"/>
  <c r="AP657" i="2"/>
  <c r="W251" i="1"/>
  <c r="U252" i="1"/>
  <c r="U253" i="1" s="1"/>
  <c r="U254" i="1" s="1"/>
  <c r="U255" i="1" s="1"/>
  <c r="W180" i="1"/>
  <c r="AP1080" i="2"/>
  <c r="U108" i="1"/>
  <c r="W107" i="1"/>
  <c r="W179" i="1"/>
  <c r="O180" i="1"/>
  <c r="Q36" i="1"/>
  <c r="S35" i="1"/>
  <c r="AP633" i="2"/>
  <c r="AP590" i="2"/>
  <c r="AP562" i="2"/>
  <c r="AP548" i="2"/>
  <c r="AP544" i="2"/>
  <c r="AP513" i="2"/>
  <c r="AP499" i="2"/>
  <c r="AP495" i="2"/>
  <c r="AP486" i="2"/>
  <c r="AP476" i="2"/>
  <c r="U182" i="1"/>
  <c r="W181" i="1"/>
  <c r="U38" i="1"/>
  <c r="W37" i="1"/>
  <c r="AP861" i="2"/>
  <c r="AP817" i="2"/>
  <c r="AP788" i="2"/>
  <c r="AP784" i="2"/>
  <c r="AP734" i="2"/>
  <c r="AP723" i="2"/>
  <c r="AP718" i="2"/>
  <c r="AP714" i="2"/>
  <c r="AP709" i="2"/>
  <c r="AP705" i="2"/>
  <c r="AP699" i="2"/>
  <c r="Y100" i="1"/>
  <c r="Y101" i="1" s="1"/>
  <c r="Y102" i="1" s="1"/>
  <c r="Y103" i="1" s="1"/>
  <c r="Y104" i="1" s="1"/>
  <c r="Y105" i="1" s="1"/>
  <c r="Y106" i="1" s="1"/>
  <c r="W35" i="1"/>
  <c r="AP1079" i="2"/>
  <c r="AP942" i="2"/>
  <c r="AP984" i="2"/>
  <c r="AA36" i="1"/>
  <c r="AP575" i="2"/>
  <c r="AP569" i="2"/>
  <c r="AP556" i="2"/>
  <c r="AP539" i="2"/>
  <c r="AP509" i="2"/>
  <c r="AP505" i="2"/>
  <c r="AP500" i="2"/>
  <c r="AP492" i="2"/>
  <c r="AP462" i="2"/>
  <c r="AP852" i="2"/>
  <c r="AP831" i="2"/>
  <c r="AP809" i="2"/>
  <c r="AP805" i="2"/>
  <c r="AP801" i="2"/>
  <c r="AP792" i="2"/>
  <c r="AP787" i="2"/>
  <c r="AP765" i="2"/>
  <c r="AP761" i="2"/>
  <c r="AP726" i="2"/>
  <c r="AP682" i="2"/>
  <c r="AP678" i="2"/>
  <c r="AA35" i="1"/>
  <c r="AP593" i="2"/>
  <c r="AP582" i="2"/>
  <c r="AP512" i="2"/>
  <c r="AP503" i="2"/>
  <c r="AP494" i="2"/>
  <c r="AP490" i="2"/>
  <c r="AP468" i="2"/>
  <c r="AP464" i="2"/>
  <c r="AP460" i="2"/>
  <c r="AP855" i="2"/>
  <c r="AP850" i="2"/>
  <c r="AP803" i="2"/>
  <c r="AP799" i="2"/>
  <c r="AP794" i="2"/>
  <c r="AP790" i="2"/>
  <c r="AP772" i="2"/>
  <c r="AP767" i="2"/>
  <c r="AP763" i="2"/>
  <c r="AP729" i="2"/>
  <c r="AP724" i="2"/>
  <c r="AP720" i="2"/>
  <c r="AP701" i="2"/>
  <c r="AP688" i="2"/>
  <c r="AP680" i="2"/>
  <c r="AP676" i="2"/>
  <c r="AP935" i="2"/>
  <c r="AA163" i="1"/>
  <c r="AV5" i="2"/>
  <c r="AT956" i="2"/>
  <c r="AX9" i="2"/>
  <c r="AV9" i="2"/>
  <c r="Y262" i="1"/>
  <c r="AA261" i="1"/>
  <c r="AA164" i="1"/>
  <c r="Y165" i="1"/>
  <c r="Y166" i="1" s="1"/>
  <c r="AA260" i="1"/>
  <c r="AA111" i="1"/>
  <c r="AA109" i="1"/>
  <c r="Y172" i="1"/>
  <c r="AA172" i="1" s="1"/>
  <c r="Y229" i="1"/>
  <c r="AA259" i="1"/>
  <c r="AA112" i="1"/>
  <c r="AA110" i="1"/>
  <c r="AA108" i="1"/>
  <c r="U109" i="1"/>
  <c r="U110" i="1" s="1"/>
  <c r="W108" i="1"/>
  <c r="U229" i="1"/>
  <c r="W228" i="1"/>
  <c r="W119" i="1"/>
  <c r="W115" i="1"/>
  <c r="U260" i="1"/>
  <c r="U164" i="1"/>
  <c r="W121" i="1"/>
  <c r="Q102" i="1"/>
  <c r="S101" i="1"/>
  <c r="Q108" i="1"/>
  <c r="Q109" i="1" s="1"/>
  <c r="S275" i="1"/>
  <c r="Q277" i="1"/>
  <c r="Q164" i="1"/>
  <c r="K228" i="1"/>
  <c r="K275" i="1"/>
  <c r="K251" i="1"/>
  <c r="K166" i="1"/>
  <c r="M263" i="1"/>
  <c r="O262" i="1"/>
  <c r="M117" i="1"/>
  <c r="O116" i="1"/>
  <c r="M109" i="1"/>
  <c r="O108" i="1"/>
  <c r="O276" i="1"/>
  <c r="O228" i="1"/>
  <c r="O107" i="1"/>
  <c r="O99" i="1"/>
  <c r="O278" i="1"/>
  <c r="O275" i="1"/>
  <c r="I277" i="1"/>
  <c r="K276" i="1"/>
  <c r="I261" i="1"/>
  <c r="K260" i="1"/>
  <c r="I253" i="1"/>
  <c r="K252" i="1"/>
  <c r="K259" i="1"/>
  <c r="K229" i="1"/>
  <c r="K231" i="1"/>
  <c r="K227" i="1"/>
  <c r="K164" i="1"/>
  <c r="K167" i="1"/>
  <c r="K163" i="1"/>
  <c r="E237" i="1"/>
  <c r="E238" i="1" s="1"/>
  <c r="AR236" i="1"/>
  <c r="CA310" i="1"/>
  <c r="BY310" i="1"/>
  <c r="CA308" i="1"/>
  <c r="BY308" i="1"/>
  <c r="E165" i="1"/>
  <c r="AR164" i="1"/>
  <c r="E213" i="1"/>
  <c r="E214" i="1" s="1"/>
  <c r="AR212" i="1"/>
  <c r="E29" i="1"/>
  <c r="AR28" i="1"/>
  <c r="CA304" i="1"/>
  <c r="BY304" i="1"/>
  <c r="E141" i="1"/>
  <c r="AR141" i="1" s="1"/>
  <c r="AR140" i="1"/>
  <c r="AR91" i="1"/>
  <c r="K108" i="1"/>
  <c r="I109" i="1"/>
  <c r="BY299" i="1"/>
  <c r="BY306" i="1"/>
  <c r="BY227" i="1"/>
  <c r="BY312" i="1"/>
  <c r="BY163" i="1"/>
  <c r="BY51" i="1"/>
  <c r="AR83" i="1"/>
  <c r="AR235" i="1"/>
  <c r="AR211" i="1"/>
  <c r="AR243" i="1"/>
  <c r="AR139" i="1"/>
  <c r="E156" i="1"/>
  <c r="BY317" i="1"/>
  <c r="BZ302" i="1"/>
  <c r="BZ322" i="1"/>
  <c r="CA309" i="1"/>
  <c r="K155" i="1"/>
  <c r="I156" i="1"/>
  <c r="AR51" i="1"/>
  <c r="AR11" i="1"/>
  <c r="AR75" i="1"/>
  <c r="AA76" i="1"/>
  <c r="Y77" i="1"/>
  <c r="AA197" i="1"/>
  <c r="Y213" i="1"/>
  <c r="AR115" i="1"/>
  <c r="BZ75" i="1"/>
  <c r="AR267" i="1"/>
  <c r="BZ241" i="1"/>
  <c r="BZ238" i="1"/>
  <c r="AR227" i="1"/>
  <c r="BZ203" i="1"/>
  <c r="AR147" i="1"/>
  <c r="D284" i="5"/>
  <c r="E276" i="1"/>
  <c r="E277" i="1" s="1"/>
  <c r="E278" i="1" s="1"/>
  <c r="E196" i="1"/>
  <c r="AX1081" i="2"/>
  <c r="AT1081" i="2"/>
  <c r="AW1081" i="2"/>
  <c r="AS1081" i="2"/>
  <c r="AU91" i="2"/>
  <c r="AS91" i="2"/>
  <c r="AW6" i="2"/>
  <c r="AS6" i="2"/>
  <c r="AX6" i="2"/>
  <c r="AT610" i="2"/>
  <c r="AX5" i="2"/>
  <c r="AT350" i="2"/>
  <c r="AT697" i="2"/>
  <c r="AT870" i="2"/>
  <c r="AT1042" i="2"/>
  <c r="AR5" i="2"/>
  <c r="AT91" i="2"/>
  <c r="AT5" i="2"/>
  <c r="AT783" i="2"/>
  <c r="AT437" i="2"/>
  <c r="AT480" i="2"/>
  <c r="AT566" i="2"/>
  <c r="AT654" i="2"/>
  <c r="AU5" i="2"/>
  <c r="AT740" i="2"/>
  <c r="AT826" i="2"/>
  <c r="AT999" i="2"/>
  <c r="AW5" i="2"/>
  <c r="AT523" i="2"/>
  <c r="E13" i="1"/>
  <c r="AR12" i="1"/>
  <c r="E21" i="1"/>
  <c r="AR20" i="1"/>
  <c r="AR19" i="1"/>
  <c r="E37" i="1"/>
  <c r="AR36" i="1"/>
  <c r="E46" i="1"/>
  <c r="AR45" i="1"/>
  <c r="E53" i="1"/>
  <c r="AR52" i="1"/>
  <c r="AR61" i="1"/>
  <c r="E70" i="1"/>
  <c r="AR69" i="1"/>
  <c r="E77" i="1"/>
  <c r="AR76" i="1"/>
  <c r="E85" i="1"/>
  <c r="AR84" i="1"/>
  <c r="E94" i="1"/>
  <c r="AR93" i="1"/>
  <c r="E109" i="1"/>
  <c r="AR108" i="1"/>
  <c r="AR107" i="1"/>
  <c r="E117" i="1"/>
  <c r="AR116" i="1"/>
  <c r="E125" i="1"/>
  <c r="AR124" i="1"/>
  <c r="E142" i="1"/>
  <c r="E150" i="1"/>
  <c r="AR149" i="1"/>
  <c r="E173" i="1"/>
  <c r="AR172" i="1"/>
  <c r="E181" i="1"/>
  <c r="AR180" i="1"/>
  <c r="AR179" i="1"/>
  <c r="E192" i="1"/>
  <c r="AR191" i="1"/>
  <c r="E206" i="1"/>
  <c r="AR205" i="1"/>
  <c r="AR204" i="1"/>
  <c r="E221" i="1"/>
  <c r="AR220" i="1"/>
  <c r="E229" i="1"/>
  <c r="AR228" i="1"/>
  <c r="E246" i="1"/>
  <c r="AR245" i="1"/>
  <c r="AR244" i="1"/>
  <c r="E254" i="1"/>
  <c r="AR253" i="1"/>
  <c r="AR252" i="1"/>
  <c r="E262" i="1"/>
  <c r="AR261" i="1"/>
  <c r="AR260" i="1"/>
  <c r="E270" i="1"/>
  <c r="AR269" i="1"/>
  <c r="AR268" i="1"/>
  <c r="AR277" i="1"/>
  <c r="AR276" i="1"/>
  <c r="AR285" i="1"/>
  <c r="AU1073" i="2"/>
  <c r="AS1072" i="2"/>
  <c r="AX1077" i="2"/>
  <c r="AT1077" i="2"/>
  <c r="AX1075" i="2"/>
  <c r="AT1075" i="2"/>
  <c r="AS1044" i="2"/>
  <c r="AS1048" i="2"/>
  <c r="AV1076" i="2"/>
  <c r="AR1076" i="2"/>
  <c r="AW1072" i="2"/>
  <c r="AU1072" i="2"/>
  <c r="AS1030" i="2"/>
  <c r="AW1033" i="2"/>
  <c r="AS1033" i="2"/>
  <c r="AU1032" i="2"/>
  <c r="AS1031" i="2"/>
  <c r="AS1022" i="2"/>
  <c r="AU1030" i="2"/>
  <c r="AS986" i="2"/>
  <c r="AV991" i="2"/>
  <c r="AR991" i="2"/>
  <c r="AR989" i="2"/>
  <c r="AV988" i="2"/>
  <c r="AR988" i="2"/>
  <c r="AV987" i="2"/>
  <c r="AS958" i="2"/>
  <c r="AR972" i="2"/>
  <c r="AU946" i="2"/>
  <c r="AR934" i="2"/>
  <c r="AU948" i="2"/>
  <c r="AP930" i="2"/>
  <c r="AS937" i="2"/>
  <c r="AR927" i="2"/>
  <c r="AU904" i="2"/>
  <c r="AW903" i="2"/>
  <c r="AS903" i="2"/>
  <c r="AW900" i="2"/>
  <c r="AU900" i="2"/>
  <c r="AS900" i="2"/>
  <c r="AS871" i="2"/>
  <c r="AX857" i="2"/>
  <c r="AT857" i="2"/>
  <c r="AR857" i="2"/>
  <c r="AP836" i="2"/>
  <c r="AP827" i="2"/>
  <c r="AS861" i="2"/>
  <c r="AS859" i="2"/>
  <c r="AP860" i="2"/>
  <c r="AP857" i="2"/>
  <c r="AP847" i="2"/>
  <c r="AP843" i="2"/>
  <c r="AP841" i="2"/>
  <c r="AP839" i="2"/>
  <c r="AP837" i="2"/>
  <c r="AP835" i="2"/>
  <c r="AP833" i="2"/>
  <c r="AP828" i="2"/>
  <c r="AS854" i="2"/>
  <c r="AP856" i="2"/>
  <c r="AP854" i="2"/>
  <c r="AP851" i="2"/>
  <c r="AP846" i="2"/>
  <c r="AP842" i="2"/>
  <c r="AP829" i="2"/>
  <c r="AS838" i="2"/>
  <c r="AR850" i="2"/>
  <c r="AS827" i="2"/>
  <c r="AR842" i="2"/>
  <c r="AR833" i="2"/>
  <c r="AR818" i="2"/>
  <c r="AV817" i="2"/>
  <c r="AR817" i="2"/>
  <c r="AW816" i="2"/>
  <c r="AS816" i="2"/>
  <c r="AU817" i="2"/>
  <c r="AP815" i="2"/>
  <c r="AP813" i="2"/>
  <c r="AP807" i="2"/>
  <c r="AP796" i="2"/>
  <c r="AP793" i="2"/>
  <c r="AP791" i="2"/>
  <c r="AP818" i="2"/>
  <c r="AP814" i="2"/>
  <c r="AP811" i="2"/>
  <c r="AP797" i="2"/>
  <c r="AP786" i="2"/>
  <c r="AP769" i="2"/>
  <c r="AP759" i="2"/>
  <c r="AP775" i="2"/>
  <c r="AP773" i="2"/>
  <c r="AP771" i="2"/>
  <c r="AP766" i="2"/>
  <c r="AP755" i="2"/>
  <c r="AP747" i="2"/>
  <c r="AP744" i="2"/>
  <c r="AS775" i="2"/>
  <c r="AP774" i="2"/>
  <c r="AP753" i="2"/>
  <c r="AP751" i="2"/>
  <c r="AP746" i="2"/>
  <c r="AP742" i="2"/>
  <c r="AU773" i="2"/>
  <c r="AU732" i="2"/>
  <c r="AP716" i="2"/>
  <c r="AU729" i="2"/>
  <c r="AW727" i="2"/>
  <c r="AS727" i="2"/>
  <c r="AP732" i="2"/>
  <c r="AP728" i="2"/>
  <c r="AP725" i="2"/>
  <c r="AW731" i="2"/>
  <c r="AS731" i="2"/>
  <c r="AP722" i="2"/>
  <c r="AP717" i="2"/>
  <c r="AP713" i="2"/>
  <c r="AP710" i="2"/>
  <c r="AP708" i="2"/>
  <c r="AP706" i="2"/>
  <c r="AP704" i="2"/>
  <c r="AP700" i="2"/>
  <c r="AU686" i="2"/>
  <c r="AS682" i="2"/>
  <c r="AU685" i="2"/>
  <c r="AP689" i="2"/>
  <c r="AP687" i="2"/>
  <c r="AP685" i="2"/>
  <c r="AP683" i="2"/>
  <c r="AP681" i="2"/>
  <c r="AP668" i="2"/>
  <c r="AP666" i="2"/>
  <c r="AP664" i="2"/>
  <c r="AP661" i="2"/>
  <c r="AP656" i="2"/>
  <c r="AW688" i="2"/>
  <c r="AP686" i="2"/>
  <c r="AP684" i="2"/>
  <c r="AP679" i="2"/>
  <c r="AP670" i="2"/>
  <c r="AP667" i="2"/>
  <c r="AP665" i="2"/>
  <c r="AP663" i="2"/>
  <c r="AP659" i="2"/>
  <c r="AS637" i="2"/>
  <c r="AX645" i="2"/>
  <c r="AV645" i="2"/>
  <c r="AT645" i="2"/>
  <c r="AR645" i="2"/>
  <c r="AP645" i="2"/>
  <c r="AP642" i="2"/>
  <c r="AP640" i="2"/>
  <c r="AP638" i="2"/>
  <c r="AP636" i="2"/>
  <c r="AP634" i="2"/>
  <c r="AP632" i="2"/>
  <c r="AP630" i="2"/>
  <c r="AP626" i="2"/>
  <c r="AP622" i="2"/>
  <c r="AP620" i="2"/>
  <c r="AP618" i="2"/>
  <c r="AP616" i="2"/>
  <c r="AR623" i="2"/>
  <c r="AS634" i="2"/>
  <c r="AP643" i="2"/>
  <c r="AP641" i="2"/>
  <c r="AP639" i="2"/>
  <c r="AP637" i="2"/>
  <c r="AP623" i="2"/>
  <c r="AP621" i="2"/>
  <c r="AP619" i="2"/>
  <c r="AP617" i="2"/>
  <c r="AP615" i="2"/>
  <c r="AU599" i="2"/>
  <c r="AW597" i="2"/>
  <c r="AS597" i="2"/>
  <c r="AU601" i="2"/>
  <c r="AP600" i="2"/>
  <c r="AP598" i="2"/>
  <c r="AP596" i="2"/>
  <c r="AP594" i="2"/>
  <c r="AP592" i="2"/>
  <c r="AP588" i="2"/>
  <c r="AP583" i="2"/>
  <c r="AP581" i="2"/>
  <c r="AP577" i="2"/>
  <c r="AP572" i="2"/>
  <c r="AP601" i="2"/>
  <c r="AP597" i="2"/>
  <c r="AP591" i="2"/>
  <c r="AP579" i="2"/>
  <c r="AP576" i="2"/>
  <c r="AP571" i="2"/>
  <c r="AU557" i="2"/>
  <c r="AP554" i="2"/>
  <c r="AP551" i="2"/>
  <c r="AP549" i="2"/>
  <c r="AP542" i="2"/>
  <c r="AP540" i="2"/>
  <c r="AP538" i="2"/>
  <c r="AP534" i="2"/>
  <c r="AP532" i="2"/>
  <c r="AP529" i="2"/>
  <c r="AP527" i="2"/>
  <c r="AP525" i="2"/>
  <c r="AR533" i="2"/>
  <c r="AS543" i="2"/>
  <c r="AR525" i="2"/>
  <c r="AU554" i="2"/>
  <c r="AP558" i="2"/>
  <c r="AP555" i="2"/>
  <c r="AP553" i="2"/>
  <c r="AP547" i="2"/>
  <c r="AP545" i="2"/>
  <c r="AP543" i="2"/>
  <c r="AP536" i="2"/>
  <c r="AP530" i="2"/>
  <c r="AP528" i="2"/>
  <c r="AP526" i="2"/>
  <c r="AP523" i="2"/>
  <c r="AU515" i="2"/>
  <c r="AS515" i="2"/>
  <c r="AU513" i="2"/>
  <c r="AS513" i="2"/>
  <c r="AU511" i="2"/>
  <c r="AS499" i="2"/>
  <c r="AS509" i="2"/>
  <c r="AS494" i="2"/>
  <c r="AR514" i="2"/>
  <c r="AR512" i="2"/>
  <c r="AP508" i="2"/>
  <c r="AP506" i="2"/>
  <c r="AP504" i="2"/>
  <c r="AP496" i="2"/>
  <c r="AP482" i="2"/>
  <c r="AS504" i="2"/>
  <c r="AR494" i="2"/>
  <c r="AR482" i="2"/>
  <c r="AR503" i="2"/>
  <c r="AP514" i="2"/>
  <c r="AP507" i="2"/>
  <c r="AP501" i="2"/>
  <c r="AP493" i="2"/>
  <c r="AP491" i="2"/>
  <c r="AP488" i="2"/>
  <c r="AP484" i="2"/>
  <c r="AV513" i="2"/>
  <c r="AS468" i="2"/>
  <c r="AR440" i="2"/>
  <c r="AR455" i="2"/>
  <c r="AS440" i="2"/>
  <c r="AU472" i="2"/>
  <c r="AS472" i="2"/>
  <c r="AX471" i="2"/>
  <c r="AS467" i="2"/>
  <c r="AP471" i="2"/>
  <c r="AP465" i="2"/>
  <c r="AP463" i="2"/>
  <c r="AP461" i="2"/>
  <c r="AP456" i="2"/>
  <c r="AP452" i="2"/>
  <c r="AW471" i="2"/>
  <c r="AU470" i="2"/>
  <c r="AS470" i="2"/>
  <c r="AX469" i="2"/>
  <c r="AP472" i="2"/>
  <c r="AP470" i="2"/>
  <c r="AP466" i="2"/>
  <c r="AP458" i="2"/>
  <c r="AP448" i="2"/>
  <c r="AT468" i="2"/>
  <c r="AP425" i="2"/>
  <c r="AP423" i="2"/>
  <c r="AP421" i="2"/>
  <c r="AP419" i="2"/>
  <c r="AP417" i="2"/>
  <c r="AP415" i="2"/>
  <c r="AP413" i="2"/>
  <c r="AP409" i="2"/>
  <c r="AP407" i="2"/>
  <c r="AP403" i="2"/>
  <c r="AP401" i="2"/>
  <c r="AP399" i="2"/>
  <c r="AP397" i="2"/>
  <c r="AP395" i="2"/>
  <c r="AP393" i="2"/>
  <c r="AX427" i="2"/>
  <c r="AX423" i="2"/>
  <c r="AR414" i="2"/>
  <c r="AR412" i="2"/>
  <c r="AU424" i="2"/>
  <c r="AP427" i="2"/>
  <c r="AP411" i="2"/>
  <c r="AP405" i="2"/>
  <c r="AW427" i="2"/>
  <c r="AP428" i="2"/>
  <c r="AP426" i="2"/>
  <c r="AP424" i="2"/>
  <c r="AP422" i="2"/>
  <c r="AP420" i="2"/>
  <c r="AP418" i="2"/>
  <c r="AP416" i="2"/>
  <c r="AP414" i="2"/>
  <c r="AP412" i="2"/>
  <c r="AP410" i="2"/>
  <c r="AP408" i="2"/>
  <c r="AP406" i="2"/>
  <c r="AP404" i="2"/>
  <c r="AP402" i="2"/>
  <c r="AP400" i="2"/>
  <c r="AP398" i="2"/>
  <c r="AP396" i="2"/>
  <c r="AP394" i="2"/>
  <c r="AP384" i="2"/>
  <c r="AP382" i="2"/>
  <c r="AP380" i="2"/>
  <c r="AP378" i="2"/>
  <c r="AP376" i="2"/>
  <c r="AP374" i="2"/>
  <c r="AP372" i="2"/>
  <c r="AP370" i="2"/>
  <c r="AP368" i="2"/>
  <c r="AP366" i="2"/>
  <c r="AP364" i="2"/>
  <c r="AP362" i="2"/>
  <c r="AP360" i="2"/>
  <c r="AP358" i="2"/>
  <c r="AP356" i="2"/>
  <c r="AP354" i="2"/>
  <c r="AP352" i="2"/>
  <c r="AP350" i="2"/>
  <c r="AU385" i="2"/>
  <c r="AS385" i="2"/>
  <c r="AW381" i="2"/>
  <c r="AR384" i="2"/>
  <c r="AR373" i="2"/>
  <c r="AR364" i="2"/>
  <c r="AP385" i="2"/>
  <c r="AP383" i="2"/>
  <c r="AP381" i="2"/>
  <c r="AP379" i="2"/>
  <c r="AP377" i="2"/>
  <c r="AP375" i="2"/>
  <c r="AP373" i="2"/>
  <c r="AP371" i="2"/>
  <c r="AP369" i="2"/>
  <c r="AP367" i="2"/>
  <c r="AP365" i="2"/>
  <c r="AP363" i="2"/>
  <c r="AP361" i="2"/>
  <c r="AP359" i="2"/>
  <c r="AP357" i="2"/>
  <c r="AP355" i="2"/>
  <c r="AP353" i="2"/>
  <c r="AP351" i="2"/>
  <c r="AS311" i="2"/>
  <c r="AU338" i="2"/>
  <c r="AT338" i="2"/>
  <c r="AP341" i="2"/>
  <c r="AP339" i="2"/>
  <c r="AP337" i="2"/>
  <c r="AP335" i="2"/>
  <c r="AP333" i="2"/>
  <c r="AP331" i="2"/>
  <c r="AP329" i="2"/>
  <c r="AP327" i="2"/>
  <c r="AP325" i="2"/>
  <c r="AP323" i="2"/>
  <c r="AP321" i="2"/>
  <c r="AP319" i="2"/>
  <c r="AP317" i="2"/>
  <c r="AP315" i="2"/>
  <c r="AP313" i="2"/>
  <c r="AP311" i="2"/>
  <c r="AP309" i="2"/>
  <c r="AP307" i="2"/>
  <c r="AR311" i="2"/>
  <c r="AU342" i="2"/>
  <c r="AS342" i="2"/>
  <c r="AW337" i="2"/>
  <c r="AS320" i="2"/>
  <c r="AR341" i="2"/>
  <c r="AW340" i="2"/>
  <c r="AS340" i="2"/>
  <c r="AR320" i="2"/>
  <c r="AP342" i="2"/>
  <c r="AP340" i="2"/>
  <c r="AP338" i="2"/>
  <c r="AP336" i="2"/>
  <c r="AP334" i="2"/>
  <c r="AP332" i="2"/>
  <c r="AP330" i="2"/>
  <c r="AP328" i="2"/>
  <c r="AP326" i="2"/>
  <c r="AP324" i="2"/>
  <c r="AP322" i="2"/>
  <c r="AP320" i="2"/>
  <c r="AP318" i="2"/>
  <c r="AP316" i="2"/>
  <c r="AP314" i="2"/>
  <c r="AP312" i="2"/>
  <c r="AP310" i="2"/>
  <c r="AP308" i="2"/>
  <c r="AT269" i="2"/>
  <c r="AS269" i="2"/>
  <c r="AW292" i="2"/>
  <c r="AX287" i="2"/>
  <c r="AR287" i="2"/>
  <c r="AR286" i="2"/>
  <c r="AX285" i="2"/>
  <c r="AV285" i="2"/>
  <c r="AV284" i="2"/>
  <c r="AR284" i="2"/>
  <c r="AV289" i="2"/>
  <c r="AT289" i="2"/>
  <c r="AR289" i="2"/>
  <c r="AS268" i="2"/>
  <c r="AW290" i="2"/>
  <c r="AU290" i="2"/>
  <c r="AR290" i="2"/>
  <c r="AW277" i="2"/>
  <c r="AX275" i="2"/>
  <c r="AT275" i="2"/>
  <c r="AU274" i="2"/>
  <c r="AV266" i="2"/>
  <c r="AT266" i="2"/>
  <c r="AT293" i="2"/>
  <c r="AR293" i="2"/>
  <c r="AV265" i="2"/>
  <c r="AV272" i="2"/>
  <c r="AT272" i="2"/>
  <c r="AT276" i="2"/>
  <c r="AX267" i="2"/>
  <c r="AV267" i="2"/>
  <c r="AU281" i="2"/>
  <c r="AX291" i="2"/>
  <c r="AW282" i="2"/>
  <c r="AW264" i="2"/>
  <c r="AU264" i="2"/>
  <c r="AP266" i="2"/>
  <c r="AP264" i="2"/>
  <c r="AV280" i="2"/>
  <c r="AV283" i="2"/>
  <c r="AR283" i="2"/>
  <c r="AR272" i="2"/>
  <c r="AR266" i="2"/>
  <c r="AR271" i="2"/>
  <c r="AS273" i="2"/>
  <c r="AS298" i="2"/>
  <c r="AW296" i="2"/>
  <c r="AS296" i="2"/>
  <c r="AT295" i="2"/>
  <c r="AV294" i="2"/>
  <c r="AT294" i="2"/>
  <c r="AP298" i="2"/>
  <c r="AP296" i="2"/>
  <c r="AP294" i="2"/>
  <c r="AP292" i="2"/>
  <c r="AP290" i="2"/>
  <c r="AP288" i="2"/>
  <c r="AP286" i="2"/>
  <c r="AP284" i="2"/>
  <c r="AR267" i="2"/>
  <c r="AU297" i="2"/>
  <c r="AP299" i="2"/>
  <c r="AP297" i="2"/>
  <c r="AP295" i="2"/>
  <c r="AP293" i="2"/>
  <c r="AP291" i="2"/>
  <c r="AP289" i="2"/>
  <c r="AP287" i="2"/>
  <c r="AP285" i="2"/>
  <c r="AP283" i="2"/>
  <c r="AP265" i="2"/>
  <c r="AP255" i="2"/>
  <c r="AP253" i="2"/>
  <c r="AP251" i="2"/>
  <c r="AP249" i="2"/>
  <c r="AP247" i="2"/>
  <c r="AP245" i="2"/>
  <c r="AP243" i="2"/>
  <c r="AP241" i="2"/>
  <c r="AP239" i="2"/>
  <c r="AP237" i="2"/>
  <c r="AP235" i="2"/>
  <c r="AP233" i="2"/>
  <c r="AP231" i="2"/>
  <c r="AP229" i="2"/>
  <c r="AP227" i="2"/>
  <c r="AP225" i="2"/>
  <c r="AP223" i="2"/>
  <c r="AP221" i="2"/>
  <c r="AS252" i="2"/>
  <c r="AX255" i="2"/>
  <c r="AS253" i="2"/>
  <c r="AU256" i="2"/>
  <c r="AX254" i="2"/>
  <c r="AP256" i="2"/>
  <c r="AP254" i="2"/>
  <c r="AP252" i="2"/>
  <c r="AP250" i="2"/>
  <c r="AP248" i="2"/>
  <c r="AP246" i="2"/>
  <c r="AP244" i="2"/>
  <c r="AP242" i="2"/>
  <c r="AP240" i="2"/>
  <c r="AP238" i="2"/>
  <c r="AP236" i="2"/>
  <c r="AP234" i="2"/>
  <c r="AP232" i="2"/>
  <c r="AP230" i="2"/>
  <c r="AP228" i="2"/>
  <c r="AP226" i="2"/>
  <c r="AP224" i="2"/>
  <c r="AP222" i="2"/>
  <c r="AU212" i="2"/>
  <c r="AU210" i="2"/>
  <c r="AU168" i="2"/>
  <c r="AP40" i="2"/>
  <c r="AP38" i="2"/>
  <c r="AP36" i="2"/>
  <c r="AP34" i="2"/>
  <c r="AP32" i="2"/>
  <c r="AP30" i="2"/>
  <c r="AP28" i="2"/>
  <c r="AP26" i="2"/>
  <c r="AP24" i="2"/>
  <c r="AP22" i="2"/>
  <c r="AP20" i="2"/>
  <c r="AP18" i="2"/>
  <c r="AP16" i="2"/>
  <c r="AP14" i="2"/>
  <c r="AP12" i="2"/>
  <c r="AP10" i="2"/>
  <c r="AP8" i="2"/>
  <c r="AP6" i="2"/>
  <c r="AS5" i="2"/>
  <c r="AP5" i="2"/>
  <c r="AS18" i="2"/>
  <c r="AP39" i="2"/>
  <c r="AP37" i="2"/>
  <c r="AP35" i="2"/>
  <c r="AP33" i="2"/>
  <c r="AP31" i="2"/>
  <c r="AP29" i="2"/>
  <c r="AP27" i="2"/>
  <c r="AP25" i="2"/>
  <c r="AP23" i="2"/>
  <c r="AP21" i="2"/>
  <c r="AP19" i="2"/>
  <c r="AP17" i="2"/>
  <c r="AP15" i="2"/>
  <c r="AP13" i="2"/>
  <c r="AP11" i="2"/>
  <c r="AP9" i="2"/>
  <c r="AP7" i="2"/>
  <c r="AR18" i="2"/>
  <c r="AS1042" i="2"/>
  <c r="AS999" i="2"/>
  <c r="E4" i="1"/>
  <c r="AS1068" i="2"/>
  <c r="AV1067" i="2"/>
  <c r="AT1067" i="2"/>
  <c r="AV1063" i="2"/>
  <c r="AT1063" i="2"/>
  <c r="AR1063" i="2"/>
  <c r="AU1033" i="2"/>
  <c r="AV1032" i="2"/>
  <c r="AW1031" i="2"/>
  <c r="AU1031" i="2"/>
  <c r="AV1028" i="2"/>
  <c r="AT1028" i="2"/>
  <c r="AV1024" i="2"/>
  <c r="AT1024" i="2"/>
  <c r="AV1022" i="2"/>
  <c r="AT1022" i="2"/>
  <c r="AW1021" i="2"/>
  <c r="AU1021" i="2"/>
  <c r="AV1019" i="2"/>
  <c r="AT1019" i="2"/>
  <c r="AX990" i="2"/>
  <c r="AV990" i="2"/>
  <c r="AT990" i="2"/>
  <c r="AX989" i="2"/>
  <c r="AV989" i="2"/>
  <c r="AT989" i="2"/>
  <c r="AW989" i="2"/>
  <c r="AU989" i="2"/>
  <c r="AS989" i="2"/>
  <c r="AX987" i="2"/>
  <c r="AT987" i="2"/>
  <c r="AW986" i="2"/>
  <c r="AU986" i="2"/>
  <c r="AX984" i="2"/>
  <c r="AV984" i="2"/>
  <c r="AT984" i="2"/>
  <c r="AS983" i="2"/>
  <c r="AP948" i="2"/>
  <c r="AR947" i="2"/>
  <c r="AW936" i="2"/>
  <c r="AU936" i="2"/>
  <c r="AS936" i="2"/>
  <c r="AT934" i="2"/>
  <c r="AV934" i="2"/>
  <c r="AW933" i="2"/>
  <c r="AU933" i="2"/>
  <c r="AS933" i="2"/>
  <c r="AV932" i="2"/>
  <c r="AT932" i="2"/>
  <c r="AW931" i="2"/>
  <c r="AU931" i="2"/>
  <c r="AX931" i="2"/>
  <c r="AW1056" i="2"/>
  <c r="AU1056" i="2"/>
  <c r="AS1056" i="2"/>
  <c r="AS1055" i="2"/>
  <c r="AR1053" i="2"/>
  <c r="AS1046" i="2"/>
  <c r="AV1044" i="2"/>
  <c r="AT1044" i="2"/>
  <c r="AX1016" i="2"/>
  <c r="AV1016" i="2"/>
  <c r="AT1016" i="2"/>
  <c r="AV1010" i="2"/>
  <c r="AT1010" i="2"/>
  <c r="AR1010" i="2"/>
  <c r="AW1003" i="2"/>
  <c r="AU1003" i="2"/>
  <c r="AX1002" i="2"/>
  <c r="AR1000" i="2"/>
  <c r="AV1000" i="2"/>
  <c r="AX966" i="2"/>
  <c r="AV962" i="2"/>
  <c r="AT962" i="2"/>
  <c r="AW958" i="2"/>
  <c r="AU958" i="2"/>
  <c r="AR958" i="2"/>
  <c r="AX903" i="2"/>
  <c r="AT903" i="2"/>
  <c r="AP900" i="2"/>
  <c r="AP890" i="2"/>
  <c r="AP923" i="2"/>
  <c r="AP918" i="2"/>
  <c r="AR917" i="2"/>
  <c r="AW917" i="2"/>
  <c r="AU917" i="2"/>
  <c r="AX917" i="2"/>
  <c r="AV917" i="2"/>
  <c r="AX916" i="2"/>
  <c r="AV916" i="2"/>
  <c r="AT916" i="2"/>
  <c r="AX915" i="2"/>
  <c r="AR887" i="2"/>
  <c r="AR886" i="2"/>
  <c r="AX885" i="2"/>
  <c r="AV885" i="2"/>
  <c r="AT885" i="2"/>
  <c r="AR885" i="2"/>
  <c r="AP883" i="2"/>
  <c r="AV878" i="2"/>
  <c r="AT878" i="2"/>
  <c r="AS872" i="2"/>
  <c r="AR870" i="2"/>
  <c r="AW1077" i="2"/>
  <c r="AU1077" i="2"/>
  <c r="AS1077" i="2"/>
  <c r="AP1077" i="2"/>
  <c r="AW1076" i="2"/>
  <c r="AU1076" i="2"/>
  <c r="AS1076" i="2"/>
  <c r="AP1076" i="2"/>
  <c r="AW1075" i="2"/>
  <c r="AU1075" i="2"/>
  <c r="AS1075" i="2"/>
  <c r="AP1075" i="2"/>
  <c r="AV1074" i="2"/>
  <c r="AT1074" i="2"/>
  <c r="AR1074" i="2"/>
  <c r="AP1074" i="2"/>
  <c r="AP1073" i="2"/>
  <c r="AP1072" i="2"/>
  <c r="AP1071" i="2"/>
  <c r="AP1070" i="2"/>
  <c r="AP1069" i="2"/>
  <c r="AP1068" i="2"/>
  <c r="AS1067" i="2"/>
  <c r="AP1067" i="2"/>
  <c r="AW1066" i="2"/>
  <c r="AU1066" i="2"/>
  <c r="AS1066" i="2"/>
  <c r="AR1066" i="2"/>
  <c r="AP1066" i="2"/>
  <c r="AP1065" i="2"/>
  <c r="AP1064" i="2"/>
  <c r="AP1063" i="2"/>
  <c r="AP1062" i="2"/>
  <c r="AP1061" i="2"/>
  <c r="AP1060" i="2"/>
  <c r="AW1060" i="2"/>
  <c r="AU1060" i="2"/>
  <c r="AS1060" i="2"/>
  <c r="AW1034" i="2"/>
  <c r="AU1034" i="2"/>
  <c r="AS1034" i="2"/>
  <c r="AX1034" i="2"/>
  <c r="AT1034" i="2"/>
  <c r="AP1034" i="2"/>
  <c r="AV1033" i="2"/>
  <c r="AR1033" i="2"/>
  <c r="AP1033" i="2"/>
  <c r="AW1032" i="2"/>
  <c r="AS1032" i="2"/>
  <c r="AX1032" i="2"/>
  <c r="AT1032" i="2"/>
  <c r="AP1032" i="2"/>
  <c r="AV1031" i="2"/>
  <c r="AT1031" i="2"/>
  <c r="AR1031" i="2"/>
  <c r="AP1031" i="2"/>
  <c r="AX1030" i="2"/>
  <c r="AT1030" i="2"/>
  <c r="AP1030" i="2"/>
  <c r="AW1029" i="2"/>
  <c r="AS1029" i="2"/>
  <c r="AP1029" i="2"/>
  <c r="AX1028" i="2"/>
  <c r="AP1028" i="2"/>
  <c r="AP1027" i="2"/>
  <c r="AP1026" i="2"/>
  <c r="AP1025" i="2"/>
  <c r="AS1024" i="2"/>
  <c r="AP1024" i="2"/>
  <c r="AP1023" i="2"/>
  <c r="AP1022" i="2"/>
  <c r="AS1021" i="2"/>
  <c r="AP1021" i="2"/>
  <c r="AR1021" i="2"/>
  <c r="AS1020" i="2"/>
  <c r="AP1020" i="2"/>
  <c r="AP1019" i="2"/>
  <c r="AP1018" i="2"/>
  <c r="AP1017" i="2"/>
  <c r="AW991" i="2"/>
  <c r="AS991" i="2"/>
  <c r="AP991" i="2"/>
  <c r="AP990" i="2"/>
  <c r="AW990" i="2"/>
  <c r="AS990" i="2"/>
  <c r="AP989" i="2"/>
  <c r="AP988" i="2"/>
  <c r="AW988" i="2"/>
  <c r="AU988" i="2"/>
  <c r="AS988" i="2"/>
  <c r="AW987" i="2"/>
  <c r="AU987" i="2"/>
  <c r="AS987" i="2"/>
  <c r="AP987" i="2"/>
  <c r="AP986" i="2"/>
  <c r="AP985" i="2"/>
  <c r="AP983" i="2"/>
  <c r="AP982" i="2"/>
  <c r="AR981" i="2"/>
  <c r="AP981" i="2"/>
  <c r="AP980" i="2"/>
  <c r="AP979" i="2"/>
  <c r="AP978" i="2"/>
  <c r="AP977" i="2"/>
  <c r="AP976" i="2"/>
  <c r="AW975" i="2"/>
  <c r="AU975" i="2"/>
  <c r="AP975" i="2"/>
  <c r="AP974" i="2"/>
  <c r="AW948" i="2"/>
  <c r="AS948" i="2"/>
  <c r="AX947" i="2"/>
  <c r="AT947" i="2"/>
  <c r="AP947" i="2"/>
  <c r="AW946" i="2"/>
  <c r="AS946" i="2"/>
  <c r="AP946" i="2"/>
  <c r="AW945" i="2"/>
  <c r="AS945" i="2"/>
  <c r="AP945" i="2"/>
  <c r="AW944" i="2"/>
  <c r="AS944" i="2"/>
  <c r="AP944" i="2"/>
  <c r="AP943" i="2"/>
  <c r="AP941" i="2"/>
  <c r="AP940" i="2"/>
  <c r="AP939" i="2"/>
  <c r="AP938" i="2"/>
  <c r="AP937" i="2"/>
  <c r="AP934" i="2"/>
  <c r="AW905" i="2"/>
  <c r="AU905" i="2"/>
  <c r="AS905" i="2"/>
  <c r="AP905" i="2"/>
  <c r="AP904" i="2"/>
  <c r="AP903" i="2"/>
  <c r="AW902" i="2"/>
  <c r="AU902" i="2"/>
  <c r="AS902" i="2"/>
  <c r="AP902" i="2"/>
  <c r="AW901" i="2"/>
  <c r="AU901" i="2"/>
  <c r="AS901" i="2"/>
  <c r="AP901" i="2"/>
  <c r="AP899" i="2"/>
  <c r="AP898" i="2"/>
  <c r="AP897" i="2"/>
  <c r="AP896" i="2"/>
  <c r="AP895" i="2"/>
  <c r="AP894" i="2"/>
  <c r="AP893" i="2"/>
  <c r="AP892" i="2"/>
  <c r="AR891" i="2"/>
  <c r="AP891" i="2"/>
  <c r="AR889" i="2"/>
  <c r="AP889" i="2"/>
  <c r="AP888" i="2"/>
  <c r="AX1059" i="2"/>
  <c r="AP1059" i="2"/>
  <c r="AP1058" i="2"/>
  <c r="AS1057" i="2"/>
  <c r="AP1057" i="2"/>
  <c r="AP1056" i="2"/>
  <c r="AP1055" i="2"/>
  <c r="AX1054" i="2"/>
  <c r="AR1054" i="2"/>
  <c r="AP1054" i="2"/>
  <c r="AX1053" i="2"/>
  <c r="AP1053" i="2"/>
  <c r="AR1052" i="2"/>
  <c r="AP1052" i="2"/>
  <c r="AP1051" i="2"/>
  <c r="AP1050" i="2"/>
  <c r="AP1049" i="2"/>
  <c r="AP1048" i="2"/>
  <c r="AS1047" i="2"/>
  <c r="AP1047" i="2"/>
  <c r="AP1046" i="2"/>
  <c r="AP1045" i="2"/>
  <c r="AX1044" i="2"/>
  <c r="AP1044" i="2"/>
  <c r="AS1043" i="2"/>
  <c r="AR1043" i="2"/>
  <c r="AP1043" i="2"/>
  <c r="AP1042" i="2"/>
  <c r="AP1016" i="2"/>
  <c r="AP1015" i="2"/>
  <c r="AP1014" i="2"/>
  <c r="AP1013" i="2"/>
  <c r="AP1012" i="2"/>
  <c r="AP1011" i="2"/>
  <c r="AP1010" i="2"/>
  <c r="AP1009" i="2"/>
  <c r="AP1008" i="2"/>
  <c r="AP1007" i="2"/>
  <c r="AP1006" i="2"/>
  <c r="AP1005" i="2"/>
  <c r="AW1004" i="2"/>
  <c r="AU1004" i="2"/>
  <c r="AP1004" i="2"/>
  <c r="AP1003" i="2"/>
  <c r="AP1002" i="2"/>
  <c r="AP1001" i="2"/>
  <c r="AW1000" i="2"/>
  <c r="AU1000" i="2"/>
  <c r="AS1000" i="2"/>
  <c r="AP1000" i="2"/>
  <c r="AP999" i="2"/>
  <c r="AP973" i="2"/>
  <c r="AP972" i="2"/>
  <c r="AP971" i="2"/>
  <c r="AW970" i="2"/>
  <c r="AU970" i="2"/>
  <c r="AP970" i="2"/>
  <c r="AP969" i="2"/>
  <c r="AP968" i="2"/>
  <c r="AP967" i="2"/>
  <c r="AP966" i="2"/>
  <c r="AP965" i="2"/>
  <c r="AP964" i="2"/>
  <c r="AP963" i="2"/>
  <c r="AP962" i="2"/>
  <c r="AP961" i="2"/>
  <c r="AP960" i="2"/>
  <c r="AP959" i="2"/>
  <c r="AP958" i="2"/>
  <c r="AP957" i="2"/>
  <c r="AP956" i="2"/>
  <c r="AP936" i="2"/>
  <c r="AS935" i="2"/>
  <c r="AR933" i="2"/>
  <c r="AP933" i="2"/>
  <c r="AP932" i="2"/>
  <c r="AP931" i="2"/>
  <c r="AS930" i="2"/>
  <c r="AP929" i="2"/>
  <c r="AX929" i="2"/>
  <c r="AR929" i="2"/>
  <c r="AP928" i="2"/>
  <c r="AP927" i="2"/>
  <c r="AS927" i="2"/>
  <c r="AP926" i="2"/>
  <c r="AP925" i="2"/>
  <c r="AP924" i="2"/>
  <c r="AP922" i="2"/>
  <c r="AP921" i="2"/>
  <c r="AP920" i="2"/>
  <c r="AW919" i="2"/>
  <c r="AU919" i="2"/>
  <c r="AS919" i="2"/>
  <c r="AR919" i="2"/>
  <c r="AR918" i="2"/>
  <c r="AP917" i="2"/>
  <c r="AP916" i="2"/>
  <c r="AP915" i="2"/>
  <c r="AP913" i="2"/>
  <c r="AP887" i="2"/>
  <c r="AP886" i="2"/>
  <c r="AP885" i="2"/>
  <c r="AS884" i="2"/>
  <c r="AP882" i="2"/>
  <c r="AP881" i="2"/>
  <c r="AP880" i="2"/>
  <c r="AP879" i="2"/>
  <c r="AP878" i="2"/>
  <c r="AP876" i="2"/>
  <c r="AP875" i="2"/>
  <c r="AP874" i="2"/>
  <c r="AP873" i="2"/>
  <c r="AP872" i="2"/>
  <c r="AR871" i="2"/>
  <c r="AP871" i="2"/>
  <c r="AP870" i="2"/>
  <c r="Y268" i="1"/>
  <c r="Y252" i="1"/>
  <c r="Y244" i="1"/>
  <c r="Y236" i="1"/>
  <c r="Y220" i="1"/>
  <c r="Y140" i="1"/>
  <c r="Y125" i="1"/>
  <c r="Y117" i="1"/>
  <c r="Y85" i="1"/>
  <c r="Y60" i="1"/>
  <c r="Y44" i="1"/>
  <c r="AU814" i="2"/>
  <c r="AS772" i="2"/>
  <c r="AU775" i="2"/>
  <c r="AS774" i="2"/>
  <c r="AR731" i="2"/>
  <c r="AU688" i="2"/>
  <c r="AV688" i="2"/>
  <c r="AR688" i="2"/>
  <c r="AS687" i="2"/>
  <c r="AP674" i="2"/>
  <c r="AS689" i="2"/>
  <c r="AR686" i="2"/>
  <c r="AR684" i="2"/>
  <c r="AP844" i="2"/>
  <c r="AP845" i="2"/>
  <c r="AX818" i="2"/>
  <c r="AT818" i="2"/>
  <c r="AW817" i="2"/>
  <c r="AS817" i="2"/>
  <c r="AX816" i="2"/>
  <c r="AT816" i="2"/>
  <c r="AT813" i="2"/>
  <c r="AW815" i="2"/>
  <c r="AT815" i="2"/>
  <c r="AX814" i="2"/>
  <c r="AS765" i="2"/>
  <c r="AR682" i="2"/>
  <c r="AW774" i="2"/>
  <c r="AW772" i="2"/>
  <c r="AP715" i="2"/>
  <c r="AP672" i="2"/>
  <c r="AR680" i="2"/>
  <c r="AW689" i="2"/>
  <c r="AW687" i="2"/>
  <c r="AV686" i="2"/>
  <c r="AW685" i="2"/>
  <c r="AS685" i="2"/>
  <c r="AV684" i="2"/>
  <c r="AW732" i="2"/>
  <c r="AS732" i="2"/>
  <c r="AV731" i="2"/>
  <c r="AW730" i="2"/>
  <c r="AS730" i="2"/>
  <c r="AV729" i="2"/>
  <c r="AR729" i="2"/>
  <c r="AW728" i="2"/>
  <c r="AS728" i="2"/>
  <c r="AV727" i="2"/>
  <c r="AR727" i="2"/>
  <c r="AP758" i="2"/>
  <c r="AP673" i="2"/>
  <c r="AP783" i="2"/>
  <c r="AP741" i="2"/>
  <c r="AP826" i="2"/>
  <c r="AP740" i="2"/>
  <c r="AP697" i="2"/>
  <c r="AP654" i="2"/>
  <c r="AS628" i="2"/>
  <c r="AR588" i="2"/>
  <c r="AR631" i="2"/>
  <c r="AR505" i="2"/>
  <c r="AW515" i="2"/>
  <c r="AW513" i="2"/>
  <c r="AW511" i="2"/>
  <c r="AR632" i="2"/>
  <c r="AU514" i="2"/>
  <c r="AU512" i="2"/>
  <c r="AS558" i="2"/>
  <c r="AP510" i="2"/>
  <c r="AP467" i="2"/>
  <c r="AS464" i="2"/>
  <c r="AR463" i="2"/>
  <c r="AR461" i="2"/>
  <c r="AS471" i="2"/>
  <c r="AS469" i="2"/>
  <c r="AW468" i="2"/>
  <c r="AR458" i="2"/>
  <c r="AU467" i="2"/>
  <c r="AW467" i="2"/>
  <c r="AP610" i="2"/>
  <c r="AS623" i="2"/>
  <c r="AS618" i="2"/>
  <c r="AS616" i="2"/>
  <c r="AR528" i="2"/>
  <c r="AS574" i="2"/>
  <c r="AP566" i="2"/>
  <c r="AR445" i="2"/>
  <c r="AS441" i="2"/>
  <c r="AS636" i="2"/>
  <c r="AR451" i="2"/>
  <c r="AS632" i="2"/>
  <c r="AS631" i="2"/>
  <c r="AS630" i="2"/>
  <c r="AR438" i="2"/>
  <c r="AS629" i="2"/>
  <c r="AR485" i="2"/>
  <c r="AR444" i="2"/>
  <c r="AR628" i="2"/>
  <c r="AS639" i="2"/>
  <c r="AS487" i="2"/>
  <c r="AS481" i="2"/>
  <c r="AS483" i="2"/>
  <c r="AP628" i="2"/>
  <c r="AR585" i="2"/>
  <c r="AR592" i="2"/>
  <c r="AR591" i="2"/>
  <c r="AS588" i="2"/>
  <c r="AS586" i="2"/>
  <c r="AW598" i="2"/>
  <c r="AS598" i="2"/>
  <c r="AW596" i="2"/>
  <c r="AS596" i="2"/>
  <c r="AS592" i="2"/>
  <c r="AW601" i="2"/>
  <c r="AS601" i="2"/>
  <c r="AW599" i="2"/>
  <c r="AS599" i="2"/>
  <c r="AP584" i="2"/>
  <c r="AX550" i="2"/>
  <c r="AV550" i="2"/>
  <c r="AT550" i="2"/>
  <c r="AW552" i="2"/>
  <c r="AU552" i="2"/>
  <c r="AX549" i="2"/>
  <c r="AR545" i="2"/>
  <c r="AR549" i="2"/>
  <c r="AR543" i="2"/>
  <c r="AS551" i="2"/>
  <c r="AR546" i="2"/>
  <c r="AW558" i="2"/>
  <c r="AW555" i="2"/>
  <c r="AX542" i="2"/>
  <c r="AV542" i="2"/>
  <c r="AT542" i="2"/>
  <c r="AW548" i="2"/>
  <c r="AU548" i="2"/>
  <c r="AW544" i="2"/>
  <c r="AU544" i="2"/>
  <c r="AS549" i="2"/>
  <c r="AW557" i="2"/>
  <c r="AS557" i="2"/>
  <c r="AW554" i="2"/>
  <c r="AS554" i="2"/>
  <c r="AP541" i="2"/>
  <c r="AR531" i="2"/>
  <c r="AS614" i="2"/>
  <c r="AS506" i="2"/>
  <c r="AS505" i="2"/>
  <c r="AR501" i="2"/>
  <c r="AR500" i="2"/>
  <c r="AR457" i="2"/>
  <c r="AR566" i="2"/>
  <c r="AR611" i="2"/>
  <c r="AR569" i="2"/>
  <c r="AS503" i="2"/>
  <c r="AW472" i="2"/>
  <c r="AW470" i="2"/>
  <c r="AS514" i="2"/>
  <c r="AS512" i="2"/>
  <c r="AR567" i="2"/>
  <c r="AR526" i="2"/>
  <c r="AU468" i="2"/>
  <c r="AW510" i="2"/>
  <c r="AS510" i="2"/>
  <c r="AP498" i="2"/>
  <c r="AP455" i="2"/>
  <c r="AR489" i="2"/>
  <c r="AS488" i="2"/>
  <c r="AR481" i="2"/>
  <c r="AR483" i="2"/>
  <c r="AP480" i="2"/>
  <c r="AS490" i="2"/>
  <c r="AR484" i="2"/>
  <c r="AP481" i="2"/>
  <c r="AP446" i="2"/>
  <c r="AP444" i="2"/>
  <c r="AP442" i="2"/>
  <c r="AP440" i="2"/>
  <c r="AP438" i="2"/>
  <c r="AS447" i="2"/>
  <c r="AS443" i="2"/>
  <c r="AS449" i="2"/>
  <c r="AS438" i="2"/>
  <c r="AP445" i="2"/>
  <c r="AP443" i="2"/>
  <c r="AP441" i="2"/>
  <c r="AP439" i="2"/>
  <c r="AP437" i="2"/>
  <c r="BA138" i="1"/>
  <c r="AU200" i="1"/>
  <c r="BA321" i="1"/>
  <c r="AU271" i="1"/>
  <c r="BC300" i="1"/>
  <c r="AT235" i="1"/>
  <c r="AU50" i="1"/>
  <c r="BD310" i="1"/>
  <c r="AZ299" i="1"/>
  <c r="BC46" i="1"/>
  <c r="AT167" i="1"/>
  <c r="BD296" i="1"/>
  <c r="BD192" i="1"/>
  <c r="BA293" i="1"/>
  <c r="AT322" i="1"/>
  <c r="AU232" i="1"/>
  <c r="AT309" i="1"/>
  <c r="BA294" i="1"/>
  <c r="AU243" i="1"/>
  <c r="AT253" i="1"/>
  <c r="AU29" i="1"/>
  <c r="AT250" i="1"/>
  <c r="BA245" i="1"/>
  <c r="BC304" i="1"/>
  <c r="BD240" i="1"/>
  <c r="AU19" i="1"/>
  <c r="AU242" i="1"/>
  <c r="AU186" i="1"/>
  <c r="AZ217" i="1"/>
  <c r="AT24" i="1"/>
  <c r="BA162" i="1"/>
  <c r="AU194" i="1"/>
  <c r="BD212" i="1"/>
  <c r="AT34" i="1"/>
  <c r="AT40" i="1"/>
  <c r="AU236" i="1"/>
  <c r="AU134" i="1"/>
  <c r="BA250" i="1"/>
  <c r="AZ313" i="1"/>
  <c r="BC297" i="1"/>
  <c r="BD12" i="1"/>
  <c r="AU189" i="1"/>
  <c r="AU317" i="1"/>
  <c r="AT10" i="1"/>
  <c r="AT65" i="1"/>
  <c r="AZ82" i="1"/>
  <c r="AU190" i="1"/>
  <c r="AT178" i="1"/>
  <c r="BC122" i="1"/>
  <c r="BD113" i="1"/>
  <c r="BC312" i="1"/>
  <c r="AZ49" i="1"/>
  <c r="BC291" i="1"/>
  <c r="BD174" i="1"/>
  <c r="BA210" i="1"/>
  <c r="BA31" i="1"/>
  <c r="AZ270" i="1"/>
  <c r="AT132" i="1"/>
  <c r="BD307" i="1"/>
  <c r="AZ179" i="1"/>
  <c r="AT224" i="1"/>
  <c r="BC120" i="1"/>
  <c r="BA278" i="1"/>
  <c r="AZ225" i="1"/>
  <c r="AT195" i="1"/>
  <c r="AZ246" i="1"/>
  <c r="AT33" i="1"/>
  <c r="BA289" i="1"/>
  <c r="AT310" i="1"/>
  <c r="AZ290" i="1"/>
  <c r="AT318" i="1"/>
  <c r="AT170" i="1"/>
  <c r="AT185" i="1"/>
  <c r="AT315" i="1"/>
  <c r="AU191" i="1"/>
  <c r="BA228" i="1"/>
  <c r="AU147" i="1"/>
  <c r="BC242" i="1"/>
  <c r="BD125" i="1"/>
  <c r="BD227" i="1"/>
  <c r="BC13" i="1"/>
  <c r="BD152" i="1"/>
  <c r="AT137" i="1"/>
  <c r="BC302" i="1"/>
  <c r="AZ319" i="1"/>
  <c r="AU305" i="1"/>
  <c r="AT270" i="1"/>
  <c r="AZ309" i="1"/>
  <c r="BA311" i="1"/>
  <c r="AZ22" i="1"/>
  <c r="BA78" i="1"/>
  <c r="AU80" i="1"/>
  <c r="AZ38" i="1"/>
  <c r="AT278" i="1"/>
  <c r="AU307" i="1"/>
  <c r="AZ110" i="1"/>
  <c r="BA298" i="1"/>
  <c r="AU297" i="1"/>
  <c r="AT248" i="1"/>
  <c r="BA257" i="1"/>
  <c r="BA6" i="1"/>
  <c r="AU199" i="1"/>
  <c r="BC234" i="1"/>
  <c r="AU26" i="1"/>
  <c r="BC8" i="1"/>
  <c r="AU288" i="1"/>
  <c r="AU285" i="1"/>
  <c r="BD292" i="1"/>
  <c r="AZ187" i="1"/>
  <c r="BC68" i="1"/>
  <c r="BD161" i="1"/>
  <c r="AU18" i="1"/>
  <c r="BD179" i="1"/>
  <c r="AZ242" i="1"/>
  <c r="AZ265" i="1"/>
  <c r="BA265" i="1"/>
  <c r="BA232" i="1"/>
  <c r="AZ232" i="1"/>
  <c r="BA186" i="1"/>
  <c r="AZ186" i="1"/>
  <c r="AZ113" i="1"/>
  <c r="BA113" i="1"/>
  <c r="AZ98" i="1"/>
  <c r="BA98" i="1"/>
  <c r="AZ45" i="1"/>
  <c r="BA45" i="1"/>
  <c r="BD271" i="1"/>
  <c r="BC271" i="1"/>
  <c r="BC259" i="1"/>
  <c r="BD259" i="1"/>
  <c r="BD226" i="1"/>
  <c r="BC226" i="1"/>
  <c r="BC218" i="1"/>
  <c r="BD218" i="1"/>
  <c r="BC214" i="1"/>
  <c r="BD214" i="1"/>
  <c r="BC77" i="1"/>
  <c r="BD77" i="1"/>
  <c r="BC73" i="1"/>
  <c r="BD73" i="1"/>
  <c r="AU281" i="1"/>
  <c r="AT281" i="1"/>
  <c r="AU265" i="1"/>
  <c r="AT265" i="1"/>
  <c r="AU218" i="1"/>
  <c r="AT218" i="1"/>
  <c r="AU198" i="1"/>
  <c r="AT198" i="1"/>
  <c r="AT115" i="1"/>
  <c r="AU115" i="1"/>
  <c r="AU64" i="1"/>
  <c r="AT64" i="1"/>
  <c r="AU31" i="1"/>
  <c r="AT31" i="1"/>
  <c r="BA288" i="1"/>
  <c r="AZ288" i="1"/>
  <c r="AU303" i="1"/>
  <c r="AT303" i="1"/>
  <c r="AU314" i="1"/>
  <c r="AT314" i="1"/>
  <c r="BC65" i="1"/>
  <c r="AU21" i="1"/>
  <c r="BD42" i="1"/>
  <c r="BC42" i="1"/>
  <c r="BD4" i="1"/>
  <c r="BC4" i="1"/>
  <c r="AT202" i="1"/>
  <c r="AU202" i="1"/>
  <c r="AT184" i="1"/>
  <c r="AU184" i="1"/>
  <c r="AT136" i="1"/>
  <c r="AU136" i="1"/>
  <c r="AT119" i="1"/>
  <c r="AU119" i="1"/>
  <c r="AU296" i="1"/>
  <c r="AT296" i="1"/>
  <c r="AZ308" i="1"/>
  <c r="BA308" i="1"/>
  <c r="AZ206" i="1"/>
  <c r="BC69" i="1"/>
  <c r="BA73" i="1"/>
  <c r="BC319" i="1"/>
  <c r="BA243" i="1"/>
  <c r="AT138" i="1"/>
  <c r="AU89" i="1"/>
  <c r="AT258" i="1"/>
  <c r="AZ306" i="1"/>
  <c r="AU113" i="1"/>
  <c r="AT312" i="1"/>
  <c r="BA214" i="1"/>
  <c r="AT311" i="1"/>
  <c r="BA303" i="1"/>
  <c r="AZ316" i="1"/>
  <c r="BC317" i="1"/>
  <c r="AT130" i="1"/>
  <c r="AU130" i="1"/>
  <c r="AT25" i="1"/>
  <c r="AU25" i="1"/>
  <c r="AT284" i="1"/>
  <c r="AU284" i="1"/>
  <c r="AU73" i="1"/>
  <c r="BD181" i="1"/>
  <c r="BD160" i="1"/>
  <c r="BA9" i="1"/>
  <c r="AZ9" i="1"/>
  <c r="BC176" i="1"/>
  <c r="BD176" i="1"/>
  <c r="AU268" i="1"/>
  <c r="BA215" i="1"/>
  <c r="AT153" i="1"/>
  <c r="AZ184" i="1"/>
  <c r="AZ207" i="1"/>
  <c r="AZ143" i="1"/>
  <c r="AZ39" i="1"/>
  <c r="BD217" i="1"/>
  <c r="BD80" i="1"/>
  <c r="BA286" i="1"/>
  <c r="AZ286" i="1"/>
  <c r="AU308" i="1"/>
  <c r="AT308" i="1"/>
  <c r="BD313" i="1"/>
  <c r="BC313" i="1"/>
  <c r="BA240" i="1"/>
  <c r="AZ240" i="1"/>
  <c r="BA144" i="1"/>
  <c r="AZ144" i="1"/>
  <c r="BC64" i="1"/>
  <c r="BD64" i="1"/>
  <c r="BD57" i="1"/>
  <c r="BC57" i="1"/>
  <c r="BC11" i="1"/>
  <c r="BA20" i="1"/>
  <c r="BC76" i="1"/>
  <c r="BA211" i="1"/>
  <c r="AZ256" i="1"/>
  <c r="AU143" i="1"/>
  <c r="AU135" i="1"/>
  <c r="BC221" i="1"/>
  <c r="AT139" i="1"/>
  <c r="AT82" i="1"/>
  <c r="BD131" i="1"/>
  <c r="AZ223" i="1"/>
  <c r="BA223" i="1"/>
  <c r="AZ190" i="1"/>
  <c r="BA190" i="1"/>
  <c r="AZ3" i="1"/>
  <c r="BA3" i="1"/>
  <c r="BC267" i="1"/>
  <c r="BD267" i="1"/>
  <c r="BC178" i="1"/>
  <c r="BD178" i="1"/>
  <c r="AU273" i="1"/>
  <c r="AT273" i="1"/>
  <c r="AU255" i="1"/>
  <c r="AT255" i="1"/>
  <c r="AU228" i="1"/>
  <c r="AT228" i="1"/>
  <c r="AU161" i="1"/>
  <c r="AT161" i="1"/>
  <c r="AT127" i="1"/>
  <c r="AU127" i="1"/>
  <c r="AU105" i="1"/>
  <c r="AT105" i="1"/>
  <c r="AT97" i="1"/>
  <c r="AU97" i="1"/>
  <c r="AT17" i="1"/>
  <c r="AU17" i="1"/>
  <c r="AT295" i="1"/>
  <c r="AU295" i="1"/>
  <c r="BD311" i="1"/>
  <c r="BC311" i="1"/>
  <c r="AZ320" i="1"/>
  <c r="BA320" i="1"/>
  <c r="AU129" i="1"/>
  <c r="AZ16" i="1"/>
  <c r="AU254" i="1"/>
  <c r="AT109" i="1"/>
  <c r="AU77" i="1"/>
  <c r="AT77" i="1"/>
  <c r="AT42" i="1"/>
  <c r="AU42" i="1"/>
  <c r="BA276" i="1"/>
  <c r="AZ276" i="1"/>
  <c r="BA248" i="1"/>
  <c r="AZ248" i="1"/>
  <c r="AZ40" i="1"/>
  <c r="BA40" i="1"/>
  <c r="BD26" i="1"/>
  <c r="BC26" i="1"/>
  <c r="AT230" i="1"/>
  <c r="AU230" i="1"/>
  <c r="AT98" i="1"/>
  <c r="AU98" i="1"/>
  <c r="AT13" i="1"/>
  <c r="AU13" i="1"/>
  <c r="AZ287" i="1"/>
  <c r="BA287" i="1"/>
  <c r="AZ295" i="1"/>
  <c r="BA295" i="1"/>
  <c r="BD315" i="1"/>
  <c r="BC315" i="1"/>
  <c r="AU59" i="1"/>
  <c r="AU256" i="1"/>
  <c r="AT245" i="1"/>
  <c r="AU245" i="1"/>
  <c r="AT140" i="1"/>
  <c r="AU140" i="1"/>
  <c r="AT61" i="1"/>
  <c r="AU61" i="1"/>
  <c r="AU38" i="1"/>
  <c r="AT38" i="1"/>
  <c r="AU28" i="1"/>
  <c r="AT28" i="1"/>
  <c r="AT319" i="1"/>
  <c r="AU319" i="1"/>
  <c r="BD34" i="1"/>
  <c r="BC34" i="1"/>
  <c r="AZ251" i="1"/>
  <c r="BA251" i="1"/>
  <c r="AZ208" i="1"/>
  <c r="BA208" i="1"/>
  <c r="BA180" i="1"/>
  <c r="AZ180" i="1"/>
  <c r="BA139" i="1"/>
  <c r="AZ139" i="1"/>
  <c r="BD266" i="1"/>
  <c r="BC266" i="1"/>
  <c r="BD185" i="1"/>
  <c r="BC185" i="1"/>
  <c r="AU225" i="1"/>
  <c r="AZ314" i="1"/>
  <c r="BD182" i="1"/>
  <c r="BC262" i="1"/>
  <c r="AT267" i="1"/>
  <c r="AU30" i="1"/>
  <c r="BD59" i="1"/>
  <c r="BD193" i="1"/>
  <c r="BC270" i="1"/>
  <c r="AU63" i="1"/>
  <c r="AT41" i="1"/>
  <c r="BA213" i="1"/>
  <c r="AZ213" i="1"/>
  <c r="BA170" i="1"/>
  <c r="AZ170" i="1"/>
  <c r="AZ42" i="1"/>
  <c r="BA42" i="1"/>
  <c r="BD198" i="1"/>
  <c r="BC198" i="1"/>
  <c r="BD115" i="1"/>
  <c r="BC115" i="1"/>
  <c r="AT227" i="1"/>
  <c r="AU227" i="1"/>
  <c r="AT164" i="1"/>
  <c r="AU164" i="1"/>
  <c r="AT79" i="1"/>
  <c r="AU79" i="1"/>
  <c r="BA37" i="1"/>
  <c r="AZ37" i="1"/>
  <c r="BC211" i="1"/>
  <c r="BD211" i="1"/>
  <c r="AU90" i="1"/>
  <c r="AU283" i="1"/>
  <c r="AT283" i="1"/>
  <c r="AT292" i="1"/>
  <c r="BC298" i="1"/>
  <c r="BD298" i="1"/>
  <c r="BA322" i="1"/>
  <c r="AZ322" i="1"/>
  <c r="BA252" i="1"/>
  <c r="AZ252" i="1"/>
  <c r="BA231" i="1"/>
  <c r="AZ231" i="1"/>
  <c r="AZ189" i="1"/>
  <c r="BA189" i="1"/>
  <c r="BD230" i="1"/>
  <c r="BC230" i="1"/>
  <c r="BC138" i="1"/>
  <c r="BD138" i="1"/>
  <c r="AT294" i="1"/>
  <c r="BA209" i="1"/>
  <c r="BA182" i="1"/>
  <c r="BA90" i="1"/>
  <c r="BD50" i="1"/>
  <c r="AU238" i="1"/>
  <c r="AU217" i="1"/>
  <c r="BC194" i="1"/>
  <c r="BC222" i="1"/>
  <c r="BC238" i="1"/>
  <c r="BD263" i="1"/>
  <c r="AZ227" i="1"/>
  <c r="BC118" i="1"/>
  <c r="BD200" i="1"/>
  <c r="AU213" i="1"/>
  <c r="BA44" i="1"/>
  <c r="BA267" i="1"/>
  <c r="AZ310" i="1"/>
  <c r="BA307" i="1"/>
  <c r="BA81" i="1"/>
  <c r="AZ296" i="1"/>
  <c r="AZ35" i="1"/>
  <c r="BA35" i="1"/>
  <c r="BD237" i="1"/>
  <c r="BC237" i="1"/>
  <c r="BD112" i="1"/>
  <c r="BC112" i="1"/>
  <c r="BD103" i="1"/>
  <c r="BC103" i="1"/>
  <c r="AT274" i="1"/>
  <c r="AU274" i="1"/>
  <c r="AT49" i="1"/>
  <c r="AU49" i="1"/>
  <c r="BA291" i="1"/>
  <c r="BD168" i="1"/>
  <c r="BD132" i="1"/>
  <c r="AU148" i="1"/>
  <c r="BC104" i="1"/>
  <c r="BD18" i="1"/>
  <c r="BD206" i="1"/>
  <c r="AU75" i="1"/>
  <c r="BD129" i="1"/>
  <c r="AZ168" i="1"/>
  <c r="AZ259" i="1"/>
  <c r="AU247" i="1"/>
  <c r="BD299" i="1"/>
  <c r="BC299" i="1"/>
  <c r="BC119" i="1"/>
  <c r="BD119" i="1"/>
  <c r="AT163" i="1"/>
  <c r="AU163" i="1"/>
  <c r="AT145" i="1"/>
  <c r="AU145" i="1"/>
  <c r="AT124" i="1"/>
  <c r="AU124" i="1"/>
  <c r="AZ154" i="1"/>
  <c r="AU234" i="1"/>
  <c r="AZ279" i="1"/>
  <c r="BA141" i="1"/>
  <c r="BC173" i="1"/>
  <c r="BC87" i="1"/>
  <c r="BA260" i="1"/>
  <c r="BA268" i="1"/>
  <c r="BA112" i="1"/>
  <c r="AU182" i="1"/>
  <c r="AZ51" i="1"/>
  <c r="AU162" i="1"/>
  <c r="AU141" i="1"/>
  <c r="BD14" i="1"/>
  <c r="AZ226" i="1"/>
  <c r="BA226" i="1"/>
  <c r="BA203" i="1"/>
  <c r="AZ203" i="1"/>
  <c r="BA188" i="1"/>
  <c r="AZ188" i="1"/>
  <c r="BD177" i="1"/>
  <c r="BC177" i="1"/>
  <c r="BC48" i="1"/>
  <c r="BD48" i="1"/>
  <c r="BD43" i="1"/>
  <c r="BC43" i="1"/>
  <c r="AT220" i="1"/>
  <c r="AU220" i="1"/>
  <c r="AT215" i="1"/>
  <c r="AU215" i="1"/>
  <c r="AT211" i="1"/>
  <c r="AU211" i="1"/>
  <c r="AU192" i="1"/>
  <c r="AT192" i="1"/>
  <c r="AT169" i="1"/>
  <c r="AU169" i="1"/>
  <c r="AT165" i="1"/>
  <c r="AU165" i="1"/>
  <c r="AZ249" i="1"/>
  <c r="BA249" i="1"/>
  <c r="BA150" i="1"/>
  <c r="AZ150" i="1"/>
  <c r="AT146" i="1"/>
  <c r="AU146" i="1"/>
  <c r="AU76" i="1"/>
  <c r="AT76" i="1"/>
  <c r="BA178" i="1"/>
  <c r="BA264" i="1"/>
  <c r="AT125" i="1"/>
  <c r="BA275" i="1"/>
  <c r="AZ275" i="1"/>
  <c r="AZ271" i="1"/>
  <c r="BA271" i="1"/>
  <c r="AZ181" i="1"/>
  <c r="BA181" i="1"/>
  <c r="AZ89" i="1"/>
  <c r="BA89" i="1"/>
  <c r="BC10" i="1"/>
  <c r="BD10" i="1"/>
  <c r="AU257" i="1"/>
  <c r="AT257" i="1"/>
  <c r="AU222" i="1"/>
  <c r="AT222" i="1"/>
  <c r="AU197" i="1"/>
  <c r="AT197" i="1"/>
  <c r="AT166" i="1"/>
  <c r="AU166" i="1"/>
  <c r="AU133" i="1"/>
  <c r="AT133" i="1"/>
  <c r="BA41" i="1"/>
  <c r="AU221" i="1"/>
  <c r="AU142" i="1"/>
  <c r="AT117" i="1"/>
  <c r="AT62" i="1"/>
  <c r="AT121" i="1"/>
  <c r="BA76" i="1"/>
  <c r="BC110" i="1"/>
  <c r="BD110" i="1"/>
  <c r="AT150" i="1"/>
  <c r="AU150" i="1"/>
  <c r="BC63" i="1"/>
  <c r="BD63" i="1"/>
  <c r="BC175" i="1"/>
  <c r="BD175" i="1"/>
  <c r="BA220" i="1"/>
  <c r="AZ220" i="1"/>
  <c r="BD172" i="1"/>
  <c r="BC172" i="1"/>
  <c r="AU78" i="1"/>
  <c r="AT78" i="1"/>
  <c r="BA5" i="1"/>
  <c r="AZ5" i="1"/>
  <c r="BD269" i="1"/>
  <c r="BC269" i="1"/>
  <c r="BD265" i="1"/>
  <c r="BC265" i="1"/>
  <c r="BD248" i="1"/>
  <c r="BC248" i="1"/>
  <c r="BD232" i="1"/>
  <c r="BC232" i="1"/>
  <c r="BD216" i="1"/>
  <c r="BC216" i="1"/>
  <c r="BC204" i="1"/>
  <c r="BD204" i="1"/>
  <c r="BD127" i="1"/>
  <c r="BC127" i="1"/>
  <c r="BD106" i="1"/>
  <c r="BC106" i="1"/>
  <c r="BC102" i="1"/>
  <c r="BD102" i="1"/>
  <c r="BD89" i="1"/>
  <c r="BC89" i="1"/>
  <c r="BD81" i="1"/>
  <c r="BC81" i="1"/>
  <c r="BA292" i="1"/>
  <c r="AZ292" i="1"/>
  <c r="BD295" i="1"/>
  <c r="BC295" i="1"/>
  <c r="AU299" i="1"/>
  <c r="AT299" i="1"/>
  <c r="AU300" i="1"/>
  <c r="AT300" i="1"/>
  <c r="BA301" i="1"/>
  <c r="AZ301" i="1"/>
  <c r="AT302" i="1"/>
  <c r="AU302" i="1"/>
  <c r="AZ304" i="1"/>
  <c r="BA304" i="1"/>
  <c r="BC305" i="1"/>
  <c r="BD305" i="1"/>
  <c r="BC308" i="1"/>
  <c r="BD308" i="1"/>
  <c r="AZ318" i="1"/>
  <c r="BA318" i="1"/>
  <c r="BD322" i="1"/>
  <c r="BC322" i="1"/>
  <c r="BC241" i="1"/>
  <c r="BD241" i="1"/>
  <c r="BA247" i="1"/>
  <c r="BA43" i="1"/>
  <c r="BD154" i="1"/>
  <c r="BC320" i="1"/>
  <c r="BD320" i="1"/>
  <c r="AT74" i="1"/>
  <c r="AU74" i="1"/>
  <c r="BC288" i="1"/>
  <c r="BD288" i="1"/>
  <c r="BC134" i="1"/>
  <c r="BD134" i="1"/>
  <c r="BA122" i="1"/>
  <c r="AZ122" i="1"/>
  <c r="AZ83" i="1"/>
  <c r="BA83" i="1"/>
  <c r="BA75" i="1"/>
  <c r="AZ75" i="1"/>
  <c r="AZ71" i="1"/>
  <c r="BA71" i="1"/>
  <c r="AZ54" i="1"/>
  <c r="BA54" i="1"/>
  <c r="AZ50" i="1"/>
  <c r="BA50" i="1"/>
  <c r="BA17" i="1"/>
  <c r="AZ17" i="1"/>
  <c r="AZ7" i="1"/>
  <c r="BA7" i="1"/>
  <c r="BD272" i="1"/>
  <c r="BC272" i="1"/>
  <c r="BC264" i="1"/>
  <c r="BD264" i="1"/>
  <c r="BC215" i="1"/>
  <c r="BD215" i="1"/>
  <c r="BC203" i="1"/>
  <c r="BD203" i="1"/>
  <c r="BD180" i="1"/>
  <c r="BC180" i="1"/>
  <c r="BD135" i="1"/>
  <c r="BC135" i="1"/>
  <c r="BC130" i="1"/>
  <c r="BD130" i="1"/>
  <c r="BD126" i="1"/>
  <c r="BC126" i="1"/>
  <c r="BC90" i="1"/>
  <c r="BD90" i="1"/>
  <c r="BD79" i="1"/>
  <c r="BC79" i="1"/>
  <c r="BD67" i="1"/>
  <c r="BC67" i="1"/>
  <c r="BD60" i="1"/>
  <c r="BC60" i="1"/>
  <c r="BC49" i="1"/>
  <c r="BD49" i="1"/>
  <c r="BC44" i="1"/>
  <c r="BD44" i="1"/>
  <c r="BD3" i="1"/>
  <c r="BC3" i="1"/>
  <c r="AU193" i="1"/>
  <c r="AT193" i="1"/>
  <c r="AT176" i="1"/>
  <c r="AU176" i="1"/>
  <c r="AT151" i="1"/>
  <c r="AZ114" i="1"/>
  <c r="BC151" i="1"/>
  <c r="AZ26" i="1"/>
  <c r="AT266" i="1"/>
  <c r="BA4" i="1"/>
  <c r="BD239" i="1"/>
  <c r="BC171" i="1"/>
  <c r="BD171" i="1"/>
  <c r="AT23" i="1"/>
  <c r="AU23" i="1"/>
  <c r="AZ140" i="1"/>
  <c r="BA140" i="1"/>
  <c r="BD225" i="1"/>
  <c r="BC225" i="1"/>
  <c r="BC205" i="1"/>
  <c r="BD205" i="1"/>
  <c r="BD71" i="1"/>
  <c r="AZ79" i="1"/>
  <c r="AU187" i="1"/>
  <c r="AZ11" i="1"/>
  <c r="AZ111" i="1"/>
  <c r="BA221" i="1"/>
  <c r="AZ221" i="1"/>
  <c r="AU106" i="1"/>
  <c r="AT106" i="1"/>
  <c r="AU81" i="1"/>
  <c r="AT81" i="1"/>
  <c r="BC309" i="1"/>
  <c r="BD309" i="1"/>
  <c r="AT55" i="1"/>
  <c r="AU55" i="1"/>
  <c r="AZ269" i="1"/>
  <c r="BA269" i="1"/>
  <c r="BD208" i="1"/>
  <c r="BC208" i="1"/>
  <c r="AT160" i="1"/>
  <c r="AU160" i="1"/>
  <c r="AZ106" i="1"/>
  <c r="BA106" i="1"/>
  <c r="BC72" i="1"/>
  <c r="BD72" i="1"/>
  <c r="AU177" i="1"/>
  <c r="AT177" i="1"/>
  <c r="AT123" i="1"/>
  <c r="AU123" i="1"/>
  <c r="AZ300" i="1"/>
  <c r="BA300" i="1"/>
  <c r="AZ302" i="1"/>
  <c r="BA302" i="1"/>
  <c r="BC303" i="1"/>
  <c r="BD303" i="1"/>
  <c r="BA53" i="1"/>
  <c r="AZ148" i="1"/>
  <c r="BA137" i="1"/>
  <c r="BD220" i="1"/>
  <c r="BC220" i="1"/>
  <c r="AT249" i="1"/>
  <c r="AU249" i="1"/>
  <c r="AU244" i="1"/>
  <c r="AT244" i="1"/>
  <c r="AU196" i="1"/>
  <c r="AT196" i="1"/>
  <c r="BD294" i="1"/>
  <c r="AU320" i="1"/>
  <c r="AU241" i="1"/>
  <c r="AT241" i="1"/>
  <c r="BA224" i="1"/>
  <c r="BA52" i="1"/>
  <c r="AZ29" i="1"/>
  <c r="BD85" i="1"/>
  <c r="BA88" i="1"/>
  <c r="AZ266" i="1"/>
  <c r="AU188" i="1"/>
  <c r="BA67" i="1"/>
  <c r="BC233" i="1"/>
  <c r="AT66" i="1"/>
  <c r="AT60" i="1"/>
  <c r="BD224" i="1"/>
  <c r="BC61" i="1"/>
  <c r="BC213" i="1"/>
  <c r="AZ153" i="1"/>
  <c r="BD78" i="1"/>
  <c r="BA142" i="1"/>
  <c r="BC116" i="1"/>
  <c r="AZ297" i="1"/>
  <c r="BC167" i="1"/>
  <c r="AU168" i="1"/>
  <c r="AZ183" i="1"/>
  <c r="AT216" i="1"/>
  <c r="AT290" i="1"/>
  <c r="BA13" i="1"/>
  <c r="BD153" i="1"/>
  <c r="BA222" i="1"/>
  <c r="BC231" i="1"/>
  <c r="BD231" i="1"/>
  <c r="BC219" i="1"/>
  <c r="AZ283" i="1"/>
  <c r="BA283" i="1"/>
  <c r="BD318" i="1"/>
  <c r="AZ145" i="1"/>
  <c r="BD316" i="1"/>
  <c r="AT58" i="1"/>
  <c r="AU131" i="1"/>
  <c r="AU120" i="1"/>
  <c r="AT57" i="1"/>
  <c r="BA58" i="1"/>
  <c r="BA218" i="1"/>
  <c r="BA47" i="1"/>
  <c r="BA77" i="1"/>
  <c r="BC210" i="1"/>
  <c r="BA272" i="1"/>
  <c r="BA233" i="1"/>
  <c r="AZ56" i="1"/>
  <c r="AZ12" i="1"/>
  <c r="AT36" i="1"/>
  <c r="BA202" i="1"/>
  <c r="AT237" i="1"/>
  <c r="AU39" i="1"/>
  <c r="AU20" i="1"/>
  <c r="AU321" i="1"/>
  <c r="BC7" i="1"/>
  <c r="BC268" i="1"/>
  <c r="BA25" i="1"/>
  <c r="AZ230" i="1"/>
  <c r="BC74" i="1"/>
  <c r="BA255" i="1"/>
  <c r="BC121" i="1"/>
  <c r="AU286" i="1"/>
  <c r="BD195" i="1"/>
  <c r="AZ65" i="1"/>
  <c r="BC314" i="1"/>
  <c r="BC128" i="1"/>
  <c r="AZ254" i="1"/>
  <c r="AT291" i="1"/>
  <c r="BC137" i="1"/>
  <c r="BD137" i="1"/>
  <c r="AT287" i="1"/>
  <c r="AU287" i="1"/>
  <c r="AZ219" i="1"/>
  <c r="BA219" i="1"/>
  <c r="BD83" i="1"/>
  <c r="BC83" i="1"/>
  <c r="AZ15" i="1"/>
  <c r="BA15" i="1"/>
  <c r="AT229" i="1"/>
  <c r="AU229" i="1"/>
  <c r="BA101" i="1"/>
  <c r="AZ101" i="1"/>
  <c r="AT152" i="1"/>
  <c r="AU152" i="1"/>
  <c r="AZ282" i="1"/>
  <c r="BA282" i="1"/>
  <c r="BA274" i="1"/>
  <c r="AZ274" i="1"/>
  <c r="BA263" i="1"/>
  <c r="AZ263" i="1"/>
  <c r="AZ244" i="1"/>
  <c r="BA244" i="1"/>
  <c r="AZ212" i="1"/>
  <c r="BA212" i="1"/>
  <c r="AZ205" i="1"/>
  <c r="BA205" i="1"/>
  <c r="BA196" i="1"/>
  <c r="AZ196" i="1"/>
  <c r="BA185" i="1"/>
  <c r="AZ185" i="1"/>
  <c r="BA177" i="1"/>
  <c r="AZ177" i="1"/>
  <c r="AZ169" i="1"/>
  <c r="BA169" i="1"/>
  <c r="AZ152" i="1"/>
  <c r="BA152" i="1"/>
  <c r="AZ69" i="1"/>
  <c r="BA69" i="1"/>
  <c r="AZ48" i="1"/>
  <c r="BA48" i="1"/>
  <c r="BA34" i="1"/>
  <c r="AZ34" i="1"/>
  <c r="BA18" i="1"/>
  <c r="AZ18" i="1"/>
  <c r="AZ8" i="1"/>
  <c r="BA8" i="1"/>
  <c r="BD282" i="1"/>
  <c r="BC282" i="1"/>
  <c r="BD274" i="1"/>
  <c r="BC274" i="1"/>
  <c r="BC250" i="1"/>
  <c r="BD250" i="1"/>
  <c r="BD229" i="1"/>
  <c r="BC229" i="1"/>
  <c r="BD209" i="1"/>
  <c r="BC209" i="1"/>
  <c r="BD186" i="1"/>
  <c r="BC186" i="1"/>
  <c r="BC170" i="1"/>
  <c r="BD170" i="1"/>
  <c r="BC162" i="1"/>
  <c r="BD162" i="1"/>
  <c r="BC114" i="1"/>
  <c r="BD114" i="1"/>
  <c r="BC6" i="1"/>
  <c r="BD6" i="1"/>
  <c r="AU272" i="1"/>
  <c r="AT272" i="1"/>
  <c r="AT252" i="1"/>
  <c r="AU252" i="1"/>
  <c r="AU264" i="1"/>
  <c r="AT264" i="1"/>
  <c r="AZ19" i="1"/>
  <c r="BA19" i="1"/>
  <c r="BA21" i="1"/>
  <c r="AZ21" i="1"/>
  <c r="AZ281" i="1"/>
  <c r="BA281" i="1"/>
  <c r="AZ277" i="1"/>
  <c r="BA277" i="1"/>
  <c r="AZ273" i="1"/>
  <c r="BA273" i="1"/>
  <c r="BA262" i="1"/>
  <c r="AZ262" i="1"/>
  <c r="BA258" i="1"/>
  <c r="AZ258" i="1"/>
  <c r="AZ253" i="1"/>
  <c r="BA253" i="1"/>
  <c r="AZ234" i="1"/>
  <c r="BA234" i="1"/>
  <c r="AZ204" i="1"/>
  <c r="BA204" i="1"/>
  <c r="BA201" i="1"/>
  <c r="AZ201" i="1"/>
  <c r="AZ151" i="1"/>
  <c r="BA151" i="1"/>
  <c r="AZ147" i="1"/>
  <c r="BA147" i="1"/>
  <c r="BA86" i="1"/>
  <c r="AZ86" i="1"/>
  <c r="AZ72" i="1"/>
  <c r="BA72" i="1"/>
  <c r="AZ68" i="1"/>
  <c r="BA68" i="1"/>
  <c r="BA64" i="1"/>
  <c r="AZ64" i="1"/>
  <c r="AZ55" i="1"/>
  <c r="BA55" i="1"/>
  <c r="BC281" i="1"/>
  <c r="BD281" i="1"/>
  <c r="BC273" i="1"/>
  <c r="BD273" i="1"/>
  <c r="BD258" i="1"/>
  <c r="BC258" i="1"/>
  <c r="BD249" i="1"/>
  <c r="BC249" i="1"/>
  <c r="BD228" i="1"/>
  <c r="BC228" i="1"/>
  <c r="BC169" i="1"/>
  <c r="BD169" i="1"/>
  <c r="BD105" i="1"/>
  <c r="BC105" i="1"/>
  <c r="BC82" i="1"/>
  <c r="BD82" i="1"/>
  <c r="BD75" i="1"/>
  <c r="BC75" i="1"/>
  <c r="BC16" i="1"/>
  <c r="BD16" i="1"/>
  <c r="BC9" i="1"/>
  <c r="BD9" i="1"/>
  <c r="BD5" i="1"/>
  <c r="BC5" i="1"/>
  <c r="AT251" i="1"/>
  <c r="AU251" i="1"/>
  <c r="AU231" i="1"/>
  <c r="AT231" i="1"/>
  <c r="AU226" i="1"/>
  <c r="AT226" i="1"/>
  <c r="AT212" i="1"/>
  <c r="AU212" i="1"/>
  <c r="AU201" i="1"/>
  <c r="AT201" i="1"/>
  <c r="AU154" i="1"/>
  <c r="AT154" i="1"/>
  <c r="AU126" i="1"/>
  <c r="AT126" i="1"/>
  <c r="AT122" i="1"/>
  <c r="AU122" i="1"/>
  <c r="AT118" i="1"/>
  <c r="AU118" i="1"/>
  <c r="AT114" i="1"/>
  <c r="AU114" i="1"/>
  <c r="AZ284" i="1"/>
  <c r="BA284" i="1"/>
  <c r="AT289" i="1"/>
  <c r="AU289" i="1"/>
  <c r="BD290" i="1"/>
  <c r="BC290" i="1"/>
  <c r="BD293" i="1"/>
  <c r="BC293" i="1"/>
  <c r="AT298" i="1"/>
  <c r="AU298" i="1"/>
  <c r="AT301" i="1"/>
  <c r="AU301" i="1"/>
  <c r="BD306" i="1"/>
  <c r="BC306" i="1"/>
  <c r="AZ312" i="1"/>
  <c r="BA312" i="1"/>
  <c r="AZ315" i="1"/>
  <c r="BA315" i="1"/>
  <c r="AU316" i="1"/>
  <c r="AT316" i="1"/>
  <c r="AZ317" i="1"/>
  <c r="BA317" i="1"/>
  <c r="BD321" i="1"/>
  <c r="BC321" i="1"/>
  <c r="AZ241" i="1"/>
  <c r="BA241" i="1"/>
  <c r="AU240" i="1"/>
  <c r="AT240" i="1"/>
  <c r="AZ280" i="1"/>
  <c r="BA280" i="1"/>
  <c r="AZ261" i="1"/>
  <c r="BA261" i="1"/>
  <c r="BA200" i="1"/>
  <c r="AZ200" i="1"/>
  <c r="BA146" i="1"/>
  <c r="AZ146" i="1"/>
  <c r="AZ36" i="1"/>
  <c r="BA36" i="1"/>
  <c r="AZ10" i="1"/>
  <c r="BA10" i="1"/>
  <c r="BC261" i="1"/>
  <c r="BD261" i="1"/>
  <c r="BD257" i="1"/>
  <c r="BC257" i="1"/>
  <c r="BD236" i="1"/>
  <c r="BC236" i="1"/>
  <c r="BC207" i="1"/>
  <c r="BD207" i="1"/>
  <c r="BC184" i="1"/>
  <c r="BD184" i="1"/>
  <c r="BA229" i="1"/>
  <c r="AZ229" i="1"/>
  <c r="AZ124" i="1"/>
  <c r="BA124" i="1"/>
  <c r="BA97" i="1"/>
  <c r="AZ97" i="1"/>
  <c r="BA84" i="1"/>
  <c r="AZ84" i="1"/>
  <c r="BA80" i="1"/>
  <c r="AZ80" i="1"/>
  <c r="AZ74" i="1"/>
  <c r="BA74" i="1"/>
  <c r="AZ70" i="1"/>
  <c r="BA70" i="1"/>
  <c r="BA66" i="1"/>
  <c r="AZ66" i="1"/>
  <c r="AZ57" i="1"/>
  <c r="BA57" i="1"/>
  <c r="AZ46" i="1"/>
  <c r="BA46" i="1"/>
  <c r="BA24" i="1"/>
  <c r="AZ24" i="1"/>
  <c r="BC260" i="1"/>
  <c r="BD260" i="1"/>
  <c r="BD256" i="1"/>
  <c r="BC256" i="1"/>
  <c r="BC235" i="1"/>
  <c r="BD235" i="1"/>
  <c r="BD199" i="1"/>
  <c r="BC199" i="1"/>
  <c r="BD183" i="1"/>
  <c r="BC183" i="1"/>
  <c r="BD136" i="1"/>
  <c r="BC136" i="1"/>
  <c r="BC123" i="1"/>
  <c r="BD123" i="1"/>
  <c r="BD88" i="1"/>
  <c r="BC88" i="1"/>
  <c r="BD70" i="1"/>
  <c r="BC70" i="1"/>
  <c r="BD45" i="1"/>
  <c r="BC45" i="1"/>
  <c r="AT269" i="1"/>
  <c r="AU269" i="1"/>
  <c r="AU233" i="1"/>
  <c r="AT233" i="1"/>
  <c r="AT214" i="1"/>
  <c r="AU214" i="1"/>
  <c r="AT128" i="1"/>
  <c r="AU128" i="1"/>
  <c r="AT116" i="1"/>
  <c r="AU116" i="1"/>
  <c r="AZ285" i="1"/>
  <c r="BA285" i="1"/>
  <c r="BC289" i="1"/>
  <c r="BD289" i="1"/>
  <c r="AU293" i="1"/>
  <c r="AT293" i="1"/>
  <c r="BD301" i="1"/>
  <c r="BC301" i="1"/>
  <c r="AU304" i="1"/>
  <c r="AT304" i="1"/>
  <c r="AZ305" i="1"/>
  <c r="BA305" i="1"/>
  <c r="AU306" i="1"/>
  <c r="AT306" i="1"/>
  <c r="AT313" i="1"/>
  <c r="AU313" i="1"/>
  <c r="M118" i="1" l="1"/>
  <c r="O117" i="1"/>
  <c r="I5" i="1"/>
  <c r="K4" i="1"/>
  <c r="I31" i="1"/>
  <c r="K30" i="1"/>
  <c r="I214" i="1"/>
  <c r="I215" i="1" s="1"/>
  <c r="K213" i="1"/>
  <c r="I49" i="1"/>
  <c r="I50" i="1" s="1"/>
  <c r="K48" i="1"/>
  <c r="M103" i="1"/>
  <c r="O102" i="1"/>
  <c r="U78" i="1"/>
  <c r="W77" i="1"/>
  <c r="M70" i="1"/>
  <c r="O69" i="1"/>
  <c r="I120" i="1"/>
  <c r="I121" i="1" s="1"/>
  <c r="I122" i="1" s="1"/>
  <c r="K119" i="1"/>
  <c r="U173" i="1"/>
  <c r="W172" i="1"/>
  <c r="Q175" i="1"/>
  <c r="S174" i="1"/>
  <c r="M144" i="1"/>
  <c r="O143" i="1"/>
  <c r="I238" i="1"/>
  <c r="K237" i="1"/>
  <c r="M200" i="1"/>
  <c r="M201" i="1" s="1"/>
  <c r="M202" i="1" s="1"/>
  <c r="O202" i="1" s="1"/>
  <c r="O199" i="1"/>
  <c r="M21" i="1"/>
  <c r="O20" i="1"/>
  <c r="M78" i="1"/>
  <c r="O77" i="1"/>
  <c r="O44" i="1"/>
  <c r="M5" i="1"/>
  <c r="M110" i="1"/>
  <c r="M111" i="1" s="1"/>
  <c r="O109" i="1"/>
  <c r="M129" i="1"/>
  <c r="M130" i="1" s="1"/>
  <c r="O128" i="1"/>
  <c r="CA171" i="1"/>
  <c r="CA107" i="1"/>
  <c r="BY27" i="1"/>
  <c r="W53" i="1"/>
  <c r="W55" i="1"/>
  <c r="S247" i="1"/>
  <c r="S222" i="1"/>
  <c r="S224" i="1"/>
  <c r="S221" i="1"/>
  <c r="S197" i="1"/>
  <c r="Q135" i="1"/>
  <c r="S134" i="1"/>
  <c r="Q117" i="1"/>
  <c r="S117" i="1" s="1"/>
  <c r="S84" i="1"/>
  <c r="S15" i="1"/>
  <c r="S16" i="1"/>
  <c r="S14" i="1"/>
  <c r="M165" i="1"/>
  <c r="M166" i="1" s="1"/>
  <c r="I102" i="1"/>
  <c r="I103" i="1" s="1"/>
  <c r="CA226" i="1"/>
  <c r="BY226" i="1"/>
  <c r="CA91" i="1"/>
  <c r="BY91" i="1"/>
  <c r="O110" i="1"/>
  <c r="U94" i="1"/>
  <c r="W93" i="1"/>
  <c r="U286" i="1"/>
  <c r="W285" i="1"/>
  <c r="Q128" i="1"/>
  <c r="Q129" i="1" s="1"/>
  <c r="Q130" i="1" s="1"/>
  <c r="S127" i="1"/>
  <c r="I239" i="1"/>
  <c r="K238" i="1"/>
  <c r="Q143" i="1"/>
  <c r="S142" i="1"/>
  <c r="Q62" i="1"/>
  <c r="S61" i="1"/>
  <c r="O132" i="1"/>
  <c r="M133" i="1"/>
  <c r="Q118" i="1"/>
  <c r="Q119" i="1" s="1"/>
  <c r="Q120" i="1" s="1"/>
  <c r="S126" i="1"/>
  <c r="M157" i="1"/>
  <c r="O156" i="1"/>
  <c r="E101" i="1"/>
  <c r="Y17" i="1"/>
  <c r="S124" i="1"/>
  <c r="U189" i="1"/>
  <c r="W188" i="1"/>
  <c r="M85" i="1"/>
  <c r="O84" i="1"/>
  <c r="I128" i="1"/>
  <c r="K127" i="1"/>
  <c r="Y157" i="1"/>
  <c r="AA156" i="1"/>
  <c r="S176" i="1"/>
  <c r="Q86" i="1"/>
  <c r="S85" i="1"/>
  <c r="M175" i="1"/>
  <c r="M176" i="1" s="1"/>
  <c r="O174" i="1"/>
  <c r="U127" i="1"/>
  <c r="W126" i="1"/>
  <c r="Q208" i="1"/>
  <c r="S207" i="1"/>
  <c r="Q22" i="1"/>
  <c r="S21" i="1"/>
  <c r="U214" i="1"/>
  <c r="W213" i="1"/>
  <c r="Q153" i="1"/>
  <c r="S152" i="1"/>
  <c r="U273" i="1"/>
  <c r="W272" i="1"/>
  <c r="Q213" i="1"/>
  <c r="S212" i="1"/>
  <c r="U174" i="1"/>
  <c r="U175" i="1" s="1"/>
  <c r="W173" i="1"/>
  <c r="O80" i="1"/>
  <c r="U86" i="1"/>
  <c r="W85" i="1"/>
  <c r="M285" i="1"/>
  <c r="O284" i="1"/>
  <c r="S60" i="1"/>
  <c r="M96" i="1"/>
  <c r="O95" i="1"/>
  <c r="AR60" i="1"/>
  <c r="O101" i="1"/>
  <c r="K55" i="1"/>
  <c r="K214" i="1"/>
  <c r="K120" i="1"/>
  <c r="U221" i="1"/>
  <c r="W220" i="1"/>
  <c r="O70" i="1"/>
  <c r="M71" i="1"/>
  <c r="U62" i="1"/>
  <c r="W61" i="1"/>
  <c r="M189" i="1"/>
  <c r="O188" i="1"/>
  <c r="Q200" i="1"/>
  <c r="Q201" i="1" s="1"/>
  <c r="S199" i="1"/>
  <c r="U79" i="1"/>
  <c r="W78" i="1"/>
  <c r="U7" i="1"/>
  <c r="U8" i="1" s="1"/>
  <c r="W6" i="1"/>
  <c r="Q70" i="1"/>
  <c r="S69" i="1"/>
  <c r="AA165" i="1"/>
  <c r="W5" i="1"/>
  <c r="BY187" i="1"/>
  <c r="CA187" i="1"/>
  <c r="K102" i="1"/>
  <c r="K100" i="1"/>
  <c r="W253" i="1"/>
  <c r="CA258" i="1"/>
  <c r="BY258" i="1"/>
  <c r="I94" i="1"/>
  <c r="K93" i="1"/>
  <c r="W101" i="1"/>
  <c r="U102" i="1"/>
  <c r="I32" i="1"/>
  <c r="K31" i="1"/>
  <c r="I216" i="1"/>
  <c r="K215" i="1"/>
  <c r="AR133" i="1"/>
  <c r="S253" i="1"/>
  <c r="AA100" i="1"/>
  <c r="W100" i="1"/>
  <c r="AA103" i="1"/>
  <c r="K92" i="1"/>
  <c r="S252" i="1"/>
  <c r="S254" i="1"/>
  <c r="I6" i="1"/>
  <c r="K5" i="1"/>
  <c r="U256" i="1"/>
  <c r="U257" i="1" s="1"/>
  <c r="U258" i="1" s="1"/>
  <c r="W255" i="1"/>
  <c r="I157" i="1"/>
  <c r="K156" i="1"/>
  <c r="W252" i="1"/>
  <c r="W254" i="1"/>
  <c r="U183" i="1"/>
  <c r="W182" i="1"/>
  <c r="S36" i="1"/>
  <c r="Q37" i="1"/>
  <c r="M232" i="1"/>
  <c r="O231" i="1"/>
  <c r="Q261" i="1"/>
  <c r="S260" i="1"/>
  <c r="AR213" i="1"/>
  <c r="Y173" i="1"/>
  <c r="O36" i="1"/>
  <c r="M37" i="1"/>
  <c r="Q256" i="1"/>
  <c r="Q257" i="1" s="1"/>
  <c r="Q258" i="1" s="1"/>
  <c r="S255" i="1"/>
  <c r="Q229" i="1"/>
  <c r="S228" i="1"/>
  <c r="AR284" i="1"/>
  <c r="O230" i="1"/>
  <c r="AA105" i="1"/>
  <c r="AA104" i="1"/>
  <c r="U39" i="1"/>
  <c r="W38" i="1"/>
  <c r="Q181" i="1"/>
  <c r="S180" i="1"/>
  <c r="M46" i="1"/>
  <c r="O45" i="1"/>
  <c r="O252" i="1"/>
  <c r="M253" i="1"/>
  <c r="Q45" i="1"/>
  <c r="S44" i="1"/>
  <c r="Y230" i="1"/>
  <c r="AA229" i="1"/>
  <c r="Y263" i="1"/>
  <c r="AA262" i="1"/>
  <c r="W229" i="1"/>
  <c r="U230" i="1"/>
  <c r="U165" i="1"/>
  <c r="W164" i="1"/>
  <c r="U261" i="1"/>
  <c r="W260" i="1"/>
  <c r="U111" i="1"/>
  <c r="W110" i="1"/>
  <c r="Q278" i="1"/>
  <c r="S277" i="1"/>
  <c r="Q103" i="1"/>
  <c r="S102" i="1"/>
  <c r="S164" i="1"/>
  <c r="Q165" i="1"/>
  <c r="S119" i="1"/>
  <c r="Q110" i="1"/>
  <c r="S109" i="1"/>
  <c r="O105" i="1"/>
  <c r="O165" i="1"/>
  <c r="M119" i="1"/>
  <c r="O118" i="1"/>
  <c r="M264" i="1"/>
  <c r="O263" i="1"/>
  <c r="I254" i="1"/>
  <c r="K253" i="1"/>
  <c r="I262" i="1"/>
  <c r="K261" i="1"/>
  <c r="I278" i="1"/>
  <c r="K277" i="1"/>
  <c r="AA213" i="1"/>
  <c r="Y214" i="1"/>
  <c r="Y215" i="1" s="1"/>
  <c r="CA322" i="1"/>
  <c r="BY322" i="1"/>
  <c r="E197" i="1"/>
  <c r="AR196" i="1"/>
  <c r="AR237" i="1"/>
  <c r="AA77" i="1"/>
  <c r="Y78" i="1"/>
  <c r="CA302" i="1"/>
  <c r="BY302" i="1"/>
  <c r="I110" i="1"/>
  <c r="K109" i="1"/>
  <c r="AA173" i="1"/>
  <c r="Y174" i="1"/>
  <c r="Y175" i="1" s="1"/>
  <c r="AA166" i="1"/>
  <c r="Y167" i="1"/>
  <c r="E157" i="1"/>
  <c r="AR156" i="1"/>
  <c r="E166" i="1"/>
  <c r="AR165" i="1"/>
  <c r="E30" i="1"/>
  <c r="AR29" i="1"/>
  <c r="E239" i="1"/>
  <c r="AR238" i="1"/>
  <c r="CA75" i="1"/>
  <c r="BY75" i="1"/>
  <c r="E14" i="1"/>
  <c r="AR13" i="1"/>
  <c r="E22" i="1"/>
  <c r="AR21" i="1"/>
  <c r="E38" i="1"/>
  <c r="AR37" i="1"/>
  <c r="E47" i="1"/>
  <c r="AR46" i="1"/>
  <c r="E54" i="1"/>
  <c r="AR53" i="1"/>
  <c r="AR62" i="1"/>
  <c r="E63" i="1"/>
  <c r="E71" i="1"/>
  <c r="AR70" i="1"/>
  <c r="E78" i="1"/>
  <c r="AR77" i="1"/>
  <c r="AR85" i="1"/>
  <c r="E86" i="1"/>
  <c r="E95" i="1"/>
  <c r="AR94" i="1"/>
  <c r="E102" i="1"/>
  <c r="AR101" i="1"/>
  <c r="E110" i="1"/>
  <c r="AR109" i="1"/>
  <c r="E118" i="1"/>
  <c r="AR117" i="1"/>
  <c r="E126" i="1"/>
  <c r="AR125" i="1"/>
  <c r="AR134" i="1"/>
  <c r="E135" i="1"/>
  <c r="E143" i="1"/>
  <c r="AR142" i="1"/>
  <c r="E151" i="1"/>
  <c r="AR150" i="1"/>
  <c r="AR173" i="1"/>
  <c r="E174" i="1"/>
  <c r="E182" i="1"/>
  <c r="AR181" i="1"/>
  <c r="E193" i="1"/>
  <c r="AR192" i="1"/>
  <c r="AR206" i="1"/>
  <c r="E207" i="1"/>
  <c r="E215" i="1"/>
  <c r="AR214" i="1"/>
  <c r="AR221" i="1"/>
  <c r="E222" i="1"/>
  <c r="E230" i="1"/>
  <c r="AR229" i="1"/>
  <c r="E247" i="1"/>
  <c r="AR246" i="1"/>
  <c r="E255" i="1"/>
  <c r="AR254" i="1"/>
  <c r="E263" i="1"/>
  <c r="AR262" i="1"/>
  <c r="E271" i="1"/>
  <c r="AR270" i="1"/>
  <c r="E279" i="1"/>
  <c r="AR278" i="1"/>
  <c r="AR286" i="1"/>
  <c r="E287" i="1"/>
  <c r="E5" i="1"/>
  <c r="AR4" i="1"/>
  <c r="AA268" i="1"/>
  <c r="Y269" i="1"/>
  <c r="AA252" i="1"/>
  <c r="Y253" i="1"/>
  <c r="AA244" i="1"/>
  <c r="Y245" i="1"/>
  <c r="AA236" i="1"/>
  <c r="Y237" i="1"/>
  <c r="AA220" i="1"/>
  <c r="Y221" i="1"/>
  <c r="AA140" i="1"/>
  <c r="Y141" i="1"/>
  <c r="AA125" i="1"/>
  <c r="Y126" i="1"/>
  <c r="AA117" i="1"/>
  <c r="Y118" i="1"/>
  <c r="AA85" i="1"/>
  <c r="Y86" i="1"/>
  <c r="AA60" i="1"/>
  <c r="Y61" i="1"/>
  <c r="AA44" i="1"/>
  <c r="Y45" i="1"/>
  <c r="M265" i="1" l="1"/>
  <c r="O264" i="1"/>
  <c r="M97" i="1"/>
  <c r="M98" i="1" s="1"/>
  <c r="O96" i="1"/>
  <c r="I129" i="1"/>
  <c r="I130" i="1" s="1"/>
  <c r="K128" i="1"/>
  <c r="I104" i="1"/>
  <c r="K103" i="1"/>
  <c r="M22" i="1"/>
  <c r="O21" i="1"/>
  <c r="M145" i="1"/>
  <c r="M146" i="1" s="1"/>
  <c r="O144" i="1"/>
  <c r="Q176" i="1"/>
  <c r="Q177" i="1" s="1"/>
  <c r="S175" i="1"/>
  <c r="M104" i="1"/>
  <c r="O103" i="1"/>
  <c r="M79" i="1"/>
  <c r="O78" i="1"/>
  <c r="M6" i="1"/>
  <c r="O5" i="1"/>
  <c r="M112" i="1"/>
  <c r="O111" i="1"/>
  <c r="M233" i="1"/>
  <c r="M234" i="1" s="1"/>
  <c r="O232" i="1"/>
  <c r="Q136" i="1"/>
  <c r="Q137" i="1" s="1"/>
  <c r="Q138" i="1" s="1"/>
  <c r="S135" i="1"/>
  <c r="M72" i="1"/>
  <c r="O71" i="1"/>
  <c r="M158" i="1"/>
  <c r="O157" i="1"/>
  <c r="M134" i="1"/>
  <c r="O133" i="1"/>
  <c r="M190" i="1"/>
  <c r="O189" i="1"/>
  <c r="M286" i="1"/>
  <c r="O285" i="1"/>
  <c r="O81" i="1"/>
  <c r="Q214" i="1"/>
  <c r="S213" i="1"/>
  <c r="Q154" i="1"/>
  <c r="S153" i="1"/>
  <c r="Q23" i="1"/>
  <c r="S22" i="1"/>
  <c r="U128" i="1"/>
  <c r="W127" i="1"/>
  <c r="Q87" i="1"/>
  <c r="S86" i="1"/>
  <c r="Y158" i="1"/>
  <c r="AA157" i="1"/>
  <c r="O85" i="1"/>
  <c r="M86" i="1"/>
  <c r="Y18" i="1"/>
  <c r="AA17" i="1"/>
  <c r="Q144" i="1"/>
  <c r="S143" i="1"/>
  <c r="U95" i="1"/>
  <c r="W94" i="1"/>
  <c r="Q202" i="1"/>
  <c r="S202" i="1" s="1"/>
  <c r="S201" i="1"/>
  <c r="U63" i="1"/>
  <c r="U64" i="1" s="1"/>
  <c r="W62" i="1"/>
  <c r="U222" i="1"/>
  <c r="U223" i="1" s="1"/>
  <c r="W221" i="1"/>
  <c r="U87" i="1"/>
  <c r="W86" i="1"/>
  <c r="U176" i="1"/>
  <c r="W175" i="1"/>
  <c r="U274" i="1"/>
  <c r="W273" i="1"/>
  <c r="U215" i="1"/>
  <c r="W214" i="1"/>
  <c r="Q209" i="1"/>
  <c r="S208" i="1"/>
  <c r="M177" i="1"/>
  <c r="M178" i="1" s="1"/>
  <c r="O176" i="1"/>
  <c r="Q178" i="1"/>
  <c r="S177" i="1"/>
  <c r="U190" i="1"/>
  <c r="W189" i="1"/>
  <c r="Q63" i="1"/>
  <c r="Q64" i="1" s="1"/>
  <c r="S62" i="1"/>
  <c r="I240" i="1"/>
  <c r="K239" i="1"/>
  <c r="U287" i="1"/>
  <c r="W286" i="1"/>
  <c r="U80" i="1"/>
  <c r="U81" i="1" s="1"/>
  <c r="W79" i="1"/>
  <c r="U112" i="1"/>
  <c r="W112" i="1" s="1"/>
  <c r="W111" i="1"/>
  <c r="U9" i="1"/>
  <c r="W8" i="1"/>
  <c r="Q71" i="1"/>
  <c r="Q72" i="1" s="1"/>
  <c r="S70" i="1"/>
  <c r="O7" i="1"/>
  <c r="U103" i="1"/>
  <c r="W102" i="1"/>
  <c r="I217" i="1"/>
  <c r="I218" i="1" s="1"/>
  <c r="K216" i="1"/>
  <c r="I7" i="1"/>
  <c r="K6" i="1"/>
  <c r="I33" i="1"/>
  <c r="K32" i="1"/>
  <c r="I95" i="1"/>
  <c r="K94" i="1"/>
  <c r="U184" i="1"/>
  <c r="U185" i="1" s="1"/>
  <c r="U186" i="1" s="1"/>
  <c r="W183" i="1"/>
  <c r="M254" i="1"/>
  <c r="O253" i="1"/>
  <c r="M38" i="1"/>
  <c r="O37" i="1"/>
  <c r="Q38" i="1"/>
  <c r="S37" i="1"/>
  <c r="Q46" i="1"/>
  <c r="S45" i="1"/>
  <c r="M47" i="1"/>
  <c r="O46" i="1"/>
  <c r="U40" i="1"/>
  <c r="U41" i="1" s="1"/>
  <c r="U42" i="1" s="1"/>
  <c r="W39" i="1"/>
  <c r="I158" i="1"/>
  <c r="K157" i="1"/>
  <c r="Q182" i="1"/>
  <c r="S181" i="1"/>
  <c r="Q230" i="1"/>
  <c r="S229" i="1"/>
  <c r="Q262" i="1"/>
  <c r="S261" i="1"/>
  <c r="Y168" i="1"/>
  <c r="Y169" i="1" s="1"/>
  <c r="Y170" i="1" s="1"/>
  <c r="AA167" i="1"/>
  <c r="Y264" i="1"/>
  <c r="Y265" i="1" s="1"/>
  <c r="Y266" i="1" s="1"/>
  <c r="AA263" i="1"/>
  <c r="AA230" i="1"/>
  <c r="Y231" i="1"/>
  <c r="W165" i="1"/>
  <c r="U166" i="1"/>
  <c r="U262" i="1"/>
  <c r="W261" i="1"/>
  <c r="U231" i="1"/>
  <c r="W230" i="1"/>
  <c r="Q121" i="1"/>
  <c r="Q122" i="1" s="1"/>
  <c r="S120" i="1"/>
  <c r="S103" i="1"/>
  <c r="Q104" i="1"/>
  <c r="Q279" i="1"/>
  <c r="S278" i="1"/>
  <c r="Q111" i="1"/>
  <c r="S110" i="1"/>
  <c r="S165" i="1"/>
  <c r="Q166" i="1"/>
  <c r="O166" i="1"/>
  <c r="M167" i="1"/>
  <c r="O119" i="1"/>
  <c r="M120" i="1"/>
  <c r="M113" i="1"/>
  <c r="O112" i="1"/>
  <c r="I263" i="1"/>
  <c r="K262" i="1"/>
  <c r="I279" i="1"/>
  <c r="K278" i="1"/>
  <c r="I255" i="1"/>
  <c r="K254" i="1"/>
  <c r="E167" i="1"/>
  <c r="AR166" i="1"/>
  <c r="K110" i="1"/>
  <c r="I111" i="1"/>
  <c r="AA215" i="1"/>
  <c r="Y216" i="1"/>
  <c r="Y217" i="1" s="1"/>
  <c r="Y218" i="1" s="1"/>
  <c r="AA175" i="1"/>
  <c r="Y176" i="1"/>
  <c r="Y177" i="1" s="1"/>
  <c r="Y178" i="1" s="1"/>
  <c r="AA78" i="1"/>
  <c r="Y79" i="1"/>
  <c r="E198" i="1"/>
  <c r="AR197" i="1"/>
  <c r="E31" i="1"/>
  <c r="AR30" i="1"/>
  <c r="AR239" i="1"/>
  <c r="E240" i="1"/>
  <c r="E158" i="1"/>
  <c r="AR157" i="1"/>
  <c r="E15" i="1"/>
  <c r="AR14" i="1"/>
  <c r="E23" i="1"/>
  <c r="AR22" i="1"/>
  <c r="AR38" i="1"/>
  <c r="E39" i="1"/>
  <c r="E48" i="1"/>
  <c r="AR47" i="1"/>
  <c r="E55" i="1"/>
  <c r="AR54" i="1"/>
  <c r="E64" i="1"/>
  <c r="AR63" i="1"/>
  <c r="E72" i="1"/>
  <c r="AR71" i="1"/>
  <c r="AR78" i="1"/>
  <c r="E79" i="1"/>
  <c r="E87" i="1"/>
  <c r="AR86" i="1"/>
  <c r="E96" i="1"/>
  <c r="AR95" i="1"/>
  <c r="E103" i="1"/>
  <c r="AR102" i="1"/>
  <c r="E111" i="1"/>
  <c r="AR110" i="1"/>
  <c r="E119" i="1"/>
  <c r="AR118" i="1"/>
  <c r="E127" i="1"/>
  <c r="AR126" i="1"/>
  <c r="E136" i="1"/>
  <c r="AR135" i="1"/>
  <c r="E144" i="1"/>
  <c r="AR143" i="1"/>
  <c r="E152" i="1"/>
  <c r="AR151" i="1"/>
  <c r="AR161" i="1"/>
  <c r="E175" i="1"/>
  <c r="AR174" i="1"/>
  <c r="E183" i="1"/>
  <c r="AR182" i="1"/>
  <c r="E194" i="1"/>
  <c r="AR194" i="1" s="1"/>
  <c r="AR193" i="1"/>
  <c r="E208" i="1"/>
  <c r="AR207" i="1"/>
  <c r="E216" i="1"/>
  <c r="AR215" i="1"/>
  <c r="E223" i="1"/>
  <c r="AR222" i="1"/>
  <c r="E231" i="1"/>
  <c r="AR230" i="1"/>
  <c r="AR247" i="1"/>
  <c r="E248" i="1"/>
  <c r="AR255" i="1"/>
  <c r="E256" i="1"/>
  <c r="AR263" i="1"/>
  <c r="E264" i="1"/>
  <c r="AR271" i="1"/>
  <c r="E272" i="1"/>
  <c r="AR279" i="1"/>
  <c r="E280" i="1"/>
  <c r="E288" i="1"/>
  <c r="AR287" i="1"/>
  <c r="E6" i="1"/>
  <c r="AR5" i="1"/>
  <c r="AA269" i="1"/>
  <c r="Y270" i="1"/>
  <c r="AA253" i="1"/>
  <c r="Y254" i="1"/>
  <c r="AA245" i="1"/>
  <c r="Y246" i="1"/>
  <c r="AA237" i="1"/>
  <c r="Y238" i="1"/>
  <c r="AA221" i="1"/>
  <c r="Y222" i="1"/>
  <c r="AA141" i="1"/>
  <c r="Y142" i="1"/>
  <c r="AA126" i="1"/>
  <c r="Y127" i="1"/>
  <c r="AA118" i="1"/>
  <c r="Y119" i="1"/>
  <c r="AA86" i="1"/>
  <c r="Y87" i="1"/>
  <c r="AA61" i="1"/>
  <c r="Y62" i="1"/>
  <c r="AA45" i="1"/>
  <c r="Y46" i="1"/>
  <c r="E289" i="1" l="1"/>
  <c r="AR288" i="1"/>
  <c r="M121" i="1"/>
  <c r="O120" i="1"/>
  <c r="I34" i="1"/>
  <c r="K33" i="1"/>
  <c r="U129" i="1"/>
  <c r="U130" i="1" s="1"/>
  <c r="W128" i="1"/>
  <c r="M105" i="1"/>
  <c r="M106" i="1" s="1"/>
  <c r="O104" i="1"/>
  <c r="M23" i="1"/>
  <c r="O22" i="1"/>
  <c r="K104" i="1"/>
  <c r="I105" i="1"/>
  <c r="I106" i="1" s="1"/>
  <c r="M266" i="1"/>
  <c r="O265" i="1"/>
  <c r="M80" i="1"/>
  <c r="M81" i="1" s="1"/>
  <c r="M82" i="1" s="1"/>
  <c r="O79" i="1"/>
  <c r="M7" i="1"/>
  <c r="M8" i="1" s="1"/>
  <c r="M9" i="1" s="1"/>
  <c r="M10" i="1" s="1"/>
  <c r="O6" i="1"/>
  <c r="E265" i="1"/>
  <c r="AR264" i="1"/>
  <c r="E257" i="1"/>
  <c r="E258" i="1" s="1"/>
  <c r="AR256" i="1"/>
  <c r="E49" i="1"/>
  <c r="AR48" i="1"/>
  <c r="Q65" i="1"/>
  <c r="Q66" i="1" s="1"/>
  <c r="S64" i="1"/>
  <c r="Q210" i="1"/>
  <c r="S210" i="1" s="1"/>
  <c r="S209" i="1"/>
  <c r="U88" i="1"/>
  <c r="U89" i="1" s="1"/>
  <c r="U90" i="1" s="1"/>
  <c r="W87" i="1"/>
  <c r="U65" i="1"/>
  <c r="U66" i="1" s="1"/>
  <c r="W64" i="1"/>
  <c r="U96" i="1"/>
  <c r="U97" i="1" s="1"/>
  <c r="U98" i="1" s="1"/>
  <c r="W95" i="1"/>
  <c r="M191" i="1"/>
  <c r="O190" i="1"/>
  <c r="M159" i="1"/>
  <c r="O158" i="1"/>
  <c r="M87" i="1"/>
  <c r="O86" i="1"/>
  <c r="U288" i="1"/>
  <c r="U289" i="1" s="1"/>
  <c r="U290" i="1" s="1"/>
  <c r="W287" i="1"/>
  <c r="Y159" i="1"/>
  <c r="AA158" i="1"/>
  <c r="U113" i="1"/>
  <c r="U114" i="1" s="1"/>
  <c r="I241" i="1"/>
  <c r="I242" i="1" s="1"/>
  <c r="K240" i="1"/>
  <c r="U191" i="1"/>
  <c r="W190" i="1"/>
  <c r="U216" i="1"/>
  <c r="W215" i="1"/>
  <c r="U177" i="1"/>
  <c r="U178" i="1" s="1"/>
  <c r="W178" i="1" s="1"/>
  <c r="W176" i="1"/>
  <c r="U224" i="1"/>
  <c r="W223" i="1"/>
  <c r="Q145" i="1"/>
  <c r="Q146" i="1" s="1"/>
  <c r="S144" i="1"/>
  <c r="Q88" i="1"/>
  <c r="Q89" i="1" s="1"/>
  <c r="Q90" i="1" s="1"/>
  <c r="S87" i="1"/>
  <c r="Q24" i="1"/>
  <c r="Q25" i="1" s="1"/>
  <c r="S23" i="1"/>
  <c r="Q215" i="1"/>
  <c r="S214" i="1"/>
  <c r="M287" i="1"/>
  <c r="O286" i="1"/>
  <c r="O134" i="1"/>
  <c r="M135" i="1"/>
  <c r="M73" i="1"/>
  <c r="M74" i="1" s="1"/>
  <c r="O72" i="1"/>
  <c r="U82" i="1"/>
  <c r="W81" i="1"/>
  <c r="U10" i="1"/>
  <c r="W9" i="1"/>
  <c r="Q73" i="1"/>
  <c r="Q74" i="1" s="1"/>
  <c r="S72" i="1"/>
  <c r="O9" i="1"/>
  <c r="I96" i="1"/>
  <c r="K95" i="1"/>
  <c r="I8" i="1"/>
  <c r="K7" i="1"/>
  <c r="W103" i="1"/>
  <c r="U104" i="1"/>
  <c r="U105" i="1" s="1"/>
  <c r="U106" i="1" s="1"/>
  <c r="M255" i="1"/>
  <c r="O254" i="1"/>
  <c r="E273" i="1"/>
  <c r="AR272" i="1"/>
  <c r="E281" i="1"/>
  <c r="AR280" i="1"/>
  <c r="E145" i="1"/>
  <c r="AR144" i="1"/>
  <c r="I159" i="1"/>
  <c r="K158" i="1"/>
  <c r="M48" i="1"/>
  <c r="M49" i="1" s="1"/>
  <c r="M50" i="1" s="1"/>
  <c r="O47" i="1"/>
  <c r="Q231" i="1"/>
  <c r="S230" i="1"/>
  <c r="S38" i="1"/>
  <c r="Q39" i="1"/>
  <c r="Q263" i="1"/>
  <c r="S262" i="1"/>
  <c r="Q183" i="1"/>
  <c r="S182" i="1"/>
  <c r="Q47" i="1"/>
  <c r="S46" i="1"/>
  <c r="O38" i="1"/>
  <c r="M39" i="1"/>
  <c r="Y232" i="1"/>
  <c r="Y233" i="1" s="1"/>
  <c r="Y234" i="1" s="1"/>
  <c r="AA231" i="1"/>
  <c r="U167" i="1"/>
  <c r="W166" i="1"/>
  <c r="U263" i="1"/>
  <c r="W262" i="1"/>
  <c r="U232" i="1"/>
  <c r="U233" i="1" s="1"/>
  <c r="U234" i="1" s="1"/>
  <c r="W231" i="1"/>
  <c r="W113" i="1"/>
  <c r="Q105" i="1"/>
  <c r="S104" i="1"/>
  <c r="Q280" i="1"/>
  <c r="Q281" i="1" s="1"/>
  <c r="Q282" i="1" s="1"/>
  <c r="S279" i="1"/>
  <c r="Q112" i="1"/>
  <c r="S111" i="1"/>
  <c r="S166" i="1"/>
  <c r="Q167" i="1"/>
  <c r="M168" i="1"/>
  <c r="M169" i="1" s="1"/>
  <c r="M170" i="1" s="1"/>
  <c r="O167" i="1"/>
  <c r="M114" i="1"/>
  <c r="O113" i="1"/>
  <c r="M122" i="1"/>
  <c r="O121" i="1"/>
  <c r="I256" i="1"/>
  <c r="I257" i="1" s="1"/>
  <c r="I258" i="1" s="1"/>
  <c r="K255" i="1"/>
  <c r="I280" i="1"/>
  <c r="I281" i="1" s="1"/>
  <c r="I282" i="1" s="1"/>
  <c r="K279" i="1"/>
  <c r="I264" i="1"/>
  <c r="K263" i="1"/>
  <c r="E168" i="1"/>
  <c r="AR167" i="1"/>
  <c r="E249" i="1"/>
  <c r="AR248" i="1"/>
  <c r="E159" i="1"/>
  <c r="AR158" i="1"/>
  <c r="AA79" i="1"/>
  <c r="Y80" i="1"/>
  <c r="Y81" i="1" s="1"/>
  <c r="Y82" i="1" s="1"/>
  <c r="K111" i="1"/>
  <c r="I112" i="1"/>
  <c r="E217" i="1"/>
  <c r="E218" i="1" s="1"/>
  <c r="AR216" i="1"/>
  <c r="E241" i="1"/>
  <c r="AR240" i="1"/>
  <c r="AR31" i="1"/>
  <c r="E32" i="1"/>
  <c r="E199" i="1"/>
  <c r="AR198" i="1"/>
  <c r="E65" i="1"/>
  <c r="AR64" i="1"/>
  <c r="E16" i="1"/>
  <c r="AR15" i="1"/>
  <c r="AR23" i="1"/>
  <c r="E24" i="1"/>
  <c r="E40" i="1"/>
  <c r="AR39" i="1"/>
  <c r="AR55" i="1"/>
  <c r="E56" i="1"/>
  <c r="AR72" i="1"/>
  <c r="E73" i="1"/>
  <c r="E74" i="1" s="1"/>
  <c r="E80" i="1"/>
  <c r="AR79" i="1"/>
  <c r="AR87" i="1"/>
  <c r="E88" i="1"/>
  <c r="E97" i="1"/>
  <c r="AR96" i="1"/>
  <c r="AR103" i="1"/>
  <c r="E104" i="1"/>
  <c r="AR111" i="1"/>
  <c r="E112" i="1"/>
  <c r="E120" i="1"/>
  <c r="AR119" i="1"/>
  <c r="AR127" i="1"/>
  <c r="E128" i="1"/>
  <c r="E137" i="1"/>
  <c r="E138" i="1" s="1"/>
  <c r="AR136" i="1"/>
  <c r="E153" i="1"/>
  <c r="AR152" i="1"/>
  <c r="E176" i="1"/>
  <c r="AR175" i="1"/>
  <c r="AR183" i="1"/>
  <c r="E184" i="1"/>
  <c r="AR208" i="1"/>
  <c r="E209" i="1"/>
  <c r="E224" i="1"/>
  <c r="AR223" i="1"/>
  <c r="AR231" i="1"/>
  <c r="E232" i="1"/>
  <c r="AR6" i="1"/>
  <c r="E7" i="1"/>
  <c r="AA270" i="1"/>
  <c r="Y271" i="1"/>
  <c r="AA254" i="1"/>
  <c r="Y255" i="1"/>
  <c r="AA246" i="1"/>
  <c r="Y247" i="1"/>
  <c r="AA238" i="1"/>
  <c r="Y239" i="1"/>
  <c r="AA222" i="1"/>
  <c r="Y223" i="1"/>
  <c r="AA142" i="1"/>
  <c r="Y143" i="1"/>
  <c r="AA127" i="1"/>
  <c r="Y128" i="1"/>
  <c r="AA119" i="1"/>
  <c r="Y120" i="1"/>
  <c r="AA87" i="1"/>
  <c r="Y88" i="1"/>
  <c r="Y89" i="1" s="1"/>
  <c r="Y90" i="1" s="1"/>
  <c r="AA62" i="1"/>
  <c r="Y63" i="1"/>
  <c r="AA46" i="1"/>
  <c r="Y47" i="1"/>
  <c r="Y129" i="1" l="1"/>
  <c r="Y130" i="1" s="1"/>
  <c r="AA128" i="1"/>
  <c r="I265" i="1"/>
  <c r="K264" i="1"/>
  <c r="I97" i="1"/>
  <c r="I98" i="1" s="1"/>
  <c r="K96" i="1"/>
  <c r="E266" i="1"/>
  <c r="AR265" i="1"/>
  <c r="M24" i="1"/>
  <c r="M25" i="1" s="1"/>
  <c r="M26" i="1" s="1"/>
  <c r="O23" i="1"/>
  <c r="E290" i="1"/>
  <c r="AR290" i="1" s="1"/>
  <c r="AR289" i="1"/>
  <c r="E250" i="1"/>
  <c r="AR249" i="1"/>
  <c r="E169" i="1"/>
  <c r="AR168" i="1"/>
  <c r="E146" i="1"/>
  <c r="AR146" i="1" s="1"/>
  <c r="AR145" i="1"/>
  <c r="E129" i="1"/>
  <c r="AR128" i="1"/>
  <c r="E89" i="1"/>
  <c r="E90" i="1" s="1"/>
  <c r="AR88" i="1"/>
  <c r="E50" i="1"/>
  <c r="AR49" i="1"/>
  <c r="E41" i="1"/>
  <c r="AR40" i="1"/>
  <c r="Y160" i="1"/>
  <c r="Y161" i="1" s="1"/>
  <c r="Y162" i="1" s="1"/>
  <c r="AA159" i="1"/>
  <c r="Q216" i="1"/>
  <c r="Q217" i="1" s="1"/>
  <c r="Q218" i="1" s="1"/>
  <c r="S215" i="1"/>
  <c r="U225" i="1"/>
  <c r="U226" i="1" s="1"/>
  <c r="W224" i="1"/>
  <c r="U217" i="1"/>
  <c r="U218" i="1" s="1"/>
  <c r="W216" i="1"/>
  <c r="M88" i="1"/>
  <c r="O87" i="1"/>
  <c r="M192" i="1"/>
  <c r="M193" i="1" s="1"/>
  <c r="M194" i="1" s="1"/>
  <c r="O191" i="1"/>
  <c r="M136" i="1"/>
  <c r="O135" i="1"/>
  <c r="M288" i="1"/>
  <c r="O287" i="1"/>
  <c r="Q26" i="1"/>
  <c r="S25" i="1"/>
  <c r="U192" i="1"/>
  <c r="U193" i="1" s="1"/>
  <c r="U194" i="1" s="1"/>
  <c r="W191" i="1"/>
  <c r="M160" i="1"/>
  <c r="M161" i="1" s="1"/>
  <c r="M162" i="1" s="1"/>
  <c r="O159" i="1"/>
  <c r="Q113" i="1"/>
  <c r="S113" i="1" s="1"/>
  <c r="S112" i="1"/>
  <c r="K8" i="1"/>
  <c r="I9" i="1"/>
  <c r="I10" i="1" s="1"/>
  <c r="O39" i="1"/>
  <c r="M40" i="1"/>
  <c r="M41" i="1" s="1"/>
  <c r="M42" i="1" s="1"/>
  <c r="Q40" i="1"/>
  <c r="Q41" i="1" s="1"/>
  <c r="Q42" i="1" s="1"/>
  <c r="S39" i="1"/>
  <c r="Q184" i="1"/>
  <c r="Q185" i="1" s="1"/>
  <c r="Q186" i="1" s="1"/>
  <c r="S183" i="1"/>
  <c r="E274" i="1"/>
  <c r="AR273" i="1"/>
  <c r="E121" i="1"/>
  <c r="AR120" i="1"/>
  <c r="Q48" i="1"/>
  <c r="Q49" i="1" s="1"/>
  <c r="Q50" i="1" s="1"/>
  <c r="S47" i="1"/>
  <c r="Q264" i="1"/>
  <c r="Q265" i="1" s="1"/>
  <c r="Q266" i="1" s="1"/>
  <c r="S263" i="1"/>
  <c r="S231" i="1"/>
  <c r="Q232" i="1"/>
  <c r="Q233" i="1" s="1"/>
  <c r="Q234" i="1" s="1"/>
  <c r="I160" i="1"/>
  <c r="I161" i="1" s="1"/>
  <c r="I162" i="1" s="1"/>
  <c r="K159" i="1"/>
  <c r="E282" i="1"/>
  <c r="AR282" i="1" s="1"/>
  <c r="AR281" i="1"/>
  <c r="O255" i="1"/>
  <c r="M256" i="1"/>
  <c r="M257" i="1" s="1"/>
  <c r="M258" i="1" s="1"/>
  <c r="Y121" i="1"/>
  <c r="AA120" i="1"/>
  <c r="U264" i="1"/>
  <c r="U265" i="1" s="1"/>
  <c r="U266" i="1" s="1"/>
  <c r="W263" i="1"/>
  <c r="U168" i="1"/>
  <c r="U169" i="1" s="1"/>
  <c r="U170" i="1" s="1"/>
  <c r="W167" i="1"/>
  <c r="S105" i="1"/>
  <c r="Q106" i="1"/>
  <c r="S167" i="1"/>
  <c r="Q168" i="1"/>
  <c r="Q169" i="1" s="1"/>
  <c r="Q170" i="1" s="1"/>
  <c r="E225" i="1"/>
  <c r="E226" i="1" s="1"/>
  <c r="AR224" i="1"/>
  <c r="E81" i="1"/>
  <c r="AR80" i="1"/>
  <c r="E66" i="1"/>
  <c r="AR66" i="1" s="1"/>
  <c r="AR65" i="1"/>
  <c r="E242" i="1"/>
  <c r="AR242" i="1" s="1"/>
  <c r="AR241" i="1"/>
  <c r="E177" i="1"/>
  <c r="AR176" i="1"/>
  <c r="AR199" i="1"/>
  <c r="E200" i="1"/>
  <c r="AR159" i="1"/>
  <c r="E160" i="1"/>
  <c r="E210" i="1"/>
  <c r="AR210" i="1" s="1"/>
  <c r="AR209" i="1"/>
  <c r="E33" i="1"/>
  <c r="AR32" i="1"/>
  <c r="K112" i="1"/>
  <c r="I113" i="1"/>
  <c r="E17" i="1"/>
  <c r="AR16" i="1"/>
  <c r="AR24" i="1"/>
  <c r="E25" i="1"/>
  <c r="E57" i="1"/>
  <c r="AR56" i="1"/>
  <c r="E98" i="1"/>
  <c r="AR98" i="1" s="1"/>
  <c r="AR97" i="1"/>
  <c r="E105" i="1"/>
  <c r="AR104" i="1"/>
  <c r="E113" i="1"/>
  <c r="AR112" i="1"/>
  <c r="E154" i="1"/>
  <c r="AR153" i="1"/>
  <c r="E185" i="1"/>
  <c r="E186" i="1" s="1"/>
  <c r="AR184" i="1"/>
  <c r="E233" i="1"/>
  <c r="AR232" i="1"/>
  <c r="E8" i="1"/>
  <c r="AR7" i="1"/>
  <c r="AA271" i="1"/>
  <c r="Y272" i="1"/>
  <c r="Y273" i="1" s="1"/>
  <c r="Y274" i="1" s="1"/>
  <c r="AA255" i="1"/>
  <c r="Y256" i="1"/>
  <c r="Y257" i="1" s="1"/>
  <c r="Y258" i="1" s="1"/>
  <c r="AA247" i="1"/>
  <c r="Y248" i="1"/>
  <c r="Y249" i="1" s="1"/>
  <c r="Y250" i="1" s="1"/>
  <c r="AA239" i="1"/>
  <c r="Y240" i="1"/>
  <c r="Y241" i="1" s="1"/>
  <c r="Y242" i="1" s="1"/>
  <c r="AA223" i="1"/>
  <c r="Y224" i="1"/>
  <c r="Y225" i="1" s="1"/>
  <c r="Y226" i="1" s="1"/>
  <c r="AA143" i="1"/>
  <c r="Y144" i="1"/>
  <c r="Y145" i="1" s="1"/>
  <c r="Y146" i="1" s="1"/>
  <c r="Y64" i="1"/>
  <c r="Y65" i="1" s="1"/>
  <c r="Y66" i="1" s="1"/>
  <c r="AA63" i="1"/>
  <c r="Y48" i="1"/>
  <c r="Y49" i="1" s="1"/>
  <c r="Y50" i="1" s="1"/>
  <c r="AA47" i="1"/>
  <c r="M137" i="1" l="1"/>
  <c r="M138" i="1" s="1"/>
  <c r="O136" i="1"/>
  <c r="M89" i="1"/>
  <c r="M90" i="1" s="1"/>
  <c r="O88" i="1"/>
  <c r="D282" i="2"/>
  <c r="D283" i="2"/>
  <c r="I266" i="1"/>
  <c r="K265" i="1"/>
  <c r="M289" i="1"/>
  <c r="O288" i="1"/>
  <c r="E170" i="1"/>
  <c r="AR169" i="1"/>
  <c r="E130" i="1"/>
  <c r="AR130" i="1" s="1"/>
  <c r="AR129" i="1"/>
  <c r="E58" i="1"/>
  <c r="AR58" i="1" s="1"/>
  <c r="AR57" i="1"/>
  <c r="E42" i="1"/>
  <c r="AR41" i="1"/>
  <c r="D310" i="2"/>
  <c r="Q310" i="2" s="1"/>
  <c r="AD310" i="2" s="1"/>
  <c r="AY310" i="2" s="1"/>
  <c r="D221" i="2"/>
  <c r="Q221" i="2" s="1"/>
  <c r="AD221" i="2" s="1"/>
  <c r="AY221" i="2" s="1"/>
  <c r="E34" i="1"/>
  <c r="AR33" i="1"/>
  <c r="I114" i="1"/>
  <c r="K113" i="1"/>
  <c r="D103" i="2" s="1"/>
  <c r="AZ103" i="2" s="1"/>
  <c r="Q114" i="1"/>
  <c r="D224" i="2"/>
  <c r="Q224" i="2" s="1"/>
  <c r="AD224" i="2" s="1"/>
  <c r="AY224" i="2" s="1"/>
  <c r="D277" i="2"/>
  <c r="AZ277" i="2" s="1"/>
  <c r="D271" i="2"/>
  <c r="Q271" i="2" s="1"/>
  <c r="AD271" i="2" s="1"/>
  <c r="AY271" i="2" s="1"/>
  <c r="D281" i="2"/>
  <c r="Q281" i="2" s="1"/>
  <c r="AD281" i="2" s="1"/>
  <c r="AY281" i="2" s="1"/>
  <c r="D278" i="2"/>
  <c r="AZ278" i="2" s="1"/>
  <c r="D350" i="2"/>
  <c r="AZ350" i="2" s="1"/>
  <c r="D228" i="2"/>
  <c r="AZ228" i="2" s="1"/>
  <c r="D353" i="2"/>
  <c r="AZ353" i="2" s="1"/>
  <c r="D357" i="2"/>
  <c r="Q357" i="2" s="1"/>
  <c r="AD357" i="2" s="1"/>
  <c r="AY357" i="2" s="1"/>
  <c r="D393" i="2"/>
  <c r="Q393" i="2" s="1"/>
  <c r="AD393" i="2" s="1"/>
  <c r="AY393" i="2" s="1"/>
  <c r="D418" i="2"/>
  <c r="Q418" i="2" s="1"/>
  <c r="AD418" i="2" s="1"/>
  <c r="AY418" i="2" s="1"/>
  <c r="D235" i="2"/>
  <c r="Q235" i="2" s="1"/>
  <c r="AD235" i="2" s="1"/>
  <c r="AY235" i="2" s="1"/>
  <c r="D246" i="2"/>
  <c r="Q246" i="2" s="1"/>
  <c r="AD246" i="2" s="1"/>
  <c r="AY246" i="2" s="1"/>
  <c r="D363" i="2"/>
  <c r="Q363" i="2" s="1"/>
  <c r="AD363" i="2" s="1"/>
  <c r="AY363" i="2" s="1"/>
  <c r="D396" i="2"/>
  <c r="Q396" i="2" s="1"/>
  <c r="AD396" i="2" s="1"/>
  <c r="AY396" i="2" s="1"/>
  <c r="D320" i="2"/>
  <c r="AZ320" i="2" s="1"/>
  <c r="D267" i="2"/>
  <c r="Q267" i="2" s="1"/>
  <c r="AD267" i="2" s="1"/>
  <c r="AY267" i="2" s="1"/>
  <c r="D324" i="2"/>
  <c r="AZ324" i="2" s="1"/>
  <c r="D238" i="2"/>
  <c r="Q238" i="2" s="1"/>
  <c r="AD238" i="2" s="1"/>
  <c r="AY238" i="2" s="1"/>
  <c r="D410" i="2"/>
  <c r="AZ410" i="2" s="1"/>
  <c r="D367" i="2"/>
  <c r="Q367" i="2" s="1"/>
  <c r="AD367" i="2" s="1"/>
  <c r="AY367" i="2" s="1"/>
  <c r="D400" i="2"/>
  <c r="AZ400" i="2" s="1"/>
  <c r="D332" i="2"/>
  <c r="Q332" i="2" s="1"/>
  <c r="AD332" i="2" s="1"/>
  <c r="AY332" i="2" s="1"/>
  <c r="D364" i="2"/>
  <c r="AZ364" i="2" s="1"/>
  <c r="D264" i="2"/>
  <c r="Q264" i="2" s="1"/>
  <c r="AD264" i="2" s="1"/>
  <c r="AY264" i="2" s="1"/>
  <c r="D314" i="2"/>
  <c r="AZ314" i="2" s="1"/>
  <c r="D375" i="2"/>
  <c r="AZ375" i="2" s="1"/>
  <c r="BA375" i="2" s="1"/>
  <c r="D407" i="2"/>
  <c r="AZ407" i="2" s="1"/>
  <c r="D307" i="2"/>
  <c r="Q307" i="2" s="1"/>
  <c r="AD307" i="2" s="1"/>
  <c r="AY307" i="2" s="1"/>
  <c r="D234" i="2"/>
  <c r="Q234" i="2" s="1"/>
  <c r="AD234" i="2" s="1"/>
  <c r="AY234" i="2" s="1"/>
  <c r="D647" i="2"/>
  <c r="AZ647" i="2" s="1"/>
  <c r="D753" i="2"/>
  <c r="Q753" i="2" s="1"/>
  <c r="AD753" i="2" s="1"/>
  <c r="AY753" i="2" s="1"/>
  <c r="D856" i="2"/>
  <c r="AZ856" i="2" s="1"/>
  <c r="D810" i="2"/>
  <c r="AZ810" i="2" s="1"/>
  <c r="D597" i="2"/>
  <c r="Q597" i="2" s="1"/>
  <c r="AD597" i="2" s="1"/>
  <c r="AY597" i="2" s="1"/>
  <c r="D628" i="2"/>
  <c r="AZ628" i="2" s="1"/>
  <c r="D765" i="2"/>
  <c r="Q765" i="2" s="1"/>
  <c r="AD765" i="2" s="1"/>
  <c r="AY765" i="2" s="1"/>
  <c r="D757" i="2"/>
  <c r="AZ757" i="2" s="1"/>
  <c r="D859" i="2"/>
  <c r="Q859" i="2" s="1"/>
  <c r="AD859" i="2" s="1"/>
  <c r="AY859" i="2" s="1"/>
  <c r="D321" i="2"/>
  <c r="Q321" i="2" s="1"/>
  <c r="AD321" i="2" s="1"/>
  <c r="AY321" i="2" s="1"/>
  <c r="D743" i="2"/>
  <c r="Q743" i="2" s="1"/>
  <c r="AD743" i="2" s="1"/>
  <c r="AY743" i="2" s="1"/>
  <c r="D582" i="2"/>
  <c r="AZ582" i="2" s="1"/>
  <c r="D634" i="2"/>
  <c r="Q634" i="2" s="1"/>
  <c r="AD634" i="2" s="1"/>
  <c r="AY634" i="2" s="1"/>
  <c r="D807" i="2"/>
  <c r="Q807" i="2" s="1"/>
  <c r="AD807" i="2" s="1"/>
  <c r="AY807" i="2" s="1"/>
  <c r="D754" i="2"/>
  <c r="Q754" i="2" s="1"/>
  <c r="AD754" i="2" s="1"/>
  <c r="AY754" i="2" s="1"/>
  <c r="D763" i="2"/>
  <c r="AZ763" i="2" s="1"/>
  <c r="D783" i="2"/>
  <c r="Q783" i="2" s="1"/>
  <c r="AD783" i="2" s="1"/>
  <c r="AY783" i="2" s="1"/>
  <c r="D806" i="2"/>
  <c r="AZ806" i="2" s="1"/>
  <c r="D528" i="2"/>
  <c r="Q528" i="2" s="1"/>
  <c r="AD528" i="2" s="1"/>
  <c r="AY528" i="2" s="1"/>
  <c r="D445" i="2"/>
  <c r="AZ445" i="2" s="1"/>
  <c r="D586" i="2"/>
  <c r="Q586" i="2" s="1"/>
  <c r="AD586" i="2" s="1"/>
  <c r="AY586" i="2" s="1"/>
  <c r="D585" i="2"/>
  <c r="AZ585" i="2" s="1"/>
  <c r="D749" i="2"/>
  <c r="Q749" i="2" s="1"/>
  <c r="AD749" i="2" s="1"/>
  <c r="AY749" i="2" s="1"/>
  <c r="D711" i="2"/>
  <c r="Q711" i="2" s="1"/>
  <c r="AD711" i="2" s="1"/>
  <c r="AY711" i="2" s="1"/>
  <c r="D809" i="2"/>
  <c r="AZ809" i="2" s="1"/>
  <c r="D688" i="2"/>
  <c r="Q688" i="2" s="1"/>
  <c r="AD688" i="2" s="1"/>
  <c r="AY688" i="2" s="1"/>
  <c r="D769" i="2"/>
  <c r="AZ769" i="2" s="1"/>
  <c r="D682" i="2"/>
  <c r="Q682" i="2" s="1"/>
  <c r="AD682" i="2" s="1"/>
  <c r="AY682" i="2" s="1"/>
  <c r="D687" i="2"/>
  <c r="AZ687" i="2" s="1"/>
  <c r="D844" i="2"/>
  <c r="AZ844" i="2" s="1"/>
  <c r="D848" i="2"/>
  <c r="Q848" i="2" s="1"/>
  <c r="AD848" i="2" s="1"/>
  <c r="AY848" i="2" s="1"/>
  <c r="D656" i="2"/>
  <c r="AZ656" i="2" s="1"/>
  <c r="D862" i="2"/>
  <c r="AZ862" i="2" s="1"/>
  <c r="D517" i="2"/>
  <c r="AZ517" i="2" s="1"/>
  <c r="D458" i="2"/>
  <c r="AZ458" i="2" s="1"/>
  <c r="D494" i="2"/>
  <c r="Q494" i="2" s="1"/>
  <c r="AD494" i="2" s="1"/>
  <c r="AY494" i="2" s="1"/>
  <c r="D832" i="2"/>
  <c r="AZ832" i="2" s="1"/>
  <c r="D681" i="2"/>
  <c r="AZ681" i="2" s="1"/>
  <c r="D669" i="2"/>
  <c r="AZ669" i="2" s="1"/>
  <c r="D847" i="2"/>
  <c r="AZ847" i="2" s="1"/>
  <c r="D691" i="2"/>
  <c r="Q691" i="2" s="1"/>
  <c r="AD691" i="2" s="1"/>
  <c r="D811" i="2"/>
  <c r="AZ811" i="2" s="1"/>
  <c r="D659" i="2"/>
  <c r="Q659" i="2" s="1"/>
  <c r="AD659" i="2" s="1"/>
  <c r="AY659" i="2" s="1"/>
  <c r="D788" i="2"/>
  <c r="Q788" i="2" s="1"/>
  <c r="AD788" i="2" s="1"/>
  <c r="AY788" i="2" s="1"/>
  <c r="D759" i="2"/>
  <c r="AZ759" i="2" s="1"/>
  <c r="D684" i="2"/>
  <c r="AZ684" i="2" s="1"/>
  <c r="D660" i="2"/>
  <c r="AZ660" i="2" s="1"/>
  <c r="E122" i="1"/>
  <c r="AR122" i="1" s="1"/>
  <c r="AR121" i="1"/>
  <c r="D555" i="2"/>
  <c r="AZ555" i="2" s="1"/>
  <c r="D508" i="2"/>
  <c r="Q508" i="2" s="1"/>
  <c r="AD508" i="2" s="1"/>
  <c r="AY508" i="2" s="1"/>
  <c r="D643" i="2"/>
  <c r="Q643" i="2" s="1"/>
  <c r="AD643" i="2" s="1"/>
  <c r="AY643" i="2" s="1"/>
  <c r="D767" i="2"/>
  <c r="AZ767" i="2" s="1"/>
  <c r="D795" i="2"/>
  <c r="Q795" i="2" s="1"/>
  <c r="AD795" i="2" s="1"/>
  <c r="AY795" i="2" s="1"/>
  <c r="D779" i="2"/>
  <c r="Q779" i="2" s="1"/>
  <c r="AD779" i="2" s="1"/>
  <c r="D730" i="2"/>
  <c r="Q730" i="2" s="1"/>
  <c r="AD730" i="2" s="1"/>
  <c r="AY730" i="2" s="1"/>
  <c r="D829" i="2"/>
  <c r="Q829" i="2" s="1"/>
  <c r="AD829" i="2" s="1"/>
  <c r="AY829" i="2" s="1"/>
  <c r="D790" i="2"/>
  <c r="Q790" i="2" s="1"/>
  <c r="AD790" i="2" s="1"/>
  <c r="AY790" i="2" s="1"/>
  <c r="D705" i="2"/>
  <c r="AZ705" i="2" s="1"/>
  <c r="D791" i="2"/>
  <c r="AZ791" i="2" s="1"/>
  <c r="D745" i="2"/>
  <c r="Q745" i="2" s="1"/>
  <c r="AD745" i="2" s="1"/>
  <c r="AY745" i="2" s="1"/>
  <c r="D721" i="2"/>
  <c r="AZ721" i="2" s="1"/>
  <c r="D146" i="2"/>
  <c r="AZ146" i="2" s="1"/>
  <c r="D170" i="2"/>
  <c r="AZ170" i="2" s="1"/>
  <c r="Y122" i="1"/>
  <c r="AA121" i="1"/>
  <c r="D934" i="2" s="1"/>
  <c r="Q934" i="2" s="1"/>
  <c r="AD934" i="2" s="1"/>
  <c r="D798" i="2"/>
  <c r="D792" i="2"/>
  <c r="D787" i="2"/>
  <c r="D808" i="2"/>
  <c r="D655" i="2"/>
  <c r="D673" i="2"/>
  <c r="D758" i="2"/>
  <c r="D657" i="2"/>
  <c r="D831" i="2"/>
  <c r="D706" i="2"/>
  <c r="D654" i="2"/>
  <c r="D827" i="2"/>
  <c r="D726" i="2"/>
  <c r="D724" i="2"/>
  <c r="D699" i="2"/>
  <c r="D720" i="2"/>
  <c r="D837" i="2"/>
  <c r="D723" i="2"/>
  <c r="D840" i="2"/>
  <c r="D803" i="2"/>
  <c r="D692" i="2"/>
  <c r="D661" i="2"/>
  <c r="D715" i="2"/>
  <c r="D842" i="2"/>
  <c r="D746" i="2"/>
  <c r="D839" i="2"/>
  <c r="D710" i="2"/>
  <c r="D680" i="2"/>
  <c r="D805" i="2"/>
  <c r="D672" i="2"/>
  <c r="D766" i="2"/>
  <c r="D800" i="2"/>
  <c r="D821" i="2"/>
  <c r="D670" i="2"/>
  <c r="D855" i="2"/>
  <c r="D690" i="2"/>
  <c r="D747" i="2"/>
  <c r="D836" i="2"/>
  <c r="D693" i="2"/>
  <c r="D658" i="2"/>
  <c r="D742" i="2"/>
  <c r="D732" i="2"/>
  <c r="D799" i="2"/>
  <c r="D826" i="2"/>
  <c r="D733" i="2"/>
  <c r="D861" i="2"/>
  <c r="D735" i="2"/>
  <c r="D725" i="2"/>
  <c r="D863" i="2"/>
  <c r="D774" i="2"/>
  <c r="D741" i="2"/>
  <c r="D786" i="2"/>
  <c r="D702" i="2"/>
  <c r="D713" i="2"/>
  <c r="D722" i="2"/>
  <c r="D704" i="2"/>
  <c r="D675" i="2"/>
  <c r="D740" i="2"/>
  <c r="D860" i="2"/>
  <c r="D662" i="2"/>
  <c r="D771" i="2"/>
  <c r="D820" i="2"/>
  <c r="D700" i="2"/>
  <c r="D845" i="2"/>
  <c r="D727" i="2"/>
  <c r="D852" i="2"/>
  <c r="D853" i="2"/>
  <c r="D784" i="2"/>
  <c r="D850" i="2"/>
  <c r="D677" i="2"/>
  <c r="D776" i="2"/>
  <c r="D768" i="2"/>
  <c r="D804" i="2"/>
  <c r="D676" i="2"/>
  <c r="D865" i="2"/>
  <c r="D744" i="2"/>
  <c r="D835" i="2"/>
  <c r="D701" i="2"/>
  <c r="D816" i="2"/>
  <c r="D667" i="2"/>
  <c r="D857" i="2"/>
  <c r="D731" i="2"/>
  <c r="D689" i="2"/>
  <c r="D698" i="2"/>
  <c r="D833" i="2"/>
  <c r="D822" i="2"/>
  <c r="D797" i="2"/>
  <c r="D728" i="2"/>
  <c r="D683" i="2"/>
  <c r="D678" i="2"/>
  <c r="D785" i="2"/>
  <c r="D714" i="2"/>
  <c r="D851" i="2"/>
  <c r="D775" i="2"/>
  <c r="D664" i="2"/>
  <c r="D671" i="2"/>
  <c r="D761" i="2"/>
  <c r="D674" i="2"/>
  <c r="D830" i="2"/>
  <c r="D794" i="2"/>
  <c r="D712" i="2"/>
  <c r="D668" i="2"/>
  <c r="D719" i="2"/>
  <c r="D685" i="2"/>
  <c r="D778" i="2"/>
  <c r="D755" i="2"/>
  <c r="D838" i="2"/>
  <c r="D854" i="2"/>
  <c r="D736" i="2"/>
  <c r="D834" i="2"/>
  <c r="D812" i="2"/>
  <c r="D819" i="2"/>
  <c r="D801" i="2"/>
  <c r="D818" i="2"/>
  <c r="D756" i="2"/>
  <c r="D666" i="2"/>
  <c r="D815" i="2"/>
  <c r="D751" i="2"/>
  <c r="D686" i="2"/>
  <c r="D841" i="2"/>
  <c r="D849" i="2"/>
  <c r="D709" i="2"/>
  <c r="D750" i="2"/>
  <c r="D697" i="2"/>
  <c r="D777" i="2"/>
  <c r="D729" i="2"/>
  <c r="D703" i="2"/>
  <c r="D864" i="2"/>
  <c r="D858" i="2"/>
  <c r="D846" i="2"/>
  <c r="D708" i="2"/>
  <c r="D772" i="2"/>
  <c r="D828" i="2"/>
  <c r="D843" i="2"/>
  <c r="D718" i="2"/>
  <c r="D817" i="2"/>
  <c r="D665" i="2"/>
  <c r="D764" i="2"/>
  <c r="D802" i="2"/>
  <c r="D796" i="2"/>
  <c r="D707" i="2"/>
  <c r="D752" i="2"/>
  <c r="D789" i="2"/>
  <c r="D716" i="2"/>
  <c r="D663" i="2"/>
  <c r="D717" i="2"/>
  <c r="D770" i="2"/>
  <c r="D760" i="2"/>
  <c r="D814" i="2"/>
  <c r="D793" i="2"/>
  <c r="D773" i="2"/>
  <c r="D748" i="2"/>
  <c r="D813" i="2"/>
  <c r="D734" i="2"/>
  <c r="D762" i="2"/>
  <c r="D679" i="2"/>
  <c r="D620" i="2"/>
  <c r="D524" i="2"/>
  <c r="D560" i="2"/>
  <c r="D571" i="2"/>
  <c r="D584" i="2"/>
  <c r="D444" i="2"/>
  <c r="D610" i="2"/>
  <c r="D518" i="2"/>
  <c r="D591" i="2"/>
  <c r="D544" i="2"/>
  <c r="D567" i="2"/>
  <c r="D576" i="2"/>
  <c r="D630" i="2"/>
  <c r="D523" i="2"/>
  <c r="D592" i="2"/>
  <c r="D626" i="2"/>
  <c r="D482" i="2"/>
  <c r="D532" i="2"/>
  <c r="D561" i="2"/>
  <c r="D539" i="2"/>
  <c r="D598" i="2"/>
  <c r="D641" i="2"/>
  <c r="D491" i="2"/>
  <c r="D465" i="2"/>
  <c r="D557" i="2"/>
  <c r="D507" i="2"/>
  <c r="D437" i="2"/>
  <c r="D612" i="2"/>
  <c r="D461" i="2"/>
  <c r="D548" i="2"/>
  <c r="D616" i="2"/>
  <c r="D627" i="2"/>
  <c r="D575" i="2"/>
  <c r="D601" i="2"/>
  <c r="D442" i="2"/>
  <c r="D614" i="2"/>
  <c r="D449" i="2"/>
  <c r="D599" i="2"/>
  <c r="D538" i="2"/>
  <c r="D644" i="2"/>
  <c r="D570" i="2"/>
  <c r="D469" i="2"/>
  <c r="D471" i="2"/>
  <c r="D502" i="2"/>
  <c r="D559" i="2"/>
  <c r="D510" i="2"/>
  <c r="D574" i="2"/>
  <c r="D514" i="2"/>
  <c r="D573" i="2"/>
  <c r="D481" i="2"/>
  <c r="D621" i="2"/>
  <c r="D625" i="2"/>
  <c r="D632" i="2"/>
  <c r="D546" i="2"/>
  <c r="D558" i="2"/>
  <c r="D485" i="2"/>
  <c r="D594" i="2"/>
  <c r="D642" i="2"/>
  <c r="D488" i="2"/>
  <c r="D603" i="2"/>
  <c r="D464" i="2"/>
  <c r="D542" i="2"/>
  <c r="D511" i="2"/>
  <c r="D476" i="2"/>
  <c r="D604" i="2"/>
  <c r="D637" i="2"/>
  <c r="D473" i="2"/>
  <c r="D527" i="2"/>
  <c r="D483" i="2"/>
  <c r="D495" i="2"/>
  <c r="D439" i="2"/>
  <c r="D453" i="2"/>
  <c r="D443" i="2"/>
  <c r="D454" i="2"/>
  <c r="D489" i="2"/>
  <c r="D596" i="2"/>
  <c r="D534" i="2"/>
  <c r="D600" i="2"/>
  <c r="D516" i="2"/>
  <c r="D496" i="2"/>
  <c r="D581" i="2"/>
  <c r="D645" i="2"/>
  <c r="D515" i="2"/>
  <c r="D472" i="2"/>
  <c r="D500" i="2"/>
  <c r="D493" i="2"/>
  <c r="D504" i="2"/>
  <c r="D588" i="2"/>
  <c r="D552" i="2"/>
  <c r="D640" i="2"/>
  <c r="D460" i="2"/>
  <c r="D566" i="2"/>
  <c r="D617" i="2"/>
  <c r="D531" i="2"/>
  <c r="D533" i="2"/>
  <c r="D545" i="2"/>
  <c r="D623" i="2"/>
  <c r="D549" i="2"/>
  <c r="D587" i="2"/>
  <c r="D475" i="2"/>
  <c r="D619" i="2"/>
  <c r="D648" i="2"/>
  <c r="D629" i="2"/>
  <c r="D556" i="2"/>
  <c r="D589" i="2"/>
  <c r="D490" i="2"/>
  <c r="D579" i="2"/>
  <c r="D503" i="2"/>
  <c r="D447" i="2"/>
  <c r="D497" i="2"/>
  <c r="D547" i="2"/>
  <c r="D536" i="2"/>
  <c r="D459" i="2"/>
  <c r="D553" i="2"/>
  <c r="D441" i="2"/>
  <c r="D505" i="2"/>
  <c r="D583" i="2"/>
  <c r="D633" i="2"/>
  <c r="D568" i="2"/>
  <c r="D455" i="2"/>
  <c r="D636" i="2"/>
  <c r="D638" i="2"/>
  <c r="D572" i="2"/>
  <c r="D530" i="2"/>
  <c r="D649" i="2"/>
  <c r="D440" i="2"/>
  <c r="D535" i="2"/>
  <c r="D613" i="2"/>
  <c r="D457" i="2"/>
  <c r="D463" i="2"/>
  <c r="D554" i="2"/>
  <c r="D498" i="2"/>
  <c r="D615" i="2"/>
  <c r="D509" i="2"/>
  <c r="D501" i="2"/>
  <c r="D543" i="2"/>
  <c r="D602" i="2"/>
  <c r="D526" i="2"/>
  <c r="D624" i="2"/>
  <c r="D593" i="2"/>
  <c r="D590" i="2"/>
  <c r="D577" i="2"/>
  <c r="D487" i="2"/>
  <c r="D466" i="2"/>
  <c r="D468" i="2"/>
  <c r="D611" i="2"/>
  <c r="D456" i="2"/>
  <c r="D462" i="2"/>
  <c r="D484" i="2"/>
  <c r="D492" i="2"/>
  <c r="D550" i="2"/>
  <c r="D474" i="2"/>
  <c r="D452" i="2"/>
  <c r="D529" i="2"/>
  <c r="D618" i="2"/>
  <c r="D646" i="2"/>
  <c r="D480" i="2"/>
  <c r="D541" i="2"/>
  <c r="D512" i="2"/>
  <c r="D519" i="2"/>
  <c r="D595" i="2"/>
  <c r="D540" i="2"/>
  <c r="D551" i="2"/>
  <c r="D467" i="2"/>
  <c r="D513" i="2"/>
  <c r="D499" i="2"/>
  <c r="D486" i="2"/>
  <c r="D605" i="2"/>
  <c r="D635" i="2"/>
  <c r="D569" i="2"/>
  <c r="D537" i="2"/>
  <c r="D506" i="2"/>
  <c r="D631" i="2"/>
  <c r="D470" i="2"/>
  <c r="D450" i="2"/>
  <c r="D580" i="2"/>
  <c r="D639" i="2"/>
  <c r="D451" i="2"/>
  <c r="D525" i="2"/>
  <c r="D562" i="2"/>
  <c r="D622" i="2"/>
  <c r="D448" i="2"/>
  <c r="D578" i="2"/>
  <c r="D438" i="2"/>
  <c r="D189" i="2"/>
  <c r="Q189" i="2" s="1"/>
  <c r="AD189" i="2" s="1"/>
  <c r="AY189" i="2" s="1"/>
  <c r="D17" i="2"/>
  <c r="Q17" i="2" s="1"/>
  <c r="AD17" i="2" s="1"/>
  <c r="AY17" i="2" s="1"/>
  <c r="D156" i="2"/>
  <c r="D6" i="2"/>
  <c r="D102" i="2"/>
  <c r="D169" i="2"/>
  <c r="D180" i="2"/>
  <c r="D42" i="2"/>
  <c r="D65" i="2"/>
  <c r="D76" i="2"/>
  <c r="D114" i="2"/>
  <c r="D159" i="2"/>
  <c r="D162" i="2"/>
  <c r="D79" i="2"/>
  <c r="D1033" i="2"/>
  <c r="AZ1033" i="2" s="1"/>
  <c r="E106" i="1"/>
  <c r="AR105" i="1"/>
  <c r="D193" i="2"/>
  <c r="D147" i="2"/>
  <c r="D5" i="2"/>
  <c r="D101" i="2"/>
  <c r="D153" i="2"/>
  <c r="D163" i="2"/>
  <c r="D16" i="2"/>
  <c r="D27" i="2"/>
  <c r="D130" i="2"/>
  <c r="D54" i="2"/>
  <c r="D87" i="2"/>
  <c r="D214" i="2"/>
  <c r="E82" i="1"/>
  <c r="AR81" i="1"/>
  <c r="D884" i="2"/>
  <c r="Q884" i="2" s="1"/>
  <c r="AD884" i="2" s="1"/>
  <c r="D1046" i="2"/>
  <c r="Q1046" i="2" s="1"/>
  <c r="AD1046" i="2" s="1"/>
  <c r="D962" i="2"/>
  <c r="Q962" i="2" s="1"/>
  <c r="AD962" i="2" s="1"/>
  <c r="D85" i="2"/>
  <c r="D7" i="2"/>
  <c r="D92" i="2"/>
  <c r="D144" i="2"/>
  <c r="D142" i="2"/>
  <c r="D107" i="2"/>
  <c r="D126" i="2"/>
  <c r="D62" i="2"/>
  <c r="D57" i="2"/>
  <c r="D177" i="2"/>
  <c r="D33" i="2"/>
  <c r="D199" i="2"/>
  <c r="D117" i="2"/>
  <c r="D188" i="2"/>
  <c r="D141" i="2"/>
  <c r="D120" i="2"/>
  <c r="D68" i="2"/>
  <c r="D134" i="2"/>
  <c r="D164" i="2"/>
  <c r="D15" i="2"/>
  <c r="D172" i="2"/>
  <c r="D91" i="2"/>
  <c r="D63" i="2"/>
  <c r="D113" i="2"/>
  <c r="D18" i="2"/>
  <c r="D151" i="2"/>
  <c r="D190" i="2"/>
  <c r="D32" i="2"/>
  <c r="D99" i="2"/>
  <c r="D178" i="2"/>
  <c r="D80" i="2"/>
  <c r="D150" i="2"/>
  <c r="D208" i="2"/>
  <c r="D84" i="2"/>
  <c r="D13" i="2"/>
  <c r="D25" i="2"/>
  <c r="E201" i="1"/>
  <c r="AR200" i="1"/>
  <c r="E178" i="1"/>
  <c r="AR178" i="1" s="1"/>
  <c r="AR177" i="1"/>
  <c r="D44" i="2"/>
  <c r="D49" i="2"/>
  <c r="D83" i="2"/>
  <c r="D143" i="2"/>
  <c r="D111" i="2"/>
  <c r="D82" i="2"/>
  <c r="D9" i="2"/>
  <c r="D109" i="2"/>
  <c r="D203" i="2"/>
  <c r="D106" i="2"/>
  <c r="D152" i="2"/>
  <c r="D55" i="2"/>
  <c r="D1030" i="2"/>
  <c r="AZ1030" i="2" s="1"/>
  <c r="D938" i="2"/>
  <c r="Q938" i="2" s="1"/>
  <c r="AD938" i="2" s="1"/>
  <c r="D77" i="2"/>
  <c r="AR160" i="1"/>
  <c r="E161" i="1"/>
  <c r="E162" i="1" s="1"/>
  <c r="D155" i="2"/>
  <c r="D209" i="2"/>
  <c r="D72" i="2"/>
  <c r="D66" i="2"/>
  <c r="D36" i="2"/>
  <c r="D29" i="2"/>
  <c r="D179" i="2"/>
  <c r="D23" i="2"/>
  <c r="D137" i="2"/>
  <c r="D138" i="2"/>
  <c r="D167" i="2"/>
  <c r="D160" i="2"/>
  <c r="D39" i="2"/>
  <c r="D41" i="2"/>
  <c r="D183" i="2"/>
  <c r="D200" i="2"/>
  <c r="D28" i="2"/>
  <c r="D96" i="2"/>
  <c r="D125" i="2"/>
  <c r="D149" i="2"/>
  <c r="D192" i="2"/>
  <c r="D95" i="2"/>
  <c r="D128" i="2"/>
  <c r="D207" i="2"/>
  <c r="E18" i="1"/>
  <c r="AR18" i="1" s="1"/>
  <c r="AR17" i="1"/>
  <c r="E26" i="1"/>
  <c r="AR25" i="1"/>
  <c r="AR113" i="1"/>
  <c r="E114" i="1"/>
  <c r="AR114" i="1" s="1"/>
  <c r="E234" i="1"/>
  <c r="AR234" i="1" s="1"/>
  <c r="AR233" i="1"/>
  <c r="E9" i="1"/>
  <c r="AR8" i="1"/>
  <c r="D233" i="2" l="1"/>
  <c r="Q233" i="2" s="1"/>
  <c r="AD233" i="2" s="1"/>
  <c r="AY233" i="2" s="1"/>
  <c r="D236" i="2"/>
  <c r="Q236" i="2" s="1"/>
  <c r="AD236" i="2" s="1"/>
  <c r="AY236" i="2" s="1"/>
  <c r="D293" i="2"/>
  <c r="AZ293" i="2" s="1"/>
  <c r="BA293" i="2" s="1"/>
  <c r="D280" i="2"/>
  <c r="AZ280" i="2" s="1"/>
  <c r="BA280" i="2" s="1"/>
  <c r="D322" i="2"/>
  <c r="AZ322" i="2" s="1"/>
  <c r="BA322" i="2" s="1"/>
  <c r="D255" i="2"/>
  <c r="AZ255" i="2" s="1"/>
  <c r="BA255" i="2" s="1"/>
  <c r="D248" i="2"/>
  <c r="Q248" i="2" s="1"/>
  <c r="AD248" i="2" s="1"/>
  <c r="AY248" i="2" s="1"/>
  <c r="D377" i="2"/>
  <c r="AZ377" i="2" s="1"/>
  <c r="BA377" i="2" s="1"/>
  <c r="D372" i="2"/>
  <c r="AZ372" i="2" s="1"/>
  <c r="BA372" i="2" s="1"/>
  <c r="D419" i="2"/>
  <c r="Q419" i="2" s="1"/>
  <c r="AD419" i="2" s="1"/>
  <c r="AY419" i="2" s="1"/>
  <c r="D245" i="2"/>
  <c r="AZ245" i="2" s="1"/>
  <c r="BA245" i="2" s="1"/>
  <c r="D254" i="2"/>
  <c r="AZ254" i="2" s="1"/>
  <c r="BA254" i="2" s="1"/>
  <c r="D268" i="2"/>
  <c r="AZ268" i="2" s="1"/>
  <c r="BA268" i="2" s="1"/>
  <c r="D337" i="2"/>
  <c r="Q337" i="2" s="1"/>
  <c r="AD337" i="2" s="1"/>
  <c r="AY337" i="2" s="1"/>
  <c r="D416" i="2"/>
  <c r="Q416" i="2" s="1"/>
  <c r="AD416" i="2" s="1"/>
  <c r="AY416" i="2" s="1"/>
  <c r="D412" i="2"/>
  <c r="Q412" i="2" s="1"/>
  <c r="AD412" i="2" s="1"/>
  <c r="AY412" i="2" s="1"/>
  <c r="D331" i="2"/>
  <c r="Q331" i="2" s="1"/>
  <c r="AD331" i="2" s="1"/>
  <c r="AY331" i="2" s="1"/>
  <c r="D226" i="2"/>
  <c r="Q226" i="2" s="1"/>
  <c r="AD226" i="2" s="1"/>
  <c r="AY226" i="2" s="1"/>
  <c r="D319" i="2"/>
  <c r="Q319" i="2" s="1"/>
  <c r="AD319" i="2" s="1"/>
  <c r="AY319" i="2" s="1"/>
  <c r="D316" i="2"/>
  <c r="AZ316" i="2" s="1"/>
  <c r="D318" i="2"/>
  <c r="Q318" i="2" s="1"/>
  <c r="AD318" i="2" s="1"/>
  <c r="AY318" i="2" s="1"/>
  <c r="M290" i="1"/>
  <c r="O289" i="1"/>
  <c r="D428" i="2"/>
  <c r="AZ428" i="2" s="1"/>
  <c r="D308" i="2"/>
  <c r="Q308" i="2" s="1"/>
  <c r="AD308" i="2" s="1"/>
  <c r="AY308" i="2" s="1"/>
  <c r="D352" i="2"/>
  <c r="Q352" i="2" s="1"/>
  <c r="AD352" i="2" s="1"/>
  <c r="AY352" i="2" s="1"/>
  <c r="D386" i="2"/>
  <c r="Q386" i="2" s="1"/>
  <c r="AD386" i="2" s="1"/>
  <c r="D275" i="2"/>
  <c r="Q275" i="2" s="1"/>
  <c r="AD275" i="2" s="1"/>
  <c r="AY275" i="2" s="1"/>
  <c r="D326" i="2"/>
  <c r="Q326" i="2" s="1"/>
  <c r="AD326" i="2" s="1"/>
  <c r="AY326" i="2" s="1"/>
  <c r="D309" i="2"/>
  <c r="Q309" i="2" s="1"/>
  <c r="AD309" i="2" s="1"/>
  <c r="AY309" i="2" s="1"/>
  <c r="D365" i="2"/>
  <c r="Q365" i="2" s="1"/>
  <c r="AD365" i="2" s="1"/>
  <c r="AY365" i="2" s="1"/>
  <c r="D333" i="2"/>
  <c r="AZ333" i="2" s="1"/>
  <c r="BA333" i="2" s="1"/>
  <c r="D251" i="2"/>
  <c r="Q251" i="2" s="1"/>
  <c r="AD251" i="2" s="1"/>
  <c r="AY251" i="2" s="1"/>
  <c r="D399" i="2"/>
  <c r="Q399" i="2" s="1"/>
  <c r="AD399" i="2" s="1"/>
  <c r="AY399" i="2" s="1"/>
  <c r="D279" i="2"/>
  <c r="Q279" i="2" s="1"/>
  <c r="AD279" i="2" s="1"/>
  <c r="AY279" i="2" s="1"/>
  <c r="D288" i="2"/>
  <c r="Q288" i="2" s="1"/>
  <c r="AD288" i="2" s="1"/>
  <c r="AY288" i="2" s="1"/>
  <c r="D395" i="2"/>
  <c r="Q395" i="2" s="1"/>
  <c r="AD395" i="2" s="1"/>
  <c r="AY395" i="2" s="1"/>
  <c r="D336" i="2"/>
  <c r="Q336" i="2" s="1"/>
  <c r="AD336" i="2" s="1"/>
  <c r="AY336" i="2" s="1"/>
  <c r="D313" i="2"/>
  <c r="Q313" i="2" s="1"/>
  <c r="AD313" i="2" s="1"/>
  <c r="AY313" i="2" s="1"/>
  <c r="D423" i="2"/>
  <c r="Q423" i="2" s="1"/>
  <c r="AD423" i="2" s="1"/>
  <c r="AY423" i="2" s="1"/>
  <c r="D334" i="2"/>
  <c r="Q334" i="2" s="1"/>
  <c r="AD334" i="2" s="1"/>
  <c r="AY334" i="2" s="1"/>
  <c r="D432" i="2"/>
  <c r="Q432" i="2" s="1"/>
  <c r="AD432" i="2" s="1"/>
  <c r="D252" i="2"/>
  <c r="Q252" i="2" s="1"/>
  <c r="AD252" i="2" s="1"/>
  <c r="AY252" i="2" s="1"/>
  <c r="D247" i="2"/>
  <c r="Q247" i="2" s="1"/>
  <c r="AD247" i="2" s="1"/>
  <c r="AY247" i="2" s="1"/>
  <c r="D343" i="2"/>
  <c r="Q343" i="2" s="1"/>
  <c r="AD343" i="2" s="1"/>
  <c r="D259" i="2"/>
  <c r="Q259" i="2" s="1"/>
  <c r="AD259" i="2" s="1"/>
  <c r="D284" i="2"/>
  <c r="Q284" i="2" s="1"/>
  <c r="AD284" i="2" s="1"/>
  <c r="AY284" i="2" s="1"/>
  <c r="D426" i="2"/>
  <c r="Q426" i="2" s="1"/>
  <c r="AD426" i="2" s="1"/>
  <c r="AY426" i="2" s="1"/>
  <c r="D406" i="2"/>
  <c r="Q406" i="2" s="1"/>
  <c r="AD406" i="2" s="1"/>
  <c r="AY406" i="2" s="1"/>
  <c r="D272" i="2"/>
  <c r="AZ272" i="2" s="1"/>
  <c r="BA272" i="2" s="1"/>
  <c r="D368" i="2"/>
  <c r="AZ368" i="2" s="1"/>
  <c r="BA368" i="2" s="1"/>
  <c r="D379" i="2"/>
  <c r="Q379" i="2" s="1"/>
  <c r="AD379" i="2" s="1"/>
  <c r="AY379" i="2" s="1"/>
  <c r="D340" i="2"/>
  <c r="AZ340" i="2" s="1"/>
  <c r="BA340" i="2" s="1"/>
  <c r="D431" i="2"/>
  <c r="AZ431" i="2" s="1"/>
  <c r="BB431" i="2" s="1"/>
  <c r="D295" i="2"/>
  <c r="Q295" i="2" s="1"/>
  <c r="AD295" i="2" s="1"/>
  <c r="AY295" i="2" s="1"/>
  <c r="D425" i="2"/>
  <c r="Q425" i="2" s="1"/>
  <c r="AD425" i="2" s="1"/>
  <c r="AY425" i="2" s="1"/>
  <c r="D265" i="2"/>
  <c r="AZ265" i="2" s="1"/>
  <c r="BA265" i="2" s="1"/>
  <c r="D311" i="2"/>
  <c r="Q311" i="2" s="1"/>
  <c r="AD311" i="2" s="1"/>
  <c r="AY311" i="2" s="1"/>
  <c r="D355" i="2"/>
  <c r="AZ355" i="2" s="1"/>
  <c r="BA355" i="2" s="1"/>
  <c r="D230" i="2"/>
  <c r="AZ230" i="2" s="1"/>
  <c r="D276" i="2"/>
  <c r="Q276" i="2" s="1"/>
  <c r="AD276" i="2" s="1"/>
  <c r="AY276" i="2" s="1"/>
  <c r="D231" i="2"/>
  <c r="Q231" i="2" s="1"/>
  <c r="AD231" i="2" s="1"/>
  <c r="AY231" i="2" s="1"/>
  <c r="D381" i="2"/>
  <c r="AZ381" i="2" s="1"/>
  <c r="BA381" i="2" s="1"/>
  <c r="D74" i="2"/>
  <c r="Q74" i="2" s="1"/>
  <c r="AD74" i="2" s="1"/>
  <c r="AY74" i="2" s="1"/>
  <c r="D52" i="2"/>
  <c r="AZ52" i="2" s="1"/>
  <c r="D53" i="2"/>
  <c r="AZ53" i="2" s="1"/>
  <c r="D64" i="2"/>
  <c r="AZ64" i="2" s="1"/>
  <c r="D118" i="2"/>
  <c r="AZ118" i="2" s="1"/>
  <c r="D43" i="2"/>
  <c r="Q43" i="2" s="1"/>
  <c r="AD43" i="2" s="1"/>
  <c r="D196" i="2"/>
  <c r="AZ196" i="2" s="1"/>
  <c r="D197" i="2"/>
  <c r="Q197" i="2" s="1"/>
  <c r="AD197" i="2" s="1"/>
  <c r="AY197" i="2" s="1"/>
  <c r="D58" i="2"/>
  <c r="AZ58" i="2" s="1"/>
  <c r="D51" i="2"/>
  <c r="Q51" i="2" s="1"/>
  <c r="AD51" i="2" s="1"/>
  <c r="AY51" i="2" s="1"/>
  <c r="D37" i="2"/>
  <c r="Q37" i="2" s="1"/>
  <c r="AD37" i="2" s="1"/>
  <c r="AY37" i="2" s="1"/>
  <c r="D194" i="2"/>
  <c r="Q194" i="2" s="1"/>
  <c r="AD194" i="2" s="1"/>
  <c r="AY194" i="2" s="1"/>
  <c r="D112" i="2"/>
  <c r="AZ112" i="2" s="1"/>
  <c r="D168" i="2"/>
  <c r="Q168" i="2" s="1"/>
  <c r="AD168" i="2" s="1"/>
  <c r="AY168" i="2" s="1"/>
  <c r="D205" i="2"/>
  <c r="AZ205" i="2" s="1"/>
  <c r="D60" i="2"/>
  <c r="AZ60" i="2" s="1"/>
  <c r="D129" i="2"/>
  <c r="Q129" i="2" s="1"/>
  <c r="AD129" i="2" s="1"/>
  <c r="D139" i="2"/>
  <c r="Q139" i="2" s="1"/>
  <c r="AD139" i="2" s="1"/>
  <c r="AY139" i="2" s="1"/>
  <c r="D135" i="2"/>
  <c r="AZ135" i="2" s="1"/>
  <c r="D59" i="2"/>
  <c r="Q59" i="2" s="1"/>
  <c r="AD59" i="2" s="1"/>
  <c r="AY59" i="2" s="1"/>
  <c r="D165" i="2"/>
  <c r="AZ165" i="2" s="1"/>
  <c r="D119" i="2"/>
  <c r="AZ119" i="2" s="1"/>
  <c r="D71" i="2"/>
  <c r="AZ71" i="2" s="1"/>
  <c r="D204" i="2"/>
  <c r="Q204" i="2" s="1"/>
  <c r="AD204" i="2" s="1"/>
  <c r="AY204" i="2" s="1"/>
  <c r="D166" i="2"/>
  <c r="Q166" i="2" s="1"/>
  <c r="AD166" i="2" s="1"/>
  <c r="AY166" i="2" s="1"/>
  <c r="D181" i="2"/>
  <c r="Q181" i="2" s="1"/>
  <c r="AD181" i="2" s="1"/>
  <c r="AY181" i="2" s="1"/>
  <c r="D124" i="2"/>
  <c r="AZ124" i="2" s="1"/>
  <c r="D69" i="2"/>
  <c r="Q69" i="2" s="1"/>
  <c r="AD69" i="2" s="1"/>
  <c r="AY69" i="2" s="1"/>
  <c r="D75" i="2"/>
  <c r="AZ75" i="2" s="1"/>
  <c r="D122" i="2"/>
  <c r="Q122" i="2" s="1"/>
  <c r="AD122" i="2" s="1"/>
  <c r="AY122" i="2" s="1"/>
  <c r="D34" i="2"/>
  <c r="AZ34" i="2" s="1"/>
  <c r="D211" i="2"/>
  <c r="Q211" i="2" s="1"/>
  <c r="AD211" i="2" s="1"/>
  <c r="AY211" i="2" s="1"/>
  <c r="D136" i="2"/>
  <c r="AZ136" i="2" s="1"/>
  <c r="D12" i="2"/>
  <c r="Q12" i="2" s="1"/>
  <c r="AD12" i="2" s="1"/>
  <c r="AY12" i="2" s="1"/>
  <c r="D115" i="2"/>
  <c r="AZ115" i="2" s="1"/>
  <c r="D123" i="2"/>
  <c r="AZ123" i="2" s="1"/>
  <c r="D157" i="2"/>
  <c r="Q157" i="2" s="1"/>
  <c r="AD157" i="2" s="1"/>
  <c r="AY157" i="2" s="1"/>
  <c r="D145" i="2"/>
  <c r="Q145" i="2" s="1"/>
  <c r="AD145" i="2" s="1"/>
  <c r="AY145" i="2" s="1"/>
  <c r="D213" i="2"/>
  <c r="AZ213" i="2" s="1"/>
  <c r="D185" i="2"/>
  <c r="Q185" i="2" s="1"/>
  <c r="AD185" i="2" s="1"/>
  <c r="AY185" i="2" s="1"/>
  <c r="D78" i="2"/>
  <c r="AZ78" i="2" s="1"/>
  <c r="D161" i="2"/>
  <c r="AZ161" i="2" s="1"/>
  <c r="D202" i="2"/>
  <c r="Q202" i="2" s="1"/>
  <c r="AD202" i="2" s="1"/>
  <c r="AY202" i="2" s="1"/>
  <c r="D184" i="2"/>
  <c r="Q184" i="2" s="1"/>
  <c r="AD184" i="2" s="1"/>
  <c r="AY184" i="2" s="1"/>
  <c r="D38" i="2"/>
  <c r="AZ38" i="2" s="1"/>
  <c r="D110" i="2"/>
  <c r="Q110" i="2" s="1"/>
  <c r="AD110" i="2" s="1"/>
  <c r="AY110" i="2" s="1"/>
  <c r="D148" i="2"/>
  <c r="AZ148" i="2" s="1"/>
  <c r="D22" i="2"/>
  <c r="Q22" i="2" s="1"/>
  <c r="AD22" i="2" s="1"/>
  <c r="AY22" i="2" s="1"/>
  <c r="D40" i="2"/>
  <c r="Q40" i="2" s="1"/>
  <c r="AD40" i="2" s="1"/>
  <c r="AY40" i="2" s="1"/>
  <c r="D30" i="2"/>
  <c r="Q30" i="2" s="1"/>
  <c r="AD30" i="2" s="1"/>
  <c r="AY30" i="2" s="1"/>
  <c r="D201" i="2"/>
  <c r="Q201" i="2" s="1"/>
  <c r="AD201" i="2" s="1"/>
  <c r="AY201" i="2" s="1"/>
  <c r="D19" i="2"/>
  <c r="AZ19" i="2" s="1"/>
  <c r="D104" i="2"/>
  <c r="AZ104" i="2" s="1"/>
  <c r="D154" i="2"/>
  <c r="AZ154" i="2" s="1"/>
  <c r="D11" i="2"/>
  <c r="AZ11" i="2" s="1"/>
  <c r="D73" i="2"/>
  <c r="Q73" i="2" s="1"/>
  <c r="AD73" i="2" s="1"/>
  <c r="AY73" i="2" s="1"/>
  <c r="D210" i="2"/>
  <c r="Q210" i="2" s="1"/>
  <c r="AD210" i="2" s="1"/>
  <c r="AY210" i="2" s="1"/>
  <c r="D56" i="2"/>
  <c r="Q56" i="2" s="1"/>
  <c r="AD56" i="2" s="1"/>
  <c r="AY56" i="2" s="1"/>
  <c r="D187" i="2"/>
  <c r="AZ187" i="2" s="1"/>
  <c r="D20" i="2"/>
  <c r="Q20" i="2" s="1"/>
  <c r="AD20" i="2" s="1"/>
  <c r="AY20" i="2" s="1"/>
  <c r="D206" i="2"/>
  <c r="AZ206" i="2" s="1"/>
  <c r="D108" i="2"/>
  <c r="AZ108" i="2" s="1"/>
  <c r="D195" i="2"/>
  <c r="AZ195" i="2" s="1"/>
  <c r="D48" i="2"/>
  <c r="AZ48" i="2" s="1"/>
  <c r="D186" i="2"/>
  <c r="Q186" i="2" s="1"/>
  <c r="AD186" i="2" s="1"/>
  <c r="AY186" i="2" s="1"/>
  <c r="D35" i="2"/>
  <c r="Q35" i="2" s="1"/>
  <c r="AD35" i="2" s="1"/>
  <c r="AY35" i="2" s="1"/>
  <c r="D182" i="2"/>
  <c r="AZ182" i="2" s="1"/>
  <c r="D173" i="2"/>
  <c r="AZ173" i="2" s="1"/>
  <c r="D121" i="2"/>
  <c r="Q121" i="2" s="1"/>
  <c r="AD121" i="2" s="1"/>
  <c r="AY121" i="2" s="1"/>
  <c r="D24" i="2"/>
  <c r="Q24" i="2" s="1"/>
  <c r="AD24" i="2" s="1"/>
  <c r="AY24" i="2" s="1"/>
  <c r="D14" i="2"/>
  <c r="AZ14" i="2" s="1"/>
  <c r="D81" i="2"/>
  <c r="Q81" i="2" s="1"/>
  <c r="AD81" i="2" s="1"/>
  <c r="AY81" i="2" s="1"/>
  <c r="D26" i="2"/>
  <c r="AZ26" i="2" s="1"/>
  <c r="D215" i="2"/>
  <c r="Q215" i="2" s="1"/>
  <c r="AD215" i="2" s="1"/>
  <c r="D97" i="2"/>
  <c r="AZ97" i="2" s="1"/>
  <c r="D31" i="2"/>
  <c r="AZ31" i="2" s="1"/>
  <c r="D100" i="2"/>
  <c r="Q100" i="2" s="1"/>
  <c r="AD100" i="2" s="1"/>
  <c r="AY100" i="2" s="1"/>
  <c r="D50" i="2"/>
  <c r="AZ50" i="2" s="1"/>
  <c r="D21" i="2"/>
  <c r="AZ21" i="2" s="1"/>
  <c r="D67" i="2"/>
  <c r="Q67" i="2" s="1"/>
  <c r="AD67" i="2" s="1"/>
  <c r="AY67" i="2" s="1"/>
  <c r="D171" i="2"/>
  <c r="AZ171" i="2" s="1"/>
  <c r="D94" i="2"/>
  <c r="Q94" i="2" s="1"/>
  <c r="AD94" i="2" s="1"/>
  <c r="AY94" i="2" s="1"/>
  <c r="D158" i="2"/>
  <c r="Q158" i="2" s="1"/>
  <c r="AD158" i="2" s="1"/>
  <c r="AY158" i="2" s="1"/>
  <c r="D8" i="2"/>
  <c r="Q8" i="2" s="1"/>
  <c r="AD8" i="2" s="1"/>
  <c r="AY8" i="2" s="1"/>
  <c r="D116" i="2"/>
  <c r="AZ116" i="2" s="1"/>
  <c r="D212" i="2"/>
  <c r="Q212" i="2" s="1"/>
  <c r="AD212" i="2" s="1"/>
  <c r="AY212" i="2" s="1"/>
  <c r="D198" i="2"/>
  <c r="AZ198" i="2" s="1"/>
  <c r="D86" i="2"/>
  <c r="Q86" i="2" s="1"/>
  <c r="AD86" i="2" s="1"/>
  <c r="D70" i="2"/>
  <c r="AZ70" i="2" s="1"/>
  <c r="D191" i="2"/>
  <c r="Q191" i="2" s="1"/>
  <c r="AD191" i="2" s="1"/>
  <c r="AY191" i="2" s="1"/>
  <c r="D93" i="2"/>
  <c r="AZ93" i="2" s="1"/>
  <c r="D105" i="2"/>
  <c r="AZ105" i="2" s="1"/>
  <c r="D216" i="2"/>
  <c r="AZ216" i="2" s="1"/>
  <c r="D140" i="2"/>
  <c r="Q140" i="2" s="1"/>
  <c r="AD140" i="2" s="1"/>
  <c r="AY140" i="2" s="1"/>
  <c r="D98" i="2"/>
  <c r="AZ98" i="2" s="1"/>
  <c r="D61" i="2"/>
  <c r="Q61" i="2" s="1"/>
  <c r="AD61" i="2" s="1"/>
  <c r="AY61" i="2" s="1"/>
  <c r="D926" i="2"/>
  <c r="AZ926" i="2" s="1"/>
  <c r="BB926" i="2" s="1"/>
  <c r="D937" i="2"/>
  <c r="Q937" i="2" s="1"/>
  <c r="AD937" i="2" s="1"/>
  <c r="D986" i="2"/>
  <c r="Q986" i="2" s="1"/>
  <c r="AD986" i="2" s="1"/>
  <c r="D974" i="2"/>
  <c r="Q974" i="2" s="1"/>
  <c r="AD974" i="2" s="1"/>
  <c r="D885" i="2"/>
  <c r="Q885" i="2" s="1"/>
  <c r="AD885" i="2" s="1"/>
  <c r="D1018" i="2"/>
  <c r="AZ1018" i="2" s="1"/>
  <c r="BB1018" i="2" s="1"/>
  <c r="D909" i="2"/>
  <c r="AZ909" i="2" s="1"/>
  <c r="BB909" i="2" s="1"/>
  <c r="D1055" i="2"/>
  <c r="Q1055" i="2" s="1"/>
  <c r="AD1055" i="2" s="1"/>
  <c r="D1066" i="2"/>
  <c r="Q1066" i="2" s="1"/>
  <c r="AD1066" i="2" s="1"/>
  <c r="AZ221" i="2"/>
  <c r="BA221" i="2" s="1"/>
  <c r="AZ224" i="2"/>
  <c r="BA224" i="2" s="1"/>
  <c r="AZ310" i="2"/>
  <c r="BA310" i="2" s="1"/>
  <c r="Q230" i="2"/>
  <c r="AD230" i="2" s="1"/>
  <c r="AY230" i="2" s="1"/>
  <c r="Q277" i="2"/>
  <c r="AD277" i="2" s="1"/>
  <c r="AY277" i="2" s="1"/>
  <c r="Q103" i="2"/>
  <c r="AD103" i="2" s="1"/>
  <c r="AY103" i="2" s="1"/>
  <c r="AZ271" i="2"/>
  <c r="BA271" i="2" s="1"/>
  <c r="AZ379" i="2"/>
  <c r="BB379" i="2" s="1"/>
  <c r="AZ281" i="2"/>
  <c r="BB281" i="2" s="1"/>
  <c r="Q410" i="2"/>
  <c r="AD410" i="2" s="1"/>
  <c r="AY410" i="2" s="1"/>
  <c r="Q322" i="2"/>
  <c r="AD322" i="2" s="1"/>
  <c r="AY322" i="2" s="1"/>
  <c r="Q364" i="2"/>
  <c r="AD364" i="2" s="1"/>
  <c r="AY364" i="2" s="1"/>
  <c r="Q278" i="2"/>
  <c r="AD278" i="2" s="1"/>
  <c r="AY278" i="2" s="1"/>
  <c r="Q407" i="2"/>
  <c r="AD407" i="2" s="1"/>
  <c r="AY407" i="2" s="1"/>
  <c r="Q254" i="2"/>
  <c r="AD254" i="2" s="1"/>
  <c r="AY254" i="2" s="1"/>
  <c r="Q372" i="2"/>
  <c r="AD372" i="2" s="1"/>
  <c r="AY372" i="2" s="1"/>
  <c r="Q320" i="2"/>
  <c r="AD320" i="2" s="1"/>
  <c r="AY320" i="2" s="1"/>
  <c r="AZ246" i="2"/>
  <c r="BA246" i="2" s="1"/>
  <c r="Q314" i="2"/>
  <c r="AD314" i="2" s="1"/>
  <c r="AY314" i="2" s="1"/>
  <c r="AZ367" i="2"/>
  <c r="BA367" i="2" s="1"/>
  <c r="Q350" i="2"/>
  <c r="AD350" i="2" s="1"/>
  <c r="AY350" i="2" s="1"/>
  <c r="Q324" i="2"/>
  <c r="AD324" i="2" s="1"/>
  <c r="AY324" i="2" s="1"/>
  <c r="AZ307" i="2"/>
  <c r="BA307" i="2" s="1"/>
  <c r="AZ234" i="2"/>
  <c r="BA234" i="2" s="1"/>
  <c r="AZ357" i="2"/>
  <c r="BA357" i="2" s="1"/>
  <c r="Q400" i="2"/>
  <c r="AD400" i="2" s="1"/>
  <c r="AY400" i="2" s="1"/>
  <c r="Q353" i="2"/>
  <c r="AD353" i="2" s="1"/>
  <c r="AY353" i="2" s="1"/>
  <c r="Q228" i="2"/>
  <c r="AD228" i="2" s="1"/>
  <c r="AY228" i="2" s="1"/>
  <c r="AZ396" i="2"/>
  <c r="BB396" i="2" s="1"/>
  <c r="Q375" i="2"/>
  <c r="AD375" i="2" s="1"/>
  <c r="AY375" i="2" s="1"/>
  <c r="AZ264" i="2"/>
  <c r="BB264" i="2" s="1"/>
  <c r="AZ235" i="2"/>
  <c r="BA235" i="2" s="1"/>
  <c r="AZ332" i="2"/>
  <c r="BB332" i="2" s="1"/>
  <c r="AZ238" i="2"/>
  <c r="BA238" i="2" s="1"/>
  <c r="AZ267" i="2"/>
  <c r="BA267" i="2" s="1"/>
  <c r="AZ363" i="2"/>
  <c r="BA363" i="2" s="1"/>
  <c r="AZ418" i="2"/>
  <c r="BA418" i="2" s="1"/>
  <c r="AZ393" i="2"/>
  <c r="BB393" i="2" s="1"/>
  <c r="AZ765" i="2"/>
  <c r="BA765" i="2" s="1"/>
  <c r="AZ753" i="2"/>
  <c r="BB753" i="2" s="1"/>
  <c r="Q647" i="2"/>
  <c r="AD647" i="2" s="1"/>
  <c r="AZ508" i="2"/>
  <c r="BB508" i="2" s="1"/>
  <c r="AZ528" i="2"/>
  <c r="BA528" i="2" s="1"/>
  <c r="AZ743" i="2"/>
  <c r="BA743" i="2" s="1"/>
  <c r="Q806" i="2"/>
  <c r="AD806" i="2" s="1"/>
  <c r="AY806" i="2" s="1"/>
  <c r="Q856" i="2"/>
  <c r="AD856" i="2" s="1"/>
  <c r="AY856" i="2" s="1"/>
  <c r="Q763" i="2"/>
  <c r="AD763" i="2" s="1"/>
  <c r="AY763" i="2" s="1"/>
  <c r="Q757" i="2"/>
  <c r="AD757" i="2" s="1"/>
  <c r="AY757" i="2" s="1"/>
  <c r="AZ754" i="2"/>
  <c r="BA754" i="2" s="1"/>
  <c r="AZ749" i="2"/>
  <c r="BB749" i="2" s="1"/>
  <c r="Q669" i="2"/>
  <c r="AD669" i="2" s="1"/>
  <c r="AY669" i="2" s="1"/>
  <c r="AZ807" i="2"/>
  <c r="BB807" i="2" s="1"/>
  <c r="Q582" i="2"/>
  <c r="AD582" i="2" s="1"/>
  <c r="AY582" i="2" s="1"/>
  <c r="Q810" i="2"/>
  <c r="AD810" i="2" s="1"/>
  <c r="AY810" i="2" s="1"/>
  <c r="AZ783" i="2"/>
  <c r="BB783" i="2" s="1"/>
  <c r="Q769" i="2"/>
  <c r="AD769" i="2" s="1"/>
  <c r="AY769" i="2" s="1"/>
  <c r="AZ848" i="2"/>
  <c r="BB848" i="2" s="1"/>
  <c r="Q628" i="2"/>
  <c r="AD628" i="2" s="1"/>
  <c r="AY628" i="2" s="1"/>
  <c r="AZ597" i="2"/>
  <c r="BB597" i="2" s="1"/>
  <c r="AZ859" i="2"/>
  <c r="BB859" i="2" s="1"/>
  <c r="Q832" i="2"/>
  <c r="AD832" i="2" s="1"/>
  <c r="AY832" i="2" s="1"/>
  <c r="AZ634" i="2"/>
  <c r="BB634" i="2" s="1"/>
  <c r="Q705" i="2"/>
  <c r="AD705" i="2" s="1"/>
  <c r="AY705" i="2" s="1"/>
  <c r="AZ691" i="2"/>
  <c r="BA691" i="2" s="1"/>
  <c r="Q759" i="2"/>
  <c r="AD759" i="2" s="1"/>
  <c r="AY759" i="2" s="1"/>
  <c r="AZ321" i="2"/>
  <c r="BA321" i="2" s="1"/>
  <c r="D906" i="2"/>
  <c r="AZ906" i="2" s="1"/>
  <c r="BB906" i="2" s="1"/>
  <c r="D880" i="2"/>
  <c r="Q880" i="2" s="1"/>
  <c r="AD880" i="2" s="1"/>
  <c r="D1067" i="2"/>
  <c r="AZ1067" i="2" s="1"/>
  <c r="BA1067" i="2" s="1"/>
  <c r="D932" i="2"/>
  <c r="Q932" i="2" s="1"/>
  <c r="AD932" i="2" s="1"/>
  <c r="Q811" i="2"/>
  <c r="AD811" i="2" s="1"/>
  <c r="AY811" i="2" s="1"/>
  <c r="AZ711" i="2"/>
  <c r="BB711" i="2" s="1"/>
  <c r="Q146" i="2"/>
  <c r="AD146" i="2" s="1"/>
  <c r="AY146" i="2" s="1"/>
  <c r="Q445" i="2"/>
  <c r="AD445" i="2" s="1"/>
  <c r="AY445" i="2" s="1"/>
  <c r="AZ586" i="2"/>
  <c r="BB586" i="2" s="1"/>
  <c r="AZ745" i="2"/>
  <c r="BB745" i="2" s="1"/>
  <c r="Q170" i="2"/>
  <c r="AD170" i="2" s="1"/>
  <c r="Q656" i="2"/>
  <c r="AD656" i="2" s="1"/>
  <c r="AY656" i="2" s="1"/>
  <c r="Q517" i="2"/>
  <c r="AD517" i="2" s="1"/>
  <c r="Q791" i="2"/>
  <c r="AD791" i="2" s="1"/>
  <c r="AY791" i="2" s="1"/>
  <c r="Q681" i="2"/>
  <c r="AD681" i="2" s="1"/>
  <c r="AY681" i="2" s="1"/>
  <c r="AZ779" i="2"/>
  <c r="BA779" i="2" s="1"/>
  <c r="AZ643" i="2"/>
  <c r="BA643" i="2" s="1"/>
  <c r="AZ682" i="2"/>
  <c r="BB682" i="2" s="1"/>
  <c r="Q585" i="2"/>
  <c r="AD585" i="2" s="1"/>
  <c r="AY585" i="2" s="1"/>
  <c r="Q721" i="2"/>
  <c r="AD721" i="2" s="1"/>
  <c r="AY721" i="2" s="1"/>
  <c r="AZ788" i="2"/>
  <c r="BA788" i="2" s="1"/>
  <c r="AZ730" i="2"/>
  <c r="BA730" i="2" s="1"/>
  <c r="Q555" i="2"/>
  <c r="AD555" i="2" s="1"/>
  <c r="AY555" i="2" s="1"/>
  <c r="AZ494" i="2"/>
  <c r="BB494" i="2" s="1"/>
  <c r="Q847" i="2"/>
  <c r="AD847" i="2" s="1"/>
  <c r="AY847" i="2" s="1"/>
  <c r="Q844" i="2"/>
  <c r="AD844" i="2" s="1"/>
  <c r="AY844" i="2" s="1"/>
  <c r="AZ688" i="2"/>
  <c r="BA688" i="2" s="1"/>
  <c r="Q684" i="2"/>
  <c r="AD684" i="2" s="1"/>
  <c r="AY684" i="2" s="1"/>
  <c r="AZ790" i="2"/>
  <c r="BB790" i="2" s="1"/>
  <c r="AZ795" i="2"/>
  <c r="BA795" i="2" s="1"/>
  <c r="Q862" i="2"/>
  <c r="AD862" i="2" s="1"/>
  <c r="Q687" i="2"/>
  <c r="AD687" i="2" s="1"/>
  <c r="AY687" i="2" s="1"/>
  <c r="Q809" i="2"/>
  <c r="AD809" i="2" s="1"/>
  <c r="AY809" i="2" s="1"/>
  <c r="Q458" i="2"/>
  <c r="AD458" i="2" s="1"/>
  <c r="AY458" i="2" s="1"/>
  <c r="AZ659" i="2"/>
  <c r="BA659" i="2" s="1"/>
  <c r="AZ829" i="2"/>
  <c r="BB829" i="2" s="1"/>
  <c r="Q767" i="2"/>
  <c r="AD767" i="2" s="1"/>
  <c r="AY767" i="2" s="1"/>
  <c r="Q660" i="2"/>
  <c r="AD660" i="2" s="1"/>
  <c r="AY660" i="2" s="1"/>
  <c r="AZ17" i="2"/>
  <c r="BA17" i="2" s="1"/>
  <c r="D1036" i="2"/>
  <c r="D991" i="2"/>
  <c r="D881" i="2"/>
  <c r="D914" i="2"/>
  <c r="D1006" i="2"/>
  <c r="D913" i="2"/>
  <c r="D1080" i="2"/>
  <c r="D943" i="2"/>
  <c r="D1027" i="2"/>
  <c r="D1051" i="2"/>
  <c r="D958" i="2"/>
  <c r="D1050" i="2"/>
  <c r="D1004" i="2"/>
  <c r="D946" i="2"/>
  <c r="D936" i="2"/>
  <c r="D971" i="2"/>
  <c r="D874" i="2"/>
  <c r="D1048" i="2"/>
  <c r="D872" i="2"/>
  <c r="D1071" i="2"/>
  <c r="D875" i="2"/>
  <c r="D1013" i="2"/>
  <c r="D956" i="2"/>
  <c r="Q956" i="2" s="1"/>
  <c r="AD956" i="2" s="1"/>
  <c r="D1014" i="2"/>
  <c r="AZ1014" i="2" s="1"/>
  <c r="BB1014" i="2" s="1"/>
  <c r="D922" i="2"/>
  <c r="AZ922" i="2" s="1"/>
  <c r="BA922" i="2" s="1"/>
  <c r="D889" i="2"/>
  <c r="AZ889" i="2" s="1"/>
  <c r="BA889" i="2" s="1"/>
  <c r="D1002" i="2"/>
  <c r="AZ1002" i="2" s="1"/>
  <c r="BB1002" i="2" s="1"/>
  <c r="D907" i="2"/>
  <c r="Q907" i="2" s="1"/>
  <c r="AD907" i="2" s="1"/>
  <c r="D887" i="2"/>
  <c r="AZ887" i="2" s="1"/>
  <c r="BB887" i="2" s="1"/>
  <c r="D964" i="2"/>
  <c r="Q964" i="2" s="1"/>
  <c r="AD964" i="2" s="1"/>
  <c r="D920" i="2"/>
  <c r="AZ920" i="2" s="1"/>
  <c r="BA920" i="2" s="1"/>
  <c r="D1057" i="2"/>
  <c r="AZ1057" i="2" s="1"/>
  <c r="BA1057" i="2" s="1"/>
  <c r="D1009" i="2"/>
  <c r="AZ1009" i="2" s="1"/>
  <c r="BA1009" i="2" s="1"/>
  <c r="D965" i="2"/>
  <c r="AZ965" i="2" s="1"/>
  <c r="BA965" i="2" s="1"/>
  <c r="D888" i="2"/>
  <c r="Q888" i="2" s="1"/>
  <c r="AD888" i="2" s="1"/>
  <c r="D933" i="2"/>
  <c r="AZ933" i="2" s="1"/>
  <c r="BB933" i="2" s="1"/>
  <c r="D905" i="2"/>
  <c r="AZ905" i="2" s="1"/>
  <c r="BA905" i="2" s="1"/>
  <c r="D1045" i="2"/>
  <c r="Q1045" i="2" s="1"/>
  <c r="AD1045" i="2" s="1"/>
  <c r="D994" i="2"/>
  <c r="Q994" i="2" s="1"/>
  <c r="AD994" i="2" s="1"/>
  <c r="D950" i="2"/>
  <c r="AZ950" i="2" s="1"/>
  <c r="BA950" i="2" s="1"/>
  <c r="D890" i="2"/>
  <c r="Q890" i="2" s="1"/>
  <c r="AD890" i="2" s="1"/>
  <c r="D921" i="2"/>
  <c r="AZ921" i="2" s="1"/>
  <c r="BB921" i="2" s="1"/>
  <c r="D1049" i="2"/>
  <c r="Q1049" i="2" s="1"/>
  <c r="AD1049" i="2" s="1"/>
  <c r="D957" i="2"/>
  <c r="Q957" i="2" s="1"/>
  <c r="AD957" i="2" s="1"/>
  <c r="D925" i="2"/>
  <c r="AZ925" i="2" s="1"/>
  <c r="BA925" i="2" s="1"/>
  <c r="D1034" i="2"/>
  <c r="AZ1034" i="2" s="1"/>
  <c r="BA1034" i="2" s="1"/>
  <c r="D942" i="2"/>
  <c r="Q942" i="2" s="1"/>
  <c r="AD942" i="2" s="1"/>
  <c r="D898" i="2"/>
  <c r="AZ898" i="2" s="1"/>
  <c r="BA898" i="2" s="1"/>
  <c r="D1007" i="2"/>
  <c r="Q1007" i="2" s="1"/>
  <c r="AD1007" i="2" s="1"/>
  <c r="D963" i="2"/>
  <c r="Q963" i="2" s="1"/>
  <c r="AD963" i="2" s="1"/>
  <c r="D915" i="2"/>
  <c r="AZ915" i="2" s="1"/>
  <c r="BB915" i="2" s="1"/>
  <c r="D1052" i="2"/>
  <c r="AZ1052" i="2" s="1"/>
  <c r="BB1052" i="2" s="1"/>
  <c r="D1008" i="2"/>
  <c r="Q1008" i="2" s="1"/>
  <c r="AD1008" i="2" s="1"/>
  <c r="D899" i="2"/>
  <c r="Q899" i="2" s="1"/>
  <c r="AD899" i="2" s="1"/>
  <c r="D976" i="2"/>
  <c r="AZ976" i="2" s="1"/>
  <c r="BA976" i="2" s="1"/>
  <c r="D948" i="2"/>
  <c r="Q948" i="2" s="1"/>
  <c r="AD948" i="2" s="1"/>
  <c r="D900" i="2"/>
  <c r="Q900" i="2" s="1"/>
  <c r="AD900" i="2" s="1"/>
  <c r="D1037" i="2"/>
  <c r="Q1037" i="2" s="1"/>
  <c r="AD1037" i="2" s="1"/>
  <c r="D993" i="2"/>
  <c r="AZ993" i="2" s="1"/>
  <c r="BA993" i="2" s="1"/>
  <c r="D945" i="2"/>
  <c r="D959" i="2"/>
  <c r="D1026" i="2"/>
  <c r="D924" i="2"/>
  <c r="D1063" i="2"/>
  <c r="D917" i="2"/>
  <c r="D1025" i="2"/>
  <c r="D923" i="2"/>
  <c r="D984" i="2"/>
  <c r="D871" i="2"/>
  <c r="D1070" i="2"/>
  <c r="D870" i="2"/>
  <c r="D949" i="2"/>
  <c r="D969" i="2"/>
  <c r="D1023" i="2"/>
  <c r="Q1023" i="2" s="1"/>
  <c r="AD1023" i="2" s="1"/>
  <c r="D1081" i="2"/>
  <c r="AZ1081" i="2" s="1"/>
  <c r="BA1081" i="2" s="1"/>
  <c r="D989" i="2"/>
  <c r="Q989" i="2" s="1"/>
  <c r="AD989" i="2" s="1"/>
  <c r="D960" i="2"/>
  <c r="Q960" i="2" s="1"/>
  <c r="AD960" i="2" s="1"/>
  <c r="D1069" i="2"/>
  <c r="Q1069" i="2" s="1"/>
  <c r="AD1069" i="2" s="1"/>
  <c r="D977" i="2"/>
  <c r="AZ977" i="2" s="1"/>
  <c r="BB977" i="2" s="1"/>
  <c r="D886" i="2"/>
  <c r="Q886" i="2" s="1"/>
  <c r="AD886" i="2" s="1"/>
  <c r="D999" i="2"/>
  <c r="AZ999" i="2" s="1"/>
  <c r="BB999" i="2" s="1"/>
  <c r="D952" i="2"/>
  <c r="AZ952" i="2" s="1"/>
  <c r="BB952" i="2" s="1"/>
  <c r="D904" i="2"/>
  <c r="AZ904" i="2" s="1"/>
  <c r="BA904" i="2" s="1"/>
  <c r="D1044" i="2"/>
  <c r="Q1044" i="2" s="1"/>
  <c r="AD1044" i="2" s="1"/>
  <c r="D1000" i="2"/>
  <c r="Q1000" i="2" s="1"/>
  <c r="AD1000" i="2" s="1"/>
  <c r="D891" i="2"/>
  <c r="Q891" i="2" s="1"/>
  <c r="AD891" i="2" s="1"/>
  <c r="D968" i="2"/>
  <c r="Q968" i="2" s="1"/>
  <c r="AD968" i="2" s="1"/>
  <c r="D940" i="2"/>
  <c r="Q940" i="2" s="1"/>
  <c r="AD940" i="2" s="1"/>
  <c r="D1077" i="2"/>
  <c r="Q1077" i="2" s="1"/>
  <c r="AD1077" i="2" s="1"/>
  <c r="D1029" i="2"/>
  <c r="Q1029" i="2" s="1"/>
  <c r="AD1029" i="2" s="1"/>
  <c r="D985" i="2"/>
  <c r="Q985" i="2" s="1"/>
  <c r="AD985" i="2" s="1"/>
  <c r="D988" i="2"/>
  <c r="Q988" i="2" s="1"/>
  <c r="AD988" i="2" s="1"/>
  <c r="D931" i="2"/>
  <c r="AZ931" i="2" s="1"/>
  <c r="BB931" i="2" s="1"/>
  <c r="D1024" i="2"/>
  <c r="Q1024" i="2" s="1"/>
  <c r="AD1024" i="2" s="1"/>
  <c r="D992" i="2"/>
  <c r="Q992" i="2" s="1"/>
  <c r="AD992" i="2" s="1"/>
  <c r="D919" i="2"/>
  <c r="AZ919" i="2" s="1"/>
  <c r="BA919" i="2" s="1"/>
  <c r="D1012" i="2"/>
  <c r="Q1012" i="2" s="1"/>
  <c r="AD1012" i="2" s="1"/>
  <c r="D902" i="2"/>
  <c r="AZ902" i="2" s="1"/>
  <c r="BA902" i="2" s="1"/>
  <c r="D1042" i="2"/>
  <c r="AZ1042" i="2" s="1"/>
  <c r="BB1042" i="2" s="1"/>
  <c r="D995" i="2"/>
  <c r="AZ995" i="2" s="1"/>
  <c r="BB995" i="2" s="1"/>
  <c r="D947" i="2"/>
  <c r="AZ947" i="2" s="1"/>
  <c r="BA947" i="2" s="1"/>
  <c r="D903" i="2"/>
  <c r="Q903" i="2" s="1"/>
  <c r="AD903" i="2" s="1"/>
  <c r="D1043" i="2"/>
  <c r="Q1043" i="2" s="1"/>
  <c r="AD1043" i="2" s="1"/>
  <c r="D873" i="2"/>
  <c r="AZ873" i="2" s="1"/>
  <c r="BB873" i="2" s="1"/>
  <c r="D1011" i="2"/>
  <c r="AZ1011" i="2" s="1"/>
  <c r="BB1011" i="2" s="1"/>
  <c r="D983" i="2"/>
  <c r="AZ983" i="2" s="1"/>
  <c r="BA983" i="2" s="1"/>
  <c r="D935" i="2"/>
  <c r="AZ935" i="2" s="1"/>
  <c r="BA935" i="2" s="1"/>
  <c r="D1072" i="2"/>
  <c r="AZ1072" i="2" s="1"/>
  <c r="BB1072" i="2" s="1"/>
  <c r="D1028" i="2"/>
  <c r="AZ1028" i="2" s="1"/>
  <c r="BB1028" i="2" s="1"/>
  <c r="D978" i="2"/>
  <c r="D877" i="2"/>
  <c r="D1060" i="2"/>
  <c r="D901" i="2"/>
  <c r="D1073" i="2"/>
  <c r="D1015" i="2"/>
  <c r="AZ934" i="2"/>
  <c r="BA934" i="2" s="1"/>
  <c r="D1019" i="2"/>
  <c r="Q1019" i="2" s="1"/>
  <c r="AD1019" i="2" s="1"/>
  <c r="D916" i="2"/>
  <c r="AZ916" i="2" s="1"/>
  <c r="BA916" i="2" s="1"/>
  <c r="D1017" i="2"/>
  <c r="AZ1017" i="2" s="1"/>
  <c r="BB1017" i="2" s="1"/>
  <c r="D895" i="2"/>
  <c r="Q895" i="2" s="1"/>
  <c r="AD895" i="2" s="1"/>
  <c r="D967" i="2"/>
  <c r="AZ967" i="2" s="1"/>
  <c r="BA967" i="2" s="1"/>
  <c r="D878" i="2"/>
  <c r="AZ878" i="2" s="1"/>
  <c r="BB878" i="2" s="1"/>
  <c r="D927" i="2"/>
  <c r="Q927" i="2" s="1"/>
  <c r="AD927" i="2" s="1"/>
  <c r="D1032" i="2"/>
  <c r="Q1032" i="2" s="1"/>
  <c r="AD1032" i="2" s="1"/>
  <c r="D1031" i="2"/>
  <c r="AZ1031" i="2" s="1"/>
  <c r="BA1031" i="2" s="1"/>
  <c r="D1035" i="2"/>
  <c r="Q1035" i="2" s="1"/>
  <c r="AD1035" i="2" s="1"/>
  <c r="D879" i="2"/>
  <c r="AZ879" i="2" s="1"/>
  <c r="BA879" i="2" s="1"/>
  <c r="D980" i="2"/>
  <c r="D1062" i="2"/>
  <c r="AZ1062" i="2" s="1"/>
  <c r="D1054" i="2"/>
  <c r="Q1054" i="2" s="1"/>
  <c r="AD1054" i="2" s="1"/>
  <c r="D1075" i="2"/>
  <c r="Q1075" i="2" s="1"/>
  <c r="AD1075" i="2" s="1"/>
  <c r="D1074" i="2"/>
  <c r="Q1074" i="2" s="1"/>
  <c r="AD1074" i="2" s="1"/>
  <c r="D892" i="2"/>
  <c r="AZ892" i="2" s="1"/>
  <c r="BA892" i="2" s="1"/>
  <c r="D1079" i="2"/>
  <c r="AZ1079" i="2" s="1"/>
  <c r="BA1079" i="2" s="1"/>
  <c r="D1001" i="2"/>
  <c r="AZ1001" i="2" s="1"/>
  <c r="BB1001" i="2" s="1"/>
  <c r="D918" i="2"/>
  <c r="AZ918" i="2" s="1"/>
  <c r="BB918" i="2" s="1"/>
  <c r="D897" i="2"/>
  <c r="AZ897" i="2" s="1"/>
  <c r="BB897" i="2" s="1"/>
  <c r="D961" i="2"/>
  <c r="AZ961" i="2" s="1"/>
  <c r="BB961" i="2" s="1"/>
  <c r="D1053" i="2"/>
  <c r="Q1053" i="2" s="1"/>
  <c r="AD1053" i="2" s="1"/>
  <c r="D941" i="2"/>
  <c r="AZ941" i="2" s="1"/>
  <c r="BA941" i="2" s="1"/>
  <c r="D973" i="2"/>
  <c r="AZ973" i="2" s="1"/>
  <c r="BB973" i="2" s="1"/>
  <c r="D1065" i="2"/>
  <c r="AZ1065" i="2" s="1"/>
  <c r="BB1065" i="2" s="1"/>
  <c r="D972" i="2"/>
  <c r="Q972" i="2" s="1"/>
  <c r="AD972" i="2" s="1"/>
  <c r="D1056" i="2"/>
  <c r="AZ1056" i="2" s="1"/>
  <c r="BB1056" i="2" s="1"/>
  <c r="D882" i="2"/>
  <c r="AZ882" i="2" s="1"/>
  <c r="BB882" i="2" s="1"/>
  <c r="D979" i="2"/>
  <c r="Q979" i="2" s="1"/>
  <c r="AD979" i="2" s="1"/>
  <c r="D1064" i="2"/>
  <c r="Q1064" i="2" s="1"/>
  <c r="AD1064" i="2" s="1"/>
  <c r="D975" i="2"/>
  <c r="Q975" i="2" s="1"/>
  <c r="AD975" i="2" s="1"/>
  <c r="D894" i="2"/>
  <c r="Q894" i="2" s="1"/>
  <c r="AD894" i="2" s="1"/>
  <c r="D1076" i="2"/>
  <c r="Q1076" i="2" s="1"/>
  <c r="AD1076" i="2" s="1"/>
  <c r="D987" i="2"/>
  <c r="AZ987" i="2" s="1"/>
  <c r="BB987" i="2" s="1"/>
  <c r="D893" i="2"/>
  <c r="Q893" i="2" s="1"/>
  <c r="AD893" i="2" s="1"/>
  <c r="D951" i="2"/>
  <c r="AZ951" i="2" s="1"/>
  <c r="BA951" i="2" s="1"/>
  <c r="D1059" i="2"/>
  <c r="Q1059" i="2" s="1"/>
  <c r="AD1059" i="2" s="1"/>
  <c r="D1058" i="2"/>
  <c r="AZ1058" i="2" s="1"/>
  <c r="BB1058" i="2" s="1"/>
  <c r="D981" i="2"/>
  <c r="D1016" i="2"/>
  <c r="D1005" i="2"/>
  <c r="Q1005" i="2" s="1"/>
  <c r="AD1005" i="2" s="1"/>
  <c r="D896" i="2"/>
  <c r="AZ896" i="2" s="1"/>
  <c r="BA896" i="2" s="1"/>
  <c r="D928" i="2"/>
  <c r="AZ928" i="2" s="1"/>
  <c r="BB928" i="2" s="1"/>
  <c r="D1068" i="2"/>
  <c r="Q1068" i="2" s="1"/>
  <c r="AD1068" i="2" s="1"/>
  <c r="D1020" i="2"/>
  <c r="AZ1020" i="2" s="1"/>
  <c r="BA1020" i="2" s="1"/>
  <c r="D1003" i="2"/>
  <c r="Q1003" i="2" s="1"/>
  <c r="AD1003" i="2" s="1"/>
  <c r="D939" i="2"/>
  <c r="Q939" i="2" s="1"/>
  <c r="AD939" i="2" s="1"/>
  <c r="D1047" i="2"/>
  <c r="Q1047" i="2" s="1"/>
  <c r="AD1047" i="2" s="1"/>
  <c r="D966" i="2"/>
  <c r="Q966" i="2" s="1"/>
  <c r="AD966" i="2" s="1"/>
  <c r="D990" i="2"/>
  <c r="D970" i="2"/>
  <c r="Q970" i="2" s="1"/>
  <c r="AD970" i="2" s="1"/>
  <c r="D982" i="2"/>
  <c r="Q982" i="2" s="1"/>
  <c r="AD982" i="2" s="1"/>
  <c r="D1078" i="2"/>
  <c r="Q1078" i="2" s="1"/>
  <c r="AD1078" i="2" s="1"/>
  <c r="D876" i="2"/>
  <c r="Q876" i="2" s="1"/>
  <c r="AD876" i="2" s="1"/>
  <c r="D1010" i="2"/>
  <c r="Q1010" i="2" s="1"/>
  <c r="AD1010" i="2" s="1"/>
  <c r="D930" i="2"/>
  <c r="Q930" i="2" s="1"/>
  <c r="AD930" i="2" s="1"/>
  <c r="D1022" i="2"/>
  <c r="Q1022" i="2" s="1"/>
  <c r="AD1022" i="2" s="1"/>
  <c r="D929" i="2"/>
  <c r="Q929" i="2" s="1"/>
  <c r="AD929" i="2" s="1"/>
  <c r="D1021" i="2"/>
  <c r="Q1021" i="2" s="1"/>
  <c r="AD1021" i="2" s="1"/>
  <c r="D883" i="2"/>
  <c r="AZ883" i="2" s="1"/>
  <c r="BA883" i="2" s="1"/>
  <c r="D944" i="2"/>
  <c r="AZ944" i="2" s="1"/>
  <c r="BA944" i="2" s="1"/>
  <c r="D1061" i="2"/>
  <c r="D908" i="2"/>
  <c r="D1038" i="2"/>
  <c r="AZ762" i="2"/>
  <c r="Q762" i="2"/>
  <c r="AD762" i="2" s="1"/>
  <c r="AY762" i="2" s="1"/>
  <c r="Q770" i="2"/>
  <c r="AD770" i="2" s="1"/>
  <c r="AY770" i="2" s="1"/>
  <c r="AZ770" i="2"/>
  <c r="Q802" i="2"/>
  <c r="AD802" i="2" s="1"/>
  <c r="AY802" i="2" s="1"/>
  <c r="AZ802" i="2"/>
  <c r="Q708" i="2"/>
  <c r="AD708" i="2" s="1"/>
  <c r="AY708" i="2" s="1"/>
  <c r="AZ708" i="2"/>
  <c r="Q703" i="2"/>
  <c r="AD703" i="2" s="1"/>
  <c r="AY703" i="2" s="1"/>
  <c r="AZ703" i="2"/>
  <c r="Q686" i="2"/>
  <c r="AD686" i="2" s="1"/>
  <c r="AY686" i="2" s="1"/>
  <c r="AZ686" i="2"/>
  <c r="Q812" i="2"/>
  <c r="AD812" i="2" s="1"/>
  <c r="AY812" i="2" s="1"/>
  <c r="AZ812" i="2"/>
  <c r="Q719" i="2"/>
  <c r="AD719" i="2" s="1"/>
  <c r="AY719" i="2" s="1"/>
  <c r="AZ719" i="2"/>
  <c r="Q664" i="2"/>
  <c r="AD664" i="2" s="1"/>
  <c r="AY664" i="2" s="1"/>
  <c r="AZ664" i="2"/>
  <c r="AZ797" i="2"/>
  <c r="Q797" i="2"/>
  <c r="AD797" i="2" s="1"/>
  <c r="AY797" i="2" s="1"/>
  <c r="Q816" i="2"/>
  <c r="AD816" i="2" s="1"/>
  <c r="AY816" i="2" s="1"/>
  <c r="AZ816" i="2"/>
  <c r="Q776" i="2"/>
  <c r="AD776" i="2" s="1"/>
  <c r="AZ776" i="2"/>
  <c r="BB862" i="2"/>
  <c r="BA862" i="2"/>
  <c r="BA687" i="2"/>
  <c r="BA769" i="2"/>
  <c r="AZ675" i="2"/>
  <c r="Q675" i="2"/>
  <c r="AD675" i="2" s="1"/>
  <c r="AY675" i="2" s="1"/>
  <c r="Q863" i="2"/>
  <c r="AD863" i="2" s="1"/>
  <c r="AZ863" i="2"/>
  <c r="Q742" i="2"/>
  <c r="AD742" i="2" s="1"/>
  <c r="AY742" i="2" s="1"/>
  <c r="AZ742" i="2"/>
  <c r="AZ821" i="2"/>
  <c r="Q821" i="2"/>
  <c r="AD821" i="2" s="1"/>
  <c r="Q805" i="2"/>
  <c r="AD805" i="2" s="1"/>
  <c r="AY805" i="2" s="1"/>
  <c r="AZ805" i="2"/>
  <c r="Q692" i="2"/>
  <c r="AD692" i="2" s="1"/>
  <c r="AZ692" i="2"/>
  <c r="Q726" i="2"/>
  <c r="AD726" i="2" s="1"/>
  <c r="AY726" i="2" s="1"/>
  <c r="AZ726" i="2"/>
  <c r="Q798" i="2"/>
  <c r="AD798" i="2" s="1"/>
  <c r="AY798" i="2" s="1"/>
  <c r="AZ798" i="2"/>
  <c r="BA767" i="2"/>
  <c r="Q793" i="2"/>
  <c r="AD793" i="2" s="1"/>
  <c r="AY793" i="2" s="1"/>
  <c r="AZ793" i="2"/>
  <c r="Q752" i="2"/>
  <c r="AD752" i="2" s="1"/>
  <c r="AY752" i="2" s="1"/>
  <c r="AZ752" i="2"/>
  <c r="Q843" i="2"/>
  <c r="AD843" i="2" s="1"/>
  <c r="AY843" i="2" s="1"/>
  <c r="AZ843" i="2"/>
  <c r="Q729" i="2"/>
  <c r="AD729" i="2" s="1"/>
  <c r="AY729" i="2" s="1"/>
  <c r="AZ729" i="2"/>
  <c r="Q751" i="2"/>
  <c r="AD751" i="2" s="1"/>
  <c r="AY751" i="2" s="1"/>
  <c r="AZ751" i="2"/>
  <c r="Q834" i="2"/>
  <c r="AD834" i="2" s="1"/>
  <c r="AY834" i="2" s="1"/>
  <c r="AZ834" i="2"/>
  <c r="Q668" i="2"/>
  <c r="AD668" i="2" s="1"/>
  <c r="AY668" i="2" s="1"/>
  <c r="AZ668" i="2"/>
  <c r="AZ775" i="2"/>
  <c r="Q775" i="2"/>
  <c r="AD775" i="2" s="1"/>
  <c r="AY775" i="2" s="1"/>
  <c r="Q822" i="2"/>
  <c r="AD822" i="2" s="1"/>
  <c r="AZ822" i="2"/>
  <c r="Q701" i="2"/>
  <c r="AD701" i="2" s="1"/>
  <c r="AY701" i="2" s="1"/>
  <c r="AZ701" i="2"/>
  <c r="Q677" i="2"/>
  <c r="AD677" i="2" s="1"/>
  <c r="AY677" i="2" s="1"/>
  <c r="AZ677" i="2"/>
  <c r="AZ662" i="2"/>
  <c r="Q662" i="2"/>
  <c r="AD662" i="2" s="1"/>
  <c r="AY662" i="2" s="1"/>
  <c r="Q786" i="2"/>
  <c r="AD786" i="2" s="1"/>
  <c r="AY786" i="2" s="1"/>
  <c r="AZ786" i="2"/>
  <c r="Q826" i="2"/>
  <c r="AD826" i="2" s="1"/>
  <c r="AY826" i="2" s="1"/>
  <c r="AZ826" i="2"/>
  <c r="Q690" i="2"/>
  <c r="AD690" i="2" s="1"/>
  <c r="AZ690" i="2"/>
  <c r="Q680" i="2"/>
  <c r="AD680" i="2" s="1"/>
  <c r="AY680" i="2" s="1"/>
  <c r="AZ680" i="2"/>
  <c r="Q803" i="2"/>
  <c r="AD803" i="2" s="1"/>
  <c r="AY803" i="2" s="1"/>
  <c r="AZ803" i="2"/>
  <c r="Q720" i="2"/>
  <c r="AD720" i="2" s="1"/>
  <c r="AY720" i="2" s="1"/>
  <c r="AZ720" i="2"/>
  <c r="AZ657" i="2"/>
  <c r="Q657" i="2"/>
  <c r="AD657" i="2" s="1"/>
  <c r="AY657" i="2" s="1"/>
  <c r="BA844" i="2"/>
  <c r="AZ679" i="2"/>
  <c r="Q679" i="2"/>
  <c r="AD679" i="2" s="1"/>
  <c r="AY679" i="2" s="1"/>
  <c r="Q748" i="2"/>
  <c r="AD748" i="2" s="1"/>
  <c r="AY748" i="2" s="1"/>
  <c r="AZ748" i="2"/>
  <c r="Q760" i="2"/>
  <c r="AD760" i="2" s="1"/>
  <c r="AY760" i="2" s="1"/>
  <c r="AZ760" i="2"/>
  <c r="Q716" i="2"/>
  <c r="AD716" i="2" s="1"/>
  <c r="AY716" i="2" s="1"/>
  <c r="AZ716" i="2"/>
  <c r="AZ796" i="2"/>
  <c r="Q796" i="2"/>
  <c r="AD796" i="2" s="1"/>
  <c r="AY796" i="2" s="1"/>
  <c r="AZ817" i="2"/>
  <c r="Q817" i="2"/>
  <c r="AD817" i="2" s="1"/>
  <c r="AY817" i="2" s="1"/>
  <c r="Q772" i="2"/>
  <c r="AD772" i="2" s="1"/>
  <c r="AY772" i="2" s="1"/>
  <c r="AZ772" i="2"/>
  <c r="Q864" i="2"/>
  <c r="AD864" i="2" s="1"/>
  <c r="AZ864" i="2"/>
  <c r="Q697" i="2"/>
  <c r="AD697" i="2" s="1"/>
  <c r="AY697" i="2" s="1"/>
  <c r="AZ697" i="2"/>
  <c r="Q841" i="2"/>
  <c r="AD841" i="2" s="1"/>
  <c r="AY841" i="2" s="1"/>
  <c r="AZ841" i="2"/>
  <c r="Q666" i="2"/>
  <c r="AD666" i="2" s="1"/>
  <c r="AY666" i="2" s="1"/>
  <c r="AZ666" i="2"/>
  <c r="AZ819" i="2"/>
  <c r="Q819" i="2"/>
  <c r="AD819" i="2" s="1"/>
  <c r="AZ854" i="2"/>
  <c r="Q854" i="2"/>
  <c r="AD854" i="2" s="1"/>
  <c r="AY854" i="2" s="1"/>
  <c r="AZ685" i="2"/>
  <c r="Q685" i="2"/>
  <c r="AD685" i="2" s="1"/>
  <c r="AY685" i="2" s="1"/>
  <c r="Q794" i="2"/>
  <c r="AD794" i="2" s="1"/>
  <c r="AY794" i="2" s="1"/>
  <c r="AZ794" i="2"/>
  <c r="Q671" i="2"/>
  <c r="AD671" i="2" s="1"/>
  <c r="AY671" i="2" s="1"/>
  <c r="AZ671" i="2"/>
  <c r="Q714" i="2"/>
  <c r="AD714" i="2" s="1"/>
  <c r="AY714" i="2" s="1"/>
  <c r="AZ714" i="2"/>
  <c r="Q728" i="2"/>
  <c r="AD728" i="2" s="1"/>
  <c r="AY728" i="2" s="1"/>
  <c r="AZ728" i="2"/>
  <c r="AZ698" i="2"/>
  <c r="Q698" i="2"/>
  <c r="AD698" i="2" s="1"/>
  <c r="AY698" i="2" s="1"/>
  <c r="Q667" i="2"/>
  <c r="AD667" i="2" s="1"/>
  <c r="AY667" i="2" s="1"/>
  <c r="AZ667" i="2"/>
  <c r="Q744" i="2"/>
  <c r="AD744" i="2" s="1"/>
  <c r="AY744" i="2" s="1"/>
  <c r="AZ744" i="2"/>
  <c r="AZ768" i="2"/>
  <c r="Q768" i="2"/>
  <c r="AD768" i="2" s="1"/>
  <c r="AY768" i="2" s="1"/>
  <c r="Q784" i="2"/>
  <c r="AD784" i="2" s="1"/>
  <c r="AY784" i="2" s="1"/>
  <c r="AZ784" i="2"/>
  <c r="Q845" i="2"/>
  <c r="AD845" i="2" s="1"/>
  <c r="AY845" i="2" s="1"/>
  <c r="AZ845" i="2"/>
  <c r="BA721" i="2"/>
  <c r="BA705" i="2"/>
  <c r="BA669" i="2"/>
  <c r="BA681" i="2"/>
  <c r="AZ820" i="2"/>
  <c r="Q820" i="2"/>
  <c r="AD820" i="2" s="1"/>
  <c r="Q740" i="2"/>
  <c r="AD740" i="2" s="1"/>
  <c r="AY740" i="2" s="1"/>
  <c r="AZ740" i="2"/>
  <c r="Q713" i="2"/>
  <c r="AD713" i="2" s="1"/>
  <c r="AY713" i="2" s="1"/>
  <c r="AZ713" i="2"/>
  <c r="Q774" i="2"/>
  <c r="AD774" i="2" s="1"/>
  <c r="AY774" i="2" s="1"/>
  <c r="AZ774" i="2"/>
  <c r="AZ861" i="2"/>
  <c r="Q861" i="2"/>
  <c r="AD861" i="2" s="1"/>
  <c r="AY861" i="2" s="1"/>
  <c r="Q732" i="2"/>
  <c r="AD732" i="2" s="1"/>
  <c r="AY732" i="2" s="1"/>
  <c r="AZ732" i="2"/>
  <c r="Q836" i="2"/>
  <c r="AD836" i="2" s="1"/>
  <c r="AY836" i="2" s="1"/>
  <c r="AZ836" i="2"/>
  <c r="Q670" i="2"/>
  <c r="AD670" i="2" s="1"/>
  <c r="AY670" i="2" s="1"/>
  <c r="AZ670" i="2"/>
  <c r="AZ672" i="2"/>
  <c r="Q672" i="2"/>
  <c r="AD672" i="2" s="1"/>
  <c r="AY672" i="2" s="1"/>
  <c r="Q839" i="2"/>
  <c r="AD839" i="2" s="1"/>
  <c r="AY839" i="2" s="1"/>
  <c r="AZ839" i="2"/>
  <c r="AZ661" i="2"/>
  <c r="Q661" i="2"/>
  <c r="AD661" i="2" s="1"/>
  <c r="AY661" i="2" s="1"/>
  <c r="Q723" i="2"/>
  <c r="AD723" i="2" s="1"/>
  <c r="AY723" i="2" s="1"/>
  <c r="AZ723" i="2"/>
  <c r="AZ724" i="2"/>
  <c r="Q724" i="2"/>
  <c r="AD724" i="2" s="1"/>
  <c r="AY724" i="2" s="1"/>
  <c r="Q706" i="2"/>
  <c r="AD706" i="2" s="1"/>
  <c r="AY706" i="2" s="1"/>
  <c r="AZ706" i="2"/>
  <c r="AZ673" i="2"/>
  <c r="Q673" i="2"/>
  <c r="AD673" i="2" s="1"/>
  <c r="AY673" i="2" s="1"/>
  <c r="Q792" i="2"/>
  <c r="AD792" i="2" s="1"/>
  <c r="AY792" i="2" s="1"/>
  <c r="AZ792" i="2"/>
  <c r="BA759" i="2"/>
  <c r="Q773" i="2"/>
  <c r="AD773" i="2" s="1"/>
  <c r="AY773" i="2" s="1"/>
  <c r="AZ773" i="2"/>
  <c r="Q789" i="2"/>
  <c r="AD789" i="2" s="1"/>
  <c r="AY789" i="2" s="1"/>
  <c r="AZ789" i="2"/>
  <c r="Q718" i="2"/>
  <c r="AD718" i="2" s="1"/>
  <c r="AY718" i="2" s="1"/>
  <c r="AZ718" i="2"/>
  <c r="AZ750" i="2"/>
  <c r="Q750" i="2"/>
  <c r="AD750" i="2" s="1"/>
  <c r="AY750" i="2" s="1"/>
  <c r="Q756" i="2"/>
  <c r="AD756" i="2" s="1"/>
  <c r="AY756" i="2" s="1"/>
  <c r="AZ756" i="2"/>
  <c r="Q838" i="2"/>
  <c r="AD838" i="2" s="1"/>
  <c r="AY838" i="2" s="1"/>
  <c r="AZ838" i="2"/>
  <c r="AZ830" i="2"/>
  <c r="Q830" i="2"/>
  <c r="AD830" i="2" s="1"/>
  <c r="AY830" i="2" s="1"/>
  <c r="Q785" i="2"/>
  <c r="AD785" i="2" s="1"/>
  <c r="AY785" i="2" s="1"/>
  <c r="AZ785" i="2"/>
  <c r="Q689" i="2"/>
  <c r="AD689" i="2" s="1"/>
  <c r="AY689" i="2" s="1"/>
  <c r="AZ689" i="2"/>
  <c r="Q865" i="2"/>
  <c r="AD865" i="2" s="1"/>
  <c r="AZ865" i="2"/>
  <c r="Q853" i="2"/>
  <c r="AD853" i="2" s="1"/>
  <c r="AY853" i="2" s="1"/>
  <c r="AZ853" i="2"/>
  <c r="BA763" i="2"/>
  <c r="BA809" i="2"/>
  <c r="Q771" i="2"/>
  <c r="AD771" i="2" s="1"/>
  <c r="AY771" i="2" s="1"/>
  <c r="AZ771" i="2"/>
  <c r="Q702" i="2"/>
  <c r="AD702" i="2" s="1"/>
  <c r="AY702" i="2" s="1"/>
  <c r="AZ702" i="2"/>
  <c r="Q733" i="2"/>
  <c r="AD733" i="2" s="1"/>
  <c r="AZ733" i="2"/>
  <c r="Q747" i="2"/>
  <c r="AD747" i="2" s="1"/>
  <c r="AY747" i="2" s="1"/>
  <c r="AZ747" i="2"/>
  <c r="Q746" i="2"/>
  <c r="AD746" i="2" s="1"/>
  <c r="AY746" i="2" s="1"/>
  <c r="AZ746" i="2"/>
  <c r="Q837" i="2"/>
  <c r="AD837" i="2" s="1"/>
  <c r="AY837" i="2" s="1"/>
  <c r="AZ837" i="2"/>
  <c r="Q831" i="2"/>
  <c r="AD831" i="2" s="1"/>
  <c r="AY831" i="2" s="1"/>
  <c r="AZ831" i="2"/>
  <c r="Q655" i="2"/>
  <c r="AD655" i="2" s="1"/>
  <c r="AY655" i="2" s="1"/>
  <c r="AZ655" i="2"/>
  <c r="BA684" i="2"/>
  <c r="BA660" i="2"/>
  <c r="BB660" i="2"/>
  <c r="AZ189" i="2"/>
  <c r="BA189" i="2" s="1"/>
  <c r="Q734" i="2"/>
  <c r="AD734" i="2" s="1"/>
  <c r="AZ734" i="2"/>
  <c r="Q717" i="2"/>
  <c r="AD717" i="2" s="1"/>
  <c r="AY717" i="2" s="1"/>
  <c r="AZ717" i="2"/>
  <c r="AZ764" i="2"/>
  <c r="Q764" i="2"/>
  <c r="AD764" i="2" s="1"/>
  <c r="AY764" i="2" s="1"/>
  <c r="AZ846" i="2"/>
  <c r="Q846" i="2"/>
  <c r="AD846" i="2" s="1"/>
  <c r="AY846" i="2" s="1"/>
  <c r="Q709" i="2"/>
  <c r="AD709" i="2" s="1"/>
  <c r="AY709" i="2" s="1"/>
  <c r="AZ709" i="2"/>
  <c r="Q818" i="2"/>
  <c r="AD818" i="2" s="1"/>
  <c r="AY818" i="2" s="1"/>
  <c r="AZ818" i="2"/>
  <c r="AZ755" i="2"/>
  <c r="Q755" i="2"/>
  <c r="AD755" i="2" s="1"/>
  <c r="AY755" i="2" s="1"/>
  <c r="AZ674" i="2"/>
  <c r="Q674" i="2"/>
  <c r="AD674" i="2" s="1"/>
  <c r="AY674" i="2" s="1"/>
  <c r="Q678" i="2"/>
  <c r="AD678" i="2" s="1"/>
  <c r="AY678" i="2" s="1"/>
  <c r="AZ678" i="2"/>
  <c r="Q731" i="2"/>
  <c r="AD731" i="2" s="1"/>
  <c r="AY731" i="2" s="1"/>
  <c r="AZ731" i="2"/>
  <c r="Q676" i="2"/>
  <c r="AD676" i="2" s="1"/>
  <c r="AY676" i="2" s="1"/>
  <c r="AZ676" i="2"/>
  <c r="AZ852" i="2"/>
  <c r="Q852" i="2"/>
  <c r="AD852" i="2" s="1"/>
  <c r="AY852" i="2" s="1"/>
  <c r="BA806" i="2"/>
  <c r="Q704" i="2"/>
  <c r="AD704" i="2" s="1"/>
  <c r="AY704" i="2" s="1"/>
  <c r="AZ704" i="2"/>
  <c r="Q725" i="2"/>
  <c r="AD725" i="2" s="1"/>
  <c r="AY725" i="2" s="1"/>
  <c r="AZ725" i="2"/>
  <c r="AZ658" i="2"/>
  <c r="Q658" i="2"/>
  <c r="AD658" i="2" s="1"/>
  <c r="AY658" i="2" s="1"/>
  <c r="Q800" i="2"/>
  <c r="AD800" i="2" s="1"/>
  <c r="AY800" i="2" s="1"/>
  <c r="AZ800" i="2"/>
  <c r="Q842" i="2"/>
  <c r="AD842" i="2" s="1"/>
  <c r="AY842" i="2" s="1"/>
  <c r="AZ842" i="2"/>
  <c r="Q827" i="2"/>
  <c r="AD827" i="2" s="1"/>
  <c r="AY827" i="2" s="1"/>
  <c r="AZ827" i="2"/>
  <c r="Q808" i="2"/>
  <c r="AD808" i="2" s="1"/>
  <c r="AY808" i="2" s="1"/>
  <c r="AZ808" i="2"/>
  <c r="BA856" i="2"/>
  <c r="BA810" i="2"/>
  <c r="Q813" i="2"/>
  <c r="AD813" i="2" s="1"/>
  <c r="AY813" i="2" s="1"/>
  <c r="AZ813" i="2"/>
  <c r="Q814" i="2"/>
  <c r="AD814" i="2" s="1"/>
  <c r="AY814" i="2" s="1"/>
  <c r="AZ814" i="2"/>
  <c r="Q663" i="2"/>
  <c r="AD663" i="2" s="1"/>
  <c r="AY663" i="2" s="1"/>
  <c r="AZ663" i="2"/>
  <c r="Q707" i="2"/>
  <c r="AD707" i="2" s="1"/>
  <c r="AY707" i="2" s="1"/>
  <c r="AZ707" i="2"/>
  <c r="Q665" i="2"/>
  <c r="AD665" i="2" s="1"/>
  <c r="AY665" i="2" s="1"/>
  <c r="AZ665" i="2"/>
  <c r="Q828" i="2"/>
  <c r="AD828" i="2" s="1"/>
  <c r="AY828" i="2" s="1"/>
  <c r="AZ828" i="2"/>
  <c r="AZ858" i="2"/>
  <c r="Q858" i="2"/>
  <c r="AD858" i="2" s="1"/>
  <c r="AY858" i="2" s="1"/>
  <c r="Q777" i="2"/>
  <c r="AD777" i="2" s="1"/>
  <c r="AZ777" i="2"/>
  <c r="Q849" i="2"/>
  <c r="AD849" i="2" s="1"/>
  <c r="AY849" i="2" s="1"/>
  <c r="AZ849" i="2"/>
  <c r="AZ815" i="2"/>
  <c r="Q815" i="2"/>
  <c r="AD815" i="2" s="1"/>
  <c r="AY815" i="2" s="1"/>
  <c r="Q801" i="2"/>
  <c r="AD801" i="2" s="1"/>
  <c r="AY801" i="2" s="1"/>
  <c r="AZ801" i="2"/>
  <c r="Q736" i="2"/>
  <c r="AD736" i="2" s="1"/>
  <c r="AZ736" i="2"/>
  <c r="Q778" i="2"/>
  <c r="AD778" i="2" s="1"/>
  <c r="AZ778" i="2"/>
  <c r="AZ712" i="2"/>
  <c r="Q712" i="2"/>
  <c r="AD712" i="2" s="1"/>
  <c r="AY712" i="2" s="1"/>
  <c r="Q761" i="2"/>
  <c r="AD761" i="2" s="1"/>
  <c r="AY761" i="2" s="1"/>
  <c r="AZ761" i="2"/>
  <c r="Q851" i="2"/>
  <c r="AD851" i="2" s="1"/>
  <c r="AY851" i="2" s="1"/>
  <c r="AZ851" i="2"/>
  <c r="Q683" i="2"/>
  <c r="AD683" i="2" s="1"/>
  <c r="AY683" i="2" s="1"/>
  <c r="AZ683" i="2"/>
  <c r="Q833" i="2"/>
  <c r="AD833" i="2" s="1"/>
  <c r="AY833" i="2" s="1"/>
  <c r="AZ833" i="2"/>
  <c r="Q857" i="2"/>
  <c r="AD857" i="2" s="1"/>
  <c r="AY857" i="2" s="1"/>
  <c r="AZ857" i="2"/>
  <c r="AZ835" i="2"/>
  <c r="Q835" i="2"/>
  <c r="AD835" i="2" s="1"/>
  <c r="AY835" i="2" s="1"/>
  <c r="Q804" i="2"/>
  <c r="AD804" i="2" s="1"/>
  <c r="AY804" i="2" s="1"/>
  <c r="AZ804" i="2"/>
  <c r="Q850" i="2"/>
  <c r="AD850" i="2" s="1"/>
  <c r="AY850" i="2" s="1"/>
  <c r="AZ850" i="2"/>
  <c r="AZ727" i="2"/>
  <c r="Q727" i="2"/>
  <c r="AD727" i="2" s="1"/>
  <c r="AY727" i="2" s="1"/>
  <c r="BA791" i="2"/>
  <c r="BA811" i="2"/>
  <c r="BA847" i="2"/>
  <c r="BA832" i="2"/>
  <c r="Q700" i="2"/>
  <c r="AD700" i="2" s="1"/>
  <c r="AY700" i="2" s="1"/>
  <c r="AZ700" i="2"/>
  <c r="Q860" i="2"/>
  <c r="AD860" i="2" s="1"/>
  <c r="AY860" i="2" s="1"/>
  <c r="AZ860" i="2"/>
  <c r="Q722" i="2"/>
  <c r="AD722" i="2" s="1"/>
  <c r="AY722" i="2" s="1"/>
  <c r="AZ722" i="2"/>
  <c r="Q741" i="2"/>
  <c r="AD741" i="2" s="1"/>
  <c r="AY741" i="2" s="1"/>
  <c r="AZ741" i="2"/>
  <c r="Q735" i="2"/>
  <c r="AD735" i="2" s="1"/>
  <c r="AZ735" i="2"/>
  <c r="Q799" i="2"/>
  <c r="AD799" i="2" s="1"/>
  <c r="AY799" i="2" s="1"/>
  <c r="AZ799" i="2"/>
  <c r="Q693" i="2"/>
  <c r="AD693" i="2" s="1"/>
  <c r="AZ693" i="2"/>
  <c r="Q855" i="2"/>
  <c r="AD855" i="2" s="1"/>
  <c r="AY855" i="2" s="1"/>
  <c r="AZ855" i="2"/>
  <c r="Q766" i="2"/>
  <c r="AD766" i="2" s="1"/>
  <c r="AY766" i="2" s="1"/>
  <c r="AZ766" i="2"/>
  <c r="AZ710" i="2"/>
  <c r="Q710" i="2"/>
  <c r="AD710" i="2" s="1"/>
  <c r="AY710" i="2" s="1"/>
  <c r="Q715" i="2"/>
  <c r="AD715" i="2" s="1"/>
  <c r="AY715" i="2" s="1"/>
  <c r="AZ715" i="2"/>
  <c r="Q840" i="2"/>
  <c r="AD840" i="2" s="1"/>
  <c r="AY840" i="2" s="1"/>
  <c r="AZ840" i="2"/>
  <c r="AZ699" i="2"/>
  <c r="Q699" i="2"/>
  <c r="AD699" i="2" s="1"/>
  <c r="AY699" i="2" s="1"/>
  <c r="AZ654" i="2"/>
  <c r="Q654" i="2"/>
  <c r="AD654" i="2" s="1"/>
  <c r="AY654" i="2" s="1"/>
  <c r="Q758" i="2"/>
  <c r="AD758" i="2" s="1"/>
  <c r="AY758" i="2" s="1"/>
  <c r="AZ758" i="2"/>
  <c r="AZ787" i="2"/>
  <c r="Q787" i="2"/>
  <c r="AD787" i="2" s="1"/>
  <c r="AY787" i="2" s="1"/>
  <c r="BA656" i="2"/>
  <c r="BA757" i="2"/>
  <c r="AZ451" i="2"/>
  <c r="Q451" i="2"/>
  <c r="AD451" i="2" s="1"/>
  <c r="AY451" i="2" s="1"/>
  <c r="Q569" i="2"/>
  <c r="AD569" i="2" s="1"/>
  <c r="AY569" i="2" s="1"/>
  <c r="AZ569" i="2"/>
  <c r="Q540" i="2"/>
  <c r="AD540" i="2" s="1"/>
  <c r="AY540" i="2" s="1"/>
  <c r="AZ540" i="2"/>
  <c r="Q529" i="2"/>
  <c r="AD529" i="2" s="1"/>
  <c r="AY529" i="2" s="1"/>
  <c r="AZ529" i="2"/>
  <c r="Q611" i="2"/>
  <c r="AD611" i="2" s="1"/>
  <c r="AY611" i="2" s="1"/>
  <c r="AZ611" i="2"/>
  <c r="Q526" i="2"/>
  <c r="AD526" i="2" s="1"/>
  <c r="AY526" i="2" s="1"/>
  <c r="AZ526" i="2"/>
  <c r="Q463" i="2"/>
  <c r="AD463" i="2" s="1"/>
  <c r="AY463" i="2" s="1"/>
  <c r="AZ463" i="2"/>
  <c r="Q638" i="2"/>
  <c r="AD638" i="2" s="1"/>
  <c r="AY638" i="2" s="1"/>
  <c r="AZ638" i="2"/>
  <c r="Q553" i="2"/>
  <c r="AD553" i="2" s="1"/>
  <c r="AY553" i="2" s="1"/>
  <c r="AZ553" i="2"/>
  <c r="AZ490" i="2"/>
  <c r="Q490" i="2"/>
  <c r="AD490" i="2" s="1"/>
  <c r="AY490" i="2" s="1"/>
  <c r="AZ549" i="2"/>
  <c r="Q549" i="2"/>
  <c r="AD549" i="2" s="1"/>
  <c r="AY549" i="2" s="1"/>
  <c r="Q640" i="2"/>
  <c r="AD640" i="2" s="1"/>
  <c r="AY640" i="2" s="1"/>
  <c r="AZ640" i="2"/>
  <c r="Q645" i="2"/>
  <c r="AD645" i="2" s="1"/>
  <c r="AY645" i="2" s="1"/>
  <c r="AZ645" i="2"/>
  <c r="Q454" i="2"/>
  <c r="AD454" i="2" s="1"/>
  <c r="AY454" i="2" s="1"/>
  <c r="AZ454" i="2"/>
  <c r="AZ637" i="2"/>
  <c r="Q637" i="2"/>
  <c r="AD637" i="2" s="1"/>
  <c r="AY637" i="2" s="1"/>
  <c r="AZ642" i="2"/>
  <c r="Q642" i="2"/>
  <c r="AD642" i="2" s="1"/>
  <c r="AY642" i="2" s="1"/>
  <c r="AZ481" i="2"/>
  <c r="Q481" i="2"/>
  <c r="AD481" i="2" s="1"/>
  <c r="AY481" i="2" s="1"/>
  <c r="AZ469" i="2"/>
  <c r="Q469" i="2"/>
  <c r="AD469" i="2" s="1"/>
  <c r="AY469" i="2" s="1"/>
  <c r="Q601" i="2"/>
  <c r="AD601" i="2" s="1"/>
  <c r="AY601" i="2" s="1"/>
  <c r="AZ601" i="2"/>
  <c r="Q507" i="2"/>
  <c r="AD507" i="2" s="1"/>
  <c r="AY507" i="2" s="1"/>
  <c r="AZ507" i="2"/>
  <c r="AZ532" i="2"/>
  <c r="Q532" i="2"/>
  <c r="AD532" i="2" s="1"/>
  <c r="AY532" i="2" s="1"/>
  <c r="Q544" i="2"/>
  <c r="AD544" i="2" s="1"/>
  <c r="AY544" i="2" s="1"/>
  <c r="AZ544" i="2"/>
  <c r="BA582" i="2"/>
  <c r="Q622" i="2"/>
  <c r="AD622" i="2" s="1"/>
  <c r="AY622" i="2" s="1"/>
  <c r="AZ622" i="2"/>
  <c r="Q631" i="2"/>
  <c r="AD631" i="2" s="1"/>
  <c r="AY631" i="2" s="1"/>
  <c r="AZ631" i="2"/>
  <c r="Q513" i="2"/>
  <c r="AD513" i="2" s="1"/>
  <c r="AY513" i="2" s="1"/>
  <c r="AZ513" i="2"/>
  <c r="Q480" i="2"/>
  <c r="AD480" i="2" s="1"/>
  <c r="AY480" i="2" s="1"/>
  <c r="AZ480" i="2"/>
  <c r="Q484" i="2"/>
  <c r="AD484" i="2" s="1"/>
  <c r="AY484" i="2" s="1"/>
  <c r="AZ484" i="2"/>
  <c r="Q590" i="2"/>
  <c r="AD590" i="2" s="1"/>
  <c r="AY590" i="2" s="1"/>
  <c r="AZ590" i="2"/>
  <c r="AZ615" i="2"/>
  <c r="Q615" i="2"/>
  <c r="AD615" i="2" s="1"/>
  <c r="AY615" i="2" s="1"/>
  <c r="Q649" i="2"/>
  <c r="AD649" i="2" s="1"/>
  <c r="AZ649" i="2"/>
  <c r="AZ583" i="2"/>
  <c r="Q583" i="2"/>
  <c r="AD583" i="2" s="1"/>
  <c r="AY583" i="2" s="1"/>
  <c r="Q447" i="2"/>
  <c r="AD447" i="2" s="1"/>
  <c r="AY447" i="2" s="1"/>
  <c r="AZ447" i="2"/>
  <c r="AZ619" i="2"/>
  <c r="Q619" i="2"/>
  <c r="AD619" i="2" s="1"/>
  <c r="AY619" i="2" s="1"/>
  <c r="AZ617" i="2"/>
  <c r="Q617" i="2"/>
  <c r="AD617" i="2" s="1"/>
  <c r="AY617" i="2" s="1"/>
  <c r="Q500" i="2"/>
  <c r="AD500" i="2" s="1"/>
  <c r="AY500" i="2" s="1"/>
  <c r="AZ500" i="2"/>
  <c r="AZ534" i="2"/>
  <c r="Q534" i="2"/>
  <c r="AD534" i="2" s="1"/>
  <c r="AY534" i="2" s="1"/>
  <c r="Q483" i="2"/>
  <c r="AD483" i="2" s="1"/>
  <c r="AY483" i="2" s="1"/>
  <c r="AZ483" i="2"/>
  <c r="AZ464" i="2"/>
  <c r="Q464" i="2"/>
  <c r="AD464" i="2" s="1"/>
  <c r="AY464" i="2" s="1"/>
  <c r="Q632" i="2"/>
  <c r="AD632" i="2" s="1"/>
  <c r="AY632" i="2" s="1"/>
  <c r="AZ632" i="2"/>
  <c r="Q559" i="2"/>
  <c r="AD559" i="2" s="1"/>
  <c r="AZ559" i="2"/>
  <c r="Q449" i="2"/>
  <c r="AD449" i="2" s="1"/>
  <c r="AY449" i="2" s="1"/>
  <c r="AZ449" i="2"/>
  <c r="Q461" i="2"/>
  <c r="AD461" i="2" s="1"/>
  <c r="AY461" i="2" s="1"/>
  <c r="AZ461" i="2"/>
  <c r="Q598" i="2"/>
  <c r="AD598" i="2" s="1"/>
  <c r="AY598" i="2" s="1"/>
  <c r="AZ598" i="2"/>
  <c r="AZ630" i="2"/>
  <c r="Q630" i="2"/>
  <c r="AD630" i="2" s="1"/>
  <c r="AY630" i="2" s="1"/>
  <c r="Q560" i="2"/>
  <c r="AD560" i="2" s="1"/>
  <c r="AZ560" i="2"/>
  <c r="BA458" i="2"/>
  <c r="AZ438" i="2"/>
  <c r="Q438" i="2"/>
  <c r="AD438" i="2" s="1"/>
  <c r="AY438" i="2" s="1"/>
  <c r="Q562" i="2"/>
  <c r="AD562" i="2" s="1"/>
  <c r="AZ562" i="2"/>
  <c r="Q580" i="2"/>
  <c r="AD580" i="2" s="1"/>
  <c r="AY580" i="2" s="1"/>
  <c r="AZ580" i="2"/>
  <c r="Q506" i="2"/>
  <c r="AD506" i="2" s="1"/>
  <c r="AY506" i="2" s="1"/>
  <c r="AZ506" i="2"/>
  <c r="AZ605" i="2"/>
  <c r="Q605" i="2"/>
  <c r="AD605" i="2" s="1"/>
  <c r="AZ467" i="2"/>
  <c r="Q467" i="2"/>
  <c r="AD467" i="2" s="1"/>
  <c r="AY467" i="2" s="1"/>
  <c r="AZ519" i="2"/>
  <c r="Q519" i="2"/>
  <c r="AD519" i="2" s="1"/>
  <c r="AZ646" i="2"/>
  <c r="Q646" i="2"/>
  <c r="AD646" i="2" s="1"/>
  <c r="Q474" i="2"/>
  <c r="AD474" i="2" s="1"/>
  <c r="AZ474" i="2"/>
  <c r="AZ462" i="2"/>
  <c r="Q462" i="2"/>
  <c r="AD462" i="2" s="1"/>
  <c r="AY462" i="2" s="1"/>
  <c r="AZ466" i="2"/>
  <c r="Q466" i="2"/>
  <c r="AD466" i="2" s="1"/>
  <c r="AY466" i="2" s="1"/>
  <c r="AZ593" i="2"/>
  <c r="Q593" i="2"/>
  <c r="AD593" i="2" s="1"/>
  <c r="AY593" i="2" s="1"/>
  <c r="AZ543" i="2"/>
  <c r="Q543" i="2"/>
  <c r="AD543" i="2" s="1"/>
  <c r="AY543" i="2" s="1"/>
  <c r="AZ498" i="2"/>
  <c r="Q498" i="2"/>
  <c r="AD498" i="2" s="1"/>
  <c r="AY498" i="2" s="1"/>
  <c r="Q613" i="2"/>
  <c r="AD613" i="2" s="1"/>
  <c r="AY613" i="2" s="1"/>
  <c r="AZ613" i="2"/>
  <c r="AZ530" i="2"/>
  <c r="Q530" i="2"/>
  <c r="AD530" i="2" s="1"/>
  <c r="AY530" i="2" s="1"/>
  <c r="Q455" i="2"/>
  <c r="AD455" i="2" s="1"/>
  <c r="AY455" i="2" s="1"/>
  <c r="AZ455" i="2"/>
  <c r="AZ505" i="2"/>
  <c r="Q505" i="2"/>
  <c r="AD505" i="2" s="1"/>
  <c r="AY505" i="2" s="1"/>
  <c r="AZ536" i="2"/>
  <c r="Q536" i="2"/>
  <c r="AD536" i="2" s="1"/>
  <c r="AY536" i="2" s="1"/>
  <c r="Q503" i="2"/>
  <c r="AD503" i="2" s="1"/>
  <c r="AY503" i="2" s="1"/>
  <c r="AZ503" i="2"/>
  <c r="AZ556" i="2"/>
  <c r="Q556" i="2"/>
  <c r="AD556" i="2" s="1"/>
  <c r="AY556" i="2" s="1"/>
  <c r="AZ475" i="2"/>
  <c r="Q475" i="2"/>
  <c r="AD475" i="2" s="1"/>
  <c r="AZ545" i="2"/>
  <c r="Q545" i="2"/>
  <c r="AD545" i="2" s="1"/>
  <c r="AY545" i="2" s="1"/>
  <c r="AZ566" i="2"/>
  <c r="Q566" i="2"/>
  <c r="AD566" i="2" s="1"/>
  <c r="AY566" i="2" s="1"/>
  <c r="Q588" i="2"/>
  <c r="AD588" i="2" s="1"/>
  <c r="AY588" i="2" s="1"/>
  <c r="AZ588" i="2"/>
  <c r="Q472" i="2"/>
  <c r="AD472" i="2" s="1"/>
  <c r="AY472" i="2" s="1"/>
  <c r="AZ472" i="2"/>
  <c r="Q496" i="2"/>
  <c r="AD496" i="2" s="1"/>
  <c r="AY496" i="2" s="1"/>
  <c r="AZ496" i="2"/>
  <c r="AZ596" i="2"/>
  <c r="Q596" i="2"/>
  <c r="AD596" i="2" s="1"/>
  <c r="AY596" i="2" s="1"/>
  <c r="Q453" i="2"/>
  <c r="AD453" i="2" s="1"/>
  <c r="AY453" i="2" s="1"/>
  <c r="AZ453" i="2"/>
  <c r="Q527" i="2"/>
  <c r="AD527" i="2" s="1"/>
  <c r="AY527" i="2" s="1"/>
  <c r="AZ527" i="2"/>
  <c r="Q476" i="2"/>
  <c r="AD476" i="2" s="1"/>
  <c r="AZ476" i="2"/>
  <c r="AZ603" i="2"/>
  <c r="Q603" i="2"/>
  <c r="AD603" i="2" s="1"/>
  <c r="AZ485" i="2"/>
  <c r="Q485" i="2"/>
  <c r="AD485" i="2" s="1"/>
  <c r="AY485" i="2" s="1"/>
  <c r="Q625" i="2"/>
  <c r="AD625" i="2" s="1"/>
  <c r="AY625" i="2" s="1"/>
  <c r="AZ625" i="2"/>
  <c r="Q514" i="2"/>
  <c r="AD514" i="2" s="1"/>
  <c r="AY514" i="2" s="1"/>
  <c r="AZ514" i="2"/>
  <c r="AZ502" i="2"/>
  <c r="Q502" i="2"/>
  <c r="AD502" i="2" s="1"/>
  <c r="AY502" i="2" s="1"/>
  <c r="AZ644" i="2"/>
  <c r="Q644" i="2"/>
  <c r="AD644" i="2" s="1"/>
  <c r="AY644" i="2" s="1"/>
  <c r="AZ614" i="2"/>
  <c r="Q614" i="2"/>
  <c r="AD614" i="2" s="1"/>
  <c r="AY614" i="2" s="1"/>
  <c r="Q627" i="2"/>
  <c r="AD627" i="2" s="1"/>
  <c r="AY627" i="2" s="1"/>
  <c r="AZ627" i="2"/>
  <c r="Q612" i="2"/>
  <c r="AD612" i="2" s="1"/>
  <c r="AY612" i="2" s="1"/>
  <c r="AZ612" i="2"/>
  <c r="Q465" i="2"/>
  <c r="AD465" i="2" s="1"/>
  <c r="AY465" i="2" s="1"/>
  <c r="AZ465" i="2"/>
  <c r="Q539" i="2"/>
  <c r="AD539" i="2" s="1"/>
  <c r="AY539" i="2" s="1"/>
  <c r="AZ539" i="2"/>
  <c r="Q626" i="2"/>
  <c r="AD626" i="2" s="1"/>
  <c r="AY626" i="2" s="1"/>
  <c r="AZ626" i="2"/>
  <c r="Q576" i="2"/>
  <c r="AD576" i="2" s="1"/>
  <c r="AY576" i="2" s="1"/>
  <c r="AZ576" i="2"/>
  <c r="AZ518" i="2"/>
  <c r="Q518" i="2"/>
  <c r="AD518" i="2" s="1"/>
  <c r="Q444" i="2"/>
  <c r="AD444" i="2" s="1"/>
  <c r="AY444" i="2" s="1"/>
  <c r="AZ444" i="2"/>
  <c r="AZ524" i="2"/>
  <c r="Q524" i="2"/>
  <c r="AD524" i="2" s="1"/>
  <c r="AY524" i="2" s="1"/>
  <c r="BA628" i="2"/>
  <c r="AZ448" i="2"/>
  <c r="Q448" i="2"/>
  <c r="AD448" i="2" s="1"/>
  <c r="AY448" i="2" s="1"/>
  <c r="Q470" i="2"/>
  <c r="AD470" i="2" s="1"/>
  <c r="AY470" i="2" s="1"/>
  <c r="AZ470" i="2"/>
  <c r="AZ499" i="2"/>
  <c r="Q499" i="2"/>
  <c r="AD499" i="2" s="1"/>
  <c r="AY499" i="2" s="1"/>
  <c r="Q541" i="2"/>
  <c r="AD541" i="2" s="1"/>
  <c r="AY541" i="2" s="1"/>
  <c r="AZ541" i="2"/>
  <c r="AZ492" i="2"/>
  <c r="Q492" i="2"/>
  <c r="AD492" i="2" s="1"/>
  <c r="AY492" i="2" s="1"/>
  <c r="Q577" i="2"/>
  <c r="AD577" i="2" s="1"/>
  <c r="AY577" i="2" s="1"/>
  <c r="AZ577" i="2"/>
  <c r="AZ509" i="2"/>
  <c r="Q509" i="2"/>
  <c r="AD509" i="2" s="1"/>
  <c r="AY509" i="2" s="1"/>
  <c r="AZ440" i="2"/>
  <c r="Q440" i="2"/>
  <c r="AD440" i="2" s="1"/>
  <c r="AY440" i="2" s="1"/>
  <c r="AZ633" i="2"/>
  <c r="Q633" i="2"/>
  <c r="AD633" i="2" s="1"/>
  <c r="AY633" i="2" s="1"/>
  <c r="Q497" i="2"/>
  <c r="AD497" i="2" s="1"/>
  <c r="AY497" i="2" s="1"/>
  <c r="AZ497" i="2"/>
  <c r="AZ648" i="2"/>
  <c r="Q648" i="2"/>
  <c r="AD648" i="2" s="1"/>
  <c r="Q531" i="2"/>
  <c r="AD531" i="2" s="1"/>
  <c r="AY531" i="2" s="1"/>
  <c r="AZ531" i="2"/>
  <c r="AZ493" i="2"/>
  <c r="Q493" i="2"/>
  <c r="AD493" i="2" s="1"/>
  <c r="AY493" i="2" s="1"/>
  <c r="Q600" i="2"/>
  <c r="AD600" i="2" s="1"/>
  <c r="AY600" i="2" s="1"/>
  <c r="AZ600" i="2"/>
  <c r="AZ495" i="2"/>
  <c r="Q495" i="2"/>
  <c r="AD495" i="2" s="1"/>
  <c r="AY495" i="2" s="1"/>
  <c r="AZ542" i="2"/>
  <c r="Q542" i="2"/>
  <c r="AD542" i="2" s="1"/>
  <c r="AY542" i="2" s="1"/>
  <c r="Q546" i="2"/>
  <c r="AD546" i="2" s="1"/>
  <c r="AY546" i="2" s="1"/>
  <c r="AZ546" i="2"/>
  <c r="Q510" i="2"/>
  <c r="AD510" i="2" s="1"/>
  <c r="AY510" i="2" s="1"/>
  <c r="AZ510" i="2"/>
  <c r="AZ599" i="2"/>
  <c r="Q599" i="2"/>
  <c r="AD599" i="2" s="1"/>
  <c r="AY599" i="2" s="1"/>
  <c r="AZ548" i="2"/>
  <c r="Q548" i="2"/>
  <c r="AD548" i="2" s="1"/>
  <c r="AY548" i="2" s="1"/>
  <c r="AZ641" i="2"/>
  <c r="Q641" i="2"/>
  <c r="AD641" i="2" s="1"/>
  <c r="AY641" i="2" s="1"/>
  <c r="Q523" i="2"/>
  <c r="AD523" i="2" s="1"/>
  <c r="AY523" i="2" s="1"/>
  <c r="AZ523" i="2"/>
  <c r="AZ571" i="2"/>
  <c r="Q571" i="2"/>
  <c r="AD571" i="2" s="1"/>
  <c r="AY571" i="2" s="1"/>
  <c r="BB647" i="2"/>
  <c r="BA647" i="2"/>
  <c r="AZ639" i="2"/>
  <c r="Q639" i="2"/>
  <c r="AD639" i="2" s="1"/>
  <c r="AY639" i="2" s="1"/>
  <c r="Q635" i="2"/>
  <c r="AD635" i="2" s="1"/>
  <c r="AY635" i="2" s="1"/>
  <c r="AZ635" i="2"/>
  <c r="AZ595" i="2"/>
  <c r="Q595" i="2"/>
  <c r="AD595" i="2" s="1"/>
  <c r="AY595" i="2" s="1"/>
  <c r="Q452" i="2"/>
  <c r="AD452" i="2" s="1"/>
  <c r="AY452" i="2" s="1"/>
  <c r="AZ452" i="2"/>
  <c r="Q468" i="2"/>
  <c r="AD468" i="2" s="1"/>
  <c r="AY468" i="2" s="1"/>
  <c r="AZ468" i="2"/>
  <c r="AZ602" i="2"/>
  <c r="Q602" i="2"/>
  <c r="AD602" i="2" s="1"/>
  <c r="AZ457" i="2"/>
  <c r="Q457" i="2"/>
  <c r="AD457" i="2" s="1"/>
  <c r="AY457" i="2" s="1"/>
  <c r="Q636" i="2"/>
  <c r="AD636" i="2" s="1"/>
  <c r="AY636" i="2" s="1"/>
  <c r="AZ636" i="2"/>
  <c r="Q459" i="2"/>
  <c r="AD459" i="2" s="1"/>
  <c r="AY459" i="2" s="1"/>
  <c r="AZ459" i="2"/>
  <c r="Q589" i="2"/>
  <c r="AD589" i="2" s="1"/>
  <c r="AY589" i="2" s="1"/>
  <c r="AZ589" i="2"/>
  <c r="Q623" i="2"/>
  <c r="AD623" i="2" s="1"/>
  <c r="AY623" i="2" s="1"/>
  <c r="AZ623" i="2"/>
  <c r="Q552" i="2"/>
  <c r="AD552" i="2" s="1"/>
  <c r="AY552" i="2" s="1"/>
  <c r="AZ552" i="2"/>
  <c r="Q581" i="2"/>
  <c r="AD581" i="2" s="1"/>
  <c r="AY581" i="2" s="1"/>
  <c r="AZ581" i="2"/>
  <c r="Q443" i="2"/>
  <c r="AD443" i="2" s="1"/>
  <c r="AY443" i="2" s="1"/>
  <c r="AZ443" i="2"/>
  <c r="Q604" i="2"/>
  <c r="AD604" i="2" s="1"/>
  <c r="AZ604" i="2"/>
  <c r="AZ594" i="2"/>
  <c r="Q594" i="2"/>
  <c r="AD594" i="2" s="1"/>
  <c r="AY594" i="2" s="1"/>
  <c r="Q573" i="2"/>
  <c r="AD573" i="2" s="1"/>
  <c r="AY573" i="2" s="1"/>
  <c r="AZ573" i="2"/>
  <c r="Q570" i="2"/>
  <c r="AD570" i="2" s="1"/>
  <c r="AY570" i="2" s="1"/>
  <c r="AZ570" i="2"/>
  <c r="Q575" i="2"/>
  <c r="AD575" i="2" s="1"/>
  <c r="AY575" i="2" s="1"/>
  <c r="AZ575" i="2"/>
  <c r="AZ557" i="2"/>
  <c r="Q557" i="2"/>
  <c r="AD557" i="2" s="1"/>
  <c r="AY557" i="2" s="1"/>
  <c r="Q482" i="2"/>
  <c r="AD482" i="2" s="1"/>
  <c r="AY482" i="2" s="1"/>
  <c r="AZ482" i="2"/>
  <c r="AZ591" i="2"/>
  <c r="Q591" i="2"/>
  <c r="AD591" i="2" s="1"/>
  <c r="AY591" i="2" s="1"/>
  <c r="BA555" i="2"/>
  <c r="Q578" i="2"/>
  <c r="AD578" i="2" s="1"/>
  <c r="AY578" i="2" s="1"/>
  <c r="AZ578" i="2"/>
  <c r="Q525" i="2"/>
  <c r="AD525" i="2" s="1"/>
  <c r="AY525" i="2" s="1"/>
  <c r="AZ525" i="2"/>
  <c r="Q450" i="2"/>
  <c r="AD450" i="2" s="1"/>
  <c r="AY450" i="2" s="1"/>
  <c r="AZ450" i="2"/>
  <c r="Q537" i="2"/>
  <c r="AD537" i="2" s="1"/>
  <c r="AY537" i="2" s="1"/>
  <c r="AZ537" i="2"/>
  <c r="Q486" i="2"/>
  <c r="AD486" i="2" s="1"/>
  <c r="AY486" i="2" s="1"/>
  <c r="AZ486" i="2"/>
  <c r="Q551" i="2"/>
  <c r="AD551" i="2" s="1"/>
  <c r="AY551" i="2" s="1"/>
  <c r="AZ551" i="2"/>
  <c r="AZ512" i="2"/>
  <c r="Q512" i="2"/>
  <c r="AD512" i="2" s="1"/>
  <c r="AY512" i="2" s="1"/>
  <c r="Q618" i="2"/>
  <c r="AD618" i="2" s="1"/>
  <c r="AY618" i="2" s="1"/>
  <c r="AZ618" i="2"/>
  <c r="Q550" i="2"/>
  <c r="AD550" i="2" s="1"/>
  <c r="AY550" i="2" s="1"/>
  <c r="AZ550" i="2"/>
  <c r="AZ456" i="2"/>
  <c r="Q456" i="2"/>
  <c r="AD456" i="2" s="1"/>
  <c r="AY456" i="2" s="1"/>
  <c r="Q487" i="2"/>
  <c r="AD487" i="2" s="1"/>
  <c r="AY487" i="2" s="1"/>
  <c r="AZ487" i="2"/>
  <c r="AZ624" i="2"/>
  <c r="Q624" i="2"/>
  <c r="AD624" i="2" s="1"/>
  <c r="AY624" i="2" s="1"/>
  <c r="AZ501" i="2"/>
  <c r="Q501" i="2"/>
  <c r="AD501" i="2" s="1"/>
  <c r="AY501" i="2" s="1"/>
  <c r="Q554" i="2"/>
  <c r="AD554" i="2" s="1"/>
  <c r="AY554" i="2" s="1"/>
  <c r="AZ554" i="2"/>
  <c r="Q535" i="2"/>
  <c r="AD535" i="2" s="1"/>
  <c r="AY535" i="2" s="1"/>
  <c r="AZ535" i="2"/>
  <c r="Q572" i="2"/>
  <c r="AD572" i="2" s="1"/>
  <c r="AY572" i="2" s="1"/>
  <c r="AZ572" i="2"/>
  <c r="Q568" i="2"/>
  <c r="AD568" i="2" s="1"/>
  <c r="AY568" i="2" s="1"/>
  <c r="AZ568" i="2"/>
  <c r="AZ441" i="2"/>
  <c r="Q441" i="2"/>
  <c r="AD441" i="2" s="1"/>
  <c r="AY441" i="2" s="1"/>
  <c r="AZ547" i="2"/>
  <c r="Q547" i="2"/>
  <c r="AD547" i="2" s="1"/>
  <c r="AY547" i="2" s="1"/>
  <c r="AZ579" i="2"/>
  <c r="Q579" i="2"/>
  <c r="AD579" i="2" s="1"/>
  <c r="AY579" i="2" s="1"/>
  <c r="Q629" i="2"/>
  <c r="AD629" i="2" s="1"/>
  <c r="AY629" i="2" s="1"/>
  <c r="AZ629" i="2"/>
  <c r="AZ587" i="2"/>
  <c r="Q587" i="2"/>
  <c r="AD587" i="2" s="1"/>
  <c r="AY587" i="2" s="1"/>
  <c r="Q533" i="2"/>
  <c r="AD533" i="2" s="1"/>
  <c r="AY533" i="2" s="1"/>
  <c r="AZ533" i="2"/>
  <c r="AZ460" i="2"/>
  <c r="Q460" i="2"/>
  <c r="AD460" i="2" s="1"/>
  <c r="AY460" i="2" s="1"/>
  <c r="Q504" i="2"/>
  <c r="AD504" i="2" s="1"/>
  <c r="AY504" i="2" s="1"/>
  <c r="AZ504" i="2"/>
  <c r="AZ515" i="2"/>
  <c r="Q515" i="2"/>
  <c r="AD515" i="2" s="1"/>
  <c r="AY515" i="2" s="1"/>
  <c r="Q516" i="2"/>
  <c r="AD516" i="2" s="1"/>
  <c r="AZ516" i="2"/>
  <c r="Q489" i="2"/>
  <c r="AD489" i="2" s="1"/>
  <c r="AY489" i="2" s="1"/>
  <c r="AZ489" i="2"/>
  <c r="Q439" i="2"/>
  <c r="AD439" i="2" s="1"/>
  <c r="AY439" i="2" s="1"/>
  <c r="AZ439" i="2"/>
  <c r="Q473" i="2"/>
  <c r="AD473" i="2" s="1"/>
  <c r="AZ473" i="2"/>
  <c r="AZ511" i="2"/>
  <c r="Q511" i="2"/>
  <c r="AD511" i="2" s="1"/>
  <c r="AY511" i="2" s="1"/>
  <c r="Q488" i="2"/>
  <c r="AD488" i="2" s="1"/>
  <c r="AY488" i="2" s="1"/>
  <c r="AZ488" i="2"/>
  <c r="AZ558" i="2"/>
  <c r="Q558" i="2"/>
  <c r="AD558" i="2" s="1"/>
  <c r="AY558" i="2" s="1"/>
  <c r="Q621" i="2"/>
  <c r="AD621" i="2" s="1"/>
  <c r="AY621" i="2" s="1"/>
  <c r="AZ621" i="2"/>
  <c r="Q574" i="2"/>
  <c r="AD574" i="2" s="1"/>
  <c r="AY574" i="2" s="1"/>
  <c r="AZ574" i="2"/>
  <c r="Q471" i="2"/>
  <c r="AD471" i="2" s="1"/>
  <c r="AY471" i="2" s="1"/>
  <c r="AZ471" i="2"/>
  <c r="AZ538" i="2"/>
  <c r="Q538" i="2"/>
  <c r="AD538" i="2" s="1"/>
  <c r="AY538" i="2" s="1"/>
  <c r="AZ442" i="2"/>
  <c r="Q442" i="2"/>
  <c r="AD442" i="2" s="1"/>
  <c r="AY442" i="2" s="1"/>
  <c r="AZ616" i="2"/>
  <c r="Q616" i="2"/>
  <c r="AD616" i="2" s="1"/>
  <c r="AY616" i="2" s="1"/>
  <c r="AZ437" i="2"/>
  <c r="Q437" i="2"/>
  <c r="AD437" i="2" s="1"/>
  <c r="AY437" i="2" s="1"/>
  <c r="Q491" i="2"/>
  <c r="AD491" i="2" s="1"/>
  <c r="AY491" i="2" s="1"/>
  <c r="AZ491" i="2"/>
  <c r="AZ561" i="2"/>
  <c r="Q561" i="2"/>
  <c r="AD561" i="2" s="1"/>
  <c r="AZ592" i="2"/>
  <c r="Q592" i="2"/>
  <c r="AD592" i="2" s="1"/>
  <c r="AY592" i="2" s="1"/>
  <c r="Q567" i="2"/>
  <c r="AD567" i="2" s="1"/>
  <c r="AY567" i="2" s="1"/>
  <c r="AZ567" i="2"/>
  <c r="AZ610" i="2"/>
  <c r="Q610" i="2"/>
  <c r="AD610" i="2" s="1"/>
  <c r="AY610" i="2" s="1"/>
  <c r="BA445" i="2"/>
  <c r="BA585" i="2"/>
  <c r="AZ584" i="2"/>
  <c r="Q584" i="2"/>
  <c r="AD584" i="2" s="1"/>
  <c r="AY584" i="2" s="1"/>
  <c r="Q620" i="2"/>
  <c r="AD620" i="2" s="1"/>
  <c r="AY620" i="2" s="1"/>
  <c r="AZ620" i="2"/>
  <c r="BA517" i="2"/>
  <c r="BB517" i="2"/>
  <c r="BA350" i="2"/>
  <c r="BA278" i="2"/>
  <c r="BA407" i="2"/>
  <c r="BA277" i="2"/>
  <c r="BA400" i="2"/>
  <c r="BA410" i="2"/>
  <c r="BA320" i="2"/>
  <c r="BA314" i="2"/>
  <c r="BA353" i="2"/>
  <c r="BA228" i="2"/>
  <c r="BA364" i="2"/>
  <c r="BA324" i="2"/>
  <c r="BA146" i="2"/>
  <c r="BA103" i="2"/>
  <c r="Q1030" i="2"/>
  <c r="AD1030" i="2" s="1"/>
  <c r="AZ938" i="2"/>
  <c r="BB938" i="2" s="1"/>
  <c r="Q96" i="2"/>
  <c r="AD96" i="2" s="1"/>
  <c r="AY96" i="2" s="1"/>
  <c r="AZ96" i="2"/>
  <c r="Q41" i="2"/>
  <c r="AD41" i="2" s="1"/>
  <c r="AZ41" i="2"/>
  <c r="Q138" i="2"/>
  <c r="AD138" i="2" s="1"/>
  <c r="AY138" i="2" s="1"/>
  <c r="AZ138" i="2"/>
  <c r="Q29" i="2"/>
  <c r="AD29" i="2" s="1"/>
  <c r="AY29" i="2" s="1"/>
  <c r="AZ29" i="2"/>
  <c r="Q209" i="2"/>
  <c r="AD209" i="2" s="1"/>
  <c r="AY209" i="2" s="1"/>
  <c r="AZ209" i="2"/>
  <c r="AZ13" i="2"/>
  <c r="Q13" i="2"/>
  <c r="AD13" i="2" s="1"/>
  <c r="AY13" i="2" s="1"/>
  <c r="Q80" i="2"/>
  <c r="AD80" i="2" s="1"/>
  <c r="AY80" i="2" s="1"/>
  <c r="AZ80" i="2"/>
  <c r="Q190" i="2"/>
  <c r="AD190" i="2" s="1"/>
  <c r="AY190" i="2" s="1"/>
  <c r="AZ190" i="2"/>
  <c r="Q54" i="2"/>
  <c r="AD54" i="2" s="1"/>
  <c r="AY54" i="2" s="1"/>
  <c r="AZ54" i="2"/>
  <c r="Q163" i="2"/>
  <c r="AD163" i="2" s="1"/>
  <c r="AY163" i="2" s="1"/>
  <c r="AZ163" i="2"/>
  <c r="Q147" i="2"/>
  <c r="AD147" i="2" s="1"/>
  <c r="AY147" i="2" s="1"/>
  <c r="AZ147" i="2"/>
  <c r="Q79" i="2"/>
  <c r="AD79" i="2" s="1"/>
  <c r="AY79" i="2" s="1"/>
  <c r="AZ79" i="2"/>
  <c r="Q42" i="2"/>
  <c r="AD42" i="2" s="1"/>
  <c r="AZ42" i="2"/>
  <c r="Q6" i="2"/>
  <c r="AD6" i="2" s="1"/>
  <c r="AY6" i="2" s="1"/>
  <c r="AZ6" i="2"/>
  <c r="Q1033" i="2"/>
  <c r="AD1033" i="2" s="1"/>
  <c r="AZ962" i="2"/>
  <c r="BB962" i="2" s="1"/>
  <c r="Q95" i="2"/>
  <c r="AD95" i="2" s="1"/>
  <c r="AY95" i="2" s="1"/>
  <c r="AZ95" i="2"/>
  <c r="Q28" i="2"/>
  <c r="AD28" i="2" s="1"/>
  <c r="AY28" i="2" s="1"/>
  <c r="AZ28" i="2"/>
  <c r="Q39" i="2"/>
  <c r="AD39" i="2" s="1"/>
  <c r="AY39" i="2" s="1"/>
  <c r="AZ39" i="2"/>
  <c r="Q137" i="2"/>
  <c r="AD137" i="2" s="1"/>
  <c r="AY137" i="2" s="1"/>
  <c r="AZ137" i="2"/>
  <c r="Q36" i="2"/>
  <c r="AD36" i="2" s="1"/>
  <c r="AY36" i="2" s="1"/>
  <c r="AZ36" i="2"/>
  <c r="Q155" i="2"/>
  <c r="AD155" i="2" s="1"/>
  <c r="AY155" i="2" s="1"/>
  <c r="AZ155" i="2"/>
  <c r="BA170" i="2"/>
  <c r="BB170" i="2"/>
  <c r="AZ91" i="2"/>
  <c r="Q91" i="2"/>
  <c r="AD91" i="2" s="1"/>
  <c r="AY91" i="2" s="1"/>
  <c r="Q134" i="2"/>
  <c r="AD134" i="2" s="1"/>
  <c r="AY134" i="2" s="1"/>
  <c r="AZ134" i="2"/>
  <c r="Q188" i="2"/>
  <c r="AD188" i="2" s="1"/>
  <c r="AY188" i="2" s="1"/>
  <c r="AZ188" i="2"/>
  <c r="Q177" i="2"/>
  <c r="AD177" i="2" s="1"/>
  <c r="AY177" i="2" s="1"/>
  <c r="AZ177" i="2"/>
  <c r="Q107" i="2"/>
  <c r="AD107" i="2" s="1"/>
  <c r="AY107" i="2" s="1"/>
  <c r="AZ107" i="2"/>
  <c r="Q7" i="2"/>
  <c r="AD7" i="2" s="1"/>
  <c r="AY7" i="2" s="1"/>
  <c r="AZ7" i="2"/>
  <c r="AZ130" i="2"/>
  <c r="Q130" i="2"/>
  <c r="AD130" i="2" s="1"/>
  <c r="Q153" i="2"/>
  <c r="AD153" i="2" s="1"/>
  <c r="AY153" i="2" s="1"/>
  <c r="AZ153" i="2"/>
  <c r="Q193" i="2"/>
  <c r="AD193" i="2" s="1"/>
  <c r="AY193" i="2" s="1"/>
  <c r="AZ193" i="2"/>
  <c r="Q162" i="2"/>
  <c r="AD162" i="2" s="1"/>
  <c r="AY162" i="2" s="1"/>
  <c r="AZ162" i="2"/>
  <c r="Q65" i="2"/>
  <c r="AD65" i="2" s="1"/>
  <c r="AY65" i="2" s="1"/>
  <c r="AZ65" i="2"/>
  <c r="Q156" i="2"/>
  <c r="AD156" i="2" s="1"/>
  <c r="AY156" i="2" s="1"/>
  <c r="AZ156" i="2"/>
  <c r="AZ1046" i="2"/>
  <c r="BB1046" i="2" s="1"/>
  <c r="AZ884" i="2"/>
  <c r="BB884" i="2" s="1"/>
  <c r="Q128" i="2"/>
  <c r="AD128" i="2" s="1"/>
  <c r="AZ128" i="2"/>
  <c r="Q192" i="2"/>
  <c r="AD192" i="2" s="1"/>
  <c r="AY192" i="2" s="1"/>
  <c r="AZ192" i="2"/>
  <c r="AZ55" i="2"/>
  <c r="Q55" i="2"/>
  <c r="AD55" i="2" s="1"/>
  <c r="AY55" i="2" s="1"/>
  <c r="AZ106" i="2"/>
  <c r="Q106" i="2"/>
  <c r="AD106" i="2" s="1"/>
  <c r="AY106" i="2" s="1"/>
  <c r="Q109" i="2"/>
  <c r="AD109" i="2" s="1"/>
  <c r="AY109" i="2" s="1"/>
  <c r="AZ109" i="2"/>
  <c r="Q82" i="2"/>
  <c r="AD82" i="2" s="1"/>
  <c r="AY82" i="2" s="1"/>
  <c r="AZ82" i="2"/>
  <c r="Q143" i="2"/>
  <c r="AD143" i="2" s="1"/>
  <c r="AY143" i="2" s="1"/>
  <c r="AZ143" i="2"/>
  <c r="Q49" i="2"/>
  <c r="AD49" i="2" s="1"/>
  <c r="AY49" i="2" s="1"/>
  <c r="AZ49" i="2"/>
  <c r="Q63" i="2"/>
  <c r="AD63" i="2" s="1"/>
  <c r="AY63" i="2" s="1"/>
  <c r="AZ63" i="2"/>
  <c r="Q172" i="2"/>
  <c r="AD172" i="2" s="1"/>
  <c r="AZ172" i="2"/>
  <c r="Q164" i="2"/>
  <c r="AD164" i="2" s="1"/>
  <c r="AY164" i="2" s="1"/>
  <c r="AZ164" i="2"/>
  <c r="Q68" i="2"/>
  <c r="AD68" i="2" s="1"/>
  <c r="AY68" i="2" s="1"/>
  <c r="AZ68" i="2"/>
  <c r="Q141" i="2"/>
  <c r="AD141" i="2" s="1"/>
  <c r="AY141" i="2" s="1"/>
  <c r="AZ141" i="2"/>
  <c r="Q117" i="2"/>
  <c r="AD117" i="2" s="1"/>
  <c r="AY117" i="2" s="1"/>
  <c r="AZ117" i="2"/>
  <c r="AZ33" i="2"/>
  <c r="Q33" i="2"/>
  <c r="AD33" i="2" s="1"/>
  <c r="AY33" i="2" s="1"/>
  <c r="Q57" i="2"/>
  <c r="AD57" i="2" s="1"/>
  <c r="AY57" i="2" s="1"/>
  <c r="AZ57" i="2"/>
  <c r="Q126" i="2"/>
  <c r="AD126" i="2" s="1"/>
  <c r="AY126" i="2" s="1"/>
  <c r="AZ126" i="2"/>
  <c r="Q142" i="2"/>
  <c r="AD142" i="2" s="1"/>
  <c r="AY142" i="2" s="1"/>
  <c r="AZ142" i="2"/>
  <c r="Q92" i="2"/>
  <c r="AD92" i="2" s="1"/>
  <c r="AY92" i="2" s="1"/>
  <c r="AZ92" i="2"/>
  <c r="Q85" i="2"/>
  <c r="AD85" i="2" s="1"/>
  <c r="AZ85" i="2"/>
  <c r="AZ200" i="2"/>
  <c r="Q200" i="2"/>
  <c r="AD200" i="2" s="1"/>
  <c r="AY200" i="2" s="1"/>
  <c r="Q160" i="2"/>
  <c r="AD160" i="2" s="1"/>
  <c r="AY160" i="2" s="1"/>
  <c r="AZ160" i="2"/>
  <c r="Q23" i="2"/>
  <c r="AD23" i="2" s="1"/>
  <c r="AY23" i="2" s="1"/>
  <c r="AZ23" i="2"/>
  <c r="Q66" i="2"/>
  <c r="AD66" i="2" s="1"/>
  <c r="AY66" i="2" s="1"/>
  <c r="AZ66" i="2"/>
  <c r="E202" i="1"/>
  <c r="AR202" i="1" s="1"/>
  <c r="AR201" i="1"/>
  <c r="Q208" i="2"/>
  <c r="AD208" i="2" s="1"/>
  <c r="AY208" i="2" s="1"/>
  <c r="AZ208" i="2"/>
  <c r="Q99" i="2"/>
  <c r="AD99" i="2" s="1"/>
  <c r="AY99" i="2" s="1"/>
  <c r="AZ99" i="2"/>
  <c r="Q18" i="2"/>
  <c r="AD18" i="2" s="1"/>
  <c r="AY18" i="2" s="1"/>
  <c r="AZ18" i="2"/>
  <c r="Q214" i="2"/>
  <c r="AD214" i="2" s="1"/>
  <c r="AZ214" i="2"/>
  <c r="Q27" i="2"/>
  <c r="AD27" i="2" s="1"/>
  <c r="AY27" i="2" s="1"/>
  <c r="AZ27" i="2"/>
  <c r="Q101" i="2"/>
  <c r="AD101" i="2" s="1"/>
  <c r="AY101" i="2" s="1"/>
  <c r="AZ101" i="2"/>
  <c r="Q159" i="2"/>
  <c r="AD159" i="2" s="1"/>
  <c r="AY159" i="2" s="1"/>
  <c r="AZ159" i="2"/>
  <c r="AZ76" i="2"/>
  <c r="Q76" i="2"/>
  <c r="AD76" i="2" s="1"/>
  <c r="AY76" i="2" s="1"/>
  <c r="Q169" i="2"/>
  <c r="AD169" i="2" s="1"/>
  <c r="AY169" i="2" s="1"/>
  <c r="AZ169" i="2"/>
  <c r="Q207" i="2"/>
  <c r="AD207" i="2" s="1"/>
  <c r="AY207" i="2" s="1"/>
  <c r="AZ207" i="2"/>
  <c r="Q125" i="2"/>
  <c r="AD125" i="2" s="1"/>
  <c r="AY125" i="2" s="1"/>
  <c r="AZ125" i="2"/>
  <c r="Q183" i="2"/>
  <c r="AD183" i="2" s="1"/>
  <c r="AY183" i="2" s="1"/>
  <c r="AZ183" i="2"/>
  <c r="AZ167" i="2"/>
  <c r="Q167" i="2"/>
  <c r="AD167" i="2" s="1"/>
  <c r="AY167" i="2" s="1"/>
  <c r="AZ179" i="2"/>
  <c r="Q179" i="2"/>
  <c r="AD179" i="2" s="1"/>
  <c r="AY179" i="2" s="1"/>
  <c r="AZ72" i="2"/>
  <c r="Q72" i="2"/>
  <c r="AD72" i="2" s="1"/>
  <c r="AY72" i="2" s="1"/>
  <c r="Q77" i="2"/>
  <c r="AD77" i="2" s="1"/>
  <c r="AY77" i="2" s="1"/>
  <c r="AZ77" i="2"/>
  <c r="Q113" i="2"/>
  <c r="AD113" i="2" s="1"/>
  <c r="AY113" i="2" s="1"/>
  <c r="AZ113" i="2"/>
  <c r="Q15" i="2"/>
  <c r="AD15" i="2" s="1"/>
  <c r="AY15" i="2" s="1"/>
  <c r="AZ15" i="2"/>
  <c r="Q120" i="2"/>
  <c r="AD120" i="2" s="1"/>
  <c r="AY120" i="2" s="1"/>
  <c r="AZ120" i="2"/>
  <c r="AZ199" i="2"/>
  <c r="Q199" i="2"/>
  <c r="AD199" i="2" s="1"/>
  <c r="AY199" i="2" s="1"/>
  <c r="Q62" i="2"/>
  <c r="AD62" i="2" s="1"/>
  <c r="AY62" i="2" s="1"/>
  <c r="AZ62" i="2"/>
  <c r="Q144" i="2"/>
  <c r="AD144" i="2" s="1"/>
  <c r="AY144" i="2" s="1"/>
  <c r="AZ144" i="2"/>
  <c r="Q87" i="2"/>
  <c r="AD87" i="2" s="1"/>
  <c r="AZ87" i="2"/>
  <c r="AZ16" i="2"/>
  <c r="Q16" i="2"/>
  <c r="AD16" i="2" s="1"/>
  <c r="AY16" i="2" s="1"/>
  <c r="Q5" i="2"/>
  <c r="AD5" i="2" s="1"/>
  <c r="AZ5" i="2"/>
  <c r="Q114" i="2"/>
  <c r="AD114" i="2" s="1"/>
  <c r="AY114" i="2" s="1"/>
  <c r="AZ114" i="2"/>
  <c r="Q180" i="2"/>
  <c r="AD180" i="2" s="1"/>
  <c r="AY180" i="2" s="1"/>
  <c r="AZ180" i="2"/>
  <c r="Q102" i="2"/>
  <c r="AD102" i="2" s="1"/>
  <c r="AY102" i="2" s="1"/>
  <c r="AZ102" i="2"/>
  <c r="Q149" i="2"/>
  <c r="AD149" i="2" s="1"/>
  <c r="AY149" i="2" s="1"/>
  <c r="AZ149" i="2"/>
  <c r="Q152" i="2"/>
  <c r="AD152" i="2" s="1"/>
  <c r="AY152" i="2" s="1"/>
  <c r="AZ152" i="2"/>
  <c r="AZ203" i="2"/>
  <c r="Q203" i="2"/>
  <c r="AD203" i="2" s="1"/>
  <c r="AY203" i="2" s="1"/>
  <c r="Q9" i="2"/>
  <c r="AD9" i="2" s="1"/>
  <c r="AY9" i="2" s="1"/>
  <c r="AZ9" i="2"/>
  <c r="AZ111" i="2"/>
  <c r="Q111" i="2"/>
  <c r="AD111" i="2" s="1"/>
  <c r="AY111" i="2" s="1"/>
  <c r="Q83" i="2"/>
  <c r="AD83" i="2" s="1"/>
  <c r="AY83" i="2" s="1"/>
  <c r="AZ83" i="2"/>
  <c r="Q44" i="2"/>
  <c r="AD44" i="2" s="1"/>
  <c r="AZ44" i="2"/>
  <c r="Q25" i="2"/>
  <c r="AD25" i="2" s="1"/>
  <c r="AY25" i="2" s="1"/>
  <c r="AZ25" i="2"/>
  <c r="Q84" i="2"/>
  <c r="AD84" i="2" s="1"/>
  <c r="AZ84" i="2"/>
  <c r="AZ150" i="2"/>
  <c r="Q150" i="2"/>
  <c r="AD150" i="2" s="1"/>
  <c r="AY150" i="2" s="1"/>
  <c r="Q178" i="2"/>
  <c r="AD178" i="2" s="1"/>
  <c r="AY178" i="2" s="1"/>
  <c r="AZ178" i="2"/>
  <c r="AZ32" i="2"/>
  <c r="Q32" i="2"/>
  <c r="AD32" i="2" s="1"/>
  <c r="AY32" i="2" s="1"/>
  <c r="Q151" i="2"/>
  <c r="AD151" i="2" s="1"/>
  <c r="AY151" i="2" s="1"/>
  <c r="AZ151" i="2"/>
  <c r="AY1047" i="2"/>
  <c r="AY1056" i="2"/>
  <c r="AY1069" i="2"/>
  <c r="AY1059" i="2"/>
  <c r="AY1068" i="2"/>
  <c r="AY1049" i="2"/>
  <c r="AY1055" i="2"/>
  <c r="AY1064" i="2"/>
  <c r="AY1045" i="2"/>
  <c r="AY1076" i="2"/>
  <c r="AY1044" i="2"/>
  <c r="AY1067" i="2"/>
  <c r="AY1066" i="2"/>
  <c r="AY1072" i="2"/>
  <c r="AY1053" i="2"/>
  <c r="AY1054" i="2"/>
  <c r="AY1075" i="2"/>
  <c r="AY1043" i="2"/>
  <c r="AY1074" i="2"/>
  <c r="AY1071" i="2"/>
  <c r="AY1048" i="2"/>
  <c r="AY1060" i="2"/>
  <c r="AY1058" i="2"/>
  <c r="AY1077" i="2"/>
  <c r="AY1046" i="2"/>
  <c r="AY1057" i="2"/>
  <c r="AY1063" i="2"/>
  <c r="AY1052" i="2"/>
  <c r="AY1065" i="2"/>
  <c r="AY1061" i="2"/>
  <c r="AY1070" i="2"/>
  <c r="AY1051" i="2"/>
  <c r="AY1073" i="2"/>
  <c r="AY1050" i="2"/>
  <c r="AY1042" i="2"/>
  <c r="AY1002" i="2"/>
  <c r="AY1029" i="2"/>
  <c r="AY1028" i="2"/>
  <c r="AY1005" i="2"/>
  <c r="AY1016" i="2"/>
  <c r="AY1025" i="2"/>
  <c r="AY1006" i="2"/>
  <c r="AY1015" i="2"/>
  <c r="AY1012" i="2"/>
  <c r="AY1033" i="2"/>
  <c r="AY1001" i="2"/>
  <c r="AY1014" i="2"/>
  <c r="AY1023" i="2"/>
  <c r="AY1020" i="2"/>
  <c r="AY1031" i="2"/>
  <c r="AY1021" i="2"/>
  <c r="AY1034" i="2"/>
  <c r="AY1024" i="2"/>
  <c r="AY1010" i="2"/>
  <c r="AY1003" i="2"/>
  <c r="AY1032" i="2"/>
  <c r="AY1000" i="2"/>
  <c r="AY1009" i="2"/>
  <c r="AY1022" i="2"/>
  <c r="AY1018" i="2"/>
  <c r="AY1011" i="2"/>
  <c r="AY1008" i="2"/>
  <c r="AY1017" i="2"/>
  <c r="AY1030" i="2"/>
  <c r="AY1007" i="2"/>
  <c r="AY1004" i="2"/>
  <c r="AY1013" i="2"/>
  <c r="AY1026" i="2"/>
  <c r="AY1027" i="2"/>
  <c r="AY999" i="2"/>
  <c r="AY957" i="2"/>
  <c r="AY989" i="2"/>
  <c r="AY966" i="2"/>
  <c r="AY970" i="2"/>
  <c r="AY982" i="2"/>
  <c r="AY972" i="2"/>
  <c r="AY969" i="2"/>
  <c r="AY959" i="2"/>
  <c r="AY984" i="2"/>
  <c r="AY990" i="2"/>
  <c r="AY971" i="2"/>
  <c r="AY980" i="2"/>
  <c r="AY967" i="2"/>
  <c r="AY988" i="2"/>
  <c r="AY985" i="2"/>
  <c r="AY965" i="2"/>
  <c r="AY974" i="2"/>
  <c r="AY987" i="2"/>
  <c r="AY977" i="2"/>
  <c r="AY986" i="2"/>
  <c r="AY960" i="2"/>
  <c r="AY979" i="2"/>
  <c r="AY962" i="2"/>
  <c r="AY975" i="2"/>
  <c r="AY968" i="2"/>
  <c r="AY964" i="2"/>
  <c r="AY961" i="2"/>
  <c r="AY983" i="2"/>
  <c r="AY976" i="2"/>
  <c r="AY973" i="2"/>
  <c r="AY963" i="2"/>
  <c r="AY978" i="2"/>
  <c r="AY991" i="2"/>
  <c r="AY981" i="2"/>
  <c r="AY958" i="2"/>
  <c r="AY956" i="2"/>
  <c r="AY942" i="2"/>
  <c r="AY919" i="2"/>
  <c r="AY932" i="2"/>
  <c r="AY922" i="2"/>
  <c r="AY931" i="2"/>
  <c r="AY921" i="2"/>
  <c r="AY940" i="2"/>
  <c r="AY933" i="2"/>
  <c r="AY929" i="2"/>
  <c r="AY925" i="2"/>
  <c r="AY939" i="2"/>
  <c r="AY948" i="2"/>
  <c r="AY938" i="2"/>
  <c r="AY915" i="2"/>
  <c r="AY937" i="2"/>
  <c r="AY917" i="2"/>
  <c r="AY946" i="2"/>
  <c r="AY923" i="2"/>
  <c r="AY936" i="2"/>
  <c r="AY918" i="2"/>
  <c r="AY944" i="2"/>
  <c r="AY927" i="2"/>
  <c r="AY930" i="2"/>
  <c r="AY920" i="2"/>
  <c r="AY926" i="2"/>
  <c r="AY935" i="2"/>
  <c r="AY916" i="2"/>
  <c r="AY941" i="2"/>
  <c r="AY947" i="2"/>
  <c r="AY928" i="2"/>
  <c r="AY934" i="2"/>
  <c r="AY943" i="2"/>
  <c r="AY924" i="2"/>
  <c r="AY914" i="2"/>
  <c r="AY945" i="2"/>
  <c r="AY913" i="2"/>
  <c r="AY889" i="2"/>
  <c r="AY883" i="2"/>
  <c r="AY885" i="2"/>
  <c r="AY879" i="2"/>
  <c r="AY897" i="2"/>
  <c r="AY888" i="2"/>
  <c r="AY904" i="2"/>
  <c r="AY886" i="2"/>
  <c r="AY887" i="2"/>
  <c r="AY884" i="2"/>
  <c r="AY882" i="2"/>
  <c r="AY880" i="2"/>
  <c r="AY878" i="2"/>
  <c r="AY876" i="2"/>
  <c r="AY905" i="2"/>
  <c r="AY894" i="2"/>
  <c r="AY891" i="2"/>
  <c r="AY893" i="2"/>
  <c r="AY900" i="2"/>
  <c r="AY873" i="2"/>
  <c r="AY899" i="2"/>
  <c r="AY903" i="2"/>
  <c r="AY902" i="2"/>
  <c r="AY898" i="2"/>
  <c r="AY895" i="2"/>
  <c r="AY881" i="2"/>
  <c r="AY874" i="2"/>
  <c r="AY871" i="2"/>
  <c r="AY896" i="2"/>
  <c r="AY892" i="2"/>
  <c r="AY875" i="2"/>
  <c r="AY872" i="2"/>
  <c r="AY901" i="2"/>
  <c r="AY877" i="2"/>
  <c r="AY890" i="2"/>
  <c r="E10" i="1"/>
  <c r="AR9" i="1"/>
  <c r="AY870" i="2"/>
  <c r="BB1030" i="2"/>
  <c r="BA1030" i="2"/>
  <c r="CA162" i="1"/>
  <c r="CA194" i="1"/>
  <c r="CA195" i="1"/>
  <c r="BA1033" i="2"/>
  <c r="D260" i="2" l="1"/>
  <c r="AZ260" i="2" s="1"/>
  <c r="BB260" i="2" s="1"/>
  <c r="D302" i="2"/>
  <c r="Q302" i="2" s="1"/>
  <c r="AD302" i="2" s="1"/>
  <c r="AZ365" i="2"/>
  <c r="BB365" i="2" s="1"/>
  <c r="Q368" i="2"/>
  <c r="AD368" i="2" s="1"/>
  <c r="AY368" i="2" s="1"/>
  <c r="AZ313" i="2"/>
  <c r="BB313" i="2" s="1"/>
  <c r="AZ233" i="2"/>
  <c r="BB233" i="2" s="1"/>
  <c r="AZ279" i="2"/>
  <c r="BB279" i="2" s="1"/>
  <c r="AZ252" i="2"/>
  <c r="BA252" i="2" s="1"/>
  <c r="BB230" i="2"/>
  <c r="Q216" i="2"/>
  <c r="AD216" i="2" s="1"/>
  <c r="AZ386" i="2"/>
  <c r="BA386" i="2" s="1"/>
  <c r="BA230" i="2"/>
  <c r="Q428" i="2"/>
  <c r="AD428" i="2" s="1"/>
  <c r="AY428" i="2" s="1"/>
  <c r="AZ275" i="2"/>
  <c r="BA275" i="2" s="1"/>
  <c r="AZ426" i="2"/>
  <c r="BA426" i="2" s="1"/>
  <c r="AZ423" i="2"/>
  <c r="BA423" i="2" s="1"/>
  <c r="Q293" i="2"/>
  <c r="AD293" i="2" s="1"/>
  <c r="AY293" i="2" s="1"/>
  <c r="AZ284" i="2"/>
  <c r="BB284" i="2" s="1"/>
  <c r="AZ295" i="2"/>
  <c r="BA295" i="2" s="1"/>
  <c r="Q355" i="2"/>
  <c r="AD355" i="2" s="1"/>
  <c r="AY355" i="2" s="1"/>
  <c r="Q381" i="2"/>
  <c r="AZ236" i="2"/>
  <c r="BB236" i="2" s="1"/>
  <c r="AZ288" i="2"/>
  <c r="BA288" i="2" s="1"/>
  <c r="AZ247" i="2"/>
  <c r="BA247" i="2" s="1"/>
  <c r="AZ251" i="2"/>
  <c r="BA251" i="2" s="1"/>
  <c r="Q260" i="2"/>
  <c r="AD260" i="2" s="1"/>
  <c r="AZ302" i="2"/>
  <c r="BB302" i="2" s="1"/>
  <c r="BA260" i="2"/>
  <c r="AZ226" i="2"/>
  <c r="BA226" i="2" s="1"/>
  <c r="Q333" i="2"/>
  <c r="AD333" i="2" s="1"/>
  <c r="AY333" i="2" s="1"/>
  <c r="AZ395" i="2"/>
  <c r="BA395" i="2" s="1"/>
  <c r="AZ425" i="2"/>
  <c r="BA425" i="2" s="1"/>
  <c r="BA431" i="2"/>
  <c r="AZ308" i="2"/>
  <c r="BB308" i="2" s="1"/>
  <c r="AZ343" i="2"/>
  <c r="BB343" i="2" s="1"/>
  <c r="Q265" i="2"/>
  <c r="AD265" i="2" s="1"/>
  <c r="AY265" i="2" s="1"/>
  <c r="AZ231" i="2"/>
  <c r="BA231" i="2" s="1"/>
  <c r="AZ352" i="2"/>
  <c r="BA352" i="2" s="1"/>
  <c r="Q340" i="2"/>
  <c r="AD340" i="2" s="1"/>
  <c r="AY340" i="2" s="1"/>
  <c r="AZ419" i="2"/>
  <c r="BA419" i="2" s="1"/>
  <c r="BA316" i="2"/>
  <c r="Q431" i="2"/>
  <c r="AD431" i="2" s="1"/>
  <c r="AZ331" i="2"/>
  <c r="BB331" i="2" s="1"/>
  <c r="AZ326" i="2"/>
  <c r="BA326" i="2" s="1"/>
  <c r="AZ334" i="2"/>
  <c r="BB334" i="2" s="1"/>
  <c r="AZ336" i="2"/>
  <c r="BB336" i="2" s="1"/>
  <c r="Q268" i="2"/>
  <c r="AD268" i="2" s="1"/>
  <c r="AY268" i="2" s="1"/>
  <c r="Q377" i="2"/>
  <c r="AD377" i="2" s="1"/>
  <c r="AY377" i="2" s="1"/>
  <c r="Q280" i="2"/>
  <c r="AD280" i="2" s="1"/>
  <c r="AY280" i="2" s="1"/>
  <c r="AZ318" i="2"/>
  <c r="BB318" i="2" s="1"/>
  <c r="D362" i="2"/>
  <c r="D274" i="2"/>
  <c r="D351" i="2"/>
  <c r="D223" i="2"/>
  <c r="D383" i="2"/>
  <c r="D258" i="2"/>
  <c r="D329" i="2"/>
  <c r="D422" i="2"/>
  <c r="D299" i="2"/>
  <c r="D285" i="2"/>
  <c r="D244" i="2"/>
  <c r="D427" i="2"/>
  <c r="D397" i="2"/>
  <c r="D389" i="2"/>
  <c r="D291" i="2"/>
  <c r="D243" i="2"/>
  <c r="D413" i="2"/>
  <c r="D373" i="2"/>
  <c r="D401" i="2"/>
  <c r="D403" i="2"/>
  <c r="D312" i="2"/>
  <c r="D317" i="2"/>
  <c r="D404" i="2"/>
  <c r="D371" i="2"/>
  <c r="D239" i="2"/>
  <c r="D424" i="2"/>
  <c r="D346" i="2"/>
  <c r="D297" i="2"/>
  <c r="D398" i="2"/>
  <c r="D232" i="2"/>
  <c r="D249" i="2"/>
  <c r="D327" i="2"/>
  <c r="D394" i="2"/>
  <c r="D385" i="2"/>
  <c r="D328" i="2"/>
  <c r="D289" i="2"/>
  <c r="D296" i="2"/>
  <c r="D257" i="2"/>
  <c r="D253" i="2"/>
  <c r="D387" i="2"/>
  <c r="D378" i="2"/>
  <c r="D376" i="2"/>
  <c r="D273" i="2"/>
  <c r="D402" i="2"/>
  <c r="D370" i="2"/>
  <c r="D341" i="2"/>
  <c r="D384" i="2"/>
  <c r="D338" i="2"/>
  <c r="D430" i="2"/>
  <c r="D429" i="2"/>
  <c r="D339" i="2"/>
  <c r="D420" i="2"/>
  <c r="D366" i="2"/>
  <c r="D300" i="2"/>
  <c r="D421" i="2"/>
  <c r="D374" i="2"/>
  <c r="D335" i="2"/>
  <c r="D242" i="2"/>
  <c r="D417" i="2"/>
  <c r="D361" i="2"/>
  <c r="D330" i="2"/>
  <c r="D411" i="2"/>
  <c r="D354" i="2"/>
  <c r="D359" i="2"/>
  <c r="D405" i="2"/>
  <c r="D269" i="2"/>
  <c r="D266" i="2"/>
  <c r="D294" i="2"/>
  <c r="D315" i="2"/>
  <c r="D408" i="2"/>
  <c r="D345" i="2"/>
  <c r="D380" i="2"/>
  <c r="D382" i="2"/>
  <c r="D270" i="2"/>
  <c r="D222" i="2"/>
  <c r="D225" i="2"/>
  <c r="D237" i="2"/>
  <c r="D409" i="2"/>
  <c r="D414" i="2"/>
  <c r="D344" i="2"/>
  <c r="D323" i="2"/>
  <c r="D240" i="2"/>
  <c r="D369" i="2"/>
  <c r="D290" i="2"/>
  <c r="D303" i="2"/>
  <c r="D298" i="2"/>
  <c r="D250" i="2"/>
  <c r="D292" i="2"/>
  <c r="D356" i="2"/>
  <c r="D241" i="2"/>
  <c r="D286" i="2"/>
  <c r="D227" i="2"/>
  <c r="D325" i="2"/>
  <c r="D415" i="2"/>
  <c r="AZ259" i="2"/>
  <c r="BA259" i="2" s="1"/>
  <c r="AZ399" i="2"/>
  <c r="Q245" i="2"/>
  <c r="AD245" i="2" s="1"/>
  <c r="AY245" i="2" s="1"/>
  <c r="AZ309" i="2"/>
  <c r="BA309" i="2" s="1"/>
  <c r="AZ432" i="2"/>
  <c r="BA432" i="2" s="1"/>
  <c r="Q272" i="2"/>
  <c r="AD272" i="2" s="1"/>
  <c r="AY272" i="2" s="1"/>
  <c r="AZ406" i="2"/>
  <c r="BA406" i="2" s="1"/>
  <c r="Q255" i="2"/>
  <c r="AD255" i="2" s="1"/>
  <c r="AY255" i="2" s="1"/>
  <c r="AZ337" i="2"/>
  <c r="BA337" i="2" s="1"/>
  <c r="AZ248" i="2"/>
  <c r="AZ416" i="2"/>
  <c r="AZ311" i="2"/>
  <c r="BA311" i="2" s="1"/>
  <c r="AZ412" i="2"/>
  <c r="BB412" i="2" s="1"/>
  <c r="Q316" i="2"/>
  <c r="AD316" i="2" s="1"/>
  <c r="AY316" i="2" s="1"/>
  <c r="AZ276" i="2"/>
  <c r="BB276" i="2" s="1"/>
  <c r="AZ319" i="2"/>
  <c r="BB319" i="2" s="1"/>
  <c r="D229" i="2"/>
  <c r="D388" i="2"/>
  <c r="D301" i="2"/>
  <c r="D342" i="2"/>
  <c r="D358" i="2"/>
  <c r="D287" i="2"/>
  <c r="D256" i="2"/>
  <c r="D360" i="2"/>
  <c r="AZ201" i="2"/>
  <c r="BB201" i="2" s="1"/>
  <c r="Q75" i="2"/>
  <c r="AD75" i="2" s="1"/>
  <c r="AY75" i="2" s="1"/>
  <c r="AZ40" i="2"/>
  <c r="BB40" i="2" s="1"/>
  <c r="AZ121" i="2"/>
  <c r="BA121" i="2" s="1"/>
  <c r="Q70" i="2"/>
  <c r="AD70" i="2" s="1"/>
  <c r="AY70" i="2" s="1"/>
  <c r="AZ166" i="2"/>
  <c r="BA166" i="2" s="1"/>
  <c r="Q165" i="2"/>
  <c r="AD165" i="2" s="1"/>
  <c r="AY165" i="2" s="1"/>
  <c r="Q116" i="2"/>
  <c r="AD116" i="2" s="1"/>
  <c r="AY116" i="2" s="1"/>
  <c r="AZ210" i="2"/>
  <c r="BA210" i="2" s="1"/>
  <c r="Q78" i="2"/>
  <c r="AD78" i="2" s="1"/>
  <c r="AY78" i="2" s="1"/>
  <c r="AZ186" i="2"/>
  <c r="BB186" i="2" s="1"/>
  <c r="Q38" i="2"/>
  <c r="AD38" i="2" s="1"/>
  <c r="AY38" i="2" s="1"/>
  <c r="Q136" i="2"/>
  <c r="AD136" i="2" s="1"/>
  <c r="AY136" i="2" s="1"/>
  <c r="Q104" i="2"/>
  <c r="AD104" i="2" s="1"/>
  <c r="AY104" i="2" s="1"/>
  <c r="AZ157" i="2"/>
  <c r="BA157" i="2" s="1"/>
  <c r="Q206" i="2"/>
  <c r="AD206" i="2" s="1"/>
  <c r="AY206" i="2" s="1"/>
  <c r="Q21" i="2"/>
  <c r="AD21" i="2" s="1"/>
  <c r="AY21" i="2" s="1"/>
  <c r="AZ37" i="2"/>
  <c r="BB37" i="2" s="1"/>
  <c r="AZ158" i="2"/>
  <c r="BB158" i="2" s="1"/>
  <c r="Q97" i="2"/>
  <c r="AD97" i="2" s="1"/>
  <c r="AY97" i="2" s="1"/>
  <c r="Q196" i="2"/>
  <c r="AD196" i="2" s="1"/>
  <c r="AY196" i="2" s="1"/>
  <c r="AZ61" i="2"/>
  <c r="BB61" i="2" s="1"/>
  <c r="Q205" i="2"/>
  <c r="AD205" i="2" s="1"/>
  <c r="AY205" i="2" s="1"/>
  <c r="Q53" i="2"/>
  <c r="AD53" i="2" s="1"/>
  <c r="AY53" i="2" s="1"/>
  <c r="Q98" i="2"/>
  <c r="AD98" i="2" s="1"/>
  <c r="AY98" i="2" s="1"/>
  <c r="Q198" i="2"/>
  <c r="AD198" i="2" s="1"/>
  <c r="AY198" i="2" s="1"/>
  <c r="Q34" i="2"/>
  <c r="AD34" i="2" s="1"/>
  <c r="AY34" i="2" s="1"/>
  <c r="Q187" i="2"/>
  <c r="AD187" i="2" s="1"/>
  <c r="AY187" i="2" s="1"/>
  <c r="AZ100" i="2"/>
  <c r="BB100" i="2" s="1"/>
  <c r="Q112" i="2"/>
  <c r="AD112" i="2" s="1"/>
  <c r="AY112" i="2" s="1"/>
  <c r="AZ202" i="2"/>
  <c r="BA202" i="2" s="1"/>
  <c r="Q14" i="2"/>
  <c r="AD14" i="2" s="1"/>
  <c r="AY14" i="2" s="1"/>
  <c r="Q58" i="2"/>
  <c r="AD58" i="2" s="1"/>
  <c r="AY58" i="2" s="1"/>
  <c r="Q71" i="2"/>
  <c r="AD71" i="2" s="1"/>
  <c r="AY71" i="2" s="1"/>
  <c r="Q195" i="2"/>
  <c r="AD195" i="2" s="1"/>
  <c r="AY195" i="2" s="1"/>
  <c r="Q93" i="2"/>
  <c r="AD93" i="2" s="1"/>
  <c r="AY93" i="2" s="1"/>
  <c r="Q115" i="2"/>
  <c r="AD115" i="2" s="1"/>
  <c r="AY115" i="2" s="1"/>
  <c r="Q124" i="2"/>
  <c r="AD124" i="2" s="1"/>
  <c r="AY124" i="2" s="1"/>
  <c r="Q11" i="2"/>
  <c r="AD11" i="2" s="1"/>
  <c r="AY11" i="2" s="1"/>
  <c r="AZ74" i="2"/>
  <c r="BB74" i="2" s="1"/>
  <c r="Q171" i="2"/>
  <c r="AD171" i="2" s="1"/>
  <c r="Q26" i="2"/>
  <c r="AD26" i="2" s="1"/>
  <c r="AY26" i="2" s="1"/>
  <c r="Q148" i="2"/>
  <c r="AD148" i="2" s="1"/>
  <c r="AY148" i="2" s="1"/>
  <c r="Q213" i="2"/>
  <c r="AD213" i="2" s="1"/>
  <c r="Q182" i="2"/>
  <c r="AD182" i="2" s="1"/>
  <c r="AY182" i="2" s="1"/>
  <c r="Q118" i="2"/>
  <c r="AD118" i="2" s="1"/>
  <c r="AY118" i="2" s="1"/>
  <c r="Q135" i="2"/>
  <c r="AD135" i="2" s="1"/>
  <c r="AY135" i="2" s="1"/>
  <c r="AZ129" i="2"/>
  <c r="BA129" i="2" s="1"/>
  <c r="Q123" i="2"/>
  <c r="AD123" i="2" s="1"/>
  <c r="AY123" i="2" s="1"/>
  <c r="Q154" i="2"/>
  <c r="AD154" i="2" s="1"/>
  <c r="AY154" i="2" s="1"/>
  <c r="Q64" i="2"/>
  <c r="AD64" i="2" s="1"/>
  <c r="AY64" i="2" s="1"/>
  <c r="AZ211" i="2"/>
  <c r="BA211" i="2" s="1"/>
  <c r="Q60" i="2"/>
  <c r="AD60" i="2" s="1"/>
  <c r="AY60" i="2" s="1"/>
  <c r="AZ86" i="2"/>
  <c r="BB86" i="2" s="1"/>
  <c r="AZ59" i="2"/>
  <c r="BA59" i="2" s="1"/>
  <c r="Q31" i="2"/>
  <c r="AD31" i="2" s="1"/>
  <c r="AY31" i="2" s="1"/>
  <c r="AZ204" i="2"/>
  <c r="BA204" i="2" s="1"/>
  <c r="AZ184" i="2"/>
  <c r="BA184" i="2" s="1"/>
  <c r="AZ194" i="2"/>
  <c r="BB194" i="2" s="1"/>
  <c r="Q105" i="2"/>
  <c r="AD105" i="2" s="1"/>
  <c r="AY105" i="2" s="1"/>
  <c r="AZ69" i="2"/>
  <c r="BB69" i="2" s="1"/>
  <c r="AZ56" i="2"/>
  <c r="BA56" i="2" s="1"/>
  <c r="AZ22" i="2"/>
  <c r="BA22" i="2" s="1"/>
  <c r="Q173" i="2"/>
  <c r="AD173" i="2" s="1"/>
  <c r="AZ197" i="2"/>
  <c r="BB197" i="2" s="1"/>
  <c r="AZ81" i="2"/>
  <c r="BA81" i="2" s="1"/>
  <c r="AZ8" i="2"/>
  <c r="BB8" i="2" s="1"/>
  <c r="Q52" i="2"/>
  <c r="AD52" i="2" s="1"/>
  <c r="AY52" i="2" s="1"/>
  <c r="Q108" i="2"/>
  <c r="AD108" i="2" s="1"/>
  <c r="AY108" i="2" s="1"/>
  <c r="AZ185" i="2"/>
  <c r="BA185" i="2" s="1"/>
  <c r="AZ67" i="2"/>
  <c r="BB67" i="2" s="1"/>
  <c r="AZ191" i="2"/>
  <c r="BB191" i="2" s="1"/>
  <c r="AZ12" i="2"/>
  <c r="BA12" i="2" s="1"/>
  <c r="AZ181" i="2"/>
  <c r="BB181" i="2" s="1"/>
  <c r="AZ20" i="2"/>
  <c r="BA20" i="2" s="1"/>
  <c r="Q19" i="2"/>
  <c r="AD19" i="2" s="1"/>
  <c r="AY19" i="2" s="1"/>
  <c r="Q48" i="2"/>
  <c r="AD48" i="2" s="1"/>
  <c r="AY48" i="2" s="1"/>
  <c r="AZ139" i="2"/>
  <c r="BB139" i="2" s="1"/>
  <c r="AZ30" i="2"/>
  <c r="BA30" i="2" s="1"/>
  <c r="AZ110" i="2"/>
  <c r="BA110" i="2" s="1"/>
  <c r="AZ145" i="2"/>
  <c r="BA145" i="2" s="1"/>
  <c r="AZ35" i="2"/>
  <c r="BA35" i="2" s="1"/>
  <c r="AZ51" i="2"/>
  <c r="BB51" i="2" s="1"/>
  <c r="Q50" i="2"/>
  <c r="AD50" i="2" s="1"/>
  <c r="AY50" i="2" s="1"/>
  <c r="AZ168" i="2"/>
  <c r="BB168" i="2" s="1"/>
  <c r="AZ140" i="2"/>
  <c r="BB140" i="2" s="1"/>
  <c r="AZ212" i="2"/>
  <c r="BB212" i="2" s="1"/>
  <c r="AZ122" i="2"/>
  <c r="BB122" i="2" s="1"/>
  <c r="AZ73" i="2"/>
  <c r="BA73" i="2" s="1"/>
  <c r="Q119" i="2"/>
  <c r="AD119" i="2" s="1"/>
  <c r="AY119" i="2" s="1"/>
  <c r="Q161" i="2"/>
  <c r="AD161" i="2" s="1"/>
  <c r="AY161" i="2" s="1"/>
  <c r="AZ24" i="2"/>
  <c r="BB24" i="2" s="1"/>
  <c r="AZ43" i="2"/>
  <c r="BA43" i="2" s="1"/>
  <c r="AZ94" i="2"/>
  <c r="BA94" i="2" s="1"/>
  <c r="AZ215" i="2"/>
  <c r="BB215" i="2" s="1"/>
  <c r="BA926" i="2"/>
  <c r="AZ885" i="2"/>
  <c r="BA885" i="2" s="1"/>
  <c r="AY5" i="2"/>
  <c r="BA1018" i="2"/>
  <c r="Q1018" i="2"/>
  <c r="AD1018" i="2" s="1"/>
  <c r="AZ937" i="2"/>
  <c r="BA937" i="2" s="1"/>
  <c r="AZ1066" i="2"/>
  <c r="BB1066" i="2" s="1"/>
  <c r="Q926" i="2"/>
  <c r="AD926" i="2" s="1"/>
  <c r="Q909" i="2"/>
  <c r="AD909" i="2" s="1"/>
  <c r="BA909" i="2"/>
  <c r="AZ986" i="2"/>
  <c r="BA986" i="2" s="1"/>
  <c r="AZ1055" i="2"/>
  <c r="BB1055" i="2" s="1"/>
  <c r="AZ974" i="2"/>
  <c r="BB974" i="2" s="1"/>
  <c r="BB221" i="2"/>
  <c r="BB224" i="2"/>
  <c r="BB310" i="2"/>
  <c r="BB103" i="2"/>
  <c r="BB277" i="2"/>
  <c r="BB271" i="2"/>
  <c r="BB705" i="2"/>
  <c r="BB832" i="2"/>
  <c r="BB769" i="2"/>
  <c r="BB810" i="2"/>
  <c r="BB791" i="2"/>
  <c r="BB856" i="2"/>
  <c r="BB763" i="2"/>
  <c r="BB806" i="2"/>
  <c r="BB757" i="2"/>
  <c r="BB847" i="2"/>
  <c r="BB809" i="2"/>
  <c r="BB687" i="2"/>
  <c r="BB684" i="2"/>
  <c r="BB681" i="2"/>
  <c r="BB811" i="2"/>
  <c r="BB767" i="2"/>
  <c r="BB844" i="2"/>
  <c r="BB759" i="2"/>
  <c r="BB721" i="2"/>
  <c r="BB669" i="2"/>
  <c r="BB582" i="2"/>
  <c r="BB458" i="2"/>
  <c r="BB656" i="2"/>
  <c r="BB555" i="2"/>
  <c r="BB585" i="2"/>
  <c r="BB628" i="2"/>
  <c r="BB445" i="2"/>
  <c r="BA379" i="2"/>
  <c r="BA281" i="2"/>
  <c r="BB410" i="2"/>
  <c r="BB322" i="2"/>
  <c r="BB375" i="2"/>
  <c r="BB254" i="2"/>
  <c r="BB372" i="2"/>
  <c r="BB324" i="2"/>
  <c r="BB364" i="2"/>
  <c r="BB278" i="2"/>
  <c r="BB320" i="2"/>
  <c r="BB246" i="2"/>
  <c r="BB407" i="2"/>
  <c r="BB350" i="2"/>
  <c r="BB314" i="2"/>
  <c r="BB367" i="2"/>
  <c r="BB307" i="2"/>
  <c r="BB234" i="2"/>
  <c r="BA393" i="2"/>
  <c r="BB353" i="2"/>
  <c r="BB267" i="2"/>
  <c r="BA396" i="2"/>
  <c r="BB228" i="2"/>
  <c r="BB400" i="2"/>
  <c r="BB357" i="2"/>
  <c r="BB418" i="2"/>
  <c r="BB235" i="2"/>
  <c r="BA264" i="2"/>
  <c r="BA332" i="2"/>
  <c r="BB238" i="2"/>
  <c r="BB363" i="2"/>
  <c r="BB765" i="2"/>
  <c r="BA753" i="2"/>
  <c r="BA508" i="2"/>
  <c r="BB528" i="2"/>
  <c r="BB743" i="2"/>
  <c r="BB754" i="2"/>
  <c r="BA807" i="2"/>
  <c r="BA848" i="2"/>
  <c r="BA749" i="2"/>
  <c r="BA597" i="2"/>
  <c r="BA711" i="2"/>
  <c r="BA906" i="2"/>
  <c r="AZ880" i="2"/>
  <c r="BA880" i="2" s="1"/>
  <c r="BA783" i="2"/>
  <c r="BB691" i="2"/>
  <c r="BA859" i="2"/>
  <c r="Q906" i="2"/>
  <c r="AD906" i="2" s="1"/>
  <c r="BA790" i="2"/>
  <c r="BB321" i="2"/>
  <c r="BA634" i="2"/>
  <c r="BA745" i="2"/>
  <c r="BB788" i="2"/>
  <c r="AZ932" i="2"/>
  <c r="BA932" i="2" s="1"/>
  <c r="BA586" i="2"/>
  <c r="BB1067" i="2"/>
  <c r="Q1067" i="2"/>
  <c r="AD1067" i="2" s="1"/>
  <c r="BB779" i="2"/>
  <c r="BA494" i="2"/>
  <c r="AZ1007" i="2"/>
  <c r="BA1007" i="2" s="1"/>
  <c r="BB146" i="2"/>
  <c r="BB659" i="2"/>
  <c r="BB643" i="2"/>
  <c r="BB688" i="2"/>
  <c r="BA682" i="2"/>
  <c r="BB730" i="2"/>
  <c r="BB795" i="2"/>
  <c r="AZ970" i="2"/>
  <c r="BB970" i="2" s="1"/>
  <c r="Q1014" i="2"/>
  <c r="AD1014" i="2" s="1"/>
  <c r="BA428" i="2"/>
  <c r="BA829" i="2"/>
  <c r="BB17" i="2"/>
  <c r="BA1028" i="2"/>
  <c r="Q892" i="2"/>
  <c r="AD892" i="2" s="1"/>
  <c r="BA887" i="2"/>
  <c r="AZ1012" i="2"/>
  <c r="BA1012" i="2" s="1"/>
  <c r="AZ960" i="2"/>
  <c r="BB960" i="2" s="1"/>
  <c r="Q967" i="2"/>
  <c r="AD967" i="2" s="1"/>
  <c r="AZ939" i="2"/>
  <c r="BB939" i="2" s="1"/>
  <c r="AZ1019" i="2"/>
  <c r="BB1019" i="2" s="1"/>
  <c r="AZ1047" i="2"/>
  <c r="BA1047" i="2" s="1"/>
  <c r="Q947" i="2"/>
  <c r="AD947" i="2" s="1"/>
  <c r="Q925" i="2"/>
  <c r="AD925" i="2" s="1"/>
  <c r="BB883" i="2"/>
  <c r="Q883" i="2"/>
  <c r="AD883" i="2" s="1"/>
  <c r="Q1031" i="2"/>
  <c r="AD1031" i="2" s="1"/>
  <c r="AZ1077" i="2"/>
  <c r="BA1077" i="2" s="1"/>
  <c r="BA897" i="2"/>
  <c r="BB905" i="2"/>
  <c r="BB925" i="2"/>
  <c r="BB1031" i="2"/>
  <c r="BB951" i="2"/>
  <c r="BA882" i="2"/>
  <c r="BA1011" i="2"/>
  <c r="Q882" i="2"/>
  <c r="AD882" i="2" s="1"/>
  <c r="AZ930" i="2"/>
  <c r="BB930" i="2" s="1"/>
  <c r="Q905" i="2"/>
  <c r="AD905" i="2" s="1"/>
  <c r="BA931" i="2"/>
  <c r="BA973" i="2"/>
  <c r="AZ894" i="2"/>
  <c r="BA894" i="2" s="1"/>
  <c r="Q951" i="2"/>
  <c r="AD951" i="2" s="1"/>
  <c r="Q931" i="2"/>
  <c r="AD931" i="2" s="1"/>
  <c r="AZ890" i="2"/>
  <c r="BA890" i="2" s="1"/>
  <c r="Q887" i="2"/>
  <c r="AD887" i="2" s="1"/>
  <c r="BB1034" i="2"/>
  <c r="AZ1022" i="2"/>
  <c r="BA1022" i="2" s="1"/>
  <c r="Q961" i="2"/>
  <c r="AD961" i="2" s="1"/>
  <c r="BA999" i="2"/>
  <c r="BB1009" i="2"/>
  <c r="BB892" i="2"/>
  <c r="Q1062" i="2"/>
  <c r="AD1062" i="2" s="1"/>
  <c r="BB889" i="2"/>
  <c r="Q897" i="2"/>
  <c r="AD897" i="2" s="1"/>
  <c r="AZ1068" i="2"/>
  <c r="BA1068" i="2" s="1"/>
  <c r="Q973" i="2"/>
  <c r="AD973" i="2" s="1"/>
  <c r="AZ966" i="2"/>
  <c r="BA966" i="2" s="1"/>
  <c r="AZ1000" i="2"/>
  <c r="BB1000" i="2" s="1"/>
  <c r="AZ1008" i="2"/>
  <c r="BA1008" i="2" s="1"/>
  <c r="Q1009" i="2"/>
  <c r="AD1009" i="2" s="1"/>
  <c r="Q999" i="2"/>
  <c r="AD999" i="2" s="1"/>
  <c r="BB983" i="2"/>
  <c r="BA921" i="2"/>
  <c r="AZ982" i="2"/>
  <c r="BB982" i="2" s="1"/>
  <c r="Q1011" i="2"/>
  <c r="AD1011" i="2" s="1"/>
  <c r="Q1028" i="2"/>
  <c r="AD1028" i="2" s="1"/>
  <c r="AZ900" i="2"/>
  <c r="BB900" i="2" s="1"/>
  <c r="Q922" i="2"/>
  <c r="AD922" i="2" s="1"/>
  <c r="AZ1029" i="2"/>
  <c r="BA1029" i="2" s="1"/>
  <c r="Q921" i="2"/>
  <c r="AD921" i="2" s="1"/>
  <c r="BB1079" i="2"/>
  <c r="BA878" i="2"/>
  <c r="Q1079" i="2"/>
  <c r="AD1079" i="2" s="1"/>
  <c r="Q983" i="2"/>
  <c r="AD983" i="2" s="1"/>
  <c r="Q1034" i="2"/>
  <c r="AD1034" i="2" s="1"/>
  <c r="BA987" i="2"/>
  <c r="BA1065" i="2"/>
  <c r="Q878" i="2"/>
  <c r="AD878" i="2" s="1"/>
  <c r="AZ979" i="2"/>
  <c r="BA979" i="2" s="1"/>
  <c r="AZ1023" i="2"/>
  <c r="BB1023" i="2" s="1"/>
  <c r="AZ1037" i="2"/>
  <c r="BB1037" i="2" s="1"/>
  <c r="AZ963" i="2"/>
  <c r="BA963" i="2" s="1"/>
  <c r="Q918" i="2"/>
  <c r="AD918" i="2" s="1"/>
  <c r="BA1014" i="2"/>
  <c r="Q941" i="2"/>
  <c r="AD941" i="2" s="1"/>
  <c r="Q919" i="2"/>
  <c r="AD919" i="2" s="1"/>
  <c r="AZ940" i="2"/>
  <c r="BA940" i="2" s="1"/>
  <c r="AZ957" i="2"/>
  <c r="BA957" i="2" s="1"/>
  <c r="BA1072" i="2"/>
  <c r="BA928" i="2"/>
  <c r="BA933" i="2"/>
  <c r="BB919" i="2"/>
  <c r="BA1052" i="2"/>
  <c r="BB950" i="2"/>
  <c r="BA873" i="2"/>
  <c r="Q1072" i="2"/>
  <c r="AD1072" i="2" s="1"/>
  <c r="BB1057" i="2"/>
  <c r="BA918" i="2"/>
  <c r="BB934" i="2"/>
  <c r="BA995" i="2"/>
  <c r="BA1056" i="2"/>
  <c r="BB993" i="2"/>
  <c r="AZ1010" i="2"/>
  <c r="BA1010" i="2" s="1"/>
  <c r="AZ886" i="2"/>
  <c r="BB886" i="2" s="1"/>
  <c r="AZ1044" i="2"/>
  <c r="BB1044" i="2" s="1"/>
  <c r="Q995" i="2"/>
  <c r="AD995" i="2" s="1"/>
  <c r="AZ948" i="2"/>
  <c r="BB948" i="2" s="1"/>
  <c r="Q933" i="2"/>
  <c r="AD933" i="2" s="1"/>
  <c r="Q928" i="2"/>
  <c r="AD928" i="2" s="1"/>
  <c r="AZ989" i="2"/>
  <c r="BB989" i="2" s="1"/>
  <c r="Q1057" i="2"/>
  <c r="AD1057" i="2" s="1"/>
  <c r="Q950" i="2"/>
  <c r="AD950" i="2" s="1"/>
  <c r="BA1002" i="2"/>
  <c r="Q1056" i="2"/>
  <c r="AD1056" i="2" s="1"/>
  <c r="AZ1021" i="2"/>
  <c r="BB1021" i="2" s="1"/>
  <c r="AZ1032" i="2"/>
  <c r="BA1032" i="2" s="1"/>
  <c r="AZ895" i="2"/>
  <c r="BB895" i="2" s="1"/>
  <c r="AZ893" i="2"/>
  <c r="BB893" i="2" s="1"/>
  <c r="AZ975" i="2"/>
  <c r="BA975" i="2" s="1"/>
  <c r="AZ1074" i="2"/>
  <c r="BA1074" i="2" s="1"/>
  <c r="AZ988" i="2"/>
  <c r="BB988" i="2" s="1"/>
  <c r="Q873" i="2"/>
  <c r="AD873" i="2" s="1"/>
  <c r="Q1052" i="2"/>
  <c r="AD1052" i="2" s="1"/>
  <c r="Q898" i="2"/>
  <c r="AD898" i="2" s="1"/>
  <c r="AZ907" i="2"/>
  <c r="BB907" i="2" s="1"/>
  <c r="BA952" i="2"/>
  <c r="BA915" i="2"/>
  <c r="BA961" i="2"/>
  <c r="Q1065" i="2"/>
  <c r="AD1065" i="2" s="1"/>
  <c r="Q879" i="2"/>
  <c r="AD879" i="2" s="1"/>
  <c r="Q1020" i="2"/>
  <c r="AD1020" i="2" s="1"/>
  <c r="AZ985" i="2"/>
  <c r="BA985" i="2" s="1"/>
  <c r="Q902" i="2"/>
  <c r="AD902" i="2" s="1"/>
  <c r="Q889" i="2"/>
  <c r="AD889" i="2" s="1"/>
  <c r="Q920" i="2"/>
  <c r="AD920" i="2" s="1"/>
  <c r="BA1058" i="2"/>
  <c r="BA1001" i="2"/>
  <c r="BA1017" i="2"/>
  <c r="AZ1005" i="2"/>
  <c r="BA1005" i="2" s="1"/>
  <c r="AZ1059" i="2"/>
  <c r="BB1059" i="2" s="1"/>
  <c r="AZ1035" i="2"/>
  <c r="BA1035" i="2" s="1"/>
  <c r="Q977" i="2"/>
  <c r="AD977" i="2" s="1"/>
  <c r="AZ964" i="2"/>
  <c r="BB964" i="2" s="1"/>
  <c r="Q965" i="2"/>
  <c r="AD965" i="2" s="1"/>
  <c r="Q1061" i="2"/>
  <c r="AD1061" i="2" s="1"/>
  <c r="AZ1061" i="2"/>
  <c r="Q1015" i="2"/>
  <c r="AD1015" i="2" s="1"/>
  <c r="AZ1015" i="2"/>
  <c r="Q923" i="2"/>
  <c r="AD923" i="2" s="1"/>
  <c r="AZ923" i="2"/>
  <c r="Q872" i="2"/>
  <c r="AD872" i="2" s="1"/>
  <c r="AZ872" i="2"/>
  <c r="Q958" i="2"/>
  <c r="AD958" i="2" s="1"/>
  <c r="AZ958" i="2"/>
  <c r="AZ881" i="2"/>
  <c r="Q881" i="2"/>
  <c r="AD881" i="2" s="1"/>
  <c r="AZ972" i="2"/>
  <c r="BB972" i="2" s="1"/>
  <c r="Q896" i="2"/>
  <c r="AD896" i="2" s="1"/>
  <c r="Q987" i="2"/>
  <c r="AD987" i="2" s="1"/>
  <c r="AZ956" i="2"/>
  <c r="Q978" i="2"/>
  <c r="AD978" i="2" s="1"/>
  <c r="AZ978" i="2"/>
  <c r="Q1070" i="2"/>
  <c r="AD1070" i="2" s="1"/>
  <c r="AZ1070" i="2"/>
  <c r="AZ1026" i="2"/>
  <c r="Q1026" i="2"/>
  <c r="AD1026" i="2" s="1"/>
  <c r="Q1013" i="2"/>
  <c r="AD1013" i="2" s="1"/>
  <c r="AZ1013" i="2"/>
  <c r="AZ946" i="2"/>
  <c r="Q946" i="2"/>
  <c r="AD946" i="2" s="1"/>
  <c r="Q991" i="2"/>
  <c r="AD991" i="2" s="1"/>
  <c r="AZ991" i="2"/>
  <c r="BB902" i="2"/>
  <c r="BB1081" i="2"/>
  <c r="BB944" i="2"/>
  <c r="BB976" i="2"/>
  <c r="BB916" i="2"/>
  <c r="BB935" i="2"/>
  <c r="BB1020" i="2"/>
  <c r="BA1042" i="2"/>
  <c r="BA977" i="2"/>
  <c r="Q944" i="2"/>
  <c r="AD944" i="2" s="1"/>
  <c r="AZ927" i="2"/>
  <c r="BB927" i="2" s="1"/>
  <c r="AZ1053" i="2"/>
  <c r="BB1053" i="2" s="1"/>
  <c r="AZ1064" i="2"/>
  <c r="BB1064" i="2" s="1"/>
  <c r="Q1001" i="2"/>
  <c r="AD1001" i="2" s="1"/>
  <c r="AZ876" i="2"/>
  <c r="BB876" i="2" s="1"/>
  <c r="AZ1003" i="2"/>
  <c r="BB1003" i="2" s="1"/>
  <c r="AZ1043" i="2"/>
  <c r="BB1043" i="2" s="1"/>
  <c r="AZ1075" i="2"/>
  <c r="BA1075" i="2" s="1"/>
  <c r="AZ891" i="2"/>
  <c r="BA891" i="2" s="1"/>
  <c r="Q935" i="2"/>
  <c r="AD935" i="2" s="1"/>
  <c r="Q1081" i="2"/>
  <c r="AD1081" i="2" s="1"/>
  <c r="Q976" i="2"/>
  <c r="AD976" i="2" s="1"/>
  <c r="AZ1045" i="2"/>
  <c r="BB1045" i="2" s="1"/>
  <c r="AZ908" i="2"/>
  <c r="Q908" i="2"/>
  <c r="AD908" i="2" s="1"/>
  <c r="Q981" i="2"/>
  <c r="AD981" i="2" s="1"/>
  <c r="AZ981" i="2"/>
  <c r="AZ980" i="2"/>
  <c r="Q980" i="2"/>
  <c r="AD980" i="2" s="1"/>
  <c r="Q1060" i="2"/>
  <c r="AD1060" i="2" s="1"/>
  <c r="AZ1060" i="2"/>
  <c r="Q949" i="2"/>
  <c r="AD949" i="2" s="1"/>
  <c r="AZ949" i="2"/>
  <c r="Q984" i="2"/>
  <c r="AD984" i="2" s="1"/>
  <c r="AZ984" i="2"/>
  <c r="Q1063" i="2"/>
  <c r="AD1063" i="2" s="1"/>
  <c r="AZ1063" i="2"/>
  <c r="Q945" i="2"/>
  <c r="AD945" i="2" s="1"/>
  <c r="AZ945" i="2"/>
  <c r="Q1071" i="2"/>
  <c r="AD1071" i="2" s="1"/>
  <c r="AZ1071" i="2"/>
  <c r="Q971" i="2"/>
  <c r="AD971" i="2" s="1"/>
  <c r="AZ971" i="2"/>
  <c r="Q1050" i="2"/>
  <c r="AD1050" i="2" s="1"/>
  <c r="AZ1050" i="2"/>
  <c r="Q943" i="2"/>
  <c r="AD943" i="2" s="1"/>
  <c r="AZ943" i="2"/>
  <c r="Q914" i="2"/>
  <c r="AD914" i="2" s="1"/>
  <c r="AZ914" i="2"/>
  <c r="AZ990" i="2"/>
  <c r="Q990" i="2"/>
  <c r="AD990" i="2" s="1"/>
  <c r="AZ877" i="2"/>
  <c r="Q877" i="2"/>
  <c r="AD877" i="2" s="1"/>
  <c r="AZ870" i="2"/>
  <c r="Q870" i="2"/>
  <c r="AD870" i="2" s="1"/>
  <c r="Q924" i="2"/>
  <c r="AD924" i="2" s="1"/>
  <c r="AZ924" i="2"/>
  <c r="AZ936" i="2"/>
  <c r="Q936" i="2"/>
  <c r="AD936" i="2" s="1"/>
  <c r="AZ1080" i="2"/>
  <c r="Q1080" i="2"/>
  <c r="AD1080" i="2" s="1"/>
  <c r="BB896" i="2"/>
  <c r="AZ929" i="2"/>
  <c r="BB929" i="2" s="1"/>
  <c r="Q904" i="2"/>
  <c r="AD904" i="2" s="1"/>
  <c r="AZ992" i="2"/>
  <c r="BA992" i="2" s="1"/>
  <c r="Q993" i="2"/>
  <c r="AD993" i="2" s="1"/>
  <c r="AZ1049" i="2"/>
  <c r="BA1049" i="2" s="1"/>
  <c r="Q915" i="2"/>
  <c r="AD915" i="2" s="1"/>
  <c r="AZ942" i="2"/>
  <c r="BB942" i="2" s="1"/>
  <c r="Q1002" i="2"/>
  <c r="AD1002" i="2" s="1"/>
  <c r="Q1073" i="2"/>
  <c r="AD1073" i="2" s="1"/>
  <c r="AZ1073" i="2"/>
  <c r="AZ1025" i="2"/>
  <c r="Q1025" i="2"/>
  <c r="AD1025" i="2" s="1"/>
  <c r="Q1048" i="2"/>
  <c r="AD1048" i="2" s="1"/>
  <c r="AZ1048" i="2"/>
  <c r="Q1051" i="2"/>
  <c r="AD1051" i="2" s="1"/>
  <c r="AZ1051" i="2"/>
  <c r="AZ913" i="2"/>
  <c r="Q913" i="2"/>
  <c r="AD913" i="2" s="1"/>
  <c r="AZ1054" i="2"/>
  <c r="BB1054" i="2" s="1"/>
  <c r="Q1017" i="2"/>
  <c r="AD1017" i="2" s="1"/>
  <c r="Q1058" i="2"/>
  <c r="AD1058" i="2" s="1"/>
  <c r="AZ1078" i="2"/>
  <c r="BB1078" i="2" s="1"/>
  <c r="Q916" i="2"/>
  <c r="AD916" i="2" s="1"/>
  <c r="AZ1076" i="2"/>
  <c r="BB1076" i="2" s="1"/>
  <c r="AZ903" i="2"/>
  <c r="BB903" i="2" s="1"/>
  <c r="Q952" i="2"/>
  <c r="AD952" i="2" s="1"/>
  <c r="AZ968" i="2"/>
  <c r="BB968" i="2" s="1"/>
  <c r="AZ1069" i="2"/>
  <c r="BB1069" i="2" s="1"/>
  <c r="Q1042" i="2"/>
  <c r="AD1042" i="2" s="1"/>
  <c r="AZ1024" i="2"/>
  <c r="BB1024" i="2" s="1"/>
  <c r="AZ994" i="2"/>
  <c r="BB994" i="2" s="1"/>
  <c r="AZ899" i="2"/>
  <c r="BB899" i="2" s="1"/>
  <c r="AZ888" i="2"/>
  <c r="BA888" i="2" s="1"/>
  <c r="Q1038" i="2"/>
  <c r="AD1038" i="2" s="1"/>
  <c r="AZ1038" i="2"/>
  <c r="Q1016" i="2"/>
  <c r="AD1016" i="2" s="1"/>
  <c r="AZ1016" i="2"/>
  <c r="Q901" i="2"/>
  <c r="AD901" i="2" s="1"/>
  <c r="AZ901" i="2"/>
  <c r="AZ969" i="2"/>
  <c r="Q969" i="2"/>
  <c r="AD969" i="2" s="1"/>
  <c r="AZ871" i="2"/>
  <c r="Q871" i="2"/>
  <c r="AD871" i="2" s="1"/>
  <c r="AZ917" i="2"/>
  <c r="Q917" i="2"/>
  <c r="AD917" i="2" s="1"/>
  <c r="Q959" i="2"/>
  <c r="AD959" i="2" s="1"/>
  <c r="AZ959" i="2"/>
  <c r="Q875" i="2"/>
  <c r="AD875" i="2" s="1"/>
  <c r="AZ875" i="2"/>
  <c r="Q874" i="2"/>
  <c r="AD874" i="2" s="1"/>
  <c r="AZ874" i="2"/>
  <c r="AZ1004" i="2"/>
  <c r="Q1004" i="2"/>
  <c r="AD1004" i="2" s="1"/>
  <c r="Q1027" i="2"/>
  <c r="AD1027" i="2" s="1"/>
  <c r="AZ1027" i="2"/>
  <c r="AZ1006" i="2"/>
  <c r="Q1006" i="2"/>
  <c r="AD1006" i="2" s="1"/>
  <c r="AZ1036" i="2"/>
  <c r="Q1036" i="2"/>
  <c r="AD1036" i="2" s="1"/>
  <c r="BB799" i="2"/>
  <c r="BA799" i="2"/>
  <c r="BA860" i="2"/>
  <c r="BB860" i="2"/>
  <c r="BA857" i="2"/>
  <c r="BB857" i="2"/>
  <c r="BA778" i="2"/>
  <c r="BB778" i="2"/>
  <c r="BB663" i="2"/>
  <c r="BA663" i="2"/>
  <c r="BB704" i="2"/>
  <c r="BA704" i="2"/>
  <c r="BB731" i="2"/>
  <c r="BA731" i="2"/>
  <c r="BB818" i="2"/>
  <c r="BA818" i="2"/>
  <c r="BB717" i="2"/>
  <c r="BA717" i="2"/>
  <c r="BA724" i="2"/>
  <c r="BB724" i="2"/>
  <c r="BA672" i="2"/>
  <c r="BB672" i="2"/>
  <c r="BA854" i="2"/>
  <c r="BB854" i="2"/>
  <c r="BA796" i="2"/>
  <c r="BB796" i="2"/>
  <c r="BA675" i="2"/>
  <c r="BB675" i="2"/>
  <c r="BA797" i="2"/>
  <c r="BB797" i="2"/>
  <c r="BB802" i="2"/>
  <c r="BA802" i="2"/>
  <c r="BA699" i="2"/>
  <c r="BB699" i="2"/>
  <c r="BA835" i="2"/>
  <c r="BB835" i="2"/>
  <c r="BB712" i="2"/>
  <c r="BA712" i="2"/>
  <c r="BA815" i="2"/>
  <c r="BB815" i="2"/>
  <c r="BA755" i="2"/>
  <c r="BB755" i="2"/>
  <c r="BB764" i="2"/>
  <c r="BA764" i="2"/>
  <c r="BA831" i="2"/>
  <c r="BB831" i="2"/>
  <c r="BB746" i="2"/>
  <c r="BA746" i="2"/>
  <c r="BA733" i="2"/>
  <c r="BB733" i="2"/>
  <c r="BA771" i="2"/>
  <c r="BB771" i="2"/>
  <c r="BA853" i="2"/>
  <c r="BB853" i="2"/>
  <c r="BA689" i="2"/>
  <c r="BB689" i="2"/>
  <c r="BB756" i="2"/>
  <c r="BA756" i="2"/>
  <c r="BA718" i="2"/>
  <c r="BB718" i="2"/>
  <c r="BA773" i="2"/>
  <c r="BB773" i="2"/>
  <c r="BB836" i="2"/>
  <c r="BA836" i="2"/>
  <c r="BA713" i="2"/>
  <c r="BB713" i="2"/>
  <c r="BB784" i="2"/>
  <c r="BA784" i="2"/>
  <c r="BA744" i="2"/>
  <c r="BB744" i="2"/>
  <c r="BA714" i="2"/>
  <c r="BB714" i="2"/>
  <c r="BB794" i="2"/>
  <c r="BA794" i="2"/>
  <c r="BB666" i="2"/>
  <c r="BA666" i="2"/>
  <c r="BB697" i="2"/>
  <c r="BA697" i="2"/>
  <c r="BA772" i="2"/>
  <c r="BB772" i="2"/>
  <c r="BA760" i="2"/>
  <c r="BB760" i="2"/>
  <c r="BA720" i="2"/>
  <c r="BB720" i="2"/>
  <c r="BA680" i="2"/>
  <c r="BB680" i="2"/>
  <c r="BA826" i="2"/>
  <c r="BB826" i="2"/>
  <c r="BA701" i="2"/>
  <c r="BB701" i="2"/>
  <c r="BA834" i="2"/>
  <c r="BB834" i="2"/>
  <c r="BA729" i="2"/>
  <c r="BB729" i="2"/>
  <c r="BB752" i="2"/>
  <c r="BA752" i="2"/>
  <c r="BA726" i="2"/>
  <c r="BB726" i="2"/>
  <c r="BA805" i="2"/>
  <c r="BB805" i="2"/>
  <c r="BB742" i="2"/>
  <c r="BA742" i="2"/>
  <c r="BB776" i="2"/>
  <c r="BA776" i="2"/>
  <c r="BA719" i="2"/>
  <c r="BB719" i="2"/>
  <c r="BB686" i="2"/>
  <c r="BA686" i="2"/>
  <c r="BA708" i="2"/>
  <c r="BB708" i="2"/>
  <c r="BB770" i="2"/>
  <c r="BA770" i="2"/>
  <c r="AF112" i="1"/>
  <c r="AF287" i="1"/>
  <c r="AF218" i="1"/>
  <c r="AF173" i="1"/>
  <c r="AF90" i="1"/>
  <c r="AF281" i="1"/>
  <c r="AF270" i="1"/>
  <c r="AF4" i="1"/>
  <c r="AF130" i="1"/>
  <c r="AF67" i="1"/>
  <c r="AF297" i="1"/>
  <c r="AF15" i="1"/>
  <c r="AF209" i="1"/>
  <c r="AF223" i="1"/>
  <c r="AF128" i="1"/>
  <c r="AF213" i="1"/>
  <c r="AF133" i="1"/>
  <c r="AF232" i="1"/>
  <c r="AF186" i="1"/>
  <c r="AF16" i="1"/>
  <c r="AF220" i="1"/>
  <c r="AF239" i="1"/>
  <c r="AF260" i="1"/>
  <c r="AF228" i="1"/>
  <c r="AF31" i="1"/>
  <c r="AF126" i="1"/>
  <c r="AF254" i="1"/>
  <c r="AF11" i="1"/>
  <c r="AF83" i="1"/>
  <c r="AF255" i="1"/>
  <c r="AF212" i="1"/>
  <c r="AF89" i="1"/>
  <c r="AF48" i="1"/>
  <c r="AF42" i="1"/>
  <c r="AF151" i="1"/>
  <c r="AF154" i="1"/>
  <c r="AF251" i="1"/>
  <c r="AF114" i="1"/>
  <c r="AF238" i="1"/>
  <c r="AF91" i="1"/>
  <c r="AF191" i="1"/>
  <c r="AF99" i="1"/>
  <c r="AF320" i="1"/>
  <c r="AF66" i="1"/>
  <c r="AF311" i="1"/>
  <c r="AF59" i="1"/>
  <c r="AF317" i="1"/>
  <c r="AF56" i="1"/>
  <c r="AF310" i="1"/>
  <c r="AF252" i="1"/>
  <c r="AF256" i="1"/>
  <c r="AF28" i="1"/>
  <c r="AF132" i="1"/>
  <c r="AF288" i="1"/>
  <c r="AF82" i="1"/>
  <c r="AF233" i="1"/>
  <c r="AF50" i="1"/>
  <c r="AF44" i="1"/>
  <c r="AF184" i="1"/>
  <c r="AF299" i="1"/>
  <c r="AF49" i="1"/>
  <c r="AF244" i="1"/>
  <c r="AF63" i="1"/>
  <c r="AF229" i="1"/>
  <c r="AF174" i="1"/>
  <c r="AF53" i="1"/>
  <c r="AF178" i="1"/>
  <c r="AF74" i="1"/>
  <c r="AF262" i="1"/>
  <c r="AF248" i="1"/>
  <c r="AF105" i="1"/>
  <c r="AF30" i="1"/>
  <c r="AF12" i="1"/>
  <c r="AF189" i="1"/>
  <c r="AF219" i="1"/>
  <c r="AF106" i="1"/>
  <c r="AF13" i="1"/>
  <c r="AF125" i="1"/>
  <c r="AF134" i="1"/>
  <c r="AF119" i="1"/>
  <c r="AF139" i="1"/>
  <c r="AF176" i="1"/>
  <c r="AF258" i="1"/>
  <c r="AF138" i="1"/>
  <c r="AF120" i="1"/>
  <c r="AF282" i="1"/>
  <c r="AF236" i="1"/>
  <c r="AF104" i="1"/>
  <c r="AF193" i="1"/>
  <c r="AF295" i="1"/>
  <c r="AF162" i="1"/>
  <c r="AF36" i="1"/>
  <c r="AF315" i="1"/>
  <c r="AF57" i="1"/>
  <c r="AF266" i="1"/>
  <c r="AF253" i="1"/>
  <c r="AF14" i="1"/>
  <c r="AF296" i="1"/>
  <c r="AF102" i="1"/>
  <c r="AF26" i="1"/>
  <c r="AF183" i="1"/>
  <c r="AF168" i="1"/>
  <c r="AF58" i="1"/>
  <c r="AF237" i="1"/>
  <c r="AF143" i="1"/>
  <c r="AF20" i="1"/>
  <c r="AF68" i="1"/>
  <c r="AF273" i="1"/>
  <c r="AF276" i="1"/>
  <c r="AF285" i="1"/>
  <c r="AF305" i="1"/>
  <c r="AF150" i="1"/>
  <c r="AF318" i="1"/>
  <c r="AF196" i="1"/>
  <c r="AF177" i="1"/>
  <c r="AF81" i="1"/>
  <c r="AF227" i="1"/>
  <c r="AF302" i="1"/>
  <c r="AF6" i="1"/>
  <c r="AF214" i="1"/>
  <c r="AF109" i="1"/>
  <c r="AF146" i="1"/>
  <c r="AF107" i="1"/>
  <c r="AF261" i="1"/>
  <c r="AF40" i="1"/>
  <c r="AF27" i="1"/>
  <c r="AF263" i="1"/>
  <c r="AF289" i="1"/>
  <c r="AF319" i="1"/>
  <c r="AF29" i="1"/>
  <c r="AF19" i="1"/>
  <c r="AF158" i="1"/>
  <c r="AF156" i="1"/>
  <c r="AF3" i="1"/>
  <c r="AF181" i="1"/>
  <c r="AF165" i="1"/>
  <c r="AF108" i="1"/>
  <c r="AF94" i="1"/>
  <c r="AF5" i="1"/>
  <c r="AF264" i="1"/>
  <c r="AF169" i="1"/>
  <c r="AF284" i="1"/>
  <c r="AF141" i="1"/>
  <c r="AF225" i="1"/>
  <c r="AF245" i="1"/>
  <c r="AF246" i="1"/>
  <c r="AF35" i="1"/>
  <c r="AF308" i="1"/>
  <c r="AF161" i="1"/>
  <c r="AF9" i="1"/>
  <c r="AF298" i="1"/>
  <c r="AF301" i="1"/>
  <c r="AF190" i="1"/>
  <c r="AF201" i="1"/>
  <c r="AF207" i="1"/>
  <c r="AF69" i="1"/>
  <c r="AF79" i="1"/>
  <c r="AF136" i="1"/>
  <c r="AF37" i="1"/>
  <c r="AF52" i="1"/>
  <c r="AF145" i="1"/>
  <c r="AF194" i="1"/>
  <c r="AF206" i="1"/>
  <c r="AF62" i="1"/>
  <c r="AF149" i="1"/>
  <c r="AF147" i="1"/>
  <c r="AF140" i="1"/>
  <c r="AF95" i="1"/>
  <c r="AF7" i="1"/>
  <c r="AF127" i="1"/>
  <c r="AF292" i="1"/>
  <c r="AF117" i="1"/>
  <c r="AF77" i="1"/>
  <c r="AF65" i="1"/>
  <c r="AF306" i="1"/>
  <c r="AF55" i="1"/>
  <c r="AF313" i="1"/>
  <c r="AF148" i="1"/>
  <c r="AF198" i="1"/>
  <c r="AF226" i="1"/>
  <c r="AF123" i="1"/>
  <c r="AF265" i="1"/>
  <c r="AF46" i="1"/>
  <c r="AF182" i="1"/>
  <c r="AF159" i="1"/>
  <c r="AF51" i="1"/>
  <c r="AF259" i="1"/>
  <c r="AF93" i="1"/>
  <c r="AF205" i="1"/>
  <c r="AF22" i="1"/>
  <c r="AF200" i="1"/>
  <c r="AF118" i="1"/>
  <c r="AF80" i="1"/>
  <c r="AF215" i="1"/>
  <c r="AF84" i="1"/>
  <c r="AF271" i="1"/>
  <c r="AF208" i="1"/>
  <c r="AF124" i="1"/>
  <c r="AF322" i="1"/>
  <c r="AF257" i="1"/>
  <c r="AF314" i="1"/>
  <c r="AF87" i="1"/>
  <c r="AF116" i="1"/>
  <c r="AF41" i="1"/>
  <c r="AF277" i="1"/>
  <c r="AF235" i="1"/>
  <c r="AF192" i="1"/>
  <c r="AF103" i="1"/>
  <c r="AF242" i="1"/>
  <c r="AF197" i="1"/>
  <c r="AF199" i="1"/>
  <c r="AF172" i="1"/>
  <c r="AF34" i="1"/>
  <c r="AF243" i="1"/>
  <c r="AF153" i="1"/>
  <c r="AF211" i="1"/>
  <c r="AF241" i="1"/>
  <c r="AF217" i="1"/>
  <c r="AF45" i="1"/>
  <c r="AF202" i="1"/>
  <c r="AF75" i="1"/>
  <c r="AF101" i="1"/>
  <c r="AF268" i="1"/>
  <c r="AF18" i="1"/>
  <c r="AF316" i="1"/>
  <c r="AF73" i="1"/>
  <c r="AF47" i="1"/>
  <c r="AF321" i="1"/>
  <c r="AF100" i="1"/>
  <c r="AF221" i="1"/>
  <c r="AF269" i="1"/>
  <c r="AF152" i="1"/>
  <c r="AF71" i="1"/>
  <c r="AF312" i="1"/>
  <c r="AF304" i="1"/>
  <c r="AF38" i="1"/>
  <c r="AF280" i="1"/>
  <c r="AF23" i="1"/>
  <c r="AF164" i="1"/>
  <c r="AF274" i="1"/>
  <c r="AF135" i="1"/>
  <c r="AF10" i="1"/>
  <c r="AF230" i="1"/>
  <c r="AF283" i="1"/>
  <c r="AF137" i="1"/>
  <c r="AF88" i="1"/>
  <c r="AF39" i="1"/>
  <c r="AF25" i="1"/>
  <c r="AF195" i="1"/>
  <c r="AF224" i="1"/>
  <c r="AF78" i="1"/>
  <c r="AF32" i="1"/>
  <c r="AF86" i="1"/>
  <c r="AF33" i="1"/>
  <c r="AF294" i="1"/>
  <c r="AF96" i="1"/>
  <c r="AF180" i="1"/>
  <c r="AF249" i="1"/>
  <c r="AF290" i="1"/>
  <c r="AF291" i="1"/>
  <c r="AF60" i="1"/>
  <c r="AF170" i="1"/>
  <c r="AF278" i="1"/>
  <c r="AF122" i="1"/>
  <c r="AF240" i="1"/>
  <c r="AF76" i="1"/>
  <c r="AF72" i="1"/>
  <c r="AF175" i="1"/>
  <c r="AF61" i="1"/>
  <c r="AF97" i="1"/>
  <c r="AF115" i="1"/>
  <c r="AF54" i="1"/>
  <c r="AF111" i="1"/>
  <c r="AF43" i="1"/>
  <c r="AF142" i="1"/>
  <c r="AF92" i="1"/>
  <c r="AF144" i="1"/>
  <c r="AF166" i="1"/>
  <c r="AF203" i="1"/>
  <c r="AF98" i="1"/>
  <c r="AF234" i="1"/>
  <c r="AF286" i="1"/>
  <c r="AF129" i="1"/>
  <c r="AF131" i="1"/>
  <c r="AF187" i="1"/>
  <c r="AF247" i="1"/>
  <c r="AF24" i="1"/>
  <c r="AF160" i="1"/>
  <c r="AF188" i="1"/>
  <c r="AF163" i="1"/>
  <c r="AF307" i="1"/>
  <c r="AF85" i="1"/>
  <c r="AF231" i="1"/>
  <c r="AF185" i="1"/>
  <c r="AF8" i="1"/>
  <c r="AF279" i="1"/>
  <c r="AF303" i="1"/>
  <c r="AF210" i="1"/>
  <c r="AF272" i="1"/>
  <c r="AF155" i="1"/>
  <c r="AF21" i="1"/>
  <c r="AF17" i="1"/>
  <c r="AF179" i="1"/>
  <c r="AF113" i="1"/>
  <c r="AF70" i="1"/>
  <c r="AF267" i="1"/>
  <c r="AF157" i="1"/>
  <c r="AF293" i="1"/>
  <c r="AF300" i="1"/>
  <c r="AF64" i="1"/>
  <c r="AF167" i="1"/>
  <c r="AF309" i="1"/>
  <c r="AF121" i="1"/>
  <c r="AF110" i="1"/>
  <c r="AF171" i="1"/>
  <c r="AF222" i="1"/>
  <c r="AF204" i="1"/>
  <c r="AF216" i="1"/>
  <c r="AF250" i="1"/>
  <c r="AF275" i="1"/>
  <c r="BB840" i="2"/>
  <c r="BA840" i="2"/>
  <c r="BB855" i="2"/>
  <c r="BA855" i="2"/>
  <c r="BA741" i="2"/>
  <c r="BB741" i="2"/>
  <c r="BA804" i="2"/>
  <c r="BB804" i="2"/>
  <c r="BA683" i="2"/>
  <c r="BB683" i="2"/>
  <c r="BA761" i="2"/>
  <c r="BB761" i="2"/>
  <c r="BA801" i="2"/>
  <c r="BB801" i="2"/>
  <c r="BB849" i="2"/>
  <c r="BA849" i="2"/>
  <c r="BB665" i="2"/>
  <c r="BA665" i="2"/>
  <c r="BB813" i="2"/>
  <c r="BA813" i="2"/>
  <c r="BB808" i="2"/>
  <c r="BA808" i="2"/>
  <c r="BB842" i="2"/>
  <c r="BA842" i="2"/>
  <c r="BA830" i="2"/>
  <c r="BB830" i="2"/>
  <c r="BA673" i="2"/>
  <c r="BB673" i="2"/>
  <c r="BB661" i="2"/>
  <c r="BA661" i="2"/>
  <c r="BA861" i="2"/>
  <c r="BB861" i="2"/>
  <c r="BA820" i="2"/>
  <c r="BB820" i="2"/>
  <c r="BA698" i="2"/>
  <c r="BB698" i="2"/>
  <c r="BB679" i="2"/>
  <c r="BA679" i="2"/>
  <c r="BA662" i="2"/>
  <c r="BB662" i="2"/>
  <c r="BA775" i="2"/>
  <c r="BB775" i="2"/>
  <c r="BB189" i="2"/>
  <c r="BA787" i="2"/>
  <c r="BB787" i="2"/>
  <c r="BA654" i="2"/>
  <c r="BB654" i="2"/>
  <c r="BA710" i="2"/>
  <c r="BB710" i="2"/>
  <c r="BA727" i="2"/>
  <c r="BB727" i="2"/>
  <c r="BA858" i="2"/>
  <c r="BB858" i="2"/>
  <c r="BA658" i="2"/>
  <c r="BB658" i="2"/>
  <c r="BA852" i="2"/>
  <c r="BB852" i="2"/>
  <c r="BB674" i="2"/>
  <c r="BA674" i="2"/>
  <c r="BA846" i="2"/>
  <c r="BB846" i="2"/>
  <c r="BB655" i="2"/>
  <c r="BA655" i="2"/>
  <c r="BB837" i="2"/>
  <c r="BA837" i="2"/>
  <c r="BA747" i="2"/>
  <c r="BB747" i="2"/>
  <c r="BB702" i="2"/>
  <c r="BA702" i="2"/>
  <c r="BA865" i="2"/>
  <c r="BB865" i="2"/>
  <c r="BA785" i="2"/>
  <c r="BB785" i="2"/>
  <c r="BB838" i="2"/>
  <c r="BA838" i="2"/>
  <c r="BB789" i="2"/>
  <c r="BA789" i="2"/>
  <c r="BA792" i="2"/>
  <c r="BB792" i="2"/>
  <c r="BA706" i="2"/>
  <c r="BB706" i="2"/>
  <c r="BB723" i="2"/>
  <c r="BA723" i="2"/>
  <c r="BB839" i="2"/>
  <c r="BA839" i="2"/>
  <c r="BB670" i="2"/>
  <c r="BA670" i="2"/>
  <c r="BA732" i="2"/>
  <c r="BB732" i="2"/>
  <c r="BA774" i="2"/>
  <c r="BB774" i="2"/>
  <c r="BA740" i="2"/>
  <c r="BB740" i="2"/>
  <c r="BA845" i="2"/>
  <c r="BB845" i="2"/>
  <c r="BA667" i="2"/>
  <c r="BB667" i="2"/>
  <c r="BA728" i="2"/>
  <c r="BB728" i="2"/>
  <c r="BA671" i="2"/>
  <c r="BB671" i="2"/>
  <c r="BA841" i="2"/>
  <c r="BB841" i="2"/>
  <c r="BA864" i="2"/>
  <c r="BB864" i="2"/>
  <c r="BB716" i="2"/>
  <c r="BA716" i="2"/>
  <c r="BA748" i="2"/>
  <c r="BB748" i="2"/>
  <c r="BB803" i="2"/>
  <c r="BA803" i="2"/>
  <c r="BA690" i="2"/>
  <c r="BB690" i="2"/>
  <c r="BB786" i="2"/>
  <c r="BA786" i="2"/>
  <c r="BB677" i="2"/>
  <c r="BA677" i="2"/>
  <c r="BB822" i="2"/>
  <c r="BA822" i="2"/>
  <c r="BA668" i="2"/>
  <c r="BB668" i="2"/>
  <c r="BB751" i="2"/>
  <c r="BA751" i="2"/>
  <c r="BA843" i="2"/>
  <c r="BB843" i="2"/>
  <c r="BB793" i="2"/>
  <c r="BA793" i="2"/>
  <c r="BA798" i="2"/>
  <c r="BB798" i="2"/>
  <c r="BA692" i="2"/>
  <c r="BB692" i="2"/>
  <c r="BB863" i="2"/>
  <c r="BA863" i="2"/>
  <c r="BA816" i="2"/>
  <c r="BB816" i="2"/>
  <c r="BB664" i="2"/>
  <c r="BA664" i="2"/>
  <c r="BA812" i="2"/>
  <c r="BB812" i="2"/>
  <c r="BB703" i="2"/>
  <c r="BA703" i="2"/>
  <c r="BB758" i="2"/>
  <c r="BA758" i="2"/>
  <c r="BB715" i="2"/>
  <c r="BA715" i="2"/>
  <c r="BA766" i="2"/>
  <c r="BB766" i="2"/>
  <c r="BA693" i="2"/>
  <c r="BB693" i="2"/>
  <c r="BB735" i="2"/>
  <c r="BA735" i="2"/>
  <c r="BA722" i="2"/>
  <c r="BB722" i="2"/>
  <c r="BA700" i="2"/>
  <c r="BB700" i="2"/>
  <c r="BA850" i="2"/>
  <c r="BB850" i="2"/>
  <c r="BB833" i="2"/>
  <c r="BA833" i="2"/>
  <c r="BB851" i="2"/>
  <c r="BA851" i="2"/>
  <c r="BA736" i="2"/>
  <c r="BB736" i="2"/>
  <c r="BB777" i="2"/>
  <c r="BA777" i="2"/>
  <c r="BA828" i="2"/>
  <c r="BB828" i="2"/>
  <c r="BA707" i="2"/>
  <c r="BB707" i="2"/>
  <c r="BB814" i="2"/>
  <c r="BA814" i="2"/>
  <c r="BA827" i="2"/>
  <c r="BB827" i="2"/>
  <c r="BB800" i="2"/>
  <c r="BA800" i="2"/>
  <c r="BB725" i="2"/>
  <c r="BA725" i="2"/>
  <c r="BA676" i="2"/>
  <c r="BB676" i="2"/>
  <c r="BA678" i="2"/>
  <c r="BB678" i="2"/>
  <c r="BA709" i="2"/>
  <c r="BB709" i="2"/>
  <c r="BA734" i="2"/>
  <c r="BB734" i="2"/>
  <c r="BB750" i="2"/>
  <c r="BA750" i="2"/>
  <c r="BA768" i="2"/>
  <c r="BB768" i="2"/>
  <c r="BA685" i="2"/>
  <c r="BB685" i="2"/>
  <c r="BB819" i="2"/>
  <c r="BA819" i="2"/>
  <c r="BA817" i="2"/>
  <c r="BB817" i="2"/>
  <c r="BA657" i="2"/>
  <c r="BB657" i="2"/>
  <c r="BA821" i="2"/>
  <c r="BB821" i="2"/>
  <c r="BA762" i="2"/>
  <c r="BB762" i="2"/>
  <c r="BA620" i="2"/>
  <c r="BB620" i="2"/>
  <c r="BB491" i="2"/>
  <c r="BA491" i="2"/>
  <c r="BA574" i="2"/>
  <c r="BB574" i="2"/>
  <c r="BB516" i="2"/>
  <c r="BA516" i="2"/>
  <c r="BA629" i="2"/>
  <c r="BB629" i="2"/>
  <c r="BB568" i="2"/>
  <c r="BA568" i="2"/>
  <c r="BA550" i="2"/>
  <c r="BB550" i="2"/>
  <c r="BB546" i="2"/>
  <c r="BA546" i="2"/>
  <c r="BA539" i="2"/>
  <c r="BB539" i="2"/>
  <c r="BA625" i="2"/>
  <c r="BB625" i="2"/>
  <c r="BB503" i="2"/>
  <c r="BA503" i="2"/>
  <c r="BB506" i="2"/>
  <c r="BA506" i="2"/>
  <c r="BA461" i="2"/>
  <c r="BB461" i="2"/>
  <c r="BB649" i="2"/>
  <c r="BA649" i="2"/>
  <c r="BA480" i="2"/>
  <c r="BB480" i="2"/>
  <c r="BB631" i="2"/>
  <c r="BA631" i="2"/>
  <c r="BA529" i="2"/>
  <c r="BB529" i="2"/>
  <c r="BB538" i="2"/>
  <c r="BA538" i="2"/>
  <c r="BA558" i="2"/>
  <c r="BB558" i="2"/>
  <c r="BA501" i="2"/>
  <c r="BB501" i="2"/>
  <c r="BA512" i="2"/>
  <c r="BB512" i="2"/>
  <c r="BA457" i="2"/>
  <c r="BB457" i="2"/>
  <c r="BB595" i="2"/>
  <c r="BA595" i="2"/>
  <c r="BA571" i="2"/>
  <c r="BB571" i="2"/>
  <c r="BA493" i="2"/>
  <c r="BB493" i="2"/>
  <c r="BA633" i="2"/>
  <c r="BB633" i="2"/>
  <c r="BB499" i="2"/>
  <c r="BA499" i="2"/>
  <c r="BA614" i="2"/>
  <c r="BB614" i="2"/>
  <c r="BA502" i="2"/>
  <c r="BB502" i="2"/>
  <c r="BA603" i="2"/>
  <c r="BB603" i="2"/>
  <c r="BB596" i="2"/>
  <c r="BA596" i="2"/>
  <c r="BA566" i="2"/>
  <c r="BB566" i="2"/>
  <c r="BB530" i="2"/>
  <c r="BA530" i="2"/>
  <c r="BB593" i="2"/>
  <c r="BA593" i="2"/>
  <c r="BB646" i="2"/>
  <c r="BA646" i="2"/>
  <c r="BA630" i="2"/>
  <c r="BB630" i="2"/>
  <c r="BA464" i="2"/>
  <c r="BB464" i="2"/>
  <c r="BA617" i="2"/>
  <c r="BB617" i="2"/>
  <c r="BB469" i="2"/>
  <c r="BA469" i="2"/>
  <c r="BA490" i="2"/>
  <c r="BB490" i="2"/>
  <c r="BB567" i="2"/>
  <c r="BA567" i="2"/>
  <c r="BA471" i="2"/>
  <c r="BB471" i="2"/>
  <c r="BA621" i="2"/>
  <c r="BB621" i="2"/>
  <c r="BA488" i="2"/>
  <c r="BB488" i="2"/>
  <c r="BA473" i="2"/>
  <c r="BB473" i="2"/>
  <c r="BB489" i="2"/>
  <c r="BA489" i="2"/>
  <c r="BA572" i="2"/>
  <c r="BB572" i="2"/>
  <c r="BA554" i="2"/>
  <c r="BB554" i="2"/>
  <c r="BA618" i="2"/>
  <c r="BB618" i="2"/>
  <c r="BA551" i="2"/>
  <c r="BB551" i="2"/>
  <c r="BA537" i="2"/>
  <c r="BB537" i="2"/>
  <c r="BB525" i="2"/>
  <c r="BA525" i="2"/>
  <c r="BB570" i="2"/>
  <c r="BA570" i="2"/>
  <c r="BA443" i="2"/>
  <c r="BB443" i="2"/>
  <c r="BB552" i="2"/>
  <c r="BA552" i="2"/>
  <c r="BA589" i="2"/>
  <c r="BB589" i="2"/>
  <c r="BA636" i="2"/>
  <c r="BB636" i="2"/>
  <c r="BA452" i="2"/>
  <c r="BB452" i="2"/>
  <c r="BB635" i="2"/>
  <c r="BA635" i="2"/>
  <c r="BA523" i="2"/>
  <c r="BB523" i="2"/>
  <c r="BA510" i="2"/>
  <c r="BB510" i="2"/>
  <c r="BA600" i="2"/>
  <c r="BB600" i="2"/>
  <c r="BA531" i="2"/>
  <c r="BB531" i="2"/>
  <c r="BB497" i="2"/>
  <c r="BA497" i="2"/>
  <c r="BB577" i="2"/>
  <c r="BA577" i="2"/>
  <c r="BB541" i="2"/>
  <c r="BA541" i="2"/>
  <c r="BA470" i="2"/>
  <c r="BB470" i="2"/>
  <c r="BB444" i="2"/>
  <c r="BA444" i="2"/>
  <c r="BA626" i="2"/>
  <c r="BB626" i="2"/>
  <c r="BA465" i="2"/>
  <c r="BB465" i="2"/>
  <c r="BB627" i="2"/>
  <c r="BA627" i="2"/>
  <c r="BA514" i="2"/>
  <c r="BB514" i="2"/>
  <c r="BB476" i="2"/>
  <c r="BA476" i="2"/>
  <c r="BB453" i="2"/>
  <c r="BA453" i="2"/>
  <c r="BA496" i="2"/>
  <c r="BB496" i="2"/>
  <c r="BA588" i="2"/>
  <c r="BB588" i="2"/>
  <c r="BA455" i="2"/>
  <c r="BB455" i="2"/>
  <c r="BB613" i="2"/>
  <c r="BA613" i="2"/>
  <c r="BB474" i="2"/>
  <c r="BA474" i="2"/>
  <c r="BB580" i="2"/>
  <c r="BA580" i="2"/>
  <c r="BB560" i="2"/>
  <c r="BA560" i="2"/>
  <c r="BA598" i="2"/>
  <c r="BB598" i="2"/>
  <c r="BA449" i="2"/>
  <c r="BB449" i="2"/>
  <c r="BA632" i="2"/>
  <c r="BB632" i="2"/>
  <c r="BB483" i="2"/>
  <c r="BA483" i="2"/>
  <c r="BB500" i="2"/>
  <c r="BA500" i="2"/>
  <c r="BA484" i="2"/>
  <c r="BB484" i="2"/>
  <c r="BB513" i="2"/>
  <c r="BA513" i="2"/>
  <c r="BB622" i="2"/>
  <c r="BA622" i="2"/>
  <c r="BA601" i="2"/>
  <c r="BB601" i="2"/>
  <c r="BB645" i="2"/>
  <c r="BA645" i="2"/>
  <c r="BB553" i="2"/>
  <c r="BA553" i="2"/>
  <c r="BA463" i="2"/>
  <c r="BB463" i="2"/>
  <c r="BA611" i="2"/>
  <c r="BB611" i="2"/>
  <c r="BB540" i="2"/>
  <c r="BA540" i="2"/>
  <c r="BB439" i="2"/>
  <c r="BA439" i="2"/>
  <c r="BA504" i="2"/>
  <c r="BB504" i="2"/>
  <c r="BB533" i="2"/>
  <c r="BA533" i="2"/>
  <c r="BB535" i="2"/>
  <c r="BA535" i="2"/>
  <c r="BB487" i="2"/>
  <c r="BA487" i="2"/>
  <c r="BA486" i="2"/>
  <c r="BB486" i="2"/>
  <c r="BB450" i="2"/>
  <c r="BA450" i="2"/>
  <c r="BA578" i="2"/>
  <c r="BB578" i="2"/>
  <c r="BA482" i="2"/>
  <c r="BB482" i="2"/>
  <c r="BA575" i="2"/>
  <c r="BB575" i="2"/>
  <c r="BA573" i="2"/>
  <c r="BB573" i="2"/>
  <c r="BB604" i="2"/>
  <c r="BA604" i="2"/>
  <c r="BA581" i="2"/>
  <c r="BB581" i="2"/>
  <c r="BA623" i="2"/>
  <c r="BB623" i="2"/>
  <c r="BA459" i="2"/>
  <c r="BB459" i="2"/>
  <c r="BA468" i="2"/>
  <c r="BB468" i="2"/>
  <c r="BB576" i="2"/>
  <c r="BA576" i="2"/>
  <c r="BB612" i="2"/>
  <c r="BA612" i="2"/>
  <c r="BA527" i="2"/>
  <c r="BB527" i="2"/>
  <c r="BA472" i="2"/>
  <c r="BB472" i="2"/>
  <c r="BB562" i="2"/>
  <c r="BA562" i="2"/>
  <c r="BB559" i="2"/>
  <c r="BA559" i="2"/>
  <c r="BB447" i="2"/>
  <c r="BA447" i="2"/>
  <c r="BB590" i="2"/>
  <c r="BA590" i="2"/>
  <c r="BA544" i="2"/>
  <c r="BB544" i="2"/>
  <c r="BB507" i="2"/>
  <c r="BA507" i="2"/>
  <c r="BB454" i="2"/>
  <c r="BA454" i="2"/>
  <c r="BB640" i="2"/>
  <c r="BA640" i="2"/>
  <c r="BA638" i="2"/>
  <c r="BB638" i="2"/>
  <c r="BA526" i="2"/>
  <c r="BB526" i="2"/>
  <c r="BA569" i="2"/>
  <c r="BB569" i="2"/>
  <c r="BA610" i="2"/>
  <c r="BB610" i="2"/>
  <c r="BB592" i="2"/>
  <c r="BA592" i="2"/>
  <c r="BA616" i="2"/>
  <c r="BB616" i="2"/>
  <c r="BA511" i="2"/>
  <c r="BB511" i="2"/>
  <c r="BB547" i="2"/>
  <c r="BA547" i="2"/>
  <c r="BB639" i="2"/>
  <c r="BA639" i="2"/>
  <c r="BA641" i="2"/>
  <c r="BB641" i="2"/>
  <c r="BB599" i="2"/>
  <c r="BA599" i="2"/>
  <c r="BA495" i="2"/>
  <c r="BB495" i="2"/>
  <c r="BB648" i="2"/>
  <c r="BA648" i="2"/>
  <c r="BA509" i="2"/>
  <c r="BB509" i="2"/>
  <c r="BA492" i="2"/>
  <c r="BB492" i="2"/>
  <c r="BB448" i="2"/>
  <c r="BA448" i="2"/>
  <c r="BB524" i="2"/>
  <c r="BA524" i="2"/>
  <c r="BB475" i="2"/>
  <c r="BA475" i="2"/>
  <c r="BB505" i="2"/>
  <c r="BA505" i="2"/>
  <c r="BA498" i="2"/>
  <c r="BB498" i="2"/>
  <c r="BA462" i="2"/>
  <c r="BB462" i="2"/>
  <c r="BA467" i="2"/>
  <c r="BB467" i="2"/>
  <c r="BA534" i="2"/>
  <c r="BB534" i="2"/>
  <c r="BA642" i="2"/>
  <c r="BB642" i="2"/>
  <c r="BB584" i="2"/>
  <c r="BA584" i="2"/>
  <c r="BB561" i="2"/>
  <c r="BA561" i="2"/>
  <c r="BA437" i="2"/>
  <c r="BB437" i="2"/>
  <c r="BA442" i="2"/>
  <c r="BB442" i="2"/>
  <c r="BB515" i="2"/>
  <c r="BA515" i="2"/>
  <c r="BA460" i="2"/>
  <c r="BB460" i="2"/>
  <c r="BA587" i="2"/>
  <c r="BB587" i="2"/>
  <c r="BB579" i="2"/>
  <c r="BA579" i="2"/>
  <c r="BB441" i="2"/>
  <c r="BA441" i="2"/>
  <c r="BA624" i="2"/>
  <c r="BB624" i="2"/>
  <c r="BB456" i="2"/>
  <c r="BA456" i="2"/>
  <c r="BB591" i="2"/>
  <c r="BA591" i="2"/>
  <c r="BA557" i="2"/>
  <c r="BB557" i="2"/>
  <c r="BA594" i="2"/>
  <c r="BB594" i="2"/>
  <c r="BA602" i="2"/>
  <c r="BB602" i="2"/>
  <c r="BA548" i="2"/>
  <c r="BB548" i="2"/>
  <c r="BA542" i="2"/>
  <c r="BB542" i="2"/>
  <c r="BB440" i="2"/>
  <c r="BA440" i="2"/>
  <c r="BA518" i="2"/>
  <c r="BB518" i="2"/>
  <c r="BA644" i="2"/>
  <c r="BB644" i="2"/>
  <c r="BA485" i="2"/>
  <c r="BB485" i="2"/>
  <c r="BA545" i="2"/>
  <c r="BB545" i="2"/>
  <c r="BA556" i="2"/>
  <c r="BB556" i="2"/>
  <c r="BB536" i="2"/>
  <c r="BA536" i="2"/>
  <c r="BA543" i="2"/>
  <c r="BB543" i="2"/>
  <c r="BA466" i="2"/>
  <c r="BB466" i="2"/>
  <c r="BB519" i="2"/>
  <c r="BA519" i="2"/>
  <c r="BB605" i="2"/>
  <c r="BA605" i="2"/>
  <c r="BA438" i="2"/>
  <c r="BB438" i="2"/>
  <c r="BB619" i="2"/>
  <c r="BA619" i="2"/>
  <c r="BA583" i="2"/>
  <c r="BB583" i="2"/>
  <c r="BA615" i="2"/>
  <c r="BB615" i="2"/>
  <c r="BA532" i="2"/>
  <c r="BB532" i="2"/>
  <c r="BA481" i="2"/>
  <c r="BB481" i="2"/>
  <c r="BB637" i="2"/>
  <c r="BA637" i="2"/>
  <c r="BB549" i="2"/>
  <c r="BA549" i="2"/>
  <c r="BB451" i="2"/>
  <c r="BA451" i="2"/>
  <c r="BB888" i="2"/>
  <c r="BB1077" i="2"/>
  <c r="BB879" i="2"/>
  <c r="BB922" i="2"/>
  <c r="BB920" i="2"/>
  <c r="BB904" i="2"/>
  <c r="BB965" i="2"/>
  <c r="BB1033" i="2"/>
  <c r="BB947" i="2"/>
  <c r="BB898" i="2"/>
  <c r="BB941" i="2"/>
  <c r="BB967" i="2"/>
  <c r="BA1046" i="2"/>
  <c r="BA938" i="2"/>
  <c r="BA884" i="2"/>
  <c r="BA105" i="2"/>
  <c r="BB72" i="2"/>
  <c r="BA72" i="2"/>
  <c r="BA123" i="2"/>
  <c r="BA33" i="2"/>
  <c r="BB33" i="2"/>
  <c r="BB65" i="2"/>
  <c r="BA65" i="2"/>
  <c r="BB193" i="2"/>
  <c r="BA193" i="2"/>
  <c r="BA107" i="2"/>
  <c r="BB107" i="2"/>
  <c r="BA71" i="2"/>
  <c r="BA195" i="2"/>
  <c r="BA28" i="2"/>
  <c r="BB28" i="2"/>
  <c r="BB147" i="2"/>
  <c r="BA147" i="2"/>
  <c r="BA80" i="2"/>
  <c r="BB80" i="2"/>
  <c r="BA209" i="2"/>
  <c r="BB209" i="2"/>
  <c r="BA96" i="2"/>
  <c r="BB96" i="2"/>
  <c r="BB216" i="2"/>
  <c r="BA216" i="2"/>
  <c r="BA70" i="2"/>
  <c r="BA116" i="2"/>
  <c r="BA115" i="2"/>
  <c r="BA34" i="2"/>
  <c r="BA75" i="2"/>
  <c r="BA124" i="2"/>
  <c r="BA178" i="2"/>
  <c r="BB178" i="2"/>
  <c r="BB44" i="2"/>
  <c r="BA44" i="2"/>
  <c r="BA102" i="2"/>
  <c r="BB102" i="2"/>
  <c r="BB214" i="2"/>
  <c r="BA214" i="2"/>
  <c r="BB99" i="2"/>
  <c r="BA99" i="2"/>
  <c r="BA148" i="2"/>
  <c r="BA142" i="2"/>
  <c r="BB142" i="2"/>
  <c r="BA68" i="2"/>
  <c r="BB68" i="2"/>
  <c r="BA91" i="2"/>
  <c r="BB91" i="2"/>
  <c r="BA962" i="2"/>
  <c r="BB111" i="2"/>
  <c r="BA111" i="2"/>
  <c r="BA203" i="2"/>
  <c r="BB203" i="2"/>
  <c r="BA154" i="2"/>
  <c r="BA19" i="2"/>
  <c r="BA52" i="2"/>
  <c r="BA16" i="2"/>
  <c r="BB16" i="2"/>
  <c r="BA199" i="2"/>
  <c r="BB199" i="2"/>
  <c r="BA119" i="2"/>
  <c r="BA48" i="2"/>
  <c r="BA179" i="2"/>
  <c r="BB179" i="2"/>
  <c r="BB76" i="2"/>
  <c r="BA76" i="2"/>
  <c r="BA60" i="2"/>
  <c r="BB200" i="2"/>
  <c r="BA200" i="2"/>
  <c r="BA106" i="2"/>
  <c r="BB106" i="2"/>
  <c r="BA64" i="2"/>
  <c r="BA156" i="2"/>
  <c r="BB156" i="2"/>
  <c r="BB162" i="2"/>
  <c r="BA162" i="2"/>
  <c r="BB153" i="2"/>
  <c r="BA153" i="2"/>
  <c r="BA7" i="2"/>
  <c r="BB7" i="2"/>
  <c r="BA177" i="2"/>
  <c r="BB177" i="2"/>
  <c r="BA134" i="2"/>
  <c r="BB134" i="2"/>
  <c r="BA165" i="2"/>
  <c r="BA206" i="2"/>
  <c r="BB36" i="2"/>
  <c r="BA36" i="2"/>
  <c r="BA39" i="2"/>
  <c r="BB39" i="2"/>
  <c r="BB95" i="2"/>
  <c r="BA95" i="2"/>
  <c r="BA6" i="2"/>
  <c r="BB6" i="2"/>
  <c r="BB79" i="2"/>
  <c r="BA79" i="2"/>
  <c r="BA163" i="2"/>
  <c r="BB163" i="2"/>
  <c r="BB190" i="2"/>
  <c r="BA190" i="2"/>
  <c r="BA29" i="2"/>
  <c r="BB29" i="2"/>
  <c r="BB41" i="2"/>
  <c r="BA41" i="2"/>
  <c r="BA32" i="2"/>
  <c r="BB32" i="2"/>
  <c r="BB150" i="2"/>
  <c r="BA150" i="2"/>
  <c r="BA108" i="2"/>
  <c r="BA167" i="2"/>
  <c r="BB167" i="2"/>
  <c r="BA161" i="2"/>
  <c r="BA173" i="2"/>
  <c r="BB173" i="2"/>
  <c r="BB55" i="2"/>
  <c r="BA55" i="2"/>
  <c r="BA188" i="2"/>
  <c r="BB188" i="2"/>
  <c r="BA135" i="2"/>
  <c r="BB155" i="2"/>
  <c r="BA155" i="2"/>
  <c r="BB137" i="2"/>
  <c r="BA137" i="2"/>
  <c r="BA42" i="2"/>
  <c r="BB42" i="2"/>
  <c r="BB54" i="2"/>
  <c r="BA54" i="2"/>
  <c r="BA138" i="2"/>
  <c r="BB138" i="2"/>
  <c r="BA98" i="2"/>
  <c r="BA93" i="2"/>
  <c r="BA198" i="2"/>
  <c r="BA136" i="2"/>
  <c r="BA151" i="2"/>
  <c r="BB151" i="2"/>
  <c r="BB84" i="2"/>
  <c r="BA84" i="2"/>
  <c r="BA114" i="2"/>
  <c r="BB114" i="2"/>
  <c r="BB144" i="2"/>
  <c r="BA144" i="2"/>
  <c r="BB15" i="2"/>
  <c r="BA15" i="2"/>
  <c r="BA77" i="2"/>
  <c r="BB77" i="2"/>
  <c r="BB183" i="2"/>
  <c r="BA183" i="2"/>
  <c r="BB207" i="2"/>
  <c r="BA207" i="2"/>
  <c r="BB101" i="2"/>
  <c r="BA101" i="2"/>
  <c r="BB171" i="2"/>
  <c r="BA171" i="2"/>
  <c r="BA26" i="2"/>
  <c r="BA112" i="2"/>
  <c r="BA23" i="2"/>
  <c r="BB23" i="2"/>
  <c r="BA38" i="2"/>
  <c r="BA78" i="2"/>
  <c r="BA213" i="2"/>
  <c r="BB213" i="2"/>
  <c r="BA85" i="2"/>
  <c r="BB85" i="2"/>
  <c r="BB57" i="2"/>
  <c r="BA57" i="2"/>
  <c r="BA117" i="2"/>
  <c r="BB117" i="2"/>
  <c r="BA172" i="2"/>
  <c r="BB172" i="2"/>
  <c r="BA14" i="2"/>
  <c r="BA182" i="2"/>
  <c r="BA49" i="2"/>
  <c r="BB49" i="2"/>
  <c r="BB82" i="2"/>
  <c r="BA82" i="2"/>
  <c r="BA128" i="2"/>
  <c r="BB128" i="2"/>
  <c r="BA130" i="2"/>
  <c r="BB130" i="2"/>
  <c r="BA31" i="2"/>
  <c r="BA25" i="2"/>
  <c r="BB25" i="2"/>
  <c r="BA83" i="2"/>
  <c r="BB83" i="2"/>
  <c r="BB9" i="2"/>
  <c r="BA9" i="2"/>
  <c r="BB152" i="2"/>
  <c r="BA152" i="2"/>
  <c r="BA187" i="2"/>
  <c r="BA11" i="2"/>
  <c r="BA104" i="2"/>
  <c r="BA149" i="2"/>
  <c r="BB149" i="2"/>
  <c r="BA180" i="2"/>
  <c r="BB180" i="2"/>
  <c r="BA5" i="2"/>
  <c r="BB5" i="2"/>
  <c r="BA87" i="2"/>
  <c r="BB87" i="2"/>
  <c r="BA62" i="2"/>
  <c r="BB62" i="2"/>
  <c r="BA120" i="2"/>
  <c r="BB120" i="2"/>
  <c r="BA113" i="2"/>
  <c r="BB113" i="2"/>
  <c r="BA125" i="2"/>
  <c r="BB125" i="2"/>
  <c r="BA169" i="2"/>
  <c r="BB169" i="2"/>
  <c r="BA159" i="2"/>
  <c r="BB159" i="2"/>
  <c r="BA27" i="2"/>
  <c r="BB27" i="2"/>
  <c r="BA21" i="2"/>
  <c r="BA97" i="2"/>
  <c r="BA18" i="2"/>
  <c r="BB18" i="2"/>
  <c r="BB208" i="2"/>
  <c r="BA208" i="2"/>
  <c r="BA205" i="2"/>
  <c r="BB66" i="2"/>
  <c r="BA66" i="2"/>
  <c r="BB160" i="2"/>
  <c r="BA160" i="2"/>
  <c r="BB92" i="2"/>
  <c r="BA92" i="2"/>
  <c r="BA126" i="2"/>
  <c r="BB126" i="2"/>
  <c r="BA141" i="2"/>
  <c r="BB141" i="2"/>
  <c r="BB164" i="2"/>
  <c r="BA164" i="2"/>
  <c r="BB63" i="2"/>
  <c r="BA63" i="2"/>
  <c r="BA143" i="2"/>
  <c r="BB143" i="2"/>
  <c r="BA109" i="2"/>
  <c r="BB109" i="2"/>
  <c r="BA58" i="2"/>
  <c r="BA196" i="2"/>
  <c r="BA118" i="2"/>
  <c r="BA53" i="2"/>
  <c r="BB192" i="2"/>
  <c r="BA192" i="2"/>
  <c r="BA50" i="2"/>
  <c r="BA13" i="2"/>
  <c r="BB13" i="2"/>
  <c r="AY1062" i="2"/>
  <c r="AY1019" i="2"/>
  <c r="AB161" i="1"/>
  <c r="AB193" i="1"/>
  <c r="AB194" i="1"/>
  <c r="BA1062" i="2"/>
  <c r="BB1062" i="2"/>
  <c r="BE193" i="1"/>
  <c r="AI193" i="1" s="1"/>
  <c r="BE161" i="1"/>
  <c r="AI161" i="1" s="1"/>
  <c r="AY28" i="1"/>
  <c r="BY162" i="1"/>
  <c r="AS112" i="1"/>
  <c r="BB355" i="2" l="1"/>
  <c r="BB268" i="2"/>
  <c r="BA313" i="2"/>
  <c r="BB368" i="2"/>
  <c r="BA233" i="2"/>
  <c r="BA365" i="2"/>
  <c r="BB272" i="2"/>
  <c r="BB245" i="2"/>
  <c r="BB333" i="2"/>
  <c r="BB265" i="2"/>
  <c r="AD381" i="2"/>
  <c r="AY381" i="2" s="1"/>
  <c r="BB252" i="2"/>
  <c r="BB280" i="2"/>
  <c r="BA279" i="2"/>
  <c r="BA308" i="2"/>
  <c r="BB316" i="2"/>
  <c r="BB386" i="2"/>
  <c r="BA302" i="2"/>
  <c r="BB377" i="2"/>
  <c r="BA336" i="2"/>
  <c r="BB337" i="2"/>
  <c r="BA236" i="2"/>
  <c r="BB309" i="2"/>
  <c r="BB293" i="2"/>
  <c r="BB255" i="2"/>
  <c r="BB428" i="2"/>
  <c r="BB423" i="2"/>
  <c r="BA412" i="2"/>
  <c r="BB116" i="2"/>
  <c r="BA284" i="2"/>
  <c r="BB259" i="2"/>
  <c r="BB275" i="2"/>
  <c r="BB352" i="2"/>
  <c r="BB426" i="2"/>
  <c r="BB432" i="2"/>
  <c r="BA318" i="2"/>
  <c r="BB340" i="2"/>
  <c r="BB70" i="2"/>
  <c r="BB123" i="2"/>
  <c r="BB295" i="2"/>
  <c r="BB395" i="2"/>
  <c r="BB288" i="2"/>
  <c r="BB425" i="2"/>
  <c r="BB34" i="2"/>
  <c r="BB195" i="2"/>
  <c r="BA334" i="2"/>
  <c r="BB226" i="2"/>
  <c r="BB231" i="2"/>
  <c r="BA319" i="2"/>
  <c r="BB251" i="2"/>
  <c r="BB247" i="2"/>
  <c r="BB311" i="2"/>
  <c r="BB419" i="2"/>
  <c r="BA343" i="2"/>
  <c r="BB406" i="2"/>
  <c r="Q388" i="2"/>
  <c r="AD388" i="2" s="1"/>
  <c r="AZ388" i="2"/>
  <c r="BA416" i="2"/>
  <c r="BB416" i="2"/>
  <c r="AZ356" i="2"/>
  <c r="Q356" i="2"/>
  <c r="AD356" i="2" s="1"/>
  <c r="AY356" i="2" s="1"/>
  <c r="Q323" i="2"/>
  <c r="AD323" i="2" s="1"/>
  <c r="AY323" i="2" s="1"/>
  <c r="AZ323" i="2"/>
  <c r="Q382" i="2"/>
  <c r="AD382" i="2" s="1"/>
  <c r="AY382" i="2" s="1"/>
  <c r="AZ382" i="2"/>
  <c r="Q405" i="2"/>
  <c r="AD405" i="2" s="1"/>
  <c r="AY405" i="2" s="1"/>
  <c r="AZ405" i="2"/>
  <c r="AZ335" i="2"/>
  <c r="Q335" i="2"/>
  <c r="AD335" i="2" s="1"/>
  <c r="AY335" i="2" s="1"/>
  <c r="AZ430" i="2"/>
  <c r="Q430" i="2"/>
  <c r="AD430" i="2" s="1"/>
  <c r="AZ378" i="2"/>
  <c r="Q378" i="2"/>
  <c r="AD378" i="2" s="1"/>
  <c r="AY378" i="2" s="1"/>
  <c r="Q394" i="2"/>
  <c r="AD394" i="2" s="1"/>
  <c r="AY394" i="2" s="1"/>
  <c r="AZ394" i="2"/>
  <c r="AZ282" i="2"/>
  <c r="Q282" i="2"/>
  <c r="AD282" i="2" s="1"/>
  <c r="AY282" i="2" s="1"/>
  <c r="AZ373" i="2"/>
  <c r="Q373" i="2"/>
  <c r="AD373" i="2" s="1"/>
  <c r="AY373" i="2" s="1"/>
  <c r="AZ285" i="2"/>
  <c r="Q285" i="2"/>
  <c r="AD285" i="2" s="1"/>
  <c r="AY285" i="2" s="1"/>
  <c r="AZ274" i="2"/>
  <c r="Q274" i="2"/>
  <c r="AD274" i="2" s="1"/>
  <c r="AY274" i="2" s="1"/>
  <c r="BA276" i="2"/>
  <c r="AZ283" i="2"/>
  <c r="Q283" i="2"/>
  <c r="AD283" i="2" s="1"/>
  <c r="AY283" i="2" s="1"/>
  <c r="BA248" i="2"/>
  <c r="BB248" i="2"/>
  <c r="BB399" i="2"/>
  <c r="BA399" i="2"/>
  <c r="Q292" i="2"/>
  <c r="AD292" i="2" s="1"/>
  <c r="AY292" i="2" s="1"/>
  <c r="AZ292" i="2"/>
  <c r="AZ344" i="2"/>
  <c r="Q344" i="2"/>
  <c r="AD344" i="2" s="1"/>
  <c r="Q380" i="2"/>
  <c r="AD380" i="2" s="1"/>
  <c r="AY380" i="2" s="1"/>
  <c r="AZ380" i="2"/>
  <c r="AZ359" i="2"/>
  <c r="Q359" i="2"/>
  <c r="AD359" i="2" s="1"/>
  <c r="AY359" i="2" s="1"/>
  <c r="Q374" i="2"/>
  <c r="AD374" i="2" s="1"/>
  <c r="AY374" i="2" s="1"/>
  <c r="AZ374" i="2"/>
  <c r="Q338" i="2"/>
  <c r="AD338" i="2" s="1"/>
  <c r="AY338" i="2" s="1"/>
  <c r="AZ338" i="2"/>
  <c r="Q387" i="2"/>
  <c r="AD387" i="2" s="1"/>
  <c r="AZ387" i="2"/>
  <c r="Q327" i="2"/>
  <c r="AD327" i="2" s="1"/>
  <c r="AY327" i="2" s="1"/>
  <c r="AZ327" i="2"/>
  <c r="AZ239" i="2"/>
  <c r="Q239" i="2"/>
  <c r="AD239" i="2" s="1"/>
  <c r="AY239" i="2" s="1"/>
  <c r="AZ413" i="2"/>
  <c r="Q413" i="2"/>
  <c r="AD413" i="2" s="1"/>
  <c r="AY413" i="2" s="1"/>
  <c r="Q299" i="2"/>
  <c r="AD299" i="2" s="1"/>
  <c r="AY299" i="2" s="1"/>
  <c r="AZ299" i="2"/>
  <c r="AZ362" i="2"/>
  <c r="Q362" i="2"/>
  <c r="AD362" i="2" s="1"/>
  <c r="AY362" i="2" s="1"/>
  <c r="BA331" i="2"/>
  <c r="AZ287" i="2"/>
  <c r="Q287" i="2"/>
  <c r="AD287" i="2" s="1"/>
  <c r="AY287" i="2" s="1"/>
  <c r="AZ325" i="2"/>
  <c r="Q325" i="2"/>
  <c r="AD325" i="2" s="1"/>
  <c r="AY325" i="2" s="1"/>
  <c r="Q303" i="2"/>
  <c r="AD303" i="2" s="1"/>
  <c r="AZ303" i="2"/>
  <c r="Q237" i="2"/>
  <c r="AD237" i="2" s="1"/>
  <c r="AY237" i="2" s="1"/>
  <c r="AZ237" i="2"/>
  <c r="Q315" i="2"/>
  <c r="AD315" i="2" s="1"/>
  <c r="AY315" i="2" s="1"/>
  <c r="AZ315" i="2"/>
  <c r="AZ330" i="2"/>
  <c r="Q330" i="2"/>
  <c r="AD330" i="2" s="1"/>
  <c r="AY330" i="2" s="1"/>
  <c r="AZ366" i="2"/>
  <c r="Q366" i="2"/>
  <c r="AD366" i="2" s="1"/>
  <c r="AY366" i="2" s="1"/>
  <c r="Q370" i="2"/>
  <c r="AD370" i="2" s="1"/>
  <c r="AY370" i="2" s="1"/>
  <c r="AZ370" i="2"/>
  <c r="Q296" i="2"/>
  <c r="AD296" i="2" s="1"/>
  <c r="AY296" i="2" s="1"/>
  <c r="AZ296" i="2"/>
  <c r="AZ398" i="2"/>
  <c r="Q398" i="2"/>
  <c r="AD398" i="2" s="1"/>
  <c r="AY398" i="2" s="1"/>
  <c r="AZ317" i="2"/>
  <c r="Q317" i="2"/>
  <c r="AD317" i="2" s="1"/>
  <c r="AY317" i="2" s="1"/>
  <c r="AZ389" i="2"/>
  <c r="Q389" i="2"/>
  <c r="AD389" i="2" s="1"/>
  <c r="AZ258" i="2"/>
  <c r="Q258" i="2"/>
  <c r="AD258" i="2" s="1"/>
  <c r="Q358" i="2"/>
  <c r="AD358" i="2" s="1"/>
  <c r="AY358" i="2" s="1"/>
  <c r="AZ358" i="2"/>
  <c r="AZ227" i="2"/>
  <c r="Q227" i="2"/>
  <c r="AD227" i="2" s="1"/>
  <c r="AY227" i="2" s="1"/>
  <c r="Q290" i="2"/>
  <c r="AD290" i="2" s="1"/>
  <c r="AY290" i="2" s="1"/>
  <c r="AZ290" i="2"/>
  <c r="AZ225" i="2"/>
  <c r="Q225" i="2"/>
  <c r="AD225" i="2" s="1"/>
  <c r="AY225" i="2" s="1"/>
  <c r="Q294" i="2"/>
  <c r="AD294" i="2" s="1"/>
  <c r="AY294" i="2" s="1"/>
  <c r="AZ294" i="2"/>
  <c r="AZ361" i="2"/>
  <c r="Q361" i="2"/>
  <c r="AD361" i="2" s="1"/>
  <c r="AY361" i="2" s="1"/>
  <c r="Q420" i="2"/>
  <c r="AD420" i="2" s="1"/>
  <c r="AY420" i="2" s="1"/>
  <c r="AZ420" i="2"/>
  <c r="AZ402" i="2"/>
  <c r="Q402" i="2"/>
  <c r="AD402" i="2" s="1"/>
  <c r="AY402" i="2" s="1"/>
  <c r="AZ289" i="2"/>
  <c r="Q289" i="2"/>
  <c r="AD289" i="2" s="1"/>
  <c r="AY289" i="2" s="1"/>
  <c r="Q297" i="2"/>
  <c r="AD297" i="2" s="1"/>
  <c r="AY297" i="2" s="1"/>
  <c r="AZ297" i="2"/>
  <c r="Q312" i="2"/>
  <c r="AD312" i="2" s="1"/>
  <c r="AY312" i="2" s="1"/>
  <c r="AZ312" i="2"/>
  <c r="AZ397" i="2"/>
  <c r="Q397" i="2"/>
  <c r="AD397" i="2" s="1"/>
  <c r="AY397" i="2" s="1"/>
  <c r="Q383" i="2"/>
  <c r="AD383" i="2" s="1"/>
  <c r="AY383" i="2" s="1"/>
  <c r="AZ383" i="2"/>
  <c r="BB326" i="2"/>
  <c r="Q360" i="2"/>
  <c r="AD360" i="2" s="1"/>
  <c r="AY360" i="2" s="1"/>
  <c r="AZ360" i="2"/>
  <c r="AZ342" i="2"/>
  <c r="Q342" i="2"/>
  <c r="AD342" i="2" s="1"/>
  <c r="AY342" i="2" s="1"/>
  <c r="AZ229" i="2"/>
  <c r="Q229" i="2"/>
  <c r="AD229" i="2" s="1"/>
  <c r="AY229" i="2" s="1"/>
  <c r="AZ286" i="2"/>
  <c r="Q286" i="2"/>
  <c r="AD286" i="2" s="1"/>
  <c r="AY286" i="2" s="1"/>
  <c r="AZ250" i="2"/>
  <c r="Q250" i="2"/>
  <c r="AD250" i="2" s="1"/>
  <c r="AY250" i="2" s="1"/>
  <c r="Q369" i="2"/>
  <c r="AD369" i="2" s="1"/>
  <c r="AY369" i="2" s="1"/>
  <c r="AZ369" i="2"/>
  <c r="Q414" i="2"/>
  <c r="AD414" i="2" s="1"/>
  <c r="AY414" i="2" s="1"/>
  <c r="AZ414" i="2"/>
  <c r="Q222" i="2"/>
  <c r="AD222" i="2" s="1"/>
  <c r="AZ222" i="2"/>
  <c r="Q345" i="2"/>
  <c r="AD345" i="2" s="1"/>
  <c r="AZ345" i="2"/>
  <c r="AZ266" i="2"/>
  <c r="Q266" i="2"/>
  <c r="AD266" i="2" s="1"/>
  <c r="AY266" i="2" s="1"/>
  <c r="Q354" i="2"/>
  <c r="AD354" i="2" s="1"/>
  <c r="AY354" i="2" s="1"/>
  <c r="AZ354" i="2"/>
  <c r="Q417" i="2"/>
  <c r="AD417" i="2" s="1"/>
  <c r="AY417" i="2" s="1"/>
  <c r="AZ417" i="2"/>
  <c r="AZ421" i="2"/>
  <c r="Q421" i="2"/>
  <c r="AD421" i="2" s="1"/>
  <c r="AY421" i="2" s="1"/>
  <c r="Q339" i="2"/>
  <c r="AD339" i="2" s="1"/>
  <c r="AY339" i="2" s="1"/>
  <c r="AZ339" i="2"/>
  <c r="AZ384" i="2"/>
  <c r="Q384" i="2"/>
  <c r="AD384" i="2" s="1"/>
  <c r="AY384" i="2" s="1"/>
  <c r="Q273" i="2"/>
  <c r="AD273" i="2" s="1"/>
  <c r="AY273" i="2" s="1"/>
  <c r="AZ273" i="2"/>
  <c r="Q253" i="2"/>
  <c r="AD253" i="2" s="1"/>
  <c r="AY253" i="2" s="1"/>
  <c r="AZ253" i="2"/>
  <c r="Q328" i="2"/>
  <c r="AD328" i="2" s="1"/>
  <c r="AY328" i="2" s="1"/>
  <c r="AZ328" i="2"/>
  <c r="Q249" i="2"/>
  <c r="AD249" i="2" s="1"/>
  <c r="AY249" i="2" s="1"/>
  <c r="AZ249" i="2"/>
  <c r="Q346" i="2"/>
  <c r="AD346" i="2" s="1"/>
  <c r="AZ346" i="2"/>
  <c r="AZ371" i="2"/>
  <c r="Q371" i="2"/>
  <c r="AD371" i="2" s="1"/>
  <c r="AY371" i="2" s="1"/>
  <c r="AZ403" i="2"/>
  <c r="Q403" i="2"/>
  <c r="AD403" i="2" s="1"/>
  <c r="AY403" i="2" s="1"/>
  <c r="AZ243" i="2"/>
  <c r="Q243" i="2"/>
  <c r="AD243" i="2" s="1"/>
  <c r="AY243" i="2" s="1"/>
  <c r="AZ427" i="2"/>
  <c r="Q427" i="2"/>
  <c r="AD427" i="2" s="1"/>
  <c r="AY427" i="2" s="1"/>
  <c r="AZ422" i="2"/>
  <c r="Q422" i="2"/>
  <c r="AD422" i="2" s="1"/>
  <c r="AY422" i="2" s="1"/>
  <c r="Q223" i="2"/>
  <c r="AD223" i="2" s="1"/>
  <c r="AY223" i="2" s="1"/>
  <c r="AZ223" i="2"/>
  <c r="AZ256" i="2"/>
  <c r="Q256" i="2"/>
  <c r="AD256" i="2" s="1"/>
  <c r="AY256" i="2" s="1"/>
  <c r="AZ301" i="2"/>
  <c r="Q301" i="2"/>
  <c r="AD301" i="2" s="1"/>
  <c r="AZ415" i="2"/>
  <c r="Q415" i="2"/>
  <c r="AD415" i="2" s="1"/>
  <c r="AY415" i="2" s="1"/>
  <c r="AZ241" i="2"/>
  <c r="Q241" i="2"/>
  <c r="AD241" i="2" s="1"/>
  <c r="AY241" i="2" s="1"/>
  <c r="Q298" i="2"/>
  <c r="AD298" i="2" s="1"/>
  <c r="AY298" i="2" s="1"/>
  <c r="AZ298" i="2"/>
  <c r="Q240" i="2"/>
  <c r="AD240" i="2" s="1"/>
  <c r="AY240" i="2" s="1"/>
  <c r="AZ240" i="2"/>
  <c r="AZ409" i="2"/>
  <c r="Q409" i="2"/>
  <c r="AD409" i="2" s="1"/>
  <c r="AY409" i="2" s="1"/>
  <c r="Q270" i="2"/>
  <c r="AD270" i="2" s="1"/>
  <c r="AY270" i="2" s="1"/>
  <c r="AZ270" i="2"/>
  <c r="AZ408" i="2"/>
  <c r="Q408" i="2"/>
  <c r="AD408" i="2" s="1"/>
  <c r="AY408" i="2" s="1"/>
  <c r="Q269" i="2"/>
  <c r="AD269" i="2" s="1"/>
  <c r="AY269" i="2" s="1"/>
  <c r="AZ269" i="2"/>
  <c r="Q411" i="2"/>
  <c r="AD411" i="2" s="1"/>
  <c r="AY411" i="2" s="1"/>
  <c r="AZ411" i="2"/>
  <c r="AZ242" i="2"/>
  <c r="Q242" i="2"/>
  <c r="AD242" i="2" s="1"/>
  <c r="AY242" i="2" s="1"/>
  <c r="AZ300" i="2"/>
  <c r="Q300" i="2"/>
  <c r="AD300" i="2" s="1"/>
  <c r="AZ429" i="2"/>
  <c r="Q429" i="2"/>
  <c r="AD429" i="2" s="1"/>
  <c r="Q341" i="2"/>
  <c r="AD341" i="2" s="1"/>
  <c r="AY341" i="2" s="1"/>
  <c r="AZ341" i="2"/>
  <c r="Q376" i="2"/>
  <c r="AD376" i="2" s="1"/>
  <c r="AY376" i="2" s="1"/>
  <c r="AZ376" i="2"/>
  <c r="Q257" i="2"/>
  <c r="AD257" i="2" s="1"/>
  <c r="AZ257" i="2"/>
  <c r="Q385" i="2"/>
  <c r="AD385" i="2" s="1"/>
  <c r="AY385" i="2" s="1"/>
  <c r="AZ385" i="2"/>
  <c r="AZ232" i="2"/>
  <c r="Q232" i="2"/>
  <c r="AD232" i="2" s="1"/>
  <c r="AY232" i="2" s="1"/>
  <c r="Q424" i="2"/>
  <c r="AD424" i="2" s="1"/>
  <c r="AY424" i="2" s="1"/>
  <c r="AZ424" i="2"/>
  <c r="Q404" i="2"/>
  <c r="AD404" i="2" s="1"/>
  <c r="AY404" i="2" s="1"/>
  <c r="AZ404" i="2"/>
  <c r="AZ401" i="2"/>
  <c r="Q401" i="2"/>
  <c r="AD401" i="2" s="1"/>
  <c r="AY401" i="2" s="1"/>
  <c r="AZ291" i="2"/>
  <c r="Q291" i="2"/>
  <c r="AD291" i="2" s="1"/>
  <c r="AY291" i="2" s="1"/>
  <c r="Q244" i="2"/>
  <c r="AD244" i="2" s="1"/>
  <c r="AY244" i="2" s="1"/>
  <c r="AZ244" i="2"/>
  <c r="Q329" i="2"/>
  <c r="AD329" i="2" s="1"/>
  <c r="AY329" i="2" s="1"/>
  <c r="AZ329" i="2"/>
  <c r="Q351" i="2"/>
  <c r="AD351" i="2" s="1"/>
  <c r="AY351" i="2" s="1"/>
  <c r="AZ351" i="2"/>
  <c r="BA201" i="2"/>
  <c r="BB196" i="2"/>
  <c r="BB154" i="2"/>
  <c r="BB75" i="2"/>
  <c r="BB48" i="2"/>
  <c r="BB115" i="2"/>
  <c r="BB205" i="2"/>
  <c r="BB206" i="2"/>
  <c r="BB119" i="2"/>
  <c r="BB78" i="2"/>
  <c r="BB60" i="2"/>
  <c r="BB124" i="2"/>
  <c r="BB58" i="2"/>
  <c r="BB38" i="2"/>
  <c r="BB165" i="2"/>
  <c r="BB52" i="2"/>
  <c r="BB118" i="2"/>
  <c r="BB198" i="2"/>
  <c r="BB148" i="2"/>
  <c r="BB112" i="2"/>
  <c r="BB19" i="2"/>
  <c r="BB161" i="2"/>
  <c r="BB105" i="2"/>
  <c r="BB135" i="2"/>
  <c r="BB187" i="2"/>
  <c r="BB26" i="2"/>
  <c r="BB11" i="2"/>
  <c r="BB64" i="2"/>
  <c r="BB71" i="2"/>
  <c r="BB97" i="2"/>
  <c r="BB14" i="2"/>
  <c r="BB21" i="2"/>
  <c r="BB31" i="2"/>
  <c r="BA40" i="2"/>
  <c r="BB182" i="2"/>
  <c r="BB53" i="2"/>
  <c r="BB108" i="2"/>
  <c r="BB93" i="2"/>
  <c r="BB136" i="2"/>
  <c r="BB50" i="2"/>
  <c r="BB98" i="2"/>
  <c r="BA100" i="2"/>
  <c r="BB210" i="2"/>
  <c r="BB73" i="2"/>
  <c r="BB121" i="2"/>
  <c r="BB43" i="2"/>
  <c r="BA61" i="2"/>
  <c r="BB166" i="2"/>
  <c r="BA37" i="2"/>
  <c r="BB104" i="2"/>
  <c r="BB94" i="2"/>
  <c r="BA186" i="2"/>
  <c r="BA158" i="2"/>
  <c r="BB157" i="2"/>
  <c r="BA24" i="2"/>
  <c r="BA122" i="2"/>
  <c r="BB110" i="2"/>
  <c r="BB185" i="2"/>
  <c r="BB129" i="2"/>
  <c r="BA191" i="2"/>
  <c r="BB202" i="2"/>
  <c r="BB204" i="2"/>
  <c r="BA197" i="2"/>
  <c r="BB211" i="2"/>
  <c r="BA74" i="2"/>
  <c r="BA168" i="2"/>
  <c r="BB145" i="2"/>
  <c r="BA69" i="2"/>
  <c r="BB56" i="2"/>
  <c r="BB81" i="2"/>
  <c r="BB12" i="2"/>
  <c r="BA139" i="2"/>
  <c r="BA181" i="2"/>
  <c r="BA86" i="2"/>
  <c r="BA194" i="2"/>
  <c r="BA215" i="2"/>
  <c r="BB35" i="2"/>
  <c r="BB184" i="2"/>
  <c r="BA212" i="2"/>
  <c r="BA140" i="2"/>
  <c r="BB20" i="2"/>
  <c r="BB59" i="2"/>
  <c r="BA51" i="2"/>
  <c r="BB30" i="2"/>
  <c r="BB22" i="2"/>
  <c r="BA8" i="2"/>
  <c r="BA67" i="2"/>
  <c r="BB885" i="2"/>
  <c r="BB937" i="2"/>
  <c r="BA1055" i="2"/>
  <c r="BA974" i="2"/>
  <c r="BA1066" i="2"/>
  <c r="BB986" i="2"/>
  <c r="BA970" i="2"/>
  <c r="BB880" i="2"/>
  <c r="BB1007" i="2"/>
  <c r="BB932" i="2"/>
  <c r="BB1012" i="2"/>
  <c r="BB1047" i="2"/>
  <c r="BA960" i="2"/>
  <c r="BA1019" i="2"/>
  <c r="BB894" i="2"/>
  <c r="BA942" i="2"/>
  <c r="BA930" i="2"/>
  <c r="BB992" i="2"/>
  <c r="BA994" i="2"/>
  <c r="BB966" i="2"/>
  <c r="BA939" i="2"/>
  <c r="BA929" i="2"/>
  <c r="BB1022" i="2"/>
  <c r="BB1068" i="2"/>
  <c r="BA900" i="2"/>
  <c r="BB890" i="2"/>
  <c r="BA1064" i="2"/>
  <c r="BB1029" i="2"/>
  <c r="BA1043" i="2"/>
  <c r="BA1054" i="2"/>
  <c r="BA895" i="2"/>
  <c r="BA982" i="2"/>
  <c r="BB1008" i="2"/>
  <c r="BA988" i="2"/>
  <c r="BA1000" i="2"/>
  <c r="BA1037" i="2"/>
  <c r="BA907" i="2"/>
  <c r="BA968" i="2"/>
  <c r="BA972" i="2"/>
  <c r="BB1035" i="2"/>
  <c r="BA1044" i="2"/>
  <c r="BA886" i="2"/>
  <c r="BA1023" i="2"/>
  <c r="BB1074" i="2"/>
  <c r="BA1021" i="2"/>
  <c r="BA964" i="2"/>
  <c r="BB963" i="2"/>
  <c r="BB979" i="2"/>
  <c r="BA1069" i="2"/>
  <c r="BB940" i="2"/>
  <c r="BA1076" i="2"/>
  <c r="BA893" i="2"/>
  <c r="BB1075" i="2"/>
  <c r="BA899" i="2"/>
  <c r="BA989" i="2"/>
  <c r="BB1032" i="2"/>
  <c r="BB1010" i="2"/>
  <c r="BA948" i="2"/>
  <c r="BB975" i="2"/>
  <c r="BB957" i="2"/>
  <c r="AG226" i="1"/>
  <c r="BA1053" i="2"/>
  <c r="AG258" i="1"/>
  <c r="BA876" i="2"/>
  <c r="BB1005" i="2"/>
  <c r="BB985" i="2"/>
  <c r="BA1059" i="2"/>
  <c r="BM30" i="1"/>
  <c r="BB1036" i="2"/>
  <c r="BA1036" i="2"/>
  <c r="BB871" i="2"/>
  <c r="BA871" i="2"/>
  <c r="BA1048" i="2"/>
  <c r="BB1048" i="2"/>
  <c r="BB1073" i="2"/>
  <c r="BA1073" i="2"/>
  <c r="BA1080" i="2"/>
  <c r="BB1080" i="2"/>
  <c r="BB877" i="2"/>
  <c r="BA877" i="2"/>
  <c r="BA980" i="2"/>
  <c r="BB980" i="2"/>
  <c r="BB908" i="2"/>
  <c r="BA908" i="2"/>
  <c r="BB991" i="2"/>
  <c r="BA991" i="2"/>
  <c r="BB1013" i="2"/>
  <c r="BA1013" i="2"/>
  <c r="BA1070" i="2"/>
  <c r="BB1070" i="2"/>
  <c r="BB956" i="2"/>
  <c r="BA956" i="2"/>
  <c r="BB872" i="2"/>
  <c r="BA872" i="2"/>
  <c r="BB1015" i="2"/>
  <c r="BA1015" i="2"/>
  <c r="BA875" i="2"/>
  <c r="BB875" i="2"/>
  <c r="BA1016" i="2"/>
  <c r="BB1016" i="2"/>
  <c r="BA913" i="2"/>
  <c r="BB913" i="2"/>
  <c r="BA943" i="2"/>
  <c r="BB943" i="2"/>
  <c r="BA903" i="2"/>
  <c r="BB891" i="2"/>
  <c r="BA1024" i="2"/>
  <c r="BA1006" i="2"/>
  <c r="BB1006" i="2"/>
  <c r="BA1004" i="2"/>
  <c r="BB1004" i="2"/>
  <c r="BA917" i="2"/>
  <c r="BB917" i="2"/>
  <c r="BB969" i="2"/>
  <c r="BA969" i="2"/>
  <c r="BA1051" i="2"/>
  <c r="BB1051" i="2"/>
  <c r="BB936" i="2"/>
  <c r="BA936" i="2"/>
  <c r="BA870" i="2"/>
  <c r="BB870" i="2"/>
  <c r="BB990" i="2"/>
  <c r="BA990" i="2"/>
  <c r="BB978" i="2"/>
  <c r="BA978" i="2"/>
  <c r="BA958" i="2"/>
  <c r="BB958" i="2"/>
  <c r="BA923" i="2"/>
  <c r="BB923" i="2"/>
  <c r="BA1061" i="2"/>
  <c r="BB1061" i="2"/>
  <c r="BA971" i="2"/>
  <c r="BB971" i="2"/>
  <c r="BA945" i="2"/>
  <c r="BB945" i="2"/>
  <c r="BA984" i="2"/>
  <c r="BB984" i="2"/>
  <c r="BA1060" i="2"/>
  <c r="BB1060" i="2"/>
  <c r="BB981" i="2"/>
  <c r="BA981" i="2"/>
  <c r="BA881" i="2"/>
  <c r="BB881" i="2"/>
  <c r="BA927" i="2"/>
  <c r="BA1003" i="2"/>
  <c r="BA1078" i="2"/>
  <c r="BB1049" i="2"/>
  <c r="BA1045" i="2"/>
  <c r="BM39" i="1"/>
  <c r="BM24" i="1"/>
  <c r="BM21" i="1"/>
  <c r="BM40" i="1"/>
  <c r="BM31" i="1"/>
  <c r="BB1027" i="2"/>
  <c r="BA1027" i="2"/>
  <c r="BA874" i="2"/>
  <c r="BB874" i="2"/>
  <c r="BB959" i="2"/>
  <c r="BA959" i="2"/>
  <c r="BA901" i="2"/>
  <c r="BB901" i="2"/>
  <c r="BA1038" i="2"/>
  <c r="BB1038" i="2"/>
  <c r="BB1025" i="2"/>
  <c r="BA1025" i="2"/>
  <c r="BB924" i="2"/>
  <c r="BA924" i="2"/>
  <c r="BB914" i="2"/>
  <c r="BA914" i="2"/>
  <c r="BB1050" i="2"/>
  <c r="BA1050" i="2"/>
  <c r="BA1071" i="2"/>
  <c r="BB1071" i="2"/>
  <c r="BB1063" i="2"/>
  <c r="BA1063" i="2"/>
  <c r="BB949" i="2"/>
  <c r="BA949" i="2"/>
  <c r="BB946" i="2"/>
  <c r="BA946" i="2"/>
  <c r="BB1026" i="2"/>
  <c r="BA1026" i="2"/>
  <c r="BM41" i="1"/>
  <c r="BM6" i="1"/>
  <c r="BM43" i="1"/>
  <c r="BM9" i="1"/>
  <c r="BM7" i="1"/>
  <c r="BM18" i="1"/>
  <c r="BM38" i="1"/>
  <c r="BM25" i="1"/>
  <c r="BM10" i="1"/>
  <c r="BM35" i="1"/>
  <c r="BM34" i="1"/>
  <c r="BM11" i="1"/>
  <c r="BM23" i="1"/>
  <c r="BM5" i="1"/>
  <c r="BM8" i="1"/>
  <c r="BM12" i="1"/>
  <c r="BM17" i="1"/>
  <c r="BM13" i="1"/>
  <c r="BM42" i="1"/>
  <c r="BM16" i="1"/>
  <c r="BM26" i="1"/>
  <c r="BM27" i="1"/>
  <c r="BM19" i="1"/>
  <c r="BM37" i="1"/>
  <c r="BM32" i="1"/>
  <c r="BM28" i="1"/>
  <c r="BM29" i="1"/>
  <c r="BM14" i="1"/>
  <c r="BM20" i="1"/>
  <c r="BM33" i="1"/>
  <c r="BM44" i="1"/>
  <c r="BM22" i="1"/>
  <c r="BM36" i="1"/>
  <c r="BM15" i="1"/>
  <c r="AG149" i="1"/>
  <c r="AG265" i="1"/>
  <c r="AG231" i="1"/>
  <c r="AG287" i="1"/>
  <c r="AG194" i="1"/>
  <c r="AG57" i="1"/>
  <c r="AG209" i="1"/>
  <c r="AG178" i="1"/>
  <c r="AG315" i="1"/>
  <c r="AG46" i="1"/>
  <c r="AG94" i="1"/>
  <c r="AG28" i="1"/>
  <c r="AG36" i="1"/>
  <c r="AG110" i="1"/>
  <c r="AG260" i="1"/>
  <c r="AG243" i="1"/>
  <c r="AG320" i="1"/>
  <c r="AG99" i="1"/>
  <c r="AG195" i="1"/>
  <c r="AG314" i="1"/>
  <c r="AG84" i="1"/>
  <c r="AG107" i="1"/>
  <c r="AG78" i="1"/>
  <c r="AG147" i="1"/>
  <c r="AG246" i="1"/>
  <c r="AG85" i="1"/>
  <c r="AG4" i="1"/>
  <c r="AG316" i="1"/>
  <c r="AG150" i="1"/>
  <c r="AG211" i="1"/>
  <c r="AG166" i="1"/>
  <c r="AG15" i="1"/>
  <c r="AG269" i="1"/>
  <c r="AG238" i="1"/>
  <c r="AG255" i="1"/>
  <c r="AG233" i="1"/>
  <c r="AG121" i="1"/>
  <c r="AG215" i="1"/>
  <c r="AG219" i="1"/>
  <c r="AG294" i="1"/>
  <c r="AG125" i="1"/>
  <c r="AG217" i="1"/>
  <c r="AG119" i="1"/>
  <c r="AG157" i="1"/>
  <c r="AG204" i="1"/>
  <c r="AG29" i="1"/>
  <c r="AG253" i="1"/>
  <c r="AG83" i="1"/>
  <c r="AG183" i="1"/>
  <c r="AG89" i="1"/>
  <c r="AG244" i="1"/>
  <c r="AG98" i="1"/>
  <c r="AG224" i="1"/>
  <c r="AG145" i="1"/>
  <c r="AG76" i="1"/>
  <c r="AG199" i="1"/>
  <c r="AG58" i="1"/>
  <c r="AG55" i="1"/>
  <c r="AG307" i="1"/>
  <c r="AG68" i="1"/>
  <c r="AG115" i="1"/>
  <c r="AG22" i="1"/>
  <c r="AG299" i="1"/>
  <c r="AG146" i="1"/>
  <c r="AG8" i="1"/>
  <c r="AG308" i="1"/>
  <c r="AG148" i="1"/>
  <c r="AG256" i="1"/>
  <c r="AG214" i="1"/>
  <c r="AG278" i="1"/>
  <c r="AG155" i="1"/>
  <c r="AG165" i="1"/>
  <c r="AG16" i="1"/>
  <c r="AG303" i="1"/>
  <c r="AG176" i="1"/>
  <c r="AG305" i="1"/>
  <c r="AG283" i="1"/>
  <c r="AG21" i="1"/>
  <c r="AG271" i="1"/>
  <c r="AG87" i="1"/>
  <c r="AG153" i="1"/>
  <c r="AG259" i="1"/>
  <c r="AG35" i="1"/>
  <c r="AG171" i="1"/>
  <c r="AG79" i="1"/>
  <c r="AG44" i="1"/>
  <c r="AG212" i="1"/>
  <c r="AG213" i="1"/>
  <c r="AG277" i="1"/>
  <c r="AG92" i="1"/>
  <c r="AG288" i="1"/>
  <c r="AG65" i="1"/>
  <c r="AG62" i="1"/>
  <c r="AG207" i="1"/>
  <c r="AG189" i="1"/>
  <c r="AG140" i="1"/>
  <c r="AG52" i="1"/>
  <c r="AG237" i="1"/>
  <c r="AG25" i="1"/>
  <c r="AG187" i="1"/>
  <c r="AG198" i="1"/>
  <c r="AG123" i="1"/>
  <c r="AG182" i="1"/>
  <c r="AG48" i="1"/>
  <c r="AG13" i="1"/>
  <c r="AG318" i="1"/>
  <c r="AG43" i="1"/>
  <c r="AG222" i="1"/>
  <c r="AG34" i="1"/>
  <c r="AG9" i="1"/>
  <c r="AG218" i="1"/>
  <c r="AG220" i="1"/>
  <c r="AG18" i="1"/>
  <c r="AG201" i="1"/>
  <c r="AG17" i="1"/>
  <c r="AG321" i="1"/>
  <c r="AG133" i="1"/>
  <c r="AG232" i="1"/>
  <c r="AG274" i="1"/>
  <c r="AG142" i="1"/>
  <c r="AG151" i="1"/>
  <c r="AG312" i="1"/>
  <c r="AG210" i="1"/>
  <c r="AG216" i="1"/>
  <c r="AG245" i="1"/>
  <c r="AG12" i="1"/>
  <c r="AG70" i="1"/>
  <c r="AG275" i="1"/>
  <c r="AG267" i="1"/>
  <c r="AG118" i="1"/>
  <c r="AG100" i="1"/>
  <c r="AG173" i="1"/>
  <c r="AG197" i="1"/>
  <c r="AG228" i="1"/>
  <c r="AG184" i="1"/>
  <c r="AG272" i="1"/>
  <c r="AG160" i="1"/>
  <c r="AG225" i="1"/>
  <c r="AG81" i="1"/>
  <c r="AG137" i="1"/>
  <c r="AG172" i="1"/>
  <c r="AG116" i="1"/>
  <c r="AG129" i="1"/>
  <c r="AG72" i="1"/>
  <c r="AG270" i="1"/>
  <c r="AG158" i="1"/>
  <c r="AG175" i="1"/>
  <c r="AG7" i="1"/>
  <c r="AG106" i="1"/>
  <c r="AG227" i="1"/>
  <c r="AG292" i="1"/>
  <c r="AG309" i="1"/>
  <c r="AG310" i="1"/>
  <c r="AG66" i="1"/>
  <c r="AG177" i="1"/>
  <c r="AG317" i="1"/>
  <c r="AG59" i="1"/>
  <c r="AG6" i="1"/>
  <c r="AG134" i="1"/>
  <c r="AG266" i="1"/>
  <c r="AG200" i="1"/>
  <c r="AG11" i="1"/>
  <c r="AG31" i="1"/>
  <c r="AG285" i="1"/>
  <c r="AG101" i="1"/>
  <c r="AG96" i="1"/>
  <c r="AG185" i="1"/>
  <c r="AG252" i="1"/>
  <c r="AG168" i="1"/>
  <c r="AG264" i="1"/>
  <c r="AG114" i="1"/>
  <c r="AG93" i="1"/>
  <c r="AG251" i="1"/>
  <c r="AG248" i="1"/>
  <c r="AG170" i="1"/>
  <c r="AG49" i="1"/>
  <c r="AG20" i="1"/>
  <c r="AG3" i="1"/>
  <c r="AG311" i="1"/>
  <c r="AG30" i="1"/>
  <c r="AG80" i="1"/>
  <c r="AG179" i="1"/>
  <c r="AG284" i="1"/>
  <c r="AG289" i="1"/>
  <c r="AG186" i="1"/>
  <c r="AG60" i="1"/>
  <c r="AG14" i="1"/>
  <c r="AG306" i="1"/>
  <c r="AG164" i="1"/>
  <c r="AG103" i="1"/>
  <c r="AG247" i="1"/>
  <c r="AG286" i="1"/>
  <c r="AG262" i="1"/>
  <c r="AG221" i="1"/>
  <c r="AG208" i="1"/>
  <c r="AG73" i="1"/>
  <c r="AG235" i="1"/>
  <c r="AG230" i="1"/>
  <c r="AG82" i="1"/>
  <c r="AG301" i="1"/>
  <c r="AG263" i="1"/>
  <c r="AG109" i="1"/>
  <c r="AG45" i="1"/>
  <c r="AG298" i="1"/>
  <c r="AG26" i="1"/>
  <c r="AG124" i="1"/>
  <c r="AG132" i="1"/>
  <c r="AG88" i="1"/>
  <c r="AG50" i="1"/>
  <c r="AG67" i="1"/>
  <c r="AG304" i="1"/>
  <c r="AG105" i="1"/>
  <c r="AG37" i="1"/>
  <c r="AG257" i="1"/>
  <c r="AG281" i="1"/>
  <c r="AG24" i="1"/>
  <c r="AG64" i="1"/>
  <c r="AG205" i="1"/>
  <c r="AG152" i="1"/>
  <c r="AG291" i="1"/>
  <c r="AG273" i="1"/>
  <c r="AG188" i="1"/>
  <c r="AG111" i="1"/>
  <c r="AG240" i="1"/>
  <c r="AG32" i="1"/>
  <c r="AG163" i="1"/>
  <c r="AG268" i="1"/>
  <c r="AG113" i="1"/>
  <c r="AG203" i="1"/>
  <c r="AG239" i="1"/>
  <c r="AG236" i="1"/>
  <c r="AG190" i="1"/>
  <c r="AG54" i="1"/>
  <c r="AG191" i="1"/>
  <c r="AG234" i="1"/>
  <c r="AG192" i="1"/>
  <c r="AG159" i="1"/>
  <c r="AG261" i="1"/>
  <c r="AG162" i="1"/>
  <c r="AG302" i="1"/>
  <c r="AG39" i="1"/>
  <c r="AG117" i="1"/>
  <c r="AG138" i="1"/>
  <c r="AG174" i="1"/>
  <c r="AG156" i="1"/>
  <c r="AG77" i="1"/>
  <c r="AG139" i="1"/>
  <c r="AG254" i="1"/>
  <c r="AG154" i="1"/>
  <c r="AG313" i="1"/>
  <c r="AG241" i="1"/>
  <c r="AG104" i="1"/>
  <c r="AG167" i="1"/>
  <c r="AG181" i="1"/>
  <c r="AG161" i="1"/>
  <c r="AG61" i="1"/>
  <c r="AG19" i="1"/>
  <c r="AG91" i="1"/>
  <c r="AG97" i="1"/>
  <c r="AG128" i="1"/>
  <c r="AG282" i="1"/>
  <c r="AG75" i="1"/>
  <c r="AG180" i="1"/>
  <c r="AG297" i="1"/>
  <c r="AG95" i="1"/>
  <c r="AG41" i="1"/>
  <c r="AG136" i="1"/>
  <c r="AG319" i="1"/>
  <c r="AG27" i="1"/>
  <c r="AG290" i="1"/>
  <c r="AG112" i="1"/>
  <c r="AG322" i="1"/>
  <c r="AG108" i="1"/>
  <c r="AG193" i="1"/>
  <c r="AG300" i="1"/>
  <c r="AG276" i="1"/>
  <c r="AG86" i="1"/>
  <c r="AG135" i="1"/>
  <c r="AG206" i="1"/>
  <c r="AG74" i="1"/>
  <c r="AG42" i="1"/>
  <c r="AG280" i="1"/>
  <c r="AG131" i="1"/>
  <c r="AG56" i="1"/>
  <c r="AG196" i="1"/>
  <c r="AG242" i="1"/>
  <c r="AG144" i="1"/>
  <c r="AG130" i="1"/>
  <c r="AG169" i="1"/>
  <c r="AG102" i="1"/>
  <c r="AG5" i="1"/>
  <c r="AG202" i="1"/>
  <c r="AG51" i="1"/>
  <c r="AG296" i="1"/>
  <c r="AG69" i="1"/>
  <c r="AG229" i="1"/>
  <c r="AG33" i="1"/>
  <c r="AG141" i="1"/>
  <c r="AG63" i="1"/>
  <c r="AG126" i="1"/>
  <c r="AG279" i="1"/>
  <c r="AG293" i="1"/>
  <c r="AG122" i="1"/>
  <c r="AG71" i="1"/>
  <c r="AG10" i="1"/>
  <c r="AG120" i="1"/>
  <c r="AG223" i="1"/>
  <c r="AG90" i="1"/>
  <c r="AG143" i="1"/>
  <c r="AG249" i="1"/>
  <c r="AG23" i="1"/>
  <c r="AG127" i="1"/>
  <c r="AG40" i="1"/>
  <c r="AG38" i="1"/>
  <c r="AG295" i="1"/>
  <c r="AG53" i="1"/>
  <c r="AG250" i="1"/>
  <c r="AG47" i="1"/>
  <c r="BY194" i="1"/>
  <c r="BY195" i="1"/>
  <c r="BE194" i="1"/>
  <c r="AI194" i="1" s="1"/>
  <c r="AS159" i="1"/>
  <c r="BB247" i="1"/>
  <c r="BB255" i="1"/>
  <c r="BB252" i="1"/>
  <c r="BB55" i="1"/>
  <c r="BB52" i="1"/>
  <c r="AY62" i="1"/>
  <c r="AS260" i="1"/>
  <c r="BB100" i="1"/>
  <c r="AS108" i="1"/>
  <c r="AY199" i="1"/>
  <c r="AS156" i="1"/>
  <c r="AY32" i="1"/>
  <c r="BB197" i="1"/>
  <c r="AY193" i="1"/>
  <c r="BB254" i="1"/>
  <c r="BB244" i="1"/>
  <c r="BB166" i="1"/>
  <c r="BB54" i="1"/>
  <c r="AT112" i="1"/>
  <c r="AU112" i="1"/>
  <c r="AS263" i="1"/>
  <c r="AS110" i="1"/>
  <c r="AY191" i="1"/>
  <c r="BB165" i="1"/>
  <c r="AY63" i="1"/>
  <c r="BQ37" i="1"/>
  <c r="AY194" i="1"/>
  <c r="AS158" i="1"/>
  <c r="BQ18" i="1"/>
  <c r="AS157" i="1"/>
  <c r="AZ28" i="1"/>
  <c r="BA28" i="1"/>
  <c r="AY30" i="1"/>
  <c r="AS261" i="1"/>
  <c r="AS262" i="1"/>
  <c r="BB381" i="2" l="1"/>
  <c r="BA429" i="2"/>
  <c r="BB429" i="2"/>
  <c r="BA242" i="2"/>
  <c r="BB242" i="2"/>
  <c r="BB403" i="2"/>
  <c r="BA403" i="2"/>
  <c r="BA266" i="2"/>
  <c r="BB266" i="2"/>
  <c r="BA286" i="2"/>
  <c r="BB286" i="2"/>
  <c r="BA342" i="2"/>
  <c r="BB342" i="2"/>
  <c r="BA383" i="2"/>
  <c r="BB383" i="2"/>
  <c r="BA312" i="2"/>
  <c r="BB312" i="2"/>
  <c r="BA420" i="2"/>
  <c r="BB420" i="2"/>
  <c r="BB290" i="2"/>
  <c r="BA290" i="2"/>
  <c r="BA370" i="2"/>
  <c r="BB370" i="2"/>
  <c r="BB239" i="2"/>
  <c r="BA239" i="2"/>
  <c r="BA394" i="2"/>
  <c r="BB394" i="2"/>
  <c r="BB405" i="2"/>
  <c r="BA405" i="2"/>
  <c r="BB323" i="2"/>
  <c r="BA323" i="2"/>
  <c r="BB329" i="2"/>
  <c r="BA329" i="2"/>
  <c r="BA341" i="2"/>
  <c r="BB341" i="2"/>
  <c r="BA411" i="2"/>
  <c r="BB411" i="2"/>
  <c r="BB298" i="2"/>
  <c r="BA298" i="2"/>
  <c r="BA345" i="2"/>
  <c r="BB345" i="2"/>
  <c r="BA291" i="2"/>
  <c r="BB291" i="2"/>
  <c r="BA232" i="2"/>
  <c r="BB232" i="2"/>
  <c r="BA300" i="2"/>
  <c r="BB300" i="2"/>
  <c r="BA408" i="2"/>
  <c r="BB408" i="2"/>
  <c r="BA409" i="2"/>
  <c r="BB409" i="2"/>
  <c r="BA415" i="2"/>
  <c r="BB415" i="2"/>
  <c r="BA256" i="2"/>
  <c r="BB256" i="2"/>
  <c r="BA422" i="2"/>
  <c r="BB422" i="2"/>
  <c r="BA243" i="2"/>
  <c r="BB243" i="2"/>
  <c r="BA371" i="2"/>
  <c r="BB371" i="2"/>
  <c r="BA384" i="2"/>
  <c r="BB384" i="2"/>
  <c r="BA421" i="2"/>
  <c r="BB421" i="2"/>
  <c r="BA250" i="2"/>
  <c r="BB250" i="2"/>
  <c r="BA229" i="2"/>
  <c r="BB229" i="2"/>
  <c r="BA297" i="2"/>
  <c r="BB297" i="2"/>
  <c r="BA296" i="2"/>
  <c r="BB296" i="2"/>
  <c r="BB315" i="2"/>
  <c r="BA315" i="2"/>
  <c r="BA303" i="2"/>
  <c r="BB303" i="2"/>
  <c r="BB362" i="2"/>
  <c r="BA362" i="2"/>
  <c r="BA413" i="2"/>
  <c r="BB413" i="2"/>
  <c r="BA359" i="2"/>
  <c r="BB359" i="2"/>
  <c r="BA344" i="2"/>
  <c r="BB344" i="2"/>
  <c r="BA283" i="2"/>
  <c r="BB283" i="2"/>
  <c r="BA382" i="2"/>
  <c r="BB382" i="2"/>
  <c r="BA388" i="2"/>
  <c r="BB388" i="2"/>
  <c r="BB401" i="2"/>
  <c r="BA401" i="2"/>
  <c r="BA241" i="2"/>
  <c r="BB241" i="2"/>
  <c r="BA301" i="2"/>
  <c r="BB301" i="2"/>
  <c r="BA427" i="2"/>
  <c r="BB427" i="2"/>
  <c r="AY222" i="2"/>
  <c r="AD281" i="1"/>
  <c r="AD33" i="1"/>
  <c r="AD73" i="1"/>
  <c r="AD28" i="1"/>
  <c r="AD97" i="1"/>
  <c r="AD49" i="1"/>
  <c r="AD164" i="1"/>
  <c r="AD262" i="1"/>
  <c r="AD10" i="1"/>
  <c r="AD16" i="1"/>
  <c r="AD292" i="1"/>
  <c r="AD141" i="1"/>
  <c r="AD201" i="1"/>
  <c r="AD143" i="1"/>
  <c r="AD148" i="1"/>
  <c r="AD212" i="1"/>
  <c r="AD203" i="1"/>
  <c r="AD140" i="1"/>
  <c r="AD318" i="1"/>
  <c r="AD278" i="1"/>
  <c r="AD293" i="1"/>
  <c r="AD11" i="1"/>
  <c r="AD280" i="1"/>
  <c r="AD181" i="1"/>
  <c r="AD150" i="1"/>
  <c r="AD197" i="1"/>
  <c r="AD88" i="1"/>
  <c r="AD142" i="1"/>
  <c r="AD83" i="1"/>
  <c r="AD266" i="1"/>
  <c r="AD43" i="1"/>
  <c r="AD228" i="1"/>
  <c r="AD176" i="1"/>
  <c r="AD260" i="1"/>
  <c r="AD144" i="1"/>
  <c r="AD22" i="1"/>
  <c r="AD132" i="1"/>
  <c r="AD214" i="1"/>
  <c r="AD265" i="1"/>
  <c r="AD67" i="1"/>
  <c r="AD56" i="1"/>
  <c r="AD117" i="1"/>
  <c r="AD123" i="1"/>
  <c r="AD230" i="1"/>
  <c r="AD271" i="1"/>
  <c r="AD135" i="1"/>
  <c r="AD289" i="1"/>
  <c r="AD177" i="1"/>
  <c r="AD234" i="1"/>
  <c r="AD48" i="1"/>
  <c r="AD261" i="1"/>
  <c r="AD268" i="1"/>
  <c r="AD100" i="1"/>
  <c r="AD36" i="1"/>
  <c r="AD127" i="1"/>
  <c r="AD245" i="1"/>
  <c r="AD14" i="1"/>
  <c r="AD294" i="1"/>
  <c r="AD29" i="1"/>
  <c r="AD47" i="1"/>
  <c r="AD61" i="1"/>
  <c r="AD200" i="1"/>
  <c r="AD221" i="1"/>
  <c r="AD15" i="1"/>
  <c r="AD50" i="1"/>
  <c r="AD111" i="1"/>
  <c r="AD319" i="1"/>
  <c r="AD5" i="1"/>
  <c r="AD74" i="1"/>
  <c r="AD167" i="1"/>
  <c r="AD220" i="1"/>
  <c r="AD40" i="1"/>
  <c r="AD72" i="1"/>
  <c r="AD295" i="1"/>
  <c r="AD34" i="1"/>
  <c r="AD41" i="1"/>
  <c r="AD110" i="1"/>
  <c r="AD231" i="1"/>
  <c r="AD105" i="1"/>
  <c r="AD248" i="1"/>
  <c r="AD202" i="1"/>
  <c r="AD86" i="1"/>
  <c r="AD4" i="1"/>
  <c r="AD45" i="1"/>
  <c r="AD180" i="1"/>
  <c r="AD112" i="1"/>
  <c r="AD186" i="1"/>
  <c r="AD63" i="1"/>
  <c r="AD38" i="1"/>
  <c r="AD285" i="1"/>
  <c r="AD183" i="1"/>
  <c r="AD13" i="1"/>
  <c r="AD288" i="1"/>
  <c r="AD8" i="1"/>
  <c r="AD134" i="1"/>
  <c r="AD312" i="1"/>
  <c r="AD95" i="1"/>
  <c r="AD35" i="1"/>
  <c r="AD51" i="1"/>
  <c r="AD233" i="1"/>
  <c r="AD160" i="1"/>
  <c r="AD139" i="1"/>
  <c r="AD145" i="1"/>
  <c r="AD18" i="1"/>
  <c r="AD46" i="1"/>
  <c r="AD44" i="1"/>
  <c r="AD259" i="1"/>
  <c r="AD30" i="1"/>
  <c r="AD170" i="1"/>
  <c r="AD189" i="1"/>
  <c r="AD305" i="1"/>
  <c r="AD196" i="1"/>
  <c r="AD152" i="1"/>
  <c r="AD159" i="1"/>
  <c r="AD300" i="1"/>
  <c r="AD236" i="1"/>
  <c r="AD157" i="1"/>
  <c r="AD219" i="1"/>
  <c r="AD53" i="1"/>
  <c r="AD154" i="1"/>
  <c r="AD136" i="1"/>
  <c r="AD80" i="1"/>
  <c r="AD304" i="1"/>
  <c r="AD70" i="1"/>
  <c r="AD54" i="1"/>
  <c r="AD119" i="1"/>
  <c r="AD310" i="1"/>
  <c r="AD215" i="1"/>
  <c r="AD240" i="1"/>
  <c r="AD99" i="1"/>
  <c r="AD84" i="1"/>
  <c r="AD19" i="1"/>
  <c r="AD257" i="1"/>
  <c r="AD301" i="1"/>
  <c r="AD65" i="1"/>
  <c r="AD62" i="1"/>
  <c r="AD146" i="1"/>
  <c r="AD174" i="1"/>
  <c r="AD272" i="1"/>
  <c r="AD264" i="1"/>
  <c r="AD153" i="1"/>
  <c r="AD299" i="1"/>
  <c r="AD90" i="1"/>
  <c r="AD255" i="1"/>
  <c r="AD103" i="1"/>
  <c r="AD308" i="1"/>
  <c r="AD311" i="1"/>
  <c r="AD77" i="1"/>
  <c r="AD75" i="1"/>
  <c r="AD184" i="1"/>
  <c r="AD124" i="1"/>
  <c r="AD206" i="1"/>
  <c r="AD286" i="1"/>
  <c r="AD96" i="1"/>
  <c r="AD207" i="1"/>
  <c r="AD256" i="1"/>
  <c r="AD187" i="1"/>
  <c r="AD213" i="1"/>
  <c r="AD78" i="1"/>
  <c r="AD57" i="1"/>
  <c r="AD165" i="1"/>
  <c r="AD204" i="1"/>
  <c r="AD237" i="1"/>
  <c r="AD172" i="1"/>
  <c r="AD253" i="1"/>
  <c r="AD223" i="1"/>
  <c r="AD108" i="1"/>
  <c r="AD3" i="1"/>
  <c r="AD37" i="1"/>
  <c r="AD109" i="1"/>
  <c r="AD125" i="1"/>
  <c r="AD276" i="1"/>
  <c r="AD91" i="1"/>
  <c r="AD87" i="1"/>
  <c r="AD226" i="1"/>
  <c r="AD205" i="1"/>
  <c r="AD42" i="1"/>
  <c r="AD296" i="1"/>
  <c r="AD193" i="1"/>
  <c r="AD247" i="1"/>
  <c r="AD32" i="1"/>
  <c r="AD274" i="1"/>
  <c r="AD210" i="1"/>
  <c r="AD254" i="1"/>
  <c r="AD239" i="1"/>
  <c r="AD158" i="1"/>
  <c r="AD131" i="1"/>
  <c r="AD188" i="1"/>
  <c r="AD156" i="1"/>
  <c r="AD115" i="1"/>
  <c r="AD120" i="1"/>
  <c r="AD66" i="1"/>
  <c r="AD282" i="1"/>
  <c r="AD225" i="1"/>
  <c r="AD211" i="1"/>
  <c r="AD7" i="1"/>
  <c r="AD241" i="1"/>
  <c r="AD114" i="1"/>
  <c r="AD279" i="1"/>
  <c r="AD169" i="1"/>
  <c r="AD81" i="1"/>
  <c r="AD222" i="1"/>
  <c r="AD173" i="1"/>
  <c r="AD25" i="1"/>
  <c r="AD243" i="1"/>
  <c r="AD283" i="1"/>
  <c r="AD31" i="1"/>
  <c r="AD60" i="1"/>
  <c r="AD168" i="1"/>
  <c r="AD129" i="1"/>
  <c r="AD322" i="1"/>
  <c r="AD163" i="1"/>
  <c r="AD23" i="1"/>
  <c r="AD101" i="1"/>
  <c r="AD216" i="1"/>
  <c r="AD17" i="1"/>
  <c r="AD82" i="1"/>
  <c r="AD229" i="1"/>
  <c r="AD307" i="1"/>
  <c r="AD190" i="1"/>
  <c r="AD227" i="1"/>
  <c r="AD321" i="1"/>
  <c r="AD151" i="1"/>
  <c r="AD246" i="1"/>
  <c r="AD287" i="1"/>
  <c r="AD269" i="1"/>
  <c r="AD273" i="1"/>
  <c r="AD263" i="1"/>
  <c r="AD284" i="1"/>
  <c r="AD104" i="1"/>
  <c r="AD116" i="1"/>
  <c r="AD12" i="1"/>
  <c r="AD267" i="1"/>
  <c r="AD126" i="1"/>
  <c r="AD258" i="1"/>
  <c r="AD194" i="1"/>
  <c r="AD309" i="1"/>
  <c r="AD217" i="1"/>
  <c r="AD298" i="1"/>
  <c r="AD306" i="1"/>
  <c r="AD55" i="1"/>
  <c r="AD161" i="1"/>
  <c r="AD39" i="1"/>
  <c r="AD277" i="1"/>
  <c r="AD218" i="1"/>
  <c r="AD69" i="1"/>
  <c r="AD314" i="1"/>
  <c r="AD244" i="1"/>
  <c r="AD315" i="1"/>
  <c r="AD291" i="1"/>
  <c r="AD64" i="1"/>
  <c r="AD166" i="1"/>
  <c r="AD313" i="1"/>
  <c r="AD275" i="1"/>
  <c r="AD137" i="1"/>
  <c r="AD85" i="1"/>
  <c r="AD58" i="1"/>
  <c r="AD316" i="1"/>
  <c r="AD130" i="1"/>
  <c r="AD290" i="1"/>
  <c r="AD303" i="1"/>
  <c r="AD138" i="1"/>
  <c r="AD235" i="1"/>
  <c r="AD195" i="1"/>
  <c r="AD52" i="1"/>
  <c r="AD232" i="1"/>
  <c r="AD118" i="1"/>
  <c r="AD24" i="1"/>
  <c r="AD209" i="1"/>
  <c r="AD27" i="1"/>
  <c r="AD9" i="1"/>
  <c r="AD191" i="1"/>
  <c r="AD155" i="1"/>
  <c r="AD171" i="1"/>
  <c r="AD93" i="1"/>
  <c r="AD317" i="1"/>
  <c r="AD242" i="1"/>
  <c r="AD26" i="1"/>
  <c r="AD20" i="1"/>
  <c r="AD251" i="1"/>
  <c r="AD107" i="1"/>
  <c r="AD76" i="1"/>
  <c r="AD199" i="1"/>
  <c r="AD133" i="1"/>
  <c r="AD71" i="1"/>
  <c r="AD21" i="1"/>
  <c r="AD182" i="1"/>
  <c r="AD302" i="1"/>
  <c r="AD297" i="1"/>
  <c r="AD224" i="1"/>
  <c r="AD175" i="1"/>
  <c r="AD94" i="1"/>
  <c r="AD238" i="1"/>
  <c r="AD252" i="1"/>
  <c r="AD320" i="1"/>
  <c r="AD185" i="1"/>
  <c r="AD162" i="1"/>
  <c r="AD122" i="1"/>
  <c r="AD59" i="1"/>
  <c r="AD192" i="1"/>
  <c r="AD149" i="1"/>
  <c r="AD270" i="1"/>
  <c r="AD68" i="1"/>
  <c r="AD92" i="1"/>
  <c r="AD208" i="1"/>
  <c r="AD106" i="1"/>
  <c r="AD249" i="1"/>
  <c r="AD98" i="1"/>
  <c r="AD121" i="1"/>
  <c r="AD128" i="1"/>
  <c r="AD89" i="1"/>
  <c r="AD102" i="1"/>
  <c r="AD198" i="1"/>
  <c r="AD178" i="1"/>
  <c r="AD147" i="1"/>
  <c r="AD113" i="1"/>
  <c r="AD6" i="1"/>
  <c r="AD79" i="1"/>
  <c r="AD250" i="1"/>
  <c r="AD179" i="1"/>
  <c r="BB294" i="2"/>
  <c r="BA294" i="2"/>
  <c r="BB358" i="2"/>
  <c r="BA358" i="2"/>
  <c r="BA237" i="2"/>
  <c r="BB237" i="2"/>
  <c r="BA404" i="2"/>
  <c r="BB404" i="2"/>
  <c r="BB257" i="2"/>
  <c r="BA257" i="2"/>
  <c r="BA249" i="2"/>
  <c r="BB249" i="2"/>
  <c r="BB253" i="2"/>
  <c r="BA253" i="2"/>
  <c r="BB354" i="2"/>
  <c r="BA354" i="2"/>
  <c r="BA414" i="2"/>
  <c r="BB414" i="2"/>
  <c r="BB360" i="2"/>
  <c r="BA360" i="2"/>
  <c r="BA289" i="2"/>
  <c r="BB289" i="2"/>
  <c r="BB389" i="2"/>
  <c r="BA389" i="2"/>
  <c r="BA398" i="2"/>
  <c r="BB398" i="2"/>
  <c r="BA330" i="2"/>
  <c r="BB330" i="2"/>
  <c r="BA325" i="2"/>
  <c r="BB325" i="2"/>
  <c r="BA327" i="2"/>
  <c r="BB327" i="2"/>
  <c r="BA338" i="2"/>
  <c r="BB338" i="2"/>
  <c r="BA274" i="2"/>
  <c r="BB274" i="2"/>
  <c r="BA373" i="2"/>
  <c r="BB373" i="2"/>
  <c r="BA430" i="2"/>
  <c r="BB430" i="2"/>
  <c r="BB351" i="2"/>
  <c r="BA351" i="2"/>
  <c r="BB244" i="2"/>
  <c r="BA244" i="2"/>
  <c r="BB424" i="2"/>
  <c r="BA424" i="2"/>
  <c r="BB385" i="2"/>
  <c r="BA385" i="2"/>
  <c r="BA376" i="2"/>
  <c r="BB376" i="2"/>
  <c r="BA269" i="2"/>
  <c r="BB269" i="2"/>
  <c r="BB270" i="2"/>
  <c r="BA270" i="2"/>
  <c r="BB240" i="2"/>
  <c r="BA240" i="2"/>
  <c r="BB223" i="2"/>
  <c r="BA223" i="2"/>
  <c r="BB346" i="2"/>
  <c r="BA346" i="2"/>
  <c r="BB328" i="2"/>
  <c r="BA328" i="2"/>
  <c r="BB273" i="2"/>
  <c r="BA273" i="2"/>
  <c r="BA339" i="2"/>
  <c r="BB339" i="2"/>
  <c r="BB417" i="2"/>
  <c r="BA417" i="2"/>
  <c r="BA222" i="2"/>
  <c r="BB222" i="2"/>
  <c r="BA369" i="2"/>
  <c r="BB369" i="2"/>
  <c r="BA397" i="2"/>
  <c r="BB397" i="2"/>
  <c r="BA402" i="2"/>
  <c r="BB402" i="2"/>
  <c r="BA361" i="2"/>
  <c r="BB361" i="2"/>
  <c r="BA225" i="2"/>
  <c r="BB225" i="2"/>
  <c r="BA227" i="2"/>
  <c r="BB227" i="2"/>
  <c r="BA258" i="2"/>
  <c r="BB258" i="2"/>
  <c r="BB317" i="2"/>
  <c r="BA317" i="2"/>
  <c r="BA366" i="2"/>
  <c r="BB366" i="2"/>
  <c r="BA287" i="2"/>
  <c r="BB287" i="2"/>
  <c r="BA299" i="2"/>
  <c r="BB299" i="2"/>
  <c r="BA387" i="2"/>
  <c r="BB387" i="2"/>
  <c r="BB374" i="2"/>
  <c r="BA374" i="2"/>
  <c r="BA380" i="2"/>
  <c r="BB380" i="2"/>
  <c r="BB292" i="2"/>
  <c r="BA292" i="2"/>
  <c r="BA285" i="2"/>
  <c r="BB285" i="2"/>
  <c r="BA282" i="2"/>
  <c r="BB282" i="2"/>
  <c r="BA378" i="2"/>
  <c r="BB378" i="2"/>
  <c r="BA335" i="2"/>
  <c r="BB335" i="2"/>
  <c r="BA356" i="2"/>
  <c r="BB356" i="2"/>
  <c r="AY149" i="1"/>
  <c r="BA149" i="1" s="1"/>
  <c r="BN36" i="1"/>
  <c r="BN38" i="1"/>
  <c r="BN10" i="1"/>
  <c r="BN19" i="1"/>
  <c r="BN42" i="1"/>
  <c r="BN18" i="1"/>
  <c r="BN14" i="1"/>
  <c r="BN37" i="1"/>
  <c r="BN34" i="1"/>
  <c r="BN6" i="1"/>
  <c r="BN24" i="1"/>
  <c r="BN15" i="1"/>
  <c r="BN26" i="1"/>
  <c r="BN12" i="1"/>
  <c r="BN23" i="1"/>
  <c r="BN43" i="1"/>
  <c r="BN32" i="1"/>
  <c r="BN29" i="1"/>
  <c r="BN16" i="1"/>
  <c r="BN27" i="1"/>
  <c r="BN25" i="1"/>
  <c r="BN8" i="1"/>
  <c r="BN9" i="1"/>
  <c r="BN30" i="1"/>
  <c r="BN40" i="1"/>
  <c r="BN41" i="1"/>
  <c r="BN17" i="1"/>
  <c r="BN39" i="1"/>
  <c r="BN21" i="1"/>
  <c r="BN11" i="1"/>
  <c r="BN31" i="1"/>
  <c r="BN35" i="1"/>
  <c r="BN7" i="1"/>
  <c r="BN13" i="1"/>
  <c r="BN33" i="1"/>
  <c r="BN20" i="1"/>
  <c r="BN28" i="1"/>
  <c r="BN5" i="1"/>
  <c r="BN44" i="1"/>
  <c r="BN22" i="1"/>
  <c r="BB246" i="1"/>
  <c r="BD246" i="1" s="1"/>
  <c r="AY239" i="1"/>
  <c r="BA239" i="1" s="1"/>
  <c r="AS111" i="1"/>
  <c r="AU111" i="1" s="1"/>
  <c r="BB164" i="1"/>
  <c r="BD164" i="1" s="1"/>
  <c r="BB253" i="1"/>
  <c r="BD253" i="1" s="1"/>
  <c r="BB56" i="1"/>
  <c r="BD56" i="1" s="1"/>
  <c r="AS246" i="1"/>
  <c r="AU246" i="1" s="1"/>
  <c r="AY238" i="1"/>
  <c r="BA238" i="1" s="1"/>
  <c r="AY192" i="1"/>
  <c r="BA192" i="1" s="1"/>
  <c r="AS239" i="1"/>
  <c r="AU239" i="1" s="1"/>
  <c r="BR37" i="1"/>
  <c r="BR18" i="1"/>
  <c r="AU262" i="1"/>
  <c r="AU261" i="1"/>
  <c r="BA30" i="1"/>
  <c r="AU157" i="1"/>
  <c r="AY235" i="1"/>
  <c r="AU158" i="1"/>
  <c r="BA194" i="1"/>
  <c r="BA63" i="1"/>
  <c r="BA191" i="1"/>
  <c r="AU110" i="1"/>
  <c r="BD54" i="1"/>
  <c r="BD244" i="1"/>
  <c r="AS67" i="1"/>
  <c r="AS35" i="1"/>
  <c r="BD197" i="1"/>
  <c r="BB243" i="1"/>
  <c r="AU156" i="1"/>
  <c r="BA199" i="1"/>
  <c r="AS27" i="1"/>
  <c r="AY27" i="1"/>
  <c r="BD52" i="1"/>
  <c r="BD255" i="1"/>
  <c r="AU159" i="1"/>
  <c r="AY195" i="1"/>
  <c r="BB99" i="1"/>
  <c r="AY59" i="1"/>
  <c r="BD165" i="1"/>
  <c r="AS219" i="1"/>
  <c r="AS107" i="1"/>
  <c r="BB51" i="1"/>
  <c r="AU263" i="1"/>
  <c r="BD166" i="1"/>
  <c r="BD254" i="1"/>
  <c r="BA193" i="1"/>
  <c r="BA32" i="1"/>
  <c r="BB196" i="1"/>
  <c r="AU108" i="1"/>
  <c r="BB251" i="1"/>
  <c r="BD100" i="1"/>
  <c r="AU260" i="1"/>
  <c r="BA62" i="1"/>
  <c r="BD55" i="1"/>
  <c r="BB163" i="1"/>
  <c r="BD252" i="1"/>
  <c r="BD247" i="1"/>
  <c r="AS259" i="1"/>
  <c r="BK18" i="1" l="1"/>
  <c r="BK44" i="1"/>
  <c r="BK38" i="1"/>
  <c r="BK33" i="1"/>
  <c r="BK35" i="1"/>
  <c r="BK16" i="1"/>
  <c r="BK28" i="1"/>
  <c r="BK15" i="1"/>
  <c r="BK24" i="1"/>
  <c r="BK30" i="1"/>
  <c r="BK14" i="1"/>
  <c r="BK27" i="1"/>
  <c r="BK36" i="1"/>
  <c r="BK5" i="1"/>
  <c r="BK23" i="1"/>
  <c r="BK12" i="1"/>
  <c r="BK34" i="1"/>
  <c r="BK43" i="1"/>
  <c r="BK31" i="1"/>
  <c r="BK21" i="1"/>
  <c r="BK37" i="1"/>
  <c r="BK11" i="1"/>
  <c r="BK20" i="1"/>
  <c r="BK10" i="1"/>
  <c r="BK29" i="1"/>
  <c r="BK25" i="1"/>
  <c r="BK7" i="1"/>
  <c r="BK13" i="1"/>
  <c r="BK26" i="1"/>
  <c r="BK8" i="1"/>
  <c r="BK39" i="1"/>
  <c r="BK41" i="1"/>
  <c r="BK40" i="1"/>
  <c r="BK19" i="1"/>
  <c r="BK42" i="1"/>
  <c r="BK17" i="1"/>
  <c r="BK32" i="1"/>
  <c r="BK22" i="1"/>
  <c r="BK9" i="1"/>
  <c r="BK6" i="1"/>
  <c r="AZ32" i="1"/>
  <c r="BC166" i="1"/>
  <c r="AZ62" i="1"/>
  <c r="AT263" i="1"/>
  <c r="AT262" i="1"/>
  <c r="BC247" i="1"/>
  <c r="BC163" i="1"/>
  <c r="BD163" i="1"/>
  <c r="BC55" i="1"/>
  <c r="BD196" i="1"/>
  <c r="BC196" i="1"/>
  <c r="BC254" i="1"/>
  <c r="BC51" i="1"/>
  <c r="BD51" i="1"/>
  <c r="BC253" i="1"/>
  <c r="AT107" i="1"/>
  <c r="AU107" i="1"/>
  <c r="AT219" i="1"/>
  <c r="AU219" i="1"/>
  <c r="BC165" i="1"/>
  <c r="AZ59" i="1"/>
  <c r="BA59" i="1"/>
  <c r="AT159" i="1"/>
  <c r="AT111" i="1"/>
  <c r="AZ192" i="1"/>
  <c r="AZ238" i="1"/>
  <c r="AT246" i="1"/>
  <c r="BC246" i="1"/>
  <c r="AZ149" i="1"/>
  <c r="BC243" i="1"/>
  <c r="BD243" i="1"/>
  <c r="AU35" i="1"/>
  <c r="AT35" i="1"/>
  <c r="BC244" i="1"/>
  <c r="BC54" i="1"/>
  <c r="AZ191" i="1"/>
  <c r="AZ63" i="1"/>
  <c r="AT239" i="1"/>
  <c r="BS18" i="1"/>
  <c r="BT18" i="1" s="1"/>
  <c r="AZ235" i="1"/>
  <c r="BA235" i="1"/>
  <c r="AT261" i="1"/>
  <c r="AU259" i="1"/>
  <c r="AT259" i="1"/>
  <c r="BC252" i="1"/>
  <c r="AT260" i="1"/>
  <c r="BC100" i="1"/>
  <c r="BD251" i="1"/>
  <c r="BC251" i="1"/>
  <c r="AT108" i="1"/>
  <c r="AZ193" i="1"/>
  <c r="BC56" i="1"/>
  <c r="BC164" i="1"/>
  <c r="BS37" i="1"/>
  <c r="BT37" i="1" s="1"/>
  <c r="AZ239" i="1"/>
  <c r="BC99" i="1"/>
  <c r="BD99" i="1"/>
  <c r="AZ195" i="1"/>
  <c r="BA195" i="1"/>
  <c r="BC255" i="1"/>
  <c r="BC52" i="1"/>
  <c r="BA27" i="1"/>
  <c r="AZ27" i="1"/>
  <c r="AT27" i="1"/>
  <c r="AU27" i="1"/>
  <c r="AZ199" i="1"/>
  <c r="AT156" i="1"/>
  <c r="BC197" i="1"/>
  <c r="AT67" i="1"/>
  <c r="AU67" i="1"/>
  <c r="AT110" i="1"/>
  <c r="AZ194" i="1"/>
  <c r="AT158" i="1"/>
  <c r="AT157" i="1"/>
  <c r="AZ30" i="1"/>
  <c r="D10" i="2" l="1"/>
  <c r="D127" i="2"/>
  <c r="Q127" i="2" s="1"/>
  <c r="AD127" i="2" s="1"/>
  <c r="AY33" i="1"/>
  <c r="AY60" i="1"/>
  <c r="BA60" i="1" s="1"/>
  <c r="AY161" i="1"/>
  <c r="AY198" i="1"/>
  <c r="BA198" i="1" s="1"/>
  <c r="AY236" i="1"/>
  <c r="BB53" i="1"/>
  <c r="BB245" i="1"/>
  <c r="BD245" i="1" s="1"/>
  <c r="AZ127" i="2" l="1"/>
  <c r="Q10" i="2"/>
  <c r="AD10" i="2" s="1"/>
  <c r="AZ10" i="2"/>
  <c r="BA236" i="1"/>
  <c r="AZ236" i="1"/>
  <c r="AZ60" i="1"/>
  <c r="BC245" i="1"/>
  <c r="BD53" i="1"/>
  <c r="BC53" i="1"/>
  <c r="BA161" i="1"/>
  <c r="AZ161" i="1"/>
  <c r="AZ198" i="1"/>
  <c r="AZ33" i="1"/>
  <c r="BA33" i="1"/>
  <c r="AC275" i="1" l="1"/>
  <c r="AY10" i="2"/>
  <c r="BA127" i="2"/>
  <c r="BB127" i="2"/>
  <c r="BA10" i="2"/>
  <c r="BB10" i="2"/>
  <c r="AC155" i="1"/>
  <c r="AC159" i="1"/>
  <c r="AC156" i="1"/>
  <c r="AC160" i="1"/>
  <c r="AC157" i="1"/>
  <c r="AC162" i="1"/>
  <c r="AC158" i="1"/>
  <c r="AC161" i="1"/>
  <c r="AC174" i="1"/>
  <c r="AC283" i="1"/>
  <c r="AC100" i="1"/>
  <c r="AC201" i="1"/>
  <c r="AC115" i="1"/>
  <c r="AC195" i="1"/>
  <c r="AC133" i="1"/>
  <c r="AC29" i="1"/>
  <c r="AC117" i="1"/>
  <c r="AC211" i="1"/>
  <c r="AC136" i="1"/>
  <c r="AC80" i="1"/>
  <c r="AC74" i="1"/>
  <c r="AC37" i="1"/>
  <c r="AC109" i="1"/>
  <c r="AC106" i="1"/>
  <c r="AC224" i="1"/>
  <c r="AC130" i="1"/>
  <c r="AC112" i="1"/>
  <c r="AC292" i="1"/>
  <c r="AC138" i="1"/>
  <c r="AC154" i="1"/>
  <c r="AC51" i="1"/>
  <c r="AC166" i="1"/>
  <c r="AC244" i="1"/>
  <c r="AC297" i="1"/>
  <c r="AC312" i="1"/>
  <c r="AC48" i="1"/>
  <c r="AC259" i="1"/>
  <c r="AC257" i="1"/>
  <c r="AC127" i="1"/>
  <c r="AC320" i="1"/>
  <c r="AC254" i="1"/>
  <c r="AC215" i="1"/>
  <c r="AC188" i="1"/>
  <c r="AC15" i="1"/>
  <c r="AC253" i="1"/>
  <c r="AC204" i="1"/>
  <c r="AC107" i="1"/>
  <c r="AC119" i="1"/>
  <c r="AC152" i="1"/>
  <c r="AC255" i="1"/>
  <c r="AC241" i="1"/>
  <c r="AC47" i="1"/>
  <c r="AC311" i="1"/>
  <c r="AC63" i="1"/>
  <c r="AC43" i="1"/>
  <c r="AC179" i="1"/>
  <c r="AC146" i="1"/>
  <c r="AC153" i="1"/>
  <c r="AC64" i="1"/>
  <c r="AC172" i="1"/>
  <c r="AC83" i="1"/>
  <c r="AC216" i="1"/>
  <c r="AC41" i="1"/>
  <c r="AC208" i="1"/>
  <c r="AC282" i="1"/>
  <c r="AC118" i="1"/>
  <c r="AC210" i="1"/>
  <c r="AC218" i="1"/>
  <c r="AC298" i="1"/>
  <c r="AC21" i="1"/>
  <c r="AC280" i="1"/>
  <c r="AC265" i="1"/>
  <c r="AC295" i="1"/>
  <c r="AC256" i="1"/>
  <c r="AC290" i="1"/>
  <c r="AC301" i="1"/>
  <c r="AC143" i="1"/>
  <c r="AC69" i="1"/>
  <c r="AC181" i="1"/>
  <c r="AC126" i="1"/>
  <c r="AC173" i="1"/>
  <c r="AC144" i="1"/>
  <c r="AC108" i="1"/>
  <c r="AC93" i="1"/>
  <c r="AC40" i="1"/>
  <c r="AC148" i="1"/>
  <c r="AC75" i="1"/>
  <c r="AC214" i="1"/>
  <c r="AC307" i="1"/>
  <c r="AC116" i="1"/>
  <c r="AC23" i="1"/>
  <c r="AC196" i="1"/>
  <c r="AC151" i="1"/>
  <c r="AC145" i="1"/>
  <c r="AC313" i="1"/>
  <c r="AC9" i="1"/>
  <c r="AC134" i="1"/>
  <c r="AC49" i="1"/>
  <c r="AC310" i="1"/>
  <c r="AC98" i="1"/>
  <c r="AC247" i="1"/>
  <c r="AC86" i="1"/>
  <c r="AC14" i="1"/>
  <c r="AC273" i="1"/>
  <c r="AC104" i="1"/>
  <c r="AC34" i="1"/>
  <c r="AC177" i="1"/>
  <c r="AC13" i="1"/>
  <c r="AC18" i="1"/>
  <c r="AC221" i="1"/>
  <c r="AC10" i="1"/>
  <c r="AC258" i="1"/>
  <c r="AC163" i="1"/>
  <c r="AC82" i="1"/>
  <c r="AC95" i="1"/>
  <c r="AC66" i="1"/>
  <c r="AC114" i="1"/>
  <c r="AC135" i="1"/>
  <c r="AC231" i="1"/>
  <c r="AC200" i="1"/>
  <c r="AC194" i="1"/>
  <c r="AC308" i="1"/>
  <c r="AC291" i="1"/>
  <c r="AC226" i="1"/>
  <c r="AC193" i="1"/>
  <c r="AC50" i="1"/>
  <c r="AC164" i="1"/>
  <c r="AC251" i="1"/>
  <c r="AC6" i="1"/>
  <c r="AC205" i="1"/>
  <c r="AC102" i="1"/>
  <c r="AC31" i="1"/>
  <c r="AC281" i="1"/>
  <c r="AC175" i="1"/>
  <c r="AC245" i="1"/>
  <c r="AC268" i="1"/>
  <c r="AC61" i="1"/>
  <c r="AC99" i="1"/>
  <c r="AC72" i="1"/>
  <c r="AC67" i="1"/>
  <c r="AC266" i="1"/>
  <c r="AC123" i="1"/>
  <c r="AC76" i="1"/>
  <c r="AC120" i="1"/>
  <c r="AC81" i="1"/>
  <c r="AC202" i="1"/>
  <c r="AC274" i="1"/>
  <c r="AC271" i="1"/>
  <c r="AC288" i="1"/>
  <c r="AC58" i="1"/>
  <c r="AC121" i="1"/>
  <c r="AC89" i="1"/>
  <c r="AC243" i="1"/>
  <c r="AC57" i="1"/>
  <c r="AC309" i="1"/>
  <c r="AC54" i="1"/>
  <c r="AC322" i="1"/>
  <c r="AC209" i="1"/>
  <c r="AC53" i="1"/>
  <c r="AC212" i="1"/>
  <c r="AC240" i="1"/>
  <c r="AC20" i="1"/>
  <c r="AC137" i="1"/>
  <c r="AC141" i="1"/>
  <c r="AC261" i="1"/>
  <c r="AC122" i="1"/>
  <c r="AC262" i="1"/>
  <c r="AC197" i="1"/>
  <c r="AC111" i="1"/>
  <c r="AC85" i="1"/>
  <c r="AC3" i="1"/>
  <c r="AC264" i="1"/>
  <c r="AC227" i="1"/>
  <c r="AC237" i="1"/>
  <c r="AC101" i="1"/>
  <c r="AC131" i="1"/>
  <c r="AC185" i="1"/>
  <c r="AC277" i="1"/>
  <c r="AC129" i="1"/>
  <c r="AC128" i="1"/>
  <c r="AC150" i="1"/>
  <c r="AC232" i="1"/>
  <c r="AC217" i="1"/>
  <c r="AC270" i="1"/>
  <c r="AC272" i="1"/>
  <c r="AC191" i="1"/>
  <c r="AC182" i="1"/>
  <c r="AC170" i="1"/>
  <c r="AC39" i="1"/>
  <c r="AC35" i="1"/>
  <c r="AC84" i="1"/>
  <c r="AC27" i="1"/>
  <c r="AC33" i="1"/>
  <c r="AC30" i="1"/>
  <c r="AC113" i="1"/>
  <c r="AC267" i="1"/>
  <c r="AC45" i="1"/>
  <c r="AC278" i="1"/>
  <c r="AC306" i="1"/>
  <c r="AC302" i="1"/>
  <c r="AC8" i="1"/>
  <c r="AC168" i="1"/>
  <c r="AC303" i="1"/>
  <c r="AC199" i="1"/>
  <c r="AC103" i="1"/>
  <c r="AC105" i="1"/>
  <c r="AC287" i="1"/>
  <c r="AC55" i="1"/>
  <c r="AC289" i="1"/>
  <c r="AC229" i="1"/>
  <c r="AC248" i="1"/>
  <c r="AC293" i="1"/>
  <c r="AC28" i="1"/>
  <c r="AC167" i="1"/>
  <c r="AC149" i="1"/>
  <c r="AC304" i="1"/>
  <c r="AC46" i="1"/>
  <c r="AC171" i="1"/>
  <c r="AC230" i="1"/>
  <c r="AC26" i="1"/>
  <c r="AC299" i="1"/>
  <c r="AC19" i="1"/>
  <c r="AC42" i="1"/>
  <c r="AC78" i="1"/>
  <c r="AC5" i="1"/>
  <c r="AC32" i="1"/>
  <c r="AC68" i="1"/>
  <c r="AC52" i="1"/>
  <c r="AC96" i="1"/>
  <c r="AC284" i="1"/>
  <c r="AC12" i="1"/>
  <c r="AC169" i="1"/>
  <c r="AC238" i="1"/>
  <c r="AC110" i="1"/>
  <c r="AC207" i="1"/>
  <c r="AC79" i="1"/>
  <c r="AC223" i="1"/>
  <c r="AC59" i="1"/>
  <c r="AC296" i="1"/>
  <c r="AC286" i="1"/>
  <c r="AC263" i="1"/>
  <c r="AC228" i="1"/>
  <c r="AC186" i="1"/>
  <c r="AC183" i="1"/>
  <c r="AC92" i="1"/>
  <c r="AC11" i="1"/>
  <c r="AC317" i="1"/>
  <c r="AC219" i="1"/>
  <c r="AC233" i="1"/>
  <c r="AC187" i="1"/>
  <c r="AC56" i="1"/>
  <c r="AC165" i="1"/>
  <c r="AC180" i="1"/>
  <c r="AC189" i="1"/>
  <c r="AC36" i="1"/>
  <c r="AC260" i="1"/>
  <c r="AC192" i="1"/>
  <c r="AC318" i="1"/>
  <c r="AC276" i="1"/>
  <c r="AC235" i="1"/>
  <c r="AC269" i="1"/>
  <c r="AC319" i="1"/>
  <c r="AC97" i="1"/>
  <c r="AC17" i="1"/>
  <c r="AC62" i="1"/>
  <c r="AC176" i="1"/>
  <c r="AC225" i="1"/>
  <c r="AC206" i="1"/>
  <c r="AC315" i="1"/>
  <c r="AC305" i="1"/>
  <c r="AC198" i="1"/>
  <c r="AC203" i="1"/>
  <c r="AC252" i="1"/>
  <c r="AC4" i="1"/>
  <c r="AC91" i="1"/>
  <c r="AC90" i="1"/>
  <c r="AC124" i="1"/>
  <c r="AC184" i="1"/>
  <c r="AC190" i="1"/>
  <c r="AC73" i="1"/>
  <c r="AC16" i="1"/>
  <c r="AC220" i="1"/>
  <c r="AC236" i="1"/>
  <c r="AC65" i="1"/>
  <c r="AC249" i="1"/>
  <c r="AC24" i="1"/>
  <c r="AC294" i="1"/>
  <c r="AC285" i="1"/>
  <c r="AC139" i="1"/>
  <c r="AC147" i="1"/>
  <c r="AC213" i="1"/>
  <c r="AC300" i="1"/>
  <c r="AC77" i="1"/>
  <c r="AC70" i="1"/>
  <c r="AC22" i="1"/>
  <c r="AC140" i="1"/>
  <c r="AC44" i="1"/>
  <c r="AC94" i="1"/>
  <c r="AC242" i="1"/>
  <c r="AC132" i="1"/>
  <c r="AC314" i="1"/>
  <c r="AC60" i="1"/>
  <c r="AC321" i="1"/>
  <c r="AC87" i="1"/>
  <c r="AC279" i="1"/>
  <c r="AC38" i="1"/>
  <c r="AC71" i="1"/>
  <c r="AC239" i="1"/>
  <c r="AC250" i="1"/>
  <c r="AC234" i="1"/>
  <c r="AC246" i="1"/>
  <c r="AC7" i="1"/>
  <c r="AC142" i="1"/>
  <c r="AC125" i="1"/>
  <c r="AC222" i="1"/>
  <c r="AC316" i="1"/>
  <c r="AC25" i="1"/>
  <c r="AC178" i="1"/>
  <c r="AC88" i="1"/>
  <c r="AB160" i="1" l="1"/>
  <c r="BJ36" i="1"/>
  <c r="BJ39" i="1"/>
  <c r="BJ25" i="1"/>
  <c r="BJ27" i="1"/>
  <c r="BJ30" i="1"/>
  <c r="BJ6" i="1"/>
  <c r="BJ9" i="1"/>
  <c r="BJ23" i="1"/>
  <c r="BJ33" i="1"/>
  <c r="BJ44" i="1"/>
  <c r="BJ12" i="1"/>
  <c r="BJ40" i="1"/>
  <c r="BJ7" i="1"/>
  <c r="BJ26" i="1"/>
  <c r="BJ38" i="1"/>
  <c r="BJ8" i="1"/>
  <c r="BJ21" i="1"/>
  <c r="BJ13" i="1"/>
  <c r="BJ32" i="1"/>
  <c r="BJ22" i="1"/>
  <c r="BJ19" i="1"/>
  <c r="BJ42" i="1"/>
  <c r="BJ5" i="1"/>
  <c r="BJ43" i="1"/>
  <c r="BJ10" i="1"/>
  <c r="BJ18" i="1"/>
  <c r="BJ24" i="1"/>
  <c r="BJ28" i="1"/>
  <c r="BJ11" i="1"/>
  <c r="BJ34" i="1"/>
  <c r="BJ29" i="1"/>
  <c r="BJ17" i="1"/>
  <c r="BJ20" i="1"/>
  <c r="BJ31" i="1"/>
  <c r="BJ16" i="1"/>
  <c r="BJ35" i="1"/>
  <c r="BJ41" i="1"/>
  <c r="BJ14" i="1"/>
  <c r="BJ15" i="1"/>
  <c r="BJ37" i="1"/>
  <c r="D446" i="2" l="1"/>
  <c r="AZ446" i="2" s="1"/>
  <c r="Q446" i="2" l="1"/>
  <c r="AD446" i="2" s="1"/>
  <c r="BA446" i="2"/>
  <c r="BE290" i="1" l="1"/>
  <c r="BE122" i="1"/>
  <c r="AI122" i="1" s="1"/>
  <c r="CA291" i="1"/>
  <c r="CA123" i="1"/>
  <c r="CA67" i="1"/>
  <c r="CA290" i="1"/>
  <c r="BE66" i="1"/>
  <c r="BE289" i="1"/>
  <c r="CA267" i="1"/>
  <c r="CA289" i="1"/>
  <c r="BE266" i="1"/>
  <c r="AI266" i="1" s="1"/>
  <c r="BE288" i="1"/>
  <c r="CA235" i="1"/>
  <c r="CA266" i="1"/>
  <c r="BE234" i="1"/>
  <c r="AI234" i="1" s="1"/>
  <c r="BE265" i="1"/>
  <c r="CA193" i="1"/>
  <c r="CA234" i="1"/>
  <c r="BE192" i="1"/>
  <c r="BE233" i="1"/>
  <c r="AI233" i="1" s="1"/>
  <c r="CA185" i="1"/>
  <c r="BE264" i="1"/>
  <c r="BE114" i="1"/>
  <c r="AI114" i="1" s="1"/>
  <c r="CA265" i="1"/>
  <c r="CA115" i="1"/>
  <c r="BE97" i="1"/>
  <c r="AI97" i="1" s="1"/>
  <c r="BE98" i="1"/>
  <c r="AI98" i="1" s="1"/>
  <c r="CA98" i="1"/>
  <c r="CA99" i="1"/>
  <c r="BE256" i="1"/>
  <c r="AI256" i="1" s="1"/>
  <c r="BE96" i="1"/>
  <c r="CA257" i="1"/>
  <c r="CA97" i="1"/>
  <c r="BE232" i="1"/>
  <c r="BE249" i="1"/>
  <c r="AI249" i="1" s="1"/>
  <c r="CA233" i="1"/>
  <c r="CA250" i="1"/>
  <c r="BE169" i="1"/>
  <c r="AI169" i="1" s="1"/>
  <c r="BE168" i="1"/>
  <c r="AI168" i="1" s="1"/>
  <c r="CA169" i="1"/>
  <c r="CA170" i="1"/>
  <c r="BE136" i="1"/>
  <c r="BE146" i="1"/>
  <c r="AI146" i="1" s="1"/>
  <c r="BE145" i="1"/>
  <c r="CA137" i="1"/>
  <c r="CA147" i="1"/>
  <c r="CA146" i="1"/>
  <c r="BE129" i="1"/>
  <c r="AI129" i="1" s="1"/>
  <c r="BE130" i="1"/>
  <c r="AI130" i="1" s="1"/>
  <c r="BE128" i="1"/>
  <c r="CA131" i="1"/>
  <c r="CA129" i="1"/>
  <c r="CA130" i="1"/>
  <c r="CA83" i="1"/>
  <c r="CA89" i="1"/>
  <c r="BE82" i="1"/>
  <c r="AI82" i="1" s="1"/>
  <c r="BE88" i="1"/>
  <c r="BE57" i="1"/>
  <c r="AI57" i="1" s="1"/>
  <c r="BE58" i="1"/>
  <c r="AI58" i="1" s="1"/>
  <c r="CA58" i="1"/>
  <c r="CA59" i="1"/>
  <c r="BE49" i="1"/>
  <c r="AI49" i="1" s="1"/>
  <c r="BE48" i="1"/>
  <c r="CA50" i="1"/>
  <c r="CA49" i="1"/>
  <c r="BE40" i="1"/>
  <c r="BE42" i="1"/>
  <c r="AI42" i="1" s="1"/>
  <c r="BE41" i="1"/>
  <c r="AI41" i="1" s="1"/>
  <c r="CA43" i="1"/>
  <c r="CA41" i="1"/>
  <c r="CA42" i="1"/>
  <c r="CA37" i="1"/>
  <c r="CA19" i="1"/>
  <c r="BE153" i="1"/>
  <c r="BE18" i="1"/>
  <c r="AI18" i="1" s="1"/>
  <c r="AL140" i="1"/>
  <c r="AM140" i="1" s="1"/>
  <c r="AY446" i="2"/>
  <c r="AB122" i="1" s="1"/>
  <c r="AH57" i="1"/>
  <c r="AP57" i="1" s="1"/>
  <c r="AJ57" i="1" s="1"/>
  <c r="AV57" i="1" s="1"/>
  <c r="CA154" i="1"/>
  <c r="BB446" i="2"/>
  <c r="CA106" i="1"/>
  <c r="AN270" i="1"/>
  <c r="AO270" i="1" s="1"/>
  <c r="AH38" i="1"/>
  <c r="AN91" i="1"/>
  <c r="AO91" i="1" s="1"/>
  <c r="AL240" i="1"/>
  <c r="AM240" i="1" s="1"/>
  <c r="AE28" i="1"/>
  <c r="AE68" i="1"/>
  <c r="AH259" i="1"/>
  <c r="AH271" i="1"/>
  <c r="CA103" i="1"/>
  <c r="AL29" i="1"/>
  <c r="AM29" i="1" s="1"/>
  <c r="AE253" i="1"/>
  <c r="AL6" i="1"/>
  <c r="AM6" i="1" s="1"/>
  <c r="CA92" i="1"/>
  <c r="AH321" i="1"/>
  <c r="AP321" i="1" s="1"/>
  <c r="AJ321" i="1" s="1"/>
  <c r="AV321" i="1" s="1"/>
  <c r="CA215" i="1"/>
  <c r="AN93" i="1"/>
  <c r="AO93" i="1" s="1"/>
  <c r="CA93" i="1"/>
  <c r="CA256" i="1"/>
  <c r="AL53" i="1"/>
  <c r="AM53" i="1" s="1"/>
  <c r="AN239" i="1"/>
  <c r="AO239" i="1" s="1"/>
  <c r="AE72" i="1"/>
  <c r="AE182" i="1"/>
  <c r="CA239" i="1"/>
  <c r="AN74" i="1"/>
  <c r="AO74" i="1" s="1"/>
  <c r="AL190" i="1"/>
  <c r="AM190" i="1" s="1"/>
  <c r="AL289" i="1"/>
  <c r="AM289" i="1" s="1"/>
  <c r="AL109" i="1"/>
  <c r="AM109" i="1" s="1"/>
  <c r="AH199" i="1"/>
  <c r="AH52" i="1"/>
  <c r="CA144" i="1"/>
  <c r="AL76" i="1"/>
  <c r="AM76" i="1" s="1"/>
  <c r="AL35" i="1"/>
  <c r="AM35" i="1" s="1"/>
  <c r="AN317" i="1"/>
  <c r="AO317" i="1" s="1"/>
  <c r="AH126" i="1"/>
  <c r="CA48" i="1"/>
  <c r="CA167" i="1"/>
  <c r="CA270" i="1"/>
  <c r="AL319" i="1"/>
  <c r="AM319" i="1" s="1"/>
  <c r="AL265" i="1"/>
  <c r="AM265" i="1" s="1"/>
  <c r="AL200" i="1"/>
  <c r="AM200" i="1" s="1"/>
  <c r="AN207" i="1"/>
  <c r="AO207" i="1" s="1"/>
  <c r="AN90" i="1"/>
  <c r="AO90" i="1" s="1"/>
  <c r="AE295" i="1"/>
  <c r="AE153" i="1"/>
  <c r="AL77" i="1"/>
  <c r="AM77" i="1" s="1"/>
  <c r="AN72" i="1"/>
  <c r="AO72" i="1" s="1"/>
  <c r="AL118" i="1"/>
  <c r="AM118" i="1" s="1"/>
  <c r="CA230" i="1"/>
  <c r="AL41" i="1"/>
  <c r="AM41" i="1" s="1"/>
  <c r="CA207" i="1"/>
  <c r="AL185" i="1"/>
  <c r="AM185" i="1" s="1"/>
  <c r="AL206" i="1"/>
  <c r="AM206" i="1" s="1"/>
  <c r="AL214" i="1"/>
  <c r="AM214" i="1" s="1"/>
  <c r="AN283" i="1"/>
  <c r="AO283" i="1" s="1"/>
  <c r="AN101" i="1"/>
  <c r="AO101" i="1" s="1"/>
  <c r="AN223" i="1"/>
  <c r="AO223" i="1" s="1"/>
  <c r="AE93" i="1"/>
  <c r="AE134" i="1"/>
  <c r="AL215" i="1"/>
  <c r="AM215" i="1" s="1"/>
  <c r="AN230" i="1"/>
  <c r="AO230" i="1" s="1"/>
  <c r="AL229" i="1"/>
  <c r="AM229" i="1" s="1"/>
  <c r="CA135" i="1"/>
  <c r="AN40" i="1"/>
  <c r="AO40" i="1" s="1"/>
  <c r="AE290" i="1"/>
  <c r="AL137" i="1"/>
  <c r="AM137" i="1" s="1"/>
  <c r="AL148" i="1"/>
  <c r="AM148" i="1" s="1"/>
  <c r="BE25" i="1"/>
  <c r="BE33" i="1"/>
  <c r="CA228" i="1"/>
  <c r="CA34" i="1"/>
  <c r="AE297" i="1"/>
  <c r="AL303" i="1"/>
  <c r="AM303" i="1" s="1"/>
  <c r="AL245" i="1"/>
  <c r="AM245" i="1" s="1"/>
  <c r="AL102" i="1"/>
  <c r="AM102" i="1" s="1"/>
  <c r="AL112" i="1"/>
  <c r="AM112" i="1" s="1"/>
  <c r="AN80" i="1"/>
  <c r="AO80" i="1" s="1"/>
  <c r="AN298" i="1"/>
  <c r="AO298" i="1" s="1"/>
  <c r="AE273" i="1"/>
  <c r="AE65" i="1"/>
  <c r="AE75" i="1"/>
  <c r="AE82" i="1"/>
  <c r="AE127" i="1"/>
  <c r="AE252" i="1"/>
  <c r="AE206" i="1"/>
  <c r="AL314" i="1"/>
  <c r="AM314" i="1" s="1"/>
  <c r="AL103" i="1"/>
  <c r="AM103" i="1" s="1"/>
  <c r="AN148" i="1"/>
  <c r="AO148" i="1" s="1"/>
  <c r="AN218" i="1"/>
  <c r="AO218" i="1" s="1"/>
  <c r="AN280" i="1"/>
  <c r="AO280" i="1" s="1"/>
  <c r="AN160" i="1"/>
  <c r="AO160" i="1" s="1"/>
  <c r="AN49" i="1"/>
  <c r="AO49" i="1" s="1"/>
  <c r="AE110" i="1"/>
  <c r="AE292" i="1"/>
  <c r="AL274" i="1"/>
  <c r="AM274" i="1" s="1"/>
  <c r="AL28" i="1"/>
  <c r="AM28" i="1" s="1"/>
  <c r="AL23" i="1"/>
  <c r="AM23" i="1" s="1"/>
  <c r="AL96" i="1"/>
  <c r="AM96" i="1" s="1"/>
  <c r="AL205" i="1"/>
  <c r="AM205" i="1" s="1"/>
  <c r="AL67" i="1"/>
  <c r="AM67" i="1" s="1"/>
  <c r="CA191" i="1"/>
  <c r="CA64" i="1"/>
  <c r="AL50" i="1"/>
  <c r="AM50" i="1" s="1"/>
  <c r="AL282" i="1"/>
  <c r="AM282" i="1" s="1"/>
  <c r="AL163" i="1"/>
  <c r="AM163" i="1" s="1"/>
  <c r="CA53" i="1"/>
  <c r="AH229" i="1"/>
  <c r="AH5" i="1"/>
  <c r="AH279" i="1"/>
  <c r="AE118" i="1"/>
  <c r="AN78" i="1"/>
  <c r="AO78" i="1" s="1"/>
  <c r="AN134" i="1"/>
  <c r="AO134" i="1" s="1"/>
  <c r="AN57" i="1"/>
  <c r="AO57" i="1" s="1"/>
  <c r="CA56" i="1"/>
  <c r="AH216" i="1"/>
  <c r="AH125" i="1"/>
  <c r="AH70" i="1"/>
  <c r="AH196" i="1"/>
  <c r="AH50" i="1"/>
  <c r="AP50" i="1" s="1"/>
  <c r="AJ50" i="1" s="1"/>
  <c r="AV50" i="1" s="1"/>
  <c r="AH253" i="1"/>
  <c r="AH7" i="1"/>
  <c r="AH167" i="1"/>
  <c r="AH28" i="1"/>
  <c r="AH310" i="1"/>
  <c r="AP310" i="1" s="1"/>
  <c r="AJ310" i="1" s="1"/>
  <c r="AV310" i="1" s="1"/>
  <c r="AH289" i="1"/>
  <c r="AH301" i="1"/>
  <c r="AP301" i="1" s="1"/>
  <c r="AJ301" i="1" s="1"/>
  <c r="AK301" i="1" s="1"/>
  <c r="CA82" i="1"/>
  <c r="CA172" i="1"/>
  <c r="CA236" i="1"/>
  <c r="CA279" i="1"/>
  <c r="AL183" i="1"/>
  <c r="AM183" i="1" s="1"/>
  <c r="AL74" i="1"/>
  <c r="AM74" i="1" s="1"/>
  <c r="AL311" i="1"/>
  <c r="AM311" i="1" s="1"/>
  <c r="AL238" i="1"/>
  <c r="AM238" i="1" s="1"/>
  <c r="AL125" i="1"/>
  <c r="AM125" i="1" s="1"/>
  <c r="AL252" i="1"/>
  <c r="AM252" i="1" s="1"/>
  <c r="AL212" i="1"/>
  <c r="AM212" i="1" s="1"/>
  <c r="AL174" i="1"/>
  <c r="AM174" i="1" s="1"/>
  <c r="AL51" i="1"/>
  <c r="AM51" i="1" s="1"/>
  <c r="AH73" i="1"/>
  <c r="AP73" i="1" s="1"/>
  <c r="AJ73" i="1" s="1"/>
  <c r="AV73" i="1" s="1"/>
  <c r="AH302" i="1"/>
  <c r="AP302" i="1" s="1"/>
  <c r="AJ302" i="1" s="1"/>
  <c r="AV302" i="1" s="1"/>
  <c r="CA36" i="1"/>
  <c r="CA79" i="1"/>
  <c r="CA120" i="1"/>
  <c r="CA166" i="1"/>
  <c r="CA206" i="1"/>
  <c r="CA245" i="1"/>
  <c r="CA288" i="1"/>
  <c r="AL65" i="1"/>
  <c r="AM65" i="1" s="1"/>
  <c r="AE193" i="1"/>
  <c r="AN233" i="1"/>
  <c r="AO233" i="1" s="1"/>
  <c r="AL99" i="1"/>
  <c r="AM99" i="1" s="1"/>
  <c r="AH104" i="1"/>
  <c r="AH157" i="1"/>
  <c r="AH214" i="1"/>
  <c r="AH97" i="1"/>
  <c r="AP97" i="1" s="1"/>
  <c r="AJ97" i="1" s="1"/>
  <c r="AH221" i="1"/>
  <c r="AH58" i="1"/>
  <c r="AP58" i="1" s="1"/>
  <c r="AJ58" i="1" s="1"/>
  <c r="AH261" i="1"/>
  <c r="AH26" i="1"/>
  <c r="AP26" i="1" s="1"/>
  <c r="AJ26" i="1" s="1"/>
  <c r="AV26" i="1" s="1"/>
  <c r="AH175" i="1"/>
  <c r="AH56" i="1"/>
  <c r="AH317" i="1"/>
  <c r="AP317" i="1" s="1"/>
  <c r="AJ317" i="1" s="1"/>
  <c r="AV317" i="1" s="1"/>
  <c r="AH312" i="1"/>
  <c r="AP312" i="1" s="1"/>
  <c r="AJ312" i="1" s="1"/>
  <c r="AV312" i="1" s="1"/>
  <c r="CA7" i="1"/>
  <c r="CA94" i="1"/>
  <c r="CA180" i="1"/>
  <c r="CA240" i="1"/>
  <c r="CA283" i="1"/>
  <c r="AL60" i="1"/>
  <c r="AM60" i="1" s="1"/>
  <c r="AL284" i="1"/>
  <c r="AM284" i="1" s="1"/>
  <c r="AL13" i="1"/>
  <c r="AM13" i="1" s="1"/>
  <c r="AL242" i="1"/>
  <c r="AM242" i="1" s="1"/>
  <c r="AL129" i="1"/>
  <c r="AM129" i="1" s="1"/>
  <c r="AL256" i="1"/>
  <c r="AM256" i="1" s="1"/>
  <c r="AL216" i="1"/>
  <c r="AM216" i="1" s="1"/>
  <c r="AL178" i="1"/>
  <c r="AM178" i="1" s="1"/>
  <c r="AL55" i="1"/>
  <c r="AM55" i="1" s="1"/>
  <c r="AH90" i="1"/>
  <c r="AP90" i="1" s="1"/>
  <c r="AJ90" i="1" s="1"/>
  <c r="AV90" i="1" s="1"/>
  <c r="AH309" i="1"/>
  <c r="AP309" i="1" s="1"/>
  <c r="AJ309" i="1" s="1"/>
  <c r="AV309" i="1" s="1"/>
  <c r="CA40" i="1"/>
  <c r="CA84" i="1"/>
  <c r="CA125" i="1"/>
  <c r="CA173" i="1"/>
  <c r="CA210" i="1"/>
  <c r="CA249" i="1"/>
  <c r="AL302" i="1"/>
  <c r="AM302" i="1" s="1"/>
  <c r="AL139" i="1"/>
  <c r="AM139" i="1" s="1"/>
  <c r="AL75" i="1"/>
  <c r="AM75" i="1" s="1"/>
  <c r="AL312" i="1"/>
  <c r="AM312" i="1" s="1"/>
  <c r="AL10" i="1"/>
  <c r="AM10" i="1" s="1"/>
  <c r="AL126" i="1"/>
  <c r="AM126" i="1" s="1"/>
  <c r="AL253" i="1"/>
  <c r="AM253" i="1" s="1"/>
  <c r="AL213" i="1"/>
  <c r="AM213" i="1" s="1"/>
  <c r="AL122" i="1"/>
  <c r="AM122" i="1" s="1"/>
  <c r="AL52" i="1"/>
  <c r="AM52" i="1" s="1"/>
  <c r="AE15" i="1"/>
  <c r="AE102" i="1"/>
  <c r="AE159" i="1"/>
  <c r="AN30" i="1"/>
  <c r="AO30" i="1" s="1"/>
  <c r="AN217" i="1"/>
  <c r="AO217" i="1" s="1"/>
  <c r="AN43" i="1"/>
  <c r="AO43" i="1" s="1"/>
  <c r="AN5" i="1"/>
  <c r="AO5" i="1" s="1"/>
  <c r="AN124" i="1"/>
  <c r="AO124" i="1" s="1"/>
  <c r="AN172" i="1"/>
  <c r="AO172" i="1" s="1"/>
  <c r="AL114" i="1"/>
  <c r="AM114" i="1" s="1"/>
  <c r="AL227" i="1"/>
  <c r="AM227" i="1" s="1"/>
  <c r="AL320" i="1"/>
  <c r="AM320" i="1" s="1"/>
  <c r="AL166" i="1"/>
  <c r="AM166" i="1" s="1"/>
  <c r="CA179" i="1"/>
  <c r="CA71" i="1"/>
  <c r="AH98" i="1"/>
  <c r="AP98" i="1" s="1"/>
  <c r="AJ98" i="1" s="1"/>
  <c r="AE23" i="1"/>
  <c r="AE29" i="1"/>
  <c r="AE250" i="1"/>
  <c r="AE276" i="1"/>
  <c r="AE199" i="1"/>
  <c r="AE229" i="1"/>
  <c r="AE48" i="1"/>
  <c r="AE148" i="1"/>
  <c r="AE94" i="1"/>
  <c r="AN176" i="1"/>
  <c r="AO176" i="1" s="1"/>
  <c r="AN132" i="1"/>
  <c r="AO132" i="1" s="1"/>
  <c r="AN241" i="1"/>
  <c r="AO241" i="1" s="1"/>
  <c r="AN3" i="1"/>
  <c r="AO3" i="1" s="1"/>
  <c r="AN153" i="1"/>
  <c r="AO153" i="1" s="1"/>
  <c r="AN224" i="1"/>
  <c r="AO224" i="1" s="1"/>
  <c r="AN63" i="1"/>
  <c r="AO63" i="1" s="1"/>
  <c r="AN199" i="1"/>
  <c r="AO199" i="1" s="1"/>
  <c r="AN177" i="1"/>
  <c r="AO177" i="1" s="1"/>
  <c r="AL191" i="1"/>
  <c r="AM191" i="1" s="1"/>
  <c r="AL176" i="1"/>
  <c r="AM176" i="1" s="1"/>
  <c r="AL234" i="1"/>
  <c r="AM234" i="1" s="1"/>
  <c r="AL127" i="1"/>
  <c r="AM127" i="1" s="1"/>
  <c r="AN108" i="1"/>
  <c r="AO108" i="1" s="1"/>
  <c r="AE198" i="1"/>
  <c r="AN144" i="1"/>
  <c r="AO144" i="1" s="1"/>
  <c r="AL81" i="1"/>
  <c r="AM81" i="1" s="1"/>
  <c r="AH121" i="1"/>
  <c r="AH16" i="1"/>
  <c r="AH260" i="1"/>
  <c r="AH112" i="1"/>
  <c r="AH236" i="1"/>
  <c r="AH146" i="1"/>
  <c r="AP146" i="1" s="1"/>
  <c r="AJ146" i="1" s="1"/>
  <c r="AH291" i="1"/>
  <c r="AP291" i="1" s="1"/>
  <c r="AH79" i="1"/>
  <c r="AH220" i="1"/>
  <c r="AH243" i="1"/>
  <c r="AH107" i="1"/>
  <c r="AH60" i="1"/>
  <c r="CA39" i="1"/>
  <c r="CA124" i="1"/>
  <c r="CA209" i="1"/>
  <c r="CA254" i="1"/>
  <c r="AL305" i="1"/>
  <c r="AM305" i="1" s="1"/>
  <c r="AL146" i="1"/>
  <c r="AM146" i="1" s="1"/>
  <c r="AL82" i="1"/>
  <c r="AM82" i="1" s="1"/>
  <c r="AL208" i="1"/>
  <c r="AM208" i="1" s="1"/>
  <c r="AL278" i="1"/>
  <c r="AM278" i="1" s="1"/>
  <c r="AL37" i="1"/>
  <c r="AM37" i="1" s="1"/>
  <c r="AL228" i="1"/>
  <c r="AM228" i="1" s="1"/>
  <c r="AL31" i="1"/>
  <c r="AM31" i="1" s="1"/>
  <c r="AL46" i="1"/>
  <c r="AM46" i="1" s="1"/>
  <c r="AL199" i="1"/>
  <c r="AM199" i="1" s="1"/>
  <c r="AH185" i="1"/>
  <c r="AP185" i="1" s="1"/>
  <c r="AJ185" i="1" s="1"/>
  <c r="AV185" i="1" s="1"/>
  <c r="CA13" i="1"/>
  <c r="CA60" i="1"/>
  <c r="CA102" i="1"/>
  <c r="CA143" i="1"/>
  <c r="CA224" i="1"/>
  <c r="CA269" i="1"/>
  <c r="AL168" i="1"/>
  <c r="AM168" i="1" s="1"/>
  <c r="AL153" i="1"/>
  <c r="AM153" i="1" s="1"/>
  <c r="AL318" i="1"/>
  <c r="AM318" i="1" s="1"/>
  <c r="AL18" i="1"/>
  <c r="AM18" i="1" s="1"/>
  <c r="CA5" i="1"/>
  <c r="CA61" i="1"/>
  <c r="CA121" i="1"/>
  <c r="CA178" i="1"/>
  <c r="CA225" i="1"/>
  <c r="AL154" i="1"/>
  <c r="AM154" i="1" s="1"/>
  <c r="AL276" i="1"/>
  <c r="AM276" i="1" s="1"/>
  <c r="AL254" i="1"/>
  <c r="AM254" i="1" s="1"/>
  <c r="AN193" i="1"/>
  <c r="AO193" i="1" s="1"/>
  <c r="AN277" i="1"/>
  <c r="AO277" i="1" s="1"/>
  <c r="AN319" i="1"/>
  <c r="AO319" i="1" s="1"/>
  <c r="AN307" i="1"/>
  <c r="AO307" i="1" s="1"/>
  <c r="AH303" i="1"/>
  <c r="AP303" i="1" s="1"/>
  <c r="AJ303" i="1" s="1"/>
  <c r="AV303" i="1" s="1"/>
  <c r="CA134" i="1"/>
  <c r="CA260" i="1"/>
  <c r="AH239" i="1"/>
  <c r="CA14" i="1"/>
  <c r="CA80" i="1"/>
  <c r="CA133" i="1"/>
  <c r="CA188" i="1"/>
  <c r="CA246" i="1"/>
  <c r="AL165" i="1"/>
  <c r="AM165" i="1" s="1"/>
  <c r="AL72" i="1"/>
  <c r="AM72" i="1" s="1"/>
  <c r="AL15" i="1"/>
  <c r="AM15" i="1" s="1"/>
  <c r="AL97" i="1"/>
  <c r="AM97" i="1" s="1"/>
  <c r="AL88" i="1"/>
  <c r="AM88" i="1" s="1"/>
  <c r="AL271" i="1"/>
  <c r="AM271" i="1" s="1"/>
  <c r="AL221" i="1"/>
  <c r="AM221" i="1" s="1"/>
  <c r="AN275" i="1"/>
  <c r="AO275" i="1" s="1"/>
  <c r="AN143" i="1"/>
  <c r="AO143" i="1" s="1"/>
  <c r="AN315" i="1"/>
  <c r="AO315" i="1" s="1"/>
  <c r="AN56" i="1"/>
  <c r="AO56" i="1" s="1"/>
  <c r="AN112" i="1"/>
  <c r="AO112" i="1" s="1"/>
  <c r="AN261" i="1"/>
  <c r="AO261" i="1" s="1"/>
  <c r="AE121" i="1"/>
  <c r="AE126" i="1"/>
  <c r="AE19" i="1"/>
  <c r="AE203" i="1"/>
  <c r="AE101" i="1"/>
  <c r="AE263" i="1"/>
  <c r="AE183" i="1"/>
  <c r="CA15" i="1"/>
  <c r="CA158" i="1"/>
  <c r="AL186" i="1"/>
  <c r="AM186" i="1" s="1"/>
  <c r="AL128" i="1"/>
  <c r="AM128" i="1" s="1"/>
  <c r="AL272" i="1"/>
  <c r="AM272" i="1" s="1"/>
  <c r="AN194" i="1"/>
  <c r="AO194" i="1" s="1"/>
  <c r="AN167" i="1"/>
  <c r="AO167" i="1" s="1"/>
  <c r="AN23" i="1"/>
  <c r="AO23" i="1" s="1"/>
  <c r="AN304" i="1"/>
  <c r="AO304" i="1" s="1"/>
  <c r="AE42" i="1"/>
  <c r="AE128" i="1"/>
  <c r="AE220" i="1"/>
  <c r="AL43" i="1"/>
  <c r="AM43" i="1" s="1"/>
  <c r="AL162" i="1"/>
  <c r="AM162" i="1" s="1"/>
  <c r="AL264" i="1"/>
  <c r="AM264" i="1" s="1"/>
  <c r="AL275" i="1"/>
  <c r="AM275" i="1" s="1"/>
  <c r="AL308" i="1"/>
  <c r="AM308" i="1" s="1"/>
  <c r="AL180" i="1"/>
  <c r="AM180" i="1" s="1"/>
  <c r="CA17" i="1"/>
  <c r="AL117" i="1"/>
  <c r="AM117" i="1" s="1"/>
  <c r="AL5" i="1"/>
  <c r="AM5" i="1" s="1"/>
  <c r="CA261" i="1"/>
  <c r="AH153" i="1"/>
  <c r="AH88" i="1"/>
  <c r="AH180" i="1"/>
  <c r="AL300" i="1"/>
  <c r="AM300" i="1" s="1"/>
  <c r="AN191" i="1"/>
  <c r="AO191" i="1" s="1"/>
  <c r="AN256" i="1"/>
  <c r="AO256" i="1" s="1"/>
  <c r="AN291" i="1"/>
  <c r="AO291" i="1" s="1"/>
  <c r="AE279" i="1"/>
  <c r="AE55" i="1"/>
  <c r="AE296" i="1"/>
  <c r="AE61" i="1"/>
  <c r="AE217" i="1"/>
  <c r="AE215" i="1"/>
  <c r="AE274" i="1"/>
  <c r="AE112" i="1"/>
  <c r="CA52" i="1"/>
  <c r="CA216" i="1"/>
  <c r="AL147" i="1"/>
  <c r="AM147" i="1" s="1"/>
  <c r="AL36" i="1"/>
  <c r="AM36" i="1" s="1"/>
  <c r="AN210" i="1"/>
  <c r="AO210" i="1" s="1"/>
  <c r="AN295" i="1"/>
  <c r="AO295" i="1" s="1"/>
  <c r="AN18" i="1"/>
  <c r="AO18" i="1" s="1"/>
  <c r="AN228" i="1"/>
  <c r="AO228" i="1" s="1"/>
  <c r="AN170" i="1"/>
  <c r="AO170" i="1" s="1"/>
  <c r="AE269" i="1"/>
  <c r="AE299" i="1"/>
  <c r="AE321" i="1"/>
  <c r="AL105" i="1"/>
  <c r="AM105" i="1" s="1"/>
  <c r="AL87" i="1"/>
  <c r="AM87" i="1" s="1"/>
  <c r="AL38" i="1"/>
  <c r="AM38" i="1" s="1"/>
  <c r="AL297" i="1"/>
  <c r="AM297" i="1" s="1"/>
  <c r="AL322" i="1"/>
  <c r="AM322" i="1" s="1"/>
  <c r="CA276" i="1"/>
  <c r="CA150" i="1"/>
  <c r="AH227" i="1"/>
  <c r="AL232" i="1"/>
  <c r="AM232" i="1" s="1"/>
  <c r="AL317" i="1"/>
  <c r="AM317" i="1" s="1"/>
  <c r="CA213" i="1"/>
  <c r="AH173" i="1"/>
  <c r="AH299" i="1"/>
  <c r="AP299" i="1" s="1"/>
  <c r="AH268" i="1"/>
  <c r="AN267" i="1"/>
  <c r="AO267" i="1" s="1"/>
  <c r="AH174" i="1"/>
  <c r="AH62" i="1"/>
  <c r="AH198" i="1"/>
  <c r="AH4" i="1"/>
  <c r="AH159" i="1"/>
  <c r="CA109" i="1"/>
  <c r="AL220" i="1"/>
  <c r="AM220" i="1" s="1"/>
  <c r="AN254" i="1"/>
  <c r="AO254" i="1" s="1"/>
  <c r="AE247" i="1"/>
  <c r="AN296" i="1"/>
  <c r="AO296" i="1" s="1"/>
  <c r="AE179" i="1"/>
  <c r="AL144" i="1"/>
  <c r="AM144" i="1" s="1"/>
  <c r="AL57" i="1"/>
  <c r="AM57" i="1" s="1"/>
  <c r="AE100" i="1"/>
  <c r="AE307" i="1"/>
  <c r="AE119" i="1"/>
  <c r="AN300" i="1"/>
  <c r="AO300" i="1" s="1"/>
  <c r="AN28" i="1"/>
  <c r="AO28" i="1" s="1"/>
  <c r="AN290" i="1"/>
  <c r="AO290" i="1" s="1"/>
  <c r="AN12" i="1"/>
  <c r="AO12" i="1" s="1"/>
  <c r="AL54" i="1"/>
  <c r="AM54" i="1" s="1"/>
  <c r="AL277" i="1"/>
  <c r="AM277" i="1" s="1"/>
  <c r="AL141" i="1"/>
  <c r="AM141" i="1" s="1"/>
  <c r="CA208" i="1"/>
  <c r="CA38" i="1"/>
  <c r="AE154" i="1"/>
  <c r="AE16" i="1"/>
  <c r="AE140" i="1"/>
  <c r="AE282" i="1"/>
  <c r="AE205" i="1"/>
  <c r="AN185" i="1"/>
  <c r="AO185" i="1" s="1"/>
  <c r="AN70" i="1"/>
  <c r="AO70" i="1" s="1"/>
  <c r="AN60" i="1"/>
  <c r="AO60" i="1" s="1"/>
  <c r="AN106" i="1"/>
  <c r="AO106" i="1" s="1"/>
  <c r="AN238" i="1"/>
  <c r="AO238" i="1" s="1"/>
  <c r="AE317" i="1"/>
  <c r="AE20" i="1"/>
  <c r="AE249" i="1"/>
  <c r="AE235" i="1"/>
  <c r="AE71" i="1"/>
  <c r="AE3" i="1"/>
  <c r="AE241" i="1"/>
  <c r="AE228" i="1"/>
  <c r="AE96" i="1"/>
  <c r="AE63" i="1"/>
  <c r="AE24" i="1"/>
  <c r="AE214" i="1"/>
  <c r="AE49" i="1"/>
  <c r="AE221" i="1"/>
  <c r="AE310" i="1"/>
  <c r="AE233" i="1"/>
  <c r="AE166" i="1"/>
  <c r="AE52" i="1"/>
  <c r="AE111" i="1"/>
  <c r="AE80" i="1"/>
  <c r="AN136" i="1"/>
  <c r="AO136" i="1" s="1"/>
  <c r="AN286" i="1"/>
  <c r="AO286" i="1" s="1"/>
  <c r="AN197" i="1"/>
  <c r="AO197" i="1" s="1"/>
  <c r="AN266" i="1"/>
  <c r="AO266" i="1" s="1"/>
  <c r="AN265" i="1"/>
  <c r="AO265" i="1" s="1"/>
  <c r="AN53" i="1"/>
  <c r="AO53" i="1" s="1"/>
  <c r="AN19" i="1"/>
  <c r="AO19" i="1" s="1"/>
  <c r="AN46" i="1"/>
  <c r="AO46" i="1" s="1"/>
  <c r="AN97" i="1"/>
  <c r="AO97" i="1" s="1"/>
  <c r="AN276" i="1"/>
  <c r="AO276" i="1" s="1"/>
  <c r="AN105" i="1"/>
  <c r="AO105" i="1" s="1"/>
  <c r="AN61" i="1"/>
  <c r="AO61" i="1" s="1"/>
  <c r="AN209" i="1"/>
  <c r="AO209" i="1" s="1"/>
  <c r="AN58" i="1"/>
  <c r="AO58" i="1" s="1"/>
  <c r="AN29" i="1"/>
  <c r="AO29" i="1" s="1"/>
  <c r="AN232" i="1"/>
  <c r="AO232" i="1" s="1"/>
  <c r="AN35" i="1"/>
  <c r="AO35" i="1" s="1"/>
  <c r="AN282" i="1"/>
  <c r="AO282" i="1" s="1"/>
  <c r="AN156" i="1"/>
  <c r="AO156" i="1" s="1"/>
  <c r="AN66" i="1"/>
  <c r="AO66" i="1" s="1"/>
  <c r="AN150" i="1"/>
  <c r="AO150" i="1" s="1"/>
  <c r="AN284" i="1"/>
  <c r="AO284" i="1" s="1"/>
  <c r="AN99" i="1"/>
  <c r="AO99" i="1" s="1"/>
  <c r="AN138" i="1"/>
  <c r="AO138" i="1" s="1"/>
  <c r="AL111" i="1"/>
  <c r="AM111" i="1" s="1"/>
  <c r="AL58" i="1"/>
  <c r="AM58" i="1" s="1"/>
  <c r="AL173" i="1"/>
  <c r="AM173" i="1" s="1"/>
  <c r="AL160" i="1"/>
  <c r="AM160" i="1" s="1"/>
  <c r="AL25" i="1"/>
  <c r="AM25" i="1" s="1"/>
  <c r="AL135" i="1"/>
  <c r="AM135" i="1" s="1"/>
  <c r="AL237" i="1"/>
  <c r="AM237" i="1" s="1"/>
  <c r="AL250" i="1"/>
  <c r="AM250" i="1" s="1"/>
  <c r="AL283" i="1"/>
  <c r="AM283" i="1" s="1"/>
  <c r="AL59" i="1"/>
  <c r="AM59" i="1" s="1"/>
  <c r="CA286" i="1"/>
  <c r="CA243" i="1"/>
  <c r="CA204" i="1"/>
  <c r="CA164" i="1"/>
  <c r="CA118" i="1"/>
  <c r="CA77" i="1"/>
  <c r="CA32" i="1"/>
  <c r="AH290" i="1"/>
  <c r="CA126" i="1"/>
  <c r="AH295" i="1"/>
  <c r="AP295" i="1" s="1"/>
  <c r="AJ295" i="1" s="1"/>
  <c r="AK295" i="1" s="1"/>
  <c r="AL309" i="1"/>
  <c r="AM309" i="1" s="1"/>
  <c r="AE281" i="1"/>
  <c r="AN16" i="1"/>
  <c r="AO16" i="1" s="1"/>
  <c r="AN244" i="1"/>
  <c r="AO244" i="1" s="1"/>
  <c r="AN303" i="1"/>
  <c r="AO303" i="1" s="1"/>
  <c r="AN113" i="1"/>
  <c r="AO113" i="1" s="1"/>
  <c r="AL222" i="1"/>
  <c r="AM222" i="1" s="1"/>
  <c r="AL89" i="1"/>
  <c r="AM89" i="1" s="1"/>
  <c r="AL16" i="1"/>
  <c r="AM16" i="1" s="1"/>
  <c r="CA247" i="1"/>
  <c r="CA122" i="1"/>
  <c r="AH218" i="1"/>
  <c r="AE150" i="1"/>
  <c r="AE74" i="1"/>
  <c r="AE225" i="1"/>
  <c r="AE149" i="1"/>
  <c r="AN38" i="1"/>
  <c r="AO38" i="1" s="1"/>
  <c r="AN52" i="1"/>
  <c r="AO52" i="1" s="1"/>
  <c r="AN15" i="1"/>
  <c r="AO15" i="1" s="1"/>
  <c r="AN34" i="1"/>
  <c r="AO34" i="1" s="1"/>
  <c r="AN48" i="1"/>
  <c r="AO48" i="1" s="1"/>
  <c r="AN122" i="1"/>
  <c r="AO122" i="1" s="1"/>
  <c r="AE227" i="1"/>
  <c r="AE237" i="1"/>
  <c r="AE293" i="1"/>
  <c r="AE25" i="1"/>
  <c r="AE257" i="1"/>
  <c r="AE275" i="1"/>
  <c r="AE5" i="1"/>
  <c r="AE170" i="1"/>
  <c r="AE60" i="1"/>
  <c r="AE44" i="1"/>
  <c r="AE315" i="1"/>
  <c r="AE192" i="1"/>
  <c r="AE14" i="1"/>
  <c r="AE309" i="1"/>
  <c r="AE9" i="1"/>
  <c r="AE62" i="1"/>
  <c r="AE320" i="1"/>
  <c r="AE188" i="1"/>
  <c r="AE77" i="1"/>
  <c r="AE26" i="1"/>
  <c r="AN247" i="1"/>
  <c r="AO247" i="1" s="1"/>
  <c r="AN103" i="1"/>
  <c r="AO103" i="1" s="1"/>
  <c r="AN10" i="1"/>
  <c r="AO10" i="1" s="1"/>
  <c r="AN24" i="1"/>
  <c r="AO24" i="1" s="1"/>
  <c r="AN155" i="1"/>
  <c r="AO155" i="1" s="1"/>
  <c r="AN128" i="1"/>
  <c r="AO128" i="1" s="1"/>
  <c r="AN189" i="1"/>
  <c r="AO189" i="1" s="1"/>
  <c r="AN102" i="1"/>
  <c r="AO102" i="1" s="1"/>
  <c r="AN226" i="1"/>
  <c r="AO226" i="1" s="1"/>
  <c r="AN188" i="1"/>
  <c r="AO188" i="1" s="1"/>
  <c r="AN287" i="1"/>
  <c r="AO287" i="1" s="1"/>
  <c r="AN301" i="1"/>
  <c r="AO301" i="1" s="1"/>
  <c r="AN20" i="1"/>
  <c r="AO20" i="1" s="1"/>
  <c r="AN65" i="1"/>
  <c r="AO65" i="1" s="1"/>
  <c r="AN273" i="1"/>
  <c r="AO273" i="1" s="1"/>
  <c r="AN119" i="1"/>
  <c r="AO119" i="1" s="1"/>
  <c r="AN26" i="1"/>
  <c r="AO26" i="1" s="1"/>
  <c r="AN62" i="1"/>
  <c r="AO62" i="1" s="1"/>
  <c r="AN41" i="1"/>
  <c r="AO41" i="1" s="1"/>
  <c r="AN200" i="1"/>
  <c r="AO200" i="1" s="1"/>
  <c r="AN196" i="1"/>
  <c r="AO196" i="1" s="1"/>
  <c r="AN13" i="1"/>
  <c r="AO13" i="1" s="1"/>
  <c r="AN201" i="1"/>
  <c r="AO201" i="1" s="1"/>
  <c r="AL224" i="1"/>
  <c r="AM224" i="1" s="1"/>
  <c r="AL198" i="1"/>
  <c r="AM198" i="1" s="1"/>
  <c r="AL49" i="1"/>
  <c r="AM49" i="1" s="1"/>
  <c r="AL34" i="1"/>
  <c r="AM34" i="1" s="1"/>
  <c r="AL85" i="1"/>
  <c r="AM85" i="1" s="1"/>
  <c r="AL262" i="1"/>
  <c r="AM262" i="1" s="1"/>
  <c r="AL94" i="1"/>
  <c r="AM94" i="1" s="1"/>
  <c r="AL12" i="1"/>
  <c r="AM12" i="1" s="1"/>
  <c r="AL316" i="1"/>
  <c r="AM316" i="1" s="1"/>
  <c r="AL151" i="1"/>
  <c r="AM151" i="1" s="1"/>
  <c r="AL170" i="1"/>
  <c r="AM170" i="1" s="1"/>
  <c r="CA264" i="1"/>
  <c r="AN206" i="1"/>
  <c r="AO206" i="1" s="1"/>
  <c r="AN145" i="1"/>
  <c r="AO145" i="1" s="1"/>
  <c r="AN183" i="1"/>
  <c r="AO183" i="1" s="1"/>
  <c r="AN258" i="1"/>
  <c r="AO258" i="1" s="1"/>
  <c r="AL241" i="1"/>
  <c r="AM241" i="1" s="1"/>
  <c r="CA148" i="1"/>
  <c r="AE258" i="1"/>
  <c r="AE209" i="1"/>
  <c r="AN73" i="1"/>
  <c r="AO73" i="1" s="1"/>
  <c r="AN229" i="1"/>
  <c r="AO229" i="1" s="1"/>
  <c r="AN221" i="1"/>
  <c r="AO221" i="1" s="1"/>
  <c r="AE195" i="1"/>
  <c r="AE239" i="1"/>
  <c r="AE244" i="1"/>
  <c r="AE37" i="1"/>
  <c r="AE184" i="1"/>
  <c r="AE169" i="1"/>
  <c r="AE107" i="1"/>
  <c r="AE143" i="1"/>
  <c r="AE141" i="1"/>
  <c r="AE305" i="1"/>
  <c r="AN98" i="1"/>
  <c r="AO98" i="1" s="1"/>
  <c r="AN110" i="1"/>
  <c r="AO110" i="1" s="1"/>
  <c r="AN44" i="1"/>
  <c r="AO44" i="1" s="1"/>
  <c r="AN104" i="1"/>
  <c r="AO104" i="1" s="1"/>
  <c r="AN204" i="1"/>
  <c r="AO204" i="1" s="1"/>
  <c r="AN250" i="1"/>
  <c r="AO250" i="1" s="1"/>
  <c r="AN59" i="1"/>
  <c r="AO59" i="1" s="1"/>
  <c r="AN54" i="1"/>
  <c r="AO54" i="1" s="1"/>
  <c r="AN121" i="1"/>
  <c r="AO121" i="1" s="1"/>
  <c r="AN181" i="1"/>
  <c r="AO181" i="1" s="1"/>
  <c r="AN236" i="1"/>
  <c r="AO236" i="1" s="1"/>
  <c r="AN47" i="1"/>
  <c r="AO47" i="1" s="1"/>
  <c r="AL107" i="1"/>
  <c r="AM107" i="1" s="1"/>
  <c r="AL120" i="1"/>
  <c r="AM120" i="1" s="1"/>
  <c r="AL251" i="1"/>
  <c r="AM251" i="1" s="1"/>
  <c r="AL8" i="1"/>
  <c r="AM8" i="1" s="1"/>
  <c r="AL69" i="1"/>
  <c r="AM69" i="1" s="1"/>
  <c r="CA278" i="1"/>
  <c r="CA212" i="1"/>
  <c r="CA152" i="1"/>
  <c r="CA100" i="1"/>
  <c r="CA45" i="1"/>
  <c r="AH235" i="1"/>
  <c r="AH14" i="1"/>
  <c r="AH115" i="1"/>
  <c r="AH132" i="1"/>
  <c r="AH101" i="1"/>
  <c r="AH116" i="1"/>
  <c r="AH32" i="1"/>
  <c r="AH280" i="1"/>
  <c r="AH44" i="1"/>
  <c r="AH105" i="1"/>
  <c r="AH22" i="1"/>
  <c r="AH149" i="1"/>
  <c r="AH237" i="1"/>
  <c r="AH100" i="1"/>
  <c r="AH135" i="1"/>
  <c r="AH24" i="1"/>
  <c r="AH40" i="1"/>
  <c r="AH51" i="1"/>
  <c r="AH59" i="1"/>
  <c r="AH127" i="1"/>
  <c r="AH141" i="1"/>
  <c r="AH150" i="1"/>
  <c r="AH200" i="1"/>
  <c r="AH238" i="1"/>
  <c r="AH246" i="1"/>
  <c r="AH254" i="1"/>
  <c r="AH262" i="1"/>
  <c r="AH270" i="1"/>
  <c r="AH11" i="1"/>
  <c r="AH30" i="1"/>
  <c r="AH64" i="1"/>
  <c r="AH72" i="1"/>
  <c r="AH80" i="1"/>
  <c r="AH91" i="1"/>
  <c r="AH106" i="1"/>
  <c r="AP106" i="1" s="1"/>
  <c r="AJ106" i="1" s="1"/>
  <c r="AK106" i="1" s="1"/>
  <c r="AH114" i="1"/>
  <c r="AP114" i="1" s="1"/>
  <c r="AJ114" i="1" s="1"/>
  <c r="AK114" i="1" s="1"/>
  <c r="AH168" i="1"/>
  <c r="AP168" i="1" s="1"/>
  <c r="AJ168" i="1" s="1"/>
  <c r="AV168" i="1" s="1"/>
  <c r="AH176" i="1"/>
  <c r="AH184" i="1"/>
  <c r="AH192" i="1"/>
  <c r="AH219" i="1"/>
  <c r="AH228" i="1"/>
  <c r="AN6" i="1"/>
  <c r="AO6" i="1" s="1"/>
  <c r="AE90" i="1"/>
  <c r="AN219" i="1"/>
  <c r="AO219" i="1" s="1"/>
  <c r="AN36" i="1"/>
  <c r="AO36" i="1" s="1"/>
  <c r="AL192" i="1"/>
  <c r="AM192" i="1" s="1"/>
  <c r="AL246" i="1"/>
  <c r="AM246" i="1" s="1"/>
  <c r="CA81" i="1"/>
  <c r="AE277" i="1"/>
  <c r="AE8" i="1"/>
  <c r="AN165" i="1"/>
  <c r="AO165" i="1" s="1"/>
  <c r="AN203" i="1"/>
  <c r="AO203" i="1" s="1"/>
  <c r="AN214" i="1"/>
  <c r="AO214" i="1" s="1"/>
  <c r="AE246" i="1"/>
  <c r="AE319" i="1"/>
  <c r="AE122" i="1"/>
  <c r="AE144" i="1"/>
  <c r="AE53" i="1"/>
  <c r="AE137" i="1"/>
  <c r="AE147" i="1"/>
  <c r="AE50" i="1"/>
  <c r="AE45" i="1"/>
  <c r="AE194" i="1"/>
  <c r="AN320" i="1"/>
  <c r="AO320" i="1" s="1"/>
  <c r="AN133" i="1"/>
  <c r="AO133" i="1" s="1"/>
  <c r="AN4" i="1"/>
  <c r="AO4" i="1" s="1"/>
  <c r="AN180" i="1"/>
  <c r="AO180" i="1" s="1"/>
  <c r="AN125" i="1"/>
  <c r="AO125" i="1" s="1"/>
  <c r="AN152" i="1"/>
  <c r="AO152" i="1" s="1"/>
  <c r="AN179" i="1"/>
  <c r="AO179" i="1" s="1"/>
  <c r="AN163" i="1"/>
  <c r="AO163" i="1" s="1"/>
  <c r="AN130" i="1"/>
  <c r="AO130" i="1" s="1"/>
  <c r="AN55" i="1"/>
  <c r="AO55" i="1" s="1"/>
  <c r="AN22" i="1"/>
  <c r="AO22" i="1" s="1"/>
  <c r="AN245" i="1"/>
  <c r="AO245" i="1" s="1"/>
  <c r="AL188" i="1"/>
  <c r="AM188" i="1" s="1"/>
  <c r="AL27" i="1"/>
  <c r="AM27" i="1" s="1"/>
  <c r="AL40" i="1"/>
  <c r="AM40" i="1" s="1"/>
  <c r="AL310" i="1"/>
  <c r="AM310" i="1" s="1"/>
  <c r="AL145" i="1"/>
  <c r="AM145" i="1" s="1"/>
  <c r="CA253" i="1"/>
  <c r="CA196" i="1"/>
  <c r="CA141" i="1"/>
  <c r="CA86" i="1"/>
  <c r="CA20" i="1"/>
  <c r="AH193" i="1"/>
  <c r="AP193" i="1" s="1"/>
  <c r="AJ193" i="1" s="1"/>
  <c r="AV193" i="1" s="1"/>
  <c r="AH99" i="1"/>
  <c r="AH117" i="1"/>
  <c r="AH61" i="1"/>
  <c r="AH85" i="1"/>
  <c r="AH120" i="1"/>
  <c r="AH207" i="1"/>
  <c r="AH134" i="1"/>
  <c r="AH209" i="1"/>
  <c r="AH131" i="1"/>
  <c r="AH203" i="1"/>
  <c r="AH205" i="1"/>
  <c r="AH156" i="1"/>
  <c r="AH204" i="1"/>
  <c r="AH6" i="1"/>
  <c r="AH25" i="1"/>
  <c r="AH42" i="1"/>
  <c r="AP42" i="1" s="1"/>
  <c r="AJ42" i="1" s="1"/>
  <c r="AK42" i="1" s="1"/>
  <c r="AH53" i="1"/>
  <c r="AH86" i="1"/>
  <c r="AH129" i="1"/>
  <c r="AP129" i="1" s="1"/>
  <c r="AJ129" i="1" s="1"/>
  <c r="AH143" i="1"/>
  <c r="AH152" i="1"/>
  <c r="AH202" i="1"/>
  <c r="AH240" i="1"/>
  <c r="AH248" i="1"/>
  <c r="AH256" i="1"/>
  <c r="AP256" i="1" s="1"/>
  <c r="AJ256" i="1" s="1"/>
  <c r="AK256" i="1" s="1"/>
  <c r="AH264" i="1"/>
  <c r="AH272" i="1"/>
  <c r="AH12" i="1"/>
  <c r="AH31" i="1"/>
  <c r="AH66" i="1"/>
  <c r="AH74" i="1"/>
  <c r="AP74" i="1" s="1"/>
  <c r="AJ74" i="1" s="1"/>
  <c r="AV74" i="1" s="1"/>
  <c r="AH82" i="1"/>
  <c r="AP82" i="1" s="1"/>
  <c r="AJ82" i="1" s="1"/>
  <c r="AV82" i="1" s="1"/>
  <c r="AH93" i="1"/>
  <c r="AH108" i="1"/>
  <c r="AE283" i="1"/>
  <c r="AN7" i="1"/>
  <c r="AO7" i="1" s="1"/>
  <c r="AL63" i="1"/>
  <c r="AM63" i="1" s="1"/>
  <c r="AE32" i="1"/>
  <c r="AN246" i="1"/>
  <c r="AO246" i="1" s="1"/>
  <c r="AN293" i="1"/>
  <c r="AO293" i="1" s="1"/>
  <c r="AE272" i="1"/>
  <c r="AE54" i="1"/>
  <c r="AE151" i="1"/>
  <c r="AE36" i="1"/>
  <c r="AE294" i="1"/>
  <c r="AN154" i="1"/>
  <c r="AO154" i="1" s="1"/>
  <c r="AN69" i="1"/>
  <c r="AO69" i="1" s="1"/>
  <c r="AN268" i="1"/>
  <c r="AO268" i="1" s="1"/>
  <c r="AN164" i="1"/>
  <c r="AO164" i="1" s="1"/>
  <c r="AN297" i="1"/>
  <c r="AO297" i="1" s="1"/>
  <c r="AN302" i="1"/>
  <c r="AO302" i="1" s="1"/>
  <c r="AL211" i="1"/>
  <c r="AM211" i="1" s="1"/>
  <c r="AL243" i="1"/>
  <c r="AM243" i="1" s="1"/>
  <c r="CA232" i="1"/>
  <c r="CA127" i="1"/>
  <c r="CA10" i="1"/>
  <c r="AH102" i="1"/>
  <c r="AH43" i="1"/>
  <c r="AH158" i="1"/>
  <c r="AH160" i="1"/>
  <c r="AP160" i="1" s="1"/>
  <c r="AJ160" i="1" s="1"/>
  <c r="AY160" i="1" s="1"/>
  <c r="AH155" i="1"/>
  <c r="AH277" i="1"/>
  <c r="AH223" i="1"/>
  <c r="AH33" i="1"/>
  <c r="AH55" i="1"/>
  <c r="AH137" i="1"/>
  <c r="AP137" i="1" s="1"/>
  <c r="AJ137" i="1" s="1"/>
  <c r="AK137" i="1" s="1"/>
  <c r="AH154" i="1"/>
  <c r="AP154" i="1" s="1"/>
  <c r="AJ154" i="1" s="1"/>
  <c r="AV154" i="1" s="1"/>
  <c r="AH242" i="1"/>
  <c r="AH258" i="1"/>
  <c r="AP258" i="1" s="1"/>
  <c r="AJ258" i="1" s="1"/>
  <c r="AK258" i="1" s="1"/>
  <c r="AH274" i="1"/>
  <c r="AP274" i="1" s="1"/>
  <c r="AJ274" i="1" s="1"/>
  <c r="AV274" i="1" s="1"/>
  <c r="AH39" i="1"/>
  <c r="AH76" i="1"/>
  <c r="AH95" i="1"/>
  <c r="AH162" i="1"/>
  <c r="AP162" i="1" s="1"/>
  <c r="AJ162" i="1" s="1"/>
  <c r="AV162" i="1" s="1"/>
  <c r="AH172" i="1"/>
  <c r="AH182" i="1"/>
  <c r="AH194" i="1"/>
  <c r="AP194" i="1" s="1"/>
  <c r="AJ194" i="1" s="1"/>
  <c r="AK194" i="1" s="1"/>
  <c r="AH224" i="1"/>
  <c r="AH234" i="1"/>
  <c r="AP234" i="1" s="1"/>
  <c r="AJ234" i="1" s="1"/>
  <c r="AV234" i="1" s="1"/>
  <c r="AH10" i="1"/>
  <c r="AP10" i="1" s="1"/>
  <c r="AJ10" i="1" s="1"/>
  <c r="AK10" i="1" s="1"/>
  <c r="AH46" i="1"/>
  <c r="AH124" i="1"/>
  <c r="AH142" i="1"/>
  <c r="AH211" i="1"/>
  <c r="AH249" i="1"/>
  <c r="AP249" i="1" s="1"/>
  <c r="AJ249" i="1" s="1"/>
  <c r="AV249" i="1" s="1"/>
  <c r="AH265" i="1"/>
  <c r="AP265" i="1" s="1"/>
  <c r="AJ265" i="1" s="1"/>
  <c r="AH284" i="1"/>
  <c r="AH300" i="1"/>
  <c r="AP300" i="1" s="1"/>
  <c r="AJ300" i="1" s="1"/>
  <c r="AK300" i="1" s="1"/>
  <c r="AH316" i="1"/>
  <c r="AP316" i="1" s="1"/>
  <c r="AJ316" i="1" s="1"/>
  <c r="AV316" i="1" s="1"/>
  <c r="AH36" i="1"/>
  <c r="AH75" i="1"/>
  <c r="AH92" i="1"/>
  <c r="AH163" i="1"/>
  <c r="AH179" i="1"/>
  <c r="AH195" i="1"/>
  <c r="AH233" i="1"/>
  <c r="AP233" i="1" s="1"/>
  <c r="AJ233" i="1" s="1"/>
  <c r="AK233" i="1" s="1"/>
  <c r="AH20" i="1"/>
  <c r="AH122" i="1"/>
  <c r="AP122" i="1" s="1"/>
  <c r="AJ122" i="1" s="1"/>
  <c r="AK122" i="1" s="1"/>
  <c r="AH201" i="1"/>
  <c r="AH267" i="1"/>
  <c r="AH305" i="1"/>
  <c r="AP305" i="1" s="1"/>
  <c r="AJ305" i="1" s="1"/>
  <c r="AK305" i="1" s="1"/>
  <c r="AH27" i="1"/>
  <c r="AH94" i="1"/>
  <c r="AH181" i="1"/>
  <c r="AH281" i="1"/>
  <c r="AH313" i="1"/>
  <c r="AP313" i="1" s="1"/>
  <c r="AJ313" i="1" s="1"/>
  <c r="AK313" i="1" s="1"/>
  <c r="AH41" i="1"/>
  <c r="AP41" i="1" s="1"/>
  <c r="AJ41" i="1" s="1"/>
  <c r="AH213" i="1"/>
  <c r="AH294" i="1"/>
  <c r="AP294" i="1" s="1"/>
  <c r="AJ294" i="1" s="1"/>
  <c r="AV294" i="1" s="1"/>
  <c r="CA12" i="1"/>
  <c r="CA33" i="1"/>
  <c r="CA57" i="1"/>
  <c r="CA78" i="1"/>
  <c r="CA101" i="1"/>
  <c r="CA119" i="1"/>
  <c r="CA142" i="1"/>
  <c r="CA165" i="1"/>
  <c r="CA184" i="1"/>
  <c r="CA205" i="1"/>
  <c r="CA223" i="1"/>
  <c r="AL66" i="1"/>
  <c r="AM66" i="1" s="1"/>
  <c r="AN251" i="1"/>
  <c r="AO251" i="1" s="1"/>
  <c r="AL30" i="1"/>
  <c r="AM30" i="1" s="1"/>
  <c r="AH322" i="1"/>
  <c r="AP322" i="1" s="1"/>
  <c r="AJ322" i="1" s="1"/>
  <c r="AK322" i="1" s="1"/>
  <c r="AE284" i="1"/>
  <c r="AN86" i="1"/>
  <c r="AO86" i="1" s="1"/>
  <c r="AE226" i="1"/>
  <c r="AE33" i="1"/>
  <c r="AE308" i="1"/>
  <c r="AE103" i="1"/>
  <c r="AE289" i="1"/>
  <c r="AN314" i="1"/>
  <c r="AO314" i="1" s="1"/>
  <c r="AN248" i="1"/>
  <c r="AO248" i="1" s="1"/>
  <c r="AN94" i="1"/>
  <c r="AO94" i="1" s="1"/>
  <c r="AN318" i="1"/>
  <c r="AO318" i="1" s="1"/>
  <c r="AN77" i="1"/>
  <c r="AO77" i="1" s="1"/>
  <c r="AN115" i="1"/>
  <c r="AO115" i="1" s="1"/>
  <c r="AL268" i="1"/>
  <c r="AM268" i="1" s="1"/>
  <c r="AL124" i="1"/>
  <c r="AM124" i="1" s="1"/>
  <c r="AL182" i="1"/>
  <c r="AM182" i="1" s="1"/>
  <c r="CA183" i="1"/>
  <c r="CA66" i="1"/>
  <c r="AH161" i="1"/>
  <c r="AP161" i="1" s="1"/>
  <c r="AJ161" i="1" s="1"/>
  <c r="AK161" i="1" s="1"/>
  <c r="AH119" i="1"/>
  <c r="AH87" i="1"/>
  <c r="AH208" i="1"/>
  <c r="AH210" i="1"/>
  <c r="AH275" i="1"/>
  <c r="AH206" i="1"/>
  <c r="AH13" i="1"/>
  <c r="AH47" i="1"/>
  <c r="AH123" i="1"/>
  <c r="AH145" i="1"/>
  <c r="AH212" i="1"/>
  <c r="AH250" i="1"/>
  <c r="AP250" i="1" s="1"/>
  <c r="AJ250" i="1" s="1"/>
  <c r="AV250" i="1" s="1"/>
  <c r="AH266" i="1"/>
  <c r="AP266" i="1" s="1"/>
  <c r="AJ266" i="1" s="1"/>
  <c r="AK266" i="1" s="1"/>
  <c r="AH21" i="1"/>
  <c r="AH68" i="1"/>
  <c r="AH84" i="1"/>
  <c r="AH110" i="1"/>
  <c r="AH166" i="1"/>
  <c r="AH178" i="1"/>
  <c r="AH188" i="1"/>
  <c r="AH217" i="1"/>
  <c r="AP217" i="1" s="1"/>
  <c r="AJ217" i="1" s="1"/>
  <c r="AK217" i="1" s="1"/>
  <c r="AH230" i="1"/>
  <c r="AH15" i="1"/>
  <c r="AH29" i="1"/>
  <c r="AH54" i="1"/>
  <c r="AH133" i="1"/>
  <c r="AH151" i="1"/>
  <c r="AH241" i="1"/>
  <c r="AH257" i="1"/>
  <c r="AP257" i="1" s="1"/>
  <c r="AJ257" i="1" s="1"/>
  <c r="AK257" i="1" s="1"/>
  <c r="AH273" i="1"/>
  <c r="AH292" i="1"/>
  <c r="AP292" i="1" s="1"/>
  <c r="AJ292" i="1" s="1"/>
  <c r="AK292" i="1" s="1"/>
  <c r="AH308" i="1"/>
  <c r="AP308" i="1" s="1"/>
  <c r="AJ308" i="1" s="1"/>
  <c r="AK308" i="1" s="1"/>
  <c r="AH18" i="1"/>
  <c r="AP18" i="1" s="1"/>
  <c r="AJ18" i="1" s="1"/>
  <c r="AV18" i="1" s="1"/>
  <c r="AH67" i="1"/>
  <c r="AH83" i="1"/>
  <c r="AH109" i="1"/>
  <c r="AH171" i="1"/>
  <c r="AH187" i="1"/>
  <c r="AH225" i="1"/>
  <c r="AP225" i="1" s="1"/>
  <c r="AJ225" i="1" s="1"/>
  <c r="AV225" i="1" s="1"/>
  <c r="AH286" i="1"/>
  <c r="AH48" i="1"/>
  <c r="AH140" i="1"/>
  <c r="AH251" i="1"/>
  <c r="AH298" i="1"/>
  <c r="AP298" i="1" s="1"/>
  <c r="AJ298" i="1" s="1"/>
  <c r="AK298" i="1" s="1"/>
  <c r="AH311" i="1"/>
  <c r="AP311" i="1" s="1"/>
  <c r="AJ311" i="1" s="1"/>
  <c r="AV311" i="1" s="1"/>
  <c r="AH69" i="1"/>
  <c r="AH165" i="1"/>
  <c r="AH222" i="1"/>
  <c r="AH306" i="1"/>
  <c r="AP306" i="1" s="1"/>
  <c r="AJ306" i="1" s="1"/>
  <c r="AK306" i="1" s="1"/>
  <c r="AH319" i="1"/>
  <c r="AP319" i="1" s="1"/>
  <c r="AJ319" i="1" s="1"/>
  <c r="AK319" i="1" s="1"/>
  <c r="AH136" i="1"/>
  <c r="AH263" i="1"/>
  <c r="AH320" i="1"/>
  <c r="AP320" i="1" s="1"/>
  <c r="AJ320" i="1" s="1"/>
  <c r="AV320" i="1" s="1"/>
  <c r="CA21" i="1"/>
  <c r="CA46" i="1"/>
  <c r="CA68" i="1"/>
  <c r="CA87" i="1"/>
  <c r="CA110" i="1"/>
  <c r="CA128" i="1"/>
  <c r="CA153" i="1"/>
  <c r="CA176" i="1"/>
  <c r="CA197" i="1"/>
  <c r="AN166" i="1"/>
  <c r="AO166" i="1" s="1"/>
  <c r="AE162" i="1"/>
  <c r="AE91" i="1"/>
  <c r="AE204" i="1"/>
  <c r="AE135" i="1"/>
  <c r="AN211" i="1"/>
  <c r="AO211" i="1" s="1"/>
  <c r="AN140" i="1"/>
  <c r="AO140" i="1" s="1"/>
  <c r="AN157" i="1"/>
  <c r="AO157" i="1" s="1"/>
  <c r="AL231" i="1"/>
  <c r="AM231" i="1" s="1"/>
  <c r="CA222" i="1"/>
  <c r="AH296" i="1"/>
  <c r="AP296" i="1" s="1"/>
  <c r="AJ296" i="1" s="1"/>
  <c r="AK296" i="1" s="1"/>
  <c r="AH45" i="1"/>
  <c r="AH197" i="1"/>
  <c r="AH118" i="1"/>
  <c r="AH34" i="1"/>
  <c r="AP34" i="1" s="1"/>
  <c r="AJ34" i="1" s="1"/>
  <c r="AV34" i="1" s="1"/>
  <c r="AH139" i="1"/>
  <c r="AH244" i="1"/>
  <c r="AH3" i="1"/>
  <c r="AH78" i="1"/>
  <c r="AH164" i="1"/>
  <c r="AH186" i="1"/>
  <c r="AP186" i="1" s="1"/>
  <c r="AJ186" i="1" s="1"/>
  <c r="AK186" i="1" s="1"/>
  <c r="AH226" i="1"/>
  <c r="AP226" i="1" s="1"/>
  <c r="AJ226" i="1" s="1"/>
  <c r="AV226" i="1" s="1"/>
  <c r="AH19" i="1"/>
  <c r="AH128" i="1"/>
  <c r="AH215" i="1"/>
  <c r="AH269" i="1"/>
  <c r="AH307" i="1"/>
  <c r="AP307" i="1" s="1"/>
  <c r="AH63" i="1"/>
  <c r="AH96" i="1"/>
  <c r="AH183" i="1"/>
  <c r="AH285" i="1"/>
  <c r="AH130" i="1"/>
  <c r="AP130" i="1" s="1"/>
  <c r="AJ130" i="1" s="1"/>
  <c r="AH288" i="1"/>
  <c r="AH35" i="1"/>
  <c r="AH189" i="1"/>
  <c r="AH318" i="1"/>
  <c r="AP318" i="1" s="1"/>
  <c r="AJ318" i="1" s="1"/>
  <c r="AK318" i="1" s="1"/>
  <c r="AH247" i="1"/>
  <c r="CA16" i="1"/>
  <c r="CA63" i="1"/>
  <c r="CA105" i="1"/>
  <c r="CA149" i="1"/>
  <c r="CA190" i="1"/>
  <c r="CA217" i="1"/>
  <c r="CA244" i="1"/>
  <c r="CA268" i="1"/>
  <c r="CA287" i="1"/>
  <c r="AL167" i="1"/>
  <c r="AM167" i="1" s="1"/>
  <c r="AL64" i="1"/>
  <c r="AM64" i="1" s="1"/>
  <c r="AL152" i="1"/>
  <c r="AM152" i="1" s="1"/>
  <c r="AL288" i="1"/>
  <c r="AM288" i="1" s="1"/>
  <c r="AL321" i="1"/>
  <c r="AM321" i="1" s="1"/>
  <c r="AL17" i="1"/>
  <c r="AM17" i="1" s="1"/>
  <c r="AL9" i="1"/>
  <c r="AM9" i="1" s="1"/>
  <c r="AL292" i="1"/>
  <c r="AM292" i="1" s="1"/>
  <c r="AL91" i="1"/>
  <c r="AM91" i="1" s="1"/>
  <c r="AL132" i="1"/>
  <c r="AM132" i="1" s="1"/>
  <c r="AL259" i="1"/>
  <c r="AM259" i="1" s="1"/>
  <c r="AL22" i="1"/>
  <c r="AM22" i="1" s="1"/>
  <c r="AL86" i="1"/>
  <c r="AM86" i="1" s="1"/>
  <c r="AL157" i="1"/>
  <c r="AM157" i="1" s="1"/>
  <c r="AL121" i="1"/>
  <c r="AM121" i="1" s="1"/>
  <c r="AL100" i="1"/>
  <c r="AM100" i="1" s="1"/>
  <c r="AL269" i="1"/>
  <c r="AM269" i="1" s="1"/>
  <c r="AL189" i="1"/>
  <c r="AM189" i="1" s="1"/>
  <c r="AL113" i="1"/>
  <c r="AM113" i="1" s="1"/>
  <c r="AH111" i="1"/>
  <c r="AH278" i="1"/>
  <c r="CA4" i="1"/>
  <c r="BY83" i="1" s="1"/>
  <c r="CA22" i="1"/>
  <c r="CA47" i="1"/>
  <c r="CA69" i="1"/>
  <c r="CA88" i="1"/>
  <c r="CA111" i="1"/>
  <c r="CA132" i="1"/>
  <c r="CA156" i="1"/>
  <c r="CA177" i="1"/>
  <c r="CA198" i="1"/>
  <c r="CA214" i="1"/>
  <c r="CA237" i="1"/>
  <c r="CA255" i="1"/>
  <c r="CA280" i="1"/>
  <c r="AL306" i="1"/>
  <c r="AM306" i="1" s="1"/>
  <c r="AL184" i="1"/>
  <c r="AM184" i="1" s="1"/>
  <c r="AL143" i="1"/>
  <c r="AM143" i="1" s="1"/>
  <c r="AL71" i="1"/>
  <c r="AM71" i="1" s="1"/>
  <c r="AL79" i="1"/>
  <c r="AM79" i="1" s="1"/>
  <c r="AL244" i="1"/>
  <c r="AM244" i="1" s="1"/>
  <c r="AL11" i="1"/>
  <c r="AM11" i="1" s="1"/>
  <c r="AL209" i="1"/>
  <c r="AM209" i="1" s="1"/>
  <c r="AL239" i="1"/>
  <c r="AM239" i="1" s="1"/>
  <c r="AL279" i="1"/>
  <c r="AM279" i="1" s="1"/>
  <c r="AL130" i="1"/>
  <c r="AM130" i="1" s="1"/>
  <c r="AL42" i="1"/>
  <c r="AM42" i="1" s="1"/>
  <c r="AL257" i="1"/>
  <c r="AM257" i="1" s="1"/>
  <c r="AL233" i="1"/>
  <c r="AM233" i="1" s="1"/>
  <c r="AL217" i="1"/>
  <c r="AM217" i="1" s="1"/>
  <c r="AL32" i="1"/>
  <c r="AM32" i="1" s="1"/>
  <c r="AL175" i="1"/>
  <c r="AM175" i="1" s="1"/>
  <c r="AL47" i="1"/>
  <c r="AM47" i="1" s="1"/>
  <c r="AL56" i="1"/>
  <c r="AM56" i="1" s="1"/>
  <c r="AE76" i="1"/>
  <c r="AE211" i="1"/>
  <c r="AE123" i="1"/>
  <c r="AE298" i="1"/>
  <c r="AE201" i="1"/>
  <c r="AE316" i="1"/>
  <c r="AE69" i="1"/>
  <c r="AN14" i="1"/>
  <c r="AO14" i="1" s="1"/>
  <c r="AN269" i="1"/>
  <c r="AO269" i="1" s="1"/>
  <c r="AN142" i="1"/>
  <c r="AO142" i="1" s="1"/>
  <c r="AN117" i="1"/>
  <c r="AO117" i="1" s="1"/>
  <c r="AN213" i="1"/>
  <c r="AO213" i="1" s="1"/>
  <c r="AN322" i="1"/>
  <c r="AO322" i="1" s="1"/>
  <c r="AN32" i="1"/>
  <c r="AO32" i="1" s="1"/>
  <c r="AN31" i="1"/>
  <c r="AO31" i="1" s="1"/>
  <c r="AN120" i="1"/>
  <c r="AO120" i="1" s="1"/>
  <c r="AN182" i="1"/>
  <c r="AO182" i="1" s="1"/>
  <c r="AN109" i="1"/>
  <c r="AO109" i="1" s="1"/>
  <c r="AN237" i="1"/>
  <c r="AO237" i="1" s="1"/>
  <c r="AL201" i="1"/>
  <c r="AM201" i="1" s="1"/>
  <c r="AL116" i="1"/>
  <c r="AM116" i="1" s="1"/>
  <c r="AL21" i="1"/>
  <c r="AM21" i="1" s="1"/>
  <c r="AL295" i="1"/>
  <c r="AM295" i="1" s="1"/>
  <c r="AE173" i="1"/>
  <c r="AL266" i="1"/>
  <c r="AM266" i="1" s="1"/>
  <c r="AE51" i="1"/>
  <c r="AE304" i="1"/>
  <c r="AE245" i="1"/>
  <c r="AE248" i="1"/>
  <c r="AN51" i="1"/>
  <c r="AO51" i="1" s="1"/>
  <c r="AN64" i="1"/>
  <c r="AO64" i="1" s="1"/>
  <c r="AN33" i="1"/>
  <c r="AO33" i="1" s="1"/>
  <c r="AL281" i="1"/>
  <c r="AM281" i="1" s="1"/>
  <c r="CA175" i="1"/>
  <c r="AH81" i="1"/>
  <c r="AH103" i="1"/>
  <c r="AP103" i="1" s="1"/>
  <c r="AH282" i="1"/>
  <c r="AH276" i="1"/>
  <c r="AH49" i="1"/>
  <c r="AP49" i="1" s="1"/>
  <c r="AJ49" i="1" s="1"/>
  <c r="AH147" i="1"/>
  <c r="AH252" i="1"/>
  <c r="AH23" i="1"/>
  <c r="AH89" i="1"/>
  <c r="AP89" i="1" s="1"/>
  <c r="AJ89" i="1" s="1"/>
  <c r="AK89" i="1" s="1"/>
  <c r="AH170" i="1"/>
  <c r="AP170" i="1" s="1"/>
  <c r="AJ170" i="1" s="1"/>
  <c r="AK170" i="1" s="1"/>
  <c r="AH190" i="1"/>
  <c r="AH232" i="1"/>
  <c r="AH37" i="1"/>
  <c r="AH138" i="1"/>
  <c r="AP138" i="1" s="1"/>
  <c r="AJ138" i="1" s="1"/>
  <c r="AV138" i="1" s="1"/>
  <c r="AH245" i="1"/>
  <c r="AH283" i="1"/>
  <c r="AH315" i="1"/>
  <c r="AP315" i="1" s="1"/>
  <c r="AH71" i="1"/>
  <c r="AH113" i="1"/>
  <c r="AH191" i="1"/>
  <c r="AH293" i="1"/>
  <c r="AP293" i="1" s="1"/>
  <c r="AJ293" i="1" s="1"/>
  <c r="AK293" i="1" s="1"/>
  <c r="AH148" i="1"/>
  <c r="AH304" i="1"/>
  <c r="AP304" i="1" s="1"/>
  <c r="AJ304" i="1" s="1"/>
  <c r="AK304" i="1" s="1"/>
  <c r="AH77" i="1"/>
  <c r="AH231" i="1"/>
  <c r="AH9" i="1"/>
  <c r="AH287" i="1"/>
  <c r="CA29" i="1"/>
  <c r="CA72" i="1"/>
  <c r="CA114" i="1"/>
  <c r="CA159" i="1"/>
  <c r="CA201" i="1"/>
  <c r="CA229" i="1"/>
  <c r="CA248" i="1"/>
  <c r="CA272" i="1"/>
  <c r="AL301" i="1"/>
  <c r="AM301" i="1" s="1"/>
  <c r="AL179" i="1"/>
  <c r="AM179" i="1" s="1"/>
  <c r="AL142" i="1"/>
  <c r="AM142" i="1" s="1"/>
  <c r="AL70" i="1"/>
  <c r="AM70" i="1" s="1"/>
  <c r="AL78" i="1"/>
  <c r="AM78" i="1" s="1"/>
  <c r="AL247" i="1"/>
  <c r="AM247" i="1" s="1"/>
  <c r="AL204" i="1"/>
  <c r="AM204" i="1" s="1"/>
  <c r="AL235" i="1"/>
  <c r="AM235" i="1" s="1"/>
  <c r="AL296" i="1"/>
  <c r="AM296" i="1" s="1"/>
  <c r="AL95" i="1"/>
  <c r="AM95" i="1" s="1"/>
  <c r="AL136" i="1"/>
  <c r="AM136" i="1" s="1"/>
  <c r="AL263" i="1"/>
  <c r="AM263" i="1" s="1"/>
  <c r="AL26" i="1"/>
  <c r="AM26" i="1" s="1"/>
  <c r="AL90" i="1"/>
  <c r="AM90" i="1" s="1"/>
  <c r="AL161" i="1"/>
  <c r="AM161" i="1" s="1"/>
  <c r="AL171" i="1"/>
  <c r="AM171" i="1" s="1"/>
  <c r="AL104" i="1"/>
  <c r="AM104" i="1" s="1"/>
  <c r="AL273" i="1"/>
  <c r="AM273" i="1" s="1"/>
  <c r="AL193" i="1"/>
  <c r="AM193" i="1" s="1"/>
  <c r="AL219" i="1"/>
  <c r="AM219" i="1" s="1"/>
  <c r="AH169" i="1"/>
  <c r="AP169" i="1" s="1"/>
  <c r="AJ169" i="1" s="1"/>
  <c r="AK169" i="1" s="1"/>
  <c r="AH297" i="1"/>
  <c r="AP297" i="1" s="1"/>
  <c r="AJ297" i="1" s="1"/>
  <c r="AK297" i="1" s="1"/>
  <c r="CA8" i="1"/>
  <c r="CA30" i="1"/>
  <c r="CA54" i="1"/>
  <c r="CA73" i="1"/>
  <c r="CA95" i="1"/>
  <c r="CA116" i="1"/>
  <c r="CA136" i="1"/>
  <c r="CA160" i="1"/>
  <c r="CA181" i="1"/>
  <c r="CA202" i="1"/>
  <c r="CA220" i="1"/>
  <c r="CA241" i="1"/>
  <c r="CA262" i="1"/>
  <c r="CA284" i="1"/>
  <c r="AL164" i="1"/>
  <c r="AM164" i="1" s="1"/>
  <c r="AL61" i="1"/>
  <c r="AM61" i="1" s="1"/>
  <c r="AL149" i="1"/>
  <c r="AM149" i="1" s="1"/>
  <c r="AL285" i="1"/>
  <c r="AM285" i="1" s="1"/>
  <c r="AL315" i="1"/>
  <c r="AM315" i="1" s="1"/>
  <c r="AL248" i="1"/>
  <c r="AM248" i="1" s="1"/>
  <c r="AL14" i="1"/>
  <c r="AM14" i="1" s="1"/>
  <c r="AL3" i="1"/>
  <c r="AM3" i="1" s="1"/>
  <c r="AL293" i="1"/>
  <c r="AM293" i="1" s="1"/>
  <c r="AL92" i="1"/>
  <c r="AM92" i="1" s="1"/>
  <c r="AL133" i="1"/>
  <c r="AM133" i="1" s="1"/>
  <c r="AL260" i="1"/>
  <c r="AM260" i="1" s="1"/>
  <c r="AL19" i="1"/>
  <c r="AM19" i="1" s="1"/>
  <c r="AL83" i="1"/>
  <c r="AM83" i="1" s="1"/>
  <c r="AL158" i="1"/>
  <c r="AM158" i="1" s="1"/>
  <c r="AL115" i="1"/>
  <c r="AM115" i="1" s="1"/>
  <c r="AL101" i="1"/>
  <c r="AM101" i="1" s="1"/>
  <c r="AL270" i="1"/>
  <c r="AM270" i="1" s="1"/>
  <c r="AL187" i="1"/>
  <c r="AM187" i="1" s="1"/>
  <c r="AE256" i="1"/>
  <c r="AE155" i="1"/>
  <c r="AE38" i="1"/>
  <c r="AE130" i="1"/>
  <c r="AE264" i="1"/>
  <c r="AE58" i="1"/>
  <c r="AE88" i="1"/>
  <c r="AN279" i="1"/>
  <c r="AO279" i="1" s="1"/>
  <c r="AN107" i="1"/>
  <c r="AO107" i="1" s="1"/>
  <c r="AN9" i="1"/>
  <c r="AO9" i="1" s="1"/>
  <c r="AN184" i="1"/>
  <c r="AO184" i="1" s="1"/>
  <c r="AN39" i="1"/>
  <c r="AO39" i="1" s="1"/>
  <c r="AN312" i="1"/>
  <c r="AO312" i="1" s="1"/>
  <c r="AN67" i="1"/>
  <c r="AO67" i="1" s="1"/>
  <c r="AN313" i="1"/>
  <c r="AO313" i="1" s="1"/>
  <c r="AN168" i="1"/>
  <c r="AO168" i="1" s="1"/>
  <c r="AN162" i="1"/>
  <c r="AO162" i="1" s="1"/>
  <c r="AN225" i="1"/>
  <c r="AO225" i="1" s="1"/>
  <c r="AN242" i="1"/>
  <c r="AO242" i="1" s="1"/>
  <c r="AL196" i="1"/>
  <c r="AM196" i="1" s="1"/>
  <c r="AL156" i="1"/>
  <c r="AM156" i="1" s="1"/>
  <c r="AL255" i="1"/>
  <c r="AM255" i="1" s="1"/>
  <c r="AL207" i="1"/>
  <c r="AM207" i="1" s="1"/>
  <c r="AL287" i="1"/>
  <c r="AM287" i="1" s="1"/>
  <c r="CA282" i="1"/>
  <c r="CA200" i="1"/>
  <c r="CA113" i="1"/>
  <c r="CA28" i="1"/>
  <c r="AH8" i="1"/>
  <c r="AE174" i="1"/>
  <c r="AE251" i="1"/>
  <c r="AE138" i="1"/>
  <c r="AE230" i="1"/>
  <c r="AE13" i="1"/>
  <c r="AE240" i="1"/>
  <c r="AE104" i="1"/>
  <c r="AE208" i="1"/>
  <c r="AE47" i="1"/>
  <c r="AE70" i="1"/>
  <c r="AE160" i="1"/>
  <c r="AE177" i="1"/>
  <c r="AN190" i="1"/>
  <c r="AO190" i="1" s="1"/>
  <c r="AN135" i="1"/>
  <c r="AO135" i="1" s="1"/>
  <c r="AN222" i="1"/>
  <c r="AO222" i="1" s="1"/>
  <c r="AN278" i="1"/>
  <c r="AO278" i="1" s="1"/>
  <c r="AN234" i="1"/>
  <c r="AO234" i="1" s="1"/>
  <c r="AN42" i="1"/>
  <c r="AO42" i="1" s="1"/>
  <c r="AN45" i="1"/>
  <c r="AO45" i="1" s="1"/>
  <c r="AN8" i="1"/>
  <c r="AO8" i="1" s="1"/>
  <c r="AN81" i="1"/>
  <c r="AO81" i="1" s="1"/>
  <c r="AN95" i="1"/>
  <c r="AO95" i="1" s="1"/>
  <c r="AN84" i="1"/>
  <c r="AO84" i="1" s="1"/>
  <c r="AL225" i="1"/>
  <c r="AM225" i="1" s="1"/>
  <c r="AL195" i="1"/>
  <c r="AM195" i="1" s="1"/>
  <c r="AL44" i="1"/>
  <c r="AM44" i="1" s="1"/>
  <c r="AL155" i="1"/>
  <c r="AM155" i="1" s="1"/>
  <c r="AL20" i="1"/>
  <c r="AM20" i="1" s="1"/>
  <c r="AL138" i="1"/>
  <c r="AM138" i="1" s="1"/>
  <c r="AL294" i="1"/>
  <c r="AM294" i="1" s="1"/>
  <c r="AL313" i="1"/>
  <c r="AM313" i="1" s="1"/>
  <c r="AL286" i="1"/>
  <c r="AM286" i="1" s="1"/>
  <c r="AL62" i="1"/>
  <c r="AM62" i="1" s="1"/>
  <c r="CA281" i="1"/>
  <c r="CA238" i="1"/>
  <c r="CA199" i="1"/>
  <c r="CA157" i="1"/>
  <c r="CA112" i="1"/>
  <c r="CA70" i="1"/>
  <c r="CA23" i="1"/>
  <c r="AN321" i="1"/>
  <c r="AO321" i="1" s="1"/>
  <c r="AE99" i="1"/>
  <c r="AE301" i="1"/>
  <c r="AL84" i="1"/>
  <c r="AM84" i="1" s="1"/>
  <c r="AN243" i="1"/>
  <c r="AO243" i="1" s="1"/>
  <c r="AN281" i="1"/>
  <c r="AO281" i="1" s="1"/>
  <c r="AN37" i="1"/>
  <c r="AO37" i="1" s="1"/>
  <c r="AE158" i="1"/>
  <c r="AE97" i="1"/>
  <c r="CA231" i="1"/>
  <c r="AN249" i="1"/>
  <c r="AO249" i="1" s="1"/>
  <c r="AE196" i="1"/>
  <c r="AL280" i="1"/>
  <c r="AM280" i="1" s="1"/>
  <c r="AN111" i="1"/>
  <c r="AO111" i="1" s="1"/>
  <c r="AN308" i="1"/>
  <c r="AO308" i="1" s="1"/>
  <c r="AE266" i="1"/>
  <c r="AE202" i="1"/>
  <c r="AE152" i="1"/>
  <c r="CA65" i="1"/>
  <c r="AN89" i="1"/>
  <c r="AO89" i="1" s="1"/>
  <c r="AE313" i="1"/>
  <c r="AE243" i="1"/>
  <c r="CA55" i="1"/>
  <c r="CA25" i="1"/>
  <c r="CA26" i="1"/>
  <c r="BE23" i="1"/>
  <c r="BE24" i="1"/>
  <c r="AE22" i="1"/>
  <c r="CA24" i="1"/>
  <c r="AE10" i="1"/>
  <c r="AN96" i="1"/>
  <c r="AO96" i="1" s="1"/>
  <c r="AE176" i="1"/>
  <c r="AE87" i="1"/>
  <c r="AE34" i="1"/>
  <c r="AE35" i="1"/>
  <c r="AE21" i="1"/>
  <c r="AE265" i="1"/>
  <c r="AH177" i="1"/>
  <c r="CA62" i="1"/>
  <c r="CA168" i="1"/>
  <c r="AL304" i="1"/>
  <c r="AM304" i="1" s="1"/>
  <c r="AL307" i="1"/>
  <c r="AL98" i="1"/>
  <c r="AM98" i="1" s="1"/>
  <c r="AL45" i="1"/>
  <c r="AM45" i="1" s="1"/>
  <c r="AL226" i="1"/>
  <c r="AM226" i="1" s="1"/>
  <c r="AN146" i="1"/>
  <c r="AO146" i="1" s="1"/>
  <c r="AN171" i="1"/>
  <c r="AO171" i="1" s="1"/>
  <c r="AN129" i="1"/>
  <c r="AO129" i="1" s="1"/>
  <c r="AN289" i="1"/>
  <c r="AO289" i="1" s="1"/>
  <c r="AN173" i="1"/>
  <c r="AO173" i="1" s="1"/>
  <c r="AN159" i="1"/>
  <c r="AO159" i="1" s="1"/>
  <c r="AN71" i="1"/>
  <c r="AO71" i="1" s="1"/>
  <c r="AN123" i="1"/>
  <c r="AO123" i="1" s="1"/>
  <c r="AE73" i="1"/>
  <c r="AE219" i="1"/>
  <c r="AE86" i="1"/>
  <c r="AE64" i="1"/>
  <c r="AE132" i="1"/>
  <c r="AE115" i="1"/>
  <c r="AH255" i="1"/>
  <c r="AL181" i="1"/>
  <c r="AM181" i="1" s="1"/>
  <c r="AL267" i="1"/>
  <c r="AM267" i="1" s="1"/>
  <c r="AN76" i="1"/>
  <c r="AO76" i="1" s="1"/>
  <c r="AE318" i="1"/>
  <c r="AN25" i="1"/>
  <c r="AO25" i="1" s="1"/>
  <c r="AE223" i="1"/>
  <c r="CA161" i="1"/>
  <c r="AN205" i="1"/>
  <c r="AO205" i="1" s="1"/>
  <c r="CA44" i="1"/>
  <c r="AE56" i="1"/>
  <c r="AE302" i="1"/>
  <c r="AL106" i="1"/>
  <c r="AM106" i="1" s="1"/>
  <c r="AN198" i="1"/>
  <c r="AO198" i="1" s="1"/>
  <c r="AN208" i="1"/>
  <c r="AO208" i="1" s="1"/>
  <c r="AN100" i="1"/>
  <c r="AO100" i="1" s="1"/>
  <c r="AN272" i="1"/>
  <c r="AO272" i="1" s="1"/>
  <c r="AN311" i="1"/>
  <c r="AO311" i="1" s="1"/>
  <c r="AE287" i="1"/>
  <c r="AE108" i="1"/>
  <c r="AE114" i="1"/>
  <c r="AE11" i="1"/>
  <c r="AE262" i="1"/>
  <c r="AE218" i="1"/>
  <c r="AE146" i="1"/>
  <c r="CA151" i="1"/>
  <c r="AL93" i="1"/>
  <c r="AM93" i="1" s="1"/>
  <c r="AN114" i="1"/>
  <c r="AO114" i="1" s="1"/>
  <c r="AN87" i="1"/>
  <c r="AO87" i="1" s="1"/>
  <c r="AE27" i="1"/>
  <c r="AN310" i="1"/>
  <c r="AO310" i="1" s="1"/>
  <c r="AE278" i="1"/>
  <c r="AL123" i="1"/>
  <c r="AM123" i="1" s="1"/>
  <c r="CA263" i="1"/>
  <c r="AL210" i="1"/>
  <c r="AM210" i="1" s="1"/>
  <c r="AN27" i="1"/>
  <c r="AO27" i="1" s="1"/>
  <c r="AN21" i="1"/>
  <c r="AO21" i="1" s="1"/>
  <c r="AE81" i="1"/>
  <c r="BE273" i="1"/>
  <c r="BE144" i="1"/>
  <c r="CA274" i="1"/>
  <c r="CA145" i="1"/>
  <c r="BE281" i="1"/>
  <c r="BE272" i="1"/>
  <c r="AE83" i="1"/>
  <c r="CA273" i="1"/>
  <c r="AE187" i="1"/>
  <c r="AN259" i="1"/>
  <c r="AO259" i="1" s="1"/>
  <c r="AN149" i="1"/>
  <c r="AO149" i="1" s="1"/>
  <c r="AL299" i="1"/>
  <c r="AM299" i="1" s="1"/>
  <c r="AN92" i="1"/>
  <c r="AO92" i="1" s="1"/>
  <c r="AE255" i="1"/>
  <c r="AE79" i="1"/>
  <c r="AE210" i="1"/>
  <c r="AE4" i="1"/>
  <c r="AN264" i="1"/>
  <c r="AO264" i="1" s="1"/>
  <c r="AN255" i="1"/>
  <c r="AO255" i="1" s="1"/>
  <c r="CA174" i="1"/>
  <c r="AE136" i="1"/>
  <c r="AN75" i="1"/>
  <c r="AO75" i="1" s="1"/>
  <c r="CA252" i="1"/>
  <c r="AL223" i="1"/>
  <c r="AM223" i="1" s="1"/>
  <c r="AL48" i="1"/>
  <c r="AM48" i="1" s="1"/>
  <c r="AL7" i="1"/>
  <c r="AM7" i="1" s="1"/>
  <c r="CA221" i="1"/>
  <c r="AH144" i="1"/>
  <c r="AN240" i="1"/>
  <c r="AO240" i="1" s="1"/>
  <c r="AL172" i="1"/>
  <c r="AM172" i="1" s="1"/>
  <c r="AL291" i="1"/>
  <c r="AM291" i="1" s="1"/>
  <c r="CA285" i="1"/>
  <c r="CA117" i="1"/>
  <c r="AE322" i="1"/>
  <c r="AE197" i="1"/>
  <c r="AE6" i="1"/>
  <c r="AE260" i="1"/>
  <c r="AE78" i="1"/>
  <c r="AN231" i="1"/>
  <c r="AO231" i="1" s="1"/>
  <c r="AN260" i="1"/>
  <c r="AO260" i="1" s="1"/>
  <c r="AE178" i="1"/>
  <c r="AE312" i="1"/>
  <c r="AE232" i="1"/>
  <c r="AE39" i="1"/>
  <c r="AE314" i="1"/>
  <c r="AN263" i="1"/>
  <c r="AO263" i="1" s="1"/>
  <c r="AN235" i="1"/>
  <c r="AO235" i="1" s="1"/>
  <c r="AN126" i="1"/>
  <c r="AO126" i="1" s="1"/>
  <c r="AN147" i="1"/>
  <c r="AO147" i="1" s="1"/>
  <c r="AL202" i="1"/>
  <c r="AM202" i="1" s="1"/>
  <c r="AL261" i="1"/>
  <c r="AM261" i="1" s="1"/>
  <c r="AL68" i="1"/>
  <c r="AM68" i="1" s="1"/>
  <c r="CA192" i="1"/>
  <c r="CA18" i="1"/>
  <c r="AE300" i="1"/>
  <c r="AE285" i="1"/>
  <c r="AE57" i="1"/>
  <c r="AE213" i="1"/>
  <c r="AE288" i="1"/>
  <c r="AE163" i="1"/>
  <c r="AE125" i="1"/>
  <c r="AE165" i="1"/>
  <c r="AE291" i="1"/>
  <c r="AE157" i="1"/>
  <c r="AE17" i="1"/>
  <c r="AE167" i="1"/>
  <c r="AE236" i="1"/>
  <c r="AN288" i="1"/>
  <c r="AO288" i="1" s="1"/>
  <c r="AE306" i="1"/>
  <c r="AL298" i="1"/>
  <c r="AM298" i="1" s="1"/>
  <c r="AE175" i="1"/>
  <c r="AE231" i="1"/>
  <c r="AE59" i="1"/>
  <c r="AN215" i="1"/>
  <c r="AO215" i="1" s="1"/>
  <c r="AE171" i="1"/>
  <c r="AE180" i="1"/>
  <c r="AN294" i="1"/>
  <c r="AO294" i="1" s="1"/>
  <c r="AN127" i="1"/>
  <c r="AO127" i="1" s="1"/>
  <c r="AH314" i="1"/>
  <c r="AP314" i="1" s="1"/>
  <c r="AJ314" i="1" s="1"/>
  <c r="AV314" i="1" s="1"/>
  <c r="AX314" i="1" s="1"/>
  <c r="AE30" i="1"/>
  <c r="AN174" i="1"/>
  <c r="AO174" i="1" s="1"/>
  <c r="CA85" i="1"/>
  <c r="AL80" i="1"/>
  <c r="AM80" i="1" s="1"/>
  <c r="AL33" i="1"/>
  <c r="AM33" i="1" s="1"/>
  <c r="AL249" i="1"/>
  <c r="AM249" i="1" s="1"/>
  <c r="CA140" i="1"/>
  <c r="AE181" i="1"/>
  <c r="AN83" i="1"/>
  <c r="AO83" i="1" s="1"/>
  <c r="AL218" i="1"/>
  <c r="AM218" i="1" s="1"/>
  <c r="AL203" i="1"/>
  <c r="AM203" i="1" s="1"/>
  <c r="CA242" i="1"/>
  <c r="CA76" i="1"/>
  <c r="AE234" i="1"/>
  <c r="AE12" i="1"/>
  <c r="AE222" i="1"/>
  <c r="AE105" i="1"/>
  <c r="AE268" i="1"/>
  <c r="AN202" i="1"/>
  <c r="AO202" i="1" s="1"/>
  <c r="AN141" i="1"/>
  <c r="AO141" i="1" s="1"/>
  <c r="AE139" i="1"/>
  <c r="AE270" i="1"/>
  <c r="AE186" i="1"/>
  <c r="AE303" i="1"/>
  <c r="AE189" i="1"/>
  <c r="AN299" i="1"/>
  <c r="AO299" i="1" s="1"/>
  <c r="AN192" i="1"/>
  <c r="AO192" i="1" s="1"/>
  <c r="AN88" i="1"/>
  <c r="AO88" i="1" s="1"/>
  <c r="AN158" i="1"/>
  <c r="AO158" i="1" s="1"/>
  <c r="AN151" i="1"/>
  <c r="AO151" i="1" s="1"/>
  <c r="AE41" i="1"/>
  <c r="AE7" i="1"/>
  <c r="AE161" i="1"/>
  <c r="AN161" i="1"/>
  <c r="AO161" i="1" s="1"/>
  <c r="AE311" i="1"/>
  <c r="AE286" i="1"/>
  <c r="AN187" i="1"/>
  <c r="AO187" i="1" s="1"/>
  <c r="AL194" i="1"/>
  <c r="AM194" i="1" s="1"/>
  <c r="AE238" i="1"/>
  <c r="AE46" i="1"/>
  <c r="AN116" i="1"/>
  <c r="AO116" i="1" s="1"/>
  <c r="AN216" i="1"/>
  <c r="AO216" i="1" s="1"/>
  <c r="CA211" i="1"/>
  <c r="AL230" i="1"/>
  <c r="AM230" i="1" s="1"/>
  <c r="AL169" i="1"/>
  <c r="AM169" i="1" s="1"/>
  <c r="CA96" i="1"/>
  <c r="AN274" i="1"/>
  <c r="AO274" i="1" s="1"/>
  <c r="AL110" i="1"/>
  <c r="AM110" i="1" s="1"/>
  <c r="AL258" i="1"/>
  <c r="AM258" i="1" s="1"/>
  <c r="AL290" i="1"/>
  <c r="AM290" i="1" s="1"/>
  <c r="CA203" i="1"/>
  <c r="CA31" i="1"/>
  <c r="AE98" i="1"/>
  <c r="AE267" i="1"/>
  <c r="AE67" i="1"/>
  <c r="AE212" i="1"/>
  <c r="AE242" i="1"/>
  <c r="AN118" i="1"/>
  <c r="AO118" i="1" s="1"/>
  <c r="AN82" i="1"/>
  <c r="AO82" i="1" s="1"/>
  <c r="AE18" i="1"/>
  <c r="AE95" i="1"/>
  <c r="AE216" i="1"/>
  <c r="AE133" i="1"/>
  <c r="AE113" i="1"/>
  <c r="AN271" i="1"/>
  <c r="AO271" i="1" s="1"/>
  <c r="AN257" i="1"/>
  <c r="AO257" i="1" s="1"/>
  <c r="AN253" i="1"/>
  <c r="AO253" i="1" s="1"/>
  <c r="AN227" i="1"/>
  <c r="AO227" i="1" s="1"/>
  <c r="AL119" i="1"/>
  <c r="AM119" i="1" s="1"/>
  <c r="AL236" i="1"/>
  <c r="AM236" i="1" s="1"/>
  <c r="CA277" i="1"/>
  <c r="CA108" i="1"/>
  <c r="AE124" i="1"/>
  <c r="AE129" i="1"/>
  <c r="AE190" i="1"/>
  <c r="AE172" i="1"/>
  <c r="AE200" i="1"/>
  <c r="AE89" i="1"/>
  <c r="AE131" i="1"/>
  <c r="AE120" i="1"/>
  <c r="AE106" i="1"/>
  <c r="AE259" i="1"/>
  <c r="AE185" i="1"/>
  <c r="AE254" i="1"/>
  <c r="AE207" i="1"/>
  <c r="AE31" i="1"/>
  <c r="AN220" i="1"/>
  <c r="AO220" i="1" s="1"/>
  <c r="AN50" i="1"/>
  <c r="AO50" i="1" s="1"/>
  <c r="AN292" i="1"/>
  <c r="AO292" i="1" s="1"/>
  <c r="AN85" i="1"/>
  <c r="AO85" i="1" s="1"/>
  <c r="AN131" i="1"/>
  <c r="AO131" i="1" s="1"/>
  <c r="AN252" i="1"/>
  <c r="AO252" i="1" s="1"/>
  <c r="AN262" i="1"/>
  <c r="AO262" i="1" s="1"/>
  <c r="AN137" i="1"/>
  <c r="AO137" i="1" s="1"/>
  <c r="AN309" i="1"/>
  <c r="AO309" i="1" s="1"/>
  <c r="AN139" i="1"/>
  <c r="AO139" i="1" s="1"/>
  <c r="AN316" i="1"/>
  <c r="AO316" i="1" s="1"/>
  <c r="AL108" i="1"/>
  <c r="AM108" i="1" s="1"/>
  <c r="AL177" i="1"/>
  <c r="AM177" i="1" s="1"/>
  <c r="AL131" i="1"/>
  <c r="AM131" i="1" s="1"/>
  <c r="AL4" i="1"/>
  <c r="AM4" i="1" s="1"/>
  <c r="AL73" i="1"/>
  <c r="AM73" i="1" s="1"/>
  <c r="CA271" i="1"/>
  <c r="CA189" i="1"/>
  <c r="CA104" i="1"/>
  <c r="CA6" i="1"/>
  <c r="AH65" i="1"/>
  <c r="AE40" i="1"/>
  <c r="AE142" i="1"/>
  <c r="AE85" i="1"/>
  <c r="AE117" i="1"/>
  <c r="AE109" i="1"/>
  <c r="AN169" i="1"/>
  <c r="AO169" i="1" s="1"/>
  <c r="CA9" i="1"/>
  <c r="CA182" i="1"/>
  <c r="AL150" i="1"/>
  <c r="AM150" i="1" s="1"/>
  <c r="AL39" i="1"/>
  <c r="AM39" i="1" s="1"/>
  <c r="AL197" i="1"/>
  <c r="AM197" i="1" s="1"/>
  <c r="AL24" i="1"/>
  <c r="AN186" i="1"/>
  <c r="AO186" i="1" s="1"/>
  <c r="AL159" i="1"/>
  <c r="AM159" i="1" s="1"/>
  <c r="AN178" i="1"/>
  <c r="AO178" i="1" s="1"/>
  <c r="AE66" i="1"/>
  <c r="AE280" i="1"/>
  <c r="AL134" i="1"/>
  <c r="AM134" i="1" s="1"/>
  <c r="AN175" i="1"/>
  <c r="AO175" i="1" s="1"/>
  <c r="AN195" i="1"/>
  <c r="AO195" i="1" s="1"/>
  <c r="AE145" i="1"/>
  <c r="AE116" i="1"/>
  <c r="AN305" i="1"/>
  <c r="AO305" i="1" s="1"/>
  <c r="AN11" i="1"/>
  <c r="AO11" i="1" s="1"/>
  <c r="AE92" i="1"/>
  <c r="AE156" i="1"/>
  <c r="AN68" i="1"/>
  <c r="AO68" i="1" s="1"/>
  <c r="AE164" i="1"/>
  <c r="AE271" i="1"/>
  <c r="AN79" i="1"/>
  <c r="AO79" i="1" s="1"/>
  <c r="AN17" i="1"/>
  <c r="AO17" i="1" s="1"/>
  <c r="BE31" i="1"/>
  <c r="AE84" i="1"/>
  <c r="AE43" i="1"/>
  <c r="AE261" i="1"/>
  <c r="BE238" i="1"/>
  <c r="BE165" i="1"/>
  <c r="BE251" i="1"/>
  <c r="BE63" i="1"/>
  <c r="BE208" i="1"/>
  <c r="BE173" i="1"/>
  <c r="BE215" i="1"/>
  <c r="BE237" i="1"/>
  <c r="BE29" i="1"/>
  <c r="BE120" i="1"/>
  <c r="BE268" i="1"/>
  <c r="BE83" i="1"/>
  <c r="BE71" i="1"/>
  <c r="BE47" i="1"/>
  <c r="BE54" i="1"/>
  <c r="BE201" i="1"/>
  <c r="BE175" i="1"/>
  <c r="BE231" i="1"/>
  <c r="BE149" i="1"/>
  <c r="BE198" i="1"/>
  <c r="BE60" i="1"/>
  <c r="BE37" i="1"/>
  <c r="BE51" i="1"/>
  <c r="BE279" i="1"/>
  <c r="BE70" i="1"/>
  <c r="BE148" i="1"/>
  <c r="BE204" i="1"/>
  <c r="BE87" i="1"/>
  <c r="BE196" i="1"/>
  <c r="BE254" i="1"/>
  <c r="BE11" i="1"/>
  <c r="BE77" i="1"/>
  <c r="BE56" i="1"/>
  <c r="BE195" i="1"/>
  <c r="BE287" i="1"/>
  <c r="BE157" i="1"/>
  <c r="BE115" i="1"/>
  <c r="BE177" i="1"/>
  <c r="BE282" i="1"/>
  <c r="BE107" i="1"/>
  <c r="BE86" i="1"/>
  <c r="BE6" i="1"/>
  <c r="BE172" i="1"/>
  <c r="BE184" i="1"/>
  <c r="BE64" i="1"/>
  <c r="BE285" i="1"/>
  <c r="BE267" i="1"/>
  <c r="BE166" i="1"/>
  <c r="BE16" i="1"/>
  <c r="BE211" i="1"/>
  <c r="BE207" i="1"/>
  <c r="BE159" i="1"/>
  <c r="BE12" i="1"/>
  <c r="BE283" i="1"/>
  <c r="BE263" i="1"/>
  <c r="BE104" i="1"/>
  <c r="BE7" i="1"/>
  <c r="BE214" i="1"/>
  <c r="BE95" i="1"/>
  <c r="BE223" i="1"/>
  <c r="BE20" i="1"/>
  <c r="AI20" i="1" s="1"/>
  <c r="BE113" i="1"/>
  <c r="BE155" i="1"/>
  <c r="BE36" i="1"/>
  <c r="BE286" i="1"/>
  <c r="BE255" i="1"/>
  <c r="BE108" i="1"/>
  <c r="BE176" i="1"/>
  <c r="BE8" i="1"/>
  <c r="BE203" i="1"/>
  <c r="BE199" i="1"/>
  <c r="AI199" i="1" s="1"/>
  <c r="BE151" i="1"/>
  <c r="BE124" i="1"/>
  <c r="BE67" i="1"/>
  <c r="BE45" i="1"/>
  <c r="BE4" i="1"/>
  <c r="BE112" i="1"/>
  <c r="BE229" i="1"/>
  <c r="BE280" i="1"/>
  <c r="BE123" i="1"/>
  <c r="BE101" i="1"/>
  <c r="BE52" i="1"/>
  <c r="BE212" i="1"/>
  <c r="BE133" i="1"/>
  <c r="BE14" i="1"/>
  <c r="BE134" i="1"/>
  <c r="BE46" i="1"/>
  <c r="BE241" i="1"/>
  <c r="BE55" i="1"/>
  <c r="BE220" i="1"/>
  <c r="BE197" i="1"/>
  <c r="BE188" i="1"/>
  <c r="BE44" i="1"/>
  <c r="BE205" i="1"/>
  <c r="BE242" i="1"/>
  <c r="BE163" i="1"/>
  <c r="BE3" i="1"/>
  <c r="BE216" i="1"/>
  <c r="BE22" i="1"/>
  <c r="BE132" i="1"/>
  <c r="BE76" i="1"/>
  <c r="BE262" i="1"/>
  <c r="BE261" i="1"/>
  <c r="BE236" i="1"/>
  <c r="BE75" i="1"/>
  <c r="BE277" i="1"/>
  <c r="BE213" i="1"/>
  <c r="BE200" i="1"/>
  <c r="BE93" i="1"/>
  <c r="BE150" i="1"/>
  <c r="BE131" i="1"/>
  <c r="BE240" i="1"/>
  <c r="BE179" i="1"/>
  <c r="BE235" i="1"/>
  <c r="BE99" i="1"/>
  <c r="BE111" i="1"/>
  <c r="BE243" i="1"/>
  <c r="BE260" i="1"/>
  <c r="BE180" i="1"/>
  <c r="BE239" i="1"/>
  <c r="BE32" i="1"/>
  <c r="BE275" i="1"/>
  <c r="BE189" i="1"/>
  <c r="BE92" i="1"/>
  <c r="BE19" i="1"/>
  <c r="BE190" i="1"/>
  <c r="BE15" i="1"/>
  <c r="AE224" i="1"/>
  <c r="AE168" i="1"/>
  <c r="BE116" i="1"/>
  <c r="BE164" i="1"/>
  <c r="BE35" i="1"/>
  <c r="BE221" i="1"/>
  <c r="BE100" i="1"/>
  <c r="BE5" i="1"/>
  <c r="BE80" i="1"/>
  <c r="BE245" i="1"/>
  <c r="BE9" i="1"/>
  <c r="BE182" i="1"/>
  <c r="BE59" i="1"/>
  <c r="BE156" i="1"/>
  <c r="BE247" i="1"/>
  <c r="BE167" i="1"/>
  <c r="BE78" i="1"/>
  <c r="BE171" i="1"/>
  <c r="BE39" i="1"/>
  <c r="BE191" i="1"/>
  <c r="BE102" i="1"/>
  <c r="BE79" i="1"/>
  <c r="BE174" i="1"/>
  <c r="BE27" i="1"/>
  <c r="BE91" i="1"/>
  <c r="BE85" i="1"/>
  <c r="BE13" i="1"/>
  <c r="BE202" i="1"/>
  <c r="BE61" i="1"/>
  <c r="BE284" i="1"/>
  <c r="BE224" i="1"/>
  <c r="AI224" i="1" s="1"/>
  <c r="BE135" i="1"/>
  <c r="BE121" i="1"/>
  <c r="BE139" i="1"/>
  <c r="BE244" i="1"/>
  <c r="BE158" i="1"/>
  <c r="BE119" i="1"/>
  <c r="BE219" i="1"/>
  <c r="BE43" i="1"/>
  <c r="BE183" i="1"/>
  <c r="BE276" i="1"/>
  <c r="BE72" i="1"/>
  <c r="BE110" i="1"/>
  <c r="BE140" i="1"/>
  <c r="BE248" i="1"/>
  <c r="AI248" i="1" s="1"/>
  <c r="BE105" i="1"/>
  <c r="BE84" i="1"/>
  <c r="BE178" i="1"/>
  <c r="BE210" i="1"/>
  <c r="BE94" i="1"/>
  <c r="BE68" i="1"/>
  <c r="BE252" i="1"/>
  <c r="BE62" i="1"/>
  <c r="AI62" i="1" s="1"/>
  <c r="BE69" i="1"/>
  <c r="BE230" i="1"/>
  <c r="BE126" i="1"/>
  <c r="BE21" i="1"/>
  <c r="BE28" i="1"/>
  <c r="BE160" i="1"/>
  <c r="AI160" i="1" s="1"/>
  <c r="BE109" i="1"/>
  <c r="BE17" i="1"/>
  <c r="BE53" i="1"/>
  <c r="BE227" i="1"/>
  <c r="BE142" i="1"/>
  <c r="BE152" i="1"/>
  <c r="BE253" i="1"/>
  <c r="BE118" i="1"/>
  <c r="BE259" i="1"/>
  <c r="BE30" i="1"/>
  <c r="AH17" i="1"/>
  <c r="AN306" i="1"/>
  <c r="AO306" i="1" s="1"/>
  <c r="AE191" i="1"/>
  <c r="AN212" i="1"/>
  <c r="AO212" i="1" s="1"/>
  <c r="AN285" i="1"/>
  <c r="AO285" i="1" s="1"/>
  <c r="BE209" i="1"/>
  <c r="BE103" i="1"/>
  <c r="BE271" i="1"/>
  <c r="BE206" i="1"/>
  <c r="AI206" i="1" s="1"/>
  <c r="BE38" i="1"/>
  <c r="BE228" i="1"/>
  <c r="BE181" i="1"/>
  <c r="BE65" i="1"/>
  <c r="BE187" i="1"/>
  <c r="BE143" i="1"/>
  <c r="BE127" i="1"/>
  <c r="BE269" i="1"/>
  <c r="BE278" i="1"/>
  <c r="BE117" i="1"/>
  <c r="BE270" i="1"/>
  <c r="BE246" i="1"/>
  <c r="BE141" i="1"/>
  <c r="BE81" i="1"/>
  <c r="BE147" i="1"/>
  <c r="BE222" i="1"/>
  <c r="BE125" i="1"/>
  <c r="AI125" i="1" s="1"/>
  <c r="AI184" i="1" l="1"/>
  <c r="AI288" i="1"/>
  <c r="AP288" i="1"/>
  <c r="AJ288" i="1" s="1"/>
  <c r="AV288" i="1" s="1"/>
  <c r="AX288" i="1" s="1"/>
  <c r="BY123" i="1"/>
  <c r="AI175" i="1"/>
  <c r="AP264" i="1"/>
  <c r="AJ264" i="1" s="1"/>
  <c r="AV264" i="1" s="1"/>
  <c r="AI264" i="1"/>
  <c r="AP206" i="1"/>
  <c r="AJ206" i="1" s="1"/>
  <c r="AV206" i="1" s="1"/>
  <c r="AP290" i="1"/>
  <c r="AJ290" i="1" s="1"/>
  <c r="AV290" i="1" s="1"/>
  <c r="AX290" i="1" s="1"/>
  <c r="AI290" i="1"/>
  <c r="AI232" i="1"/>
  <c r="AP232" i="1"/>
  <c r="AJ232" i="1" s="1"/>
  <c r="AV232" i="1" s="1"/>
  <c r="AX232" i="1" s="1"/>
  <c r="AP192" i="1"/>
  <c r="AJ192" i="1" s="1"/>
  <c r="AV192" i="1" s="1"/>
  <c r="AX192" i="1" s="1"/>
  <c r="AI192" i="1"/>
  <c r="AP184" i="1"/>
  <c r="AJ184" i="1" s="1"/>
  <c r="AV184" i="1" s="1"/>
  <c r="AX184" i="1" s="1"/>
  <c r="AI265" i="1"/>
  <c r="AI289" i="1"/>
  <c r="AP289" i="1"/>
  <c r="AJ289" i="1" s="1"/>
  <c r="AV289" i="1" s="1"/>
  <c r="AX289" i="1" s="1"/>
  <c r="AP88" i="1"/>
  <c r="AJ88" i="1" s="1"/>
  <c r="AS88" i="1" s="1"/>
  <c r="AI88" i="1"/>
  <c r="AP145" i="1"/>
  <c r="AJ145" i="1" s="1"/>
  <c r="BB145" i="1" s="1"/>
  <c r="AI145" i="1"/>
  <c r="AP63" i="1"/>
  <c r="AJ63" i="1" s="1"/>
  <c r="AV63" i="1" s="1"/>
  <c r="AX63" i="1" s="1"/>
  <c r="AI63" i="1"/>
  <c r="AI119" i="1"/>
  <c r="AP128" i="1"/>
  <c r="AJ128" i="1" s="1"/>
  <c r="AV128" i="1" s="1"/>
  <c r="AX128" i="1" s="1"/>
  <c r="AP136" i="1"/>
  <c r="AJ136" i="1" s="1"/>
  <c r="AV136" i="1" s="1"/>
  <c r="AI136" i="1"/>
  <c r="AI128" i="1"/>
  <c r="AP40" i="1"/>
  <c r="AJ40" i="1" s="1"/>
  <c r="AV40" i="1" s="1"/>
  <c r="AX40" i="1" s="1"/>
  <c r="AI40" i="1"/>
  <c r="AP96" i="1"/>
  <c r="AJ96" i="1" s="1"/>
  <c r="BB96" i="1" s="1"/>
  <c r="BD96" i="1" s="1"/>
  <c r="AI96" i="1"/>
  <c r="AP66" i="1"/>
  <c r="AJ66" i="1" s="1"/>
  <c r="BB66" i="1" s="1"/>
  <c r="AI66" i="1"/>
  <c r="AI48" i="1"/>
  <c r="AP48" i="1"/>
  <c r="AJ48" i="1" s="1"/>
  <c r="AS48" i="1" s="1"/>
  <c r="AB289" i="1"/>
  <c r="AB290" i="1"/>
  <c r="BY291" i="1"/>
  <c r="BY290" i="1"/>
  <c r="AB288" i="1"/>
  <c r="AB66" i="1"/>
  <c r="BY67" i="1"/>
  <c r="AV48" i="1"/>
  <c r="AW48" i="1" s="1"/>
  <c r="BY289" i="1"/>
  <c r="AB265" i="1"/>
  <c r="AB266" i="1"/>
  <c r="BY267" i="1"/>
  <c r="BY266" i="1"/>
  <c r="AB233" i="1"/>
  <c r="AB234" i="1"/>
  <c r="BY235" i="1"/>
  <c r="BY234" i="1"/>
  <c r="AB184" i="1"/>
  <c r="AB192" i="1"/>
  <c r="BY193" i="1"/>
  <c r="AB264" i="1"/>
  <c r="AB114" i="1"/>
  <c r="BY115" i="1"/>
  <c r="AV96" i="1"/>
  <c r="AW96" i="1" s="1"/>
  <c r="AY96" i="1"/>
  <c r="AP104" i="1"/>
  <c r="AJ104" i="1" s="1"/>
  <c r="AS104" i="1" s="1"/>
  <c r="AV146" i="1"/>
  <c r="AX146" i="1" s="1"/>
  <c r="BB146" i="1"/>
  <c r="AY136" i="1"/>
  <c r="AK129" i="1"/>
  <c r="AY129" i="1"/>
  <c r="AV130" i="1"/>
  <c r="AX130" i="1" s="1"/>
  <c r="AY130" i="1"/>
  <c r="AY128" i="1"/>
  <c r="AV98" i="1"/>
  <c r="AW98" i="1" s="1"/>
  <c r="BB98" i="1"/>
  <c r="AV97" i="1"/>
  <c r="AX97" i="1" s="1"/>
  <c r="BB97" i="1"/>
  <c r="AK41" i="1"/>
  <c r="BB41" i="1"/>
  <c r="BB40" i="1"/>
  <c r="AK58" i="1"/>
  <c r="BB58" i="1"/>
  <c r="BY265" i="1"/>
  <c r="AB97" i="1"/>
  <c r="AB98" i="1"/>
  <c r="BY99" i="1"/>
  <c r="BY98" i="1"/>
  <c r="AB256" i="1"/>
  <c r="AB96" i="1"/>
  <c r="BY97" i="1"/>
  <c r="BY257" i="1"/>
  <c r="AB232" i="1"/>
  <c r="AB249" i="1"/>
  <c r="BY250" i="1"/>
  <c r="BY233" i="1"/>
  <c r="AB168" i="1"/>
  <c r="AB169" i="1"/>
  <c r="BY170" i="1"/>
  <c r="BY169" i="1"/>
  <c r="AB136" i="1"/>
  <c r="AB145" i="1"/>
  <c r="AB146" i="1"/>
  <c r="BY146" i="1"/>
  <c r="BY147" i="1"/>
  <c r="BY137" i="1"/>
  <c r="BY131" i="1"/>
  <c r="AB128" i="1"/>
  <c r="AB129" i="1"/>
  <c r="AB130" i="1"/>
  <c r="BY130" i="1"/>
  <c r="BY129" i="1"/>
  <c r="AB82" i="1"/>
  <c r="AB88" i="1"/>
  <c r="BY89" i="1"/>
  <c r="AB57" i="1"/>
  <c r="AB58" i="1"/>
  <c r="BY59" i="1"/>
  <c r="BY58" i="1"/>
  <c r="AB49" i="1"/>
  <c r="AB48" i="1"/>
  <c r="BY49" i="1"/>
  <c r="BY50" i="1"/>
  <c r="AB18" i="1"/>
  <c r="AB41" i="1"/>
  <c r="AB42" i="1"/>
  <c r="AB40" i="1"/>
  <c r="BY43" i="1"/>
  <c r="BY42" i="1"/>
  <c r="BY41" i="1"/>
  <c r="BY19" i="1"/>
  <c r="AP248" i="1"/>
  <c r="AJ248" i="1" s="1"/>
  <c r="AV248" i="1" s="1"/>
  <c r="AX248" i="1" s="1"/>
  <c r="AI178" i="1"/>
  <c r="AP178" i="1"/>
  <c r="AJ178" i="1" s="1"/>
  <c r="AV178" i="1" s="1"/>
  <c r="AX178" i="1" s="1"/>
  <c r="AI280" i="1"/>
  <c r="AP175" i="1"/>
  <c r="AJ175" i="1" s="1"/>
  <c r="AS175" i="1" s="1"/>
  <c r="AP281" i="1"/>
  <c r="AJ281" i="1" s="1"/>
  <c r="AV281" i="1" s="1"/>
  <c r="AX281" i="1" s="1"/>
  <c r="AI281" i="1"/>
  <c r="AI282" i="1"/>
  <c r="AP282" i="1"/>
  <c r="AJ282" i="1" s="1"/>
  <c r="AI71" i="1"/>
  <c r="AK57" i="1"/>
  <c r="AB33" i="1"/>
  <c r="AB278" i="1"/>
  <c r="AB16" i="1"/>
  <c r="AB261" i="1"/>
  <c r="AB242" i="1"/>
  <c r="AB219" i="1"/>
  <c r="AB203" i="1"/>
  <c r="AB182" i="1"/>
  <c r="AB163" i="1"/>
  <c r="AB141" i="1"/>
  <c r="AB115" i="1"/>
  <c r="AB93" i="1"/>
  <c r="AB69" i="1"/>
  <c r="AB52" i="1"/>
  <c r="AB22" i="1"/>
  <c r="AB210" i="1"/>
  <c r="AB173" i="1"/>
  <c r="AB125" i="1"/>
  <c r="AB144" i="1"/>
  <c r="AB8" i="1"/>
  <c r="AB285" i="1"/>
  <c r="AB252" i="1"/>
  <c r="AB236" i="1"/>
  <c r="AB211" i="1"/>
  <c r="AB191" i="1"/>
  <c r="AB172" i="1"/>
  <c r="AB152" i="1"/>
  <c r="AB123" i="1"/>
  <c r="AB102" i="1"/>
  <c r="AB81" i="1"/>
  <c r="AB60" i="1"/>
  <c r="AB32" i="1"/>
  <c r="AB272" i="1"/>
  <c r="AB5" i="1"/>
  <c r="AB284" i="1"/>
  <c r="AB251" i="1"/>
  <c r="AB224" i="1"/>
  <c r="AB183" i="1"/>
  <c r="AB147" i="1"/>
  <c r="AB91" i="1"/>
  <c r="AB243" i="1"/>
  <c r="AB140" i="1"/>
  <c r="AB67" i="1"/>
  <c r="AB21" i="1"/>
  <c r="AB241" i="1"/>
  <c r="AB68" i="1"/>
  <c r="AB287" i="1"/>
  <c r="AB105" i="1"/>
  <c r="AB273" i="1"/>
  <c r="AB245" i="1"/>
  <c r="AB166" i="1"/>
  <c r="AB79" i="1"/>
  <c r="AB37" i="1"/>
  <c r="AB19" i="1"/>
  <c r="AB176" i="1"/>
  <c r="AB43" i="1"/>
  <c r="AB99" i="1"/>
  <c r="AB55" i="1"/>
  <c r="AB31" i="1"/>
  <c r="AB15" i="1"/>
  <c r="AB268" i="1"/>
  <c r="AB214" i="1"/>
  <c r="AB177" i="1"/>
  <c r="AB276" i="1"/>
  <c r="AB222" i="1"/>
  <c r="AB59" i="1"/>
  <c r="AB121" i="1"/>
  <c r="AB215" i="1"/>
  <c r="AB44" i="1"/>
  <c r="AB235" i="1"/>
  <c r="AB279" i="1"/>
  <c r="AB229" i="1"/>
  <c r="AB72" i="1"/>
  <c r="AB28" i="1"/>
  <c r="AB131" i="1"/>
  <c r="AB165" i="1"/>
  <c r="AB205" i="1"/>
  <c r="AB94" i="1"/>
  <c r="AB201" i="1"/>
  <c r="AB87" i="1"/>
  <c r="AB51" i="1"/>
  <c r="AB6" i="1"/>
  <c r="AB61" i="1"/>
  <c r="AB109" i="1"/>
  <c r="AB280" i="1"/>
  <c r="AB153" i="1"/>
  <c r="AB113" i="1"/>
  <c r="AB286" i="1"/>
  <c r="AB259" i="1"/>
  <c r="AB231" i="1"/>
  <c r="AB216" i="1"/>
  <c r="AB199" i="1"/>
  <c r="AB179" i="1"/>
  <c r="AB158" i="1"/>
  <c r="AB139" i="1"/>
  <c r="AB108" i="1"/>
  <c r="AB84" i="1"/>
  <c r="AB64" i="1"/>
  <c r="AB45" i="1"/>
  <c r="AB20" i="1"/>
  <c r="AB200" i="1"/>
  <c r="AB159" i="1"/>
  <c r="AB111" i="1"/>
  <c r="AB282" i="1"/>
  <c r="AB3" i="1"/>
  <c r="AB270" i="1"/>
  <c r="AB247" i="1"/>
  <c r="AB227" i="1"/>
  <c r="AB207" i="1"/>
  <c r="AB187" i="1"/>
  <c r="AB167" i="1"/>
  <c r="AB142" i="1"/>
  <c r="AB118" i="1"/>
  <c r="AB76" i="1"/>
  <c r="AB281" i="1"/>
  <c r="AB240" i="1"/>
  <c r="AB133" i="1"/>
  <c r="AB110" i="1"/>
  <c r="AB135" i="1"/>
  <c r="AB71" i="1"/>
  <c r="AB150" i="1"/>
  <c r="AB9" i="1"/>
  <c r="AB17" i="1"/>
  <c r="AB12" i="1"/>
  <c r="AB197" i="1"/>
  <c r="AB124" i="1"/>
  <c r="AB80" i="1"/>
  <c r="AB23" i="1"/>
  <c r="AB7" i="1"/>
  <c r="AB271" i="1"/>
  <c r="AB248" i="1"/>
  <c r="AB223" i="1"/>
  <c r="AB212" i="1"/>
  <c r="AB198" i="1"/>
  <c r="AB175" i="1"/>
  <c r="AB143" i="1"/>
  <c r="AB126" i="1"/>
  <c r="AB103" i="1"/>
  <c r="AB83" i="1"/>
  <c r="AB62" i="1"/>
  <c r="AB38" i="1"/>
  <c r="AB246" i="1"/>
  <c r="AB189" i="1"/>
  <c r="AB151" i="1"/>
  <c r="AB100" i="1"/>
  <c r="AB277" i="1"/>
  <c r="AB13" i="1"/>
  <c r="AB262" i="1"/>
  <c r="AB239" i="1"/>
  <c r="AB221" i="1"/>
  <c r="AB204" i="1"/>
  <c r="AB174" i="1"/>
  <c r="AB155" i="1"/>
  <c r="AB127" i="1"/>
  <c r="AB112" i="1"/>
  <c r="AB92" i="1"/>
  <c r="AB70" i="1"/>
  <c r="AB46" i="1"/>
  <c r="AB27" i="1"/>
  <c r="AB275" i="1"/>
  <c r="AB14" i="1"/>
  <c r="AB263" i="1"/>
  <c r="AB238" i="1"/>
  <c r="AB206" i="1"/>
  <c r="AB117" i="1"/>
  <c r="AB47" i="1"/>
  <c r="AB35" i="1"/>
  <c r="AB209" i="1"/>
  <c r="AB254" i="1"/>
  <c r="AB4" i="1"/>
  <c r="AB202" i="1"/>
  <c r="AB116" i="1"/>
  <c r="AB30" i="1"/>
  <c r="AB86" i="1"/>
  <c r="AB237" i="1"/>
  <c r="AB157" i="1"/>
  <c r="AB65" i="1"/>
  <c r="AB217" i="1"/>
  <c r="AB156" i="1"/>
  <c r="AB77" i="1"/>
  <c r="AB29" i="1"/>
  <c r="AB53" i="1"/>
  <c r="AB63" i="1"/>
  <c r="AB269" i="1"/>
  <c r="AB188" i="1"/>
  <c r="AB95" i="1"/>
  <c r="AB220" i="1"/>
  <c r="AB120" i="1"/>
  <c r="AB208" i="1"/>
  <c r="AB134" i="1"/>
  <c r="AB39" i="1"/>
  <c r="AB255" i="1"/>
  <c r="AB107" i="1"/>
  <c r="AB36" i="1"/>
  <c r="AB78" i="1"/>
  <c r="AB283" i="1"/>
  <c r="AB56" i="1"/>
  <c r="AB244" i="1"/>
  <c r="AB171" i="1"/>
  <c r="AB75" i="1"/>
  <c r="AB181" i="1"/>
  <c r="AB11" i="1"/>
  <c r="AB195" i="1"/>
  <c r="AB104" i="1"/>
  <c r="AB25" i="1"/>
  <c r="AB230" i="1"/>
  <c r="AB267" i="1"/>
  <c r="AB260" i="1"/>
  <c r="AB24" i="1"/>
  <c r="AB190" i="1"/>
  <c r="AB213" i="1"/>
  <c r="AB228" i="1"/>
  <c r="AB149" i="1"/>
  <c r="AB54" i="1"/>
  <c r="AB132" i="1"/>
  <c r="AB253" i="1"/>
  <c r="AB178" i="1"/>
  <c r="AB85" i="1"/>
  <c r="AB119" i="1"/>
  <c r="AB196" i="1"/>
  <c r="AB164" i="1"/>
  <c r="AB180" i="1"/>
  <c r="AB148" i="1"/>
  <c r="AB101" i="1"/>
  <c r="AP17" i="1"/>
  <c r="AJ17" i="1" s="1"/>
  <c r="AP153" i="1"/>
  <c r="AJ153" i="1" s="1"/>
  <c r="AV153" i="1" s="1"/>
  <c r="AX153" i="1" s="1"/>
  <c r="AI153" i="1"/>
  <c r="AI17" i="1"/>
  <c r="AI208" i="1"/>
  <c r="AP208" i="1"/>
  <c r="AJ208" i="1" s="1"/>
  <c r="AI38" i="1"/>
  <c r="AI103" i="1"/>
  <c r="AJ103" i="1"/>
  <c r="AP20" i="1"/>
  <c r="AJ20" i="1" s="1"/>
  <c r="BB20" i="1" s="1"/>
  <c r="BD20" i="1" s="1"/>
  <c r="AI203" i="1"/>
  <c r="AI271" i="1"/>
  <c r="BY154" i="1"/>
  <c r="AK321" i="1"/>
  <c r="AI126" i="1"/>
  <c r="AI259" i="1"/>
  <c r="AP228" i="1"/>
  <c r="AJ228" i="1" s="1"/>
  <c r="AI52" i="1"/>
  <c r="AI56" i="1"/>
  <c r="AI115" i="1"/>
  <c r="AP46" i="1"/>
  <c r="AJ46" i="1" s="1"/>
  <c r="AV46" i="1" s="1"/>
  <c r="AX46" i="1" s="1"/>
  <c r="AI76" i="1"/>
  <c r="AI272" i="1"/>
  <c r="AP38" i="1"/>
  <c r="AJ38" i="1" s="1"/>
  <c r="AP272" i="1"/>
  <c r="AJ272" i="1" s="1"/>
  <c r="AV272" i="1" s="1"/>
  <c r="AX272" i="1" s="1"/>
  <c r="AI242" i="1"/>
  <c r="AP242" i="1"/>
  <c r="AJ242" i="1" s="1"/>
  <c r="AV242" i="1" s="1"/>
  <c r="AK73" i="1"/>
  <c r="AI4" i="1"/>
  <c r="AP241" i="1"/>
  <c r="AJ241" i="1" s="1"/>
  <c r="AV241" i="1" s="1"/>
  <c r="AI149" i="1"/>
  <c r="AI198" i="1"/>
  <c r="AI241" i="1"/>
  <c r="AP198" i="1"/>
  <c r="AJ198" i="1" s="1"/>
  <c r="AV198" i="1" s="1"/>
  <c r="AP149" i="1"/>
  <c r="AJ149" i="1" s="1"/>
  <c r="BB149" i="1" s="1"/>
  <c r="AP4" i="1"/>
  <c r="AJ4" i="1" s="1"/>
  <c r="AI202" i="1"/>
  <c r="AI5" i="1"/>
  <c r="AP126" i="1"/>
  <c r="AJ126" i="1" s="1"/>
  <c r="AP202" i="1"/>
  <c r="AJ202" i="1" s="1"/>
  <c r="BB202" i="1" s="1"/>
  <c r="BD202" i="1" s="1"/>
  <c r="AP115" i="1"/>
  <c r="AJ115" i="1" s="1"/>
  <c r="AP76" i="1"/>
  <c r="AJ76" i="1" s="1"/>
  <c r="AV76" i="1" s="1"/>
  <c r="AX76" i="1" s="1"/>
  <c r="AP56" i="1"/>
  <c r="AJ56" i="1" s="1"/>
  <c r="AP21" i="1"/>
  <c r="AJ21" i="1" s="1"/>
  <c r="AV21" i="1" s="1"/>
  <c r="AX21" i="1" s="1"/>
  <c r="AI21" i="1"/>
  <c r="AI201" i="1"/>
  <c r="AP271" i="1"/>
  <c r="AJ271" i="1" s="1"/>
  <c r="AV271" i="1" s="1"/>
  <c r="AX271" i="1" s="1"/>
  <c r="AI112" i="1"/>
  <c r="AI237" i="1"/>
  <c r="AP237" i="1"/>
  <c r="AJ237" i="1" s="1"/>
  <c r="AV237" i="1" s="1"/>
  <c r="AP201" i="1"/>
  <c r="AJ201" i="1" s="1"/>
  <c r="AV201" i="1" s="1"/>
  <c r="AX201" i="1" s="1"/>
  <c r="AI105" i="1"/>
  <c r="AI75" i="1"/>
  <c r="AP105" i="1"/>
  <c r="AJ105" i="1" s="1"/>
  <c r="AP119" i="1"/>
  <c r="AJ119" i="1" s="1"/>
  <c r="AV119" i="1" s="1"/>
  <c r="AX119" i="1" s="1"/>
  <c r="AP75" i="1"/>
  <c r="AJ75" i="1" s="1"/>
  <c r="AI9" i="1"/>
  <c r="AP9" i="1"/>
  <c r="AJ9" i="1" s="1"/>
  <c r="AI213" i="1"/>
  <c r="AP213" i="1"/>
  <c r="AJ213" i="1" s="1"/>
  <c r="AP71" i="1"/>
  <c r="AJ71" i="1" s="1"/>
  <c r="AI11" i="1"/>
  <c r="AP33" i="1"/>
  <c r="AJ33" i="1" s="1"/>
  <c r="AV33" i="1" s="1"/>
  <c r="AX33" i="1" s="1"/>
  <c r="AI33" i="1"/>
  <c r="AI176" i="1"/>
  <c r="AP176" i="1"/>
  <c r="AJ176" i="1" s="1"/>
  <c r="AP203" i="1"/>
  <c r="AJ203" i="1" s="1"/>
  <c r="AV203" i="1" s="1"/>
  <c r="AI30" i="1"/>
  <c r="AP62" i="1"/>
  <c r="AJ62" i="1" s="1"/>
  <c r="BB62" i="1" s="1"/>
  <c r="AP30" i="1"/>
  <c r="AJ30" i="1" s="1"/>
  <c r="AV30" i="1" s="1"/>
  <c r="AX30" i="1" s="1"/>
  <c r="AK26" i="1"/>
  <c r="AP144" i="1"/>
  <c r="AJ144" i="1" s="1"/>
  <c r="AS144" i="1" s="1"/>
  <c r="AI144" i="1"/>
  <c r="AP219" i="1"/>
  <c r="AJ219" i="1" s="1"/>
  <c r="AP224" i="1"/>
  <c r="AJ224" i="1" s="1"/>
  <c r="AV224" i="1" s="1"/>
  <c r="AX224" i="1" s="1"/>
  <c r="AP112" i="1"/>
  <c r="AJ112" i="1" s="1"/>
  <c r="AV112" i="1" s="1"/>
  <c r="AX112" i="1" s="1"/>
  <c r="AK97" i="1"/>
  <c r="AK310" i="1"/>
  <c r="AK309" i="1"/>
  <c r="AK312" i="1"/>
  <c r="AI107" i="1"/>
  <c r="AP107" i="1"/>
  <c r="AJ107" i="1" s="1"/>
  <c r="AI70" i="1"/>
  <c r="AK302" i="1"/>
  <c r="AI221" i="1"/>
  <c r="AI7" i="1"/>
  <c r="AK98" i="1"/>
  <c r="AK146" i="1"/>
  <c r="AI253" i="1"/>
  <c r="AP148" i="1"/>
  <c r="AJ148" i="1" s="1"/>
  <c r="BB148" i="1" s="1"/>
  <c r="AK303" i="1"/>
  <c r="AI25" i="1"/>
  <c r="AV88" i="1"/>
  <c r="AW88" i="1" s="1"/>
  <c r="AK185" i="1"/>
  <c r="AI104" i="1"/>
  <c r="AI279" i="1"/>
  <c r="AI260" i="1"/>
  <c r="AI121" i="1"/>
  <c r="AI239" i="1"/>
  <c r="AI236" i="1"/>
  <c r="AP216" i="1"/>
  <c r="AJ216" i="1" s="1"/>
  <c r="AY216" i="1" s="1"/>
  <c r="BA216" i="1" s="1"/>
  <c r="AK50" i="1"/>
  <c r="AK90" i="1"/>
  <c r="AP253" i="1"/>
  <c r="AJ253" i="1" s="1"/>
  <c r="AV253" i="1" s="1"/>
  <c r="AX253" i="1" s="1"/>
  <c r="AI243" i="1"/>
  <c r="AI16" i="1"/>
  <c r="AI227" i="1"/>
  <c r="AI174" i="1"/>
  <c r="AI173" i="1"/>
  <c r="AP70" i="1"/>
  <c r="AJ70" i="1" s="1"/>
  <c r="AV70" i="1" s="1"/>
  <c r="AX70" i="1" s="1"/>
  <c r="AV58" i="1"/>
  <c r="AW58" i="1" s="1"/>
  <c r="AV301" i="1"/>
  <c r="AX301" i="1" s="1"/>
  <c r="BY34" i="1"/>
  <c r="AP199" i="1"/>
  <c r="AJ199" i="1" s="1"/>
  <c r="AI79" i="1"/>
  <c r="AI196" i="1"/>
  <c r="AI60" i="1"/>
  <c r="AP276" i="1"/>
  <c r="AJ276" i="1" s="1"/>
  <c r="BB276" i="1" s="1"/>
  <c r="AI167" i="1"/>
  <c r="AI159" i="1"/>
  <c r="AI157" i="1"/>
  <c r="AP174" i="1"/>
  <c r="AJ174" i="1" s="1"/>
  <c r="AS174" i="1" s="1"/>
  <c r="AP157" i="1"/>
  <c r="AJ157" i="1" s="1"/>
  <c r="BB157" i="1" s="1"/>
  <c r="AP72" i="1"/>
  <c r="AJ72" i="1" s="1"/>
  <c r="AS72" i="1" s="1"/>
  <c r="AP60" i="1"/>
  <c r="AJ60" i="1" s="1"/>
  <c r="AI261" i="1"/>
  <c r="AK317" i="1"/>
  <c r="AI216" i="1"/>
  <c r="AI220" i="1"/>
  <c r="AI229" i="1"/>
  <c r="AI214" i="1"/>
  <c r="AI28" i="1"/>
  <c r="AI268" i="1"/>
  <c r="AP167" i="1"/>
  <c r="AJ167" i="1" s="1"/>
  <c r="AY167" i="1" s="1"/>
  <c r="AP238" i="1"/>
  <c r="AJ238" i="1" s="1"/>
  <c r="AP23" i="1"/>
  <c r="AJ23" i="1" s="1"/>
  <c r="AY23" i="1" s="1"/>
  <c r="AP52" i="1"/>
  <c r="AJ52" i="1" s="1"/>
  <c r="AS52" i="1" s="1"/>
  <c r="AP125" i="1"/>
  <c r="AJ125" i="1" s="1"/>
  <c r="AY125" i="1" s="1"/>
  <c r="AP229" i="1"/>
  <c r="AJ229" i="1" s="1"/>
  <c r="AP28" i="1"/>
  <c r="AJ28" i="1" s="1"/>
  <c r="AP261" i="1"/>
  <c r="AJ261" i="1" s="1"/>
  <c r="AV261" i="1" s="1"/>
  <c r="AX261" i="1" s="1"/>
  <c r="AP191" i="1"/>
  <c r="AJ191" i="1" s="1"/>
  <c r="AP239" i="1"/>
  <c r="AJ239" i="1" s="1"/>
  <c r="AP284" i="1"/>
  <c r="AJ284" i="1" s="1"/>
  <c r="BB284" i="1" s="1"/>
  <c r="AP214" i="1"/>
  <c r="AJ214" i="1" s="1"/>
  <c r="AP5" i="1"/>
  <c r="AJ5" i="1" s="1"/>
  <c r="AS5" i="1" s="1"/>
  <c r="AI180" i="1"/>
  <c r="AP180" i="1"/>
  <c r="AJ180" i="1" s="1"/>
  <c r="AS180" i="1" s="1"/>
  <c r="AP221" i="1"/>
  <c r="AJ221" i="1" s="1"/>
  <c r="AV186" i="1"/>
  <c r="AX186" i="1" s="1"/>
  <c r="AI151" i="1"/>
  <c r="AI36" i="1"/>
  <c r="AP212" i="1"/>
  <c r="AJ212" i="1" s="1"/>
  <c r="AV212" i="1" s="1"/>
  <c r="AX212" i="1" s="1"/>
  <c r="AI80" i="1"/>
  <c r="AP108" i="1"/>
  <c r="AJ108" i="1" s="1"/>
  <c r="AY108" i="1" s="1"/>
  <c r="AI15" i="1"/>
  <c r="AI108" i="1"/>
  <c r="AP236" i="1"/>
  <c r="AJ236" i="1" s="1"/>
  <c r="AV236" i="1" s="1"/>
  <c r="AX236" i="1" s="1"/>
  <c r="AI117" i="1"/>
  <c r="AI27" i="1"/>
  <c r="AI207" i="1"/>
  <c r="AI212" i="1"/>
  <c r="AI215" i="1"/>
  <c r="AI197" i="1"/>
  <c r="AI251" i="1"/>
  <c r="AV122" i="1"/>
  <c r="AW122" i="1" s="1"/>
  <c r="AK162" i="1"/>
  <c r="AV313" i="1"/>
  <c r="AX313" i="1" s="1"/>
  <c r="AV137" i="1"/>
  <c r="AW137" i="1" s="1"/>
  <c r="AP254" i="1"/>
  <c r="AJ254" i="1" s="1"/>
  <c r="AP87" i="1"/>
  <c r="AJ87" i="1" s="1"/>
  <c r="AV318" i="1"/>
  <c r="AW318" i="1" s="1"/>
  <c r="AV258" i="1"/>
  <c r="AW258" i="1" s="1"/>
  <c r="AP230" i="1"/>
  <c r="AJ230" i="1" s="1"/>
  <c r="AV230" i="1" s="1"/>
  <c r="AX230" i="1" s="1"/>
  <c r="AP65" i="1"/>
  <c r="AJ65" i="1" s="1"/>
  <c r="AV65" i="1" s="1"/>
  <c r="AX65" i="1" s="1"/>
  <c r="AP220" i="1"/>
  <c r="AJ220" i="1" s="1"/>
  <c r="AV220" i="1" s="1"/>
  <c r="AX220" i="1" s="1"/>
  <c r="AV305" i="1"/>
  <c r="AW305" i="1" s="1"/>
  <c r="AS206" i="1"/>
  <c r="AT206" i="1" s="1"/>
  <c r="AK316" i="1"/>
  <c r="AV319" i="1"/>
  <c r="AX319" i="1" s="1"/>
  <c r="AV295" i="1"/>
  <c r="AX295" i="1" s="1"/>
  <c r="AI140" i="1"/>
  <c r="AI164" i="1"/>
  <c r="AI99" i="1"/>
  <c r="AI131" i="1"/>
  <c r="AI46" i="1"/>
  <c r="AI45" i="1"/>
  <c r="AI155" i="1"/>
  <c r="AI95" i="1"/>
  <c r="AI204" i="1"/>
  <c r="AV256" i="1"/>
  <c r="AW256" i="1" s="1"/>
  <c r="AV194" i="1"/>
  <c r="AX194" i="1" s="1"/>
  <c r="AK294" i="1"/>
  <c r="AK130" i="1"/>
  <c r="AK225" i="1"/>
  <c r="AV292" i="1"/>
  <c r="AX292" i="1" s="1"/>
  <c r="AV265" i="1"/>
  <c r="AK168" i="1"/>
  <c r="AP251" i="1"/>
  <c r="AJ251" i="1" s="1"/>
  <c r="AK274" i="1"/>
  <c r="AI68" i="1"/>
  <c r="AI43" i="1"/>
  <c r="AI13" i="1"/>
  <c r="AI235" i="1"/>
  <c r="AI6" i="1"/>
  <c r="AI165" i="1"/>
  <c r="AP141" i="1"/>
  <c r="AJ141" i="1" s="1"/>
  <c r="AP80" i="1"/>
  <c r="AJ80" i="1" s="1"/>
  <c r="AV80" i="1" s="1"/>
  <c r="AX80" i="1" s="1"/>
  <c r="AP43" i="1"/>
  <c r="AJ43" i="1" s="1"/>
  <c r="AV43" i="1" s="1"/>
  <c r="AX43" i="1" s="1"/>
  <c r="AI246" i="1"/>
  <c r="AI219" i="1"/>
  <c r="AI179" i="1"/>
  <c r="AI44" i="1"/>
  <c r="AI101" i="1"/>
  <c r="AI124" i="1"/>
  <c r="AI86" i="1"/>
  <c r="AP44" i="1"/>
  <c r="AJ44" i="1" s="1"/>
  <c r="AV44" i="1" s="1"/>
  <c r="AX44" i="1" s="1"/>
  <c r="AP207" i="1"/>
  <c r="AJ207" i="1" s="1"/>
  <c r="AV207" i="1" s="1"/>
  <c r="AP117" i="1"/>
  <c r="AJ117" i="1" s="1"/>
  <c r="BB117" i="1" s="1"/>
  <c r="AP12" i="1"/>
  <c r="AJ12" i="1" s="1"/>
  <c r="AV12" i="1" s="1"/>
  <c r="AI83" i="1"/>
  <c r="AP190" i="1"/>
  <c r="AJ190" i="1" s="1"/>
  <c r="AP101" i="1"/>
  <c r="AJ101" i="1" s="1"/>
  <c r="AV101" i="1" s="1"/>
  <c r="AP124" i="1"/>
  <c r="AJ124" i="1" s="1"/>
  <c r="AI141" i="1"/>
  <c r="AI244" i="1"/>
  <c r="AI247" i="1"/>
  <c r="AI277" i="1"/>
  <c r="AV266" i="1"/>
  <c r="AX266" i="1" s="1"/>
  <c r="AP78" i="1"/>
  <c r="AJ78" i="1" s="1"/>
  <c r="AP252" i="1"/>
  <c r="AJ252" i="1" s="1"/>
  <c r="AV252" i="1" s="1"/>
  <c r="AX252" i="1" s="1"/>
  <c r="AP286" i="1"/>
  <c r="AJ286" i="1" s="1"/>
  <c r="BB286" i="1" s="1"/>
  <c r="AP36" i="1"/>
  <c r="AJ36" i="1" s="1"/>
  <c r="AP8" i="1"/>
  <c r="AJ8" i="1" s="1"/>
  <c r="AS8" i="1" s="1"/>
  <c r="AV41" i="1"/>
  <c r="AX41" i="1" s="1"/>
  <c r="BP22" i="1"/>
  <c r="BG16" i="1"/>
  <c r="AV298" i="1"/>
  <c r="AX298" i="1" s="1"/>
  <c r="AV308" i="1"/>
  <c r="AX308" i="1" s="1"/>
  <c r="AK154" i="1"/>
  <c r="BG23" i="1"/>
  <c r="BU23" i="1" s="1"/>
  <c r="AI210" i="1"/>
  <c r="AI61" i="1"/>
  <c r="AI91" i="1"/>
  <c r="AI35" i="1"/>
  <c r="AI111" i="1"/>
  <c r="AI240" i="1"/>
  <c r="AI188" i="1"/>
  <c r="AI223" i="1"/>
  <c r="AP118" i="1"/>
  <c r="AJ118" i="1" s="1"/>
  <c r="AV118" i="1" s="1"/>
  <c r="AX118" i="1" s="1"/>
  <c r="AP240" i="1"/>
  <c r="AJ240" i="1" s="1"/>
  <c r="AV240" i="1" s="1"/>
  <c r="AX240" i="1" s="1"/>
  <c r="AP210" i="1"/>
  <c r="AJ210" i="1" s="1"/>
  <c r="BG32" i="1"/>
  <c r="BU32" i="1" s="1"/>
  <c r="AP109" i="1"/>
  <c r="AJ109" i="1" s="1"/>
  <c r="AP91" i="1"/>
  <c r="AJ91" i="1" s="1"/>
  <c r="AY91" i="1" s="1"/>
  <c r="AI183" i="1"/>
  <c r="AI158" i="1"/>
  <c r="AI263" i="1"/>
  <c r="AI172" i="1"/>
  <c r="AP134" i="1"/>
  <c r="AJ134" i="1" s="1"/>
  <c r="AV134" i="1" s="1"/>
  <c r="AX134" i="1" s="1"/>
  <c r="AV129" i="1"/>
  <c r="AW129" i="1" s="1"/>
  <c r="AK74" i="1"/>
  <c r="AK234" i="1"/>
  <c r="BG14" i="1"/>
  <c r="BU14" i="1" s="1"/>
  <c r="AP35" i="1"/>
  <c r="AJ35" i="1" s="1"/>
  <c r="AK250" i="1"/>
  <c r="AK226" i="1"/>
  <c r="AV161" i="1"/>
  <c r="AW161" i="1" s="1"/>
  <c r="AP3" i="1"/>
  <c r="AJ3" i="1" s="1"/>
  <c r="AS3" i="1" s="1"/>
  <c r="AI118" i="1"/>
  <c r="AI84" i="1"/>
  <c r="AI39" i="1"/>
  <c r="AI100" i="1"/>
  <c r="AI150" i="1"/>
  <c r="AI205" i="1"/>
  <c r="AI195" i="1"/>
  <c r="AI254" i="1"/>
  <c r="AP150" i="1"/>
  <c r="AJ150" i="1" s="1"/>
  <c r="AP205" i="1"/>
  <c r="AJ205" i="1" s="1"/>
  <c r="AP14" i="1"/>
  <c r="AJ14" i="1" s="1"/>
  <c r="AV14" i="1" s="1"/>
  <c r="AK138" i="1"/>
  <c r="AI222" i="1"/>
  <c r="AI269" i="1"/>
  <c r="AI94" i="1"/>
  <c r="AI284" i="1"/>
  <c r="AI3" i="1"/>
  <c r="AI14" i="1"/>
  <c r="AI286" i="1"/>
  <c r="AI29" i="1"/>
  <c r="AP172" i="1"/>
  <c r="AJ172" i="1" s="1"/>
  <c r="AS172" i="1" s="1"/>
  <c r="AP135" i="1"/>
  <c r="AJ135" i="1" s="1"/>
  <c r="AP247" i="1"/>
  <c r="AJ247" i="1" s="1"/>
  <c r="AP179" i="1"/>
  <c r="AJ179" i="1" s="1"/>
  <c r="AS179" i="1" s="1"/>
  <c r="BG33" i="1"/>
  <c r="BO33" i="1" s="1"/>
  <c r="BG9" i="1"/>
  <c r="BO9" i="1" s="1"/>
  <c r="AP81" i="1"/>
  <c r="AJ81" i="1" s="1"/>
  <c r="AP47" i="1"/>
  <c r="AJ47" i="1" s="1"/>
  <c r="AP86" i="1"/>
  <c r="AJ86" i="1" s="1"/>
  <c r="AP54" i="1"/>
  <c r="AJ54" i="1" s="1"/>
  <c r="AS54" i="1" s="1"/>
  <c r="BG18" i="1"/>
  <c r="BO18" i="1" s="1"/>
  <c r="AP200" i="1"/>
  <c r="AJ200" i="1" s="1"/>
  <c r="AP51" i="1"/>
  <c r="AJ51" i="1" s="1"/>
  <c r="AS51" i="1" s="1"/>
  <c r="AI228" i="1"/>
  <c r="AI142" i="1"/>
  <c r="AI51" i="1"/>
  <c r="AP223" i="1"/>
  <c r="AJ223" i="1" s="1"/>
  <c r="AP25" i="1"/>
  <c r="AJ25" i="1" s="1"/>
  <c r="BB25" i="1" s="1"/>
  <c r="AP113" i="1"/>
  <c r="AJ113" i="1" s="1"/>
  <c r="AI109" i="1"/>
  <c r="AI116" i="1"/>
  <c r="AI134" i="1"/>
  <c r="AI47" i="1"/>
  <c r="AP102" i="1"/>
  <c r="AJ102" i="1" s="1"/>
  <c r="AP53" i="1"/>
  <c r="AJ53" i="1" s="1"/>
  <c r="AS53" i="1" s="1"/>
  <c r="AI78" i="1"/>
  <c r="AI200" i="1"/>
  <c r="AP197" i="1"/>
  <c r="AJ197" i="1" s="1"/>
  <c r="AY197" i="1" s="1"/>
  <c r="BA197" i="1" s="1"/>
  <c r="AP151" i="1"/>
  <c r="AJ151" i="1" s="1"/>
  <c r="AV151" i="1" s="1"/>
  <c r="AX151" i="1" s="1"/>
  <c r="AP173" i="1"/>
  <c r="AJ173" i="1" s="1"/>
  <c r="AS173" i="1" s="1"/>
  <c r="AV257" i="1"/>
  <c r="AW257" i="1" s="1"/>
  <c r="AI181" i="1"/>
  <c r="AI59" i="1"/>
  <c r="AI92" i="1"/>
  <c r="AI123" i="1"/>
  <c r="AV169" i="1"/>
  <c r="AW169" i="1" s="1"/>
  <c r="AI252" i="1"/>
  <c r="AI191" i="1"/>
  <c r="AI287" i="1"/>
  <c r="AP278" i="1"/>
  <c r="AJ278" i="1" s="1"/>
  <c r="BB278" i="1" s="1"/>
  <c r="BG7" i="1"/>
  <c r="BU7" i="1" s="1"/>
  <c r="AP77" i="1"/>
  <c r="AJ77" i="1" s="1"/>
  <c r="BG27" i="1"/>
  <c r="BG38" i="1"/>
  <c r="BO38" i="1" s="1"/>
  <c r="AP182" i="1"/>
  <c r="AJ182" i="1" s="1"/>
  <c r="AP268" i="1"/>
  <c r="AJ268" i="1" s="1"/>
  <c r="AP156" i="1"/>
  <c r="AJ156" i="1" s="1"/>
  <c r="BB156" i="1" s="1"/>
  <c r="AP6" i="1"/>
  <c r="AJ6" i="1" s="1"/>
  <c r="AS6" i="1" s="1"/>
  <c r="BG37" i="1"/>
  <c r="BU37" i="1" s="1"/>
  <c r="AP32" i="1"/>
  <c r="AJ32" i="1" s="1"/>
  <c r="AV32" i="1" s="1"/>
  <c r="AX32" i="1" s="1"/>
  <c r="AP121" i="1"/>
  <c r="AJ121" i="1" s="1"/>
  <c r="AP15" i="1"/>
  <c r="AJ15" i="1" s="1"/>
  <c r="AV15" i="1" s="1"/>
  <c r="AP16" i="1"/>
  <c r="AJ16" i="1" s="1"/>
  <c r="AV16" i="1" s="1"/>
  <c r="AP277" i="1"/>
  <c r="AK311" i="1"/>
  <c r="AV233" i="1"/>
  <c r="AX233" i="1" s="1"/>
  <c r="AP59" i="1"/>
  <c r="AJ59" i="1" s="1"/>
  <c r="AI135" i="1"/>
  <c r="AI22" i="1"/>
  <c r="AP99" i="1"/>
  <c r="AJ99" i="1" s="1"/>
  <c r="AV99" i="1" s="1"/>
  <c r="AK193" i="1"/>
  <c r="BG29" i="1"/>
  <c r="BO29" i="1" s="1"/>
  <c r="BP44" i="1"/>
  <c r="AV106" i="1"/>
  <c r="AX106" i="1" s="1"/>
  <c r="AV304" i="1"/>
  <c r="AW304" i="1" s="1"/>
  <c r="AI245" i="1"/>
  <c r="AI32" i="1"/>
  <c r="AI8" i="1"/>
  <c r="AI64" i="1"/>
  <c r="AP215" i="1"/>
  <c r="AJ215" i="1" s="1"/>
  <c r="AV215" i="1" s="1"/>
  <c r="AX215" i="1" s="1"/>
  <c r="AP263" i="1"/>
  <c r="AJ263" i="1" s="1"/>
  <c r="AV263" i="1" s="1"/>
  <c r="AX263" i="1" s="1"/>
  <c r="AP100" i="1"/>
  <c r="AJ100" i="1" s="1"/>
  <c r="AV49" i="1"/>
  <c r="AX49" i="1" s="1"/>
  <c r="AK49" i="1"/>
  <c r="AP209" i="1"/>
  <c r="BG30" i="1"/>
  <c r="AK18" i="1"/>
  <c r="AK34" i="1"/>
  <c r="AK160" i="1"/>
  <c r="AV293" i="1"/>
  <c r="AW293" i="1" s="1"/>
  <c r="AV297" i="1"/>
  <c r="AW297" i="1" s="1"/>
  <c r="BG11" i="1"/>
  <c r="AI81" i="1"/>
  <c r="AV322" i="1"/>
  <c r="AX322" i="1" s="1"/>
  <c r="AV42" i="1"/>
  <c r="AX42" i="1" s="1"/>
  <c r="AV306" i="1"/>
  <c r="AW306" i="1" s="1"/>
  <c r="AK320" i="1"/>
  <c r="AV89" i="1"/>
  <c r="AW89" i="1" s="1"/>
  <c r="AV217" i="1"/>
  <c r="AW217" i="1" s="1"/>
  <c r="AV10" i="1"/>
  <c r="AW10" i="1" s="1"/>
  <c r="AV300" i="1"/>
  <c r="AX300" i="1" s="1"/>
  <c r="BG34" i="1"/>
  <c r="BO34" i="1" s="1"/>
  <c r="BG24" i="1"/>
  <c r="BU24" i="1" s="1"/>
  <c r="BG42" i="1"/>
  <c r="BO42" i="1" s="1"/>
  <c r="BG35" i="1"/>
  <c r="BU35" i="1" s="1"/>
  <c r="AV296" i="1"/>
  <c r="AX296" i="1" s="1"/>
  <c r="AP285" i="1"/>
  <c r="AJ285" i="1" s="1"/>
  <c r="AI85" i="1"/>
  <c r="AI171" i="1"/>
  <c r="AI156" i="1"/>
  <c r="AI19" i="1"/>
  <c r="AI12" i="1"/>
  <c r="AP7" i="1"/>
  <c r="AJ7" i="1" s="1"/>
  <c r="AP211" i="1"/>
  <c r="AJ211" i="1" s="1"/>
  <c r="AI143" i="1"/>
  <c r="AI182" i="1"/>
  <c r="AI189" i="1"/>
  <c r="BG40" i="1"/>
  <c r="BO40" i="1" s="1"/>
  <c r="AP269" i="1"/>
  <c r="AJ269" i="1" s="1"/>
  <c r="BG15" i="1"/>
  <c r="AP22" i="1"/>
  <c r="AJ22" i="1" s="1"/>
  <c r="AV22" i="1" s="1"/>
  <c r="AK82" i="1"/>
  <c r="AP243" i="1"/>
  <c r="AJ243" i="1" s="1"/>
  <c r="BG10" i="1"/>
  <c r="AV160" i="1"/>
  <c r="AX160" i="1" s="1"/>
  <c r="AP275" i="1"/>
  <c r="AJ275" i="1" s="1"/>
  <c r="AP19" i="1"/>
  <c r="AJ19" i="1" s="1"/>
  <c r="BG19" i="1"/>
  <c r="BU19" i="1" s="1"/>
  <c r="AP110" i="1"/>
  <c r="AJ110" i="1" s="1"/>
  <c r="AV110" i="1" s="1"/>
  <c r="AX110" i="1" s="1"/>
  <c r="AP231" i="1"/>
  <c r="AJ231" i="1" s="1"/>
  <c r="AV231" i="1" s="1"/>
  <c r="AX231" i="1" s="1"/>
  <c r="AI267" i="1"/>
  <c r="AP85" i="1"/>
  <c r="AJ85" i="1" s="1"/>
  <c r="AP267" i="1"/>
  <c r="AJ267" i="1" s="1"/>
  <c r="AI23" i="1"/>
  <c r="BG8" i="1"/>
  <c r="BO8" i="1" s="1"/>
  <c r="AP283" i="1"/>
  <c r="AJ283" i="1" s="1"/>
  <c r="BB283" i="1" s="1"/>
  <c r="AI278" i="1"/>
  <c r="AI209" i="1"/>
  <c r="AI110" i="1"/>
  <c r="AI190" i="1"/>
  <c r="AI275" i="1"/>
  <c r="AI262" i="1"/>
  <c r="AI113" i="1"/>
  <c r="AI283" i="1"/>
  <c r="AI211" i="1"/>
  <c r="AI285" i="1"/>
  <c r="AI37" i="1"/>
  <c r="AI231" i="1"/>
  <c r="AP262" i="1"/>
  <c r="AJ262" i="1" s="1"/>
  <c r="AV262" i="1" s="1"/>
  <c r="AX262" i="1" s="1"/>
  <c r="AP116" i="1"/>
  <c r="AJ116" i="1" s="1"/>
  <c r="AY116" i="1" s="1"/>
  <c r="BA116" i="1" s="1"/>
  <c r="AP260" i="1"/>
  <c r="AJ260" i="1" s="1"/>
  <c r="AV260" i="1" s="1"/>
  <c r="AX260" i="1" s="1"/>
  <c r="AP111" i="1"/>
  <c r="AJ111" i="1" s="1"/>
  <c r="AP37" i="1"/>
  <c r="AJ37" i="1" s="1"/>
  <c r="AS37" i="1" s="1"/>
  <c r="AP155" i="1"/>
  <c r="AJ155" i="1" s="1"/>
  <c r="AP222" i="1"/>
  <c r="AJ222" i="1" s="1"/>
  <c r="AP287" i="1"/>
  <c r="AJ287" i="1" s="1"/>
  <c r="BB287" i="1" s="1"/>
  <c r="AP196" i="1"/>
  <c r="AJ196" i="1" s="1"/>
  <c r="AP279" i="1"/>
  <c r="AJ279" i="1" s="1"/>
  <c r="AP142" i="1"/>
  <c r="AJ142" i="1" s="1"/>
  <c r="BB142" i="1" s="1"/>
  <c r="AP143" i="1"/>
  <c r="AJ143" i="1" s="1"/>
  <c r="BB143" i="1" s="1"/>
  <c r="AP189" i="1"/>
  <c r="AJ189" i="1" s="1"/>
  <c r="AP64" i="1"/>
  <c r="AJ64" i="1" s="1"/>
  <c r="AP164" i="1"/>
  <c r="AJ164" i="1" s="1"/>
  <c r="AY164" i="1" s="1"/>
  <c r="AP69" i="1"/>
  <c r="AJ69" i="1" s="1"/>
  <c r="AV69" i="1" s="1"/>
  <c r="AX69" i="1" s="1"/>
  <c r="AP140" i="1"/>
  <c r="AJ140" i="1" s="1"/>
  <c r="BB140" i="1" s="1"/>
  <c r="BG28" i="1"/>
  <c r="BU28" i="1" s="1"/>
  <c r="BG13" i="1"/>
  <c r="BQ13" i="1" s="1"/>
  <c r="AP273" i="1"/>
  <c r="AP133" i="1"/>
  <c r="AJ133" i="1" s="1"/>
  <c r="AY133" i="1" s="1"/>
  <c r="AP166" i="1"/>
  <c r="AJ166" i="1" s="1"/>
  <c r="AY166" i="1" s="1"/>
  <c r="AP95" i="1"/>
  <c r="AJ95" i="1" s="1"/>
  <c r="BB95" i="1" s="1"/>
  <c r="AP55" i="1"/>
  <c r="AP31" i="1"/>
  <c r="AJ31" i="1" s="1"/>
  <c r="AP152" i="1"/>
  <c r="AJ152" i="1" s="1"/>
  <c r="BG21" i="1"/>
  <c r="BU21" i="1" s="1"/>
  <c r="AP245" i="1"/>
  <c r="AJ245" i="1" s="1"/>
  <c r="AP165" i="1"/>
  <c r="AJ165" i="1" s="1"/>
  <c r="AY165" i="1" s="1"/>
  <c r="AP246" i="1"/>
  <c r="AJ246" i="1" s="1"/>
  <c r="AP270" i="1"/>
  <c r="AJ270" i="1" s="1"/>
  <c r="BG20" i="1"/>
  <c r="BO20" i="1" s="1"/>
  <c r="AP183" i="1"/>
  <c r="AJ183" i="1" s="1"/>
  <c r="AS183" i="1" s="1"/>
  <c r="AP94" i="1"/>
  <c r="AJ94" i="1" s="1"/>
  <c r="AS94" i="1" s="1"/>
  <c r="AP13" i="1"/>
  <c r="AJ13" i="1" s="1"/>
  <c r="AP188" i="1"/>
  <c r="AJ188" i="1" s="1"/>
  <c r="AP244" i="1"/>
  <c r="AJ244" i="1" s="1"/>
  <c r="AP61" i="1"/>
  <c r="AJ61" i="1" s="1"/>
  <c r="AP29" i="1"/>
  <c r="AJ29" i="1" s="1"/>
  <c r="AI54" i="1"/>
  <c r="AP204" i="1"/>
  <c r="AJ204" i="1" s="1"/>
  <c r="AV204" i="1" s="1"/>
  <c r="AP120" i="1"/>
  <c r="BG17" i="1"/>
  <c r="BQ17" i="1" s="1"/>
  <c r="AP280" i="1"/>
  <c r="AJ280" i="1" s="1"/>
  <c r="BG39" i="1"/>
  <c r="AP132" i="1"/>
  <c r="AJ132" i="1" s="1"/>
  <c r="AP218" i="1"/>
  <c r="AJ218" i="1" s="1"/>
  <c r="BG31" i="1"/>
  <c r="BU31" i="1" s="1"/>
  <c r="AP45" i="1"/>
  <c r="AV170" i="1"/>
  <c r="AX170" i="1" s="1"/>
  <c r="BG25" i="1"/>
  <c r="BU25" i="1" s="1"/>
  <c r="AI187" i="1"/>
  <c r="AI230" i="1"/>
  <c r="AI148" i="1"/>
  <c r="AI120" i="1"/>
  <c r="AP127" i="1"/>
  <c r="AJ127" i="1" s="1"/>
  <c r="BL41" i="1"/>
  <c r="BP11" i="1"/>
  <c r="BG44" i="1"/>
  <c r="BO44" i="1" s="1"/>
  <c r="AI67" i="1"/>
  <c r="BG5" i="1"/>
  <c r="BQ5" i="1" s="1"/>
  <c r="BP6" i="1"/>
  <c r="AV114" i="1"/>
  <c r="AX114" i="1" s="1"/>
  <c r="AK249" i="1"/>
  <c r="BP12" i="1"/>
  <c r="BG41" i="1"/>
  <c r="BO41" i="1" s="1"/>
  <c r="AI53" i="1"/>
  <c r="AI69" i="1"/>
  <c r="AI72" i="1"/>
  <c r="AI24" i="1"/>
  <c r="BP43" i="1"/>
  <c r="AI139" i="1"/>
  <c r="AI93" i="1"/>
  <c r="AI55" i="1"/>
  <c r="AP92" i="1"/>
  <c r="AJ92" i="1" s="1"/>
  <c r="AY92" i="1" s="1"/>
  <c r="AI273" i="1"/>
  <c r="AP93" i="1"/>
  <c r="AJ93" i="1" s="1"/>
  <c r="AY93" i="1" s="1"/>
  <c r="BL35" i="1"/>
  <c r="BL23" i="1"/>
  <c r="AP163" i="1"/>
  <c r="AJ163" i="1" s="1"/>
  <c r="AY163" i="1" s="1"/>
  <c r="AP67" i="1"/>
  <c r="AJ67" i="1" s="1"/>
  <c r="AI147" i="1"/>
  <c r="AI270" i="1"/>
  <c r="AI127" i="1"/>
  <c r="AI152" i="1"/>
  <c r="AI276" i="1"/>
  <c r="AI102" i="1"/>
  <c r="AI132" i="1"/>
  <c r="AI163" i="1"/>
  <c r="AI133" i="1"/>
  <c r="AI166" i="1"/>
  <c r="AI77" i="1"/>
  <c r="AI87" i="1"/>
  <c r="AI238" i="1"/>
  <c r="AI31" i="1"/>
  <c r="AP79" i="1"/>
  <c r="AJ79" i="1" s="1"/>
  <c r="AV79" i="1" s="1"/>
  <c r="AX79" i="1" s="1"/>
  <c r="AP39" i="1"/>
  <c r="AJ39" i="1" s="1"/>
  <c r="BB39" i="1" s="1"/>
  <c r="BD39" i="1" s="1"/>
  <c r="BL30" i="1"/>
  <c r="AP158" i="1"/>
  <c r="AJ158" i="1" s="1"/>
  <c r="AP181" i="1"/>
  <c r="AJ181" i="1" s="1"/>
  <c r="AP84" i="1"/>
  <c r="AJ84" i="1" s="1"/>
  <c r="BP15" i="1"/>
  <c r="BP39" i="1"/>
  <c r="AP139" i="1"/>
  <c r="AJ139" i="1" s="1"/>
  <c r="BB139" i="1" s="1"/>
  <c r="AP123" i="1"/>
  <c r="AJ123" i="1" s="1"/>
  <c r="AY123" i="1" s="1"/>
  <c r="AP195" i="1"/>
  <c r="AJ195" i="1" s="1"/>
  <c r="AP159" i="1"/>
  <c r="AJ159" i="1" s="1"/>
  <c r="AP171" i="1"/>
  <c r="AJ171" i="1" s="1"/>
  <c r="AP27" i="1"/>
  <c r="AI177" i="1"/>
  <c r="AP177" i="1"/>
  <c r="AJ177" i="1" s="1"/>
  <c r="AV177" i="1" s="1"/>
  <c r="AX177" i="1" s="1"/>
  <c r="AP235" i="1"/>
  <c r="AI65" i="1"/>
  <c r="AP259" i="1"/>
  <c r="AP227" i="1"/>
  <c r="AJ227" i="1" s="1"/>
  <c r="AP83" i="1"/>
  <c r="AJ83" i="1" s="1"/>
  <c r="AS83" i="1" s="1"/>
  <c r="AI255" i="1"/>
  <c r="AP255" i="1"/>
  <c r="AJ255" i="1" s="1"/>
  <c r="AV255" i="1" s="1"/>
  <c r="AX255" i="1" s="1"/>
  <c r="AP11" i="1"/>
  <c r="AJ11" i="1" s="1"/>
  <c r="AS11" i="1" s="1"/>
  <c r="AP187" i="1"/>
  <c r="AJ187" i="1" s="1"/>
  <c r="AP68" i="1"/>
  <c r="AJ68" i="1" s="1"/>
  <c r="AP147" i="1"/>
  <c r="AJ147" i="1" s="1"/>
  <c r="BB147" i="1" s="1"/>
  <c r="AP131" i="1"/>
  <c r="BP31" i="1"/>
  <c r="BP34" i="1"/>
  <c r="BP28" i="1"/>
  <c r="BP38" i="1"/>
  <c r="BP40" i="1"/>
  <c r="BP20" i="1"/>
  <c r="BY26" i="1"/>
  <c r="BL11" i="1"/>
  <c r="BY25" i="1"/>
  <c r="BP35" i="1"/>
  <c r="BG26" i="1"/>
  <c r="AM307" i="1"/>
  <c r="BP16" i="1"/>
  <c r="BL13" i="1"/>
  <c r="BL21" i="1"/>
  <c r="BL43" i="1"/>
  <c r="BL7" i="1"/>
  <c r="BY24" i="1"/>
  <c r="BL39" i="1"/>
  <c r="BL18" i="1"/>
  <c r="BL24" i="1"/>
  <c r="BP17" i="1"/>
  <c r="BG36" i="1"/>
  <c r="BU36" i="1" s="1"/>
  <c r="BP10" i="1"/>
  <c r="BL44" i="1"/>
  <c r="BL37" i="1"/>
  <c r="BP27" i="1"/>
  <c r="BL12" i="1"/>
  <c r="BY145" i="1"/>
  <c r="BY274" i="1"/>
  <c r="BY273" i="1"/>
  <c r="BL38" i="1"/>
  <c r="BP30" i="1"/>
  <c r="BP29" i="1"/>
  <c r="BL36" i="1"/>
  <c r="BL6" i="1"/>
  <c r="BG12" i="1"/>
  <c r="BU12" i="1" s="1"/>
  <c r="BP26" i="1"/>
  <c r="BL15" i="1"/>
  <c r="BL31" i="1"/>
  <c r="BP32" i="1"/>
  <c r="BP33" i="1"/>
  <c r="BP18" i="1"/>
  <c r="BL20" i="1"/>
  <c r="BL34" i="1"/>
  <c r="BL32" i="1"/>
  <c r="BP24" i="1"/>
  <c r="BL26" i="1"/>
  <c r="BP9" i="1"/>
  <c r="BP42" i="1"/>
  <c r="BL28" i="1"/>
  <c r="BL17" i="1"/>
  <c r="BL8" i="1"/>
  <c r="BL27" i="1"/>
  <c r="BL40" i="1"/>
  <c r="BL9" i="1"/>
  <c r="AW314" i="1"/>
  <c r="BL16" i="1"/>
  <c r="BL22" i="1"/>
  <c r="BL19" i="1"/>
  <c r="BL5" i="1"/>
  <c r="BL42" i="1"/>
  <c r="BL33" i="1"/>
  <c r="BL29" i="1"/>
  <c r="BL14" i="1"/>
  <c r="BP19" i="1"/>
  <c r="BP13" i="1"/>
  <c r="BP5" i="1"/>
  <c r="BP8" i="1"/>
  <c r="BP36" i="1"/>
  <c r="BG22" i="1"/>
  <c r="BU22" i="1" s="1"/>
  <c r="BP25" i="1"/>
  <c r="BP14" i="1"/>
  <c r="BP37" i="1"/>
  <c r="BP41" i="1"/>
  <c r="BP23" i="1"/>
  <c r="BP21" i="1"/>
  <c r="BG43" i="1"/>
  <c r="BO43" i="1" s="1"/>
  <c r="AK314" i="1"/>
  <c r="BL10" i="1"/>
  <c r="BY284" i="1"/>
  <c r="BY66" i="1"/>
  <c r="BY53" i="1"/>
  <c r="BY244" i="1"/>
  <c r="BY231" i="1"/>
  <c r="BY87" i="1"/>
  <c r="BY22" i="1"/>
  <c r="BY217" i="1"/>
  <c r="BY126" i="1"/>
  <c r="BY271" i="1"/>
  <c r="BY213" i="1"/>
  <c r="BY113" i="1"/>
  <c r="BY223" i="1"/>
  <c r="BY280" i="1"/>
  <c r="BY56" i="1"/>
  <c r="BY106" i="1"/>
  <c r="BY48" i="1"/>
  <c r="BY242" i="1"/>
  <c r="BY272" i="1"/>
  <c r="BY211" i="1"/>
  <c r="BY278" i="1"/>
  <c r="BY102" i="1"/>
  <c r="BY276" i="1"/>
  <c r="BY4" i="1"/>
  <c r="BY204" i="1"/>
  <c r="BY134" i="1"/>
  <c r="BY37" i="1"/>
  <c r="BY269" i="1"/>
  <c r="BY62" i="1"/>
  <c r="BY161" i="1"/>
  <c r="BY188" i="1"/>
  <c r="AM24" i="1"/>
  <c r="AP24" i="1" s="1"/>
  <c r="AJ24" i="1" s="1"/>
  <c r="BP7" i="1"/>
  <c r="BY203" i="1"/>
  <c r="BY20" i="1"/>
  <c r="BY128" i="1"/>
  <c r="BY288" i="1"/>
  <c r="BY212" i="1"/>
  <c r="BY268" i="1"/>
  <c r="BY239" i="1"/>
  <c r="BY8" i="1"/>
  <c r="BY283" i="1"/>
  <c r="BY93" i="1"/>
  <c r="BY285" i="1"/>
  <c r="BY287" i="1"/>
  <c r="BY246" i="1"/>
  <c r="BY76" i="1"/>
  <c r="BY263" i="1"/>
  <c r="BY247" i="1"/>
  <c r="BY196" i="1"/>
  <c r="BY153" i="1"/>
  <c r="BY13" i="1"/>
  <c r="BY14" i="1"/>
  <c r="BY127" i="1"/>
  <c r="BY101" i="1"/>
  <c r="BY248" i="1"/>
  <c r="BY73" i="1"/>
  <c r="BY96" i="1"/>
  <c r="BY168" i="1"/>
  <c r="BY109" i="1"/>
  <c r="BY68" i="1"/>
  <c r="BY176" i="1"/>
  <c r="BY36" i="1"/>
  <c r="BY206" i="1"/>
  <c r="BY200" i="1"/>
  <c r="BY142" i="1"/>
  <c r="BY198" i="1"/>
  <c r="BY167" i="1"/>
  <c r="BY216" i="1"/>
  <c r="BY221" i="1"/>
  <c r="BY148" i="1"/>
  <c r="BY183" i="1"/>
  <c r="BY29" i="1"/>
  <c r="BY201" i="1"/>
  <c r="BY84" i="1"/>
  <c r="BY249" i="1"/>
  <c r="BY92" i="1"/>
  <c r="BY108" i="1"/>
  <c r="BY45" i="1"/>
  <c r="BY57" i="1"/>
  <c r="BY140" i="1"/>
  <c r="BY209" i="1"/>
  <c r="BY182" i="1"/>
  <c r="BY5" i="1"/>
  <c r="BY210" i="1"/>
  <c r="BY240" i="1"/>
  <c r="BY160" i="1"/>
  <c r="BY214" i="1"/>
  <c r="BY165" i="1"/>
  <c r="BY270" i="1"/>
  <c r="BY143" i="1"/>
  <c r="BY254" i="1"/>
  <c r="BY277" i="1"/>
  <c r="BY281" i="1"/>
  <c r="BY241" i="1"/>
  <c r="BY54" i="1"/>
  <c r="BY149" i="1"/>
  <c r="BY16" i="1"/>
  <c r="BY77" i="1"/>
  <c r="BY243" i="1"/>
  <c r="BY6" i="1"/>
  <c r="BY85" i="1"/>
  <c r="BY70" i="1"/>
  <c r="BY116" i="1"/>
  <c r="BY172" i="1"/>
  <c r="BY80" i="1"/>
  <c r="BY158" i="1"/>
  <c r="BY177" i="1"/>
  <c r="BY184" i="1"/>
  <c r="BY253" i="1"/>
  <c r="BY9" i="1"/>
  <c r="BY133" i="1"/>
  <c r="BY179" i="1"/>
  <c r="BY230" i="1"/>
  <c r="BY150" i="1"/>
  <c r="BY64" i="1"/>
  <c r="BY261" i="1"/>
  <c r="BY180" i="1"/>
  <c r="BY94" i="1"/>
  <c r="BY7" i="1"/>
  <c r="BY100" i="1"/>
  <c r="BY264" i="1"/>
  <c r="BY228" i="1"/>
  <c r="BY174" i="1"/>
  <c r="BY157" i="1"/>
  <c r="BY220" i="1"/>
  <c r="BY105" i="1"/>
  <c r="BY255" i="1"/>
  <c r="BY111" i="1"/>
  <c r="BY205" i="1"/>
  <c r="BY78" i="1"/>
  <c r="BY208" i="1"/>
  <c r="BY61" i="1"/>
  <c r="BY225" i="1"/>
  <c r="BY282" i="1"/>
  <c r="BY245" i="1"/>
  <c r="BY166" i="1"/>
  <c r="BY79" i="1"/>
  <c r="BY279" i="1"/>
  <c r="BY197" i="1"/>
  <c r="BY110" i="1"/>
  <c r="BY21" i="1"/>
  <c r="BY152" i="1"/>
  <c r="BY81" i="1"/>
  <c r="BY44" i="1"/>
  <c r="BY18" i="1"/>
  <c r="BY52" i="1"/>
  <c r="BY181" i="1"/>
  <c r="BY30" i="1"/>
  <c r="BY124" i="1"/>
  <c r="BY118" i="1"/>
  <c r="BY286" i="1"/>
  <c r="BY104" i="1"/>
  <c r="BY252" i="1"/>
  <c r="BY238" i="1"/>
  <c r="BY121" i="1"/>
  <c r="BY132" i="1"/>
  <c r="BY119" i="1"/>
  <c r="BY117" i="1"/>
  <c r="BY178" i="1"/>
  <c r="BY260" i="1"/>
  <c r="BY125" i="1"/>
  <c r="BY40" i="1"/>
  <c r="BY159" i="1"/>
  <c r="BY72" i="1"/>
  <c r="BY141" i="1"/>
  <c r="BY55" i="1"/>
  <c r="BY39" i="1"/>
  <c r="BY71" i="1"/>
  <c r="BY88" i="1"/>
  <c r="BY33" i="1"/>
  <c r="BY86" i="1"/>
  <c r="BY103" i="1"/>
  <c r="BY28" i="1"/>
  <c r="BY224" i="1"/>
  <c r="BY60" i="1"/>
  <c r="BY232" i="1"/>
  <c r="BY236" i="1"/>
  <c r="BY144" i="1"/>
  <c r="BY47" i="1"/>
  <c r="BY10" i="1"/>
  <c r="BY114" i="1"/>
  <c r="BY173" i="1"/>
  <c r="BY256" i="1"/>
  <c r="BY69" i="1"/>
  <c r="BY202" i="1"/>
  <c r="BY189" i="1"/>
  <c r="BY164" i="1"/>
  <c r="BY63" i="1"/>
  <c r="BY95" i="1"/>
  <c r="BY199" i="1"/>
  <c r="BY23" i="1"/>
  <c r="BY192" i="1"/>
  <c r="BY120" i="1"/>
  <c r="BY122" i="1"/>
  <c r="BY190" i="1"/>
  <c r="BY31" i="1"/>
  <c r="BY46" i="1"/>
  <c r="BY185" i="1"/>
  <c r="BY38" i="1"/>
  <c r="BY156" i="1"/>
  <c r="BY151" i="1"/>
  <c r="BY222" i="1"/>
  <c r="BY135" i="1"/>
  <c r="BY17" i="1"/>
  <c r="BY191" i="1"/>
  <c r="BY15" i="1"/>
  <c r="BY215" i="1"/>
  <c r="BY175" i="1"/>
  <c r="BY12" i="1"/>
  <c r="BY237" i="1"/>
  <c r="BY207" i="1"/>
  <c r="BY229" i="1"/>
  <c r="BY262" i="1"/>
  <c r="BY65" i="1"/>
  <c r="BY32" i="1"/>
  <c r="BY82" i="1"/>
  <c r="BY136" i="1"/>
  <c r="BY112" i="1"/>
  <c r="BL25" i="1"/>
  <c r="BG6" i="1"/>
  <c r="BQ6" i="1" s="1"/>
  <c r="AX82" i="1"/>
  <c r="AW82" i="1"/>
  <c r="AX317" i="1"/>
  <c r="AW317" i="1"/>
  <c r="AX312" i="1"/>
  <c r="AW312" i="1"/>
  <c r="AW90" i="1"/>
  <c r="AX90" i="1"/>
  <c r="AX309" i="1"/>
  <c r="AW309" i="1"/>
  <c r="AX50" i="1"/>
  <c r="AW50" i="1"/>
  <c r="AJ291" i="1"/>
  <c r="BH41" i="1"/>
  <c r="AX74" i="1"/>
  <c r="AW74" i="1"/>
  <c r="AX162" i="1"/>
  <c r="AW162" i="1"/>
  <c r="AW294" i="1"/>
  <c r="AX294" i="1"/>
  <c r="AW18" i="1"/>
  <c r="AX18" i="1"/>
  <c r="AX225" i="1"/>
  <c r="AW225" i="1"/>
  <c r="AX311" i="1"/>
  <c r="AW311" i="1"/>
  <c r="AW320" i="1"/>
  <c r="AX320" i="1"/>
  <c r="AW57" i="1"/>
  <c r="AX57" i="1"/>
  <c r="AX234" i="1"/>
  <c r="AW234" i="1"/>
  <c r="AW250" i="1"/>
  <c r="AX250" i="1"/>
  <c r="AJ299" i="1"/>
  <c r="BH42" i="1"/>
  <c r="AX26" i="1"/>
  <c r="AW26" i="1"/>
  <c r="AX168" i="1"/>
  <c r="AW168" i="1"/>
  <c r="AJ307" i="1"/>
  <c r="BH43" i="1"/>
  <c r="AW310" i="1"/>
  <c r="AX310" i="1"/>
  <c r="AW302" i="1"/>
  <c r="AX302" i="1"/>
  <c r="AX226" i="1"/>
  <c r="AW226" i="1"/>
  <c r="AX316" i="1"/>
  <c r="AW316" i="1"/>
  <c r="AW193" i="1"/>
  <c r="AX193" i="1"/>
  <c r="AX34" i="1"/>
  <c r="AW34" i="1"/>
  <c r="AX303" i="1"/>
  <c r="AW303" i="1"/>
  <c r="AW154" i="1"/>
  <c r="AX154" i="1"/>
  <c r="AW274" i="1"/>
  <c r="AX274" i="1"/>
  <c r="AX138" i="1"/>
  <c r="AW138" i="1"/>
  <c r="AJ315" i="1"/>
  <c r="BH44" i="1"/>
  <c r="AW73" i="1"/>
  <c r="AX73" i="1"/>
  <c r="BA160" i="1"/>
  <c r="AZ160" i="1"/>
  <c r="AW185" i="1"/>
  <c r="AX185" i="1"/>
  <c r="AX249" i="1"/>
  <c r="AW249" i="1"/>
  <c r="AX321" i="1"/>
  <c r="AW321" i="1"/>
  <c r="AV145" i="1" l="1"/>
  <c r="AX145" i="1" s="1"/>
  <c r="AS96" i="1"/>
  <c r="AU96" i="1" s="1"/>
  <c r="AV66" i="1"/>
  <c r="AX66" i="1" s="1"/>
  <c r="BD66" i="1"/>
  <c r="AX48" i="1"/>
  <c r="AU37" i="1"/>
  <c r="AU144" i="1"/>
  <c r="AU104" i="1"/>
  <c r="BU15" i="1"/>
  <c r="BQ15" i="1"/>
  <c r="BU27" i="1"/>
  <c r="BQ27" i="1"/>
  <c r="AS84" i="1"/>
  <c r="BB84" i="1"/>
  <c r="BO16" i="1"/>
  <c r="BQ16" i="1"/>
  <c r="AU83" i="1"/>
  <c r="AV86" i="1"/>
  <c r="AX86" i="1" s="1"/>
  <c r="AS86" i="1"/>
  <c r="AV87" i="1"/>
  <c r="AX87" i="1" s="1"/>
  <c r="AS87" i="1"/>
  <c r="AU88" i="1"/>
  <c r="BU26" i="1"/>
  <c r="BQ26" i="1"/>
  <c r="AY85" i="1"/>
  <c r="BA85" i="1" s="1"/>
  <c r="AS85" i="1"/>
  <c r="AY171" i="1"/>
  <c r="AS171" i="1"/>
  <c r="AU51" i="1"/>
  <c r="AU172" i="1"/>
  <c r="BA91" i="1"/>
  <c r="AU52" i="1"/>
  <c r="AU175" i="1"/>
  <c r="AU48" i="1"/>
  <c r="BB47" i="1"/>
  <c r="BD47" i="1" s="1"/>
  <c r="AS47" i="1"/>
  <c r="BD117" i="1"/>
  <c r="AU72" i="1"/>
  <c r="BD95" i="1"/>
  <c r="BO11" i="1"/>
  <c r="BQ11" i="1"/>
  <c r="BA108" i="1"/>
  <c r="AU53" i="1"/>
  <c r="AU94" i="1"/>
  <c r="AU173" i="1"/>
  <c r="AU54" i="1"/>
  <c r="AU174" i="1"/>
  <c r="AV56" i="1"/>
  <c r="AX56" i="1" s="1"/>
  <c r="AS56" i="1"/>
  <c r="AV280" i="1"/>
  <c r="AX280" i="1" s="1"/>
  <c r="BB280" i="1"/>
  <c r="AV279" i="1"/>
  <c r="BB279" i="1"/>
  <c r="BD278" i="1"/>
  <c r="BD276" i="1"/>
  <c r="AV275" i="1"/>
  <c r="BB275" i="1"/>
  <c r="AU183" i="1"/>
  <c r="AV181" i="1"/>
  <c r="AX181" i="1" s="1"/>
  <c r="AS181" i="1"/>
  <c r="AU180" i="1"/>
  <c r="AV176" i="1"/>
  <c r="AX176" i="1" s="1"/>
  <c r="AY176" i="1"/>
  <c r="AV175" i="1"/>
  <c r="AX175" i="1" s="1"/>
  <c r="AY175" i="1"/>
  <c r="AV174" i="1"/>
  <c r="AX174" i="1" s="1"/>
  <c r="AY174" i="1"/>
  <c r="AV173" i="1"/>
  <c r="AX173" i="1" s="1"/>
  <c r="AY173" i="1"/>
  <c r="AV172" i="1"/>
  <c r="AX172" i="1" s="1"/>
  <c r="AY172" i="1"/>
  <c r="BA167" i="1"/>
  <c r="BA166" i="1"/>
  <c r="BA165" i="1"/>
  <c r="BA164" i="1"/>
  <c r="BA163" i="1"/>
  <c r="AV159" i="1"/>
  <c r="AX159" i="1" s="1"/>
  <c r="BB159" i="1"/>
  <c r="AY158" i="1"/>
  <c r="BA158" i="1" s="1"/>
  <c r="BB158" i="1"/>
  <c r="BD157" i="1"/>
  <c r="BD156" i="1"/>
  <c r="AV155" i="1"/>
  <c r="BB155" i="1"/>
  <c r="AV150" i="1"/>
  <c r="AX150" i="1" s="1"/>
  <c r="BB150" i="1"/>
  <c r="BD149" i="1"/>
  <c r="BD147" i="1"/>
  <c r="BD148" i="1"/>
  <c r="AV144" i="1"/>
  <c r="AX144" i="1" s="1"/>
  <c r="BB144" i="1"/>
  <c r="BD143" i="1"/>
  <c r="BD142" i="1"/>
  <c r="BD139" i="1"/>
  <c r="BD140" i="1"/>
  <c r="AX96" i="1"/>
  <c r="AX136" i="1"/>
  <c r="BB109" i="1"/>
  <c r="BD109" i="1" s="1"/>
  <c r="AY109" i="1"/>
  <c r="BB107" i="1"/>
  <c r="BD107" i="1" s="1"/>
  <c r="AY107" i="1"/>
  <c r="AY103" i="1"/>
  <c r="BA103" i="1" s="1"/>
  <c r="AS103" i="1"/>
  <c r="AV102" i="1"/>
  <c r="AX102" i="1" s="1"/>
  <c r="AS102" i="1"/>
  <c r="AZ92" i="1"/>
  <c r="BA92" i="1"/>
  <c r="BA96" i="1"/>
  <c r="AZ96" i="1"/>
  <c r="BA93" i="1"/>
  <c r="AZ93" i="1"/>
  <c r="BB94" i="1"/>
  <c r="BD94" i="1" s="1"/>
  <c r="AY94" i="1"/>
  <c r="AY95" i="1"/>
  <c r="AS95" i="1"/>
  <c r="AV93" i="1"/>
  <c r="AX93" i="1" s="1"/>
  <c r="BB93" i="1"/>
  <c r="AS93" i="1"/>
  <c r="BB91" i="1"/>
  <c r="AS91" i="1"/>
  <c r="AV92" i="1"/>
  <c r="AX92" i="1" s="1"/>
  <c r="BB92" i="1"/>
  <c r="AS92" i="1"/>
  <c r="AW146" i="1"/>
  <c r="BC146" i="1"/>
  <c r="BD146" i="1"/>
  <c r="AW130" i="1"/>
  <c r="AX98" i="1"/>
  <c r="AV141" i="1"/>
  <c r="AX141" i="1" s="1"/>
  <c r="BB141" i="1"/>
  <c r="BD145" i="1"/>
  <c r="AZ133" i="1"/>
  <c r="BA133" i="1"/>
  <c r="AW97" i="1"/>
  <c r="AZ136" i="1"/>
  <c r="BA136" i="1"/>
  <c r="BA130" i="1"/>
  <c r="AZ130" i="1"/>
  <c r="AV127" i="1"/>
  <c r="AX127" i="1" s="1"/>
  <c r="AY127" i="1"/>
  <c r="BA128" i="1"/>
  <c r="AZ128" i="1"/>
  <c r="BA129" i="1"/>
  <c r="AZ129" i="1"/>
  <c r="BD97" i="1"/>
  <c r="BC97" i="1"/>
  <c r="AV111" i="1"/>
  <c r="AX111" i="1" s="1"/>
  <c r="BB111" i="1"/>
  <c r="BC98" i="1"/>
  <c r="BD98" i="1"/>
  <c r="AV108" i="1"/>
  <c r="AX108" i="1" s="1"/>
  <c r="BB108" i="1"/>
  <c r="AZ123" i="1"/>
  <c r="BA123" i="1"/>
  <c r="BA125" i="1"/>
  <c r="AZ125" i="1"/>
  <c r="AV126" i="1"/>
  <c r="AX126" i="1" s="1"/>
  <c r="AY126" i="1"/>
  <c r="AV124" i="1"/>
  <c r="AX124" i="1" s="1"/>
  <c r="BB124" i="1"/>
  <c r="BC40" i="1"/>
  <c r="BD40" i="1"/>
  <c r="BC58" i="1"/>
  <c r="BD58" i="1"/>
  <c r="BC41" i="1"/>
  <c r="BD41" i="1"/>
  <c r="BU13" i="1"/>
  <c r="AX12" i="1"/>
  <c r="BB223" i="1"/>
  <c r="BD223" i="1" s="1"/>
  <c r="AV223" i="1"/>
  <c r="AX203" i="1"/>
  <c r="AW203" i="1"/>
  <c r="AS149" i="1"/>
  <c r="AU149" i="1" s="1"/>
  <c r="AV149" i="1"/>
  <c r="AS100" i="1"/>
  <c r="AU100" i="1" s="1"/>
  <c r="AV100" i="1"/>
  <c r="BQ10" i="1"/>
  <c r="BU10" i="1"/>
  <c r="BV10" i="1" s="1"/>
  <c r="BW10" i="1" s="1"/>
  <c r="BX10" i="1" s="1"/>
  <c r="AW99" i="1"/>
  <c r="AX99" i="1"/>
  <c r="AX101" i="1"/>
  <c r="AW101" i="1"/>
  <c r="AS208" i="1"/>
  <c r="AU208" i="1" s="1"/>
  <c r="AV208" i="1"/>
  <c r="AS282" i="1"/>
  <c r="AU282" i="1" s="1"/>
  <c r="AV282" i="1"/>
  <c r="BO39" i="1"/>
  <c r="BU39" i="1"/>
  <c r="BO30" i="1"/>
  <c r="BU30" i="1"/>
  <c r="BV30" i="1" s="1"/>
  <c r="BW30" i="1" s="1"/>
  <c r="BX30" i="1" s="1"/>
  <c r="AX207" i="1"/>
  <c r="AX206" i="1"/>
  <c r="AX204" i="1"/>
  <c r="AW204" i="1"/>
  <c r="AS205" i="1"/>
  <c r="AU205" i="1" s="1"/>
  <c r="AV205" i="1"/>
  <c r="AS210" i="1"/>
  <c r="AU210" i="1" s="1"/>
  <c r="AV210" i="1"/>
  <c r="AS276" i="1"/>
  <c r="AU276" i="1" s="1"/>
  <c r="AV276" i="1"/>
  <c r="AX16" i="1"/>
  <c r="AS68" i="1"/>
  <c r="AU68" i="1" s="1"/>
  <c r="AV68" i="1"/>
  <c r="AX68" i="1" s="1"/>
  <c r="AS71" i="1"/>
  <c r="AU71" i="1" s="1"/>
  <c r="AV71" i="1"/>
  <c r="AX71" i="1" s="1"/>
  <c r="BU6" i="1"/>
  <c r="BU5" i="1"/>
  <c r="BV5" i="1" s="1"/>
  <c r="BW5" i="1" s="1"/>
  <c r="BX5" i="1" s="1"/>
  <c r="AX22" i="1"/>
  <c r="AX14" i="1"/>
  <c r="AX15" i="1"/>
  <c r="AS4" i="1"/>
  <c r="AU4" i="1" s="1"/>
  <c r="AV4" i="1"/>
  <c r="AS9" i="1"/>
  <c r="AU9" i="1" s="1"/>
  <c r="AV9" i="1"/>
  <c r="BA23" i="1"/>
  <c r="BD287" i="1"/>
  <c r="BD283" i="1"/>
  <c r="AV285" i="1"/>
  <c r="AX285" i="1" s="1"/>
  <c r="BB285" i="1"/>
  <c r="BD286" i="1"/>
  <c r="BD284" i="1"/>
  <c r="AV20" i="1"/>
  <c r="AX20" i="1" s="1"/>
  <c r="AV103" i="1"/>
  <c r="AX103" i="1" s="1"/>
  <c r="AV17" i="1"/>
  <c r="AX17" i="1" s="1"/>
  <c r="BB17" i="1"/>
  <c r="BD17" i="1" s="1"/>
  <c r="AU11" i="1"/>
  <c r="AV202" i="1"/>
  <c r="AX202" i="1" s="1"/>
  <c r="BB21" i="1"/>
  <c r="BD21" i="1" s="1"/>
  <c r="AY237" i="1"/>
  <c r="BA237" i="1" s="1"/>
  <c r="BB201" i="1"/>
  <c r="BD201" i="1" s="1"/>
  <c r="AY119" i="1"/>
  <c r="BA119" i="1" s="1"/>
  <c r="AY105" i="1"/>
  <c r="BA105" i="1" s="1"/>
  <c r="AV105" i="1"/>
  <c r="AX105" i="1" s="1"/>
  <c r="AV213" i="1"/>
  <c r="AX213" i="1" s="1"/>
  <c r="BB33" i="1"/>
  <c r="BD33" i="1" s="1"/>
  <c r="AV62" i="1"/>
  <c r="AX62" i="1" s="1"/>
  <c r="BB30" i="1"/>
  <c r="BD30" i="1" s="1"/>
  <c r="AX88" i="1"/>
  <c r="AX58" i="1"/>
  <c r="AU179" i="1"/>
  <c r="AW301" i="1"/>
  <c r="AW186" i="1"/>
  <c r="BD62" i="1"/>
  <c r="AX122" i="1"/>
  <c r="AX137" i="1"/>
  <c r="AW292" i="1"/>
  <c r="AX264" i="1"/>
  <c r="AW313" i="1"/>
  <c r="AW194" i="1"/>
  <c r="AX198" i="1"/>
  <c r="AX318" i="1"/>
  <c r="AW266" i="1"/>
  <c r="AW295" i="1"/>
  <c r="AX305" i="1"/>
  <c r="AW319" i="1"/>
  <c r="AX258" i="1"/>
  <c r="AX256" i="1"/>
  <c r="AU206" i="1"/>
  <c r="AX237" i="1"/>
  <c r="AX265" i="1"/>
  <c r="BU11" i="1"/>
  <c r="BO25" i="1"/>
  <c r="BU16" i="1"/>
  <c r="AW49" i="1"/>
  <c r="AW41" i="1"/>
  <c r="BO14" i="1"/>
  <c r="BU18" i="1"/>
  <c r="AX242" i="1"/>
  <c r="AX10" i="1"/>
  <c r="AW160" i="1"/>
  <c r="AX306" i="1"/>
  <c r="BQ30" i="1"/>
  <c r="BU41" i="1"/>
  <c r="BV41" i="1" s="1"/>
  <c r="BW41" i="1" s="1"/>
  <c r="BX41" i="1" s="1"/>
  <c r="AX129" i="1"/>
  <c r="BU38" i="1"/>
  <c r="BO15" i="1"/>
  <c r="AX304" i="1"/>
  <c r="BO23" i="1"/>
  <c r="AW233" i="1"/>
  <c r="AW308" i="1"/>
  <c r="AX161" i="1"/>
  <c r="BU33" i="1"/>
  <c r="AX241" i="1"/>
  <c r="BQ39" i="1"/>
  <c r="BU8" i="1"/>
  <c r="BO35" i="1"/>
  <c r="AX293" i="1"/>
  <c r="BO37" i="1"/>
  <c r="AX89" i="1"/>
  <c r="BH11" i="1"/>
  <c r="BU42" i="1"/>
  <c r="BV42" i="1" s="1"/>
  <c r="BW42" i="1" s="1"/>
  <c r="BX42" i="1" s="1"/>
  <c r="BO31" i="1"/>
  <c r="AW300" i="1"/>
  <c r="BO28" i="1"/>
  <c r="AX169" i="1"/>
  <c r="BH34" i="1"/>
  <c r="BH10" i="1"/>
  <c r="BH39" i="1"/>
  <c r="AW298" i="1"/>
  <c r="BO32" i="1"/>
  <c r="AV25" i="1"/>
  <c r="AX25" i="1" s="1"/>
  <c r="AW106" i="1"/>
  <c r="AW114" i="1"/>
  <c r="AW170" i="1"/>
  <c r="BU44" i="1"/>
  <c r="BV44" i="1" s="1"/>
  <c r="BW44" i="1" s="1"/>
  <c r="BX44" i="1" s="1"/>
  <c r="BO27" i="1"/>
  <c r="AX257" i="1"/>
  <c r="BH25" i="1"/>
  <c r="BV25" i="1" s="1"/>
  <c r="BU29" i="1"/>
  <c r="BO17" i="1"/>
  <c r="BH19" i="1"/>
  <c r="BV19" i="1" s="1"/>
  <c r="BH18" i="1"/>
  <c r="BH14" i="1"/>
  <c r="BV14" i="1" s="1"/>
  <c r="BU17" i="1"/>
  <c r="BH17" i="1"/>
  <c r="BR17" i="1" s="1"/>
  <c r="AJ55" i="1"/>
  <c r="AV55" i="1" s="1"/>
  <c r="AJ277" i="1"/>
  <c r="BB277" i="1" s="1"/>
  <c r="BU40" i="1"/>
  <c r="BH12" i="1"/>
  <c r="BV12" i="1" s="1"/>
  <c r="BU9" i="1"/>
  <c r="AW322" i="1"/>
  <c r="BU34" i="1"/>
  <c r="BO7" i="1"/>
  <c r="BO21" i="1"/>
  <c r="BO13" i="1"/>
  <c r="BH27" i="1"/>
  <c r="BO5" i="1"/>
  <c r="BH32" i="1"/>
  <c r="BV32" i="1" s="1"/>
  <c r="BH5" i="1"/>
  <c r="BR5" i="1" s="1"/>
  <c r="BH8" i="1"/>
  <c r="BH38" i="1"/>
  <c r="BH31" i="1"/>
  <c r="BV31" i="1" s="1"/>
  <c r="BH30" i="1"/>
  <c r="AJ273" i="1"/>
  <c r="AV273" i="1" s="1"/>
  <c r="BU20" i="1"/>
  <c r="BH37" i="1"/>
  <c r="BV37" i="1" s="1"/>
  <c r="AX217" i="1"/>
  <c r="AX297" i="1"/>
  <c r="BO19" i="1"/>
  <c r="BO10" i="1"/>
  <c r="BH40" i="1"/>
  <c r="BO24" i="1"/>
  <c r="AW42" i="1"/>
  <c r="BH21" i="1"/>
  <c r="BV21" i="1" s="1"/>
  <c r="AJ120" i="1"/>
  <c r="AV120" i="1" s="1"/>
  <c r="AJ209" i="1"/>
  <c r="BH35" i="1"/>
  <c r="BV35" i="1" s="1"/>
  <c r="AW296" i="1"/>
  <c r="BH9" i="1"/>
  <c r="AJ45" i="1"/>
  <c r="BH16" i="1"/>
  <c r="AV218" i="1"/>
  <c r="AK218" i="1"/>
  <c r="AV84" i="1"/>
  <c r="BB31" i="1"/>
  <c r="AV31" i="1"/>
  <c r="AU3" i="1"/>
  <c r="AV7" i="1"/>
  <c r="AX7" i="1" s="1"/>
  <c r="AS7" i="1"/>
  <c r="AU8" i="1"/>
  <c r="AU5" i="1"/>
  <c r="AU6" i="1"/>
  <c r="AV167" i="1"/>
  <c r="AS15" i="1"/>
  <c r="BB15" i="1"/>
  <c r="AV286" i="1"/>
  <c r="AV269" i="1"/>
  <c r="BH22" i="1"/>
  <c r="BV22" i="1" s="1"/>
  <c r="BH20" i="1"/>
  <c r="AV196" i="1"/>
  <c r="AV156" i="1"/>
  <c r="AY156" i="1"/>
  <c r="AY87" i="1"/>
  <c r="BA87" i="1" s="1"/>
  <c r="AV81" i="1"/>
  <c r="AV64" i="1"/>
  <c r="AV47" i="1"/>
  <c r="AV29" i="1"/>
  <c r="BB29" i="1"/>
  <c r="AV284" i="1"/>
  <c r="AV287" i="1"/>
  <c r="AV270" i="1"/>
  <c r="AV239" i="1"/>
  <c r="BH29" i="1"/>
  <c r="BH24" i="1"/>
  <c r="BV24" i="1" s="1"/>
  <c r="AY157" i="1"/>
  <c r="AV157" i="1"/>
  <c r="AV143" i="1"/>
  <c r="AV109" i="1"/>
  <c r="AV78" i="1"/>
  <c r="AV61" i="1"/>
  <c r="AY61" i="1"/>
  <c r="AS46" i="1"/>
  <c r="AV6" i="1"/>
  <c r="AV197" i="1"/>
  <c r="AX197" i="1" s="1"/>
  <c r="AV221" i="1"/>
  <c r="AV238" i="1"/>
  <c r="AV229" i="1"/>
  <c r="AY159" i="1"/>
  <c r="BA159" i="1" s="1"/>
  <c r="AV85" i="1"/>
  <c r="AX85" i="1" s="1"/>
  <c r="AV142" i="1"/>
  <c r="AV125" i="1"/>
  <c r="AJ27" i="1"/>
  <c r="AV113" i="1"/>
  <c r="AV8" i="1"/>
  <c r="AS223" i="1"/>
  <c r="AU223" i="1" s="1"/>
  <c r="AV268" i="1"/>
  <c r="AV228" i="1"/>
  <c r="BH26" i="1"/>
  <c r="AV200" i="1"/>
  <c r="AJ235" i="1"/>
  <c r="AV235" i="1" s="1"/>
  <c r="AV158" i="1"/>
  <c r="AX158" i="1" s="1"/>
  <c r="AV140" i="1"/>
  <c r="BB86" i="1"/>
  <c r="BD86" i="1" s="1"/>
  <c r="AS44" i="1"/>
  <c r="AS32" i="1"/>
  <c r="BB32" i="1"/>
  <c r="AJ259" i="1"/>
  <c r="AV259" i="1" s="1"/>
  <c r="AV5" i="1"/>
  <c r="AS280" i="1"/>
  <c r="BH33" i="1"/>
  <c r="BH15" i="1"/>
  <c r="AV222" i="1"/>
  <c r="AV199" i="1"/>
  <c r="AV77" i="1"/>
  <c r="AV60" i="1"/>
  <c r="BH36" i="1"/>
  <c r="BV36" i="1" s="1"/>
  <c r="AV216" i="1"/>
  <c r="AX216" i="1" s="1"/>
  <c r="AV245" i="1"/>
  <c r="AV190" i="1"/>
  <c r="BB190" i="1"/>
  <c r="AV183" i="1"/>
  <c r="AV164" i="1"/>
  <c r="BB133" i="1"/>
  <c r="AV133" i="1"/>
  <c r="AY121" i="1"/>
  <c r="AV121" i="1"/>
  <c r="AS101" i="1"/>
  <c r="BB101" i="1"/>
  <c r="AS69" i="1"/>
  <c r="AV53" i="1"/>
  <c r="AV38" i="1"/>
  <c r="BB38" i="1"/>
  <c r="BD25" i="1"/>
  <c r="AY14" i="1"/>
  <c r="AS14" i="1"/>
  <c r="AV278" i="1"/>
  <c r="AV254" i="1"/>
  <c r="AV214" i="1"/>
  <c r="BH6" i="1"/>
  <c r="BR6" i="1" s="1"/>
  <c r="BB189" i="1"/>
  <c r="AV189" i="1"/>
  <c r="AV182" i="1"/>
  <c r="AV165" i="1"/>
  <c r="AY118" i="1"/>
  <c r="BA118" i="1" s="1"/>
  <c r="AV152" i="1"/>
  <c r="AY135" i="1"/>
  <c r="AV135" i="1"/>
  <c r="AY104" i="1"/>
  <c r="AV104" i="1"/>
  <c r="AS70" i="1"/>
  <c r="AV37" i="1"/>
  <c r="BB37" i="1"/>
  <c r="BH7" i="1"/>
  <c r="BV7" i="1" s="1"/>
  <c r="BB24" i="1"/>
  <c r="AV24" i="1"/>
  <c r="AV244" i="1"/>
  <c r="BH28" i="1"/>
  <c r="BV28" i="1" s="1"/>
  <c r="AS204" i="1"/>
  <c r="AY100" i="1"/>
  <c r="BA100" i="1" s="1"/>
  <c r="AV132" i="1"/>
  <c r="AY132" i="1"/>
  <c r="AV117" i="1"/>
  <c r="AY117" i="1"/>
  <c r="AV72" i="1"/>
  <c r="AV52" i="1"/>
  <c r="AV36" i="1"/>
  <c r="BB36" i="1"/>
  <c r="AS22" i="1"/>
  <c r="BB22" i="1"/>
  <c r="AS16" i="1"/>
  <c r="AV246" i="1"/>
  <c r="BB188" i="1"/>
  <c r="AV188" i="1"/>
  <c r="AY134" i="1"/>
  <c r="BA134" i="1" s="1"/>
  <c r="AV180" i="1"/>
  <c r="AV148" i="1"/>
  <c r="BH13" i="1"/>
  <c r="BR13" i="1" s="1"/>
  <c r="AV94" i="1"/>
  <c r="BB23" i="1"/>
  <c r="AV23" i="1"/>
  <c r="AV13" i="1"/>
  <c r="AJ131" i="1"/>
  <c r="BH23" i="1"/>
  <c r="BV23" i="1" s="1"/>
  <c r="AV247" i="1"/>
  <c r="AS207" i="1"/>
  <c r="AV191" i="1"/>
  <c r="BB191" i="1"/>
  <c r="AV166" i="1"/>
  <c r="AV116" i="1"/>
  <c r="AX116" i="1" s="1"/>
  <c r="AY102" i="1"/>
  <c r="BA102" i="1" s="1"/>
  <c r="AS279" i="1"/>
  <c r="AS12" i="1"/>
  <c r="AV54" i="1"/>
  <c r="AV95" i="1"/>
  <c r="BO26" i="1"/>
  <c r="BO36" i="1"/>
  <c r="BO12" i="1"/>
  <c r="AV39" i="1"/>
  <c r="AX39" i="1" s="1"/>
  <c r="BU43" i="1"/>
  <c r="BV43" i="1" s="1"/>
  <c r="BW43" i="1" s="1"/>
  <c r="BX43" i="1" s="1"/>
  <c r="BO22" i="1"/>
  <c r="BO6" i="1"/>
  <c r="B4" i="9"/>
  <c r="C4" i="9" s="1"/>
  <c r="B6" i="9"/>
  <c r="C6" i="9" s="1"/>
  <c r="B3" i="9"/>
  <c r="C3" i="9" s="1"/>
  <c r="B7" i="9"/>
  <c r="C7" i="9" s="1"/>
  <c r="B5" i="9"/>
  <c r="C5" i="9" s="1"/>
  <c r="BB28" i="1"/>
  <c r="AV28" i="1"/>
  <c r="AV283" i="1"/>
  <c r="AV299" i="1"/>
  <c r="AK299" i="1"/>
  <c r="AV123" i="1"/>
  <c r="AV139" i="1"/>
  <c r="AV171" i="1"/>
  <c r="AV291" i="1"/>
  <c r="AK291" i="1"/>
  <c r="AV11" i="1"/>
  <c r="AV163" i="1"/>
  <c r="AV227" i="1"/>
  <c r="AS275" i="1"/>
  <c r="AS203" i="1"/>
  <c r="AY115" i="1"/>
  <c r="AV115" i="1"/>
  <c r="AV267" i="1"/>
  <c r="AV147" i="1"/>
  <c r="AV35" i="1"/>
  <c r="BB35" i="1"/>
  <c r="AV243" i="1"/>
  <c r="AV91" i="1"/>
  <c r="AS43" i="1"/>
  <c r="AV307" i="1"/>
  <c r="AK307" i="1"/>
  <c r="AY155" i="1"/>
  <c r="AS155" i="1"/>
  <c r="AV67" i="1"/>
  <c r="AV59" i="1"/>
  <c r="AV3" i="1"/>
  <c r="AV187" i="1"/>
  <c r="BB187" i="1"/>
  <c r="AV179" i="1"/>
  <c r="AV107" i="1"/>
  <c r="AV75" i="1"/>
  <c r="AV315" i="1"/>
  <c r="AK315" i="1"/>
  <c r="AV211" i="1"/>
  <c r="AV51" i="1"/>
  <c r="AV19" i="1"/>
  <c r="BB19" i="1"/>
  <c r="AV251" i="1"/>
  <c r="AV83" i="1"/>
  <c r="AV195" i="1"/>
  <c r="AY99" i="1"/>
  <c r="AS99" i="1"/>
  <c r="AV219" i="1"/>
  <c r="AK288" i="1" l="1"/>
  <c r="AK264" i="1"/>
  <c r="AK290" i="1"/>
  <c r="AK232" i="1"/>
  <c r="AK184" i="1"/>
  <c r="AK192" i="1"/>
  <c r="AK265" i="1"/>
  <c r="AK289" i="1"/>
  <c r="BV39" i="1"/>
  <c r="AK206" i="1"/>
  <c r="BR27" i="1"/>
  <c r="BR26" i="1"/>
  <c r="AK88" i="1"/>
  <c r="AK145" i="1"/>
  <c r="AK63" i="1"/>
  <c r="AK128" i="1"/>
  <c r="AK136" i="1"/>
  <c r="AK40" i="1"/>
  <c r="AK96" i="1"/>
  <c r="BV13" i="1"/>
  <c r="AK66" i="1"/>
  <c r="BR11" i="1"/>
  <c r="BV26" i="1"/>
  <c r="AK48" i="1"/>
  <c r="BA171" i="1"/>
  <c r="BR16" i="1"/>
  <c r="BR15" i="1"/>
  <c r="BV27" i="1"/>
  <c r="BV15" i="1"/>
  <c r="BV6" i="1"/>
  <c r="AW280" i="1"/>
  <c r="AX279" i="1"/>
  <c r="AX275" i="1"/>
  <c r="AU85" i="1"/>
  <c r="AU86" i="1"/>
  <c r="AU87" i="1"/>
  <c r="BD84" i="1"/>
  <c r="AU84" i="1"/>
  <c r="AU47" i="1"/>
  <c r="AT56" i="1"/>
  <c r="AU56" i="1"/>
  <c r="AU171" i="1"/>
  <c r="AV45" i="1"/>
  <c r="AX45" i="1" s="1"/>
  <c r="AS45" i="1"/>
  <c r="BD280" i="1"/>
  <c r="BC280" i="1"/>
  <c r="BD279" i="1"/>
  <c r="BD277" i="1"/>
  <c r="BD275" i="1"/>
  <c r="BR10" i="1"/>
  <c r="AX155" i="1"/>
  <c r="AU181" i="1"/>
  <c r="BA176" i="1"/>
  <c r="BA175" i="1"/>
  <c r="BA174" i="1"/>
  <c r="BA173" i="1"/>
  <c r="BA172" i="1"/>
  <c r="BD159" i="1"/>
  <c r="BD158" i="1"/>
  <c r="BD155" i="1"/>
  <c r="BD150" i="1"/>
  <c r="BD144" i="1"/>
  <c r="AZ109" i="1"/>
  <c r="BA109" i="1"/>
  <c r="BA107" i="1"/>
  <c r="AZ107" i="1"/>
  <c r="AU103" i="1"/>
  <c r="AU102" i="1"/>
  <c r="AZ94" i="1"/>
  <c r="BA94" i="1"/>
  <c r="AU95" i="1"/>
  <c r="BA95" i="1"/>
  <c r="AZ95" i="1"/>
  <c r="AU93" i="1"/>
  <c r="BD93" i="1"/>
  <c r="BD92" i="1"/>
  <c r="AU91" i="1"/>
  <c r="AU92" i="1"/>
  <c r="BC91" i="1"/>
  <c r="BD91" i="1"/>
  <c r="BD141" i="1"/>
  <c r="BA127" i="1"/>
  <c r="AZ127" i="1"/>
  <c r="AZ126" i="1"/>
  <c r="BA126" i="1"/>
  <c r="BC111" i="1"/>
  <c r="BD111" i="1"/>
  <c r="BC124" i="1"/>
  <c r="BD124" i="1"/>
  <c r="BC108" i="1"/>
  <c r="BD108" i="1"/>
  <c r="AS209" i="1"/>
  <c r="AU209" i="1" s="1"/>
  <c r="AV209" i="1"/>
  <c r="AW210" i="1"/>
  <c r="AX210" i="1"/>
  <c r="AW282" i="1"/>
  <c r="AX282" i="1"/>
  <c r="AX100" i="1"/>
  <c r="AW100" i="1"/>
  <c r="AS277" i="1"/>
  <c r="AU277" i="1" s="1"/>
  <c r="AV277" i="1"/>
  <c r="AX276" i="1"/>
  <c r="AX205" i="1"/>
  <c r="AX208" i="1"/>
  <c r="AW208" i="1"/>
  <c r="AX149" i="1"/>
  <c r="AX223" i="1"/>
  <c r="AW71" i="1"/>
  <c r="AW43" i="1"/>
  <c r="AW46" i="1"/>
  <c r="AX9" i="1"/>
  <c r="AW9" i="1"/>
  <c r="AW4" i="1"/>
  <c r="AX4" i="1"/>
  <c r="D7" i="9"/>
  <c r="E7" i="9"/>
  <c r="D3" i="9"/>
  <c r="E3" i="9"/>
  <c r="D6" i="9"/>
  <c r="E6" i="9"/>
  <c r="D5" i="9"/>
  <c r="E5" i="9"/>
  <c r="D4" i="9"/>
  <c r="E4" i="9"/>
  <c r="AK248" i="1"/>
  <c r="AK178" i="1"/>
  <c r="AK175" i="1"/>
  <c r="AK281" i="1"/>
  <c r="AK282" i="1"/>
  <c r="AT282" i="1"/>
  <c r="BD285" i="1"/>
  <c r="AK153" i="1"/>
  <c r="AV27" i="1"/>
  <c r="AK17" i="1"/>
  <c r="AK208" i="1"/>
  <c r="AK103" i="1"/>
  <c r="AK20" i="1"/>
  <c r="AK272" i="1"/>
  <c r="AK242" i="1"/>
  <c r="AK241" i="1"/>
  <c r="AK198" i="1"/>
  <c r="AT149" i="1"/>
  <c r="AK149" i="1"/>
  <c r="AK4" i="1"/>
  <c r="AK202" i="1"/>
  <c r="AK115" i="1"/>
  <c r="AK76" i="1"/>
  <c r="AK56" i="1"/>
  <c r="AK21" i="1"/>
  <c r="AK271" i="1"/>
  <c r="AK237" i="1"/>
  <c r="AK201" i="1"/>
  <c r="AK75" i="1"/>
  <c r="AK105" i="1"/>
  <c r="AK119" i="1"/>
  <c r="AT9" i="1"/>
  <c r="AK9" i="1"/>
  <c r="BV33" i="1"/>
  <c r="AK213" i="1"/>
  <c r="AK71" i="1"/>
  <c r="AK33" i="1"/>
  <c r="AK203" i="1"/>
  <c r="AK176" i="1"/>
  <c r="BV18" i="1"/>
  <c r="BV11" i="1"/>
  <c r="AK62" i="1"/>
  <c r="AK30" i="1"/>
  <c r="AK144" i="1"/>
  <c r="AK224" i="1"/>
  <c r="AK112" i="1"/>
  <c r="AK107" i="1"/>
  <c r="AT179" i="1"/>
  <c r="BR39" i="1"/>
  <c r="BV16" i="1"/>
  <c r="BV17" i="1"/>
  <c r="BR30" i="1"/>
  <c r="BV38" i="1"/>
  <c r="BV29" i="1"/>
  <c r="BV8" i="1"/>
  <c r="BV9" i="1"/>
  <c r="BV34" i="1"/>
  <c r="AY120" i="1"/>
  <c r="BA120" i="1" s="1"/>
  <c r="BV40" i="1"/>
  <c r="BV20" i="1"/>
  <c r="AW218" i="1"/>
  <c r="AX218" i="1"/>
  <c r="AK84" i="1"/>
  <c r="AX84" i="1"/>
  <c r="AK31" i="1"/>
  <c r="AX31" i="1"/>
  <c r="BD31" i="1"/>
  <c r="AK111" i="1"/>
  <c r="AU7" i="1"/>
  <c r="AK167" i="1"/>
  <c r="AX167" i="1"/>
  <c r="AK15" i="1"/>
  <c r="BD15" i="1"/>
  <c r="AU15" i="1"/>
  <c r="AT15" i="1"/>
  <c r="AK286" i="1"/>
  <c r="AX286" i="1"/>
  <c r="AK263" i="1"/>
  <c r="AK269" i="1"/>
  <c r="AX269" i="1"/>
  <c r="AK220" i="1"/>
  <c r="AK240" i="1"/>
  <c r="AK231" i="1"/>
  <c r="AX196" i="1"/>
  <c r="AK196" i="1"/>
  <c r="AK172" i="1"/>
  <c r="AK156" i="1"/>
  <c r="BA156" i="1"/>
  <c r="AX156" i="1"/>
  <c r="AK139" i="1"/>
  <c r="AK123" i="1"/>
  <c r="AK108" i="1"/>
  <c r="AK87" i="1"/>
  <c r="AK81" i="1"/>
  <c r="AX81" i="1"/>
  <c r="AK64" i="1"/>
  <c r="AX64" i="1"/>
  <c r="AK3" i="1"/>
  <c r="AX47" i="1"/>
  <c r="AK47" i="1"/>
  <c r="AK29" i="1"/>
  <c r="AK283" i="1"/>
  <c r="BD29" i="1"/>
  <c r="AX29" i="1"/>
  <c r="AX284" i="1"/>
  <c r="AK284" i="1"/>
  <c r="AK287" i="1"/>
  <c r="AX287" i="1"/>
  <c r="AK285" i="1"/>
  <c r="AK262" i="1"/>
  <c r="AK219" i="1"/>
  <c r="AK270" i="1"/>
  <c r="AX270" i="1"/>
  <c r="AK239" i="1"/>
  <c r="AX239" i="1"/>
  <c r="AK230" i="1"/>
  <c r="AK195" i="1"/>
  <c r="AK174" i="1"/>
  <c r="AX157" i="1"/>
  <c r="BA157" i="1"/>
  <c r="AK157" i="1"/>
  <c r="AK143" i="1"/>
  <c r="AX143" i="1"/>
  <c r="AK127" i="1"/>
  <c r="AK109" i="1"/>
  <c r="AX109" i="1"/>
  <c r="AX78" i="1"/>
  <c r="AK78" i="1"/>
  <c r="BA61" i="1"/>
  <c r="AK61" i="1"/>
  <c r="AX61" i="1"/>
  <c r="AK46" i="1"/>
  <c r="AU46" i="1"/>
  <c r="AK267" i="1"/>
  <c r="AK6" i="1"/>
  <c r="AX6" i="1"/>
  <c r="AK261" i="1"/>
  <c r="AX221" i="1"/>
  <c r="AK221" i="1"/>
  <c r="AK238" i="1"/>
  <c r="AX238" i="1"/>
  <c r="AX229" i="1"/>
  <c r="AK229" i="1"/>
  <c r="AK171" i="1"/>
  <c r="AK197" i="1"/>
  <c r="AK159" i="1"/>
  <c r="AK142" i="1"/>
  <c r="BB27" i="1"/>
  <c r="BC86" i="1" s="1"/>
  <c r="AX142" i="1"/>
  <c r="AK85" i="1"/>
  <c r="AK125" i="1"/>
  <c r="AX125" i="1"/>
  <c r="AX113" i="1"/>
  <c r="AK113" i="1"/>
  <c r="AK79" i="1"/>
  <c r="AK59" i="1"/>
  <c r="AK27" i="1"/>
  <c r="AK45" i="1"/>
  <c r="AK260" i="1"/>
  <c r="AK8" i="1"/>
  <c r="AX8" i="1"/>
  <c r="AK268" i="1"/>
  <c r="AX268" i="1"/>
  <c r="AK223" i="1"/>
  <c r="AT223" i="1"/>
  <c r="AK236" i="1"/>
  <c r="AK228" i="1"/>
  <c r="AX228" i="1"/>
  <c r="AK13" i="1"/>
  <c r="AX200" i="1"/>
  <c r="AK200" i="1"/>
  <c r="AK177" i="1"/>
  <c r="AK158" i="1"/>
  <c r="AX140" i="1"/>
  <c r="AK140" i="1"/>
  <c r="AK124" i="1"/>
  <c r="AK86" i="1"/>
  <c r="AK80" i="1"/>
  <c r="AK65" i="1"/>
  <c r="AT44" i="1"/>
  <c r="AU44" i="1"/>
  <c r="AK44" i="1"/>
  <c r="BD32" i="1"/>
  <c r="AK32" i="1"/>
  <c r="AT32" i="1"/>
  <c r="AU32" i="1"/>
  <c r="AX5" i="1"/>
  <c r="AK5" i="1"/>
  <c r="AT280" i="1"/>
  <c r="AU280" i="1"/>
  <c r="AK280" i="1"/>
  <c r="AK235" i="1"/>
  <c r="AK259" i="1"/>
  <c r="AK273" i="1"/>
  <c r="AX273" i="1"/>
  <c r="AK227" i="1"/>
  <c r="AX222" i="1"/>
  <c r="AK222" i="1"/>
  <c r="AK199" i="1"/>
  <c r="AX199" i="1"/>
  <c r="AK173" i="1"/>
  <c r="AK83" i="1"/>
  <c r="AK155" i="1"/>
  <c r="AK141" i="1"/>
  <c r="AK126" i="1"/>
  <c r="AK110" i="1"/>
  <c r="AK28" i="1"/>
  <c r="AX77" i="1"/>
  <c r="AK77" i="1"/>
  <c r="AK60" i="1"/>
  <c r="AX60" i="1"/>
  <c r="AK43" i="1"/>
  <c r="AK7" i="1"/>
  <c r="AK255" i="1"/>
  <c r="AK245" i="1"/>
  <c r="AX245" i="1"/>
  <c r="AK216" i="1"/>
  <c r="AT210" i="1"/>
  <c r="AK210" i="1"/>
  <c r="BD190" i="1"/>
  <c r="AX190" i="1"/>
  <c r="AK190" i="1"/>
  <c r="AK183" i="1"/>
  <c r="AX183" i="1"/>
  <c r="AX164" i="1"/>
  <c r="AK164" i="1"/>
  <c r="AK150" i="1"/>
  <c r="AX133" i="1"/>
  <c r="BD133" i="1"/>
  <c r="AK133" i="1"/>
  <c r="AX121" i="1"/>
  <c r="AK121" i="1"/>
  <c r="BA121" i="1"/>
  <c r="BD101" i="1"/>
  <c r="AU101" i="1"/>
  <c r="AK101" i="1"/>
  <c r="AK93" i="1"/>
  <c r="AK69" i="1"/>
  <c r="AU69" i="1"/>
  <c r="AT69" i="1"/>
  <c r="AK53" i="1"/>
  <c r="AX53" i="1"/>
  <c r="AK38" i="1"/>
  <c r="BD38" i="1"/>
  <c r="AX38" i="1"/>
  <c r="AK25" i="1"/>
  <c r="BA14" i="1"/>
  <c r="AT14" i="1"/>
  <c r="AU14" i="1"/>
  <c r="AK14" i="1"/>
  <c r="AK278" i="1"/>
  <c r="AX278" i="1"/>
  <c r="AK254" i="1"/>
  <c r="AX254" i="1"/>
  <c r="AK243" i="1"/>
  <c r="AX214" i="1"/>
  <c r="AK214" i="1"/>
  <c r="AK209" i="1"/>
  <c r="AX189" i="1"/>
  <c r="AK189" i="1"/>
  <c r="BD189" i="1"/>
  <c r="AK182" i="1"/>
  <c r="AX182" i="1"/>
  <c r="AK165" i="1"/>
  <c r="AX165" i="1"/>
  <c r="AK152" i="1"/>
  <c r="AX152" i="1"/>
  <c r="AK135" i="1"/>
  <c r="AX135" i="1"/>
  <c r="BA135" i="1"/>
  <c r="AK118" i="1"/>
  <c r="AX104" i="1"/>
  <c r="BA104" i="1"/>
  <c r="AK104" i="1"/>
  <c r="AK92" i="1"/>
  <c r="AK11" i="1"/>
  <c r="AK51" i="1"/>
  <c r="AK70" i="1"/>
  <c r="AT70" i="1"/>
  <c r="AU70" i="1"/>
  <c r="AK37" i="1"/>
  <c r="BD37" i="1"/>
  <c r="AX37" i="1"/>
  <c r="AK24" i="1"/>
  <c r="AX24" i="1"/>
  <c r="AK187" i="1"/>
  <c r="BD24" i="1"/>
  <c r="AK277" i="1"/>
  <c r="AK12" i="1"/>
  <c r="AK279" i="1"/>
  <c r="AK211" i="1"/>
  <c r="AK253" i="1"/>
  <c r="AK244" i="1"/>
  <c r="AX244" i="1"/>
  <c r="AK91" i="1"/>
  <c r="AK212" i="1"/>
  <c r="AK204" i="1"/>
  <c r="AU204" i="1"/>
  <c r="AK181" i="1"/>
  <c r="AK151" i="1"/>
  <c r="AX132" i="1"/>
  <c r="BA132" i="1"/>
  <c r="AK132" i="1"/>
  <c r="AK117" i="1"/>
  <c r="BA117" i="1"/>
  <c r="AX117" i="1"/>
  <c r="AT100" i="1"/>
  <c r="AK100" i="1"/>
  <c r="AX72" i="1"/>
  <c r="AK72" i="1"/>
  <c r="AK52" i="1"/>
  <c r="AX52" i="1"/>
  <c r="AK36" i="1"/>
  <c r="AK22" i="1"/>
  <c r="BD36" i="1"/>
  <c r="AX36" i="1"/>
  <c r="BD22" i="1"/>
  <c r="AT22" i="1"/>
  <c r="AU22" i="1"/>
  <c r="AK16" i="1"/>
  <c r="AT16" i="1"/>
  <c r="AU16" i="1"/>
  <c r="AT276" i="1"/>
  <c r="AK252" i="1"/>
  <c r="AK276" i="1"/>
  <c r="AK246" i="1"/>
  <c r="AX246" i="1"/>
  <c r="AT205" i="1"/>
  <c r="AK205" i="1"/>
  <c r="AX188" i="1"/>
  <c r="BD188" i="1"/>
  <c r="AK188" i="1"/>
  <c r="AX180" i="1"/>
  <c r="AK163" i="1"/>
  <c r="AK180" i="1"/>
  <c r="AK148" i="1"/>
  <c r="AX148" i="1"/>
  <c r="AK134" i="1"/>
  <c r="AK120" i="1"/>
  <c r="AX120" i="1"/>
  <c r="AK99" i="1"/>
  <c r="AK35" i="1"/>
  <c r="AK179" i="1"/>
  <c r="AK251" i="1"/>
  <c r="AK131" i="1"/>
  <c r="AV131" i="1"/>
  <c r="AK39" i="1"/>
  <c r="AY131" i="1"/>
  <c r="AK95" i="1"/>
  <c r="AK54" i="1"/>
  <c r="AK166" i="1"/>
  <c r="AK207" i="1"/>
  <c r="AK67" i="1"/>
  <c r="AK19" i="1"/>
  <c r="AK147" i="1"/>
  <c r="AK275" i="1"/>
  <c r="AK102" i="1"/>
  <c r="AK191" i="1"/>
  <c r="AX94" i="1"/>
  <c r="AK94" i="1"/>
  <c r="AT68" i="1"/>
  <c r="AK55" i="1"/>
  <c r="AK23" i="1"/>
  <c r="AK68" i="1"/>
  <c r="AX55" i="1"/>
  <c r="AK116" i="1"/>
  <c r="AK215" i="1"/>
  <c r="AX23" i="1"/>
  <c r="AK247" i="1"/>
  <c r="BD23" i="1"/>
  <c r="AX13" i="1"/>
  <c r="AX247" i="1"/>
  <c r="AT207" i="1"/>
  <c r="AU207" i="1"/>
  <c r="AX191" i="1"/>
  <c r="BD191" i="1"/>
  <c r="AX166" i="1"/>
  <c r="AU279" i="1"/>
  <c r="AT279" i="1"/>
  <c r="AT12" i="1"/>
  <c r="AU12" i="1"/>
  <c r="AX54" i="1"/>
  <c r="AX95" i="1"/>
  <c r="AX28" i="1"/>
  <c r="BD28" i="1"/>
  <c r="AX51" i="1"/>
  <c r="AX315" i="1"/>
  <c r="AW315" i="1"/>
  <c r="AX107" i="1"/>
  <c r="AX3" i="1"/>
  <c r="AX67" i="1"/>
  <c r="AX235" i="1"/>
  <c r="AU43" i="1"/>
  <c r="AX243" i="1"/>
  <c r="AX115" i="1"/>
  <c r="AX195" i="1"/>
  <c r="AX19" i="1"/>
  <c r="AX251" i="1"/>
  <c r="AX219" i="1"/>
  <c r="AU99" i="1"/>
  <c r="AX259" i="1"/>
  <c r="BA99" i="1"/>
  <c r="AX83" i="1"/>
  <c r="BD19" i="1"/>
  <c r="AX211" i="1"/>
  <c r="AX75" i="1"/>
  <c r="AX179" i="1"/>
  <c r="AX187" i="1"/>
  <c r="AX59" i="1"/>
  <c r="BD187" i="1"/>
  <c r="AT155" i="1"/>
  <c r="AU155" i="1"/>
  <c r="AX147" i="1"/>
  <c r="AX267" i="1"/>
  <c r="BA115" i="1"/>
  <c r="AT275" i="1"/>
  <c r="AU275" i="1"/>
  <c r="AX163" i="1"/>
  <c r="AX291" i="1"/>
  <c r="AW291" i="1"/>
  <c r="AX139" i="1"/>
  <c r="AX299" i="1"/>
  <c r="AW299" i="1"/>
  <c r="BA155" i="1"/>
  <c r="AX307" i="1"/>
  <c r="AW307" i="1"/>
  <c r="AX91" i="1"/>
  <c r="BD35" i="1"/>
  <c r="AX11" i="1"/>
  <c r="AX35" i="1"/>
  <c r="AU203" i="1"/>
  <c r="AX227" i="1"/>
  <c r="AX171" i="1"/>
  <c r="AX123" i="1"/>
  <c r="AX283" i="1"/>
  <c r="BC223" i="1" l="1"/>
  <c r="AT46" i="1"/>
  <c r="AW288" i="1"/>
  <c r="AT6" i="1"/>
  <c r="AT171" i="1"/>
  <c r="AZ171" i="1"/>
  <c r="AT183" i="1"/>
  <c r="AT93" i="1"/>
  <c r="BC93" i="1"/>
  <c r="AW69" i="1"/>
  <c r="AW32" i="1"/>
  <c r="BC141" i="1"/>
  <c r="AW207" i="1"/>
  <c r="BC143" i="1"/>
  <c r="BC109" i="1"/>
  <c r="AW22" i="1"/>
  <c r="AW276" i="1"/>
  <c r="BC276" i="1"/>
  <c r="AZ167" i="1"/>
  <c r="AT208" i="1"/>
  <c r="AZ176" i="1"/>
  <c r="AT83" i="1"/>
  <c r="AW264" i="1"/>
  <c r="AT8" i="1"/>
  <c r="BC275" i="1"/>
  <c r="AW275" i="1"/>
  <c r="AT203" i="1"/>
  <c r="AZ163" i="1"/>
  <c r="AT181" i="1"/>
  <c r="AZ175" i="1"/>
  <c r="AT85" i="1"/>
  <c r="AT175" i="1"/>
  <c r="AT4" i="1"/>
  <c r="AW290" i="1"/>
  <c r="BC277" i="1"/>
  <c r="AZ165" i="1"/>
  <c r="AT204" i="1"/>
  <c r="AT173" i="1"/>
  <c r="BC107" i="1"/>
  <c r="AZ173" i="1"/>
  <c r="AT86" i="1"/>
  <c r="AT7" i="1"/>
  <c r="BC279" i="1"/>
  <c r="AW279" i="1"/>
  <c r="AZ166" i="1"/>
  <c r="AW205" i="1"/>
  <c r="AW232" i="1"/>
  <c r="AW192" i="1"/>
  <c r="AW184" i="1"/>
  <c r="AT174" i="1"/>
  <c r="AZ174" i="1"/>
  <c r="AT87" i="1"/>
  <c r="AW265" i="1"/>
  <c r="AT5" i="1"/>
  <c r="AW289" i="1"/>
  <c r="BW39" i="1"/>
  <c r="BX39" i="1" s="1"/>
  <c r="BC278" i="1"/>
  <c r="AZ164" i="1"/>
  <c r="AW206" i="1"/>
  <c r="AT180" i="1"/>
  <c r="BS27" i="1"/>
  <c r="BT27" i="1" s="1"/>
  <c r="AT172" i="1"/>
  <c r="AZ172" i="1"/>
  <c r="BS26" i="1"/>
  <c r="BT26" i="1" s="1"/>
  <c r="AT88" i="1"/>
  <c r="BC159" i="1"/>
  <c r="BC147" i="1"/>
  <c r="BC145" i="1"/>
  <c r="AT101" i="1"/>
  <c r="AW145" i="1"/>
  <c r="AT92" i="1"/>
  <c r="BC92" i="1"/>
  <c r="AT71" i="1"/>
  <c r="AW63" i="1"/>
  <c r="AT51" i="1"/>
  <c r="AW44" i="1"/>
  <c r="AW15" i="1"/>
  <c r="BC156" i="1"/>
  <c r="BC150" i="1"/>
  <c r="BC142" i="1"/>
  <c r="AW136" i="1"/>
  <c r="AW128" i="1"/>
  <c r="AT103" i="1"/>
  <c r="AW68" i="1"/>
  <c r="AT11" i="1"/>
  <c r="AW40" i="1"/>
  <c r="BC155" i="1"/>
  <c r="AW155" i="1"/>
  <c r="BC148" i="1"/>
  <c r="AT144" i="1"/>
  <c r="BC144" i="1"/>
  <c r="AT104" i="1"/>
  <c r="AW223" i="1"/>
  <c r="AT96" i="1"/>
  <c r="BC96" i="1"/>
  <c r="AT72" i="1"/>
  <c r="AT53" i="1"/>
  <c r="AT43" i="1"/>
  <c r="AT99" i="1"/>
  <c r="BC157" i="1"/>
  <c r="AW149" i="1"/>
  <c r="BC149" i="1"/>
  <c r="BC140" i="1"/>
  <c r="AT95" i="1"/>
  <c r="BC95" i="1"/>
  <c r="AW70" i="1"/>
  <c r="AT54" i="1"/>
  <c r="AT47" i="1"/>
  <c r="AW14" i="1"/>
  <c r="BC158" i="1"/>
  <c r="BC139" i="1"/>
  <c r="BS17" i="1"/>
  <c r="BT17" i="1" s="1"/>
  <c r="AT102" i="1"/>
  <c r="AT94" i="1"/>
  <c r="BC94" i="1"/>
  <c r="BW13" i="1"/>
  <c r="BX13" i="1" s="1"/>
  <c r="AW66" i="1"/>
  <c r="BC66" i="1"/>
  <c r="AT52" i="1"/>
  <c r="BS11" i="1"/>
  <c r="BT11" i="1" s="1"/>
  <c r="AT48" i="1"/>
  <c r="AT37" i="1"/>
  <c r="AW16" i="1"/>
  <c r="BC117" i="1"/>
  <c r="AZ108" i="1"/>
  <c r="AT91" i="1"/>
  <c r="BS16" i="1"/>
  <c r="BT16" i="1" s="1"/>
  <c r="AZ91" i="1"/>
  <c r="AT84" i="1"/>
  <c r="BC84" i="1"/>
  <c r="BS15" i="1"/>
  <c r="BT15" i="1" s="1"/>
  <c r="BW6" i="1"/>
  <c r="BX6" i="1" s="1"/>
  <c r="AW12" i="1"/>
  <c r="AT3" i="1"/>
  <c r="AT45" i="1"/>
  <c r="AU45" i="1"/>
  <c r="AT209" i="1"/>
  <c r="AT277" i="1"/>
  <c r="AX27" i="1"/>
  <c r="AW277" i="1"/>
  <c r="AX277" i="1"/>
  <c r="AX209" i="1"/>
  <c r="AW209" i="1"/>
  <c r="AW248" i="1"/>
  <c r="AW178" i="1"/>
  <c r="AZ23" i="1"/>
  <c r="AW175" i="1"/>
  <c r="AW281" i="1"/>
  <c r="AW115" i="1"/>
  <c r="AW13" i="1"/>
  <c r="BC284" i="1"/>
  <c r="BC283" i="1"/>
  <c r="BC285" i="1"/>
  <c r="BC286" i="1"/>
  <c r="BC287" i="1"/>
  <c r="AW153" i="1"/>
  <c r="AW17" i="1"/>
  <c r="BC17" i="1"/>
  <c r="AZ103" i="1"/>
  <c r="AW103" i="1"/>
  <c r="BC20" i="1"/>
  <c r="AW20" i="1"/>
  <c r="BC47" i="1"/>
  <c r="AW272" i="1"/>
  <c r="AW242" i="1"/>
  <c r="AW241" i="1"/>
  <c r="AW198" i="1"/>
  <c r="AZ115" i="1"/>
  <c r="AW202" i="1"/>
  <c r="BC202" i="1"/>
  <c r="AW76" i="1"/>
  <c r="AW56" i="1"/>
  <c r="AW21" i="1"/>
  <c r="BC21" i="1"/>
  <c r="AW271" i="1"/>
  <c r="AZ237" i="1"/>
  <c r="AW237" i="1"/>
  <c r="AW201" i="1"/>
  <c r="BC201" i="1"/>
  <c r="AZ105" i="1"/>
  <c r="AW105" i="1"/>
  <c r="AW119" i="1"/>
  <c r="AW75" i="1"/>
  <c r="AZ119" i="1"/>
  <c r="AW213" i="1"/>
  <c r="BC33" i="1"/>
  <c r="AW33" i="1"/>
  <c r="AW176" i="1"/>
  <c r="BC62" i="1"/>
  <c r="AW62" i="1"/>
  <c r="AW30" i="1"/>
  <c r="BC30" i="1"/>
  <c r="AW144" i="1"/>
  <c r="AW224" i="1"/>
  <c r="AW112" i="1"/>
  <c r="AW107" i="1"/>
  <c r="BC188" i="1"/>
  <c r="BS10" i="1"/>
  <c r="BT10" i="1" s="1"/>
  <c r="BS5" i="1"/>
  <c r="BT5" i="1" s="1"/>
  <c r="BS6" i="1"/>
  <c r="BT6" i="1" s="1"/>
  <c r="BS30" i="1"/>
  <c r="BT30" i="1" s="1"/>
  <c r="BS13" i="1"/>
  <c r="BT13" i="1" s="1"/>
  <c r="BS39" i="1"/>
  <c r="BT39" i="1" s="1"/>
  <c r="BW40" i="1"/>
  <c r="BX40" i="1" s="1"/>
  <c r="BW18" i="1"/>
  <c r="BX18" i="1" s="1"/>
  <c r="BW37" i="1"/>
  <c r="BX37" i="1" s="1"/>
  <c r="AW139" i="1"/>
  <c r="AZ116" i="1"/>
  <c r="BW29" i="1"/>
  <c r="BX29" i="1" s="1"/>
  <c r="BW21" i="1"/>
  <c r="BX21" i="1" s="1"/>
  <c r="BW27" i="1"/>
  <c r="BX27" i="1" s="1"/>
  <c r="BW8" i="1"/>
  <c r="BX8" i="1" s="1"/>
  <c r="BW22" i="1"/>
  <c r="BX22" i="1" s="1"/>
  <c r="BW11" i="1"/>
  <c r="BX11" i="1" s="1"/>
  <c r="BW7" i="1"/>
  <c r="BX7" i="1" s="1"/>
  <c r="BW23" i="1"/>
  <c r="BX23" i="1" s="1"/>
  <c r="BW28" i="1"/>
  <c r="BX28" i="1" s="1"/>
  <c r="BW35" i="1"/>
  <c r="BX35" i="1" s="1"/>
  <c r="BW9" i="1"/>
  <c r="BX9" i="1" s="1"/>
  <c r="BW17" i="1"/>
  <c r="BX17" i="1" s="1"/>
  <c r="BW16" i="1"/>
  <c r="BX16" i="1" s="1"/>
  <c r="BW19" i="1"/>
  <c r="BX19" i="1" s="1"/>
  <c r="BW25" i="1"/>
  <c r="BX25" i="1" s="1"/>
  <c r="BW31" i="1"/>
  <c r="BX31" i="1" s="1"/>
  <c r="BW12" i="1"/>
  <c r="BX12" i="1" s="1"/>
  <c r="BW32" i="1"/>
  <c r="BX32" i="1" s="1"/>
  <c r="BW26" i="1"/>
  <c r="BX26" i="1" s="1"/>
  <c r="BW33" i="1"/>
  <c r="BX33" i="1" s="1"/>
  <c r="BW38" i="1"/>
  <c r="BX38" i="1" s="1"/>
  <c r="BW36" i="1"/>
  <c r="BX36" i="1" s="1"/>
  <c r="BW14" i="1"/>
  <c r="BX14" i="1" s="1"/>
  <c r="BW15" i="1"/>
  <c r="BX15" i="1" s="1"/>
  <c r="BW20" i="1"/>
  <c r="BX20" i="1" s="1"/>
  <c r="BW24" i="1"/>
  <c r="BX24" i="1" s="1"/>
  <c r="BW34" i="1"/>
  <c r="BX34" i="1" s="1"/>
  <c r="AW84" i="1"/>
  <c r="BC31" i="1"/>
  <c r="AW31" i="1"/>
  <c r="AW111" i="1"/>
  <c r="AW167" i="1"/>
  <c r="BC15" i="1"/>
  <c r="AW286" i="1"/>
  <c r="AW269" i="1"/>
  <c r="AW263" i="1"/>
  <c r="AW220" i="1"/>
  <c r="AW240" i="1"/>
  <c r="AW231" i="1"/>
  <c r="AW196" i="1"/>
  <c r="AW172" i="1"/>
  <c r="AZ156" i="1"/>
  <c r="AW156" i="1"/>
  <c r="AW123" i="1"/>
  <c r="AW108" i="1"/>
  <c r="AW87" i="1"/>
  <c r="AZ87" i="1"/>
  <c r="AW81" i="1"/>
  <c r="AW64" i="1"/>
  <c r="AW47" i="1"/>
  <c r="BC29" i="1"/>
  <c r="AW3" i="1"/>
  <c r="AW29" i="1"/>
  <c r="AW287" i="1"/>
  <c r="AW283" i="1"/>
  <c r="AW284" i="1"/>
  <c r="AW285" i="1"/>
  <c r="AW262" i="1"/>
  <c r="AW219" i="1"/>
  <c r="AW270" i="1"/>
  <c r="AW239" i="1"/>
  <c r="AW267" i="1"/>
  <c r="AW195" i="1"/>
  <c r="AW230" i="1"/>
  <c r="AW174" i="1"/>
  <c r="AZ157" i="1"/>
  <c r="AW157" i="1"/>
  <c r="AW143" i="1"/>
  <c r="AW127" i="1"/>
  <c r="AW109" i="1"/>
  <c r="AW78" i="1"/>
  <c r="AW61" i="1"/>
  <c r="AZ61" i="1"/>
  <c r="AW6" i="1"/>
  <c r="AW261" i="1"/>
  <c r="AW221" i="1"/>
  <c r="AW238" i="1"/>
  <c r="AW229" i="1"/>
  <c r="AZ197" i="1"/>
  <c r="AW197" i="1"/>
  <c r="BC19" i="1"/>
  <c r="BC191" i="1"/>
  <c r="BC27" i="1"/>
  <c r="AW171" i="1"/>
  <c r="BC190" i="1"/>
  <c r="BD27" i="1"/>
  <c r="BC187" i="1"/>
  <c r="BC28" i="1"/>
  <c r="BC39" i="1"/>
  <c r="BC23" i="1"/>
  <c r="BC22" i="1"/>
  <c r="BC36" i="1"/>
  <c r="BC24" i="1"/>
  <c r="BC38" i="1"/>
  <c r="BC101" i="1"/>
  <c r="BC32" i="1"/>
  <c r="BC37" i="1"/>
  <c r="BC25" i="1"/>
  <c r="BC35" i="1"/>
  <c r="BC189" i="1"/>
  <c r="BC133" i="1"/>
  <c r="AZ159" i="1"/>
  <c r="AW159" i="1"/>
  <c r="AW142" i="1"/>
  <c r="AW125" i="1"/>
  <c r="AW113" i="1"/>
  <c r="AZ85" i="1"/>
  <c r="AW85" i="1"/>
  <c r="AW59" i="1"/>
  <c r="AW79" i="1"/>
  <c r="AW45" i="1"/>
  <c r="AW27" i="1"/>
  <c r="AW8" i="1"/>
  <c r="AW260" i="1"/>
  <c r="AW268" i="1"/>
  <c r="AW236" i="1"/>
  <c r="AW228" i="1"/>
  <c r="AW200" i="1"/>
  <c r="AW177" i="1"/>
  <c r="AW158" i="1"/>
  <c r="AZ158" i="1"/>
  <c r="AW140" i="1"/>
  <c r="AW124" i="1"/>
  <c r="AW86" i="1"/>
  <c r="AW80" i="1"/>
  <c r="AW65" i="1"/>
  <c r="AW5" i="1"/>
  <c r="AW259" i="1"/>
  <c r="AZ155" i="1"/>
  <c r="AW273" i="1"/>
  <c r="AW222" i="1"/>
  <c r="AW235" i="1"/>
  <c r="AW227" i="1"/>
  <c r="AW199" i="1"/>
  <c r="AW173" i="1"/>
  <c r="AW141" i="1"/>
  <c r="AW126" i="1"/>
  <c r="AW110" i="1"/>
  <c r="AW83" i="1"/>
  <c r="AW77" i="1"/>
  <c r="AW60" i="1"/>
  <c r="AW243" i="1"/>
  <c r="AW28" i="1"/>
  <c r="AW7" i="1"/>
  <c r="AW255" i="1"/>
  <c r="AW245" i="1"/>
  <c r="AZ216" i="1"/>
  <c r="AW216" i="1"/>
  <c r="AW190" i="1"/>
  <c r="AW183" i="1"/>
  <c r="AW164" i="1"/>
  <c r="AW150" i="1"/>
  <c r="AW133" i="1"/>
  <c r="AZ121" i="1"/>
  <c r="AW121" i="1"/>
  <c r="AW93" i="1"/>
  <c r="AW53" i="1"/>
  <c r="AW38" i="1"/>
  <c r="AW25" i="1"/>
  <c r="AZ14" i="1"/>
  <c r="AW278" i="1"/>
  <c r="AW254" i="1"/>
  <c r="AW214" i="1"/>
  <c r="AW189" i="1"/>
  <c r="AW182" i="1"/>
  <c r="AW165" i="1"/>
  <c r="AW152" i="1"/>
  <c r="AW135" i="1"/>
  <c r="AZ135" i="1"/>
  <c r="AZ118" i="1"/>
  <c r="AW118" i="1"/>
  <c r="AZ104" i="1"/>
  <c r="AW104" i="1"/>
  <c r="AW92" i="1"/>
  <c r="AW11" i="1"/>
  <c r="AW51" i="1"/>
  <c r="AW37" i="1"/>
  <c r="AW24" i="1"/>
  <c r="AW253" i="1"/>
  <c r="AW244" i="1"/>
  <c r="AW212" i="1"/>
  <c r="AW91" i="1"/>
  <c r="AW187" i="1"/>
  <c r="AW181" i="1"/>
  <c r="AW151" i="1"/>
  <c r="AZ132" i="1"/>
  <c r="AW132" i="1"/>
  <c r="AZ117" i="1"/>
  <c r="AW117" i="1"/>
  <c r="AZ100" i="1"/>
  <c r="AW52" i="1"/>
  <c r="AW72" i="1"/>
  <c r="AW36" i="1"/>
  <c r="AW211" i="1"/>
  <c r="AW246" i="1"/>
  <c r="AW252" i="1"/>
  <c r="AW188" i="1"/>
  <c r="AW180" i="1"/>
  <c r="AW163" i="1"/>
  <c r="AW131" i="1"/>
  <c r="AW116" i="1"/>
  <c r="AW19" i="1"/>
  <c r="AW55" i="1"/>
  <c r="AW148" i="1"/>
  <c r="AZ134" i="1"/>
  <c r="AW134" i="1"/>
  <c r="AZ102" i="1"/>
  <c r="AW120" i="1"/>
  <c r="AW147" i="1"/>
  <c r="AW251" i="1"/>
  <c r="AW67" i="1"/>
  <c r="AX131" i="1"/>
  <c r="AW54" i="1"/>
  <c r="AW166" i="1"/>
  <c r="AW215" i="1"/>
  <c r="AW23" i="1"/>
  <c r="AW94" i="1"/>
  <c r="AZ120" i="1"/>
  <c r="AW35" i="1"/>
  <c r="AW179" i="1"/>
  <c r="AW39" i="1"/>
  <c r="AW95" i="1"/>
  <c r="AW102" i="1"/>
  <c r="AW191" i="1"/>
  <c r="AW247" i="1"/>
  <c r="BA131" i="1"/>
  <c r="AZ99" i="1"/>
  <c r="AZ131" i="1"/>
  <c r="I44" i="6" l="1"/>
  <c r="J44" i="6" s="1"/>
  <c r="C44" i="6" s="1"/>
  <c r="I148" i="6"/>
  <c r="J148" i="6" s="1"/>
  <c r="C148" i="6" s="1"/>
  <c r="F148" i="6" s="1"/>
  <c r="I68" i="6"/>
  <c r="J68" i="6" s="1"/>
  <c r="C68" i="6" s="1"/>
  <c r="H68" i="6" s="1"/>
  <c r="I71" i="6"/>
  <c r="J71" i="6" s="1"/>
  <c r="C71" i="6" s="1"/>
  <c r="E71" i="6" s="1"/>
  <c r="I195" i="6"/>
  <c r="J195" i="6" s="1"/>
  <c r="C195" i="6" s="1"/>
  <c r="E195" i="6" s="1"/>
  <c r="I160" i="6"/>
  <c r="J160" i="6" s="1"/>
  <c r="C160" i="6" s="1"/>
  <c r="D160" i="6" s="1"/>
  <c r="I196" i="6"/>
  <c r="J196" i="6" s="1"/>
  <c r="C196" i="6" s="1"/>
  <c r="E196" i="6" s="1"/>
  <c r="I129" i="6"/>
  <c r="J129" i="6" s="1"/>
  <c r="C129" i="6" s="1"/>
  <c r="H129" i="6" s="1"/>
  <c r="I84" i="6"/>
  <c r="J84" i="6" s="1"/>
  <c r="C84" i="6" s="1"/>
  <c r="F84" i="6" s="1"/>
  <c r="I92" i="6"/>
  <c r="J92" i="6" s="1"/>
  <c r="C92" i="6" s="1"/>
  <c r="D92" i="6" s="1"/>
  <c r="I49" i="6"/>
  <c r="J49" i="6" s="1"/>
  <c r="C49" i="6" s="1"/>
  <c r="I11" i="6"/>
  <c r="J11" i="6" s="1"/>
  <c r="C11" i="6" s="1"/>
  <c r="F11" i="6" s="1"/>
  <c r="E223" i="11" s="1"/>
  <c r="I82" i="6"/>
  <c r="J82" i="6" s="1"/>
  <c r="C82" i="6" s="1"/>
  <c r="D82" i="6" s="1"/>
  <c r="I149" i="6"/>
  <c r="J149" i="6" s="1"/>
  <c r="C149" i="6" s="1"/>
  <c r="H149" i="6" s="1"/>
  <c r="I83" i="6"/>
  <c r="J83" i="6" s="1"/>
  <c r="C83" i="6" s="1"/>
  <c r="E83" i="6" s="1"/>
  <c r="I197" i="6"/>
  <c r="J197" i="6" s="1"/>
  <c r="C197" i="6" s="1"/>
  <c r="F197" i="6" s="1"/>
  <c r="I87" i="6"/>
  <c r="J87" i="6" s="1"/>
  <c r="C87" i="6" s="1"/>
  <c r="G87" i="6" s="1"/>
  <c r="I79" i="6"/>
  <c r="J79" i="6" s="1"/>
  <c r="C79" i="6" s="1"/>
  <c r="G79" i="6" s="1"/>
  <c r="I189" i="6"/>
  <c r="J189" i="6" s="1"/>
  <c r="C189" i="6" s="1"/>
  <c r="G189" i="6" s="1"/>
  <c r="I151" i="6"/>
  <c r="J151" i="6" s="1"/>
  <c r="C151" i="6" s="1"/>
  <c r="G151" i="6" s="1"/>
  <c r="I39" i="6"/>
  <c r="J39" i="6" s="1"/>
  <c r="C39" i="6" s="1"/>
  <c r="I38" i="6"/>
  <c r="J38" i="6" s="1"/>
  <c r="C38" i="6" s="1"/>
  <c r="I154" i="6"/>
  <c r="J154" i="6" s="1"/>
  <c r="C154" i="6" s="1"/>
  <c r="F154" i="6" s="1"/>
  <c r="I185" i="6"/>
  <c r="J185" i="6" s="1"/>
  <c r="C185" i="6" s="1"/>
  <c r="H185" i="6" s="1"/>
  <c r="I109" i="6"/>
  <c r="J109" i="6" s="1"/>
  <c r="C109" i="6" s="1"/>
  <c r="G109" i="6" s="1"/>
  <c r="I126" i="6"/>
  <c r="J126" i="6" s="1"/>
  <c r="C126" i="6" s="1"/>
  <c r="D126" i="6" s="1"/>
  <c r="I157" i="6"/>
  <c r="J157" i="6" s="1"/>
  <c r="C157" i="6" s="1"/>
  <c r="G157" i="6" s="1"/>
  <c r="I192" i="6"/>
  <c r="J192" i="6" s="1"/>
  <c r="C192" i="6" s="1"/>
  <c r="G192" i="6" s="1"/>
  <c r="I8" i="6"/>
  <c r="J8" i="6" s="1"/>
  <c r="C8" i="6" s="1"/>
  <c r="H8" i="6" s="1"/>
  <c r="G220" i="11" s="1"/>
  <c r="I133" i="6"/>
  <c r="J133" i="6" s="1"/>
  <c r="C133" i="6" s="1"/>
  <c r="D133" i="6" s="1"/>
  <c r="I125" i="6"/>
  <c r="J125" i="6" s="1"/>
  <c r="C125" i="6" s="1"/>
  <c r="H125" i="6" s="1"/>
  <c r="I69" i="6"/>
  <c r="J69" i="6" s="1"/>
  <c r="C69" i="6" s="1"/>
  <c r="D69" i="6" s="1"/>
  <c r="I100" i="6"/>
  <c r="J100" i="6" s="1"/>
  <c r="C100" i="6" s="1"/>
  <c r="D100" i="6" s="1"/>
  <c r="I103" i="6"/>
  <c r="J103" i="6" s="1"/>
  <c r="C103" i="6" s="1"/>
  <c r="E103" i="6" s="1"/>
  <c r="I116" i="6"/>
  <c r="J116" i="6" s="1"/>
  <c r="C116" i="6" s="1"/>
  <c r="E116" i="6" s="1"/>
  <c r="I175" i="6"/>
  <c r="J175" i="6" s="1"/>
  <c r="C175" i="6" s="1"/>
  <c r="G175" i="6" s="1"/>
  <c r="I26" i="6"/>
  <c r="J26" i="6" s="1"/>
  <c r="C26" i="6" s="1"/>
  <c r="H26" i="6" s="1"/>
  <c r="G238" i="11" s="1"/>
  <c r="I137" i="6"/>
  <c r="J137" i="6" s="1"/>
  <c r="C137" i="6" s="1"/>
  <c r="F137" i="6" s="1"/>
  <c r="I142" i="6"/>
  <c r="J142" i="6" s="1"/>
  <c r="C142" i="6" s="1"/>
  <c r="G142" i="6" s="1"/>
  <c r="I176" i="6"/>
  <c r="J176" i="6" s="1"/>
  <c r="C176" i="6" s="1"/>
  <c r="H176" i="6" s="1"/>
  <c r="I59" i="6"/>
  <c r="J59" i="6" s="1"/>
  <c r="C59" i="6" s="1"/>
  <c r="E59" i="6" s="1"/>
  <c r="I42" i="6"/>
  <c r="J42" i="6" s="1"/>
  <c r="C42" i="6" s="1"/>
  <c r="I199" i="6"/>
  <c r="J199" i="6" s="1"/>
  <c r="C199" i="6" s="1"/>
  <c r="H199" i="6" s="1"/>
  <c r="I97" i="6"/>
  <c r="J97" i="6" s="1"/>
  <c r="C97" i="6" s="1"/>
  <c r="E97" i="6" s="1"/>
  <c r="I140" i="6"/>
  <c r="J140" i="6" s="1"/>
  <c r="C140" i="6" s="1"/>
  <c r="H140" i="6" s="1"/>
  <c r="I16" i="6"/>
  <c r="J16" i="6" s="1"/>
  <c r="C16" i="6" s="1"/>
  <c r="B228" i="11" s="1"/>
  <c r="I102" i="6"/>
  <c r="J102" i="6" s="1"/>
  <c r="C102" i="6" s="1"/>
  <c r="G102" i="6" s="1"/>
  <c r="I62" i="6"/>
  <c r="J62" i="6" s="1"/>
  <c r="C62" i="6" s="1"/>
  <c r="F62" i="6" s="1"/>
  <c r="I108" i="6"/>
  <c r="J108" i="6" s="1"/>
  <c r="C108" i="6" s="1"/>
  <c r="E108" i="6" s="1"/>
  <c r="I162" i="6"/>
  <c r="J162" i="6" s="1"/>
  <c r="C162" i="6" s="1"/>
  <c r="G162" i="6" s="1"/>
  <c r="I20" i="6"/>
  <c r="J20" i="6" s="1"/>
  <c r="C20" i="6" s="1"/>
  <c r="H20" i="6" s="1"/>
  <c r="G232" i="11" s="1"/>
  <c r="I105" i="6"/>
  <c r="J105" i="6" s="1"/>
  <c r="C105" i="6" s="1"/>
  <c r="F105" i="6" s="1"/>
  <c r="I51" i="6"/>
  <c r="J51" i="6" s="1"/>
  <c r="C51" i="6" s="1"/>
  <c r="I19" i="6"/>
  <c r="J19" i="6" s="1"/>
  <c r="C19" i="6" s="1"/>
  <c r="B231" i="11" s="1"/>
  <c r="I27" i="6"/>
  <c r="J27" i="6" s="1"/>
  <c r="C27" i="6" s="1"/>
  <c r="G27" i="6" s="1"/>
  <c r="F239" i="11" s="1"/>
  <c r="I13" i="6"/>
  <c r="J13" i="6" s="1"/>
  <c r="C13" i="6" s="1"/>
  <c r="F13" i="6" s="1"/>
  <c r="E225" i="11" s="1"/>
  <c r="I178" i="6"/>
  <c r="J178" i="6" s="1"/>
  <c r="C178" i="6" s="1"/>
  <c r="E178" i="6" s="1"/>
  <c r="I74" i="6"/>
  <c r="J74" i="6" s="1"/>
  <c r="C74" i="6" s="1"/>
  <c r="F74" i="6" s="1"/>
  <c r="I128" i="6"/>
  <c r="J128" i="6" s="1"/>
  <c r="C128" i="6" s="1"/>
  <c r="E128" i="6" s="1"/>
  <c r="I73" i="6"/>
  <c r="J73" i="6" s="1"/>
  <c r="C73" i="6" s="1"/>
  <c r="G73" i="6" s="1"/>
  <c r="I191" i="6"/>
  <c r="J191" i="6" s="1"/>
  <c r="C191" i="6" s="1"/>
  <c r="E191" i="6" s="1"/>
  <c r="I153" i="6"/>
  <c r="J153" i="6" s="1"/>
  <c r="C153" i="6" s="1"/>
  <c r="E153" i="6" s="1"/>
  <c r="I204" i="6"/>
  <c r="J204" i="6" s="1"/>
  <c r="C204" i="6" s="1"/>
  <c r="E204" i="6" s="1"/>
  <c r="I56" i="6"/>
  <c r="J56" i="6" s="1"/>
  <c r="C56" i="6" s="1"/>
  <c r="D56" i="6" s="1"/>
  <c r="I76" i="6"/>
  <c r="J76" i="6" s="1"/>
  <c r="C76" i="6" s="1"/>
  <c r="F76" i="6" s="1"/>
  <c r="I172" i="6"/>
  <c r="J172" i="6" s="1"/>
  <c r="C172" i="6" s="1"/>
  <c r="E172" i="6" s="1"/>
  <c r="I190" i="6"/>
  <c r="J190" i="6" s="1"/>
  <c r="C190" i="6" s="1"/>
  <c r="E190" i="6" s="1"/>
  <c r="I144" i="6"/>
  <c r="J144" i="6" s="1"/>
  <c r="C144" i="6" s="1"/>
  <c r="H144" i="6" s="1"/>
  <c r="I156" i="6"/>
  <c r="J156" i="6" s="1"/>
  <c r="C156" i="6" s="1"/>
  <c r="D156" i="6" s="1"/>
  <c r="I7" i="6"/>
  <c r="J7" i="6" s="1"/>
  <c r="C7" i="6" s="1"/>
  <c r="F7" i="6" s="1"/>
  <c r="E219" i="11" s="1"/>
  <c r="I169" i="6"/>
  <c r="J169" i="6" s="1"/>
  <c r="C169" i="6" s="1"/>
  <c r="F169" i="6" s="1"/>
  <c r="I89" i="6"/>
  <c r="J89" i="6" s="1"/>
  <c r="C89" i="6" s="1"/>
  <c r="H89" i="6" s="1"/>
  <c r="I182" i="6"/>
  <c r="J182" i="6" s="1"/>
  <c r="C182" i="6" s="1"/>
  <c r="G182" i="6" s="1"/>
  <c r="I17" i="6"/>
  <c r="J17" i="6" s="1"/>
  <c r="C17" i="6" s="1"/>
  <c r="H17" i="6" s="1"/>
  <c r="G229" i="11" s="1"/>
  <c r="I60" i="6"/>
  <c r="J60" i="6" s="1"/>
  <c r="C60" i="6" s="1"/>
  <c r="H60" i="6" s="1"/>
  <c r="I202" i="6"/>
  <c r="J202" i="6" s="1"/>
  <c r="C202" i="6" s="1"/>
  <c r="D202" i="6" s="1"/>
  <c r="I163" i="6"/>
  <c r="J163" i="6" s="1"/>
  <c r="C163" i="6" s="1"/>
  <c r="G163" i="6" s="1"/>
  <c r="I110" i="6"/>
  <c r="J110" i="6" s="1"/>
  <c r="C110" i="6" s="1"/>
  <c r="D110" i="6" s="1"/>
  <c r="I177" i="6"/>
  <c r="J177" i="6" s="1"/>
  <c r="C177" i="6" s="1"/>
  <c r="F177" i="6" s="1"/>
  <c r="I152" i="6"/>
  <c r="J152" i="6" s="1"/>
  <c r="C152" i="6" s="1"/>
  <c r="D152" i="6" s="1"/>
  <c r="I173" i="6"/>
  <c r="J173" i="6" s="1"/>
  <c r="C173" i="6" s="1"/>
  <c r="G173" i="6" s="1"/>
  <c r="I24" i="6"/>
  <c r="J24" i="6" s="1"/>
  <c r="C24" i="6" s="1"/>
  <c r="E24" i="6" s="1"/>
  <c r="D236" i="11" s="1"/>
  <c r="I28" i="6"/>
  <c r="J28" i="6" s="1"/>
  <c r="C28" i="6" s="1"/>
  <c r="D28" i="6" s="1"/>
  <c r="C240" i="11" s="1"/>
  <c r="I106" i="6"/>
  <c r="J106" i="6" s="1"/>
  <c r="C106" i="6" s="1"/>
  <c r="E106" i="6" s="1"/>
  <c r="I54" i="6"/>
  <c r="J54" i="6" s="1"/>
  <c r="C54" i="6" s="1"/>
  <c r="I57" i="6"/>
  <c r="J57" i="6" s="1"/>
  <c r="C57" i="6" s="1"/>
  <c r="H57" i="6" s="1"/>
  <c r="I67" i="6"/>
  <c r="J67" i="6" s="1"/>
  <c r="C67" i="6" s="1"/>
  <c r="E67" i="6" s="1"/>
  <c r="I78" i="6"/>
  <c r="J78" i="6" s="1"/>
  <c r="C78" i="6" s="1"/>
  <c r="F78" i="6" s="1"/>
  <c r="I200" i="6"/>
  <c r="J200" i="6" s="1"/>
  <c r="C200" i="6" s="1"/>
  <c r="H200" i="6" s="1"/>
  <c r="I139" i="6"/>
  <c r="J139" i="6" s="1"/>
  <c r="C139" i="6" s="1"/>
  <c r="G139" i="6" s="1"/>
  <c r="I146" i="6"/>
  <c r="J146" i="6" s="1"/>
  <c r="C146" i="6" s="1"/>
  <c r="D146" i="6" s="1"/>
  <c r="I70" i="6"/>
  <c r="J70" i="6" s="1"/>
  <c r="C70" i="6" s="1"/>
  <c r="H70" i="6" s="1"/>
  <c r="I159" i="6"/>
  <c r="J159" i="6" s="1"/>
  <c r="C159" i="6" s="1"/>
  <c r="E159" i="6" s="1"/>
  <c r="I135" i="6"/>
  <c r="J135" i="6" s="1"/>
  <c r="C135" i="6" s="1"/>
  <c r="H135" i="6" s="1"/>
  <c r="I203" i="6"/>
  <c r="J203" i="6" s="1"/>
  <c r="C203" i="6" s="1"/>
  <c r="G203" i="6" s="1"/>
  <c r="I5" i="6"/>
  <c r="J5" i="6" s="1"/>
  <c r="C5" i="6" s="1"/>
  <c r="G5" i="6" s="1"/>
  <c r="F217" i="11" s="1"/>
  <c r="I201" i="6"/>
  <c r="J201" i="6" s="1"/>
  <c r="C201" i="6" s="1"/>
  <c r="H201" i="6" s="1"/>
  <c r="I21" i="6"/>
  <c r="J21" i="6" s="1"/>
  <c r="C21" i="6" s="1"/>
  <c r="B233" i="11" s="1"/>
  <c r="I186" i="6"/>
  <c r="J186" i="6" s="1"/>
  <c r="C186" i="6" s="1"/>
  <c r="D186" i="6" s="1"/>
  <c r="I94" i="6"/>
  <c r="J94" i="6" s="1"/>
  <c r="C94" i="6" s="1"/>
  <c r="F94" i="6" s="1"/>
  <c r="I10" i="6"/>
  <c r="J10" i="6" s="1"/>
  <c r="C10" i="6" s="1"/>
  <c r="B222" i="11" s="1"/>
  <c r="I170" i="6"/>
  <c r="J170" i="6" s="1"/>
  <c r="C170" i="6" s="1"/>
  <c r="D170" i="6" s="1"/>
  <c r="I99" i="6"/>
  <c r="J99" i="6" s="1"/>
  <c r="C99" i="6" s="1"/>
  <c r="G99" i="6" s="1"/>
  <c r="I155" i="6"/>
  <c r="J155" i="6" s="1"/>
  <c r="C155" i="6" s="1"/>
  <c r="H155" i="6" s="1"/>
  <c r="I171" i="6"/>
  <c r="J171" i="6" s="1"/>
  <c r="C171" i="6" s="1"/>
  <c r="D171" i="6" s="1"/>
  <c r="I122" i="6"/>
  <c r="J122" i="6" s="1"/>
  <c r="C122" i="6" s="1"/>
  <c r="H122" i="6" s="1"/>
  <c r="I96" i="6"/>
  <c r="J96" i="6" s="1"/>
  <c r="C96" i="6" s="1"/>
  <c r="D96" i="6" s="1"/>
  <c r="I118" i="6"/>
  <c r="J118" i="6" s="1"/>
  <c r="C118" i="6" s="1"/>
  <c r="E118" i="6" s="1"/>
  <c r="I72" i="6"/>
  <c r="J72" i="6" s="1"/>
  <c r="C72" i="6" s="1"/>
  <c r="D72" i="6" s="1"/>
  <c r="I117" i="6"/>
  <c r="J117" i="6" s="1"/>
  <c r="C117" i="6" s="1"/>
  <c r="F117" i="6" s="1"/>
  <c r="I124" i="6"/>
  <c r="J124" i="6" s="1"/>
  <c r="C124" i="6" s="1"/>
  <c r="D124" i="6" s="1"/>
  <c r="I41" i="6"/>
  <c r="J41" i="6" s="1"/>
  <c r="C41" i="6" s="1"/>
  <c r="I36" i="6"/>
  <c r="J36" i="6" s="1"/>
  <c r="C36" i="6" s="1"/>
  <c r="I55" i="6"/>
  <c r="J55" i="6" s="1"/>
  <c r="C55" i="6" s="1"/>
  <c r="I40" i="6"/>
  <c r="J40" i="6" s="1"/>
  <c r="C40" i="6" s="1"/>
  <c r="I113" i="6"/>
  <c r="J113" i="6" s="1"/>
  <c r="C113" i="6" s="1"/>
  <c r="G113" i="6" s="1"/>
  <c r="I141" i="6"/>
  <c r="J141" i="6" s="1"/>
  <c r="C141" i="6" s="1"/>
  <c r="H141" i="6" s="1"/>
  <c r="I161" i="6"/>
  <c r="J161" i="6" s="1"/>
  <c r="C161" i="6" s="1"/>
  <c r="G161" i="6" s="1"/>
  <c r="I6" i="6"/>
  <c r="J6" i="6" s="1"/>
  <c r="C6" i="6" s="1"/>
  <c r="G6" i="6" s="1"/>
  <c r="F218" i="11" s="1"/>
  <c r="I183" i="6"/>
  <c r="J183" i="6" s="1"/>
  <c r="C183" i="6" s="1"/>
  <c r="D183" i="6" s="1"/>
  <c r="I147" i="6"/>
  <c r="J147" i="6" s="1"/>
  <c r="C147" i="6" s="1"/>
  <c r="D147" i="6" s="1"/>
  <c r="I143" i="6"/>
  <c r="J143" i="6" s="1"/>
  <c r="C143" i="6" s="1"/>
  <c r="F143" i="6" s="1"/>
  <c r="I114" i="6"/>
  <c r="J114" i="6" s="1"/>
  <c r="C114" i="6" s="1"/>
  <c r="D114" i="6" s="1"/>
  <c r="I88" i="6"/>
  <c r="J88" i="6" s="1"/>
  <c r="C88" i="6" s="1"/>
  <c r="G88" i="6" s="1"/>
  <c r="I138" i="6"/>
  <c r="J138" i="6" s="1"/>
  <c r="C138" i="6" s="1"/>
  <c r="E138" i="6" s="1"/>
  <c r="I132" i="6"/>
  <c r="J132" i="6" s="1"/>
  <c r="C132" i="6" s="1"/>
  <c r="F132" i="6" s="1"/>
  <c r="I193" i="6"/>
  <c r="J193" i="6" s="1"/>
  <c r="C193" i="6" s="1"/>
  <c r="G193" i="6" s="1"/>
  <c r="I121" i="6"/>
  <c r="J121" i="6" s="1"/>
  <c r="C121" i="6" s="1"/>
  <c r="F121" i="6" s="1"/>
  <c r="I165" i="6"/>
  <c r="J165" i="6" s="1"/>
  <c r="C165" i="6" s="1"/>
  <c r="F165" i="6" s="1"/>
  <c r="I179" i="6"/>
  <c r="J179" i="6" s="1"/>
  <c r="C179" i="6" s="1"/>
  <c r="F179" i="6" s="1"/>
  <c r="I184" i="6"/>
  <c r="J184" i="6" s="1"/>
  <c r="C184" i="6" s="1"/>
  <c r="H184" i="6" s="1"/>
  <c r="I104" i="6"/>
  <c r="J104" i="6" s="1"/>
  <c r="C104" i="6" s="1"/>
  <c r="E104" i="6" s="1"/>
  <c r="I112" i="6"/>
  <c r="J112" i="6" s="1"/>
  <c r="C112" i="6" s="1"/>
  <c r="G112" i="6" s="1"/>
  <c r="I181" i="6"/>
  <c r="J181" i="6" s="1"/>
  <c r="C181" i="6" s="1"/>
  <c r="F181" i="6" s="1"/>
  <c r="I80" i="6"/>
  <c r="J80" i="6" s="1"/>
  <c r="C80" i="6" s="1"/>
  <c r="H80" i="6" s="1"/>
  <c r="I65" i="6"/>
  <c r="J65" i="6" s="1"/>
  <c r="C65" i="6" s="1"/>
  <c r="H65" i="6" s="1"/>
  <c r="I168" i="6"/>
  <c r="J168" i="6" s="1"/>
  <c r="C168" i="6" s="1"/>
  <c r="F168" i="6" s="1"/>
  <c r="I23" i="6"/>
  <c r="J23" i="6" s="1"/>
  <c r="C23" i="6" s="1"/>
  <c r="D23" i="6" s="1"/>
  <c r="C235" i="11" s="1"/>
  <c r="I85" i="6"/>
  <c r="J85" i="6" s="1"/>
  <c r="C85" i="6" s="1"/>
  <c r="G85" i="6" s="1"/>
  <c r="I187" i="6"/>
  <c r="J187" i="6" s="1"/>
  <c r="C187" i="6" s="1"/>
  <c r="H187" i="6" s="1"/>
  <c r="I4" i="6"/>
  <c r="J4" i="6" s="1"/>
  <c r="C4" i="6" s="1"/>
  <c r="E4" i="6" s="1"/>
  <c r="D216" i="11" s="1"/>
  <c r="I101" i="6"/>
  <c r="J101" i="6" s="1"/>
  <c r="C101" i="6" s="1"/>
  <c r="D101" i="6" s="1"/>
  <c r="I98" i="6"/>
  <c r="J98" i="6" s="1"/>
  <c r="C98" i="6" s="1"/>
  <c r="E98" i="6" s="1"/>
  <c r="I136" i="6"/>
  <c r="J136" i="6" s="1"/>
  <c r="C136" i="6" s="1"/>
  <c r="F136" i="6" s="1"/>
  <c r="I127" i="6"/>
  <c r="J127" i="6" s="1"/>
  <c r="C127" i="6" s="1"/>
  <c r="G127" i="6" s="1"/>
  <c r="I131" i="6"/>
  <c r="J131" i="6" s="1"/>
  <c r="C131" i="6" s="1"/>
  <c r="D131" i="6" s="1"/>
  <c r="I174" i="6"/>
  <c r="J174" i="6" s="1"/>
  <c r="C174" i="6" s="1"/>
  <c r="H174" i="6" s="1"/>
  <c r="I12" i="6"/>
  <c r="J12" i="6" s="1"/>
  <c r="C12" i="6" s="1"/>
  <c r="H12" i="6" s="1"/>
  <c r="G224" i="11" s="1"/>
  <c r="I164" i="6"/>
  <c r="J164" i="6" s="1"/>
  <c r="C164" i="6" s="1"/>
  <c r="D164" i="6" s="1"/>
  <c r="I63" i="6"/>
  <c r="J63" i="6" s="1"/>
  <c r="C63" i="6" s="1"/>
  <c r="E63" i="6" s="1"/>
  <c r="I188" i="6"/>
  <c r="J188" i="6" s="1"/>
  <c r="C188" i="6" s="1"/>
  <c r="G188" i="6" s="1"/>
  <c r="I22" i="6"/>
  <c r="J22" i="6" s="1"/>
  <c r="C22" i="6" s="1"/>
  <c r="H22" i="6" s="1"/>
  <c r="G234" i="11" s="1"/>
  <c r="I134" i="6"/>
  <c r="J134" i="6" s="1"/>
  <c r="C134" i="6" s="1"/>
  <c r="E134" i="6" s="1"/>
  <c r="I77" i="6"/>
  <c r="J77" i="6" s="1"/>
  <c r="C77" i="6" s="1"/>
  <c r="G77" i="6" s="1"/>
  <c r="I145" i="6"/>
  <c r="J145" i="6" s="1"/>
  <c r="C145" i="6" s="1"/>
  <c r="F145" i="6" s="1"/>
  <c r="I119" i="6"/>
  <c r="J119" i="6" s="1"/>
  <c r="C119" i="6" s="1"/>
  <c r="F119" i="6" s="1"/>
  <c r="I107" i="6"/>
  <c r="J107" i="6" s="1"/>
  <c r="C107" i="6" s="1"/>
  <c r="G107" i="6" s="1"/>
  <c r="I95" i="6"/>
  <c r="J95" i="6" s="1"/>
  <c r="C95" i="6" s="1"/>
  <c r="D95" i="6" s="1"/>
  <c r="I48" i="6"/>
  <c r="J48" i="6" s="1"/>
  <c r="C48" i="6" s="1"/>
  <c r="I50" i="6"/>
  <c r="J50" i="6" s="1"/>
  <c r="C50" i="6" s="1"/>
  <c r="I43" i="6"/>
  <c r="J43" i="6" s="1"/>
  <c r="C43" i="6" s="1"/>
  <c r="I47" i="6"/>
  <c r="J47" i="6" s="1"/>
  <c r="C47" i="6" s="1"/>
  <c r="I58" i="6"/>
  <c r="J58" i="6" s="1"/>
  <c r="C58" i="6" s="1"/>
  <c r="H58" i="6" s="1"/>
  <c r="I34" i="6"/>
  <c r="J34" i="6" s="1"/>
  <c r="C34" i="6" s="1"/>
  <c r="D34" i="6" s="1"/>
  <c r="C244" i="11" s="1"/>
  <c r="I35" i="6"/>
  <c r="J35" i="6" s="1"/>
  <c r="C35" i="6" s="1"/>
  <c r="F35" i="6" s="1"/>
  <c r="E245" i="11" s="1"/>
  <c r="I90" i="6"/>
  <c r="J90" i="6" s="1"/>
  <c r="C90" i="6" s="1"/>
  <c r="H90" i="6" s="1"/>
  <c r="I15" i="6"/>
  <c r="J15" i="6" s="1"/>
  <c r="C15" i="6" s="1"/>
  <c r="G15" i="6" s="1"/>
  <c r="F227" i="11" s="1"/>
  <c r="I91" i="6"/>
  <c r="J91" i="6" s="1"/>
  <c r="C91" i="6" s="1"/>
  <c r="D91" i="6" s="1"/>
  <c r="I115" i="6"/>
  <c r="J115" i="6" s="1"/>
  <c r="C115" i="6" s="1"/>
  <c r="F115" i="6" s="1"/>
  <c r="I75" i="6"/>
  <c r="J75" i="6" s="1"/>
  <c r="C75" i="6" s="1"/>
  <c r="E75" i="6" s="1"/>
  <c r="I123" i="6"/>
  <c r="J123" i="6" s="1"/>
  <c r="C123" i="6" s="1"/>
  <c r="H123" i="6" s="1"/>
  <c r="I25" i="6"/>
  <c r="J25" i="6" s="1"/>
  <c r="C25" i="6" s="1"/>
  <c r="F25" i="6" s="1"/>
  <c r="E237" i="11" s="1"/>
  <c r="I130" i="6"/>
  <c r="J130" i="6" s="1"/>
  <c r="C130" i="6" s="1"/>
  <c r="H130" i="6" s="1"/>
  <c r="I86" i="6"/>
  <c r="J86" i="6" s="1"/>
  <c r="C86" i="6" s="1"/>
  <c r="E86" i="6" s="1"/>
  <c r="I205" i="6"/>
  <c r="J205" i="6" s="1"/>
  <c r="C205" i="6" s="1"/>
  <c r="G205" i="6" s="1"/>
  <c r="I120" i="6"/>
  <c r="J120" i="6" s="1"/>
  <c r="C120" i="6" s="1"/>
  <c r="G120" i="6" s="1"/>
  <c r="I167" i="6"/>
  <c r="J167" i="6" s="1"/>
  <c r="C167" i="6" s="1"/>
  <c r="G167" i="6" s="1"/>
  <c r="I61" i="6"/>
  <c r="J61" i="6" s="1"/>
  <c r="C61" i="6" s="1"/>
  <c r="H61" i="6" s="1"/>
  <c r="I93" i="6"/>
  <c r="J93" i="6" s="1"/>
  <c r="C93" i="6" s="1"/>
  <c r="E93" i="6" s="1"/>
  <c r="I111" i="6"/>
  <c r="J111" i="6" s="1"/>
  <c r="C111" i="6" s="1"/>
  <c r="H111" i="6" s="1"/>
  <c r="I66" i="6"/>
  <c r="J66" i="6" s="1"/>
  <c r="C66" i="6" s="1"/>
  <c r="F66" i="6" s="1"/>
  <c r="I64" i="6"/>
  <c r="J64" i="6" s="1"/>
  <c r="C64" i="6" s="1"/>
  <c r="F64" i="6" s="1"/>
  <c r="I180" i="6"/>
  <c r="J180" i="6" s="1"/>
  <c r="C180" i="6" s="1"/>
  <c r="D180" i="6" s="1"/>
  <c r="I9" i="6"/>
  <c r="J9" i="6" s="1"/>
  <c r="C9" i="6" s="1"/>
  <c r="F9" i="6" s="1"/>
  <c r="E221" i="11" s="1"/>
  <c r="I158" i="6"/>
  <c r="J158" i="6" s="1"/>
  <c r="C158" i="6" s="1"/>
  <c r="F158" i="6" s="1"/>
  <c r="I14" i="6"/>
  <c r="J14" i="6" s="1"/>
  <c r="C14" i="6" s="1"/>
  <c r="E14" i="6" s="1"/>
  <c r="D226" i="11" s="1"/>
  <c r="I198" i="6"/>
  <c r="J198" i="6" s="1"/>
  <c r="C198" i="6" s="1"/>
  <c r="D198" i="6" s="1"/>
  <c r="I166" i="6"/>
  <c r="J166" i="6" s="1"/>
  <c r="C166" i="6" s="1"/>
  <c r="F166" i="6" s="1"/>
  <c r="I150" i="6"/>
  <c r="J150" i="6" s="1"/>
  <c r="C150" i="6" s="1"/>
  <c r="G150" i="6" s="1"/>
  <c r="I194" i="6"/>
  <c r="J194" i="6" s="1"/>
  <c r="C194" i="6" s="1"/>
  <c r="E194" i="6" s="1"/>
  <c r="I18" i="6"/>
  <c r="J18" i="6" s="1"/>
  <c r="C18" i="6" s="1"/>
  <c r="E18" i="6" s="1"/>
  <c r="D230" i="11" s="1"/>
  <c r="I81" i="6"/>
  <c r="J81" i="6" s="1"/>
  <c r="C81" i="6" s="1"/>
  <c r="E81" i="6" s="1"/>
  <c r="I32" i="6"/>
  <c r="J32" i="6" s="1"/>
  <c r="C32" i="6" s="1"/>
  <c r="D32" i="6" s="1"/>
  <c r="C242" i="11" s="1"/>
  <c r="I31" i="6"/>
  <c r="J31" i="6" s="1"/>
  <c r="C31" i="6" s="1"/>
  <c r="E31" i="6" s="1"/>
  <c r="D241" i="11" s="1"/>
  <c r="I46" i="6"/>
  <c r="J46" i="6" s="1"/>
  <c r="C46" i="6" s="1"/>
  <c r="I37" i="6"/>
  <c r="J37" i="6" s="1"/>
  <c r="C37" i="6" s="1"/>
  <c r="I52" i="6"/>
  <c r="J52" i="6" s="1"/>
  <c r="C52" i="6" s="1"/>
  <c r="I33" i="6"/>
  <c r="J33" i="6" s="1"/>
  <c r="C33" i="6" s="1"/>
  <c r="F33" i="6" s="1"/>
  <c r="E243" i="11" s="1"/>
  <c r="I53" i="6"/>
  <c r="J53" i="6" s="1"/>
  <c r="C53" i="6" s="1"/>
  <c r="I45" i="6"/>
  <c r="J45" i="6" s="1"/>
  <c r="C45" i="6" s="1"/>
  <c r="K4" i="3"/>
  <c r="C4" i="3" s="1"/>
  <c r="G4" i="3" s="1"/>
  <c r="F38" i="10" s="1"/>
  <c r="K29" i="3"/>
  <c r="C29" i="3" s="1"/>
  <c r="E29" i="3" s="1"/>
  <c r="K17" i="3"/>
  <c r="C17" i="3" s="1"/>
  <c r="H17" i="3" s="1"/>
  <c r="K39" i="3"/>
  <c r="C39" i="3" s="1"/>
  <c r="J39" i="3" s="1"/>
  <c r="K13" i="3"/>
  <c r="C13" i="3" s="1"/>
  <c r="H13" i="3" s="1"/>
  <c r="K38" i="3"/>
  <c r="C38" i="3" s="1"/>
  <c r="I38" i="3" s="1"/>
  <c r="K23" i="4"/>
  <c r="C23" i="4" s="1"/>
  <c r="F23" i="4" s="1"/>
  <c r="E24" i="10" s="1"/>
  <c r="K34" i="3"/>
  <c r="C34" i="3" s="1"/>
  <c r="D34" i="3" s="1"/>
  <c r="K22" i="3"/>
  <c r="C22" i="3" s="1"/>
  <c r="H22" i="3" s="1"/>
  <c r="K30" i="3"/>
  <c r="C30" i="3" s="1"/>
  <c r="F30" i="3" s="1"/>
  <c r="K25" i="3"/>
  <c r="C25" i="3" s="1"/>
  <c r="G25" i="3" s="1"/>
  <c r="K20" i="3"/>
  <c r="C20" i="3" s="1"/>
  <c r="J20" i="3" s="1"/>
  <c r="K43" i="3"/>
  <c r="C43" i="3" s="1"/>
  <c r="F43" i="3" s="1"/>
  <c r="K36" i="3"/>
  <c r="C36" i="3" s="1"/>
  <c r="D36" i="3" s="1"/>
  <c r="K11" i="3"/>
  <c r="C11" i="3" s="1"/>
  <c r="K35" i="3"/>
  <c r="C35" i="3" s="1"/>
  <c r="G35" i="3" s="1"/>
  <c r="K12" i="3"/>
  <c r="C12" i="3" s="1"/>
  <c r="K41" i="3"/>
  <c r="C41" i="3" s="1"/>
  <c r="G41" i="3" s="1"/>
  <c r="K18" i="3"/>
  <c r="C18" i="3" s="1"/>
  <c r="D18" i="3" s="1"/>
  <c r="K23" i="3"/>
  <c r="C23" i="3" s="1"/>
  <c r="F23" i="3" s="1"/>
  <c r="K28" i="3"/>
  <c r="C28" i="3" s="1"/>
  <c r="E28" i="3" s="1"/>
  <c r="K37" i="3"/>
  <c r="C37" i="3" s="1"/>
  <c r="H37" i="3" s="1"/>
  <c r="K32" i="3"/>
  <c r="C32" i="3" s="1"/>
  <c r="J32" i="3" s="1"/>
  <c r="K16" i="3"/>
  <c r="C16" i="3" s="1"/>
  <c r="J16" i="3" s="1"/>
  <c r="K19" i="3"/>
  <c r="C19" i="3" s="1"/>
  <c r="J19" i="3" s="1"/>
  <c r="K33" i="3"/>
  <c r="C33" i="3" s="1"/>
  <c r="H33" i="3" s="1"/>
  <c r="K40" i="3"/>
  <c r="C40" i="3" s="1"/>
  <c r="F40" i="3" s="1"/>
  <c r="K27" i="3"/>
  <c r="C27" i="3" s="1"/>
  <c r="I27" i="3" s="1"/>
  <c r="K21" i="3"/>
  <c r="C21" i="3" s="1"/>
  <c r="D21" i="3" s="1"/>
  <c r="K10" i="3"/>
  <c r="C10" i="3" s="1"/>
  <c r="K24" i="3"/>
  <c r="C24" i="3" s="1"/>
  <c r="G24" i="3" s="1"/>
  <c r="K15" i="3"/>
  <c r="C15" i="3" s="1"/>
  <c r="I15" i="3" s="1"/>
  <c r="K14" i="3"/>
  <c r="C14" i="3" s="1"/>
  <c r="D14" i="3" s="1"/>
  <c r="K26" i="3"/>
  <c r="C26" i="3" s="1"/>
  <c r="J26" i="3" s="1"/>
  <c r="K42" i="3"/>
  <c r="C42" i="3" s="1"/>
  <c r="J42" i="3" s="1"/>
  <c r="K31" i="3"/>
  <c r="C31" i="3" s="1"/>
  <c r="E31" i="3" s="1"/>
  <c r="K37" i="4"/>
  <c r="C37" i="4" s="1"/>
  <c r="F37" i="4" s="1"/>
  <c r="K5" i="4"/>
  <c r="C5" i="4" s="1"/>
  <c r="H5" i="4" s="1"/>
  <c r="G6" i="10" s="1"/>
  <c r="K35" i="4"/>
  <c r="C35" i="4" s="1"/>
  <c r="I35" i="4" s="1"/>
  <c r="K15" i="4"/>
  <c r="C15" i="4" s="1"/>
  <c r="I15" i="4" s="1"/>
  <c r="H16" i="10" s="1"/>
  <c r="K32" i="4"/>
  <c r="C32" i="4" s="1"/>
  <c r="K33" i="4"/>
  <c r="C33" i="4" s="1"/>
  <c r="F33" i="4" s="1"/>
  <c r="K18" i="4"/>
  <c r="C18" i="4" s="1"/>
  <c r="B19" i="10" s="1"/>
  <c r="K21" i="4"/>
  <c r="C21" i="4" s="1"/>
  <c r="J21" i="4" s="1"/>
  <c r="I22" i="10" s="1"/>
  <c r="K9" i="4"/>
  <c r="C9" i="4" s="1"/>
  <c r="I9" i="4" s="1"/>
  <c r="H10" i="10" s="1"/>
  <c r="K10" i="4"/>
  <c r="C10" i="4" s="1"/>
  <c r="F10" i="4" s="1"/>
  <c r="E11" i="10" s="1"/>
  <c r="K12" i="4"/>
  <c r="C12" i="4" s="1"/>
  <c r="I12" i="4" s="1"/>
  <c r="H13" i="10" s="1"/>
  <c r="K8" i="4"/>
  <c r="C8" i="4" s="1"/>
  <c r="F8" i="4" s="1"/>
  <c r="E9" i="10" s="1"/>
  <c r="K28" i="4"/>
  <c r="C28" i="4" s="1"/>
  <c r="B29" i="10" s="1"/>
  <c r="K13" i="4"/>
  <c r="C13" i="4" s="1"/>
  <c r="F13" i="4" s="1"/>
  <c r="E14" i="10" s="1"/>
  <c r="K29" i="4"/>
  <c r="C29" i="4" s="1"/>
  <c r="D29" i="4" s="1"/>
  <c r="C30" i="10" s="1"/>
  <c r="K16" i="4"/>
  <c r="C16" i="4" s="1"/>
  <c r="F16" i="4" s="1"/>
  <c r="E17" i="10" s="1"/>
  <c r="K40" i="4"/>
  <c r="C40" i="4" s="1"/>
  <c r="F40" i="4" s="1"/>
  <c r="K27" i="4"/>
  <c r="C27" i="4" s="1"/>
  <c r="D27" i="4" s="1"/>
  <c r="C28" i="10" s="1"/>
  <c r="K43" i="4"/>
  <c r="C43" i="4" s="1"/>
  <c r="H43" i="4" s="1"/>
  <c r="K11" i="4"/>
  <c r="C11" i="4" s="1"/>
  <c r="E11" i="4" s="1"/>
  <c r="D12" i="10" s="1"/>
  <c r="K30" i="4"/>
  <c r="C30" i="4" s="1"/>
  <c r="D30" i="4" s="1"/>
  <c r="C31" i="10" s="1"/>
  <c r="K22" i="4"/>
  <c r="C22" i="4" s="1"/>
  <c r="F22" i="4" s="1"/>
  <c r="E23" i="10" s="1"/>
  <c r="K31" i="4"/>
  <c r="C31" i="4" s="1"/>
  <c r="K34" i="4"/>
  <c r="C34" i="4" s="1"/>
  <c r="G34" i="4" s="1"/>
  <c r="K7" i="4"/>
  <c r="C7" i="4" s="1"/>
  <c r="F7" i="4" s="1"/>
  <c r="E8" i="10" s="1"/>
  <c r="K4" i="4"/>
  <c r="C4" i="4" s="1"/>
  <c r="H4" i="4" s="1"/>
  <c r="G5" i="10" s="1"/>
  <c r="K26" i="4"/>
  <c r="C26" i="4" s="1"/>
  <c r="G26" i="4" s="1"/>
  <c r="F27" i="10" s="1"/>
  <c r="K6" i="4"/>
  <c r="C6" i="4" s="1"/>
  <c r="J6" i="4" s="1"/>
  <c r="I7" i="10" s="1"/>
  <c r="K14" i="4"/>
  <c r="C14" i="4" s="1"/>
  <c r="J14" i="4" s="1"/>
  <c r="I15" i="10" s="1"/>
  <c r="K24" i="4"/>
  <c r="C24" i="4" s="1"/>
  <c r="J24" i="4" s="1"/>
  <c r="I25" i="10" s="1"/>
  <c r="K25" i="4"/>
  <c r="C25" i="4" s="1"/>
  <c r="G25" i="4" s="1"/>
  <c r="F26" i="10" s="1"/>
  <c r="K38" i="4"/>
  <c r="C38" i="4" s="1"/>
  <c r="E38" i="4" s="1"/>
  <c r="K39" i="4"/>
  <c r="C39" i="4" s="1"/>
  <c r="I39" i="4" s="1"/>
  <c r="K42" i="4"/>
  <c r="C42" i="4" s="1"/>
  <c r="H42" i="4" s="1"/>
  <c r="K36" i="4"/>
  <c r="C36" i="4" s="1"/>
  <c r="D36" i="4" s="1"/>
  <c r="K20" i="4"/>
  <c r="C20" i="4" s="1"/>
  <c r="D20" i="4" s="1"/>
  <c r="C21" i="10" s="1"/>
  <c r="K17" i="4"/>
  <c r="C17" i="4" s="1"/>
  <c r="G17" i="4" s="1"/>
  <c r="F18" i="10" s="1"/>
  <c r="K41" i="4"/>
  <c r="C41" i="4" s="1"/>
  <c r="H41" i="4" s="1"/>
  <c r="K19" i="4"/>
  <c r="C19" i="4" s="1"/>
  <c r="D19" i="4" s="1"/>
  <c r="C20" i="10" s="1"/>
  <c r="I10" i="8"/>
  <c r="J10" i="8" s="1"/>
  <c r="C10" i="8" s="1"/>
  <c r="H10" i="8" s="1"/>
  <c r="G297" i="11" s="1"/>
  <c r="K9" i="3"/>
  <c r="C9" i="3" s="1"/>
  <c r="G9" i="3" s="1"/>
  <c r="F43" i="10" s="1"/>
  <c r="K8" i="3"/>
  <c r="C8" i="3" s="1"/>
  <c r="E8" i="3" s="1"/>
  <c r="D42" i="10" s="1"/>
  <c r="I52" i="8"/>
  <c r="J52" i="8" s="1"/>
  <c r="C52" i="8" s="1"/>
  <c r="F52" i="8" s="1"/>
  <c r="I16" i="8"/>
  <c r="J16" i="8" s="1"/>
  <c r="C16" i="8" s="1"/>
  <c r="F16" i="8" s="1"/>
  <c r="E303" i="11" s="1"/>
  <c r="I56" i="8"/>
  <c r="J56" i="8" s="1"/>
  <c r="C56" i="8" s="1"/>
  <c r="F56" i="8" s="1"/>
  <c r="I167" i="8"/>
  <c r="J167" i="8" s="1"/>
  <c r="C167" i="8" s="1"/>
  <c r="H167" i="8" s="1"/>
  <c r="I124" i="8"/>
  <c r="J124" i="8" s="1"/>
  <c r="C124" i="8" s="1"/>
  <c r="G124" i="8" s="1"/>
  <c r="I201" i="8"/>
  <c r="J201" i="8" s="1"/>
  <c r="C201" i="8" s="1"/>
  <c r="I188" i="8"/>
  <c r="J188" i="8" s="1"/>
  <c r="C188" i="8" s="1"/>
  <c r="E188" i="8" s="1"/>
  <c r="I178" i="8"/>
  <c r="J178" i="8" s="1"/>
  <c r="C178" i="8" s="1"/>
  <c r="F178" i="8" s="1"/>
  <c r="I164" i="8"/>
  <c r="J164" i="8" s="1"/>
  <c r="C164" i="8" s="1"/>
  <c r="G164" i="8" s="1"/>
  <c r="I64" i="8"/>
  <c r="J64" i="8" s="1"/>
  <c r="C64" i="8" s="1"/>
  <c r="D64" i="8" s="1"/>
  <c r="I61" i="8"/>
  <c r="J61" i="8" s="1"/>
  <c r="C61" i="8" s="1"/>
  <c r="D61" i="8" s="1"/>
  <c r="I84" i="8"/>
  <c r="J84" i="8" s="1"/>
  <c r="C84" i="8" s="1"/>
  <c r="F84" i="8" s="1"/>
  <c r="I123" i="8"/>
  <c r="J123" i="8" s="1"/>
  <c r="C123" i="8" s="1"/>
  <c r="H123" i="8" s="1"/>
  <c r="I82" i="8"/>
  <c r="J82" i="8" s="1"/>
  <c r="C82" i="8" s="1"/>
  <c r="G82" i="8" s="1"/>
  <c r="I41" i="8"/>
  <c r="J41" i="8" s="1"/>
  <c r="C41" i="8" s="1"/>
  <c r="F41" i="8" s="1"/>
  <c r="I50" i="8"/>
  <c r="J50" i="8" s="1"/>
  <c r="C50" i="8" s="1"/>
  <c r="H50" i="8" s="1"/>
  <c r="I92" i="8"/>
  <c r="J92" i="8" s="1"/>
  <c r="C92" i="8" s="1"/>
  <c r="E92" i="8" s="1"/>
  <c r="I93" i="8"/>
  <c r="J93" i="8" s="1"/>
  <c r="C93" i="8" s="1"/>
  <c r="G93" i="8" s="1"/>
  <c r="I76" i="8"/>
  <c r="J76" i="8" s="1"/>
  <c r="C76" i="8" s="1"/>
  <c r="D76" i="8" s="1"/>
  <c r="I28" i="8"/>
  <c r="J28" i="8" s="1"/>
  <c r="C28" i="8" s="1"/>
  <c r="B315" i="11" s="1"/>
  <c r="I122" i="8"/>
  <c r="J122" i="8" s="1"/>
  <c r="C122" i="8" s="1"/>
  <c r="E122" i="8" s="1"/>
  <c r="I155" i="8"/>
  <c r="J155" i="8" s="1"/>
  <c r="C155" i="8" s="1"/>
  <c r="D155" i="8" s="1"/>
  <c r="I126" i="8"/>
  <c r="J126" i="8" s="1"/>
  <c r="C126" i="8" s="1"/>
  <c r="E126" i="8" s="1"/>
  <c r="I66" i="8"/>
  <c r="J66" i="8" s="1"/>
  <c r="C66" i="8" s="1"/>
  <c r="F66" i="8" s="1"/>
  <c r="I89" i="8"/>
  <c r="J89" i="8" s="1"/>
  <c r="C89" i="8" s="1"/>
  <c r="D89" i="8" s="1"/>
  <c r="I119" i="8"/>
  <c r="J119" i="8" s="1"/>
  <c r="C119" i="8" s="1"/>
  <c r="H119" i="8" s="1"/>
  <c r="I99" i="8"/>
  <c r="J99" i="8" s="1"/>
  <c r="C99" i="8" s="1"/>
  <c r="F99" i="8" s="1"/>
  <c r="I203" i="8"/>
  <c r="J203" i="8" s="1"/>
  <c r="C203" i="8" s="1"/>
  <c r="E203" i="8" s="1"/>
  <c r="I74" i="8"/>
  <c r="J74" i="8" s="1"/>
  <c r="C74" i="8" s="1"/>
  <c r="I193" i="8"/>
  <c r="J193" i="8" s="1"/>
  <c r="C193" i="8" s="1"/>
  <c r="H193" i="8" s="1"/>
  <c r="I177" i="8"/>
  <c r="J177" i="8" s="1"/>
  <c r="C177" i="8" s="1"/>
  <c r="D177" i="8" s="1"/>
  <c r="I157" i="8"/>
  <c r="J157" i="8" s="1"/>
  <c r="C157" i="8" s="1"/>
  <c r="F157" i="8" s="1"/>
  <c r="I36" i="8"/>
  <c r="J36" i="8" s="1"/>
  <c r="C36" i="8" s="1"/>
  <c r="D36" i="8" s="1"/>
  <c r="C321" i="11" s="1"/>
  <c r="I186" i="8"/>
  <c r="J186" i="8" s="1"/>
  <c r="C186" i="8" s="1"/>
  <c r="H186" i="8" s="1"/>
  <c r="I198" i="8"/>
  <c r="J198" i="8" s="1"/>
  <c r="C198" i="8" s="1"/>
  <c r="F198" i="8" s="1"/>
  <c r="I27" i="8"/>
  <c r="J27" i="8" s="1"/>
  <c r="C27" i="8" s="1"/>
  <c r="G27" i="8" s="1"/>
  <c r="F314" i="11" s="1"/>
  <c r="I106" i="8"/>
  <c r="J106" i="8" s="1"/>
  <c r="C106" i="8" s="1"/>
  <c r="H106" i="8" s="1"/>
  <c r="I109" i="8"/>
  <c r="J109" i="8" s="1"/>
  <c r="C109" i="8" s="1"/>
  <c r="E109" i="8" s="1"/>
  <c r="I48" i="8"/>
  <c r="J48" i="8" s="1"/>
  <c r="C48" i="8" s="1"/>
  <c r="E48" i="8" s="1"/>
  <c r="I42" i="8"/>
  <c r="J42" i="8" s="1"/>
  <c r="C42" i="8" s="1"/>
  <c r="G42" i="8" s="1"/>
  <c r="I19" i="8"/>
  <c r="J19" i="8" s="1"/>
  <c r="C19" i="8" s="1"/>
  <c r="D19" i="8" s="1"/>
  <c r="C306" i="11" s="1"/>
  <c r="I149" i="8"/>
  <c r="J149" i="8" s="1"/>
  <c r="C149" i="8" s="1"/>
  <c r="E149" i="8" s="1"/>
  <c r="I156" i="8"/>
  <c r="J156" i="8" s="1"/>
  <c r="C156" i="8" s="1"/>
  <c r="G156" i="8" s="1"/>
  <c r="I6" i="8"/>
  <c r="J6" i="8" s="1"/>
  <c r="C6" i="8" s="1"/>
  <c r="B293" i="11" s="1"/>
  <c r="I96" i="8"/>
  <c r="J96" i="8" s="1"/>
  <c r="C96" i="8" s="1"/>
  <c r="G96" i="8" s="1"/>
  <c r="I137" i="8"/>
  <c r="J137" i="8" s="1"/>
  <c r="C137" i="8" s="1"/>
  <c r="H137" i="8" s="1"/>
  <c r="I7" i="8"/>
  <c r="J7" i="8" s="1"/>
  <c r="C7" i="8" s="1"/>
  <c r="H7" i="8" s="1"/>
  <c r="G294" i="11" s="1"/>
  <c r="I69" i="8"/>
  <c r="J69" i="8" s="1"/>
  <c r="C69" i="8" s="1"/>
  <c r="H69" i="8" s="1"/>
  <c r="I110" i="8"/>
  <c r="J110" i="8" s="1"/>
  <c r="C110" i="8" s="1"/>
  <c r="D110" i="8" s="1"/>
  <c r="I116" i="8"/>
  <c r="J116" i="8" s="1"/>
  <c r="C116" i="8" s="1"/>
  <c r="D116" i="8" s="1"/>
  <c r="I133" i="8"/>
  <c r="J133" i="8" s="1"/>
  <c r="C133" i="8" s="1"/>
  <c r="H133" i="8" s="1"/>
  <c r="I108" i="8"/>
  <c r="J108" i="8" s="1"/>
  <c r="C108" i="8" s="1"/>
  <c r="E108" i="8" s="1"/>
  <c r="I166" i="8"/>
  <c r="J166" i="8" s="1"/>
  <c r="C166" i="8" s="1"/>
  <c r="I79" i="8"/>
  <c r="J79" i="8" s="1"/>
  <c r="C79" i="8" s="1"/>
  <c r="I165" i="8"/>
  <c r="J165" i="8" s="1"/>
  <c r="C165" i="8" s="1"/>
  <c r="I14" i="8"/>
  <c r="J14" i="8" s="1"/>
  <c r="C14" i="8" s="1"/>
  <c r="G14" i="8" s="1"/>
  <c r="F301" i="11" s="1"/>
  <c r="I191" i="8"/>
  <c r="J191" i="8" s="1"/>
  <c r="C191" i="8" s="1"/>
  <c r="I32" i="8"/>
  <c r="J32" i="8" s="1"/>
  <c r="C32" i="8" s="1"/>
  <c r="G32" i="8" s="1"/>
  <c r="F317" i="11" s="1"/>
  <c r="I95" i="8"/>
  <c r="J95" i="8" s="1"/>
  <c r="C95" i="8" s="1"/>
  <c r="D95" i="8" s="1"/>
  <c r="I142" i="8"/>
  <c r="J142" i="8" s="1"/>
  <c r="C142" i="8" s="1"/>
  <c r="I85" i="8"/>
  <c r="J85" i="8" s="1"/>
  <c r="C85" i="8" s="1"/>
  <c r="E85" i="8" s="1"/>
  <c r="I43" i="8"/>
  <c r="J43" i="8" s="1"/>
  <c r="C43" i="8" s="1"/>
  <c r="H43" i="8" s="1"/>
  <c r="I67" i="8"/>
  <c r="J67" i="8" s="1"/>
  <c r="C67" i="8" s="1"/>
  <c r="D67" i="8" s="1"/>
  <c r="I190" i="8"/>
  <c r="J190" i="8" s="1"/>
  <c r="C190" i="8" s="1"/>
  <c r="G190" i="8" s="1"/>
  <c r="I65" i="8"/>
  <c r="J65" i="8" s="1"/>
  <c r="C65" i="8" s="1"/>
  <c r="D65" i="8" s="1"/>
  <c r="I174" i="8"/>
  <c r="J174" i="8" s="1"/>
  <c r="C174" i="8" s="1"/>
  <c r="F174" i="8" s="1"/>
  <c r="I77" i="8"/>
  <c r="J77" i="8" s="1"/>
  <c r="C77" i="8" s="1"/>
  <c r="H77" i="8" s="1"/>
  <c r="I18" i="8"/>
  <c r="J18" i="8" s="1"/>
  <c r="C18" i="8" s="1"/>
  <c r="B305" i="11" s="1"/>
  <c r="I143" i="8"/>
  <c r="J143" i="8" s="1"/>
  <c r="C143" i="8" s="1"/>
  <c r="F143" i="8" s="1"/>
  <c r="I181" i="8"/>
  <c r="J181" i="8" s="1"/>
  <c r="C181" i="8" s="1"/>
  <c r="G181" i="8" s="1"/>
  <c r="I183" i="8"/>
  <c r="J183" i="8" s="1"/>
  <c r="C183" i="8" s="1"/>
  <c r="F183" i="8" s="1"/>
  <c r="I111" i="8"/>
  <c r="J111" i="8" s="1"/>
  <c r="C111" i="8" s="1"/>
  <c r="D111" i="8" s="1"/>
  <c r="I45" i="8"/>
  <c r="J45" i="8" s="1"/>
  <c r="C45" i="8" s="1"/>
  <c r="G45" i="8" s="1"/>
  <c r="I145" i="8"/>
  <c r="J145" i="8" s="1"/>
  <c r="C145" i="8" s="1"/>
  <c r="E145" i="8" s="1"/>
  <c r="I73" i="8"/>
  <c r="J73" i="8" s="1"/>
  <c r="C73" i="8" s="1"/>
  <c r="D73" i="8" s="1"/>
  <c r="I138" i="8"/>
  <c r="J138" i="8" s="1"/>
  <c r="C138" i="8" s="1"/>
  <c r="I22" i="8"/>
  <c r="J22" i="8" s="1"/>
  <c r="C22" i="8" s="1"/>
  <c r="G22" i="8" s="1"/>
  <c r="F309" i="11" s="1"/>
  <c r="I121" i="8"/>
  <c r="J121" i="8" s="1"/>
  <c r="C121" i="8" s="1"/>
  <c r="F121" i="8" s="1"/>
  <c r="I196" i="8"/>
  <c r="J196" i="8" s="1"/>
  <c r="C196" i="8" s="1"/>
  <c r="I159" i="8"/>
  <c r="J159" i="8" s="1"/>
  <c r="C159" i="8" s="1"/>
  <c r="H159" i="8" s="1"/>
  <c r="I63" i="8"/>
  <c r="J63" i="8" s="1"/>
  <c r="C63" i="8" s="1"/>
  <c r="I72" i="8"/>
  <c r="J72" i="8" s="1"/>
  <c r="C72" i="8" s="1"/>
  <c r="G72" i="8" s="1"/>
  <c r="I163" i="8"/>
  <c r="J163" i="8" s="1"/>
  <c r="C163" i="8" s="1"/>
  <c r="G163" i="8" s="1"/>
  <c r="I54" i="8"/>
  <c r="J54" i="8" s="1"/>
  <c r="C54" i="8" s="1"/>
  <c r="H54" i="8" s="1"/>
  <c r="I75" i="8"/>
  <c r="J75" i="8" s="1"/>
  <c r="C75" i="8" s="1"/>
  <c r="G75" i="8" s="1"/>
  <c r="I128" i="8"/>
  <c r="J128" i="8" s="1"/>
  <c r="C128" i="8" s="1"/>
  <c r="D128" i="8" s="1"/>
  <c r="I101" i="8"/>
  <c r="J101" i="8" s="1"/>
  <c r="C101" i="8" s="1"/>
  <c r="I9" i="8"/>
  <c r="J9" i="8" s="1"/>
  <c r="C9" i="8" s="1"/>
  <c r="E9" i="8" s="1"/>
  <c r="D296" i="11" s="1"/>
  <c r="I170" i="8"/>
  <c r="J170" i="8" s="1"/>
  <c r="C170" i="8" s="1"/>
  <c r="E170" i="8" s="1"/>
  <c r="I34" i="8"/>
  <c r="J34" i="8" s="1"/>
  <c r="C34" i="8" s="1"/>
  <c r="D34" i="8" s="1"/>
  <c r="C319" i="11" s="1"/>
  <c r="I202" i="8"/>
  <c r="J202" i="8" s="1"/>
  <c r="C202" i="8" s="1"/>
  <c r="E202" i="8" s="1"/>
  <c r="I15" i="8"/>
  <c r="J15" i="8" s="1"/>
  <c r="C15" i="8" s="1"/>
  <c r="I172" i="8"/>
  <c r="J172" i="8" s="1"/>
  <c r="C172" i="8" s="1"/>
  <c r="I23" i="8"/>
  <c r="J23" i="8" s="1"/>
  <c r="C23" i="8" s="1"/>
  <c r="I35" i="8"/>
  <c r="J35" i="8" s="1"/>
  <c r="C35" i="8" s="1"/>
  <c r="D35" i="8" s="1"/>
  <c r="C320" i="11" s="1"/>
  <c r="I168" i="8"/>
  <c r="J168" i="8" s="1"/>
  <c r="C168" i="8" s="1"/>
  <c r="G168" i="8" s="1"/>
  <c r="I33" i="8"/>
  <c r="J33" i="8" s="1"/>
  <c r="C33" i="8" s="1"/>
  <c r="B318" i="11" s="1"/>
  <c r="I187" i="8"/>
  <c r="J187" i="8" s="1"/>
  <c r="C187" i="8" s="1"/>
  <c r="H187" i="8" s="1"/>
  <c r="I115" i="8"/>
  <c r="J115" i="8" s="1"/>
  <c r="C115" i="8" s="1"/>
  <c r="F115" i="8" s="1"/>
  <c r="I114" i="8"/>
  <c r="J114" i="8" s="1"/>
  <c r="C114" i="8" s="1"/>
  <c r="I113" i="8"/>
  <c r="J113" i="8" s="1"/>
  <c r="C113" i="8" s="1"/>
  <c r="G113" i="8" s="1"/>
  <c r="I80" i="8"/>
  <c r="J80" i="8" s="1"/>
  <c r="C80" i="8" s="1"/>
  <c r="E80" i="8" s="1"/>
  <c r="I78" i="8"/>
  <c r="J78" i="8" s="1"/>
  <c r="C78" i="8" s="1"/>
  <c r="G78" i="8" s="1"/>
  <c r="I148" i="8"/>
  <c r="J148" i="8" s="1"/>
  <c r="C148" i="8" s="1"/>
  <c r="I51" i="8"/>
  <c r="J51" i="8" s="1"/>
  <c r="C51" i="8" s="1"/>
  <c r="F51" i="8" s="1"/>
  <c r="I105" i="8"/>
  <c r="J105" i="8" s="1"/>
  <c r="C105" i="8" s="1"/>
  <c r="F105" i="8" s="1"/>
  <c r="I39" i="8"/>
  <c r="J39" i="8" s="1"/>
  <c r="C39" i="8" s="1"/>
  <c r="B324" i="11" s="1"/>
  <c r="I70" i="8"/>
  <c r="J70" i="8" s="1"/>
  <c r="C70" i="8" s="1"/>
  <c r="E70" i="8" s="1"/>
  <c r="I205" i="8"/>
  <c r="J205" i="8" s="1"/>
  <c r="C205" i="8" s="1"/>
  <c r="E205" i="8" s="1"/>
  <c r="I100" i="8"/>
  <c r="J100" i="8" s="1"/>
  <c r="C100" i="8" s="1"/>
  <c r="G100" i="8" s="1"/>
  <c r="I60" i="8"/>
  <c r="J60" i="8" s="1"/>
  <c r="C60" i="8" s="1"/>
  <c r="H60" i="8" s="1"/>
  <c r="I132" i="8"/>
  <c r="J132" i="8" s="1"/>
  <c r="C132" i="8" s="1"/>
  <c r="F132" i="8" s="1"/>
  <c r="I185" i="8"/>
  <c r="J185" i="8" s="1"/>
  <c r="C185" i="8" s="1"/>
  <c r="F185" i="8" s="1"/>
  <c r="I21" i="8"/>
  <c r="J21" i="8" s="1"/>
  <c r="C21" i="8" s="1"/>
  <c r="B308" i="11" s="1"/>
  <c r="I127" i="8"/>
  <c r="J127" i="8" s="1"/>
  <c r="C127" i="8" s="1"/>
  <c r="F127" i="8" s="1"/>
  <c r="I86" i="8"/>
  <c r="J86" i="8" s="1"/>
  <c r="C86" i="8" s="1"/>
  <c r="I136" i="8"/>
  <c r="J136" i="8" s="1"/>
  <c r="C136" i="8" s="1"/>
  <c r="I154" i="8"/>
  <c r="J154" i="8" s="1"/>
  <c r="C154" i="8" s="1"/>
  <c r="D154" i="8" s="1"/>
  <c r="I83" i="8"/>
  <c r="J83" i="8" s="1"/>
  <c r="C83" i="8" s="1"/>
  <c r="F83" i="8" s="1"/>
  <c r="I158" i="8"/>
  <c r="J158" i="8" s="1"/>
  <c r="C158" i="8" s="1"/>
  <c r="F158" i="8" s="1"/>
  <c r="I97" i="8"/>
  <c r="J97" i="8" s="1"/>
  <c r="C97" i="8" s="1"/>
  <c r="D97" i="8" s="1"/>
  <c r="I88" i="8"/>
  <c r="J88" i="8" s="1"/>
  <c r="C88" i="8" s="1"/>
  <c r="F88" i="8" s="1"/>
  <c r="I197" i="8"/>
  <c r="J197" i="8" s="1"/>
  <c r="C197" i="8" s="1"/>
  <c r="F197" i="8" s="1"/>
  <c r="I125" i="8"/>
  <c r="J125" i="8" s="1"/>
  <c r="C125" i="8" s="1"/>
  <c r="D125" i="8" s="1"/>
  <c r="I94" i="8"/>
  <c r="J94" i="8" s="1"/>
  <c r="C94" i="8" s="1"/>
  <c r="F94" i="8" s="1"/>
  <c r="I182" i="8"/>
  <c r="J182" i="8" s="1"/>
  <c r="C182" i="8" s="1"/>
  <c r="F182" i="8" s="1"/>
  <c r="I131" i="8"/>
  <c r="J131" i="8" s="1"/>
  <c r="C131" i="8" s="1"/>
  <c r="E131" i="8" s="1"/>
  <c r="I120" i="8"/>
  <c r="J120" i="8" s="1"/>
  <c r="C120" i="8" s="1"/>
  <c r="D120" i="8" s="1"/>
  <c r="I200" i="8"/>
  <c r="J200" i="8" s="1"/>
  <c r="C200" i="8" s="1"/>
  <c r="G200" i="8" s="1"/>
  <c r="I189" i="8"/>
  <c r="J189" i="8" s="1"/>
  <c r="C189" i="8" s="1"/>
  <c r="D189" i="8" s="1"/>
  <c r="I91" i="8"/>
  <c r="J91" i="8" s="1"/>
  <c r="C91" i="8" s="1"/>
  <c r="H91" i="8" s="1"/>
  <c r="I118" i="8"/>
  <c r="J118" i="8" s="1"/>
  <c r="C118" i="8" s="1"/>
  <c r="H118" i="8" s="1"/>
  <c r="I81" i="8"/>
  <c r="J81" i="8" s="1"/>
  <c r="C81" i="8" s="1"/>
  <c r="I5" i="8"/>
  <c r="J5" i="8" s="1"/>
  <c r="C5" i="8" s="1"/>
  <c r="D5" i="8" s="1"/>
  <c r="C292" i="11" s="1"/>
  <c r="I12" i="8"/>
  <c r="J12" i="8" s="1"/>
  <c r="C12" i="8" s="1"/>
  <c r="D12" i="8" s="1"/>
  <c r="C299" i="11" s="1"/>
  <c r="I194" i="8"/>
  <c r="J194" i="8" s="1"/>
  <c r="C194" i="8" s="1"/>
  <c r="D194" i="8" s="1"/>
  <c r="I150" i="8"/>
  <c r="J150" i="8" s="1"/>
  <c r="C150" i="8" s="1"/>
  <c r="H150" i="8" s="1"/>
  <c r="I58" i="8"/>
  <c r="J58" i="8" s="1"/>
  <c r="C58" i="8" s="1"/>
  <c r="D58" i="8" s="1"/>
  <c r="I180" i="8"/>
  <c r="J180" i="8" s="1"/>
  <c r="C180" i="8" s="1"/>
  <c r="F180" i="8" s="1"/>
  <c r="I8" i="8"/>
  <c r="J8" i="8" s="1"/>
  <c r="C8" i="8" s="1"/>
  <c r="I31" i="8"/>
  <c r="J31" i="8" s="1"/>
  <c r="C31" i="8" s="1"/>
  <c r="D31" i="8" s="1"/>
  <c r="C316" i="11" s="1"/>
  <c r="I38" i="8"/>
  <c r="J38" i="8" s="1"/>
  <c r="C38" i="8" s="1"/>
  <c r="H38" i="8" s="1"/>
  <c r="G323" i="11" s="1"/>
  <c r="I130" i="8"/>
  <c r="J130" i="8" s="1"/>
  <c r="C130" i="8" s="1"/>
  <c r="F130" i="8" s="1"/>
  <c r="I117" i="8"/>
  <c r="J117" i="8" s="1"/>
  <c r="C117" i="8" s="1"/>
  <c r="D117" i="8" s="1"/>
  <c r="I87" i="8"/>
  <c r="J87" i="8" s="1"/>
  <c r="C87" i="8" s="1"/>
  <c r="G87" i="8" s="1"/>
  <c r="I49" i="8"/>
  <c r="J49" i="8" s="1"/>
  <c r="C49" i="8" s="1"/>
  <c r="F49" i="8" s="1"/>
  <c r="I17" i="8"/>
  <c r="J17" i="8" s="1"/>
  <c r="C17" i="8" s="1"/>
  <c r="F17" i="8" s="1"/>
  <c r="E304" i="11" s="1"/>
  <c r="I140" i="8"/>
  <c r="J140" i="8" s="1"/>
  <c r="C140" i="8" s="1"/>
  <c r="D140" i="8" s="1"/>
  <c r="I204" i="8"/>
  <c r="J204" i="8" s="1"/>
  <c r="C204" i="8" s="1"/>
  <c r="F204" i="8" s="1"/>
  <c r="I184" i="8"/>
  <c r="J184" i="8" s="1"/>
  <c r="C184" i="8" s="1"/>
  <c r="F184" i="8" s="1"/>
  <c r="I57" i="8"/>
  <c r="J57" i="8" s="1"/>
  <c r="C57" i="8" s="1"/>
  <c r="D57" i="8" s="1"/>
  <c r="I59" i="8"/>
  <c r="J59" i="8" s="1"/>
  <c r="C59" i="8" s="1"/>
  <c r="E59" i="8" s="1"/>
  <c r="I161" i="8"/>
  <c r="J161" i="8" s="1"/>
  <c r="C161" i="8" s="1"/>
  <c r="G161" i="8" s="1"/>
  <c r="I135" i="8"/>
  <c r="J135" i="8" s="1"/>
  <c r="C135" i="8" s="1"/>
  <c r="H135" i="8" s="1"/>
  <c r="I192" i="8"/>
  <c r="J192" i="8" s="1"/>
  <c r="C192" i="8" s="1"/>
  <c r="H192" i="8" s="1"/>
  <c r="I26" i="8"/>
  <c r="J26" i="8" s="1"/>
  <c r="C26" i="8" s="1"/>
  <c r="B313" i="11" s="1"/>
  <c r="I176" i="8"/>
  <c r="J176" i="8" s="1"/>
  <c r="C176" i="8" s="1"/>
  <c r="E176" i="8" s="1"/>
  <c r="I151" i="8"/>
  <c r="J151" i="8" s="1"/>
  <c r="C151" i="8" s="1"/>
  <c r="H151" i="8" s="1"/>
  <c r="I25" i="8"/>
  <c r="J25" i="8" s="1"/>
  <c r="C25" i="8" s="1"/>
  <c r="B312" i="11" s="1"/>
  <c r="I153" i="8"/>
  <c r="J153" i="8" s="1"/>
  <c r="C153" i="8" s="1"/>
  <c r="D153" i="8" s="1"/>
  <c r="I71" i="8"/>
  <c r="J71" i="8" s="1"/>
  <c r="C71" i="8" s="1"/>
  <c r="G71" i="8" s="1"/>
  <c r="I144" i="8"/>
  <c r="J144" i="8" s="1"/>
  <c r="C144" i="8" s="1"/>
  <c r="F144" i="8" s="1"/>
  <c r="I152" i="8"/>
  <c r="J152" i="8" s="1"/>
  <c r="C152" i="8" s="1"/>
  <c r="G152" i="8" s="1"/>
  <c r="I141" i="8"/>
  <c r="J141" i="8" s="1"/>
  <c r="C141" i="8" s="1"/>
  <c r="E141" i="8" s="1"/>
  <c r="I112" i="8"/>
  <c r="J112" i="8" s="1"/>
  <c r="C112" i="8" s="1"/>
  <c r="F112" i="8" s="1"/>
  <c r="I13" i="8"/>
  <c r="J13" i="8" s="1"/>
  <c r="C13" i="8" s="1"/>
  <c r="E13" i="8" s="1"/>
  <c r="D300" i="11" s="1"/>
  <c r="I62" i="8"/>
  <c r="J62" i="8" s="1"/>
  <c r="C62" i="8" s="1"/>
  <c r="D62" i="8" s="1"/>
  <c r="I175" i="8"/>
  <c r="J175" i="8" s="1"/>
  <c r="C175" i="8" s="1"/>
  <c r="F175" i="8" s="1"/>
  <c r="I199" i="8"/>
  <c r="J199" i="8" s="1"/>
  <c r="C199" i="8" s="1"/>
  <c r="E199" i="8" s="1"/>
  <c r="I103" i="8"/>
  <c r="J103" i="8" s="1"/>
  <c r="C103" i="8" s="1"/>
  <c r="D103" i="8" s="1"/>
  <c r="I146" i="8"/>
  <c r="J146" i="8" s="1"/>
  <c r="C146" i="8" s="1"/>
  <c r="H146" i="8" s="1"/>
  <c r="I147" i="8"/>
  <c r="J147" i="8" s="1"/>
  <c r="C147" i="8" s="1"/>
  <c r="F147" i="8" s="1"/>
  <c r="I40" i="8"/>
  <c r="J40" i="8" s="1"/>
  <c r="C40" i="8" s="1"/>
  <c r="H40" i="8" s="1"/>
  <c r="G325" i="11" s="1"/>
  <c r="I53" i="8"/>
  <c r="J53" i="8" s="1"/>
  <c r="C53" i="8" s="1"/>
  <c r="F53" i="8" s="1"/>
  <c r="I102" i="8"/>
  <c r="J102" i="8" s="1"/>
  <c r="C102" i="8" s="1"/>
  <c r="D102" i="8" s="1"/>
  <c r="I11" i="8"/>
  <c r="J11" i="8" s="1"/>
  <c r="C11" i="8" s="1"/>
  <c r="D11" i="8" s="1"/>
  <c r="C298" i="11" s="1"/>
  <c r="I139" i="8"/>
  <c r="J139" i="8" s="1"/>
  <c r="C139" i="8" s="1"/>
  <c r="G139" i="8" s="1"/>
  <c r="I90" i="8"/>
  <c r="J90" i="8" s="1"/>
  <c r="C90" i="8" s="1"/>
  <c r="G90" i="8" s="1"/>
  <c r="I129" i="8"/>
  <c r="J129" i="8" s="1"/>
  <c r="C129" i="8" s="1"/>
  <c r="D129" i="8" s="1"/>
  <c r="I179" i="8"/>
  <c r="J179" i="8" s="1"/>
  <c r="C179" i="8" s="1"/>
  <c r="D179" i="8" s="1"/>
  <c r="I160" i="8"/>
  <c r="J160" i="8" s="1"/>
  <c r="C160" i="8" s="1"/>
  <c r="H160" i="8" s="1"/>
  <c r="I98" i="8"/>
  <c r="J98" i="8" s="1"/>
  <c r="C98" i="8" s="1"/>
  <c r="E98" i="8" s="1"/>
  <c r="I162" i="8"/>
  <c r="J162" i="8" s="1"/>
  <c r="C162" i="8" s="1"/>
  <c r="H162" i="8" s="1"/>
  <c r="I46" i="8"/>
  <c r="J46" i="8" s="1"/>
  <c r="C46" i="8" s="1"/>
  <c r="F46" i="8" s="1"/>
  <c r="I55" i="8"/>
  <c r="J55" i="8" s="1"/>
  <c r="C55" i="8" s="1"/>
  <c r="H55" i="8" s="1"/>
  <c r="I47" i="8"/>
  <c r="J47" i="8" s="1"/>
  <c r="C47" i="8" s="1"/>
  <c r="D47" i="8" s="1"/>
  <c r="I107" i="8"/>
  <c r="J107" i="8" s="1"/>
  <c r="C107" i="8" s="1"/>
  <c r="F107" i="8" s="1"/>
  <c r="I169" i="8"/>
  <c r="J169" i="8" s="1"/>
  <c r="C169" i="8" s="1"/>
  <c r="F169" i="8" s="1"/>
  <c r="I171" i="8"/>
  <c r="J171" i="8" s="1"/>
  <c r="C171" i="8" s="1"/>
  <c r="F171" i="8" s="1"/>
  <c r="I68" i="8"/>
  <c r="J68" i="8" s="1"/>
  <c r="C68" i="8" s="1"/>
  <c r="F68" i="8" s="1"/>
  <c r="I195" i="8"/>
  <c r="J195" i="8" s="1"/>
  <c r="C195" i="8" s="1"/>
  <c r="F195" i="8" s="1"/>
  <c r="I37" i="8"/>
  <c r="J37" i="8" s="1"/>
  <c r="C37" i="8" s="1"/>
  <c r="D37" i="8" s="1"/>
  <c r="C322" i="11" s="1"/>
  <c r="I20" i="8"/>
  <c r="J20" i="8" s="1"/>
  <c r="C20" i="8" s="1"/>
  <c r="E20" i="8" s="1"/>
  <c r="D307" i="11" s="1"/>
  <c r="I4" i="8"/>
  <c r="J4" i="8" s="1"/>
  <c r="C4" i="8" s="1"/>
  <c r="G4" i="8" s="1"/>
  <c r="F291" i="11" s="1"/>
  <c r="I104" i="8"/>
  <c r="J104" i="8" s="1"/>
  <c r="C104" i="8" s="1"/>
  <c r="I134" i="8"/>
  <c r="J134" i="8" s="1"/>
  <c r="C134" i="8" s="1"/>
  <c r="G134" i="8" s="1"/>
  <c r="I173" i="8"/>
  <c r="J173" i="8" s="1"/>
  <c r="C173" i="8" s="1"/>
  <c r="E173" i="8" s="1"/>
  <c r="I24" i="8"/>
  <c r="J24" i="8" s="1"/>
  <c r="C24" i="8" s="1"/>
  <c r="D24" i="8" s="1"/>
  <c r="C311" i="11" s="1"/>
  <c r="I44" i="8"/>
  <c r="J44" i="8" s="1"/>
  <c r="C44" i="8" s="1"/>
  <c r="H44" i="8" s="1"/>
  <c r="I4" i="7"/>
  <c r="J4" i="7" s="1"/>
  <c r="C4" i="7" s="1"/>
  <c r="F4" i="7" s="1"/>
  <c r="E269" i="11" s="1"/>
  <c r="K7" i="3"/>
  <c r="C7" i="3" s="1"/>
  <c r="D7" i="3" s="1"/>
  <c r="C41" i="10" s="1"/>
  <c r="I11" i="5"/>
  <c r="J11" i="5" s="1"/>
  <c r="C11" i="5" s="1"/>
  <c r="B11" i="11" s="1"/>
  <c r="I9" i="5"/>
  <c r="J9" i="5" s="1"/>
  <c r="C9" i="5" s="1"/>
  <c r="F9" i="5" s="1"/>
  <c r="E9" i="11" s="1"/>
  <c r="I222" i="5"/>
  <c r="J222" i="5" s="1"/>
  <c r="C222" i="5" s="1"/>
  <c r="H222" i="5" s="1"/>
  <c r="I196" i="7"/>
  <c r="J196" i="7" s="1"/>
  <c r="C196" i="7" s="1"/>
  <c r="H196" i="7" s="1"/>
  <c r="I13" i="7"/>
  <c r="J13" i="7" s="1"/>
  <c r="C13" i="7" s="1"/>
  <c r="B278" i="11" s="1"/>
  <c r="I106" i="5"/>
  <c r="J106" i="5" s="1"/>
  <c r="C106" i="5" s="1"/>
  <c r="B103" i="11" s="1"/>
  <c r="I120" i="7"/>
  <c r="J120" i="7" s="1"/>
  <c r="C120" i="7" s="1"/>
  <c r="D120" i="7" s="1"/>
  <c r="I53" i="5"/>
  <c r="J53" i="5" s="1"/>
  <c r="C53" i="5" s="1"/>
  <c r="B51" i="11" s="1"/>
  <c r="I213" i="5"/>
  <c r="J213" i="5" s="1"/>
  <c r="C213" i="5" s="1"/>
  <c r="E213" i="5" s="1"/>
  <c r="D208" i="11" s="1"/>
  <c r="I75" i="5"/>
  <c r="J75" i="5" s="1"/>
  <c r="C75" i="5" s="1"/>
  <c r="H75" i="5" s="1"/>
  <c r="G74" i="11" s="1"/>
  <c r="I216" i="5"/>
  <c r="J216" i="5" s="1"/>
  <c r="C216" i="5" s="1"/>
  <c r="D216" i="5" s="1"/>
  <c r="C211" i="11" s="1"/>
  <c r="I127" i="5"/>
  <c r="J127" i="5" s="1"/>
  <c r="C127" i="5" s="1"/>
  <c r="D127" i="5" s="1"/>
  <c r="C125" i="11" s="1"/>
  <c r="I264" i="5"/>
  <c r="J264" i="5" s="1"/>
  <c r="C264" i="5" s="1"/>
  <c r="E264" i="5" s="1"/>
  <c r="I249" i="5"/>
  <c r="J249" i="5" s="1"/>
  <c r="C249" i="5" s="1"/>
  <c r="H249" i="5" s="1"/>
  <c r="I71" i="5"/>
  <c r="J71" i="5" s="1"/>
  <c r="C71" i="5" s="1"/>
  <c r="E71" i="5" s="1"/>
  <c r="D70" i="11" s="1"/>
  <c r="I65" i="5"/>
  <c r="J65" i="5" s="1"/>
  <c r="C65" i="5" s="1"/>
  <c r="G65" i="5" s="1"/>
  <c r="F64" i="11" s="1"/>
  <c r="I7" i="5"/>
  <c r="J7" i="5" s="1"/>
  <c r="C7" i="5" s="1"/>
  <c r="B7" i="11" s="1"/>
  <c r="I52" i="5"/>
  <c r="J52" i="5" s="1"/>
  <c r="C52" i="5" s="1"/>
  <c r="E52" i="5" s="1"/>
  <c r="D50" i="11" s="1"/>
  <c r="I41" i="5"/>
  <c r="J41" i="5" s="1"/>
  <c r="C41" i="5" s="1"/>
  <c r="F41" i="5" s="1"/>
  <c r="E39" i="11" s="1"/>
  <c r="I78" i="5"/>
  <c r="J78" i="5" s="1"/>
  <c r="C78" i="5" s="1"/>
  <c r="D78" i="5" s="1"/>
  <c r="C77" i="11" s="1"/>
  <c r="I28" i="5"/>
  <c r="J28" i="5" s="1"/>
  <c r="C28" i="5" s="1"/>
  <c r="F28" i="5" s="1"/>
  <c r="E28" i="11" s="1"/>
  <c r="I263" i="5"/>
  <c r="J263" i="5" s="1"/>
  <c r="C263" i="5" s="1"/>
  <c r="E263" i="5" s="1"/>
  <c r="I231" i="5"/>
  <c r="J231" i="5" s="1"/>
  <c r="C231" i="5" s="1"/>
  <c r="D231" i="5" s="1"/>
  <c r="I211" i="5"/>
  <c r="J211" i="5" s="1"/>
  <c r="C211" i="5" s="1"/>
  <c r="G211" i="5" s="1"/>
  <c r="F206" i="11" s="1"/>
  <c r="I255" i="5"/>
  <c r="J255" i="5" s="1"/>
  <c r="C255" i="5" s="1"/>
  <c r="H255" i="5" s="1"/>
  <c r="I118" i="5"/>
  <c r="J118" i="5" s="1"/>
  <c r="C118" i="5" s="1"/>
  <c r="D118" i="5" s="1"/>
  <c r="C116" i="11" s="1"/>
  <c r="I272" i="5"/>
  <c r="J272" i="5" s="1"/>
  <c r="C272" i="5" s="1"/>
  <c r="G272" i="5" s="1"/>
  <c r="I183" i="5"/>
  <c r="J183" i="5" s="1"/>
  <c r="C183" i="5" s="1"/>
  <c r="B180" i="11" s="1"/>
  <c r="I295" i="5"/>
  <c r="J295" i="5" s="1"/>
  <c r="C295" i="5" s="1"/>
  <c r="F295" i="5" s="1"/>
  <c r="I64" i="5"/>
  <c r="J64" i="5" s="1"/>
  <c r="C64" i="5" s="1"/>
  <c r="E64" i="5" s="1"/>
  <c r="D63" i="11" s="1"/>
  <c r="I100" i="5"/>
  <c r="J100" i="5" s="1"/>
  <c r="C100" i="5" s="1"/>
  <c r="H100" i="5" s="1"/>
  <c r="G97" i="11" s="1"/>
  <c r="I55" i="5"/>
  <c r="J55" i="5" s="1"/>
  <c r="C55" i="5" s="1"/>
  <c r="D55" i="5" s="1"/>
  <c r="C53" i="11" s="1"/>
  <c r="I180" i="5"/>
  <c r="J180" i="5" s="1"/>
  <c r="C180" i="5" s="1"/>
  <c r="E180" i="5" s="1"/>
  <c r="D177" i="11" s="1"/>
  <c r="I73" i="5"/>
  <c r="J73" i="5" s="1"/>
  <c r="C73" i="5" s="1"/>
  <c r="F73" i="5" s="1"/>
  <c r="E72" i="11" s="1"/>
  <c r="I87" i="5"/>
  <c r="J87" i="5" s="1"/>
  <c r="C87" i="5" s="1"/>
  <c r="E87" i="5" s="1"/>
  <c r="D84" i="11" s="1"/>
  <c r="I209" i="5"/>
  <c r="J209" i="5" s="1"/>
  <c r="C209" i="5" s="1"/>
  <c r="G209" i="5" s="1"/>
  <c r="F204" i="11" s="1"/>
  <c r="I159" i="5"/>
  <c r="J159" i="5" s="1"/>
  <c r="C159" i="5" s="1"/>
  <c r="H159" i="5" s="1"/>
  <c r="G155" i="11" s="1"/>
  <c r="I297" i="5"/>
  <c r="J297" i="5" s="1"/>
  <c r="C297" i="5" s="1"/>
  <c r="G297" i="5" s="1"/>
  <c r="I144" i="7"/>
  <c r="J144" i="7" s="1"/>
  <c r="C144" i="7" s="1"/>
  <c r="D144" i="7" s="1"/>
  <c r="I129" i="7"/>
  <c r="J129" i="7" s="1"/>
  <c r="C129" i="7" s="1"/>
  <c r="D129" i="7" s="1"/>
  <c r="I245" i="5"/>
  <c r="J245" i="5" s="1"/>
  <c r="C245" i="5" s="1"/>
  <c r="I62" i="5"/>
  <c r="J62" i="5" s="1"/>
  <c r="C62" i="5" s="1"/>
  <c r="B61" i="11" s="1"/>
  <c r="I157" i="5"/>
  <c r="J157" i="5" s="1"/>
  <c r="C157" i="5" s="1"/>
  <c r="B153" i="11" s="1"/>
  <c r="I259" i="5"/>
  <c r="J259" i="5" s="1"/>
  <c r="C259" i="5" s="1"/>
  <c r="H259" i="5" s="1"/>
  <c r="I256" i="5"/>
  <c r="J256" i="5" s="1"/>
  <c r="C256" i="5" s="1"/>
  <c r="E256" i="5" s="1"/>
  <c r="I26" i="5"/>
  <c r="J26" i="5" s="1"/>
  <c r="C26" i="5" s="1"/>
  <c r="F26" i="5" s="1"/>
  <c r="E26" i="11" s="1"/>
  <c r="I145" i="5"/>
  <c r="J145" i="5" s="1"/>
  <c r="C145" i="5" s="1"/>
  <c r="F145" i="5" s="1"/>
  <c r="E141" i="11" s="1"/>
  <c r="I220" i="5"/>
  <c r="J220" i="5" s="1"/>
  <c r="C220" i="5" s="1"/>
  <c r="I103" i="5"/>
  <c r="J103" i="5" s="1"/>
  <c r="C103" i="5" s="1"/>
  <c r="F103" i="5" s="1"/>
  <c r="E100" i="11" s="1"/>
  <c r="I241" i="5"/>
  <c r="J241" i="5" s="1"/>
  <c r="C241" i="5" s="1"/>
  <c r="H241" i="5" s="1"/>
  <c r="I15" i="5"/>
  <c r="J15" i="5" s="1"/>
  <c r="C15" i="5" s="1"/>
  <c r="G15" i="5" s="1"/>
  <c r="F15" i="11" s="1"/>
  <c r="I237" i="5"/>
  <c r="J237" i="5" s="1"/>
  <c r="C237" i="5" s="1"/>
  <c r="F237" i="5" s="1"/>
  <c r="I46" i="5"/>
  <c r="J46" i="5" s="1"/>
  <c r="C46" i="5" s="1"/>
  <c r="G46" i="5" s="1"/>
  <c r="F44" i="11" s="1"/>
  <c r="I34" i="5"/>
  <c r="J34" i="5" s="1"/>
  <c r="C34" i="5" s="1"/>
  <c r="G34" i="5" s="1"/>
  <c r="F32" i="11" s="1"/>
  <c r="I131" i="5"/>
  <c r="J131" i="5" s="1"/>
  <c r="C131" i="5" s="1"/>
  <c r="H131" i="5" s="1"/>
  <c r="G129" i="11" s="1"/>
  <c r="I253" i="5"/>
  <c r="J253" i="5" s="1"/>
  <c r="C253" i="5" s="1"/>
  <c r="F253" i="5" s="1"/>
  <c r="I154" i="5"/>
  <c r="J154" i="5" s="1"/>
  <c r="C154" i="5" s="1"/>
  <c r="G154" i="5" s="1"/>
  <c r="F150" i="11" s="1"/>
  <c r="I181" i="5"/>
  <c r="J181" i="5" s="1"/>
  <c r="C181" i="5" s="1"/>
  <c r="B178" i="11" s="1"/>
  <c r="I215" i="5"/>
  <c r="J215" i="5" s="1"/>
  <c r="C215" i="5" s="1"/>
  <c r="E215" i="5" s="1"/>
  <c r="D210" i="11" s="1"/>
  <c r="I130" i="5"/>
  <c r="J130" i="5" s="1"/>
  <c r="C130" i="5" s="1"/>
  <c r="F130" i="5" s="1"/>
  <c r="E128" i="11" s="1"/>
  <c r="I285" i="5"/>
  <c r="J285" i="5" s="1"/>
  <c r="C285" i="5" s="1"/>
  <c r="D285" i="5" s="1"/>
  <c r="I54" i="5"/>
  <c r="J54" i="5" s="1"/>
  <c r="C54" i="5" s="1"/>
  <c r="G54" i="5" s="1"/>
  <c r="F52" i="11" s="1"/>
  <c r="I235" i="5"/>
  <c r="J235" i="5" s="1"/>
  <c r="C235" i="5" s="1"/>
  <c r="H235" i="5" s="1"/>
  <c r="I21" i="5"/>
  <c r="J21" i="5" s="1"/>
  <c r="C21" i="5" s="1"/>
  <c r="G21" i="5" s="1"/>
  <c r="F21" i="11" s="1"/>
  <c r="I182" i="5"/>
  <c r="J182" i="5" s="1"/>
  <c r="C182" i="5" s="1"/>
  <c r="H182" i="5" s="1"/>
  <c r="G179" i="11" s="1"/>
  <c r="I292" i="5"/>
  <c r="J292" i="5" s="1"/>
  <c r="C292" i="5" s="1"/>
  <c r="E292" i="5" s="1"/>
  <c r="I43" i="5"/>
  <c r="J43" i="5" s="1"/>
  <c r="C43" i="5" s="1"/>
  <c r="D43" i="5" s="1"/>
  <c r="C41" i="11" s="1"/>
  <c r="I140" i="5"/>
  <c r="J140" i="5" s="1"/>
  <c r="C140" i="5" s="1"/>
  <c r="D140" i="5" s="1"/>
  <c r="C136" i="11" s="1"/>
  <c r="I132" i="5"/>
  <c r="J132" i="5" s="1"/>
  <c r="C132" i="5" s="1"/>
  <c r="G132" i="5" s="1"/>
  <c r="F130" i="11" s="1"/>
  <c r="I290" i="5"/>
  <c r="J290" i="5" s="1"/>
  <c r="C290" i="5" s="1"/>
  <c r="H290" i="5" s="1"/>
  <c r="I68" i="5"/>
  <c r="J68" i="5" s="1"/>
  <c r="C68" i="5" s="1"/>
  <c r="F68" i="5" s="1"/>
  <c r="E67" i="11" s="1"/>
  <c r="I217" i="5"/>
  <c r="J217" i="5" s="1"/>
  <c r="C217" i="5" s="1"/>
  <c r="B212" i="11" s="1"/>
  <c r="I199" i="5"/>
  <c r="J199" i="5" s="1"/>
  <c r="C199" i="5" s="1"/>
  <c r="B194" i="11" s="1"/>
  <c r="I79" i="5"/>
  <c r="J79" i="5" s="1"/>
  <c r="C79" i="5" s="1"/>
  <c r="F79" i="5" s="1"/>
  <c r="E78" i="11" s="1"/>
  <c r="I274" i="5"/>
  <c r="J274" i="5" s="1"/>
  <c r="C274" i="5" s="1"/>
  <c r="D274" i="5" s="1"/>
  <c r="I139" i="5"/>
  <c r="J139" i="5" s="1"/>
  <c r="C139" i="5" s="1"/>
  <c r="H139" i="5" s="1"/>
  <c r="G135" i="11" s="1"/>
  <c r="I61" i="5"/>
  <c r="J61" i="5" s="1"/>
  <c r="C61" i="5" s="1"/>
  <c r="F61" i="5" s="1"/>
  <c r="E60" i="11" s="1"/>
  <c r="I279" i="5"/>
  <c r="J279" i="5" s="1"/>
  <c r="C279" i="5" s="1"/>
  <c r="E279" i="5" s="1"/>
  <c r="I16" i="7"/>
  <c r="J16" i="7" s="1"/>
  <c r="C16" i="7" s="1"/>
  <c r="B281" i="11" s="1"/>
  <c r="I203" i="7"/>
  <c r="J203" i="7" s="1"/>
  <c r="C203" i="7" s="1"/>
  <c r="H203" i="7" s="1"/>
  <c r="I204" i="7"/>
  <c r="J204" i="7" s="1"/>
  <c r="C204" i="7" s="1"/>
  <c r="G204" i="7" s="1"/>
  <c r="I110" i="7"/>
  <c r="J110" i="7" s="1"/>
  <c r="C110" i="7" s="1"/>
  <c r="F110" i="7" s="1"/>
  <c r="C284" i="5"/>
  <c r="I122" i="5"/>
  <c r="J122" i="5" s="1"/>
  <c r="C122" i="5" s="1"/>
  <c r="E122" i="5" s="1"/>
  <c r="D120" i="11" s="1"/>
  <c r="I117" i="5"/>
  <c r="J117" i="5" s="1"/>
  <c r="C117" i="5" s="1"/>
  <c r="B115" i="11" s="1"/>
  <c r="I129" i="5"/>
  <c r="J129" i="5" s="1"/>
  <c r="C129" i="5" s="1"/>
  <c r="G129" i="5" s="1"/>
  <c r="F127" i="11" s="1"/>
  <c r="I267" i="5"/>
  <c r="J267" i="5" s="1"/>
  <c r="C267" i="5" s="1"/>
  <c r="G267" i="5" s="1"/>
  <c r="I224" i="5"/>
  <c r="J224" i="5" s="1"/>
  <c r="C224" i="5" s="1"/>
  <c r="E224" i="5" s="1"/>
  <c r="I189" i="5"/>
  <c r="J189" i="5" s="1"/>
  <c r="C189" i="5" s="1"/>
  <c r="G189" i="5" s="1"/>
  <c r="F186" i="11" s="1"/>
  <c r="I251" i="5"/>
  <c r="J251" i="5" s="1"/>
  <c r="C251" i="5" s="1"/>
  <c r="E251" i="5" s="1"/>
  <c r="I86" i="5"/>
  <c r="J86" i="5" s="1"/>
  <c r="C86" i="5" s="1"/>
  <c r="H86" i="5" s="1"/>
  <c r="G83" i="11" s="1"/>
  <c r="I69" i="5"/>
  <c r="J69" i="5" s="1"/>
  <c r="C69" i="5" s="1"/>
  <c r="E69" i="5" s="1"/>
  <c r="D68" i="11" s="1"/>
  <c r="I85" i="5"/>
  <c r="J85" i="5" s="1"/>
  <c r="C85" i="5" s="1"/>
  <c r="D85" i="5" s="1"/>
  <c r="C82" i="11" s="1"/>
  <c r="I202" i="5"/>
  <c r="J202" i="5" s="1"/>
  <c r="C202" i="5" s="1"/>
  <c r="F202" i="5" s="1"/>
  <c r="E197" i="11" s="1"/>
  <c r="I47" i="5"/>
  <c r="J47" i="5" s="1"/>
  <c r="C47" i="5" s="1"/>
  <c r="F47" i="5" s="1"/>
  <c r="E45" i="11" s="1"/>
  <c r="I234" i="5"/>
  <c r="J234" i="5" s="1"/>
  <c r="C234" i="5" s="1"/>
  <c r="E234" i="5" s="1"/>
  <c r="I160" i="5"/>
  <c r="J160" i="5" s="1"/>
  <c r="C160" i="5" s="1"/>
  <c r="G160" i="5" s="1"/>
  <c r="F156" i="11" s="1"/>
  <c r="I40" i="5"/>
  <c r="J40" i="5" s="1"/>
  <c r="C40" i="5" s="1"/>
  <c r="G40" i="5" s="1"/>
  <c r="F38" i="11" s="1"/>
  <c r="I45" i="5"/>
  <c r="J45" i="5" s="1"/>
  <c r="C45" i="5" s="1"/>
  <c r="F45" i="5" s="1"/>
  <c r="E43" i="11" s="1"/>
  <c r="I58" i="5"/>
  <c r="J58" i="5" s="1"/>
  <c r="C58" i="5" s="1"/>
  <c r="F58" i="5" s="1"/>
  <c r="E57" i="11" s="1"/>
  <c r="I74" i="5"/>
  <c r="J74" i="5" s="1"/>
  <c r="C74" i="5" s="1"/>
  <c r="G74" i="5" s="1"/>
  <c r="F73" i="11" s="1"/>
  <c r="I35" i="5"/>
  <c r="J35" i="5" s="1"/>
  <c r="C35" i="5" s="1"/>
  <c r="H35" i="5" s="1"/>
  <c r="G33" i="11" s="1"/>
  <c r="I48" i="5"/>
  <c r="J48" i="5" s="1"/>
  <c r="C48" i="5" s="1"/>
  <c r="F48" i="5" s="1"/>
  <c r="E46" i="11" s="1"/>
  <c r="I25" i="5"/>
  <c r="J25" i="5" s="1"/>
  <c r="C25" i="5" s="1"/>
  <c r="F25" i="5" s="1"/>
  <c r="E25" i="11" s="1"/>
  <c r="I99" i="5"/>
  <c r="J99" i="5" s="1"/>
  <c r="C99" i="5" s="1"/>
  <c r="D99" i="5" s="1"/>
  <c r="C96" i="11" s="1"/>
  <c r="I98" i="5"/>
  <c r="J98" i="5" s="1"/>
  <c r="C98" i="5" s="1"/>
  <c r="B95" i="11" s="1"/>
  <c r="I147" i="5"/>
  <c r="J147" i="5" s="1"/>
  <c r="C147" i="5" s="1"/>
  <c r="H147" i="5" s="1"/>
  <c r="G143" i="11" s="1"/>
  <c r="I101" i="5"/>
  <c r="J101" i="5" s="1"/>
  <c r="C101" i="5" s="1"/>
  <c r="F101" i="5" s="1"/>
  <c r="E98" i="11" s="1"/>
  <c r="I271" i="5"/>
  <c r="J271" i="5" s="1"/>
  <c r="C271" i="5" s="1"/>
  <c r="G271" i="5" s="1"/>
  <c r="I226" i="5"/>
  <c r="J226" i="5" s="1"/>
  <c r="C226" i="5" s="1"/>
  <c r="D226" i="5" s="1"/>
  <c r="I195" i="5"/>
  <c r="J195" i="5" s="1"/>
  <c r="C195" i="5" s="1"/>
  <c r="E195" i="5" s="1"/>
  <c r="D190" i="11" s="1"/>
  <c r="I10" i="5"/>
  <c r="J10" i="5" s="1"/>
  <c r="C10" i="5" s="1"/>
  <c r="E10" i="5" s="1"/>
  <c r="D10" i="11" s="1"/>
  <c r="I59" i="5"/>
  <c r="J59" i="5" s="1"/>
  <c r="C59" i="5" s="1"/>
  <c r="F59" i="5" s="1"/>
  <c r="E58" i="11" s="1"/>
  <c r="I205" i="5"/>
  <c r="J205" i="5" s="1"/>
  <c r="C205" i="5" s="1"/>
  <c r="D205" i="5" s="1"/>
  <c r="C200" i="11" s="1"/>
  <c r="I214" i="5"/>
  <c r="J214" i="5" s="1"/>
  <c r="C214" i="5" s="1"/>
  <c r="D214" i="5" s="1"/>
  <c r="C209" i="11" s="1"/>
  <c r="I143" i="5"/>
  <c r="J143" i="5" s="1"/>
  <c r="C143" i="5" s="1"/>
  <c r="H143" i="5" s="1"/>
  <c r="G139" i="11" s="1"/>
  <c r="I284" i="5"/>
  <c r="I5" i="5"/>
  <c r="J5" i="5" s="1"/>
  <c r="C5" i="5" s="1"/>
  <c r="D5" i="5" s="1"/>
  <c r="C5" i="11" s="1"/>
  <c r="I135" i="5"/>
  <c r="J135" i="5" s="1"/>
  <c r="C135" i="5" s="1"/>
  <c r="H135" i="5" s="1"/>
  <c r="G133" i="11" s="1"/>
  <c r="I24" i="5"/>
  <c r="J24" i="5" s="1"/>
  <c r="C24" i="5" s="1"/>
  <c r="F24" i="5" s="1"/>
  <c r="E24" i="11" s="1"/>
  <c r="I81" i="5"/>
  <c r="J81" i="5" s="1"/>
  <c r="C81" i="5" s="1"/>
  <c r="E81" i="5" s="1"/>
  <c r="D80" i="11" s="1"/>
  <c r="I257" i="5"/>
  <c r="J257" i="5" s="1"/>
  <c r="C257" i="5" s="1"/>
  <c r="D257" i="5" s="1"/>
  <c r="I151" i="5"/>
  <c r="J151" i="5" s="1"/>
  <c r="C151" i="5" s="1"/>
  <c r="G151" i="5" s="1"/>
  <c r="F147" i="11" s="1"/>
  <c r="I291" i="5"/>
  <c r="J291" i="5" s="1"/>
  <c r="C291" i="5" s="1"/>
  <c r="E291" i="5" s="1"/>
  <c r="I16" i="5"/>
  <c r="J16" i="5" s="1"/>
  <c r="C16" i="5" s="1"/>
  <c r="D16" i="5" s="1"/>
  <c r="C16" i="11" s="1"/>
  <c r="I108" i="5"/>
  <c r="J108" i="5" s="1"/>
  <c r="C108" i="5" s="1"/>
  <c r="E108" i="5" s="1"/>
  <c r="D105" i="11" s="1"/>
  <c r="I37" i="5"/>
  <c r="J37" i="5" s="1"/>
  <c r="C37" i="5" s="1"/>
  <c r="H37" i="5" s="1"/>
  <c r="G35" i="11" s="1"/>
  <c r="I49" i="5"/>
  <c r="J49" i="5" s="1"/>
  <c r="C49" i="5" s="1"/>
  <c r="E49" i="5" s="1"/>
  <c r="D47" i="11" s="1"/>
  <c r="I276" i="5"/>
  <c r="J276" i="5" s="1"/>
  <c r="C276" i="5" s="1"/>
  <c r="H276" i="5" s="1"/>
  <c r="I63" i="5"/>
  <c r="J63" i="5" s="1"/>
  <c r="C63" i="5" s="1"/>
  <c r="B62" i="11" s="1"/>
  <c r="I125" i="5"/>
  <c r="J125" i="5" s="1"/>
  <c r="C125" i="5" s="1"/>
  <c r="D125" i="5" s="1"/>
  <c r="C123" i="11" s="1"/>
  <c r="I238" i="5"/>
  <c r="J238" i="5" s="1"/>
  <c r="C238" i="5" s="1"/>
  <c r="H238" i="5" s="1"/>
  <c r="I102" i="5"/>
  <c r="J102" i="5" s="1"/>
  <c r="C102" i="5" s="1"/>
  <c r="B99" i="11" s="1"/>
  <c r="I252" i="5"/>
  <c r="J252" i="5" s="1"/>
  <c r="C252" i="5" s="1"/>
  <c r="F252" i="5" s="1"/>
  <c r="I90" i="5"/>
  <c r="J90" i="5" s="1"/>
  <c r="C90" i="5" s="1"/>
  <c r="F90" i="5" s="1"/>
  <c r="E87" i="11" s="1"/>
  <c r="I178" i="5"/>
  <c r="J178" i="5" s="1"/>
  <c r="C178" i="5" s="1"/>
  <c r="B175" i="11" s="1"/>
  <c r="I39" i="5"/>
  <c r="J39" i="5" s="1"/>
  <c r="C39" i="5" s="1"/>
  <c r="E39" i="5" s="1"/>
  <c r="D37" i="11" s="1"/>
  <c r="I184" i="5"/>
  <c r="J184" i="5" s="1"/>
  <c r="C184" i="5" s="1"/>
  <c r="H184" i="5" s="1"/>
  <c r="G181" i="11" s="1"/>
  <c r="I275" i="5"/>
  <c r="J275" i="5" s="1"/>
  <c r="C275" i="5" s="1"/>
  <c r="F275" i="5" s="1"/>
  <c r="I197" i="5"/>
  <c r="J197" i="5" s="1"/>
  <c r="C197" i="5" s="1"/>
  <c r="D197" i="5" s="1"/>
  <c r="C192" i="11" s="1"/>
  <c r="I89" i="5"/>
  <c r="J89" i="5" s="1"/>
  <c r="C89" i="5" s="1"/>
  <c r="G89" i="5" s="1"/>
  <c r="F86" i="11" s="1"/>
  <c r="I4" i="5"/>
  <c r="J4" i="5" s="1"/>
  <c r="C4" i="5" s="1"/>
  <c r="H4" i="5" s="1"/>
  <c r="G4" i="11" s="1"/>
  <c r="I229" i="5"/>
  <c r="J229" i="5" s="1"/>
  <c r="C229" i="5" s="1"/>
  <c r="D229" i="5" s="1"/>
  <c r="I179" i="5"/>
  <c r="J179" i="5" s="1"/>
  <c r="C179" i="5" s="1"/>
  <c r="E179" i="5" s="1"/>
  <c r="D176" i="11" s="1"/>
  <c r="I194" i="5"/>
  <c r="J194" i="5" s="1"/>
  <c r="C194" i="5" s="1"/>
  <c r="F194" i="5" s="1"/>
  <c r="E189" i="11" s="1"/>
  <c r="I196" i="5"/>
  <c r="J196" i="5" s="1"/>
  <c r="C196" i="5" s="1"/>
  <c r="F196" i="5" s="1"/>
  <c r="E191" i="11" s="1"/>
  <c r="I148" i="5"/>
  <c r="J148" i="5" s="1"/>
  <c r="C148" i="5" s="1"/>
  <c r="E148" i="5" s="1"/>
  <c r="D144" i="11" s="1"/>
  <c r="I208" i="5"/>
  <c r="J208" i="5" s="1"/>
  <c r="C208" i="5" s="1"/>
  <c r="F208" i="5" s="1"/>
  <c r="E203" i="11" s="1"/>
  <c r="I188" i="5"/>
  <c r="J188" i="5" s="1"/>
  <c r="C188" i="5" s="1"/>
  <c r="H188" i="5" s="1"/>
  <c r="G185" i="11" s="1"/>
  <c r="I76" i="5"/>
  <c r="J76" i="5" s="1"/>
  <c r="C76" i="5" s="1"/>
  <c r="H76" i="5" s="1"/>
  <c r="G75" i="11" s="1"/>
  <c r="I193" i="5"/>
  <c r="J193" i="5" s="1"/>
  <c r="C193" i="5" s="1"/>
  <c r="H193" i="5" s="1"/>
  <c r="G188" i="11" s="1"/>
  <c r="I162" i="5"/>
  <c r="J162" i="5" s="1"/>
  <c r="C162" i="5" s="1"/>
  <c r="G162" i="5" s="1"/>
  <c r="F158" i="11" s="1"/>
  <c r="I39" i="7"/>
  <c r="J39" i="7" s="1"/>
  <c r="C39" i="7" s="1"/>
  <c r="I160" i="7"/>
  <c r="J160" i="7" s="1"/>
  <c r="C160" i="7" s="1"/>
  <c r="H160" i="7" s="1"/>
  <c r="I77" i="7"/>
  <c r="J77" i="7" s="1"/>
  <c r="C77" i="7" s="1"/>
  <c r="H77" i="7" s="1"/>
  <c r="I289" i="5"/>
  <c r="J289" i="5" s="1"/>
  <c r="C289" i="5" s="1"/>
  <c r="G289" i="5" s="1"/>
  <c r="I72" i="5"/>
  <c r="J72" i="5" s="1"/>
  <c r="C72" i="5" s="1"/>
  <c r="B71" i="11" s="1"/>
  <c r="I66" i="5"/>
  <c r="J66" i="5" s="1"/>
  <c r="C66" i="5" s="1"/>
  <c r="G66" i="5" s="1"/>
  <c r="F65" i="11" s="1"/>
  <c r="I250" i="5"/>
  <c r="J250" i="5" s="1"/>
  <c r="C250" i="5" s="1"/>
  <c r="D250" i="5" s="1"/>
  <c r="I230" i="5"/>
  <c r="J230" i="5" s="1"/>
  <c r="C230" i="5" s="1"/>
  <c r="D230" i="5" s="1"/>
  <c r="I91" i="5"/>
  <c r="J91" i="5" s="1"/>
  <c r="C91" i="5" s="1"/>
  <c r="I155" i="5"/>
  <c r="J155" i="5" s="1"/>
  <c r="C155" i="5" s="1"/>
  <c r="H155" i="5" s="1"/>
  <c r="G151" i="11" s="1"/>
  <c r="I13" i="5"/>
  <c r="J13" i="5" s="1"/>
  <c r="C13" i="5" s="1"/>
  <c r="H13" i="5" s="1"/>
  <c r="G13" i="11" s="1"/>
  <c r="I225" i="5"/>
  <c r="J225" i="5" s="1"/>
  <c r="C225" i="5" s="1"/>
  <c r="I169" i="5"/>
  <c r="J169" i="5" s="1"/>
  <c r="C169" i="5" s="1"/>
  <c r="I221" i="5"/>
  <c r="J221" i="5" s="1"/>
  <c r="C221" i="5" s="1"/>
  <c r="E221" i="5" s="1"/>
  <c r="I240" i="5"/>
  <c r="J240" i="5" s="1"/>
  <c r="C240" i="5" s="1"/>
  <c r="H240" i="5" s="1"/>
  <c r="I200" i="5"/>
  <c r="J200" i="5" s="1"/>
  <c r="C200" i="5" s="1"/>
  <c r="F200" i="5" s="1"/>
  <c r="E195" i="11" s="1"/>
  <c r="I282" i="5"/>
  <c r="J282" i="5" s="1"/>
  <c r="C282" i="5" s="1"/>
  <c r="E282" i="5" s="1"/>
  <c r="I150" i="5"/>
  <c r="J150" i="5" s="1"/>
  <c r="C150" i="5" s="1"/>
  <c r="D150" i="5" s="1"/>
  <c r="C146" i="11" s="1"/>
  <c r="I269" i="5"/>
  <c r="J269" i="5" s="1"/>
  <c r="C269" i="5" s="1"/>
  <c r="D269" i="5" s="1"/>
  <c r="I94" i="5"/>
  <c r="J94" i="5" s="1"/>
  <c r="C94" i="5" s="1"/>
  <c r="F94" i="5" s="1"/>
  <c r="E91" i="11" s="1"/>
  <c r="I31" i="5"/>
  <c r="J31" i="5" s="1"/>
  <c r="C31" i="5" s="1"/>
  <c r="D31" i="5" s="1"/>
  <c r="C29" i="11" s="1"/>
  <c r="I32" i="5"/>
  <c r="J32" i="5" s="1"/>
  <c r="C32" i="5" s="1"/>
  <c r="G32" i="5" s="1"/>
  <c r="F30" i="11" s="1"/>
  <c r="I265" i="5"/>
  <c r="J265" i="5" s="1"/>
  <c r="C265" i="5" s="1"/>
  <c r="E265" i="5" s="1"/>
  <c r="I294" i="5"/>
  <c r="J294" i="5" s="1"/>
  <c r="C294" i="5" s="1"/>
  <c r="D294" i="5" s="1"/>
  <c r="I82" i="5"/>
  <c r="J82" i="5" s="1"/>
  <c r="C82" i="5" s="1"/>
  <c r="I70" i="5"/>
  <c r="J70" i="5" s="1"/>
  <c r="C70" i="5" s="1"/>
  <c r="B69" i="11" s="1"/>
  <c r="I236" i="5"/>
  <c r="J236" i="5" s="1"/>
  <c r="C236" i="5" s="1"/>
  <c r="D236" i="5" s="1"/>
  <c r="I112" i="5"/>
  <c r="J112" i="5" s="1"/>
  <c r="C112" i="5" s="1"/>
  <c r="I247" i="5"/>
  <c r="J247" i="5" s="1"/>
  <c r="C247" i="5" s="1"/>
  <c r="D247" i="5" s="1"/>
  <c r="I258" i="5"/>
  <c r="J258" i="5" s="1"/>
  <c r="C258" i="5" s="1"/>
  <c r="G258" i="5" s="1"/>
  <c r="I23" i="5"/>
  <c r="J23" i="5" s="1"/>
  <c r="C23" i="5" s="1"/>
  <c r="E23" i="5" s="1"/>
  <c r="D23" i="11" s="1"/>
  <c r="I223" i="5"/>
  <c r="J223" i="5" s="1"/>
  <c r="C223" i="5" s="1"/>
  <c r="G223" i="5" s="1"/>
  <c r="I124" i="5"/>
  <c r="J124" i="5" s="1"/>
  <c r="C124" i="5" s="1"/>
  <c r="B122" i="11" s="1"/>
  <c r="I115" i="5"/>
  <c r="J115" i="5" s="1"/>
  <c r="C115" i="5" s="1"/>
  <c r="E115" i="5" s="1"/>
  <c r="D113" i="11" s="1"/>
  <c r="I175" i="5"/>
  <c r="J175" i="5" s="1"/>
  <c r="C175" i="5" s="1"/>
  <c r="D175" i="5" s="1"/>
  <c r="C172" i="11" s="1"/>
  <c r="I119" i="5"/>
  <c r="J119" i="5" s="1"/>
  <c r="C119" i="5" s="1"/>
  <c r="F119" i="5" s="1"/>
  <c r="E117" i="11" s="1"/>
  <c r="I152" i="5"/>
  <c r="J152" i="5" s="1"/>
  <c r="C152" i="5" s="1"/>
  <c r="F152" i="5" s="1"/>
  <c r="E148" i="11" s="1"/>
  <c r="I287" i="5"/>
  <c r="J287" i="5" s="1"/>
  <c r="C287" i="5" s="1"/>
  <c r="G287" i="5" s="1"/>
  <c r="I92" i="5"/>
  <c r="J92" i="5" s="1"/>
  <c r="C92" i="5" s="1"/>
  <c r="F92" i="5" s="1"/>
  <c r="E89" i="11" s="1"/>
  <c r="I38" i="5"/>
  <c r="J38" i="5" s="1"/>
  <c r="C38" i="5" s="1"/>
  <c r="G38" i="5" s="1"/>
  <c r="F36" i="11" s="1"/>
  <c r="I166" i="5"/>
  <c r="J166" i="5" s="1"/>
  <c r="C166" i="5" s="1"/>
  <c r="I227" i="5"/>
  <c r="J227" i="5" s="1"/>
  <c r="C227" i="5" s="1"/>
  <c r="D227" i="5" s="1"/>
  <c r="I187" i="5"/>
  <c r="J187" i="5" s="1"/>
  <c r="C187" i="5" s="1"/>
  <c r="I206" i="5"/>
  <c r="J206" i="5" s="1"/>
  <c r="C206" i="5" s="1"/>
  <c r="F206" i="5" s="1"/>
  <c r="E201" i="11" s="1"/>
  <c r="I210" i="5"/>
  <c r="J210" i="5" s="1"/>
  <c r="C210" i="5" s="1"/>
  <c r="F210" i="5" s="1"/>
  <c r="E205" i="11" s="1"/>
  <c r="I228" i="5"/>
  <c r="J228" i="5" s="1"/>
  <c r="C228" i="5" s="1"/>
  <c r="G228" i="5" s="1"/>
  <c r="I88" i="5"/>
  <c r="J88" i="5" s="1"/>
  <c r="C88" i="5" s="1"/>
  <c r="E88" i="5" s="1"/>
  <c r="D85" i="11" s="1"/>
  <c r="I161" i="5"/>
  <c r="J161" i="5" s="1"/>
  <c r="C161" i="5" s="1"/>
  <c r="H161" i="5" s="1"/>
  <c r="G157" i="11" s="1"/>
  <c r="I134" i="5"/>
  <c r="J134" i="5" s="1"/>
  <c r="C134" i="5" s="1"/>
  <c r="B132" i="11" s="1"/>
  <c r="I268" i="5"/>
  <c r="J268" i="5" s="1"/>
  <c r="C268" i="5" s="1"/>
  <c r="F268" i="5" s="1"/>
  <c r="I136" i="5"/>
  <c r="J136" i="5" s="1"/>
  <c r="C136" i="5" s="1"/>
  <c r="B134" i="11" s="1"/>
  <c r="I51" i="5"/>
  <c r="J51" i="5" s="1"/>
  <c r="C51" i="5" s="1"/>
  <c r="H51" i="5" s="1"/>
  <c r="G49" i="11" s="1"/>
  <c r="I142" i="5"/>
  <c r="J142" i="5" s="1"/>
  <c r="C142" i="5" s="1"/>
  <c r="I262" i="5"/>
  <c r="J262" i="5" s="1"/>
  <c r="C262" i="5" s="1"/>
  <c r="G262" i="5" s="1"/>
  <c r="I172" i="5"/>
  <c r="J172" i="5" s="1"/>
  <c r="C172" i="5" s="1"/>
  <c r="I293" i="5"/>
  <c r="J293" i="5" s="1"/>
  <c r="C293" i="5" s="1"/>
  <c r="D293" i="5" s="1"/>
  <c r="I50" i="5"/>
  <c r="J50" i="5" s="1"/>
  <c r="C50" i="5" s="1"/>
  <c r="F50" i="5" s="1"/>
  <c r="E48" i="11" s="1"/>
  <c r="I105" i="5"/>
  <c r="J105" i="5" s="1"/>
  <c r="C105" i="5" s="1"/>
  <c r="E105" i="5" s="1"/>
  <c r="D102" i="11" s="1"/>
  <c r="I283" i="5"/>
  <c r="J283" i="5" s="1"/>
  <c r="C283" i="5" s="1"/>
  <c r="E283" i="5" s="1"/>
  <c r="I248" i="5"/>
  <c r="J248" i="5" s="1"/>
  <c r="C248" i="5" s="1"/>
  <c r="D248" i="5" s="1"/>
  <c r="I17" i="5"/>
  <c r="J17" i="5" s="1"/>
  <c r="C17" i="5" s="1"/>
  <c r="F17" i="5" s="1"/>
  <c r="E17" i="11" s="1"/>
  <c r="I120" i="5"/>
  <c r="J120" i="5" s="1"/>
  <c r="C120" i="5" s="1"/>
  <c r="F120" i="5" s="1"/>
  <c r="E118" i="11" s="1"/>
  <c r="I146" i="5"/>
  <c r="J146" i="5" s="1"/>
  <c r="C146" i="5" s="1"/>
  <c r="E146" i="5" s="1"/>
  <c r="D142" i="11" s="1"/>
  <c r="I96" i="5"/>
  <c r="J96" i="5" s="1"/>
  <c r="C96" i="5" s="1"/>
  <c r="E96" i="5" s="1"/>
  <c r="D93" i="11" s="1"/>
  <c r="I280" i="5"/>
  <c r="J280" i="5" s="1"/>
  <c r="C280" i="5" s="1"/>
  <c r="G280" i="5" s="1"/>
  <c r="I18" i="5"/>
  <c r="J18" i="5" s="1"/>
  <c r="C18" i="5" s="1"/>
  <c r="D18" i="5" s="1"/>
  <c r="C18" i="11" s="1"/>
  <c r="I14" i="5"/>
  <c r="J14" i="5" s="1"/>
  <c r="C14" i="5" s="1"/>
  <c r="I113" i="5"/>
  <c r="J113" i="5" s="1"/>
  <c r="C113" i="5" s="1"/>
  <c r="B111" i="11" s="1"/>
  <c r="I126" i="5"/>
  <c r="J126" i="5" s="1"/>
  <c r="C126" i="5" s="1"/>
  <c r="G126" i="5" s="1"/>
  <c r="F124" i="11" s="1"/>
  <c r="I254" i="5"/>
  <c r="J254" i="5" s="1"/>
  <c r="C254" i="5" s="1"/>
  <c r="G254" i="5" s="1"/>
  <c r="I141" i="5"/>
  <c r="J141" i="5" s="1"/>
  <c r="C141" i="5" s="1"/>
  <c r="D141" i="5" s="1"/>
  <c r="C137" i="11" s="1"/>
  <c r="I116" i="5"/>
  <c r="J116" i="5" s="1"/>
  <c r="C116" i="5" s="1"/>
  <c r="B114" i="11" s="1"/>
  <c r="I186" i="5"/>
  <c r="J186" i="5" s="1"/>
  <c r="C186" i="5" s="1"/>
  <c r="I55" i="7"/>
  <c r="J55" i="7" s="1"/>
  <c r="C55" i="7" s="1"/>
  <c r="I164" i="7"/>
  <c r="J164" i="7" s="1"/>
  <c r="C164" i="7" s="1"/>
  <c r="F164" i="7" s="1"/>
  <c r="I5" i="7"/>
  <c r="J5" i="7" s="1"/>
  <c r="C5" i="7" s="1"/>
  <c r="E5" i="7" s="1"/>
  <c r="D270" i="11" s="1"/>
  <c r="I7" i="7"/>
  <c r="J7" i="7" s="1"/>
  <c r="C7" i="7" s="1"/>
  <c r="I156" i="5"/>
  <c r="J156" i="5" s="1"/>
  <c r="C156" i="5" s="1"/>
  <c r="D156" i="5" s="1"/>
  <c r="C152" i="11" s="1"/>
  <c r="I109" i="5"/>
  <c r="J109" i="5" s="1"/>
  <c r="C109" i="5" s="1"/>
  <c r="I12" i="5"/>
  <c r="J12" i="5" s="1"/>
  <c r="C12" i="5" s="1"/>
  <c r="D12" i="5" s="1"/>
  <c r="C12" i="11" s="1"/>
  <c r="I20" i="5"/>
  <c r="J20" i="5" s="1"/>
  <c r="C20" i="5" s="1"/>
  <c r="D20" i="5" s="1"/>
  <c r="C20" i="11" s="1"/>
  <c r="I44" i="5"/>
  <c r="J44" i="5" s="1"/>
  <c r="C44" i="5" s="1"/>
  <c r="E44" i="5" s="1"/>
  <c r="D42" i="11" s="1"/>
  <c r="I123" i="5"/>
  <c r="J123" i="5" s="1"/>
  <c r="C123" i="5" s="1"/>
  <c r="I174" i="5"/>
  <c r="J174" i="5" s="1"/>
  <c r="C174" i="5" s="1"/>
  <c r="E174" i="5" s="1"/>
  <c r="D171" i="11" s="1"/>
  <c r="I288" i="5"/>
  <c r="J288" i="5" s="1"/>
  <c r="C288" i="5" s="1"/>
  <c r="D288" i="5" s="1"/>
  <c r="I281" i="5"/>
  <c r="J281" i="5" s="1"/>
  <c r="C281" i="5" s="1"/>
  <c r="G281" i="5" s="1"/>
  <c r="I8" i="5"/>
  <c r="J8" i="5" s="1"/>
  <c r="C8" i="5" s="1"/>
  <c r="H8" i="5" s="1"/>
  <c r="G8" i="11" s="1"/>
  <c r="I22" i="5"/>
  <c r="J22" i="5" s="1"/>
  <c r="C22" i="5" s="1"/>
  <c r="B22" i="11" s="1"/>
  <c r="I296" i="5"/>
  <c r="J296" i="5" s="1"/>
  <c r="C296" i="5" s="1"/>
  <c r="I207" i="5"/>
  <c r="J207" i="5" s="1"/>
  <c r="C207" i="5" s="1"/>
  <c r="H207" i="5" s="1"/>
  <c r="G202" i="11" s="1"/>
  <c r="I201" i="5"/>
  <c r="J201" i="5" s="1"/>
  <c r="C201" i="5" s="1"/>
  <c r="B196" i="11" s="1"/>
  <c r="I104" i="5"/>
  <c r="J104" i="5" s="1"/>
  <c r="C104" i="5" s="1"/>
  <c r="H104" i="5" s="1"/>
  <c r="G101" i="11" s="1"/>
  <c r="I219" i="5"/>
  <c r="J219" i="5" s="1"/>
  <c r="C219" i="5" s="1"/>
  <c r="H219" i="5" s="1"/>
  <c r="I170" i="5"/>
  <c r="J170" i="5" s="1"/>
  <c r="C170" i="5" s="1"/>
  <c r="B167" i="11" s="1"/>
  <c r="I212" i="5"/>
  <c r="J212" i="5" s="1"/>
  <c r="C212" i="5" s="1"/>
  <c r="F212" i="5" s="1"/>
  <c r="E207" i="11" s="1"/>
  <c r="I203" i="5"/>
  <c r="J203" i="5" s="1"/>
  <c r="C203" i="5" s="1"/>
  <c r="E203" i="5" s="1"/>
  <c r="D198" i="11" s="1"/>
  <c r="I266" i="5"/>
  <c r="J266" i="5" s="1"/>
  <c r="C266" i="5" s="1"/>
  <c r="F266" i="5" s="1"/>
  <c r="I93" i="5"/>
  <c r="J93" i="5" s="1"/>
  <c r="C93" i="5" s="1"/>
  <c r="D93" i="5" s="1"/>
  <c r="C90" i="11" s="1"/>
  <c r="I167" i="5"/>
  <c r="J167" i="5" s="1"/>
  <c r="C167" i="5" s="1"/>
  <c r="D167" i="5" s="1"/>
  <c r="C164" i="11" s="1"/>
  <c r="I144" i="5"/>
  <c r="J144" i="5" s="1"/>
  <c r="C144" i="5" s="1"/>
  <c r="G144" i="5" s="1"/>
  <c r="F140" i="11" s="1"/>
  <c r="I190" i="5"/>
  <c r="J190" i="5" s="1"/>
  <c r="C190" i="5" s="1"/>
  <c r="I176" i="5"/>
  <c r="J176" i="5" s="1"/>
  <c r="C176" i="5" s="1"/>
  <c r="I149" i="5"/>
  <c r="J149" i="5" s="1"/>
  <c r="C149" i="5" s="1"/>
  <c r="F149" i="5" s="1"/>
  <c r="E145" i="11" s="1"/>
  <c r="I173" i="5"/>
  <c r="J173" i="5" s="1"/>
  <c r="C173" i="5" s="1"/>
  <c r="B170" i="11" s="1"/>
  <c r="I158" i="5"/>
  <c r="J158" i="5" s="1"/>
  <c r="C158" i="5" s="1"/>
  <c r="I163" i="5"/>
  <c r="J163" i="5" s="1"/>
  <c r="C163" i="5" s="1"/>
  <c r="G163" i="5" s="1"/>
  <c r="F159" i="11" s="1"/>
  <c r="I97" i="5"/>
  <c r="J97" i="5" s="1"/>
  <c r="C97" i="5" s="1"/>
  <c r="G97" i="5" s="1"/>
  <c r="F94" i="11" s="1"/>
  <c r="I232" i="5"/>
  <c r="J232" i="5" s="1"/>
  <c r="C232" i="5" s="1"/>
  <c r="E232" i="5" s="1"/>
  <c r="I198" i="5"/>
  <c r="J198" i="5" s="1"/>
  <c r="C198" i="5" s="1"/>
  <c r="E198" i="5" s="1"/>
  <c r="D193" i="11" s="1"/>
  <c r="I80" i="5"/>
  <c r="J80" i="5" s="1"/>
  <c r="C80" i="5" s="1"/>
  <c r="H80" i="5" s="1"/>
  <c r="G79" i="11" s="1"/>
  <c r="I278" i="5"/>
  <c r="J278" i="5" s="1"/>
  <c r="C278" i="5" s="1"/>
  <c r="I121" i="5"/>
  <c r="J121" i="5" s="1"/>
  <c r="C121" i="5" s="1"/>
  <c r="E121" i="5" s="1"/>
  <c r="D119" i="11" s="1"/>
  <c r="I114" i="5"/>
  <c r="J114" i="5" s="1"/>
  <c r="C114" i="5" s="1"/>
  <c r="I33" i="5"/>
  <c r="J33" i="5" s="1"/>
  <c r="C33" i="5" s="1"/>
  <c r="B31" i="11" s="1"/>
  <c r="I67" i="5"/>
  <c r="J67" i="5" s="1"/>
  <c r="C67" i="5" s="1"/>
  <c r="F67" i="5" s="1"/>
  <c r="E66" i="11" s="1"/>
  <c r="I77" i="5"/>
  <c r="J77" i="5" s="1"/>
  <c r="C77" i="5" s="1"/>
  <c r="B76" i="11" s="1"/>
  <c r="I42" i="5"/>
  <c r="J42" i="5" s="1"/>
  <c r="C42" i="5" s="1"/>
  <c r="I233" i="5"/>
  <c r="J233" i="5" s="1"/>
  <c r="C233" i="5" s="1"/>
  <c r="D233" i="5" s="1"/>
  <c r="I27" i="5"/>
  <c r="J27" i="5" s="1"/>
  <c r="C27" i="5" s="1"/>
  <c r="G27" i="5" s="1"/>
  <c r="F27" i="11" s="1"/>
  <c r="I128" i="5"/>
  <c r="J128" i="5" s="1"/>
  <c r="C128" i="5" s="1"/>
  <c r="E128" i="5" s="1"/>
  <c r="D126" i="11" s="1"/>
  <c r="I242" i="5"/>
  <c r="J242" i="5" s="1"/>
  <c r="C242" i="5" s="1"/>
  <c r="H242" i="5" s="1"/>
  <c r="I260" i="5"/>
  <c r="J260" i="5" s="1"/>
  <c r="C260" i="5" s="1"/>
  <c r="G260" i="5" s="1"/>
  <c r="I286" i="5"/>
  <c r="J286" i="5" s="1"/>
  <c r="C286" i="5" s="1"/>
  <c r="H286" i="5" s="1"/>
  <c r="I246" i="5"/>
  <c r="J246" i="5" s="1"/>
  <c r="C246" i="5" s="1"/>
  <c r="I270" i="5"/>
  <c r="J270" i="5" s="1"/>
  <c r="C270" i="5" s="1"/>
  <c r="F270" i="5" s="1"/>
  <c r="I273" i="5"/>
  <c r="J273" i="5" s="1"/>
  <c r="C273" i="5" s="1"/>
  <c r="D273" i="5" s="1"/>
  <c r="I204" i="5"/>
  <c r="J204" i="5" s="1"/>
  <c r="C204" i="5" s="1"/>
  <c r="G204" i="5" s="1"/>
  <c r="F199" i="11" s="1"/>
  <c r="I133" i="5"/>
  <c r="J133" i="5" s="1"/>
  <c r="C133" i="5" s="1"/>
  <c r="F133" i="5" s="1"/>
  <c r="E131" i="11" s="1"/>
  <c r="I107" i="5"/>
  <c r="J107" i="5" s="1"/>
  <c r="C107" i="5" s="1"/>
  <c r="I244" i="5"/>
  <c r="J244" i="5" s="1"/>
  <c r="C244" i="5" s="1"/>
  <c r="I168" i="5"/>
  <c r="J168" i="5" s="1"/>
  <c r="C168" i="5" s="1"/>
  <c r="D168" i="5" s="1"/>
  <c r="C165" i="11" s="1"/>
  <c r="I218" i="5"/>
  <c r="J218" i="5" s="1"/>
  <c r="C218" i="5" s="1"/>
  <c r="H218" i="5" s="1"/>
  <c r="I177" i="5"/>
  <c r="J177" i="5" s="1"/>
  <c r="C177" i="5" s="1"/>
  <c r="B174" i="11" s="1"/>
  <c r="I60" i="5"/>
  <c r="J60" i="5" s="1"/>
  <c r="C60" i="5" s="1"/>
  <c r="F60" i="5" s="1"/>
  <c r="E59" i="11" s="1"/>
  <c r="I171" i="5"/>
  <c r="J171" i="5" s="1"/>
  <c r="C171" i="5" s="1"/>
  <c r="F171" i="5" s="1"/>
  <c r="E168" i="11" s="1"/>
  <c r="I6" i="5"/>
  <c r="J6" i="5" s="1"/>
  <c r="C6" i="5" s="1"/>
  <c r="G6" i="5" s="1"/>
  <c r="F6" i="11" s="1"/>
  <c r="I185" i="5"/>
  <c r="J185" i="5" s="1"/>
  <c r="C185" i="5" s="1"/>
  <c r="I261" i="5"/>
  <c r="J261" i="5" s="1"/>
  <c r="C261" i="5" s="1"/>
  <c r="I243" i="5"/>
  <c r="J243" i="5" s="1"/>
  <c r="C243" i="5" s="1"/>
  <c r="F243" i="5" s="1"/>
  <c r="I36" i="5"/>
  <c r="J36" i="5" s="1"/>
  <c r="C36" i="5" s="1"/>
  <c r="I95" i="5"/>
  <c r="J95" i="5" s="1"/>
  <c r="C95" i="5" s="1"/>
  <c r="D95" i="5" s="1"/>
  <c r="C92" i="11" s="1"/>
  <c r="I19" i="5"/>
  <c r="J19" i="5" s="1"/>
  <c r="C19" i="5" s="1"/>
  <c r="I277" i="5"/>
  <c r="J277" i="5" s="1"/>
  <c r="C277" i="5" s="1"/>
  <c r="F277" i="5" s="1"/>
  <c r="I153" i="5"/>
  <c r="J153" i="5" s="1"/>
  <c r="C153" i="5" s="1"/>
  <c r="D153" i="5" s="1"/>
  <c r="C149" i="11" s="1"/>
  <c r="I239" i="5"/>
  <c r="J239" i="5" s="1"/>
  <c r="C239" i="5" s="1"/>
  <c r="H239" i="5" s="1"/>
  <c r="I122" i="7"/>
  <c r="J122" i="7" s="1"/>
  <c r="C122" i="7" s="1"/>
  <c r="G122" i="7" s="1"/>
  <c r="I9" i="7"/>
  <c r="J9" i="7" s="1"/>
  <c r="C9" i="7" s="1"/>
  <c r="H9" i="7" s="1"/>
  <c r="G274" i="11" s="1"/>
  <c r="I117" i="7"/>
  <c r="J117" i="7" s="1"/>
  <c r="C117" i="7" s="1"/>
  <c r="F117" i="7" s="1"/>
  <c r="I173" i="7"/>
  <c r="J173" i="7" s="1"/>
  <c r="C173" i="7" s="1"/>
  <c r="E173" i="7" s="1"/>
  <c r="I154" i="7"/>
  <c r="J154" i="7" s="1"/>
  <c r="C154" i="7" s="1"/>
  <c r="E154" i="7" s="1"/>
  <c r="I42" i="7"/>
  <c r="J42" i="7" s="1"/>
  <c r="C42" i="7" s="1"/>
  <c r="I115" i="7"/>
  <c r="J115" i="7" s="1"/>
  <c r="C115" i="7" s="1"/>
  <c r="D115" i="7" s="1"/>
  <c r="I135" i="7"/>
  <c r="J135" i="7" s="1"/>
  <c r="C135" i="7" s="1"/>
  <c r="D135" i="7" s="1"/>
  <c r="I79" i="7"/>
  <c r="J79" i="7" s="1"/>
  <c r="C79" i="7" s="1"/>
  <c r="D79" i="7" s="1"/>
  <c r="I28" i="7"/>
  <c r="J28" i="7" s="1"/>
  <c r="C28" i="7" s="1"/>
  <c r="H28" i="7" s="1"/>
  <c r="I104" i="7"/>
  <c r="J104" i="7" s="1"/>
  <c r="C104" i="7" s="1"/>
  <c r="I191" i="7"/>
  <c r="J191" i="7" s="1"/>
  <c r="C191" i="7" s="1"/>
  <c r="E191" i="7" s="1"/>
  <c r="I83" i="7"/>
  <c r="J83" i="7" s="1"/>
  <c r="C83" i="7" s="1"/>
  <c r="H83" i="7" s="1"/>
  <c r="I106" i="7"/>
  <c r="J106" i="7" s="1"/>
  <c r="C106" i="7" s="1"/>
  <c r="I97" i="7"/>
  <c r="J97" i="7" s="1"/>
  <c r="C97" i="7" s="1"/>
  <c r="H97" i="7" s="1"/>
  <c r="I197" i="7"/>
  <c r="J197" i="7" s="1"/>
  <c r="C197" i="7" s="1"/>
  <c r="H197" i="7" s="1"/>
  <c r="I53" i="7"/>
  <c r="J53" i="7" s="1"/>
  <c r="C53" i="7" s="1"/>
  <c r="E53" i="7" s="1"/>
  <c r="I87" i="7"/>
  <c r="J87" i="7" s="1"/>
  <c r="C87" i="7" s="1"/>
  <c r="F87" i="7" s="1"/>
  <c r="I107" i="7"/>
  <c r="J107" i="7" s="1"/>
  <c r="C107" i="7" s="1"/>
  <c r="E107" i="7" s="1"/>
  <c r="I25" i="7"/>
  <c r="J25" i="7" s="1"/>
  <c r="C25" i="7" s="1"/>
  <c r="E25" i="7" s="1"/>
  <c r="I127" i="7"/>
  <c r="J127" i="7" s="1"/>
  <c r="C127" i="7" s="1"/>
  <c r="G127" i="7" s="1"/>
  <c r="I153" i="7"/>
  <c r="J153" i="7" s="1"/>
  <c r="C153" i="7" s="1"/>
  <c r="E153" i="7" s="1"/>
  <c r="I90" i="7"/>
  <c r="J90" i="7" s="1"/>
  <c r="C90" i="7" s="1"/>
  <c r="G90" i="7" s="1"/>
  <c r="I185" i="7"/>
  <c r="J185" i="7" s="1"/>
  <c r="C185" i="7" s="1"/>
  <c r="I170" i="7"/>
  <c r="J170" i="7" s="1"/>
  <c r="C170" i="7" s="1"/>
  <c r="F170" i="7" s="1"/>
  <c r="I202" i="7"/>
  <c r="J202" i="7" s="1"/>
  <c r="C202" i="7" s="1"/>
  <c r="H202" i="7" s="1"/>
  <c r="I194" i="7"/>
  <c r="J194" i="7" s="1"/>
  <c r="C194" i="7" s="1"/>
  <c r="D194" i="7" s="1"/>
  <c r="I108" i="7"/>
  <c r="J108" i="7" s="1"/>
  <c r="C108" i="7" s="1"/>
  <c r="F108" i="7" s="1"/>
  <c r="I8" i="7"/>
  <c r="J8" i="7" s="1"/>
  <c r="C8" i="7" s="1"/>
  <c r="B273" i="11" s="1"/>
  <c r="I17" i="7"/>
  <c r="J17" i="7" s="1"/>
  <c r="C17" i="7" s="1"/>
  <c r="G17" i="7" s="1"/>
  <c r="F282" i="11" s="1"/>
  <c r="I63" i="7"/>
  <c r="J63" i="7" s="1"/>
  <c r="C63" i="7" s="1"/>
  <c r="E63" i="7" s="1"/>
  <c r="I50" i="7"/>
  <c r="J50" i="7" s="1"/>
  <c r="C50" i="7" s="1"/>
  <c r="I159" i="7"/>
  <c r="J159" i="7" s="1"/>
  <c r="C159" i="7" s="1"/>
  <c r="I192" i="7"/>
  <c r="J192" i="7" s="1"/>
  <c r="C192" i="7" s="1"/>
  <c r="F192" i="7" s="1"/>
  <c r="I22" i="7"/>
  <c r="J22" i="7" s="1"/>
  <c r="C22" i="7" s="1"/>
  <c r="I182" i="7"/>
  <c r="J182" i="7" s="1"/>
  <c r="C182" i="7" s="1"/>
  <c r="G182" i="7" s="1"/>
  <c r="I161" i="7"/>
  <c r="J161" i="7" s="1"/>
  <c r="C161" i="7" s="1"/>
  <c r="D161" i="7" s="1"/>
  <c r="I12" i="7"/>
  <c r="J12" i="7" s="1"/>
  <c r="C12" i="7" s="1"/>
  <c r="B277" i="11" s="1"/>
  <c r="I99" i="7"/>
  <c r="J99" i="7" s="1"/>
  <c r="C99" i="7" s="1"/>
  <c r="D99" i="7" s="1"/>
  <c r="I20" i="7"/>
  <c r="J20" i="7" s="1"/>
  <c r="C20" i="7" s="1"/>
  <c r="H20" i="7" s="1"/>
  <c r="G285" i="11" s="1"/>
  <c r="I59" i="7"/>
  <c r="J59" i="7" s="1"/>
  <c r="C59" i="7" s="1"/>
  <c r="H59" i="7" s="1"/>
  <c r="I101" i="7"/>
  <c r="J101" i="7" s="1"/>
  <c r="C101" i="7" s="1"/>
  <c r="E101" i="7" s="1"/>
  <c r="I136" i="7"/>
  <c r="J136" i="7" s="1"/>
  <c r="C136" i="7" s="1"/>
  <c r="D136" i="7" s="1"/>
  <c r="I126" i="7"/>
  <c r="J126" i="7" s="1"/>
  <c r="C126" i="7" s="1"/>
  <c r="G126" i="7" s="1"/>
  <c r="I48" i="7"/>
  <c r="J48" i="7" s="1"/>
  <c r="C48" i="7" s="1"/>
  <c r="I93" i="7"/>
  <c r="J93" i="7" s="1"/>
  <c r="C93" i="7" s="1"/>
  <c r="I78" i="7"/>
  <c r="J78" i="7" s="1"/>
  <c r="C78" i="7" s="1"/>
  <c r="E78" i="7" s="1"/>
  <c r="I178" i="7"/>
  <c r="J178" i="7" s="1"/>
  <c r="C178" i="7" s="1"/>
  <c r="H178" i="7" s="1"/>
  <c r="I149" i="7"/>
  <c r="J149" i="7" s="1"/>
  <c r="C149" i="7" s="1"/>
  <c r="I166" i="7"/>
  <c r="J166" i="7" s="1"/>
  <c r="C166" i="7" s="1"/>
  <c r="E166" i="7" s="1"/>
  <c r="I67" i="7"/>
  <c r="J67" i="7" s="1"/>
  <c r="C67" i="7" s="1"/>
  <c r="E67" i="7" s="1"/>
  <c r="I171" i="7"/>
  <c r="J171" i="7" s="1"/>
  <c r="C171" i="7" s="1"/>
  <c r="G171" i="7" s="1"/>
  <c r="I68" i="7"/>
  <c r="J68" i="7" s="1"/>
  <c r="C68" i="7" s="1"/>
  <c r="I125" i="7"/>
  <c r="J125" i="7" s="1"/>
  <c r="C125" i="7" s="1"/>
  <c r="G125" i="7" s="1"/>
  <c r="I18" i="7"/>
  <c r="J18" i="7" s="1"/>
  <c r="C18" i="7" s="1"/>
  <c r="H18" i="7" s="1"/>
  <c r="G283" i="11" s="1"/>
  <c r="I148" i="7"/>
  <c r="J148" i="7" s="1"/>
  <c r="C148" i="7" s="1"/>
  <c r="E148" i="7" s="1"/>
  <c r="I133" i="7"/>
  <c r="J133" i="7" s="1"/>
  <c r="C133" i="7" s="1"/>
  <c r="G133" i="7" s="1"/>
  <c r="I46" i="7"/>
  <c r="J46" i="7" s="1"/>
  <c r="C46" i="7" s="1"/>
  <c r="I100" i="7"/>
  <c r="J100" i="7" s="1"/>
  <c r="C100" i="7" s="1"/>
  <c r="I72" i="7"/>
  <c r="J72" i="7" s="1"/>
  <c r="C72" i="7" s="1"/>
  <c r="I43" i="7"/>
  <c r="J43" i="7" s="1"/>
  <c r="C43" i="7" s="1"/>
  <c r="F43" i="7" s="1"/>
  <c r="I92" i="7"/>
  <c r="J92" i="7" s="1"/>
  <c r="C92" i="7" s="1"/>
  <c r="F92" i="7" s="1"/>
  <c r="I56" i="7"/>
  <c r="J56" i="7" s="1"/>
  <c r="C56" i="7" s="1"/>
  <c r="H56" i="7" s="1"/>
  <c r="I70" i="7"/>
  <c r="J70" i="7" s="1"/>
  <c r="C70" i="7" s="1"/>
  <c r="G70" i="7" s="1"/>
  <c r="I85" i="7"/>
  <c r="J85" i="7" s="1"/>
  <c r="C85" i="7" s="1"/>
  <c r="I71" i="7"/>
  <c r="J71" i="7" s="1"/>
  <c r="C71" i="7" s="1"/>
  <c r="I32" i="7"/>
  <c r="J32" i="7" s="1"/>
  <c r="C32" i="7" s="1"/>
  <c r="F32" i="7" s="1"/>
  <c r="I64" i="7"/>
  <c r="J64" i="7" s="1"/>
  <c r="C64" i="7" s="1"/>
  <c r="G64" i="7" s="1"/>
  <c r="I176" i="7"/>
  <c r="J176" i="7" s="1"/>
  <c r="C176" i="7" s="1"/>
  <c r="I102" i="7"/>
  <c r="J102" i="7" s="1"/>
  <c r="C102" i="7" s="1"/>
  <c r="I134" i="7"/>
  <c r="J134" i="7" s="1"/>
  <c r="C134" i="7" s="1"/>
  <c r="I177" i="7"/>
  <c r="J177" i="7" s="1"/>
  <c r="C177" i="7" s="1"/>
  <c r="F177" i="7" s="1"/>
  <c r="I162" i="7"/>
  <c r="J162" i="7" s="1"/>
  <c r="C162" i="7" s="1"/>
  <c r="D162" i="7" s="1"/>
  <c r="I61" i="7"/>
  <c r="J61" i="7" s="1"/>
  <c r="C61" i="7" s="1"/>
  <c r="E61" i="7" s="1"/>
  <c r="I94" i="7"/>
  <c r="J94" i="7" s="1"/>
  <c r="C94" i="7" s="1"/>
  <c r="F94" i="7" s="1"/>
  <c r="I193" i="7"/>
  <c r="J193" i="7" s="1"/>
  <c r="C193" i="7" s="1"/>
  <c r="I89" i="7"/>
  <c r="J89" i="7" s="1"/>
  <c r="C89" i="7" s="1"/>
  <c r="I174" i="7"/>
  <c r="J174" i="7" s="1"/>
  <c r="C174" i="7" s="1"/>
  <c r="I52" i="7"/>
  <c r="J52" i="7" s="1"/>
  <c r="C52" i="7" s="1"/>
  <c r="E52" i="7" s="1"/>
  <c r="I131" i="7"/>
  <c r="J131" i="7" s="1"/>
  <c r="C131" i="7" s="1"/>
  <c r="H131" i="7" s="1"/>
  <c r="I24" i="7"/>
  <c r="J24" i="7" s="1"/>
  <c r="C24" i="7" s="1"/>
  <c r="I40" i="7"/>
  <c r="J40" i="7" s="1"/>
  <c r="C40" i="7" s="1"/>
  <c r="I62" i="7"/>
  <c r="J62" i="7" s="1"/>
  <c r="C62" i="7" s="1"/>
  <c r="F62" i="7" s="1"/>
  <c r="I169" i="7"/>
  <c r="J169" i="7" s="1"/>
  <c r="C169" i="7" s="1"/>
  <c r="E169" i="7" s="1"/>
  <c r="I139" i="7"/>
  <c r="J139" i="7" s="1"/>
  <c r="C139" i="7" s="1"/>
  <c r="D139" i="7" s="1"/>
  <c r="I132" i="7"/>
  <c r="J132" i="7" s="1"/>
  <c r="C132" i="7" s="1"/>
  <c r="E132" i="7" s="1"/>
  <c r="I113" i="7"/>
  <c r="J113" i="7" s="1"/>
  <c r="C113" i="7" s="1"/>
  <c r="H113" i="7" s="1"/>
  <c r="I137" i="7"/>
  <c r="J137" i="7" s="1"/>
  <c r="C137" i="7" s="1"/>
  <c r="E137" i="7" s="1"/>
  <c r="I151" i="7"/>
  <c r="J151" i="7" s="1"/>
  <c r="C151" i="7" s="1"/>
  <c r="H151" i="7" s="1"/>
  <c r="I195" i="7"/>
  <c r="J195" i="7" s="1"/>
  <c r="C195" i="7" s="1"/>
  <c r="I74" i="7"/>
  <c r="J74" i="7" s="1"/>
  <c r="C74" i="7" s="1"/>
  <c r="G74" i="7" s="1"/>
  <c r="I27" i="7"/>
  <c r="J27" i="7" s="1"/>
  <c r="C27" i="7" s="1"/>
  <c r="H27" i="7" s="1"/>
  <c r="I145" i="7"/>
  <c r="J145" i="7" s="1"/>
  <c r="C145" i="7" s="1"/>
  <c r="I81" i="7"/>
  <c r="J81" i="7" s="1"/>
  <c r="C81" i="7" s="1"/>
  <c r="E81" i="7" s="1"/>
  <c r="I88" i="7"/>
  <c r="J88" i="7" s="1"/>
  <c r="C88" i="7" s="1"/>
  <c r="G88" i="7" s="1"/>
  <c r="I157" i="7"/>
  <c r="J157" i="7" s="1"/>
  <c r="C157" i="7" s="1"/>
  <c r="G157" i="7" s="1"/>
  <c r="I200" i="7"/>
  <c r="J200" i="7" s="1"/>
  <c r="C200" i="7" s="1"/>
  <c r="I95" i="7"/>
  <c r="J95" i="7" s="1"/>
  <c r="C95" i="7" s="1"/>
  <c r="F95" i="7" s="1"/>
  <c r="I116" i="7"/>
  <c r="J116" i="7" s="1"/>
  <c r="C116" i="7" s="1"/>
  <c r="D116" i="7" s="1"/>
  <c r="I168" i="7"/>
  <c r="J168" i="7" s="1"/>
  <c r="C168" i="7" s="1"/>
  <c r="H168" i="7" s="1"/>
  <c r="I181" i="7"/>
  <c r="J181" i="7" s="1"/>
  <c r="C181" i="7" s="1"/>
  <c r="H181" i="7" s="1"/>
  <c r="I54" i="7"/>
  <c r="J54" i="7" s="1"/>
  <c r="C54" i="7" s="1"/>
  <c r="G54" i="7" s="1"/>
  <c r="I146" i="7"/>
  <c r="J146" i="7" s="1"/>
  <c r="C146" i="7" s="1"/>
  <c r="I86" i="7"/>
  <c r="J86" i="7" s="1"/>
  <c r="C86" i="7" s="1"/>
  <c r="F86" i="7" s="1"/>
  <c r="I96" i="7"/>
  <c r="J96" i="7" s="1"/>
  <c r="C96" i="7" s="1"/>
  <c r="I57" i="7"/>
  <c r="J57" i="7" s="1"/>
  <c r="C57" i="7" s="1"/>
  <c r="F57" i="7" s="1"/>
  <c r="I188" i="7"/>
  <c r="J188" i="7" s="1"/>
  <c r="C188" i="7" s="1"/>
  <c r="G188" i="7" s="1"/>
  <c r="I128" i="7"/>
  <c r="J128" i="7" s="1"/>
  <c r="C128" i="7" s="1"/>
  <c r="F128" i="7" s="1"/>
  <c r="I184" i="7"/>
  <c r="J184" i="7" s="1"/>
  <c r="C184" i="7" s="1"/>
  <c r="F184" i="7" s="1"/>
  <c r="I140" i="7"/>
  <c r="J140" i="7" s="1"/>
  <c r="C140" i="7" s="1"/>
  <c r="G140" i="7" s="1"/>
  <c r="I109" i="7"/>
  <c r="J109" i="7" s="1"/>
  <c r="C109" i="7" s="1"/>
  <c r="G109" i="7" s="1"/>
  <c r="I41" i="7"/>
  <c r="J41" i="7" s="1"/>
  <c r="C41" i="7" s="1"/>
  <c r="F41" i="7" s="1"/>
  <c r="I156" i="7"/>
  <c r="J156" i="7" s="1"/>
  <c r="C156" i="7" s="1"/>
  <c r="G156" i="7" s="1"/>
  <c r="I147" i="7"/>
  <c r="J147" i="7" s="1"/>
  <c r="C147" i="7" s="1"/>
  <c r="F147" i="7" s="1"/>
  <c r="I141" i="7"/>
  <c r="J141" i="7" s="1"/>
  <c r="C141" i="7" s="1"/>
  <c r="D141" i="7" s="1"/>
  <c r="I91" i="7"/>
  <c r="J91" i="7" s="1"/>
  <c r="C91" i="7" s="1"/>
  <c r="D91" i="7" s="1"/>
  <c r="I38" i="7"/>
  <c r="J38" i="7" s="1"/>
  <c r="C38" i="7" s="1"/>
  <c r="E38" i="7" s="1"/>
  <c r="I121" i="7"/>
  <c r="J121" i="7" s="1"/>
  <c r="C121" i="7" s="1"/>
  <c r="F121" i="7" s="1"/>
  <c r="I75" i="7"/>
  <c r="J75" i="7" s="1"/>
  <c r="C75" i="7" s="1"/>
  <c r="E75" i="7" s="1"/>
  <c r="I118" i="7"/>
  <c r="J118" i="7" s="1"/>
  <c r="C118" i="7" s="1"/>
  <c r="D118" i="7" s="1"/>
  <c r="I6" i="7"/>
  <c r="J6" i="7" s="1"/>
  <c r="C6" i="7" s="1"/>
  <c r="G6" i="7" s="1"/>
  <c r="F271" i="11" s="1"/>
  <c r="I82" i="7"/>
  <c r="J82" i="7" s="1"/>
  <c r="C82" i="7" s="1"/>
  <c r="I190" i="7"/>
  <c r="J190" i="7" s="1"/>
  <c r="C190" i="7" s="1"/>
  <c r="I37" i="7"/>
  <c r="J37" i="7" s="1"/>
  <c r="C37" i="7" s="1"/>
  <c r="F37" i="7" s="1"/>
  <c r="I21" i="7"/>
  <c r="J21" i="7" s="1"/>
  <c r="C21" i="7" s="1"/>
  <c r="F21" i="7" s="1"/>
  <c r="E286" i="11" s="1"/>
  <c r="I183" i="7"/>
  <c r="J183" i="7" s="1"/>
  <c r="C183" i="7" s="1"/>
  <c r="H183" i="7" s="1"/>
  <c r="I199" i="7"/>
  <c r="J199" i="7" s="1"/>
  <c r="C199" i="7" s="1"/>
  <c r="E199" i="7" s="1"/>
  <c r="I76" i="7"/>
  <c r="J76" i="7" s="1"/>
  <c r="C76" i="7" s="1"/>
  <c r="E76" i="7" s="1"/>
  <c r="I123" i="7"/>
  <c r="J123" i="7" s="1"/>
  <c r="C123" i="7" s="1"/>
  <c r="D123" i="7" s="1"/>
  <c r="I80" i="7"/>
  <c r="J80" i="7" s="1"/>
  <c r="C80" i="7" s="1"/>
  <c r="F80" i="7" s="1"/>
  <c r="I155" i="7"/>
  <c r="J155" i="7" s="1"/>
  <c r="C155" i="7" s="1"/>
  <c r="E155" i="7" s="1"/>
  <c r="I35" i="7"/>
  <c r="J35" i="7" s="1"/>
  <c r="C35" i="7" s="1"/>
  <c r="I23" i="7"/>
  <c r="J23" i="7" s="1"/>
  <c r="C23" i="7" s="1"/>
  <c r="F23" i="7" s="1"/>
  <c r="E288" i="11" s="1"/>
  <c r="I31" i="7"/>
  <c r="J31" i="7" s="1"/>
  <c r="C31" i="7" s="1"/>
  <c r="I119" i="7"/>
  <c r="J119" i="7" s="1"/>
  <c r="C119" i="7" s="1"/>
  <c r="G119" i="7" s="1"/>
  <c r="I189" i="7"/>
  <c r="J189" i="7" s="1"/>
  <c r="C189" i="7" s="1"/>
  <c r="F189" i="7" s="1"/>
  <c r="I69" i="7"/>
  <c r="J69" i="7" s="1"/>
  <c r="C69" i="7" s="1"/>
  <c r="H69" i="7" s="1"/>
  <c r="I49" i="7"/>
  <c r="J49" i="7" s="1"/>
  <c r="C49" i="7" s="1"/>
  <c r="F49" i="7" s="1"/>
  <c r="I44" i="7"/>
  <c r="J44" i="7" s="1"/>
  <c r="C44" i="7" s="1"/>
  <c r="F44" i="7" s="1"/>
  <c r="I45" i="7"/>
  <c r="J45" i="7" s="1"/>
  <c r="C45" i="7" s="1"/>
  <c r="F45" i="7" s="1"/>
  <c r="I111" i="7"/>
  <c r="J111" i="7" s="1"/>
  <c r="C111" i="7" s="1"/>
  <c r="D111" i="7" s="1"/>
  <c r="I19" i="7"/>
  <c r="J19" i="7" s="1"/>
  <c r="C19" i="7" s="1"/>
  <c r="G19" i="7" s="1"/>
  <c r="F284" i="11" s="1"/>
  <c r="I84" i="7"/>
  <c r="J84" i="7" s="1"/>
  <c r="C84" i="7" s="1"/>
  <c r="D84" i="7" s="1"/>
  <c r="I198" i="7"/>
  <c r="J198" i="7" s="1"/>
  <c r="C198" i="7" s="1"/>
  <c r="F198" i="7" s="1"/>
  <c r="I180" i="7"/>
  <c r="J180" i="7" s="1"/>
  <c r="C180" i="7" s="1"/>
  <c r="E180" i="7" s="1"/>
  <c r="I60" i="7"/>
  <c r="J60" i="7" s="1"/>
  <c r="C60" i="7" s="1"/>
  <c r="I66" i="7"/>
  <c r="J66" i="7" s="1"/>
  <c r="C66" i="7" s="1"/>
  <c r="D66" i="7" s="1"/>
  <c r="I130" i="7"/>
  <c r="J130" i="7" s="1"/>
  <c r="C130" i="7" s="1"/>
  <c r="I26" i="7"/>
  <c r="J26" i="7" s="1"/>
  <c r="C26" i="7" s="1"/>
  <c r="E26" i="7" s="1"/>
  <c r="I142" i="7"/>
  <c r="J142" i="7" s="1"/>
  <c r="C142" i="7" s="1"/>
  <c r="D142" i="7" s="1"/>
  <c r="I143" i="7"/>
  <c r="J143" i="7" s="1"/>
  <c r="C143" i="7" s="1"/>
  <c r="I65" i="7"/>
  <c r="J65" i="7" s="1"/>
  <c r="C65" i="7" s="1"/>
  <c r="F65" i="7" s="1"/>
  <c r="I112" i="7"/>
  <c r="J112" i="7" s="1"/>
  <c r="C112" i="7" s="1"/>
  <c r="I163" i="7"/>
  <c r="J163" i="7" s="1"/>
  <c r="C163" i="7" s="1"/>
  <c r="I152" i="7"/>
  <c r="J152" i="7" s="1"/>
  <c r="C152" i="7" s="1"/>
  <c r="G152" i="7" s="1"/>
  <c r="I138" i="7"/>
  <c r="J138" i="7" s="1"/>
  <c r="C138" i="7" s="1"/>
  <c r="D138" i="7" s="1"/>
  <c r="I33" i="7"/>
  <c r="J33" i="7" s="1"/>
  <c r="C33" i="7" s="1"/>
  <c r="G33" i="7" s="1"/>
  <c r="I103" i="7"/>
  <c r="J103" i="7" s="1"/>
  <c r="C103" i="7" s="1"/>
  <c r="E103" i="7" s="1"/>
  <c r="I58" i="7"/>
  <c r="J58" i="7" s="1"/>
  <c r="C58" i="7" s="1"/>
  <c r="F58" i="7" s="1"/>
  <c r="I34" i="7"/>
  <c r="J34" i="7" s="1"/>
  <c r="C34" i="7" s="1"/>
  <c r="G34" i="7" s="1"/>
  <c r="I201" i="7"/>
  <c r="J201" i="7" s="1"/>
  <c r="C201" i="7" s="1"/>
  <c r="I167" i="7"/>
  <c r="J167" i="7" s="1"/>
  <c r="C167" i="7" s="1"/>
  <c r="I114" i="7"/>
  <c r="J114" i="7" s="1"/>
  <c r="C114" i="7" s="1"/>
  <c r="I158" i="7"/>
  <c r="J158" i="7" s="1"/>
  <c r="C158" i="7" s="1"/>
  <c r="I51" i="7"/>
  <c r="J51" i="7" s="1"/>
  <c r="C51" i="7" s="1"/>
  <c r="H51" i="7" s="1"/>
  <c r="I187" i="7"/>
  <c r="J187" i="7" s="1"/>
  <c r="C187" i="7" s="1"/>
  <c r="I124" i="7"/>
  <c r="J124" i="7" s="1"/>
  <c r="C124" i="7" s="1"/>
  <c r="I165" i="7"/>
  <c r="J165" i="7" s="1"/>
  <c r="C165" i="7" s="1"/>
  <c r="G165" i="7" s="1"/>
  <c r="I47" i="7"/>
  <c r="J47" i="7" s="1"/>
  <c r="C47" i="7" s="1"/>
  <c r="I98" i="7"/>
  <c r="J98" i="7" s="1"/>
  <c r="C98" i="7" s="1"/>
  <c r="H98" i="7" s="1"/>
  <c r="I150" i="7"/>
  <c r="J150" i="7" s="1"/>
  <c r="C150" i="7" s="1"/>
  <c r="I36" i="7"/>
  <c r="J36" i="7" s="1"/>
  <c r="C36" i="7" s="1"/>
  <c r="I14" i="7"/>
  <c r="J14" i="7" s="1"/>
  <c r="C14" i="7" s="1"/>
  <c r="F14" i="7" s="1"/>
  <c r="E279" i="11" s="1"/>
  <c r="I172" i="7"/>
  <c r="J172" i="7" s="1"/>
  <c r="C172" i="7" s="1"/>
  <c r="I175" i="7"/>
  <c r="J175" i="7" s="1"/>
  <c r="C175" i="7" s="1"/>
  <c r="F175" i="7" s="1"/>
  <c r="I105" i="7"/>
  <c r="J105" i="7" s="1"/>
  <c r="C105" i="7" s="1"/>
  <c r="F105" i="7" s="1"/>
  <c r="I10" i="7"/>
  <c r="J10" i="7" s="1"/>
  <c r="C10" i="7" s="1"/>
  <c r="I186" i="7"/>
  <c r="J186" i="7" s="1"/>
  <c r="C186" i="7" s="1"/>
  <c r="D186" i="7" s="1"/>
  <c r="I15" i="7"/>
  <c r="J15" i="7" s="1"/>
  <c r="C15" i="7" s="1"/>
  <c r="E15" i="7" s="1"/>
  <c r="D280" i="11" s="1"/>
  <c r="I11" i="7"/>
  <c r="J11" i="7" s="1"/>
  <c r="C11" i="7" s="1"/>
  <c r="G11" i="7" s="1"/>
  <c r="F276" i="11" s="1"/>
  <c r="I179" i="7"/>
  <c r="J179" i="7" s="1"/>
  <c r="C179" i="7" s="1"/>
  <c r="F179" i="7" s="1"/>
  <c r="I205" i="7"/>
  <c r="J205" i="7" s="1"/>
  <c r="C205" i="7" s="1"/>
  <c r="H205" i="7" s="1"/>
  <c r="I73" i="7"/>
  <c r="J73" i="7" s="1"/>
  <c r="C73" i="7" s="1"/>
  <c r="K6" i="3"/>
  <c r="C6" i="3" s="1"/>
  <c r="E6" i="3" s="1"/>
  <c r="D40" i="10" s="1"/>
  <c r="K5" i="3"/>
  <c r="C5" i="3" s="1"/>
  <c r="G57" i="6"/>
  <c r="D55" i="6" l="1"/>
  <c r="C265" i="11" s="1"/>
  <c r="B265" i="11"/>
  <c r="D52" i="6"/>
  <c r="C262" i="11" s="1"/>
  <c r="B262" i="11"/>
  <c r="H51" i="6"/>
  <c r="G261" i="11" s="1"/>
  <c r="B261" i="11"/>
  <c r="D53" i="6"/>
  <c r="C263" i="11" s="1"/>
  <c r="B263" i="11"/>
  <c r="H50" i="6"/>
  <c r="G260" i="11" s="1"/>
  <c r="B260" i="11"/>
  <c r="D54" i="6"/>
  <c r="C264" i="11" s="1"/>
  <c r="B264" i="11"/>
  <c r="H31" i="4"/>
  <c r="G32" i="10" s="1"/>
  <c r="B32" i="10"/>
  <c r="H46" i="6"/>
  <c r="G256" i="11" s="1"/>
  <c r="B256" i="11"/>
  <c r="F48" i="6"/>
  <c r="E258" i="11" s="1"/>
  <c r="B258" i="11"/>
  <c r="E45" i="6"/>
  <c r="D255" i="11" s="1"/>
  <c r="B255" i="11"/>
  <c r="D37" i="6"/>
  <c r="C247" i="11" s="1"/>
  <c r="B247" i="11"/>
  <c r="G41" i="6"/>
  <c r="F251" i="11" s="1"/>
  <c r="B251" i="11"/>
  <c r="G40" i="6"/>
  <c r="F250" i="11" s="1"/>
  <c r="B250" i="11"/>
  <c r="D47" i="6"/>
  <c r="C257" i="11" s="1"/>
  <c r="B257" i="11"/>
  <c r="F42" i="6"/>
  <c r="E252" i="11" s="1"/>
  <c r="B252" i="11"/>
  <c r="D38" i="6"/>
  <c r="C248" i="11" s="1"/>
  <c r="B248" i="11"/>
  <c r="F49" i="6"/>
  <c r="E259" i="11" s="1"/>
  <c r="B259" i="11"/>
  <c r="F32" i="4"/>
  <c r="E33" i="10" s="1"/>
  <c r="B33" i="10"/>
  <c r="D43" i="6"/>
  <c r="C253" i="11" s="1"/>
  <c r="B253" i="11"/>
  <c r="G36" i="6"/>
  <c r="F246" i="11" s="1"/>
  <c r="B246" i="11"/>
  <c r="G39" i="6"/>
  <c r="F249" i="11" s="1"/>
  <c r="B249" i="11"/>
  <c r="H44" i="6"/>
  <c r="G254" i="11" s="1"/>
  <c r="B254" i="11"/>
  <c r="F10" i="3"/>
  <c r="E44" i="10" s="1"/>
  <c r="B44" i="10"/>
  <c r="E11" i="3"/>
  <c r="D12" i="3"/>
  <c r="F17" i="6"/>
  <c r="E229" i="11" s="1"/>
  <c r="F16" i="6"/>
  <c r="E228" i="11" s="1"/>
  <c r="G42" i="6"/>
  <c r="F252" i="11" s="1"/>
  <c r="H74" i="6"/>
  <c r="D44" i="6"/>
  <c r="C254" i="11" s="1"/>
  <c r="E44" i="6"/>
  <c r="D254" i="11" s="1"/>
  <c r="G44" i="6"/>
  <c r="F254" i="11" s="1"/>
  <c r="F44" i="6"/>
  <c r="E254" i="11" s="1"/>
  <c r="H79" i="6"/>
  <c r="D137" i="6"/>
  <c r="E148" i="6"/>
  <c r="B236" i="11"/>
  <c r="H7" i="6"/>
  <c r="G219" i="11" s="1"/>
  <c r="D162" i="6"/>
  <c r="F153" i="6"/>
  <c r="E149" i="6"/>
  <c r="H92" i="6"/>
  <c r="G19" i="6"/>
  <c r="F231" i="11" s="1"/>
  <c r="D172" i="6"/>
  <c r="G160" i="6"/>
  <c r="E162" i="6"/>
  <c r="E137" i="6"/>
  <c r="G153" i="6"/>
  <c r="E16" i="6"/>
  <c r="D228" i="11" s="1"/>
  <c r="D149" i="6"/>
  <c r="D57" i="6"/>
  <c r="F92" i="6"/>
  <c r="G148" i="6"/>
  <c r="D19" i="6"/>
  <c r="C231" i="11" s="1"/>
  <c r="G172" i="6"/>
  <c r="G24" i="6"/>
  <c r="F236" i="11" s="1"/>
  <c r="E79" i="6"/>
  <c r="B219" i="11"/>
  <c r="F160" i="6"/>
  <c r="E17" i="6"/>
  <c r="D229" i="11" s="1"/>
  <c r="H162" i="6"/>
  <c r="E133" i="6"/>
  <c r="G137" i="6"/>
  <c r="D103" i="6"/>
  <c r="D153" i="6"/>
  <c r="G110" i="6"/>
  <c r="H16" i="6"/>
  <c r="G228" i="11" s="1"/>
  <c r="E126" i="6"/>
  <c r="G149" i="6"/>
  <c r="H38" i="6"/>
  <c r="G248" i="11" s="1"/>
  <c r="E57" i="6"/>
  <c r="F79" i="6"/>
  <c r="D7" i="6"/>
  <c r="C219" i="11" s="1"/>
  <c r="G92" i="6"/>
  <c r="D17" i="6"/>
  <c r="C229" i="11" s="1"/>
  <c r="H148" i="6"/>
  <c r="G133" i="6"/>
  <c r="H19" i="6"/>
  <c r="G231" i="11" s="1"/>
  <c r="H103" i="6"/>
  <c r="E74" i="6"/>
  <c r="E110" i="6"/>
  <c r="F172" i="6"/>
  <c r="F126" i="6"/>
  <c r="H24" i="6"/>
  <c r="G236" i="11" s="1"/>
  <c r="E38" i="6"/>
  <c r="D248" i="11" s="1"/>
  <c r="H42" i="6"/>
  <c r="G252" i="11" s="1"/>
  <c r="D79" i="6"/>
  <c r="E7" i="6"/>
  <c r="D219" i="11" s="1"/>
  <c r="E92" i="6"/>
  <c r="H160" i="6"/>
  <c r="E160" i="6"/>
  <c r="B229" i="11"/>
  <c r="D148" i="6"/>
  <c r="F162" i="6"/>
  <c r="F133" i="6"/>
  <c r="E19" i="6"/>
  <c r="D231" i="11" s="1"/>
  <c r="F19" i="6"/>
  <c r="E231" i="11" s="1"/>
  <c r="H137" i="6"/>
  <c r="G103" i="6"/>
  <c r="D74" i="6"/>
  <c r="G74" i="6"/>
  <c r="H153" i="6"/>
  <c r="H110" i="6"/>
  <c r="H172" i="6"/>
  <c r="G16" i="6"/>
  <c r="F228" i="11" s="1"/>
  <c r="D16" i="6"/>
  <c r="C228" i="11" s="1"/>
  <c r="H126" i="6"/>
  <c r="D24" i="6"/>
  <c r="C236" i="11" s="1"/>
  <c r="F24" i="6"/>
  <c r="E236" i="11" s="1"/>
  <c r="F149" i="6"/>
  <c r="F38" i="6"/>
  <c r="E248" i="11" s="1"/>
  <c r="E42" i="6"/>
  <c r="D252" i="11" s="1"/>
  <c r="D42" i="6"/>
  <c r="C252" i="11" s="1"/>
  <c r="F57" i="6"/>
  <c r="G7" i="6"/>
  <c r="F219" i="11" s="1"/>
  <c r="G17" i="6"/>
  <c r="F229" i="11" s="1"/>
  <c r="H133" i="6"/>
  <c r="F103" i="6"/>
  <c r="F110" i="6"/>
  <c r="G126" i="6"/>
  <c r="G38" i="6"/>
  <c r="F248" i="11" s="1"/>
  <c r="H177" i="6"/>
  <c r="F196" i="6"/>
  <c r="E60" i="6"/>
  <c r="E157" i="6"/>
  <c r="F73" i="6"/>
  <c r="F152" i="6"/>
  <c r="E62" i="6"/>
  <c r="F83" i="6"/>
  <c r="F151" i="6"/>
  <c r="D20" i="6"/>
  <c r="C232" i="11" s="1"/>
  <c r="H116" i="6"/>
  <c r="G176" i="6"/>
  <c r="E49" i="6"/>
  <c r="D259" i="11" s="1"/>
  <c r="D102" i="6"/>
  <c r="F142" i="6"/>
  <c r="F189" i="6"/>
  <c r="G125" i="6"/>
  <c r="E56" i="6"/>
  <c r="D106" i="6"/>
  <c r="F144" i="6"/>
  <c r="G56" i="6"/>
  <c r="F89" i="6"/>
  <c r="H151" i="6"/>
  <c r="D97" i="6"/>
  <c r="H69" i="6"/>
  <c r="D83" i="6"/>
  <c r="E11" i="6"/>
  <c r="D223" i="11" s="1"/>
  <c r="F129" i="6"/>
  <c r="G154" i="6"/>
  <c r="F199" i="6"/>
  <c r="G68" i="6"/>
  <c r="F28" i="6"/>
  <c r="E240" i="11" s="1"/>
  <c r="F185" i="6"/>
  <c r="H49" i="6"/>
  <c r="G259" i="11" s="1"/>
  <c r="H62" i="6"/>
  <c r="B223" i="11"/>
  <c r="D197" i="6"/>
  <c r="D105" i="6"/>
  <c r="D71" i="6"/>
  <c r="G202" i="6"/>
  <c r="G185" i="6"/>
  <c r="F56" i="6"/>
  <c r="G106" i="6"/>
  <c r="E129" i="6"/>
  <c r="E89" i="6"/>
  <c r="G129" i="6"/>
  <c r="E192" i="6"/>
  <c r="E152" i="6"/>
  <c r="H13" i="6"/>
  <c r="G225" i="11" s="1"/>
  <c r="G71" i="6"/>
  <c r="H202" i="6"/>
  <c r="H102" i="6"/>
  <c r="H157" i="6"/>
  <c r="F128" i="6"/>
  <c r="D116" i="6"/>
  <c r="E199" i="6"/>
  <c r="H189" i="6"/>
  <c r="E68" i="6"/>
  <c r="D196" i="6"/>
  <c r="E102" i="6"/>
  <c r="G83" i="6"/>
  <c r="G190" i="6"/>
  <c r="F157" i="6"/>
  <c r="H154" i="6"/>
  <c r="H142" i="6"/>
  <c r="G116" i="6"/>
  <c r="G199" i="6"/>
  <c r="E189" i="6"/>
  <c r="F68" i="6"/>
  <c r="G196" i="6"/>
  <c r="E125" i="6"/>
  <c r="D49" i="6"/>
  <c r="C259" i="11" s="1"/>
  <c r="F106" i="6"/>
  <c r="E69" i="6"/>
  <c r="H11" i="6"/>
  <c r="G223" i="11" s="1"/>
  <c r="D175" i="6"/>
  <c r="D73" i="6"/>
  <c r="H192" i="6"/>
  <c r="E144" i="6"/>
  <c r="G13" i="6"/>
  <c r="F225" i="11" s="1"/>
  <c r="G105" i="6"/>
  <c r="F176" i="6"/>
  <c r="D62" i="6"/>
  <c r="D89" i="6"/>
  <c r="H175" i="6"/>
  <c r="H73" i="6"/>
  <c r="G197" i="6"/>
  <c r="H152" i="6"/>
  <c r="B225" i="11"/>
  <c r="H105" i="6"/>
  <c r="H71" i="6"/>
  <c r="E202" i="6"/>
  <c r="G97" i="6"/>
  <c r="H106" i="6"/>
  <c r="E84" i="6"/>
  <c r="G62" i="6"/>
  <c r="G69" i="6"/>
  <c r="G89" i="6"/>
  <c r="G11" i="6"/>
  <c r="F223" i="11" s="1"/>
  <c r="D151" i="6"/>
  <c r="E151" i="6"/>
  <c r="E175" i="6"/>
  <c r="D129" i="6"/>
  <c r="E73" i="6"/>
  <c r="E197" i="6"/>
  <c r="H197" i="6"/>
  <c r="D192" i="6"/>
  <c r="D144" i="6"/>
  <c r="G152" i="6"/>
  <c r="E13" i="6"/>
  <c r="D225" i="11" s="1"/>
  <c r="D13" i="6"/>
  <c r="C225" i="11" s="1"/>
  <c r="E105" i="6"/>
  <c r="F71" i="6"/>
  <c r="E176" i="6"/>
  <c r="F202" i="6"/>
  <c r="F97" i="6"/>
  <c r="H97" i="6"/>
  <c r="E185" i="6"/>
  <c r="H56" i="6"/>
  <c r="F69" i="6"/>
  <c r="D11" i="6"/>
  <c r="C223" i="11" s="1"/>
  <c r="F175" i="6"/>
  <c r="F192" i="6"/>
  <c r="G144" i="6"/>
  <c r="D176" i="6"/>
  <c r="D185" i="6"/>
  <c r="H163" i="6"/>
  <c r="H178" i="6"/>
  <c r="E140" i="6"/>
  <c r="D84" i="6"/>
  <c r="F191" i="6"/>
  <c r="F54" i="6"/>
  <c r="E264" i="11" s="1"/>
  <c r="H100" i="6"/>
  <c r="H108" i="6"/>
  <c r="G195" i="6"/>
  <c r="E82" i="6"/>
  <c r="D173" i="6"/>
  <c r="E124" i="6"/>
  <c r="F102" i="6"/>
  <c r="B220" i="11"/>
  <c r="H83" i="6"/>
  <c r="D157" i="6"/>
  <c r="E154" i="6"/>
  <c r="H87" i="6"/>
  <c r="G169" i="6"/>
  <c r="D142" i="6"/>
  <c r="F116" i="6"/>
  <c r="G26" i="6"/>
  <c r="F238" i="11" s="1"/>
  <c r="F27" i="6"/>
  <c r="E239" i="11" s="1"/>
  <c r="D199" i="6"/>
  <c r="D189" i="6"/>
  <c r="H182" i="6"/>
  <c r="D68" i="6"/>
  <c r="H196" i="6"/>
  <c r="D125" i="6"/>
  <c r="F39" i="6"/>
  <c r="E249" i="11" s="1"/>
  <c r="G49" i="6"/>
  <c r="F259" i="11" s="1"/>
  <c r="D60" i="6"/>
  <c r="G128" i="6"/>
  <c r="D169" i="6"/>
  <c r="D204" i="6"/>
  <c r="F190" i="6"/>
  <c r="E169" i="6"/>
  <c r="B232" i="11"/>
  <c r="E177" i="6"/>
  <c r="F96" i="6"/>
  <c r="D190" i="6"/>
  <c r="E20" i="6"/>
  <c r="D232" i="11" s="1"/>
  <c r="G20" i="6"/>
  <c r="F232" i="11" s="1"/>
  <c r="E99" i="6"/>
  <c r="B239" i="11"/>
  <c r="E28" i="6"/>
  <c r="D240" i="11" s="1"/>
  <c r="G67" i="6"/>
  <c r="F60" i="6"/>
  <c r="H128" i="6"/>
  <c r="H27" i="6"/>
  <c r="G239" i="11" s="1"/>
  <c r="G204" i="6"/>
  <c r="H28" i="6"/>
  <c r="G240" i="11" s="1"/>
  <c r="G60" i="6"/>
  <c r="H190" i="6"/>
  <c r="D128" i="6"/>
  <c r="H169" i="6"/>
  <c r="F20" i="6"/>
  <c r="E232" i="11" s="1"/>
  <c r="D177" i="6"/>
  <c r="D27" i="6"/>
  <c r="C239" i="11" s="1"/>
  <c r="F204" i="6"/>
  <c r="B240" i="11"/>
  <c r="G28" i="6"/>
  <c r="F240" i="11" s="1"/>
  <c r="E40" i="6"/>
  <c r="D250" i="11" s="1"/>
  <c r="G177" i="6"/>
  <c r="D178" i="6"/>
  <c r="F140" i="6"/>
  <c r="E87" i="6"/>
  <c r="F109" i="6"/>
  <c r="H39" i="6"/>
  <c r="G249" i="11" s="1"/>
  <c r="E100" i="6"/>
  <c r="F8" i="6"/>
  <c r="E220" i="11" s="1"/>
  <c r="H82" i="6"/>
  <c r="D26" i="6"/>
  <c r="C238" i="11" s="1"/>
  <c r="E156" i="6"/>
  <c r="D87" i="6"/>
  <c r="H109" i="6"/>
  <c r="H76" i="6"/>
  <c r="E39" i="6"/>
  <c r="D249" i="11" s="1"/>
  <c r="G84" i="6"/>
  <c r="G100" i="6"/>
  <c r="H195" i="6"/>
  <c r="G8" i="6"/>
  <c r="F220" i="11" s="1"/>
  <c r="H156" i="6"/>
  <c r="F82" i="6"/>
  <c r="E109" i="6"/>
  <c r="E26" i="6"/>
  <c r="D238" i="11" s="1"/>
  <c r="F59" i="6"/>
  <c r="D51" i="6"/>
  <c r="C261" i="11" s="1"/>
  <c r="H84" i="6"/>
  <c r="D163" i="6"/>
  <c r="F163" i="6"/>
  <c r="F100" i="6"/>
  <c r="F195" i="6"/>
  <c r="D195" i="6"/>
  <c r="D8" i="6"/>
  <c r="C220" i="11" s="1"/>
  <c r="G178" i="6"/>
  <c r="G191" i="6"/>
  <c r="F108" i="6"/>
  <c r="D140" i="6"/>
  <c r="F156" i="6"/>
  <c r="G82" i="6"/>
  <c r="F87" i="6"/>
  <c r="D109" i="6"/>
  <c r="E76" i="6"/>
  <c r="B238" i="11"/>
  <c r="H173" i="6"/>
  <c r="D182" i="6"/>
  <c r="D59" i="6"/>
  <c r="D39" i="6"/>
  <c r="C249" i="11" s="1"/>
  <c r="E54" i="6"/>
  <c r="D264" i="11" s="1"/>
  <c r="G51" i="6"/>
  <c r="F261" i="11" s="1"/>
  <c r="E163" i="6"/>
  <c r="F178" i="6"/>
  <c r="D191" i="6"/>
  <c r="D76" i="6"/>
  <c r="G76" i="6"/>
  <c r="E173" i="6"/>
  <c r="G59" i="6"/>
  <c r="D108" i="6"/>
  <c r="G156" i="6"/>
  <c r="F182" i="6"/>
  <c r="H54" i="6"/>
  <c r="G264" i="11" s="1"/>
  <c r="F51" i="6"/>
  <c r="E261" i="11" s="1"/>
  <c r="E51" i="6"/>
  <c r="D261" i="11" s="1"/>
  <c r="G186" i="6"/>
  <c r="E8" i="6"/>
  <c r="D220" i="11" s="1"/>
  <c r="H191" i="6"/>
  <c r="G108" i="6"/>
  <c r="G140" i="6"/>
  <c r="D154" i="6"/>
  <c r="E142" i="6"/>
  <c r="F26" i="6"/>
  <c r="E238" i="11" s="1"/>
  <c r="E27" i="6"/>
  <c r="D239" i="11" s="1"/>
  <c r="F173" i="6"/>
  <c r="H204" i="6"/>
  <c r="E182" i="6"/>
  <c r="F125" i="6"/>
  <c r="F67" i="6"/>
  <c r="H59" i="6"/>
  <c r="G54" i="6"/>
  <c r="F264" i="11" s="1"/>
  <c r="F99" i="6"/>
  <c r="H40" i="6"/>
  <c r="G250" i="11" s="1"/>
  <c r="F124" i="6"/>
  <c r="G146" i="6"/>
  <c r="E96" i="6"/>
  <c r="H186" i="6"/>
  <c r="H146" i="6"/>
  <c r="H124" i="6"/>
  <c r="E186" i="6"/>
  <c r="H99" i="6"/>
  <c r="D203" i="6"/>
  <c r="F40" i="6"/>
  <c r="E250" i="11" s="1"/>
  <c r="F146" i="6"/>
  <c r="H203" i="6"/>
  <c r="G96" i="6"/>
  <c r="G22" i="6"/>
  <c r="F234" i="11" s="1"/>
  <c r="F104" i="6"/>
  <c r="B224" i="11"/>
  <c r="G111" i="6"/>
  <c r="G94" i="6"/>
  <c r="H88" i="6"/>
  <c r="D187" i="6"/>
  <c r="H121" i="6"/>
  <c r="H45" i="6"/>
  <c r="G255" i="11" s="1"/>
  <c r="H119" i="6"/>
  <c r="F5" i="6"/>
  <c r="E217" i="11" s="1"/>
  <c r="G78" i="6"/>
  <c r="H120" i="6"/>
  <c r="H183" i="6"/>
  <c r="E91" i="6"/>
  <c r="F81" i="6"/>
  <c r="B221" i="11"/>
  <c r="G124" i="6"/>
  <c r="F186" i="6"/>
  <c r="E146" i="6"/>
  <c r="D99" i="6"/>
  <c r="F203" i="6"/>
  <c r="E203" i="6"/>
  <c r="H96" i="6"/>
  <c r="H67" i="6"/>
  <c r="D67" i="6"/>
  <c r="D40" i="6"/>
  <c r="C250" i="11" s="1"/>
  <c r="F22" i="6"/>
  <c r="E234" i="11" s="1"/>
  <c r="F70" i="6"/>
  <c r="E166" i="6"/>
  <c r="H113" i="6"/>
  <c r="E136" i="6"/>
  <c r="F37" i="6"/>
  <c r="E247" i="11" s="1"/>
  <c r="D118" i="6"/>
  <c r="G25" i="6"/>
  <c r="F237" i="11" s="1"/>
  <c r="G65" i="6"/>
  <c r="D155" i="6"/>
  <c r="E50" i="6"/>
  <c r="D260" i="11" s="1"/>
  <c r="D119" i="6"/>
  <c r="E183" i="6"/>
  <c r="F118" i="6"/>
  <c r="F187" i="6"/>
  <c r="H25" i="6"/>
  <c r="G237" i="11" s="1"/>
  <c r="H5" i="6"/>
  <c r="G217" i="11" s="1"/>
  <c r="D81" i="6"/>
  <c r="G12" i="6"/>
  <c r="F224" i="11" s="1"/>
  <c r="D121" i="6"/>
  <c r="G9" i="6"/>
  <c r="F221" i="11" s="1"/>
  <c r="D120" i="6"/>
  <c r="H104" i="6"/>
  <c r="E155" i="6"/>
  <c r="D50" i="6"/>
  <c r="C260" i="11" s="1"/>
  <c r="G37" i="6"/>
  <c r="F247" i="11" s="1"/>
  <c r="D22" i="6"/>
  <c r="C234" i="11" s="1"/>
  <c r="E111" i="6"/>
  <c r="D94" i="6"/>
  <c r="D88" i="6"/>
  <c r="E25" i="6"/>
  <c r="D237" i="11" s="1"/>
  <c r="F91" i="6"/>
  <c r="E78" i="6"/>
  <c r="H166" i="6"/>
  <c r="D136" i="6"/>
  <c r="E65" i="6"/>
  <c r="F45" i="6"/>
  <c r="E255" i="11" s="1"/>
  <c r="E41" i="6"/>
  <c r="D251" i="11" s="1"/>
  <c r="H34" i="6"/>
  <c r="G244" i="11" s="1"/>
  <c r="E119" i="6"/>
  <c r="E22" i="6"/>
  <c r="D234" i="11" s="1"/>
  <c r="B244" i="11"/>
  <c r="H94" i="6"/>
  <c r="E88" i="6"/>
  <c r="G118" i="6"/>
  <c r="B237" i="11"/>
  <c r="G91" i="6"/>
  <c r="G81" i="6"/>
  <c r="D166" i="6"/>
  <c r="G121" i="6"/>
  <c r="F113" i="6"/>
  <c r="F120" i="6"/>
  <c r="D45" i="6"/>
  <c r="C255" i="11" s="1"/>
  <c r="E34" i="6"/>
  <c r="D244" i="11" s="1"/>
  <c r="G119" i="6"/>
  <c r="B234" i="11"/>
  <c r="F111" i="6"/>
  <c r="E94" i="6"/>
  <c r="F88" i="6"/>
  <c r="D70" i="6"/>
  <c r="F183" i="6"/>
  <c r="G187" i="6"/>
  <c r="D25" i="6"/>
  <c r="C237" i="11" s="1"/>
  <c r="H91" i="6"/>
  <c r="D5" i="6"/>
  <c r="C217" i="11" s="1"/>
  <c r="B217" i="11"/>
  <c r="H78" i="6"/>
  <c r="G166" i="6"/>
  <c r="E12" i="6"/>
  <c r="D224" i="11" s="1"/>
  <c r="D12" i="6"/>
  <c r="C224" i="11" s="1"/>
  <c r="E121" i="6"/>
  <c r="D113" i="6"/>
  <c r="H9" i="6"/>
  <c r="G221" i="11" s="1"/>
  <c r="G136" i="6"/>
  <c r="E120" i="6"/>
  <c r="F65" i="6"/>
  <c r="D104" i="6"/>
  <c r="F155" i="6"/>
  <c r="G45" i="6"/>
  <c r="F255" i="11" s="1"/>
  <c r="F41" i="6"/>
  <c r="E251" i="11" s="1"/>
  <c r="F50" i="6"/>
  <c r="E260" i="11" s="1"/>
  <c r="G34" i="6"/>
  <c r="F244" i="11" s="1"/>
  <c r="H37" i="6"/>
  <c r="G247" i="11" s="1"/>
  <c r="D111" i="6"/>
  <c r="G70" i="6"/>
  <c r="G183" i="6"/>
  <c r="E187" i="6"/>
  <c r="E5" i="6"/>
  <c r="D217" i="11" s="1"/>
  <c r="D78" i="6"/>
  <c r="F12" i="6"/>
  <c r="E224" i="11" s="1"/>
  <c r="D9" i="6"/>
  <c r="C221" i="11" s="1"/>
  <c r="H136" i="6"/>
  <c r="G104" i="6"/>
  <c r="G155" i="6"/>
  <c r="D41" i="6"/>
  <c r="C251" i="11" s="1"/>
  <c r="G50" i="6"/>
  <c r="F260" i="11" s="1"/>
  <c r="E37" i="6"/>
  <c r="D247" i="11" s="1"/>
  <c r="E170" i="6"/>
  <c r="H117" i="6"/>
  <c r="H21" i="6"/>
  <c r="G233" i="11" s="1"/>
  <c r="G55" i="6"/>
  <c r="F265" i="11" s="1"/>
  <c r="F21" i="6"/>
  <c r="E233" i="11" s="1"/>
  <c r="D135" i="6"/>
  <c r="H139" i="6"/>
  <c r="E122" i="6"/>
  <c r="D10" i="6"/>
  <c r="C222" i="11" s="1"/>
  <c r="H159" i="6"/>
  <c r="F36" i="6"/>
  <c r="E246" i="11" s="1"/>
  <c r="H171" i="6"/>
  <c r="E139" i="6"/>
  <c r="F55" i="6"/>
  <c r="E265" i="11" s="1"/>
  <c r="F135" i="6"/>
  <c r="E117" i="6"/>
  <c r="H170" i="6"/>
  <c r="F170" i="6"/>
  <c r="E21" i="6"/>
  <c r="D233" i="11" s="1"/>
  <c r="D122" i="6"/>
  <c r="E135" i="6"/>
  <c r="G117" i="6"/>
  <c r="G21" i="6"/>
  <c r="F233" i="11" s="1"/>
  <c r="F139" i="6"/>
  <c r="G122" i="6"/>
  <c r="E55" i="6"/>
  <c r="D265" i="11" s="1"/>
  <c r="D117" i="6"/>
  <c r="D21" i="6"/>
  <c r="C233" i="11" s="1"/>
  <c r="D139" i="6"/>
  <c r="F122" i="6"/>
  <c r="H55" i="6"/>
  <c r="G265" i="11" s="1"/>
  <c r="G10" i="6"/>
  <c r="F222" i="11" s="1"/>
  <c r="F200" i="6"/>
  <c r="G72" i="6"/>
  <c r="E201" i="6"/>
  <c r="H36" i="6"/>
  <c r="G246" i="11" s="1"/>
  <c r="D200" i="6"/>
  <c r="F72" i="6"/>
  <c r="E171" i="6"/>
  <c r="H10" i="6"/>
  <c r="G222" i="11" s="1"/>
  <c r="F159" i="6"/>
  <c r="D201" i="6"/>
  <c r="E36" i="6"/>
  <c r="D246" i="11" s="1"/>
  <c r="G171" i="6"/>
  <c r="D159" i="6"/>
  <c r="E10" i="6"/>
  <c r="D222" i="11" s="1"/>
  <c r="E200" i="6"/>
  <c r="E72" i="6"/>
  <c r="H72" i="6"/>
  <c r="F171" i="6"/>
  <c r="F10" i="6"/>
  <c r="E222" i="11" s="1"/>
  <c r="G159" i="6"/>
  <c r="G201" i="6"/>
  <c r="D36" i="6"/>
  <c r="C246" i="11" s="1"/>
  <c r="G135" i="6"/>
  <c r="E70" i="6"/>
  <c r="G200" i="6"/>
  <c r="H118" i="6"/>
  <c r="H81" i="6"/>
  <c r="G170" i="6"/>
  <c r="E113" i="6"/>
  <c r="E9" i="6"/>
  <c r="D221" i="11" s="1"/>
  <c r="D65" i="6"/>
  <c r="F201" i="6"/>
  <c r="H41" i="6"/>
  <c r="G251" i="11" s="1"/>
  <c r="F34" i="6"/>
  <c r="E244" i="11" s="1"/>
  <c r="E43" i="6"/>
  <c r="D253" i="11" s="1"/>
  <c r="H107" i="6"/>
  <c r="D4" i="3"/>
  <c r="C38" i="10" s="1"/>
  <c r="B245" i="11"/>
  <c r="H150" i="6"/>
  <c r="B216" i="11"/>
  <c r="D158" i="6"/>
  <c r="G66" i="6"/>
  <c r="H127" i="6"/>
  <c r="E112" i="6"/>
  <c r="G168" i="6"/>
  <c r="F138" i="6"/>
  <c r="F134" i="6"/>
  <c r="E141" i="6"/>
  <c r="D165" i="6"/>
  <c r="G164" i="6"/>
  <c r="G4" i="6"/>
  <c r="F216" i="11" s="1"/>
  <c r="E167" i="6"/>
  <c r="F147" i="6"/>
  <c r="D168" i="6"/>
  <c r="G35" i="6"/>
  <c r="F245" i="11" s="1"/>
  <c r="G43" i="6"/>
  <c r="F253" i="11" s="1"/>
  <c r="H4" i="3"/>
  <c r="G38" i="10" s="1"/>
  <c r="F164" i="6"/>
  <c r="E30" i="3"/>
  <c r="G134" i="6"/>
  <c r="D141" i="6"/>
  <c r="E115" i="6"/>
  <c r="D150" i="6"/>
  <c r="E127" i="6"/>
  <c r="D4" i="6"/>
  <c r="C216" i="11" s="1"/>
  <c r="F167" i="6"/>
  <c r="E52" i="6"/>
  <c r="D262" i="11" s="1"/>
  <c r="D35" i="6"/>
  <c r="C245" i="11" s="1"/>
  <c r="F4" i="3"/>
  <c r="E38" i="10" s="1"/>
  <c r="E158" i="6"/>
  <c r="E66" i="6"/>
  <c r="G32" i="6"/>
  <c r="F242" i="11" s="1"/>
  <c r="H115" i="6"/>
  <c r="G165" i="6"/>
  <c r="H4" i="6"/>
  <c r="G216" i="11" s="1"/>
  <c r="D107" i="6"/>
  <c r="D167" i="6"/>
  <c r="H112" i="6"/>
  <c r="H147" i="6"/>
  <c r="E130" i="6"/>
  <c r="H52" i="6"/>
  <c r="G262" i="11" s="1"/>
  <c r="E35" i="6"/>
  <c r="D245" i="11" s="1"/>
  <c r="F43" i="6"/>
  <c r="E253" i="11" s="1"/>
  <c r="I4" i="3"/>
  <c r="H38" i="10" s="1"/>
  <c r="H66" i="6"/>
  <c r="E32" i="6"/>
  <c r="D242" i="11" s="1"/>
  <c r="E165" i="6"/>
  <c r="H164" i="6"/>
  <c r="G147" i="6"/>
  <c r="F130" i="6"/>
  <c r="H168" i="6"/>
  <c r="H138" i="6"/>
  <c r="H77" i="6"/>
  <c r="H134" i="6"/>
  <c r="G158" i="6"/>
  <c r="G141" i="6"/>
  <c r="F141" i="6"/>
  <c r="F32" i="6"/>
  <c r="E242" i="11" s="1"/>
  <c r="D115" i="6"/>
  <c r="G115" i="6"/>
  <c r="F150" i="6"/>
  <c r="E164" i="6"/>
  <c r="D127" i="6"/>
  <c r="F4" i="6"/>
  <c r="E216" i="11" s="1"/>
  <c r="E107" i="6"/>
  <c r="F107" i="6"/>
  <c r="H167" i="6"/>
  <c r="E147" i="6"/>
  <c r="E168" i="6"/>
  <c r="H43" i="6"/>
  <c r="G253" i="11" s="1"/>
  <c r="E4" i="3"/>
  <c r="D38" i="10" s="1"/>
  <c r="J4" i="3"/>
  <c r="I38" i="10" s="1"/>
  <c r="D134" i="6"/>
  <c r="H158" i="6"/>
  <c r="D66" i="6"/>
  <c r="H32" i="6"/>
  <c r="G242" i="11" s="1"/>
  <c r="B242" i="11"/>
  <c r="H165" i="6"/>
  <c r="E150" i="6"/>
  <c r="F127" i="6"/>
  <c r="F112" i="6"/>
  <c r="D112" i="6"/>
  <c r="D130" i="6"/>
  <c r="G130" i="6"/>
  <c r="D138" i="6"/>
  <c r="G138" i="6"/>
  <c r="G52" i="6"/>
  <c r="F262" i="11" s="1"/>
  <c r="F52" i="6"/>
  <c r="E262" i="11" s="1"/>
  <c r="H35" i="6"/>
  <c r="G245" i="11" s="1"/>
  <c r="B38" i="10"/>
  <c r="G23" i="6"/>
  <c r="F235" i="11" s="1"/>
  <c r="F194" i="6"/>
  <c r="H132" i="6"/>
  <c r="D18" i="6"/>
  <c r="C230" i="11" s="1"/>
  <c r="D80" i="6"/>
  <c r="H143" i="6"/>
  <c r="G61" i="6"/>
  <c r="G31" i="6"/>
  <c r="F241" i="11" s="1"/>
  <c r="G95" i="6"/>
  <c r="H161" i="6"/>
  <c r="H75" i="6"/>
  <c r="H14" i="6"/>
  <c r="G226" i="11" s="1"/>
  <c r="E101" i="6"/>
  <c r="E33" i="6"/>
  <c r="D243" i="11" s="1"/>
  <c r="F188" i="6"/>
  <c r="D58" i="6"/>
  <c r="F123" i="6"/>
  <c r="E61" i="6"/>
  <c r="D179" i="6"/>
  <c r="E95" i="6"/>
  <c r="H181" i="6"/>
  <c r="F75" i="6"/>
  <c r="H33" i="6"/>
  <c r="G243" i="11" s="1"/>
  <c r="H179" i="6"/>
  <c r="F131" i="6"/>
  <c r="F86" i="6"/>
  <c r="G181" i="6"/>
  <c r="G90" i="6"/>
  <c r="E77" i="6"/>
  <c r="B241" i="11"/>
  <c r="D63" i="6"/>
  <c r="F23" i="6"/>
  <c r="E235" i="11" s="1"/>
  <c r="G143" i="6"/>
  <c r="D161" i="6"/>
  <c r="H194" i="6"/>
  <c r="G14" i="6"/>
  <c r="F226" i="11" s="1"/>
  <c r="D132" i="6"/>
  <c r="G86" i="6"/>
  <c r="E90" i="6"/>
  <c r="E64" i="6"/>
  <c r="B235" i="11"/>
  <c r="G131" i="6"/>
  <c r="H101" i="6"/>
  <c r="G47" i="6"/>
  <c r="F257" i="11" s="1"/>
  <c r="F14" i="6"/>
  <c r="E226" i="11" s="1"/>
  <c r="F47" i="6"/>
  <c r="E257" i="11" s="1"/>
  <c r="E174" i="6"/>
  <c r="F184" i="6"/>
  <c r="H198" i="6"/>
  <c r="G145" i="6"/>
  <c r="H180" i="6"/>
  <c r="D6" i="6"/>
  <c r="C218" i="11" s="1"/>
  <c r="F193" i="6"/>
  <c r="D15" i="6"/>
  <c r="C227" i="11" s="1"/>
  <c r="E198" i="6"/>
  <c r="G46" i="6"/>
  <c r="F256" i="11" s="1"/>
  <c r="G180" i="6"/>
  <c r="D93" i="6"/>
  <c r="B218" i="11"/>
  <c r="E85" i="6"/>
  <c r="H114" i="6"/>
  <c r="B227" i="11"/>
  <c r="D98" i="6"/>
  <c r="E205" i="6"/>
  <c r="E53" i="6"/>
  <c r="D263" i="11" s="1"/>
  <c r="D46" i="6"/>
  <c r="C256" i="11" s="1"/>
  <c r="E58" i="6"/>
  <c r="H48" i="6"/>
  <c r="G258" i="11" s="1"/>
  <c r="H145" i="6"/>
  <c r="E180" i="6"/>
  <c r="G93" i="6"/>
  <c r="G184" i="6"/>
  <c r="D184" i="6"/>
  <c r="G123" i="6"/>
  <c r="D193" i="6"/>
  <c r="F85" i="6"/>
  <c r="G114" i="6"/>
  <c r="F15" i="6"/>
  <c r="E227" i="11" s="1"/>
  <c r="B230" i="11"/>
  <c r="F98" i="6"/>
  <c r="G98" i="6"/>
  <c r="H205" i="6"/>
  <c r="F53" i="6"/>
  <c r="E263" i="11" s="1"/>
  <c r="G53" i="6"/>
  <c r="F263" i="11" s="1"/>
  <c r="G58" i="6"/>
  <c r="D48" i="6"/>
  <c r="C258" i="11" s="1"/>
  <c r="E188" i="6"/>
  <c r="H93" i="6"/>
  <c r="G179" i="6"/>
  <c r="H131" i="6"/>
  <c r="D86" i="6"/>
  <c r="F161" i="6"/>
  <c r="H85" i="6"/>
  <c r="D75" i="6"/>
  <c r="E114" i="6"/>
  <c r="D194" i="6"/>
  <c r="H15" i="6"/>
  <c r="G227" i="11" s="1"/>
  <c r="B226" i="11"/>
  <c r="G132" i="6"/>
  <c r="F18" i="6"/>
  <c r="E230" i="11" s="1"/>
  <c r="H18" i="6"/>
  <c r="G230" i="11" s="1"/>
  <c r="G198" i="6"/>
  <c r="H98" i="6"/>
  <c r="D205" i="6"/>
  <c r="F80" i="6"/>
  <c r="G80" i="6"/>
  <c r="E47" i="6"/>
  <c r="D257" i="11" s="1"/>
  <c r="D33" i="6"/>
  <c r="C243" i="11" s="1"/>
  <c r="H53" i="6"/>
  <c r="G263" i="11" s="1"/>
  <c r="E46" i="6"/>
  <c r="D256" i="11" s="1"/>
  <c r="F58" i="6"/>
  <c r="G48" i="6"/>
  <c r="F258" i="11" s="1"/>
  <c r="D188" i="6"/>
  <c r="G174" i="6"/>
  <c r="F6" i="6"/>
  <c r="E218" i="11" s="1"/>
  <c r="H6" i="6"/>
  <c r="G218" i="11" s="1"/>
  <c r="D123" i="6"/>
  <c r="E193" i="6"/>
  <c r="D85" i="6"/>
  <c r="E15" i="6"/>
  <c r="D227" i="11" s="1"/>
  <c r="F198" i="6"/>
  <c r="F205" i="6"/>
  <c r="E80" i="6"/>
  <c r="F46" i="6"/>
  <c r="E256" i="11" s="1"/>
  <c r="E145" i="6"/>
  <c r="D145" i="6"/>
  <c r="F77" i="6"/>
  <c r="H188" i="6"/>
  <c r="D174" i="6"/>
  <c r="F180" i="6"/>
  <c r="H64" i="6"/>
  <c r="F93" i="6"/>
  <c r="E184" i="6"/>
  <c r="E6" i="6"/>
  <c r="D218" i="11" s="1"/>
  <c r="F31" i="6"/>
  <c r="E241" i="11" s="1"/>
  <c r="F63" i="6"/>
  <c r="E23" i="6"/>
  <c r="D235" i="11" s="1"/>
  <c r="E123" i="6"/>
  <c r="F101" i="6"/>
  <c r="F95" i="6"/>
  <c r="E181" i="6"/>
  <c r="D90" i="6"/>
  <c r="H193" i="6"/>
  <c r="D77" i="6"/>
  <c r="F174" i="6"/>
  <c r="D64" i="6"/>
  <c r="F61" i="6"/>
  <c r="E179" i="6"/>
  <c r="D31" i="6"/>
  <c r="C241" i="11" s="1"/>
  <c r="H63" i="6"/>
  <c r="H23" i="6"/>
  <c r="G235" i="11" s="1"/>
  <c r="E143" i="6"/>
  <c r="E131" i="6"/>
  <c r="G101" i="6"/>
  <c r="H95" i="6"/>
  <c r="H86" i="6"/>
  <c r="F90" i="6"/>
  <c r="E161" i="6"/>
  <c r="G75" i="6"/>
  <c r="F114" i="6"/>
  <c r="G194" i="6"/>
  <c r="D14" i="6"/>
  <c r="C226" i="11" s="1"/>
  <c r="E132" i="6"/>
  <c r="G18" i="6"/>
  <c r="F230" i="11" s="1"/>
  <c r="H47" i="6"/>
  <c r="G257" i="11" s="1"/>
  <c r="G33" i="6"/>
  <c r="F243" i="11" s="1"/>
  <c r="E48" i="6"/>
  <c r="D258" i="11" s="1"/>
  <c r="G64" i="6"/>
  <c r="D61" i="6"/>
  <c r="H31" i="6"/>
  <c r="G241" i="11" s="1"/>
  <c r="G63" i="6"/>
  <c r="D143" i="6"/>
  <c r="B243" i="11"/>
  <c r="D181" i="6"/>
  <c r="H29" i="3"/>
  <c r="I29" i="3"/>
  <c r="G36" i="3"/>
  <c r="H30" i="3"/>
  <c r="D29" i="3"/>
  <c r="I31" i="3"/>
  <c r="H25" i="3"/>
  <c r="J29" i="3"/>
  <c r="E10" i="3"/>
  <c r="D44" i="10" s="1"/>
  <c r="G29" i="3"/>
  <c r="F29" i="3"/>
  <c r="D38" i="3"/>
  <c r="G8" i="3"/>
  <c r="F42" i="10" s="1"/>
  <c r="D11" i="3"/>
  <c r="D42" i="3"/>
  <c r="B24" i="10"/>
  <c r="I32" i="3"/>
  <c r="I24" i="3"/>
  <c r="D17" i="3"/>
  <c r="D23" i="4"/>
  <c r="C24" i="10" s="1"/>
  <c r="H32" i="3"/>
  <c r="J11" i="3"/>
  <c r="E24" i="3"/>
  <c r="I23" i="4"/>
  <c r="H24" i="10" s="1"/>
  <c r="F24" i="3"/>
  <c r="I42" i="3"/>
  <c r="E17" i="3"/>
  <c r="F25" i="3"/>
  <c r="E32" i="3"/>
  <c r="H11" i="3"/>
  <c r="D24" i="3"/>
  <c r="G40" i="3"/>
  <c r="J25" i="3"/>
  <c r="I18" i="3"/>
  <c r="E25" i="3"/>
  <c r="E23" i="4"/>
  <c r="D24" i="10" s="1"/>
  <c r="J40" i="3"/>
  <c r="D40" i="3"/>
  <c r="F17" i="3"/>
  <c r="G42" i="3"/>
  <c r="G23" i="4"/>
  <c r="F24" i="10" s="1"/>
  <c r="J23" i="4"/>
  <c r="I24" i="10" s="1"/>
  <c r="G32" i="3"/>
  <c r="F32" i="3"/>
  <c r="F11" i="3"/>
  <c r="I11" i="3"/>
  <c r="H24" i="3"/>
  <c r="I25" i="3"/>
  <c r="H40" i="3"/>
  <c r="E40" i="3"/>
  <c r="J17" i="3"/>
  <c r="H18" i="3"/>
  <c r="J18" i="3"/>
  <c r="G17" i="3"/>
  <c r="H42" i="3"/>
  <c r="H23" i="4"/>
  <c r="G24" i="10" s="1"/>
  <c r="D32" i="3"/>
  <c r="G11" i="3"/>
  <c r="J24" i="3"/>
  <c r="D25" i="3"/>
  <c r="E42" i="3"/>
  <c r="I40" i="3"/>
  <c r="I17" i="3"/>
  <c r="G18" i="3"/>
  <c r="E18" i="3"/>
  <c r="F18" i="3"/>
  <c r="F42" i="3"/>
  <c r="J15" i="3"/>
  <c r="B10" i="10"/>
  <c r="B15" i="10"/>
  <c r="H9" i="4"/>
  <c r="G10" i="10" s="1"/>
  <c r="D22" i="3"/>
  <c r="F39" i="4"/>
  <c r="D13" i="3"/>
  <c r="D39" i="3"/>
  <c r="D16" i="3"/>
  <c r="I34" i="3"/>
  <c r="H15" i="3"/>
  <c r="J34" i="3"/>
  <c r="J35" i="3"/>
  <c r="I20" i="3"/>
  <c r="I39" i="3"/>
  <c r="F35" i="3"/>
  <c r="H23" i="3"/>
  <c r="J27" i="3"/>
  <c r="H31" i="3"/>
  <c r="D20" i="3"/>
  <c r="J31" i="3"/>
  <c r="D27" i="3"/>
  <c r="B12" i="10"/>
  <c r="H16" i="3"/>
  <c r="F34" i="3"/>
  <c r="G39" i="3"/>
  <c r="D15" i="3"/>
  <c r="J23" i="3"/>
  <c r="H27" i="3"/>
  <c r="G16" i="3"/>
  <c r="F16" i="3"/>
  <c r="H34" i="3"/>
  <c r="F39" i="3"/>
  <c r="H39" i="3"/>
  <c r="D35" i="3"/>
  <c r="E35" i="3"/>
  <c r="F15" i="3"/>
  <c r="G15" i="3"/>
  <c r="H20" i="3"/>
  <c r="I23" i="3"/>
  <c r="E23" i="3"/>
  <c r="D23" i="3"/>
  <c r="F27" i="3"/>
  <c r="G27" i="3"/>
  <c r="G31" i="3"/>
  <c r="F31" i="3"/>
  <c r="E16" i="3"/>
  <c r="I16" i="3"/>
  <c r="E34" i="3"/>
  <c r="G34" i="3"/>
  <c r="E39" i="3"/>
  <c r="I35" i="3"/>
  <c r="H35" i="3"/>
  <c r="E15" i="3"/>
  <c r="G20" i="3"/>
  <c r="F20" i="3"/>
  <c r="G23" i="3"/>
  <c r="E27" i="3"/>
  <c r="D31" i="3"/>
  <c r="E20" i="3"/>
  <c r="E14" i="4"/>
  <c r="D15" i="10" s="1"/>
  <c r="J28" i="4"/>
  <c r="I29" i="10" s="1"/>
  <c r="D28" i="3"/>
  <c r="D43" i="3"/>
  <c r="J12" i="3"/>
  <c r="H30" i="4"/>
  <c r="G31" i="10" s="1"/>
  <c r="H17" i="4"/>
  <c r="G18" i="10" s="1"/>
  <c r="G9" i="4"/>
  <c r="F10" i="10" s="1"/>
  <c r="J40" i="4"/>
  <c r="G14" i="4"/>
  <c r="F15" i="10" s="1"/>
  <c r="H28" i="3"/>
  <c r="E14" i="3"/>
  <c r="H43" i="3"/>
  <c r="E30" i="4"/>
  <c r="D31" i="10" s="1"/>
  <c r="B18" i="10"/>
  <c r="I7" i="4"/>
  <c r="H8" i="10" s="1"/>
  <c r="F28" i="4"/>
  <c r="E29" i="10" s="1"/>
  <c r="J13" i="3"/>
  <c r="E19" i="3"/>
  <c r="E21" i="3"/>
  <c r="D32" i="4"/>
  <c r="C33" i="10" s="1"/>
  <c r="G32" i="4"/>
  <c r="F33" i="10" s="1"/>
  <c r="I40" i="4"/>
  <c r="J21" i="3"/>
  <c r="G22" i="3"/>
  <c r="J30" i="4"/>
  <c r="I31" i="10" s="1"/>
  <c r="I30" i="4"/>
  <c r="H31" i="10" s="1"/>
  <c r="G7" i="4"/>
  <c r="F8" i="10" s="1"/>
  <c r="F17" i="4"/>
  <c r="E18" i="10" s="1"/>
  <c r="J17" i="4"/>
  <c r="I18" i="10" s="1"/>
  <c r="F9" i="4"/>
  <c r="E10" i="10" s="1"/>
  <c r="E9" i="4"/>
  <c r="D10" i="10" s="1"/>
  <c r="E37" i="4"/>
  <c r="I17" i="4"/>
  <c r="H18" i="10" s="1"/>
  <c r="I37" i="4"/>
  <c r="I28" i="4"/>
  <c r="H29" i="10" s="1"/>
  <c r="B31" i="10"/>
  <c r="F30" i="4"/>
  <c r="E31" i="10" s="1"/>
  <c r="J7" i="4"/>
  <c r="I8" i="10" s="1"/>
  <c r="H7" i="4"/>
  <c r="G8" i="10" s="1"/>
  <c r="D7" i="4"/>
  <c r="C8" i="10" s="1"/>
  <c r="E39" i="4"/>
  <c r="E17" i="4"/>
  <c r="D18" i="10" s="1"/>
  <c r="E28" i="4"/>
  <c r="D29" i="10" s="1"/>
  <c r="H40" i="4"/>
  <c r="G28" i="4"/>
  <c r="F29" i="10" s="1"/>
  <c r="D28" i="4"/>
  <c r="C29" i="10" s="1"/>
  <c r="F28" i="3"/>
  <c r="G13" i="3"/>
  <c r="D19" i="3"/>
  <c r="F19" i="3"/>
  <c r="E12" i="3"/>
  <c r="F12" i="3"/>
  <c r="I22" i="3"/>
  <c r="F21" i="3"/>
  <c r="G30" i="4"/>
  <c r="F31" i="10" s="1"/>
  <c r="F14" i="4"/>
  <c r="E15" i="10" s="1"/>
  <c r="E7" i="4"/>
  <c r="D8" i="10" s="1"/>
  <c r="D17" i="4"/>
  <c r="C18" i="10" s="1"/>
  <c r="D39" i="4"/>
  <c r="H39" i="4"/>
  <c r="J37" i="4"/>
  <c r="D9" i="4"/>
  <c r="C10" i="10" s="1"/>
  <c r="D37" i="4"/>
  <c r="J32" i="4"/>
  <c r="I33" i="10" s="1"/>
  <c r="J9" i="4"/>
  <c r="I10" i="10" s="1"/>
  <c r="G39" i="4"/>
  <c r="B8" i="10"/>
  <c r="I32" i="4"/>
  <c r="H33" i="10" s="1"/>
  <c r="H28" i="4"/>
  <c r="G29" i="10" s="1"/>
  <c r="D40" i="4"/>
  <c r="G40" i="4"/>
  <c r="I14" i="4"/>
  <c r="H15" i="10" s="1"/>
  <c r="G28" i="3"/>
  <c r="J28" i="3"/>
  <c r="I14" i="3"/>
  <c r="J14" i="3"/>
  <c r="I43" i="3"/>
  <c r="J43" i="3"/>
  <c r="I13" i="3"/>
  <c r="I19" i="3"/>
  <c r="G12" i="3"/>
  <c r="I12" i="3"/>
  <c r="G21" i="3"/>
  <c r="I28" i="3"/>
  <c r="G14" i="3"/>
  <c r="H14" i="3"/>
  <c r="G43" i="3"/>
  <c r="F13" i="3"/>
  <c r="E13" i="3"/>
  <c r="H12" i="3"/>
  <c r="E22" i="3"/>
  <c r="H21" i="3"/>
  <c r="D14" i="4"/>
  <c r="C15" i="10" s="1"/>
  <c r="E40" i="4"/>
  <c r="G19" i="3"/>
  <c r="E32" i="4"/>
  <c r="D33" i="10" s="1"/>
  <c r="G37" i="4"/>
  <c r="H32" i="4"/>
  <c r="G33" i="10" s="1"/>
  <c r="J39" i="4"/>
  <c r="H37" i="4"/>
  <c r="H14" i="4"/>
  <c r="G15" i="10" s="1"/>
  <c r="F14" i="3"/>
  <c r="E43" i="3"/>
  <c r="H19" i="3"/>
  <c r="F22" i="3"/>
  <c r="J22" i="3"/>
  <c r="I21" i="3"/>
  <c r="G37" i="3"/>
  <c r="J38" i="3"/>
  <c r="H10" i="3"/>
  <c r="G44" i="10" s="1"/>
  <c r="I30" i="3"/>
  <c r="D30" i="3"/>
  <c r="H38" i="3"/>
  <c r="F26" i="3"/>
  <c r="G38" i="3"/>
  <c r="F38" i="3"/>
  <c r="I41" i="3"/>
  <c r="F5" i="4"/>
  <c r="E6" i="10" s="1"/>
  <c r="E36" i="3"/>
  <c r="G30" i="3"/>
  <c r="J30" i="3"/>
  <c r="J33" i="3"/>
  <c r="I26" i="3"/>
  <c r="E38" i="3"/>
  <c r="E41" i="3"/>
  <c r="H10" i="4"/>
  <c r="G11" i="10" s="1"/>
  <c r="E37" i="3"/>
  <c r="I10" i="3"/>
  <c r="H44" i="10" s="1"/>
  <c r="G10" i="3"/>
  <c r="F44" i="10" s="1"/>
  <c r="J36" i="3"/>
  <c r="E33" i="3"/>
  <c r="H26" i="3"/>
  <c r="J41" i="3"/>
  <c r="J37" i="3"/>
  <c r="D10" i="3"/>
  <c r="C44" i="10" s="1"/>
  <c r="J10" i="3"/>
  <c r="I44" i="10" s="1"/>
  <c r="F36" i="3"/>
  <c r="E26" i="3"/>
  <c r="G33" i="3"/>
  <c r="I37" i="3"/>
  <c r="F37" i="3"/>
  <c r="I36" i="3"/>
  <c r="H36" i="3"/>
  <c r="D33" i="3"/>
  <c r="F33" i="3"/>
  <c r="D26" i="3"/>
  <c r="F41" i="3"/>
  <c r="H41" i="3"/>
  <c r="H33" i="4"/>
  <c r="D37" i="3"/>
  <c r="E4" i="4"/>
  <c r="D5" i="10" s="1"/>
  <c r="I33" i="3"/>
  <c r="G26" i="3"/>
  <c r="D41" i="3"/>
  <c r="E20" i="4"/>
  <c r="D21" i="10" s="1"/>
  <c r="I6" i="4"/>
  <c r="H7" i="10" s="1"/>
  <c r="D15" i="4"/>
  <c r="C16" i="10" s="1"/>
  <c r="H16" i="4"/>
  <c r="G17" i="10" s="1"/>
  <c r="H6" i="4"/>
  <c r="G7" i="10" s="1"/>
  <c r="E10" i="8"/>
  <c r="D297" i="11" s="1"/>
  <c r="G11" i="4"/>
  <c r="F12" i="10" s="1"/>
  <c r="F20" i="4"/>
  <c r="E21" i="10" s="1"/>
  <c r="H15" i="4"/>
  <c r="G16" i="10" s="1"/>
  <c r="F34" i="4"/>
  <c r="H20" i="4"/>
  <c r="G21" i="10" s="1"/>
  <c r="F38" i="4"/>
  <c r="E16" i="4"/>
  <c r="D17" i="10" s="1"/>
  <c r="J8" i="4"/>
  <c r="I9" i="10" s="1"/>
  <c r="J5" i="4"/>
  <c r="I6" i="10" s="1"/>
  <c r="E5" i="4"/>
  <c r="D6" i="10" s="1"/>
  <c r="D5" i="4"/>
  <c r="C6" i="10" s="1"/>
  <c r="I5" i="4"/>
  <c r="H6" i="10" s="1"/>
  <c r="G5" i="4"/>
  <c r="F6" i="10" s="1"/>
  <c r="B6" i="10"/>
  <c r="J10" i="4"/>
  <c r="I11" i="10" s="1"/>
  <c r="F6" i="4"/>
  <c r="E7" i="10" s="1"/>
  <c r="H34" i="4"/>
  <c r="D38" i="4"/>
  <c r="G38" i="4"/>
  <c r="F15" i="4"/>
  <c r="E16" i="10" s="1"/>
  <c r="B22" i="10"/>
  <c r="D21" i="4"/>
  <c r="C22" i="10" s="1"/>
  <c r="I38" i="4"/>
  <c r="F11" i="4"/>
  <c r="E12" i="10" s="1"/>
  <c r="J16" i="4"/>
  <c r="I17" i="10" s="1"/>
  <c r="E8" i="4"/>
  <c r="D9" i="10" s="1"/>
  <c r="J11" i="4"/>
  <c r="I12" i="10" s="1"/>
  <c r="B21" i="10"/>
  <c r="G21" i="4"/>
  <c r="F22" i="10" s="1"/>
  <c r="B17" i="10"/>
  <c r="I8" i="4"/>
  <c r="H9" i="10" s="1"/>
  <c r="G10" i="8"/>
  <c r="F297" i="11" s="1"/>
  <c r="G15" i="4"/>
  <c r="F16" i="10" s="1"/>
  <c r="B297" i="11"/>
  <c r="F10" i="8"/>
  <c r="E297" i="11" s="1"/>
  <c r="G6" i="4"/>
  <c r="F7" i="10" s="1"/>
  <c r="E15" i="4"/>
  <c r="D16" i="10" s="1"/>
  <c r="E6" i="4"/>
  <c r="D7" i="10" s="1"/>
  <c r="B7" i="10"/>
  <c r="J34" i="4"/>
  <c r="J38" i="4"/>
  <c r="E21" i="4"/>
  <c r="D22" i="10" s="1"/>
  <c r="D16" i="4"/>
  <c r="C17" i="10" s="1"/>
  <c r="H8" i="4"/>
  <c r="G9" i="10" s="1"/>
  <c r="I11" i="4"/>
  <c r="H12" i="10" s="1"/>
  <c r="G16" i="4"/>
  <c r="F17" i="10" s="1"/>
  <c r="D6" i="4"/>
  <c r="C7" i="10" s="1"/>
  <c r="D10" i="8"/>
  <c r="C297" i="11" s="1"/>
  <c r="D34" i="4"/>
  <c r="I34" i="4"/>
  <c r="E34" i="4"/>
  <c r="J20" i="4"/>
  <c r="I21" i="10" s="1"/>
  <c r="G20" i="4"/>
  <c r="F21" i="10" s="1"/>
  <c r="I20" i="4"/>
  <c r="H21" i="10" s="1"/>
  <c r="F21" i="4"/>
  <c r="E22" i="10" s="1"/>
  <c r="I21" i="4"/>
  <c r="H22" i="10" s="1"/>
  <c r="H38" i="4"/>
  <c r="H21" i="4"/>
  <c r="G22" i="10" s="1"/>
  <c r="I16" i="4"/>
  <c r="H17" i="10" s="1"/>
  <c r="H11" i="4"/>
  <c r="G12" i="10" s="1"/>
  <c r="B9" i="10"/>
  <c r="G8" i="4"/>
  <c r="F9" i="10" s="1"/>
  <c r="D11" i="4"/>
  <c r="C12" i="10" s="1"/>
  <c r="D8" i="4"/>
  <c r="C9" i="10" s="1"/>
  <c r="J31" i="4"/>
  <c r="I32" i="10" s="1"/>
  <c r="H12" i="4"/>
  <c r="G13" i="10" s="1"/>
  <c r="I18" i="4"/>
  <c r="H19" i="10" s="1"/>
  <c r="F18" i="4"/>
  <c r="E19" i="10" s="1"/>
  <c r="F31" i="4"/>
  <c r="E32" i="10" s="1"/>
  <c r="F26" i="4"/>
  <c r="E27" i="10" s="1"/>
  <c r="G35" i="4"/>
  <c r="E35" i="4"/>
  <c r="J19" i="4"/>
  <c r="I20" i="10" s="1"/>
  <c r="F29" i="4"/>
  <c r="E30" i="10" s="1"/>
  <c r="D25" i="4"/>
  <c r="C26" i="10" s="1"/>
  <c r="F19" i="4"/>
  <c r="E20" i="10" s="1"/>
  <c r="H18" i="4"/>
  <c r="G19" i="10" s="1"/>
  <c r="D35" i="4"/>
  <c r="J29" i="4"/>
  <c r="I30" i="10" s="1"/>
  <c r="H25" i="4"/>
  <c r="G26" i="10" s="1"/>
  <c r="E12" i="4"/>
  <c r="D13" i="10" s="1"/>
  <c r="G43" i="4"/>
  <c r="B13" i="10"/>
  <c r="D31" i="4"/>
  <c r="C32" i="10" s="1"/>
  <c r="J26" i="4"/>
  <c r="I27" i="10" s="1"/>
  <c r="G31" i="4"/>
  <c r="F32" i="10" s="1"/>
  <c r="H36" i="4"/>
  <c r="I26" i="4"/>
  <c r="H27" i="10" s="1"/>
  <c r="J36" i="4"/>
  <c r="E19" i="4"/>
  <c r="D20" i="10" s="1"/>
  <c r="F36" i="4"/>
  <c r="G36" i="4"/>
  <c r="J18" i="4"/>
  <c r="I19" i="10" s="1"/>
  <c r="H29" i="4"/>
  <c r="G30" i="10" s="1"/>
  <c r="I43" i="4"/>
  <c r="J12" i="4"/>
  <c r="I13" i="10" s="1"/>
  <c r="E26" i="4"/>
  <c r="D27" i="10" s="1"/>
  <c r="E31" i="4"/>
  <c r="D32" i="10" s="1"/>
  <c r="I31" i="4"/>
  <c r="H32" i="10" s="1"/>
  <c r="B27" i="10"/>
  <c r="H19" i="4"/>
  <c r="G20" i="10" s="1"/>
  <c r="I36" i="4"/>
  <c r="B20" i="10"/>
  <c r="I25" i="4"/>
  <c r="H26" i="10" s="1"/>
  <c r="E36" i="4"/>
  <c r="D12" i="4"/>
  <c r="C13" i="10" s="1"/>
  <c r="G18" i="4"/>
  <c r="F19" i="10" s="1"/>
  <c r="J35" i="4"/>
  <c r="G12" i="4"/>
  <c r="F13" i="10" s="1"/>
  <c r="B26" i="10"/>
  <c r="I29" i="4"/>
  <c r="H30" i="10" s="1"/>
  <c r="E29" i="4"/>
  <c r="D30" i="10" s="1"/>
  <c r="D43" i="4"/>
  <c r="E43" i="4"/>
  <c r="F25" i="4"/>
  <c r="E26" i="10" s="1"/>
  <c r="G19" i="4"/>
  <c r="F20" i="10" s="1"/>
  <c r="E25" i="4"/>
  <c r="D26" i="10" s="1"/>
  <c r="D18" i="4"/>
  <c r="C19" i="10" s="1"/>
  <c r="F35" i="4"/>
  <c r="I19" i="4"/>
  <c r="H20" i="10" s="1"/>
  <c r="F12" i="4"/>
  <c r="E13" i="10" s="1"/>
  <c r="H35" i="4"/>
  <c r="J25" i="4"/>
  <c r="I26" i="10" s="1"/>
  <c r="G29" i="4"/>
  <c r="F30" i="10" s="1"/>
  <c r="J43" i="4"/>
  <c r="B30" i="10"/>
  <c r="D26" i="4"/>
  <c r="C27" i="10" s="1"/>
  <c r="H26" i="4"/>
  <c r="G27" i="10" s="1"/>
  <c r="E18" i="4"/>
  <c r="D19" i="10" s="1"/>
  <c r="F43" i="4"/>
  <c r="E33" i="4"/>
  <c r="G4" i="4"/>
  <c r="F5" i="10" s="1"/>
  <c r="I24" i="4"/>
  <c r="H25" i="10" s="1"/>
  <c r="J42" i="4"/>
  <c r="G33" i="4"/>
  <c r="J15" i="4"/>
  <c r="I16" i="10" s="1"/>
  <c r="B16" i="10"/>
  <c r="E10" i="4"/>
  <c r="D11" i="10" s="1"/>
  <c r="I10" i="4"/>
  <c r="H11" i="10" s="1"/>
  <c r="E24" i="4"/>
  <c r="D25" i="10" s="1"/>
  <c r="D10" i="4"/>
  <c r="C11" i="10" s="1"/>
  <c r="J33" i="4"/>
  <c r="I33" i="4"/>
  <c r="G10" i="4"/>
  <c r="F11" i="10" s="1"/>
  <c r="B11" i="10"/>
  <c r="F41" i="4"/>
  <c r="D33" i="4"/>
  <c r="J27" i="4"/>
  <c r="I28" i="10" s="1"/>
  <c r="I22" i="4"/>
  <c r="H23" i="10" s="1"/>
  <c r="H22" i="4"/>
  <c r="G23" i="10" s="1"/>
  <c r="J4" i="4"/>
  <c r="I5" i="10" s="1"/>
  <c r="B25" i="10"/>
  <c r="D24" i="4"/>
  <c r="C25" i="10" s="1"/>
  <c r="B14" i="10"/>
  <c r="E13" i="4"/>
  <c r="D14" i="10" s="1"/>
  <c r="I42" i="4"/>
  <c r="F27" i="4"/>
  <c r="E28" i="10" s="1"/>
  <c r="D22" i="4"/>
  <c r="C23" i="10" s="1"/>
  <c r="F4" i="4"/>
  <c r="E5" i="10" s="1"/>
  <c r="G24" i="4"/>
  <c r="F25" i="10" s="1"/>
  <c r="E22" i="4"/>
  <c r="D23" i="10" s="1"/>
  <c r="G42" i="4"/>
  <c r="J41" i="4"/>
  <c r="E42" i="4"/>
  <c r="D42" i="4"/>
  <c r="H13" i="4"/>
  <c r="G14" i="10" s="1"/>
  <c r="I27" i="4"/>
  <c r="H28" i="10" s="1"/>
  <c r="E27" i="4"/>
  <c r="D28" i="10" s="1"/>
  <c r="B5" i="10"/>
  <c r="J22" i="4"/>
  <c r="I23" i="10" s="1"/>
  <c r="I41" i="4"/>
  <c r="J13" i="4"/>
  <c r="I14" i="10" s="1"/>
  <c r="D41" i="4"/>
  <c r="H27" i="4"/>
  <c r="G28" i="10" s="1"/>
  <c r="G27" i="4"/>
  <c r="F28" i="10" s="1"/>
  <c r="B28" i="10"/>
  <c r="G22" i="4"/>
  <c r="F23" i="10" s="1"/>
  <c r="B23" i="10"/>
  <c r="I4" i="4"/>
  <c r="H5" i="10" s="1"/>
  <c r="E41" i="4"/>
  <c r="F42" i="4"/>
  <c r="G41" i="4"/>
  <c r="D13" i="4"/>
  <c r="C14" i="10" s="1"/>
  <c r="I13" i="4"/>
  <c r="H14" i="10" s="1"/>
  <c r="G13" i="4"/>
  <c r="F14" i="10" s="1"/>
  <c r="D4" i="4"/>
  <c r="C5" i="10" s="1"/>
  <c r="F24" i="4"/>
  <c r="E25" i="10" s="1"/>
  <c r="H24" i="4"/>
  <c r="G25" i="10" s="1"/>
  <c r="B43" i="10"/>
  <c r="D9" i="3"/>
  <c r="C43" i="10" s="1"/>
  <c r="I9" i="3"/>
  <c r="H43" i="10" s="1"/>
  <c r="E9" i="3"/>
  <c r="D43" i="10" s="1"/>
  <c r="F9" i="3"/>
  <c r="E43" i="10" s="1"/>
  <c r="J9" i="3"/>
  <c r="I43" i="10" s="1"/>
  <c r="H9" i="3"/>
  <c r="G43" i="10" s="1"/>
  <c r="H6" i="8"/>
  <c r="G293" i="11" s="1"/>
  <c r="D8" i="3"/>
  <c r="C42" i="10" s="1"/>
  <c r="H8" i="3"/>
  <c r="G42" i="10" s="1"/>
  <c r="F108" i="8"/>
  <c r="F8" i="3"/>
  <c r="E42" i="10" s="1"/>
  <c r="J8" i="3"/>
  <c r="I42" i="10" s="1"/>
  <c r="B42" i="10"/>
  <c r="I8" i="3"/>
  <c r="H42" i="10" s="1"/>
  <c r="E36" i="8"/>
  <c r="D321" i="11" s="1"/>
  <c r="D52" i="8"/>
  <c r="D96" i="8"/>
  <c r="D123" i="8"/>
  <c r="G52" i="8"/>
  <c r="H52" i="8"/>
  <c r="E52" i="8"/>
  <c r="E38" i="8"/>
  <c r="D323" i="11" s="1"/>
  <c r="H24" i="8"/>
  <c r="G311" i="11" s="1"/>
  <c r="E82" i="8"/>
  <c r="H149" i="8"/>
  <c r="G154" i="8"/>
  <c r="G34" i="8"/>
  <c r="F319" i="11" s="1"/>
  <c r="E47" i="8"/>
  <c r="G144" i="8"/>
  <c r="E182" i="8"/>
  <c r="H103" i="8"/>
  <c r="E16" i="8"/>
  <c r="D303" i="11" s="1"/>
  <c r="E4" i="8"/>
  <c r="D291" i="11" s="1"/>
  <c r="G98" i="8"/>
  <c r="D151" i="8"/>
  <c r="G64" i="8"/>
  <c r="F4" i="8"/>
  <c r="E291" i="11" s="1"/>
  <c r="F90" i="8"/>
  <c r="E155" i="8"/>
  <c r="D93" i="8"/>
  <c r="E49" i="8"/>
  <c r="G5" i="8"/>
  <c r="F292" i="11" s="1"/>
  <c r="D16" i="8"/>
  <c r="C303" i="11" s="1"/>
  <c r="H100" i="8"/>
  <c r="G68" i="8"/>
  <c r="H53" i="8"/>
  <c r="F119" i="8"/>
  <c r="F38" i="8"/>
  <c r="E323" i="11" s="1"/>
  <c r="G16" i="8"/>
  <c r="F303" i="11" s="1"/>
  <c r="H16" i="8"/>
  <c r="G303" i="11" s="1"/>
  <c r="H109" i="8"/>
  <c r="G187" i="8"/>
  <c r="D43" i="8"/>
  <c r="G184" i="8"/>
  <c r="E58" i="8"/>
  <c r="E88" i="8"/>
  <c r="B303" i="11"/>
  <c r="D21" i="8"/>
  <c r="C308" i="11" s="1"/>
  <c r="G66" i="8"/>
  <c r="E27" i="8"/>
  <c r="D314" i="11" s="1"/>
  <c r="E167" i="8"/>
  <c r="F28" i="8"/>
  <c r="E315" i="11" s="1"/>
  <c r="D27" i="8"/>
  <c r="C314" i="11" s="1"/>
  <c r="F42" i="8"/>
  <c r="H178" i="8"/>
  <c r="G167" i="8"/>
  <c r="E157" i="8"/>
  <c r="F190" i="8"/>
  <c r="G147" i="8"/>
  <c r="D167" i="8"/>
  <c r="F167" i="8"/>
  <c r="G69" i="8"/>
  <c r="H203" i="8"/>
  <c r="G54" i="8"/>
  <c r="G84" i="8"/>
  <c r="G169" i="8"/>
  <c r="F179" i="8"/>
  <c r="H120" i="8"/>
  <c r="D28" i="8"/>
  <c r="C315" i="11" s="1"/>
  <c r="E84" i="8"/>
  <c r="G188" i="8"/>
  <c r="D60" i="8"/>
  <c r="G195" i="8"/>
  <c r="E83" i="8"/>
  <c r="E133" i="8"/>
  <c r="H25" i="8"/>
  <c r="G312" i="11" s="1"/>
  <c r="F57" i="8"/>
  <c r="D7" i="8"/>
  <c r="C294" i="11" s="1"/>
  <c r="D126" i="8"/>
  <c r="B299" i="11"/>
  <c r="E115" i="8"/>
  <c r="E163" i="8"/>
  <c r="F62" i="8"/>
  <c r="D192" i="8"/>
  <c r="E61" i="8"/>
  <c r="G131" i="8"/>
  <c r="D39" i="8"/>
  <c r="C324" i="11" s="1"/>
  <c r="E56" i="8"/>
  <c r="D77" i="8"/>
  <c r="G198" i="8"/>
  <c r="H177" i="8"/>
  <c r="G107" i="8"/>
  <c r="E102" i="8"/>
  <c r="H76" i="8"/>
  <c r="H73" i="8"/>
  <c r="D162" i="8"/>
  <c r="E146" i="8"/>
  <c r="F104" i="8"/>
  <c r="G104" i="8"/>
  <c r="G129" i="8"/>
  <c r="F129" i="8"/>
  <c r="H152" i="8"/>
  <c r="D152" i="8"/>
  <c r="H17" i="8"/>
  <c r="G304" i="11" s="1"/>
  <c r="D17" i="8"/>
  <c r="C304" i="11" s="1"/>
  <c r="E180" i="8"/>
  <c r="D180" i="8"/>
  <c r="G91" i="8"/>
  <c r="F91" i="8"/>
  <c r="D91" i="8"/>
  <c r="D197" i="8"/>
  <c r="H197" i="8"/>
  <c r="E197" i="8"/>
  <c r="E127" i="8"/>
  <c r="G127" i="8"/>
  <c r="H78" i="8"/>
  <c r="E78" i="8"/>
  <c r="H35" i="8"/>
  <c r="G320" i="11" s="1"/>
  <c r="B320" i="11"/>
  <c r="G35" i="8"/>
  <c r="F320" i="11" s="1"/>
  <c r="D101" i="8"/>
  <c r="F101" i="8"/>
  <c r="H101" i="8"/>
  <c r="D196" i="8"/>
  <c r="H196" i="8"/>
  <c r="E196" i="8"/>
  <c r="G183" i="8"/>
  <c r="H183" i="8"/>
  <c r="H67" i="8"/>
  <c r="G67" i="8"/>
  <c r="G165" i="8"/>
  <c r="H165" i="8"/>
  <c r="E165" i="8"/>
  <c r="E156" i="8"/>
  <c r="H156" i="8"/>
  <c r="F48" i="8"/>
  <c r="D48" i="8"/>
  <c r="H99" i="8"/>
  <c r="E99" i="8"/>
  <c r="E107" i="8"/>
  <c r="F102" i="8"/>
  <c r="F152" i="8"/>
  <c r="G192" i="8"/>
  <c r="F126" i="8"/>
  <c r="F61" i="8"/>
  <c r="G41" i="8"/>
  <c r="G57" i="8"/>
  <c r="E17" i="8"/>
  <c r="D304" i="11" s="1"/>
  <c r="E130" i="8"/>
  <c r="H12" i="8"/>
  <c r="G299" i="11" s="1"/>
  <c r="H127" i="8"/>
  <c r="F35" i="8"/>
  <c r="E320" i="11" s="1"/>
  <c r="D183" i="8"/>
  <c r="H198" i="8"/>
  <c r="F7" i="8"/>
  <c r="E294" i="11" s="1"/>
  <c r="H104" i="8"/>
  <c r="E195" i="8"/>
  <c r="H107" i="8"/>
  <c r="G162" i="8"/>
  <c r="H102" i="8"/>
  <c r="F146" i="8"/>
  <c r="G62" i="8"/>
  <c r="E152" i="8"/>
  <c r="F192" i="8"/>
  <c r="H126" i="8"/>
  <c r="H61" i="8"/>
  <c r="D156" i="8"/>
  <c r="H57" i="8"/>
  <c r="B304" i="11"/>
  <c r="G180" i="8"/>
  <c r="E91" i="8"/>
  <c r="G197" i="8"/>
  <c r="D127" i="8"/>
  <c r="D78" i="8"/>
  <c r="G48" i="8"/>
  <c r="E35" i="8"/>
  <c r="D320" i="11" s="1"/>
  <c r="E101" i="8"/>
  <c r="F196" i="8"/>
  <c r="E183" i="8"/>
  <c r="F67" i="8"/>
  <c r="F165" i="8"/>
  <c r="G99" i="8"/>
  <c r="G44" i="8"/>
  <c r="F44" i="8"/>
  <c r="E25" i="8"/>
  <c r="D312" i="11" s="1"/>
  <c r="F25" i="8"/>
  <c r="E312" i="11" s="1"/>
  <c r="D130" i="8"/>
  <c r="H130" i="8"/>
  <c r="D131" i="8"/>
  <c r="H131" i="8"/>
  <c r="G60" i="8"/>
  <c r="F60" i="8"/>
  <c r="E60" i="8"/>
  <c r="G115" i="8"/>
  <c r="H115" i="8"/>
  <c r="D115" i="8"/>
  <c r="H163" i="8"/>
  <c r="D163" i="8"/>
  <c r="E77" i="8"/>
  <c r="F77" i="8"/>
  <c r="G77" i="8"/>
  <c r="D133" i="8"/>
  <c r="G133" i="8"/>
  <c r="F133" i="8"/>
  <c r="E177" i="8"/>
  <c r="G177" i="8"/>
  <c r="F177" i="8"/>
  <c r="E41" i="8"/>
  <c r="H41" i="8"/>
  <c r="F188" i="8"/>
  <c r="H188" i="8"/>
  <c r="H129" i="8"/>
  <c r="F131" i="8"/>
  <c r="F12" i="8"/>
  <c r="E299" i="11" s="1"/>
  <c r="E12" i="8"/>
  <c r="D299" i="11" s="1"/>
  <c r="G12" i="8"/>
  <c r="F299" i="11" s="1"/>
  <c r="G83" i="8"/>
  <c r="H83" i="8"/>
  <c r="D83" i="8"/>
  <c r="G39" i="8"/>
  <c r="F324" i="11" s="1"/>
  <c r="F39" i="8"/>
  <c r="E324" i="11" s="1"/>
  <c r="H39" i="8"/>
  <c r="G324" i="11" s="1"/>
  <c r="D202" i="8"/>
  <c r="G202" i="8"/>
  <c r="H202" i="8"/>
  <c r="F73" i="8"/>
  <c r="E73" i="8"/>
  <c r="F95" i="8"/>
  <c r="H95" i="8"/>
  <c r="E95" i="8"/>
  <c r="G7" i="8"/>
  <c r="F294" i="11" s="1"/>
  <c r="E7" i="8"/>
  <c r="D294" i="11" s="1"/>
  <c r="B294" i="11"/>
  <c r="E198" i="8"/>
  <c r="D198" i="8"/>
  <c r="E76" i="8"/>
  <c r="F76" i="8"/>
  <c r="G56" i="8"/>
  <c r="H56" i="8"/>
  <c r="D56" i="8"/>
  <c r="E44" i="8"/>
  <c r="E104" i="8"/>
  <c r="H195" i="8"/>
  <c r="F162" i="8"/>
  <c r="D146" i="8"/>
  <c r="H62" i="8"/>
  <c r="D25" i="8"/>
  <c r="C312" i="11" s="1"/>
  <c r="D44" i="8"/>
  <c r="D104" i="8"/>
  <c r="D195" i="8"/>
  <c r="D107" i="8"/>
  <c r="E162" i="8"/>
  <c r="E129" i="8"/>
  <c r="G102" i="8"/>
  <c r="G146" i="8"/>
  <c r="E62" i="8"/>
  <c r="G25" i="8"/>
  <c r="F312" i="11" s="1"/>
  <c r="E192" i="8"/>
  <c r="G126" i="8"/>
  <c r="G61" i="8"/>
  <c r="D188" i="8"/>
  <c r="F156" i="8"/>
  <c r="D41" i="8"/>
  <c r="E57" i="8"/>
  <c r="G17" i="8"/>
  <c r="F304" i="11" s="1"/>
  <c r="G130" i="8"/>
  <c r="H180" i="8"/>
  <c r="E39" i="8"/>
  <c r="D324" i="11" s="1"/>
  <c r="F78" i="8"/>
  <c r="H48" i="8"/>
  <c r="G76" i="8"/>
  <c r="F202" i="8"/>
  <c r="G101" i="8"/>
  <c r="F163" i="8"/>
  <c r="G196" i="8"/>
  <c r="G73" i="8"/>
  <c r="E67" i="8"/>
  <c r="G95" i="8"/>
  <c r="D165" i="8"/>
  <c r="D99" i="8"/>
  <c r="H124" i="8"/>
  <c r="E75" i="8"/>
  <c r="G123" i="8"/>
  <c r="F164" i="8"/>
  <c r="E40" i="8"/>
  <c r="D325" i="11" s="1"/>
  <c r="F199" i="8"/>
  <c r="E89" i="8"/>
  <c r="D124" i="8"/>
  <c r="F124" i="8"/>
  <c r="D185" i="8"/>
  <c r="H22" i="8"/>
  <c r="G309" i="11" s="1"/>
  <c r="E123" i="8"/>
  <c r="H164" i="8"/>
  <c r="D164" i="8"/>
  <c r="D171" i="8"/>
  <c r="G160" i="8"/>
  <c r="H139" i="8"/>
  <c r="G122" i="8"/>
  <c r="D92" i="8"/>
  <c r="E97" i="8"/>
  <c r="F123" i="8"/>
  <c r="E164" i="8"/>
  <c r="H176" i="8"/>
  <c r="E124" i="8"/>
  <c r="H204" i="8"/>
  <c r="F87" i="8"/>
  <c r="B316" i="11"/>
  <c r="F85" i="8"/>
  <c r="F173" i="8"/>
  <c r="E55" i="8"/>
  <c r="G112" i="8"/>
  <c r="F71" i="8"/>
  <c r="F13" i="8"/>
  <c r="E300" i="11" s="1"/>
  <c r="B300" i="11"/>
  <c r="F135" i="8"/>
  <c r="D135" i="8"/>
  <c r="E189" i="8"/>
  <c r="H189" i="8"/>
  <c r="E105" i="8"/>
  <c r="H105" i="8"/>
  <c r="D80" i="8"/>
  <c r="F80" i="8"/>
  <c r="G80" i="8"/>
  <c r="B310" i="11"/>
  <c r="D23" i="8"/>
  <c r="C310" i="11" s="1"/>
  <c r="H23" i="8"/>
  <c r="G310" i="11" s="1"/>
  <c r="H128" i="8"/>
  <c r="F128" i="8"/>
  <c r="H181" i="8"/>
  <c r="E181" i="8"/>
  <c r="B291" i="11"/>
  <c r="H47" i="8"/>
  <c r="F98" i="8"/>
  <c r="D90" i="8"/>
  <c r="E53" i="8"/>
  <c r="E103" i="8"/>
  <c r="F151" i="8"/>
  <c r="E119" i="8"/>
  <c r="E64" i="8"/>
  <c r="F93" i="8"/>
  <c r="E24" i="8"/>
  <c r="D311" i="11" s="1"/>
  <c r="D4" i="8"/>
  <c r="C291" i="11" s="1"/>
  <c r="E68" i="8"/>
  <c r="G47" i="8"/>
  <c r="H98" i="8"/>
  <c r="H90" i="8"/>
  <c r="G53" i="8"/>
  <c r="D53" i="8"/>
  <c r="G103" i="8"/>
  <c r="H13" i="8"/>
  <c r="G300" i="11" s="1"/>
  <c r="G151" i="8"/>
  <c r="G135" i="8"/>
  <c r="G119" i="8"/>
  <c r="H155" i="8"/>
  <c r="H64" i="8"/>
  <c r="E93" i="8"/>
  <c r="H184" i="8"/>
  <c r="G49" i="8"/>
  <c r="G38" i="8"/>
  <c r="F323" i="11" s="1"/>
  <c r="F58" i="8"/>
  <c r="E5" i="8"/>
  <c r="D292" i="11" s="1"/>
  <c r="H182" i="8"/>
  <c r="G88" i="8"/>
  <c r="H154" i="8"/>
  <c r="G21" i="8"/>
  <c r="F308" i="11" s="1"/>
  <c r="H80" i="8"/>
  <c r="F187" i="8"/>
  <c r="G23" i="8"/>
  <c r="F310" i="11" s="1"/>
  <c r="G128" i="8"/>
  <c r="F181" i="8"/>
  <c r="D100" i="8"/>
  <c r="F100" i="8"/>
  <c r="B319" i="11"/>
  <c r="F34" i="8"/>
  <c r="E319" i="11" s="1"/>
  <c r="F72" i="8"/>
  <c r="E72" i="8"/>
  <c r="E121" i="8"/>
  <c r="D121" i="8"/>
  <c r="H121" i="8"/>
  <c r="D174" i="8"/>
  <c r="E174" i="8"/>
  <c r="H174" i="8"/>
  <c r="E43" i="8"/>
  <c r="G43" i="8"/>
  <c r="F43" i="8"/>
  <c r="E32" i="8"/>
  <c r="D317" i="11" s="1"/>
  <c r="F32" i="8"/>
  <c r="E317" i="11" s="1"/>
  <c r="B317" i="11"/>
  <c r="D79" i="8"/>
  <c r="G79" i="8"/>
  <c r="F79" i="8"/>
  <c r="F116" i="8"/>
  <c r="E116" i="8"/>
  <c r="G137" i="8"/>
  <c r="E137" i="8"/>
  <c r="F137" i="8"/>
  <c r="F149" i="8"/>
  <c r="D149" i="8"/>
  <c r="F109" i="8"/>
  <c r="G109" i="8"/>
  <c r="G186" i="8"/>
  <c r="F186" i="8"/>
  <c r="E186" i="8"/>
  <c r="D193" i="8"/>
  <c r="G193" i="8"/>
  <c r="F193" i="8"/>
  <c r="H82" i="8"/>
  <c r="D82" i="8"/>
  <c r="H201" i="8"/>
  <c r="E201" i="8"/>
  <c r="D201" i="8"/>
  <c r="H4" i="8"/>
  <c r="G291" i="11" s="1"/>
  <c r="H68" i="8"/>
  <c r="F47" i="8"/>
  <c r="D98" i="8"/>
  <c r="E90" i="8"/>
  <c r="F103" i="8"/>
  <c r="G13" i="8"/>
  <c r="F300" i="11" s="1"/>
  <c r="E151" i="8"/>
  <c r="E135" i="8"/>
  <c r="D119" i="8"/>
  <c r="F155" i="8"/>
  <c r="F82" i="8"/>
  <c r="F64" i="8"/>
  <c r="H93" i="8"/>
  <c r="G149" i="8"/>
  <c r="E184" i="8"/>
  <c r="H49" i="8"/>
  <c r="D38" i="8"/>
  <c r="C323" i="11" s="1"/>
  <c r="G58" i="8"/>
  <c r="B292" i="11"/>
  <c r="F189" i="8"/>
  <c r="G182" i="8"/>
  <c r="H88" i="8"/>
  <c r="F154" i="8"/>
  <c r="G105" i="8"/>
  <c r="E23" i="8"/>
  <c r="D310" i="11" s="1"/>
  <c r="H34" i="8"/>
  <c r="G319" i="11" s="1"/>
  <c r="E128" i="8"/>
  <c r="H72" i="8"/>
  <c r="D32" i="8"/>
  <c r="C317" i="11" s="1"/>
  <c r="H79" i="8"/>
  <c r="H116" i="8"/>
  <c r="D186" i="8"/>
  <c r="D137" i="8"/>
  <c r="G201" i="8"/>
  <c r="F24" i="8"/>
  <c r="E311" i="11" s="1"/>
  <c r="G24" i="8"/>
  <c r="F311" i="11" s="1"/>
  <c r="H144" i="8"/>
  <c r="E144" i="8"/>
  <c r="H21" i="8"/>
  <c r="G308" i="11" s="1"/>
  <c r="E21" i="8"/>
  <c r="D308" i="11" s="1"/>
  <c r="D187" i="8"/>
  <c r="E187" i="8"/>
  <c r="D145" i="8"/>
  <c r="G145" i="8"/>
  <c r="F145" i="8"/>
  <c r="B311" i="11"/>
  <c r="D68" i="8"/>
  <c r="D13" i="8"/>
  <c r="C300" i="11" s="1"/>
  <c r="D144" i="8"/>
  <c r="G155" i="8"/>
  <c r="D184" i="8"/>
  <c r="D49" i="8"/>
  <c r="B323" i="11"/>
  <c r="H58" i="8"/>
  <c r="H5" i="8"/>
  <c r="G292" i="11" s="1"/>
  <c r="F5" i="8"/>
  <c r="E292" i="11" s="1"/>
  <c r="G189" i="8"/>
  <c r="D182" i="8"/>
  <c r="D88" i="8"/>
  <c r="E154" i="8"/>
  <c r="F21" i="8"/>
  <c r="E308" i="11" s="1"/>
  <c r="E100" i="8"/>
  <c r="D105" i="8"/>
  <c r="D109" i="8"/>
  <c r="E193" i="8"/>
  <c r="F23" i="8"/>
  <c r="E310" i="11" s="1"/>
  <c r="E34" i="8"/>
  <c r="D319" i="11" s="1"/>
  <c r="D72" i="8"/>
  <c r="G121" i="8"/>
  <c r="H145" i="8"/>
  <c r="D181" i="8"/>
  <c r="G174" i="8"/>
  <c r="H32" i="8"/>
  <c r="G317" i="11" s="1"/>
  <c r="E79" i="8"/>
  <c r="G116" i="8"/>
  <c r="F201" i="8"/>
  <c r="H37" i="8"/>
  <c r="G322" i="11" s="1"/>
  <c r="D169" i="8"/>
  <c r="F26" i="8"/>
  <c r="E313" i="11" s="1"/>
  <c r="D178" i="8"/>
  <c r="G178" i="8"/>
  <c r="E66" i="8"/>
  <c r="D66" i="8"/>
  <c r="D157" i="8"/>
  <c r="F6" i="8"/>
  <c r="E293" i="11" s="1"/>
  <c r="G50" i="8"/>
  <c r="E42" i="8"/>
  <c r="D42" i="8"/>
  <c r="B322" i="11"/>
  <c r="E46" i="8"/>
  <c r="H59" i="8"/>
  <c r="E178" i="8"/>
  <c r="H66" i="8"/>
  <c r="H157" i="8"/>
  <c r="E6" i="8"/>
  <c r="D293" i="11" s="1"/>
  <c r="G6" i="8"/>
  <c r="F293" i="11" s="1"/>
  <c r="F50" i="8"/>
  <c r="D50" i="8"/>
  <c r="G70" i="8"/>
  <c r="H27" i="8"/>
  <c r="G314" i="11" s="1"/>
  <c r="D69" i="8"/>
  <c r="G28" i="8"/>
  <c r="F315" i="11" s="1"/>
  <c r="F203" i="8"/>
  <c r="D84" i="8"/>
  <c r="H42" i="8"/>
  <c r="B298" i="11"/>
  <c r="G157" i="8"/>
  <c r="D6" i="8"/>
  <c r="C293" i="11" s="1"/>
  <c r="E50" i="8"/>
  <c r="F27" i="8"/>
  <c r="E314" i="11" s="1"/>
  <c r="F69" i="8"/>
  <c r="E69" i="8"/>
  <c r="E28" i="8"/>
  <c r="D315" i="11" s="1"/>
  <c r="G203" i="8"/>
  <c r="E18" i="8"/>
  <c r="D305" i="11" s="1"/>
  <c r="H84" i="8"/>
  <c r="H108" i="8"/>
  <c r="G108" i="8"/>
  <c r="D108" i="8"/>
  <c r="F11" i="8"/>
  <c r="E298" i="11" s="1"/>
  <c r="B314" i="11"/>
  <c r="H28" i="8"/>
  <c r="G315" i="11" s="1"/>
  <c r="D203" i="8"/>
  <c r="F20" i="8"/>
  <c r="E307" i="11" s="1"/>
  <c r="G20" i="8"/>
  <c r="F307" i="11" s="1"/>
  <c r="E161" i="8"/>
  <c r="H161" i="8"/>
  <c r="H81" i="8"/>
  <c r="G81" i="8"/>
  <c r="F81" i="8"/>
  <c r="G94" i="8"/>
  <c r="H94" i="8"/>
  <c r="E136" i="8"/>
  <c r="H136" i="8"/>
  <c r="G136" i="8"/>
  <c r="D205" i="8"/>
  <c r="F205" i="8"/>
  <c r="H205" i="8"/>
  <c r="E113" i="8"/>
  <c r="H113" i="8"/>
  <c r="F172" i="8"/>
  <c r="D172" i="8"/>
  <c r="H172" i="8"/>
  <c r="D63" i="8"/>
  <c r="G63" i="8"/>
  <c r="H63" i="8"/>
  <c r="E45" i="8"/>
  <c r="D45" i="8"/>
  <c r="F45" i="8"/>
  <c r="F65" i="8"/>
  <c r="E65" i="8"/>
  <c r="G166" i="8"/>
  <c r="D166" i="8"/>
  <c r="F166" i="8"/>
  <c r="H110" i="8"/>
  <c r="F110" i="8"/>
  <c r="G19" i="8"/>
  <c r="F306" i="11" s="1"/>
  <c r="F19" i="8"/>
  <c r="E306" i="11" s="1"/>
  <c r="G106" i="8"/>
  <c r="D106" i="8"/>
  <c r="D74" i="8"/>
  <c r="E74" i="8"/>
  <c r="H74" i="8"/>
  <c r="H173" i="8"/>
  <c r="H20" i="8"/>
  <c r="G307" i="11" s="1"/>
  <c r="E171" i="8"/>
  <c r="G55" i="8"/>
  <c r="E160" i="8"/>
  <c r="E139" i="8"/>
  <c r="D40" i="8"/>
  <c r="C325" i="11" s="1"/>
  <c r="D199" i="8"/>
  <c r="E112" i="8"/>
  <c r="D71" i="8"/>
  <c r="D176" i="8"/>
  <c r="F161" i="8"/>
  <c r="H89" i="8"/>
  <c r="F122" i="8"/>
  <c r="G36" i="8"/>
  <c r="F321" i="11" s="1"/>
  <c r="B306" i="11"/>
  <c r="G204" i="8"/>
  <c r="D87" i="8"/>
  <c r="H31" i="8"/>
  <c r="G316" i="11" s="1"/>
  <c r="F150" i="8"/>
  <c r="D81" i="8"/>
  <c r="E94" i="8"/>
  <c r="D173" i="8"/>
  <c r="B307" i="11"/>
  <c r="G171" i="8"/>
  <c r="D55" i="8"/>
  <c r="F160" i="8"/>
  <c r="F139" i="8"/>
  <c r="B325" i="11"/>
  <c r="G199" i="8"/>
  <c r="H112" i="8"/>
  <c r="E71" i="8"/>
  <c r="G176" i="8"/>
  <c r="F89" i="8"/>
  <c r="D122" i="8"/>
  <c r="E19" i="8"/>
  <c r="D306" i="11" s="1"/>
  <c r="D204" i="8"/>
  <c r="E87" i="8"/>
  <c r="G31" i="8"/>
  <c r="F316" i="11" s="1"/>
  <c r="D136" i="8"/>
  <c r="D51" i="8"/>
  <c r="F106" i="8"/>
  <c r="G110" i="8"/>
  <c r="G74" i="8"/>
  <c r="G143" i="8"/>
  <c r="H166" i="8"/>
  <c r="F200" i="8"/>
  <c r="E200" i="8"/>
  <c r="D200" i="8"/>
  <c r="E185" i="8"/>
  <c r="G185" i="8"/>
  <c r="H185" i="8"/>
  <c r="F33" i="8"/>
  <c r="E318" i="11" s="1"/>
  <c r="H33" i="8"/>
  <c r="G318" i="11" s="1"/>
  <c r="E33" i="8"/>
  <c r="D318" i="11" s="1"/>
  <c r="D75" i="8"/>
  <c r="F75" i="8"/>
  <c r="H75" i="8"/>
  <c r="E22" i="8"/>
  <c r="D309" i="11" s="1"/>
  <c r="B309" i="11"/>
  <c r="F22" i="8"/>
  <c r="E309" i="11" s="1"/>
  <c r="D191" i="8"/>
  <c r="G191" i="8"/>
  <c r="H191" i="8"/>
  <c r="H96" i="8"/>
  <c r="E96" i="8"/>
  <c r="H36" i="8"/>
  <c r="G321" i="11" s="1"/>
  <c r="F36" i="8"/>
  <c r="E321" i="11" s="1"/>
  <c r="F92" i="8"/>
  <c r="H92" i="8"/>
  <c r="G205" i="8"/>
  <c r="E110" i="8"/>
  <c r="F113" i="8"/>
  <c r="D33" i="8"/>
  <c r="C318" i="11" s="1"/>
  <c r="E172" i="8"/>
  <c r="E63" i="8"/>
  <c r="H45" i="8"/>
  <c r="H65" i="8"/>
  <c r="F191" i="8"/>
  <c r="G150" i="8"/>
  <c r="D150" i="8"/>
  <c r="H97" i="8"/>
  <c r="F97" i="8"/>
  <c r="H51" i="8"/>
  <c r="E51" i="8"/>
  <c r="D170" i="8"/>
  <c r="G170" i="8"/>
  <c r="H170" i="8"/>
  <c r="H143" i="8"/>
  <c r="E143" i="8"/>
  <c r="G85" i="8"/>
  <c r="D85" i="8"/>
  <c r="H85" i="8"/>
  <c r="G173" i="8"/>
  <c r="D20" i="8"/>
  <c r="C307" i="11" s="1"/>
  <c r="H171" i="8"/>
  <c r="F55" i="8"/>
  <c r="D160" i="8"/>
  <c r="D139" i="8"/>
  <c r="G40" i="8"/>
  <c r="F325" i="11" s="1"/>
  <c r="F40" i="8"/>
  <c r="E325" i="11" s="1"/>
  <c r="H199" i="8"/>
  <c r="D112" i="8"/>
  <c r="H71" i="8"/>
  <c r="F176" i="8"/>
  <c r="D161" i="8"/>
  <c r="G89" i="8"/>
  <c r="H122" i="8"/>
  <c r="B321" i="11"/>
  <c r="G92" i="8"/>
  <c r="H19" i="8"/>
  <c r="G306" i="11" s="1"/>
  <c r="E204" i="8"/>
  <c r="H87" i="8"/>
  <c r="F31" i="8"/>
  <c r="E316" i="11" s="1"/>
  <c r="E31" i="8"/>
  <c r="D316" i="11" s="1"/>
  <c r="E150" i="8"/>
  <c r="E81" i="8"/>
  <c r="H200" i="8"/>
  <c r="D94" i="8"/>
  <c r="G97" i="8"/>
  <c r="F136" i="8"/>
  <c r="G51" i="8"/>
  <c r="E106" i="8"/>
  <c r="F96" i="8"/>
  <c r="F74" i="8"/>
  <c r="D113" i="8"/>
  <c r="G33" i="8"/>
  <c r="F318" i="11" s="1"/>
  <c r="G172" i="8"/>
  <c r="F170" i="8"/>
  <c r="F63" i="8"/>
  <c r="D22" i="8"/>
  <c r="C309" i="11" s="1"/>
  <c r="D143" i="8"/>
  <c r="G65" i="8"/>
  <c r="E191" i="8"/>
  <c r="E166" i="8"/>
  <c r="E134" i="8"/>
  <c r="D134" i="8"/>
  <c r="H134" i="8"/>
  <c r="F37" i="8"/>
  <c r="E322" i="11" s="1"/>
  <c r="E37" i="8"/>
  <c r="D322" i="11" s="1"/>
  <c r="E169" i="8"/>
  <c r="H169" i="8"/>
  <c r="G46" i="8"/>
  <c r="H46" i="8"/>
  <c r="D46" i="8"/>
  <c r="G179" i="8"/>
  <c r="H179" i="8"/>
  <c r="E11" i="8"/>
  <c r="D298" i="11" s="1"/>
  <c r="G11" i="8"/>
  <c r="F298" i="11" s="1"/>
  <c r="D147" i="8"/>
  <c r="H147" i="8"/>
  <c r="E147" i="8"/>
  <c r="D175" i="8"/>
  <c r="H175" i="8"/>
  <c r="G175" i="8"/>
  <c r="G141" i="8"/>
  <c r="H141" i="8"/>
  <c r="F141" i="8"/>
  <c r="F153" i="8"/>
  <c r="E153" i="8"/>
  <c r="H153" i="8"/>
  <c r="D26" i="8"/>
  <c r="C313" i="11" s="1"/>
  <c r="E26" i="8"/>
  <c r="D313" i="11" s="1"/>
  <c r="H26" i="8"/>
  <c r="G313" i="11" s="1"/>
  <c r="D59" i="8"/>
  <c r="F59" i="8"/>
  <c r="F140" i="8"/>
  <c r="E140" i="8"/>
  <c r="H140" i="8"/>
  <c r="E117" i="8"/>
  <c r="H117" i="8"/>
  <c r="G8" i="8"/>
  <c r="F295" i="11" s="1"/>
  <c r="H8" i="8"/>
  <c r="G295" i="11" s="1"/>
  <c r="B295" i="11"/>
  <c r="E8" i="8"/>
  <c r="D295" i="11" s="1"/>
  <c r="H194" i="8"/>
  <c r="E194" i="8"/>
  <c r="G194" i="8"/>
  <c r="F118" i="8"/>
  <c r="E118" i="8"/>
  <c r="G120" i="8"/>
  <c r="F120" i="8"/>
  <c r="E125" i="8"/>
  <c r="G125" i="8"/>
  <c r="D158" i="8"/>
  <c r="G158" i="8"/>
  <c r="H158" i="8"/>
  <c r="E158" i="8"/>
  <c r="G86" i="8"/>
  <c r="D86" i="8"/>
  <c r="E86" i="8"/>
  <c r="F86" i="8"/>
  <c r="E132" i="8"/>
  <c r="D132" i="8"/>
  <c r="H132" i="8"/>
  <c r="F70" i="8"/>
  <c r="H70" i="8"/>
  <c r="D70" i="8"/>
  <c r="D148" i="8"/>
  <c r="G148" i="8"/>
  <c r="E148" i="8"/>
  <c r="H148" i="8"/>
  <c r="G114" i="8"/>
  <c r="H114" i="8"/>
  <c r="E114" i="8"/>
  <c r="D114" i="8"/>
  <c r="D168" i="8"/>
  <c r="E168" i="8"/>
  <c r="F168" i="8"/>
  <c r="H168" i="8"/>
  <c r="B302" i="11"/>
  <c r="G15" i="8"/>
  <c r="F302" i="11" s="1"/>
  <c r="E15" i="8"/>
  <c r="D302" i="11" s="1"/>
  <c r="D15" i="8"/>
  <c r="C302" i="11" s="1"/>
  <c r="H15" i="8"/>
  <c r="G302" i="11" s="1"/>
  <c r="G9" i="8"/>
  <c r="F296" i="11" s="1"/>
  <c r="F9" i="8"/>
  <c r="E296" i="11" s="1"/>
  <c r="D9" i="8"/>
  <c r="C296" i="11" s="1"/>
  <c r="B296" i="11"/>
  <c r="D54" i="8"/>
  <c r="E54" i="8"/>
  <c r="F54" i="8"/>
  <c r="D159" i="8"/>
  <c r="G159" i="8"/>
  <c r="F159" i="8"/>
  <c r="E159" i="8"/>
  <c r="F138" i="8"/>
  <c r="E138" i="8"/>
  <c r="H138" i="8"/>
  <c r="D138" i="8"/>
  <c r="G111" i="8"/>
  <c r="H111" i="8"/>
  <c r="F111" i="8"/>
  <c r="E111" i="8"/>
  <c r="G18" i="8"/>
  <c r="F305" i="11" s="1"/>
  <c r="F18" i="8"/>
  <c r="E305" i="11" s="1"/>
  <c r="D18" i="8"/>
  <c r="C305" i="11" s="1"/>
  <c r="H18" i="8"/>
  <c r="G305" i="11" s="1"/>
  <c r="H190" i="8"/>
  <c r="D190" i="8"/>
  <c r="E190" i="8"/>
  <c r="F142" i="8"/>
  <c r="G142" i="8"/>
  <c r="E142" i="8"/>
  <c r="D142" i="8"/>
  <c r="D14" i="8"/>
  <c r="C301" i="11" s="1"/>
  <c r="F14" i="8"/>
  <c r="E301" i="11" s="1"/>
  <c r="E14" i="8"/>
  <c r="D301" i="11" s="1"/>
  <c r="B301" i="11"/>
  <c r="H14" i="8"/>
  <c r="G301" i="11" s="1"/>
  <c r="F117" i="8"/>
  <c r="F8" i="8"/>
  <c r="E295" i="11" s="1"/>
  <c r="D118" i="8"/>
  <c r="E120" i="8"/>
  <c r="F125" i="8"/>
  <c r="H86" i="8"/>
  <c r="F15" i="8"/>
  <c r="E302" i="11" s="1"/>
  <c r="G138" i="8"/>
  <c r="H142" i="8"/>
  <c r="F134" i="8"/>
  <c r="G37" i="8"/>
  <c r="F322" i="11" s="1"/>
  <c r="E179" i="8"/>
  <c r="H11" i="8"/>
  <c r="G298" i="11" s="1"/>
  <c r="E175" i="8"/>
  <c r="D141" i="8"/>
  <c r="G153" i="8"/>
  <c r="G26" i="8"/>
  <c r="F313" i="11" s="1"/>
  <c r="G59" i="8"/>
  <c r="G140" i="8"/>
  <c r="G117" i="8"/>
  <c r="D8" i="8"/>
  <c r="C295" i="11" s="1"/>
  <c r="F194" i="8"/>
  <c r="G118" i="8"/>
  <c r="H125" i="8"/>
  <c r="G132" i="8"/>
  <c r="F148" i="8"/>
  <c r="F114" i="8"/>
  <c r="H9" i="8"/>
  <c r="G296" i="11" s="1"/>
  <c r="G12" i="5"/>
  <c r="F12" i="11" s="1"/>
  <c r="G4" i="7"/>
  <c r="F269" i="11" s="1"/>
  <c r="H4" i="7"/>
  <c r="G269" i="11" s="1"/>
  <c r="D4" i="7"/>
  <c r="C269" i="11" s="1"/>
  <c r="B269" i="11"/>
  <c r="E4" i="7"/>
  <c r="D269" i="11" s="1"/>
  <c r="E289" i="5"/>
  <c r="G196" i="7"/>
  <c r="F7" i="3"/>
  <c r="E41" i="10" s="1"/>
  <c r="J7" i="3"/>
  <c r="I41" i="10" s="1"/>
  <c r="G7" i="3"/>
  <c r="F41" i="10" s="1"/>
  <c r="E7" i="3"/>
  <c r="D41" i="10" s="1"/>
  <c r="I7" i="3"/>
  <c r="H41" i="10" s="1"/>
  <c r="B41" i="10"/>
  <c r="H7" i="3"/>
  <c r="G41" i="10" s="1"/>
  <c r="B46" i="11"/>
  <c r="G140" i="5"/>
  <c r="F136" i="11" s="1"/>
  <c r="D94" i="5"/>
  <c r="C91" i="11" s="1"/>
  <c r="D49" i="5"/>
  <c r="C47" i="11" s="1"/>
  <c r="D58" i="5"/>
  <c r="C57" i="11" s="1"/>
  <c r="H118" i="5"/>
  <c r="G116" i="11" s="1"/>
  <c r="G293" i="5"/>
  <c r="B203" i="11"/>
  <c r="F6" i="5"/>
  <c r="E6" i="11" s="1"/>
  <c r="D143" i="5"/>
  <c r="C139" i="11" s="1"/>
  <c r="D234" i="5"/>
  <c r="H173" i="7"/>
  <c r="E101" i="5"/>
  <c r="D98" i="11" s="1"/>
  <c r="H122" i="5"/>
  <c r="G120" i="11" s="1"/>
  <c r="F135" i="7"/>
  <c r="H71" i="5"/>
  <c r="G70" i="11" s="1"/>
  <c r="E178" i="5"/>
  <c r="D175" i="11" s="1"/>
  <c r="E20" i="7"/>
  <c r="D285" i="11" s="1"/>
  <c r="F46" i="5"/>
  <c r="E44" i="11" s="1"/>
  <c r="D232" i="5"/>
  <c r="H195" i="5"/>
  <c r="G190" i="11" s="1"/>
  <c r="D283" i="5"/>
  <c r="G291" i="5"/>
  <c r="H58" i="5"/>
  <c r="G57" i="11" s="1"/>
  <c r="G37" i="7"/>
  <c r="H297" i="5"/>
  <c r="G73" i="5"/>
  <c r="F72" i="11" s="1"/>
  <c r="F64" i="5"/>
  <c r="E63" i="11" s="1"/>
  <c r="D113" i="5"/>
  <c r="C111" i="11" s="1"/>
  <c r="F173" i="5"/>
  <c r="E170" i="11" s="1"/>
  <c r="B176" i="11"/>
  <c r="F10" i="5"/>
  <c r="E10" i="11" s="1"/>
  <c r="D224" i="5"/>
  <c r="F36" i="7"/>
  <c r="E139" i="5"/>
  <c r="D135" i="11" s="1"/>
  <c r="F128" i="5"/>
  <c r="E126" i="11" s="1"/>
  <c r="D179" i="5"/>
  <c r="C176" i="11" s="1"/>
  <c r="G178" i="5"/>
  <c r="F175" i="11" s="1"/>
  <c r="B10" i="11"/>
  <c r="D25" i="5"/>
  <c r="C25" i="11" s="1"/>
  <c r="G69" i="5"/>
  <c r="F68" i="11" s="1"/>
  <c r="F173" i="7"/>
  <c r="H189" i="7"/>
  <c r="F162" i="5"/>
  <c r="E158" i="11" s="1"/>
  <c r="F238" i="5"/>
  <c r="E24" i="5"/>
  <c r="D24" i="11" s="1"/>
  <c r="H25" i="5"/>
  <c r="G25" i="11" s="1"/>
  <c r="D21" i="5"/>
  <c r="C21" i="11" s="1"/>
  <c r="H91" i="7"/>
  <c r="G76" i="7"/>
  <c r="E197" i="7"/>
  <c r="H171" i="7"/>
  <c r="E177" i="7"/>
  <c r="F216" i="5"/>
  <c r="E211" i="11" s="1"/>
  <c r="B39" i="11"/>
  <c r="F263" i="5"/>
  <c r="H50" i="7"/>
  <c r="D203" i="5"/>
  <c r="C198" i="11" s="1"/>
  <c r="E120" i="7"/>
  <c r="H38" i="5"/>
  <c r="G36" i="11" s="1"/>
  <c r="H162" i="5"/>
  <c r="G158" i="11" s="1"/>
  <c r="H197" i="5"/>
  <c r="G192" i="11" s="1"/>
  <c r="B47" i="11"/>
  <c r="G143" i="5"/>
  <c r="F139" i="11" s="1"/>
  <c r="G234" i="5"/>
  <c r="G224" i="5"/>
  <c r="H41" i="7"/>
  <c r="F118" i="7"/>
  <c r="F191" i="7"/>
  <c r="E108" i="7"/>
  <c r="F248" i="5"/>
  <c r="G131" i="7"/>
  <c r="G71" i="5"/>
  <c r="F70" i="11" s="1"/>
  <c r="E130" i="5"/>
  <c r="D128" i="11" s="1"/>
  <c r="H103" i="5"/>
  <c r="G100" i="11" s="1"/>
  <c r="B149" i="11"/>
  <c r="D77" i="5"/>
  <c r="C76" i="11" s="1"/>
  <c r="E22" i="5"/>
  <c r="D22" i="11" s="1"/>
  <c r="F203" i="7"/>
  <c r="D223" i="5"/>
  <c r="F214" i="5"/>
  <c r="E209" i="11" s="1"/>
  <c r="H106" i="5"/>
  <c r="G103" i="11" s="1"/>
  <c r="E11" i="5"/>
  <c r="D11" i="11" s="1"/>
  <c r="D45" i="5"/>
  <c r="C43" i="11" s="1"/>
  <c r="G47" i="5"/>
  <c r="F45" i="11" s="1"/>
  <c r="D267" i="5"/>
  <c r="G269" i="5"/>
  <c r="G67" i="5"/>
  <c r="F66" i="11" s="1"/>
  <c r="D11" i="5"/>
  <c r="C11" i="11" s="1"/>
  <c r="E92" i="5"/>
  <c r="D89" i="11" s="1"/>
  <c r="H11" i="5"/>
  <c r="G11" i="11" s="1"/>
  <c r="B74" i="11"/>
  <c r="E125" i="5"/>
  <c r="D123" i="11" s="1"/>
  <c r="G9" i="5"/>
  <c r="F9" i="11" s="1"/>
  <c r="G130" i="7"/>
  <c r="D130" i="7"/>
  <c r="H198" i="7"/>
  <c r="G198" i="7"/>
  <c r="H35" i="7"/>
  <c r="F35" i="7"/>
  <c r="G169" i="7"/>
  <c r="D169" i="7"/>
  <c r="F193" i="7"/>
  <c r="E193" i="7"/>
  <c r="D64" i="7"/>
  <c r="F64" i="7"/>
  <c r="D72" i="7"/>
  <c r="F72" i="7"/>
  <c r="H126" i="7"/>
  <c r="F126" i="7"/>
  <c r="H185" i="7"/>
  <c r="D185" i="7"/>
  <c r="G36" i="5"/>
  <c r="F34" i="11" s="1"/>
  <c r="F36" i="5"/>
  <c r="E34" i="11" s="1"/>
  <c r="D133" i="5"/>
  <c r="C131" i="11" s="1"/>
  <c r="G133" i="5"/>
  <c r="F131" i="11" s="1"/>
  <c r="E246" i="5"/>
  <c r="F246" i="5"/>
  <c r="F51" i="5"/>
  <c r="E49" i="11" s="1"/>
  <c r="G51" i="5"/>
  <c r="F49" i="11" s="1"/>
  <c r="H112" i="5"/>
  <c r="G110" i="11" s="1"/>
  <c r="G112" i="5"/>
  <c r="F110" i="11" s="1"/>
  <c r="E230" i="5"/>
  <c r="F230" i="5"/>
  <c r="B150" i="11"/>
  <c r="H154" i="5"/>
  <c r="G150" i="11" s="1"/>
  <c r="G256" i="5"/>
  <c r="F256" i="5"/>
  <c r="H245" i="5"/>
  <c r="E245" i="5"/>
  <c r="D208" i="5"/>
  <c r="C203" i="11" s="1"/>
  <c r="B192" i="11"/>
  <c r="F197" i="5"/>
  <c r="E192" i="11" s="1"/>
  <c r="E238" i="5"/>
  <c r="F49" i="5"/>
  <c r="E47" i="11" s="1"/>
  <c r="F291" i="5"/>
  <c r="G24" i="5"/>
  <c r="F24" i="11" s="1"/>
  <c r="E143" i="5"/>
  <c r="D139" i="11" s="1"/>
  <c r="H234" i="5"/>
  <c r="D69" i="5"/>
  <c r="C68" i="11" s="1"/>
  <c r="B120" i="11"/>
  <c r="D173" i="7"/>
  <c r="G91" i="7"/>
  <c r="E118" i="7"/>
  <c r="H37" i="7"/>
  <c r="G191" i="7"/>
  <c r="D189" i="7"/>
  <c r="G208" i="5"/>
  <c r="F203" i="11" s="1"/>
  <c r="H208" i="5"/>
  <c r="G203" i="11" s="1"/>
  <c r="H179" i="5"/>
  <c r="G176" i="11" s="1"/>
  <c r="G197" i="5"/>
  <c r="F192" i="11" s="1"/>
  <c r="E197" i="5"/>
  <c r="D192" i="11" s="1"/>
  <c r="D238" i="5"/>
  <c r="G49" i="5"/>
  <c r="F47" i="11" s="1"/>
  <c r="H291" i="5"/>
  <c r="B24" i="11"/>
  <c r="H24" i="5"/>
  <c r="G24" i="11" s="1"/>
  <c r="F143" i="5"/>
  <c r="E139" i="11" s="1"/>
  <c r="H10" i="5"/>
  <c r="G10" i="11" s="1"/>
  <c r="H101" i="5"/>
  <c r="G98" i="11" s="1"/>
  <c r="D101" i="5"/>
  <c r="C98" i="11" s="1"/>
  <c r="E58" i="5"/>
  <c r="D57" i="11" s="1"/>
  <c r="B21" i="11"/>
  <c r="F234" i="5"/>
  <c r="F69" i="5"/>
  <c r="E68" i="11" s="1"/>
  <c r="F224" i="5"/>
  <c r="F122" i="5"/>
  <c r="E120" i="11" s="1"/>
  <c r="G41" i="7"/>
  <c r="G173" i="7"/>
  <c r="H118" i="7"/>
  <c r="H135" i="7"/>
  <c r="D76" i="7"/>
  <c r="H191" i="7"/>
  <c r="E189" i="7"/>
  <c r="D197" i="7"/>
  <c r="B158" i="11"/>
  <c r="E162" i="5"/>
  <c r="D158" i="11" s="1"/>
  <c r="E208" i="5"/>
  <c r="D203" i="11" s="1"/>
  <c r="G179" i="5"/>
  <c r="F176" i="11" s="1"/>
  <c r="F179" i="5"/>
  <c r="E176" i="11" s="1"/>
  <c r="H178" i="5"/>
  <c r="G175" i="11" s="1"/>
  <c r="F178" i="5"/>
  <c r="E175" i="11" s="1"/>
  <c r="G238" i="5"/>
  <c r="H49" i="5"/>
  <c r="G47" i="11" s="1"/>
  <c r="D291" i="5"/>
  <c r="D24" i="5"/>
  <c r="C24" i="11" s="1"/>
  <c r="B139" i="11"/>
  <c r="G10" i="5"/>
  <c r="F10" i="11" s="1"/>
  <c r="D10" i="5"/>
  <c r="C10" i="11" s="1"/>
  <c r="G101" i="5"/>
  <c r="F98" i="11" s="1"/>
  <c r="B98" i="11"/>
  <c r="B25" i="11"/>
  <c r="G58" i="5"/>
  <c r="F57" i="11" s="1"/>
  <c r="B57" i="11"/>
  <c r="F21" i="5"/>
  <c r="E21" i="11" s="1"/>
  <c r="E21" i="5"/>
  <c r="D21" i="11" s="1"/>
  <c r="B68" i="11"/>
  <c r="H69" i="5"/>
  <c r="G68" i="11" s="1"/>
  <c r="H224" i="5"/>
  <c r="D122" i="5"/>
  <c r="C120" i="11" s="1"/>
  <c r="G122" i="5"/>
  <c r="F120" i="11" s="1"/>
  <c r="E41" i="7"/>
  <c r="D41" i="7"/>
  <c r="F91" i="7"/>
  <c r="G118" i="7"/>
  <c r="G135" i="7"/>
  <c r="H76" i="7"/>
  <c r="D191" i="7"/>
  <c r="D35" i="7"/>
  <c r="G189" i="7"/>
  <c r="G197" i="7"/>
  <c r="D108" i="7"/>
  <c r="D20" i="7"/>
  <c r="C285" i="11" s="1"/>
  <c r="D126" i="7"/>
  <c r="F171" i="7"/>
  <c r="E198" i="7"/>
  <c r="G248" i="5"/>
  <c r="H293" i="5"/>
  <c r="D51" i="5"/>
  <c r="C49" i="11" s="1"/>
  <c r="G72" i="7"/>
  <c r="H64" i="7"/>
  <c r="H169" i="7"/>
  <c r="F297" i="5"/>
  <c r="F71" i="5"/>
  <c r="E70" i="11" s="1"/>
  <c r="F154" i="5"/>
  <c r="E150" i="11" s="1"/>
  <c r="B135" i="11"/>
  <c r="H130" i="5"/>
  <c r="G128" i="11" s="1"/>
  <c r="H217" i="5"/>
  <c r="G212" i="11" s="1"/>
  <c r="D41" i="5"/>
  <c r="C39" i="11" s="1"/>
  <c r="D256" i="5"/>
  <c r="F118" i="5"/>
  <c r="E116" i="11" s="1"/>
  <c r="G245" i="5"/>
  <c r="G50" i="7"/>
  <c r="H182" i="7"/>
  <c r="F25" i="7"/>
  <c r="G113" i="5"/>
  <c r="F111" i="11" s="1"/>
  <c r="G206" i="5"/>
  <c r="F201" i="11" s="1"/>
  <c r="B110" i="11"/>
  <c r="H94" i="5"/>
  <c r="G91" i="11" s="1"/>
  <c r="G230" i="5"/>
  <c r="E6" i="5"/>
  <c r="D6" i="11" s="1"/>
  <c r="B131" i="11"/>
  <c r="H128" i="5"/>
  <c r="G126" i="11" s="1"/>
  <c r="H121" i="5"/>
  <c r="G119" i="11" s="1"/>
  <c r="G203" i="5"/>
  <c r="F198" i="11" s="1"/>
  <c r="E104" i="5"/>
  <c r="D101" i="11" s="1"/>
  <c r="G174" i="5"/>
  <c r="F171" i="11" s="1"/>
  <c r="H120" i="7"/>
  <c r="F161" i="5"/>
  <c r="E157" i="11" s="1"/>
  <c r="F223" i="5"/>
  <c r="G65" i="7"/>
  <c r="E65" i="7"/>
  <c r="G45" i="7"/>
  <c r="H45" i="7"/>
  <c r="D137" i="7"/>
  <c r="H137" i="7"/>
  <c r="E131" i="7"/>
  <c r="D131" i="7"/>
  <c r="F70" i="7"/>
  <c r="H70" i="7"/>
  <c r="F178" i="7"/>
  <c r="G178" i="7"/>
  <c r="F153" i="5"/>
  <c r="E149" i="11" s="1"/>
  <c r="G153" i="5"/>
  <c r="F149" i="11" s="1"/>
  <c r="H77" i="5"/>
  <c r="G76" i="11" s="1"/>
  <c r="E77" i="5"/>
  <c r="D76" i="11" s="1"/>
  <c r="F116" i="5"/>
  <c r="E114" i="11" s="1"/>
  <c r="G116" i="5"/>
  <c r="F114" i="11" s="1"/>
  <c r="G294" i="5"/>
  <c r="H294" i="5"/>
  <c r="G225" i="5"/>
  <c r="F225" i="5"/>
  <c r="E140" i="5"/>
  <c r="D136" i="11" s="1"/>
  <c r="B136" i="11"/>
  <c r="H263" i="5"/>
  <c r="G263" i="5"/>
  <c r="G216" i="5"/>
  <c r="F211" i="11" s="1"/>
  <c r="E216" i="5"/>
  <c r="D211" i="11" s="1"/>
  <c r="E25" i="5"/>
  <c r="D25" i="11" s="1"/>
  <c r="G25" i="5"/>
  <c r="F25" i="11" s="1"/>
  <c r="H21" i="5"/>
  <c r="G21" i="11" s="1"/>
  <c r="E91" i="7"/>
  <c r="E135" i="7"/>
  <c r="F76" i="7"/>
  <c r="G35" i="7"/>
  <c r="F197" i="7"/>
  <c r="D45" i="7"/>
  <c r="G108" i="7"/>
  <c r="B285" i="11"/>
  <c r="F20" i="7"/>
  <c r="E285" i="11" s="1"/>
  <c r="D171" i="7"/>
  <c r="H130" i="7"/>
  <c r="H65" i="7"/>
  <c r="E248" i="5"/>
  <c r="E293" i="5"/>
  <c r="B49" i="11"/>
  <c r="D70" i="7"/>
  <c r="E64" i="7"/>
  <c r="G193" i="7"/>
  <c r="F131" i="7"/>
  <c r="F137" i="7"/>
  <c r="D297" i="5"/>
  <c r="H216" i="5"/>
  <c r="G211" i="11" s="1"/>
  <c r="B70" i="11"/>
  <c r="E154" i="5"/>
  <c r="D150" i="11" s="1"/>
  <c r="D139" i="5"/>
  <c r="C135" i="11" s="1"/>
  <c r="F139" i="5"/>
  <c r="E135" i="11" s="1"/>
  <c r="D130" i="5"/>
  <c r="C128" i="11" s="1"/>
  <c r="E217" i="5"/>
  <c r="D212" i="11" s="1"/>
  <c r="H73" i="5"/>
  <c r="G72" i="11" s="1"/>
  <c r="D103" i="5"/>
  <c r="C100" i="11" s="1"/>
  <c r="F140" i="5"/>
  <c r="E136" i="11" s="1"/>
  <c r="D64" i="5"/>
  <c r="C63" i="11" s="1"/>
  <c r="D263" i="5"/>
  <c r="F245" i="5"/>
  <c r="F185" i="7"/>
  <c r="D182" i="7"/>
  <c r="F148" i="7"/>
  <c r="H116" i="5"/>
  <c r="G114" i="11" s="1"/>
  <c r="F112" i="5"/>
  <c r="E110" i="11" s="1"/>
  <c r="F294" i="5"/>
  <c r="D225" i="5"/>
  <c r="H36" i="5"/>
  <c r="G34" i="11" s="1"/>
  <c r="G218" i="5"/>
  <c r="H246" i="5"/>
  <c r="F232" i="5"/>
  <c r="H144" i="5"/>
  <c r="G140" i="11" s="1"/>
  <c r="D104" i="5"/>
  <c r="C101" i="11" s="1"/>
  <c r="F22" i="5"/>
  <c r="E22" i="11" s="1"/>
  <c r="E12" i="5"/>
  <c r="D12" i="11" s="1"/>
  <c r="E203" i="7"/>
  <c r="F96" i="5"/>
  <c r="E93" i="11" s="1"/>
  <c r="E38" i="5"/>
  <c r="D36" i="11" s="1"/>
  <c r="G200" i="5"/>
  <c r="F195" i="11" s="1"/>
  <c r="E36" i="7"/>
  <c r="D36" i="7"/>
  <c r="G36" i="7"/>
  <c r="D37" i="7"/>
  <c r="E37" i="7"/>
  <c r="G177" i="7"/>
  <c r="D177" i="7"/>
  <c r="B126" i="11"/>
  <c r="D128" i="5"/>
  <c r="C126" i="11" s="1"/>
  <c r="G173" i="5"/>
  <c r="F170" i="11" s="1"/>
  <c r="D173" i="5"/>
  <c r="C170" i="11" s="1"/>
  <c r="H5" i="7"/>
  <c r="G270" i="11" s="1"/>
  <c r="G5" i="7"/>
  <c r="F270" i="11" s="1"/>
  <c r="D289" i="5"/>
  <c r="F289" i="5"/>
  <c r="D46" i="5"/>
  <c r="C44" i="11" s="1"/>
  <c r="H46" i="5"/>
  <c r="G44" i="11" s="1"/>
  <c r="E46" i="5"/>
  <c r="D44" i="11" s="1"/>
  <c r="H41" i="5"/>
  <c r="G39" i="11" s="1"/>
  <c r="E41" i="5"/>
  <c r="D39" i="11" s="1"/>
  <c r="G120" i="7"/>
  <c r="F120" i="7"/>
  <c r="D162" i="5"/>
  <c r="C158" i="11" s="1"/>
  <c r="D178" i="5"/>
  <c r="C175" i="11" s="1"/>
  <c r="E35" i="7"/>
  <c r="E45" i="7"/>
  <c r="H108" i="7"/>
  <c r="G20" i="7"/>
  <c r="F285" i="11" s="1"/>
  <c r="E126" i="7"/>
  <c r="E171" i="7"/>
  <c r="D198" i="7"/>
  <c r="E130" i="7"/>
  <c r="D65" i="7"/>
  <c r="H36" i="7"/>
  <c r="H248" i="5"/>
  <c r="F293" i="5"/>
  <c r="E51" i="5"/>
  <c r="D49" i="11" s="1"/>
  <c r="H72" i="7"/>
  <c r="E70" i="7"/>
  <c r="H177" i="7"/>
  <c r="H193" i="7"/>
  <c r="F169" i="7"/>
  <c r="G137" i="7"/>
  <c r="E297" i="5"/>
  <c r="B211" i="11"/>
  <c r="D71" i="5"/>
  <c r="C70" i="11" s="1"/>
  <c r="D154" i="5"/>
  <c r="C150" i="11" s="1"/>
  <c r="G139" i="5"/>
  <c r="F135" i="11" s="1"/>
  <c r="B44" i="11"/>
  <c r="F217" i="5"/>
  <c r="E212" i="11" s="1"/>
  <c r="D73" i="5"/>
  <c r="C72" i="11" s="1"/>
  <c r="G41" i="5"/>
  <c r="F39" i="11" s="1"/>
  <c r="G103" i="5"/>
  <c r="F100" i="11" s="1"/>
  <c r="H140" i="5"/>
  <c r="G136" i="11" s="1"/>
  <c r="G64" i="5"/>
  <c r="F63" i="11" s="1"/>
  <c r="H256" i="5"/>
  <c r="G118" i="5"/>
  <c r="F116" i="11" s="1"/>
  <c r="D245" i="5"/>
  <c r="E185" i="7"/>
  <c r="E182" i="7"/>
  <c r="G148" i="7"/>
  <c r="E116" i="5"/>
  <c r="D114" i="11" s="1"/>
  <c r="H206" i="5"/>
  <c r="G201" i="11" s="1"/>
  <c r="E112" i="5"/>
  <c r="D110" i="11" s="1"/>
  <c r="E225" i="5"/>
  <c r="H153" i="5"/>
  <c r="G149" i="11" s="1"/>
  <c r="B34" i="11"/>
  <c r="G246" i="5"/>
  <c r="G77" i="5"/>
  <c r="F76" i="11" s="1"/>
  <c r="D121" i="5"/>
  <c r="C119" i="11" s="1"/>
  <c r="H232" i="5"/>
  <c r="E144" i="5"/>
  <c r="D140" i="11" s="1"/>
  <c r="H174" i="5"/>
  <c r="G171" i="11" s="1"/>
  <c r="H165" i="7"/>
  <c r="F5" i="7"/>
  <c r="E270" i="11" s="1"/>
  <c r="B117" i="11"/>
  <c r="B195" i="11"/>
  <c r="H229" i="5"/>
  <c r="D135" i="5"/>
  <c r="C133" i="11" s="1"/>
  <c r="B13" i="11"/>
  <c r="B41" i="11"/>
  <c r="E164" i="7"/>
  <c r="G11" i="5"/>
  <c r="F11" i="11" s="1"/>
  <c r="F11" i="5"/>
  <c r="E11" i="11" s="1"/>
  <c r="F88" i="5"/>
  <c r="E85" i="11" s="1"/>
  <c r="G16" i="5"/>
  <c r="F16" i="11" s="1"/>
  <c r="G181" i="5"/>
  <c r="F178" i="11" s="1"/>
  <c r="E199" i="5"/>
  <c r="D194" i="11" s="1"/>
  <c r="D272" i="5"/>
  <c r="B64" i="11"/>
  <c r="E194" i="5"/>
  <c r="D189" i="11" s="1"/>
  <c r="E89" i="5"/>
  <c r="D86" i="11" s="1"/>
  <c r="B185" i="11"/>
  <c r="H99" i="5"/>
  <c r="G96" i="11" s="1"/>
  <c r="F117" i="5"/>
  <c r="E115" i="11" s="1"/>
  <c r="E53" i="5"/>
  <c r="D51" i="11" s="1"/>
  <c r="G127" i="5"/>
  <c r="F125" i="11" s="1"/>
  <c r="D39" i="5"/>
  <c r="C37" i="11" s="1"/>
  <c r="G38" i="7"/>
  <c r="F34" i="5"/>
  <c r="E32" i="11" s="1"/>
  <c r="G26" i="5"/>
  <c r="F26" i="11" s="1"/>
  <c r="G62" i="5"/>
  <c r="F61" i="11" s="1"/>
  <c r="E196" i="7"/>
  <c r="F196" i="7"/>
  <c r="G128" i="7"/>
  <c r="D276" i="5"/>
  <c r="E85" i="5"/>
  <c r="D82" i="11" s="1"/>
  <c r="D61" i="5"/>
  <c r="C60" i="11" s="1"/>
  <c r="B84" i="11"/>
  <c r="H132" i="5"/>
  <c r="G130" i="11" s="1"/>
  <c r="E100" i="5"/>
  <c r="D97" i="11" s="1"/>
  <c r="D196" i="7"/>
  <c r="H102" i="5"/>
  <c r="G99" i="11" s="1"/>
  <c r="G81" i="5"/>
  <c r="F80" i="11" s="1"/>
  <c r="E78" i="5"/>
  <c r="D77" i="11" s="1"/>
  <c r="H87" i="7"/>
  <c r="F251" i="5"/>
  <c r="H54" i="7"/>
  <c r="H233" i="5"/>
  <c r="F129" i="5"/>
  <c r="E127" i="11" s="1"/>
  <c r="G79" i="5"/>
  <c r="F78" i="11" s="1"/>
  <c r="D157" i="7"/>
  <c r="E257" i="5"/>
  <c r="H49" i="7"/>
  <c r="B181" i="11"/>
  <c r="F205" i="5"/>
  <c r="E200" i="11" s="1"/>
  <c r="E226" i="5"/>
  <c r="B274" i="11"/>
  <c r="F28" i="7"/>
  <c r="F115" i="5"/>
  <c r="E113" i="11" s="1"/>
  <c r="B204" i="11"/>
  <c r="G213" i="5"/>
  <c r="F208" i="11" s="1"/>
  <c r="E55" i="5"/>
  <c r="D53" i="11" s="1"/>
  <c r="F7" i="5"/>
  <c r="E7" i="11" s="1"/>
  <c r="D40" i="5"/>
  <c r="C38" i="11" s="1"/>
  <c r="H129" i="5"/>
  <c r="G127" i="11" s="1"/>
  <c r="H81" i="7"/>
  <c r="F264" i="5"/>
  <c r="E144" i="7"/>
  <c r="H61" i="7"/>
  <c r="G98" i="5"/>
  <c r="F95" i="11" s="1"/>
  <c r="G150" i="5"/>
  <c r="F146" i="11" s="1"/>
  <c r="G222" i="5"/>
  <c r="B15" i="11"/>
  <c r="D183" i="5"/>
  <c r="C180" i="11" s="1"/>
  <c r="F54" i="5"/>
  <c r="E52" i="11" s="1"/>
  <c r="G279" i="5"/>
  <c r="E76" i="5"/>
  <c r="D75" i="11" s="1"/>
  <c r="E196" i="5"/>
  <c r="D191" i="11" s="1"/>
  <c r="D121" i="7"/>
  <c r="E80" i="7"/>
  <c r="D252" i="5"/>
  <c r="G63" i="5"/>
  <c r="F62" i="11" s="1"/>
  <c r="G35" i="5"/>
  <c r="F33" i="11" s="1"/>
  <c r="E40" i="5"/>
  <c r="D38" i="11" s="1"/>
  <c r="D292" i="5"/>
  <c r="E33" i="5"/>
  <c r="D31" i="11" s="1"/>
  <c r="G275" i="5"/>
  <c r="E86" i="5"/>
  <c r="D83" i="11" s="1"/>
  <c r="D199" i="7"/>
  <c r="B9" i="11"/>
  <c r="D106" i="5"/>
  <c r="C103" i="11" s="1"/>
  <c r="F106" i="5"/>
  <c r="E103" i="11" s="1"/>
  <c r="F193" i="5"/>
  <c r="E188" i="11" s="1"/>
  <c r="D90" i="5"/>
  <c r="C87" i="11" s="1"/>
  <c r="B147" i="11"/>
  <c r="D147" i="5"/>
  <c r="C143" i="11" s="1"/>
  <c r="G155" i="7"/>
  <c r="D240" i="5"/>
  <c r="B28" i="11"/>
  <c r="H274" i="5"/>
  <c r="E237" i="5"/>
  <c r="H180" i="5"/>
  <c r="G177" i="11" s="1"/>
  <c r="E9" i="5"/>
  <c r="D9" i="11" s="1"/>
  <c r="H9" i="5"/>
  <c r="G9" i="11" s="1"/>
  <c r="F52" i="5"/>
  <c r="E50" i="11" s="1"/>
  <c r="D75" i="5"/>
  <c r="C74" i="11" s="1"/>
  <c r="G75" i="5"/>
  <c r="F74" i="11" s="1"/>
  <c r="G259" i="5"/>
  <c r="G277" i="5"/>
  <c r="G171" i="5"/>
  <c r="F168" i="11" s="1"/>
  <c r="G148" i="5"/>
  <c r="F144" i="11" s="1"/>
  <c r="E90" i="5"/>
  <c r="D87" i="11" s="1"/>
  <c r="F125" i="5"/>
  <c r="E123" i="11" s="1"/>
  <c r="B133" i="11"/>
  <c r="G48" i="5"/>
  <c r="F46" i="11" s="1"/>
  <c r="H47" i="5"/>
  <c r="G45" i="11" s="1"/>
  <c r="G97" i="7"/>
  <c r="G44" i="7"/>
  <c r="F265" i="5"/>
  <c r="F13" i="5"/>
  <c r="E13" i="11" s="1"/>
  <c r="F88" i="7"/>
  <c r="G159" i="5"/>
  <c r="F155" i="11" s="1"/>
  <c r="E68" i="5"/>
  <c r="D67" i="11" s="1"/>
  <c r="D9" i="5"/>
  <c r="C9" i="11" s="1"/>
  <c r="G43" i="5"/>
  <c r="F41" i="11" s="1"/>
  <c r="F75" i="5"/>
  <c r="E74" i="11" s="1"/>
  <c r="E75" i="5"/>
  <c r="D74" i="11" s="1"/>
  <c r="E295" i="5"/>
  <c r="F235" i="5"/>
  <c r="G106" i="5"/>
  <c r="F103" i="11" s="1"/>
  <c r="F195" i="5"/>
  <c r="E190" i="11" s="1"/>
  <c r="E147" i="5"/>
  <c r="D143" i="11" s="1"/>
  <c r="E58" i="7"/>
  <c r="H250" i="5"/>
  <c r="G253" i="5"/>
  <c r="D52" i="5"/>
  <c r="C50" i="11" s="1"/>
  <c r="B172" i="11"/>
  <c r="G168" i="5"/>
  <c r="F165" i="11" s="1"/>
  <c r="E286" i="5"/>
  <c r="B94" i="11"/>
  <c r="F167" i="5"/>
  <c r="E164" i="11" s="1"/>
  <c r="H201" i="5"/>
  <c r="G196" i="11" s="1"/>
  <c r="E193" i="5"/>
  <c r="D188" i="11" s="1"/>
  <c r="D37" i="5"/>
  <c r="C35" i="11" s="1"/>
  <c r="F151" i="5"/>
  <c r="E147" i="11" s="1"/>
  <c r="H45" i="5"/>
  <c r="G43" i="11" s="1"/>
  <c r="F249" i="5"/>
  <c r="E106" i="5"/>
  <c r="D103" i="11" s="1"/>
  <c r="G243" i="5"/>
  <c r="H27" i="5"/>
  <c r="G27" i="11" s="1"/>
  <c r="H31" i="7"/>
  <c r="E31" i="7"/>
  <c r="F82" i="7"/>
  <c r="G82" i="7"/>
  <c r="G40" i="7"/>
  <c r="F40" i="7"/>
  <c r="G93" i="7"/>
  <c r="D93" i="7"/>
  <c r="F106" i="7"/>
  <c r="G106" i="7"/>
  <c r="G42" i="7"/>
  <c r="D42" i="7"/>
  <c r="H55" i="7"/>
  <c r="D55" i="7"/>
  <c r="D4" i="5"/>
  <c r="C4" i="11" s="1"/>
  <c r="F4" i="5"/>
  <c r="E4" i="11" s="1"/>
  <c r="G108" i="5"/>
  <c r="F105" i="11" s="1"/>
  <c r="F108" i="5"/>
  <c r="E105" i="11" s="1"/>
  <c r="F5" i="5"/>
  <c r="E5" i="11" s="1"/>
  <c r="E5" i="5"/>
  <c r="D5" i="11" s="1"/>
  <c r="E202" i="5"/>
  <c r="D197" i="11" s="1"/>
  <c r="D202" i="5"/>
  <c r="C197" i="11" s="1"/>
  <c r="D211" i="5"/>
  <c r="C206" i="11" s="1"/>
  <c r="F211" i="5"/>
  <c r="E206" i="11" s="1"/>
  <c r="E13" i="7"/>
  <c r="D278" i="11" s="1"/>
  <c r="G13" i="7"/>
  <c r="F278" i="11" s="1"/>
  <c r="D13" i="7"/>
  <c r="C278" i="11" s="1"/>
  <c r="B5" i="11"/>
  <c r="B200" i="11"/>
  <c r="H226" i="5"/>
  <c r="D251" i="5"/>
  <c r="E129" i="5"/>
  <c r="D127" i="11" s="1"/>
  <c r="H121" i="7"/>
  <c r="E82" i="7"/>
  <c r="G80" i="7"/>
  <c r="D76" i="5"/>
  <c r="C75" i="11" s="1"/>
  <c r="H196" i="5"/>
  <c r="G191" i="11" s="1"/>
  <c r="B191" i="11"/>
  <c r="E4" i="5"/>
  <c r="D4" i="11" s="1"/>
  <c r="E184" i="5"/>
  <c r="D181" i="11" s="1"/>
  <c r="G252" i="5"/>
  <c r="E63" i="5"/>
  <c r="D62" i="11" s="1"/>
  <c r="B105" i="11"/>
  <c r="G5" i="5"/>
  <c r="F5" i="11" s="1"/>
  <c r="G205" i="5"/>
  <c r="F200" i="11" s="1"/>
  <c r="H205" i="5"/>
  <c r="G200" i="11" s="1"/>
  <c r="E35" i="5"/>
  <c r="D33" i="11" s="1"/>
  <c r="B38" i="11"/>
  <c r="G202" i="5"/>
  <c r="F197" i="11" s="1"/>
  <c r="G251" i="5"/>
  <c r="D129" i="5"/>
  <c r="C127" i="11" s="1"/>
  <c r="E140" i="7"/>
  <c r="G31" i="7"/>
  <c r="G49" i="7"/>
  <c r="E12" i="7"/>
  <c r="D277" i="11" s="1"/>
  <c r="H93" i="7"/>
  <c r="E18" i="5"/>
  <c r="D18" i="11" s="1"/>
  <c r="E32" i="5"/>
  <c r="D30" i="11" s="1"/>
  <c r="D155" i="5"/>
  <c r="C151" i="11" s="1"/>
  <c r="G95" i="7"/>
  <c r="D196" i="5"/>
  <c r="C191" i="11" s="1"/>
  <c r="B4" i="11"/>
  <c r="G184" i="5"/>
  <c r="F181" i="11" s="1"/>
  <c r="D184" i="5"/>
  <c r="C181" i="11" s="1"/>
  <c r="H252" i="5"/>
  <c r="H63" i="5"/>
  <c r="G62" i="11" s="1"/>
  <c r="H108" i="5"/>
  <c r="G105" i="11" s="1"/>
  <c r="G257" i="5"/>
  <c r="H5" i="5"/>
  <c r="G5" i="11" s="1"/>
  <c r="E205" i="5"/>
  <c r="D200" i="11" s="1"/>
  <c r="G226" i="5"/>
  <c r="F40" i="5"/>
  <c r="E38" i="11" s="1"/>
  <c r="H202" i="5"/>
  <c r="G197" i="11" s="1"/>
  <c r="H251" i="5"/>
  <c r="B127" i="11"/>
  <c r="D106" i="7"/>
  <c r="D49" i="7"/>
  <c r="D17" i="7"/>
  <c r="C282" i="11" s="1"/>
  <c r="F166" i="7"/>
  <c r="H46" i="7"/>
  <c r="H70" i="5"/>
  <c r="G69" i="11" s="1"/>
  <c r="F131" i="5"/>
  <c r="E129" i="11" s="1"/>
  <c r="F222" i="5"/>
  <c r="H211" i="5"/>
  <c r="G206" i="11" s="1"/>
  <c r="F15" i="5"/>
  <c r="E15" i="11" s="1"/>
  <c r="B141" i="11"/>
  <c r="G264" i="5"/>
  <c r="D7" i="5"/>
  <c r="C7" i="11" s="1"/>
  <c r="G7" i="5"/>
  <c r="F7" i="11" s="1"/>
  <c r="B52" i="11"/>
  <c r="E228" i="5"/>
  <c r="F279" i="5"/>
  <c r="H60" i="7"/>
  <c r="D60" i="7"/>
  <c r="H140" i="7"/>
  <c r="F140" i="7"/>
  <c r="G192" i="7"/>
  <c r="H192" i="7"/>
  <c r="G87" i="7"/>
  <c r="D87" i="7"/>
  <c r="D9" i="7"/>
  <c r="C274" i="11" s="1"/>
  <c r="F9" i="7"/>
  <c r="E274" i="11" s="1"/>
  <c r="D35" i="5"/>
  <c r="C33" i="11" s="1"/>
  <c r="F35" i="5"/>
  <c r="E33" i="11" s="1"/>
  <c r="F213" i="5"/>
  <c r="E208" i="11" s="1"/>
  <c r="D213" i="5"/>
  <c r="C208" i="11" s="1"/>
  <c r="G196" i="5"/>
  <c r="F191" i="11" s="1"/>
  <c r="G4" i="5"/>
  <c r="F4" i="11" s="1"/>
  <c r="F184" i="5"/>
  <c r="E181" i="11" s="1"/>
  <c r="G60" i="7"/>
  <c r="F227" i="5"/>
  <c r="H32" i="5"/>
  <c r="G30" i="11" s="1"/>
  <c r="H57" i="7"/>
  <c r="E79" i="5"/>
  <c r="D78" i="11" s="1"/>
  <c r="B206" i="11"/>
  <c r="G290" i="5"/>
  <c r="B208" i="11"/>
  <c r="G55" i="5"/>
  <c r="F53" i="11" s="1"/>
  <c r="F292" i="5"/>
  <c r="D264" i="5"/>
  <c r="G183" i="5"/>
  <c r="F180" i="11" s="1"/>
  <c r="E7" i="5"/>
  <c r="D7" i="11" s="1"/>
  <c r="E157" i="5"/>
  <c r="D153" i="11" s="1"/>
  <c r="F153" i="7"/>
  <c r="D101" i="7"/>
  <c r="G144" i="7"/>
  <c r="H13" i="7"/>
  <c r="G278" i="11" s="1"/>
  <c r="D172" i="7"/>
  <c r="H172" i="7"/>
  <c r="D167" i="7"/>
  <c r="H167" i="7"/>
  <c r="D183" i="7"/>
  <c r="E183" i="7"/>
  <c r="H147" i="7"/>
  <c r="G147" i="7"/>
  <c r="H132" i="7"/>
  <c r="D132" i="7"/>
  <c r="G102" i="7"/>
  <c r="H102" i="7"/>
  <c r="D125" i="7"/>
  <c r="F125" i="7"/>
  <c r="F12" i="7"/>
  <c r="E277" i="11" s="1"/>
  <c r="G12" i="7"/>
  <c r="F277" i="11" s="1"/>
  <c r="E28" i="7"/>
  <c r="F254" i="5"/>
  <c r="D254" i="5"/>
  <c r="B75" i="11"/>
  <c r="G76" i="5"/>
  <c r="F75" i="11" s="1"/>
  <c r="H98" i="5"/>
  <c r="G95" i="11" s="1"/>
  <c r="F98" i="5"/>
  <c r="E95" i="11" s="1"/>
  <c r="E222" i="5"/>
  <c r="D222" i="5"/>
  <c r="F76" i="5"/>
  <c r="E75" i="11" s="1"/>
  <c r="E252" i="5"/>
  <c r="D63" i="5"/>
  <c r="C62" i="11" s="1"/>
  <c r="F63" i="5"/>
  <c r="E62" i="11" s="1"/>
  <c r="D108" i="5"/>
  <c r="C105" i="11" s="1"/>
  <c r="H257" i="5"/>
  <c r="E98" i="5"/>
  <c r="D95" i="11" s="1"/>
  <c r="B33" i="11"/>
  <c r="H40" i="5"/>
  <c r="G38" i="11" s="1"/>
  <c r="B197" i="11"/>
  <c r="F31" i="7"/>
  <c r="F257" i="5"/>
  <c r="F226" i="5"/>
  <c r="D98" i="5"/>
  <c r="C95" i="11" s="1"/>
  <c r="E121" i="7"/>
  <c r="G28" i="7"/>
  <c r="G172" i="7"/>
  <c r="E227" i="5"/>
  <c r="D79" i="5"/>
  <c r="C78" i="11" s="1"/>
  <c r="E211" i="5"/>
  <c r="D206" i="11" s="1"/>
  <c r="E290" i="5"/>
  <c r="H213" i="5"/>
  <c r="G208" i="11" s="1"/>
  <c r="F55" i="5"/>
  <c r="E53" i="11" s="1"/>
  <c r="E145" i="5"/>
  <c r="D141" i="11" s="1"/>
  <c r="H264" i="5"/>
  <c r="H183" i="5"/>
  <c r="G180" i="11" s="1"/>
  <c r="H7" i="5"/>
  <c r="G7" i="11" s="1"/>
  <c r="D157" i="5"/>
  <c r="C153" i="11" s="1"/>
  <c r="E202" i="7"/>
  <c r="F19" i="7"/>
  <c r="E284" i="11" s="1"/>
  <c r="F13" i="7"/>
  <c r="E278" i="11" s="1"/>
  <c r="B276" i="11"/>
  <c r="D11" i="7"/>
  <c r="C276" i="11" s="1"/>
  <c r="F158" i="7"/>
  <c r="D158" i="7"/>
  <c r="H34" i="7"/>
  <c r="H128" i="7"/>
  <c r="D128" i="7"/>
  <c r="D168" i="7"/>
  <c r="F168" i="7"/>
  <c r="G27" i="7"/>
  <c r="E50" i="7"/>
  <c r="F50" i="7"/>
  <c r="G25" i="7"/>
  <c r="H25" i="7"/>
  <c r="B6" i="11"/>
  <c r="D6" i="5"/>
  <c r="C6" i="11" s="1"/>
  <c r="E218" i="5"/>
  <c r="D218" i="5"/>
  <c r="B119" i="11"/>
  <c r="G121" i="5"/>
  <c r="F119" i="11" s="1"/>
  <c r="D144" i="5"/>
  <c r="C140" i="11" s="1"/>
  <c r="B140" i="11"/>
  <c r="H203" i="5"/>
  <c r="G198" i="11" s="1"/>
  <c r="F203" i="5"/>
  <c r="E198" i="11" s="1"/>
  <c r="F104" i="5"/>
  <c r="E101" i="11" s="1"/>
  <c r="G104" i="5"/>
  <c r="F101" i="11" s="1"/>
  <c r="G22" i="5"/>
  <c r="F22" i="11" s="1"/>
  <c r="D22" i="5"/>
  <c r="C22" i="11" s="1"/>
  <c r="F174" i="5"/>
  <c r="E171" i="11" s="1"/>
  <c r="B171" i="11"/>
  <c r="B12" i="11"/>
  <c r="F12" i="5"/>
  <c r="E12" i="11" s="1"/>
  <c r="F113" i="5"/>
  <c r="E111" i="11" s="1"/>
  <c r="H113" i="5"/>
  <c r="G111" i="11" s="1"/>
  <c r="D96" i="5"/>
  <c r="C93" i="11" s="1"/>
  <c r="G96" i="5"/>
  <c r="F93" i="11" s="1"/>
  <c r="B157" i="11"/>
  <c r="E161" i="5"/>
  <c r="D157" i="11" s="1"/>
  <c r="D206" i="5"/>
  <c r="C201" i="11" s="1"/>
  <c r="E206" i="5"/>
  <c r="D201" i="11" s="1"/>
  <c r="E119" i="5"/>
  <c r="D117" i="11" s="1"/>
  <c r="D119" i="5"/>
  <c r="C117" i="11" s="1"/>
  <c r="B91" i="11"/>
  <c r="E94" i="5"/>
  <c r="D91" i="11" s="1"/>
  <c r="H200" i="5"/>
  <c r="G195" i="11" s="1"/>
  <c r="E200" i="5"/>
  <c r="D195" i="11" s="1"/>
  <c r="G203" i="7"/>
  <c r="D203" i="7"/>
  <c r="D217" i="5"/>
  <c r="C212" i="11" s="1"/>
  <c r="G217" i="5"/>
  <c r="F212" i="11" s="1"/>
  <c r="G130" i="5"/>
  <c r="F128" i="11" s="1"/>
  <c r="B128" i="11"/>
  <c r="B100" i="11"/>
  <c r="E103" i="5"/>
  <c r="D100" i="11" s="1"/>
  <c r="B72" i="11"/>
  <c r="E73" i="5"/>
  <c r="D72" i="11" s="1"/>
  <c r="B63" i="11"/>
  <c r="H64" i="5"/>
  <c r="G63" i="11" s="1"/>
  <c r="B116" i="11"/>
  <c r="E118" i="5"/>
  <c r="D116" i="11" s="1"/>
  <c r="D178" i="7"/>
  <c r="H148" i="7"/>
  <c r="D165" i="7"/>
  <c r="E138" i="7"/>
  <c r="B270" i="11"/>
  <c r="D34" i="7"/>
  <c r="H96" i="5"/>
  <c r="G93" i="11" s="1"/>
  <c r="G161" i="5"/>
  <c r="F157" i="11" s="1"/>
  <c r="B36" i="11"/>
  <c r="G119" i="5"/>
  <c r="F117" i="11" s="1"/>
  <c r="H223" i="5"/>
  <c r="E27" i="7"/>
  <c r="H86" i="7"/>
  <c r="F130" i="7"/>
  <c r="E72" i="7"/>
  <c r="D193" i="7"/>
  <c r="G185" i="7"/>
  <c r="D50" i="7"/>
  <c r="F182" i="7"/>
  <c r="E178" i="7"/>
  <c r="D148" i="7"/>
  <c r="D25" i="7"/>
  <c r="D116" i="5"/>
  <c r="C114" i="11" s="1"/>
  <c r="E113" i="5"/>
  <c r="D111" i="11" s="1"/>
  <c r="B201" i="11"/>
  <c r="D112" i="5"/>
  <c r="C110" i="11" s="1"/>
  <c r="E294" i="5"/>
  <c r="G94" i="5"/>
  <c r="F91" i="11" s="1"/>
  <c r="H225" i="5"/>
  <c r="H230" i="5"/>
  <c r="E153" i="5"/>
  <c r="D149" i="11" s="1"/>
  <c r="D36" i="5"/>
  <c r="C34" i="11" s="1"/>
  <c r="E36" i="5"/>
  <c r="D34" i="11" s="1"/>
  <c r="H6" i="5"/>
  <c r="G6" i="11" s="1"/>
  <c r="F218" i="5"/>
  <c r="H133" i="5"/>
  <c r="G131" i="11" s="1"/>
  <c r="E133" i="5"/>
  <c r="D131" i="11" s="1"/>
  <c r="D246" i="5"/>
  <c r="G128" i="5"/>
  <c r="F126" i="11" s="1"/>
  <c r="F77" i="5"/>
  <c r="E76" i="11" s="1"/>
  <c r="F121" i="5"/>
  <c r="E119" i="11" s="1"/>
  <c r="G232" i="5"/>
  <c r="E173" i="5"/>
  <c r="D170" i="11" s="1"/>
  <c r="H173" i="5"/>
  <c r="G170" i="11" s="1"/>
  <c r="F144" i="5"/>
  <c r="E140" i="11" s="1"/>
  <c r="B198" i="11"/>
  <c r="B101" i="11"/>
  <c r="H22" i="5"/>
  <c r="G22" i="11" s="1"/>
  <c r="D174" i="5"/>
  <c r="C171" i="11" s="1"/>
  <c r="H12" i="5"/>
  <c r="G12" i="11" s="1"/>
  <c r="F165" i="7"/>
  <c r="F11" i="7"/>
  <c r="E276" i="11" s="1"/>
  <c r="H138" i="7"/>
  <c r="D5" i="7"/>
  <c r="C270" i="11" s="1"/>
  <c r="E105" i="7"/>
  <c r="B93" i="11"/>
  <c r="D161" i="5"/>
  <c r="C157" i="11" s="1"/>
  <c r="F38" i="5"/>
  <c r="E36" i="11" s="1"/>
  <c r="D38" i="5"/>
  <c r="C36" i="11" s="1"/>
  <c r="H119" i="5"/>
  <c r="G117" i="11" s="1"/>
  <c r="E223" i="5"/>
  <c r="D200" i="5"/>
  <c r="C195" i="11" s="1"/>
  <c r="H289" i="5"/>
  <c r="E157" i="7"/>
  <c r="G86" i="7"/>
  <c r="H186" i="7"/>
  <c r="E188" i="5"/>
  <c r="D185" i="11" s="1"/>
  <c r="H194" i="5"/>
  <c r="G189" i="11" s="1"/>
  <c r="D89" i="5"/>
  <c r="C86" i="11" s="1"/>
  <c r="B37" i="11"/>
  <c r="G102" i="5"/>
  <c r="F99" i="11" s="1"/>
  <c r="F16" i="5"/>
  <c r="E16" i="11" s="1"/>
  <c r="D81" i="5"/>
  <c r="C80" i="11" s="1"/>
  <c r="E59" i="5"/>
  <c r="D58" i="11" s="1"/>
  <c r="E271" i="5"/>
  <c r="E189" i="5"/>
  <c r="D186" i="11" s="1"/>
  <c r="F79" i="7"/>
  <c r="F89" i="5"/>
  <c r="E86" i="11" s="1"/>
  <c r="F39" i="5"/>
  <c r="E37" i="11" s="1"/>
  <c r="D102" i="5"/>
  <c r="C99" i="11" s="1"/>
  <c r="F276" i="5"/>
  <c r="B156" i="11"/>
  <c r="H85" i="5"/>
  <c r="G82" i="11" s="1"/>
  <c r="H117" i="5"/>
  <c r="G115" i="11" s="1"/>
  <c r="E156" i="7"/>
  <c r="H53" i="7"/>
  <c r="B60" i="11"/>
  <c r="F53" i="5"/>
  <c r="E51" i="11" s="1"/>
  <c r="H78" i="5"/>
  <c r="G77" i="11" s="1"/>
  <c r="H34" i="5"/>
  <c r="G32" i="11" s="1"/>
  <c r="H87" i="5"/>
  <c r="G84" i="11" s="1"/>
  <c r="E241" i="5"/>
  <c r="B130" i="11"/>
  <c r="D100" i="5"/>
  <c r="C97" i="11" s="1"/>
  <c r="E26" i="5"/>
  <c r="D26" i="11" s="1"/>
  <c r="H127" i="5"/>
  <c r="G125" i="11" s="1"/>
  <c r="H285" i="5"/>
  <c r="F65" i="5"/>
  <c r="E64" i="11" s="1"/>
  <c r="G188" i="5"/>
  <c r="F185" i="11" s="1"/>
  <c r="D194" i="5"/>
  <c r="C189" i="11" s="1"/>
  <c r="H59" i="5"/>
  <c r="G58" i="11" s="1"/>
  <c r="B73" i="11"/>
  <c r="E117" i="5"/>
  <c r="D115" i="11" s="1"/>
  <c r="B271" i="11"/>
  <c r="B286" i="11"/>
  <c r="E181" i="5"/>
  <c r="D178" i="11" s="1"/>
  <c r="H61" i="5"/>
  <c r="G60" i="11" s="1"/>
  <c r="D53" i="5"/>
  <c r="C51" i="11" s="1"/>
  <c r="G53" i="5"/>
  <c r="F51" i="11" s="1"/>
  <c r="F78" i="5"/>
  <c r="E77" i="11" s="1"/>
  <c r="D34" i="5"/>
  <c r="C32" i="11" s="1"/>
  <c r="G199" i="5"/>
  <c r="F194" i="11" s="1"/>
  <c r="D87" i="5"/>
  <c r="C84" i="11" s="1"/>
  <c r="F100" i="5"/>
  <c r="E97" i="11" s="1"/>
  <c r="G182" i="5"/>
  <c r="F179" i="11" s="1"/>
  <c r="F272" i="5"/>
  <c r="D62" i="5"/>
  <c r="C61" i="11" s="1"/>
  <c r="H65" i="5"/>
  <c r="G64" i="11" s="1"/>
  <c r="E11" i="7"/>
  <c r="D276" i="11" s="1"/>
  <c r="G138" i="7"/>
  <c r="G158" i="7"/>
  <c r="D105" i="7"/>
  <c r="E34" i="7"/>
  <c r="H157" i="7"/>
  <c r="G168" i="7"/>
  <c r="E86" i="7"/>
  <c r="F181" i="5"/>
  <c r="E178" i="11" s="1"/>
  <c r="D181" i="5"/>
  <c r="C178" i="11" s="1"/>
  <c r="H53" i="5"/>
  <c r="G51" i="11" s="1"/>
  <c r="B32" i="11"/>
  <c r="E34" i="5"/>
  <c r="D32" i="11" s="1"/>
  <c r="F199" i="5"/>
  <c r="E194" i="11" s="1"/>
  <c r="F87" i="5"/>
  <c r="E84" i="11" s="1"/>
  <c r="H231" i="5"/>
  <c r="E182" i="5"/>
  <c r="D179" i="11" s="1"/>
  <c r="D59" i="5"/>
  <c r="C58" i="11" s="1"/>
  <c r="H181" i="5"/>
  <c r="G178" i="11" s="1"/>
  <c r="G87" i="5"/>
  <c r="F84" i="11" s="1"/>
  <c r="D91" i="5"/>
  <c r="C88" i="11" s="1"/>
  <c r="E91" i="5"/>
  <c r="D88" i="11" s="1"/>
  <c r="D188" i="5"/>
  <c r="C185" i="11" s="1"/>
  <c r="F188" i="5"/>
  <c r="E185" i="11" s="1"/>
  <c r="B189" i="11"/>
  <c r="G194" i="5"/>
  <c r="F189" i="11" s="1"/>
  <c r="B86" i="11"/>
  <c r="H89" i="5"/>
  <c r="G86" i="11" s="1"/>
  <c r="G276" i="5"/>
  <c r="E276" i="5"/>
  <c r="B16" i="11"/>
  <c r="H16" i="5"/>
  <c r="G16" i="11" s="1"/>
  <c r="E16" i="5"/>
  <c r="D16" i="11" s="1"/>
  <c r="G61" i="5"/>
  <c r="F60" i="11" s="1"/>
  <c r="E61" i="5"/>
  <c r="D60" i="11" s="1"/>
  <c r="D199" i="5"/>
  <c r="C194" i="11" s="1"/>
  <c r="H199" i="5"/>
  <c r="G194" i="11" s="1"/>
  <c r="E132" i="5"/>
  <c r="D130" i="11" s="1"/>
  <c r="D132" i="5"/>
  <c r="C130" i="11" s="1"/>
  <c r="F132" i="5"/>
  <c r="E130" i="11" s="1"/>
  <c r="B179" i="11"/>
  <c r="F182" i="5"/>
  <c r="E179" i="11" s="1"/>
  <c r="D182" i="5"/>
  <c r="C179" i="11" s="1"/>
  <c r="F285" i="5"/>
  <c r="E285" i="5"/>
  <c r="G285" i="5"/>
  <c r="G241" i="5"/>
  <c r="D241" i="5"/>
  <c r="F241" i="5"/>
  <c r="D26" i="5"/>
  <c r="C26" i="11" s="1"/>
  <c r="B26" i="11"/>
  <c r="H26" i="5"/>
  <c r="G26" i="11" s="1"/>
  <c r="F62" i="5"/>
  <c r="E61" i="11" s="1"/>
  <c r="E62" i="5"/>
  <c r="D61" i="11" s="1"/>
  <c r="H62" i="5"/>
  <c r="G61" i="11" s="1"/>
  <c r="B97" i="11"/>
  <c r="G100" i="5"/>
  <c r="F97" i="11" s="1"/>
  <c r="E272" i="5"/>
  <c r="H272" i="5"/>
  <c r="E231" i="5"/>
  <c r="G231" i="5"/>
  <c r="F231" i="5"/>
  <c r="G78" i="5"/>
  <c r="F77" i="11" s="1"/>
  <c r="B77" i="11"/>
  <c r="E65" i="5"/>
  <c r="D64" i="11" s="1"/>
  <c r="D65" i="5"/>
  <c r="C64" i="11" s="1"/>
  <c r="E127" i="5"/>
  <c r="D125" i="11" s="1"/>
  <c r="B125" i="11"/>
  <c r="F127" i="5"/>
  <c r="E125" i="11" s="1"/>
  <c r="H111" i="7"/>
  <c r="E165" i="7"/>
  <c r="H11" i="7"/>
  <c r="G276" i="11" s="1"/>
  <c r="F138" i="7"/>
  <c r="H15" i="7"/>
  <c r="G280" i="11" s="1"/>
  <c r="E158" i="7"/>
  <c r="H105" i="7"/>
  <c r="F34" i="7"/>
  <c r="D27" i="7"/>
  <c r="F157" i="7"/>
  <c r="E168" i="7"/>
  <c r="E128" i="7"/>
  <c r="H73" i="7"/>
  <c r="F73" i="7"/>
  <c r="G124" i="7"/>
  <c r="H124" i="7"/>
  <c r="E114" i="7"/>
  <c r="D114" i="7"/>
  <c r="H143" i="7"/>
  <c r="D143" i="7"/>
  <c r="G190" i="7"/>
  <c r="F190" i="7"/>
  <c r="F188" i="7"/>
  <c r="D188" i="7"/>
  <c r="F146" i="7"/>
  <c r="D146" i="7"/>
  <c r="F134" i="7"/>
  <c r="G134" i="7"/>
  <c r="F100" i="7"/>
  <c r="E100" i="7"/>
  <c r="D204" i="5"/>
  <c r="C199" i="11" s="1"/>
  <c r="B199" i="11"/>
  <c r="G278" i="5"/>
  <c r="E278" i="5"/>
  <c r="H149" i="5"/>
  <c r="G145" i="11" s="1"/>
  <c r="D149" i="5"/>
  <c r="C145" i="11" s="1"/>
  <c r="G212" i="5"/>
  <c r="F207" i="11" s="1"/>
  <c r="E212" i="5"/>
  <c r="D207" i="11" s="1"/>
  <c r="B207" i="11"/>
  <c r="G8" i="5"/>
  <c r="F8" i="11" s="1"/>
  <c r="E8" i="5"/>
  <c r="D8" i="11" s="1"/>
  <c r="F8" i="5"/>
  <c r="E8" i="11" s="1"/>
  <c r="B106" i="11"/>
  <c r="D109" i="5"/>
  <c r="C106" i="11" s="1"/>
  <c r="G109" i="5"/>
  <c r="F106" i="11" s="1"/>
  <c r="H109" i="5"/>
  <c r="G106" i="11" s="1"/>
  <c r="F109" i="5"/>
  <c r="E106" i="11" s="1"/>
  <c r="E141" i="5"/>
  <c r="D137" i="11" s="1"/>
  <c r="F141" i="5"/>
  <c r="E137" i="11" s="1"/>
  <c r="G141" i="5"/>
  <c r="F137" i="11" s="1"/>
  <c r="B137" i="11"/>
  <c r="H141" i="5"/>
  <c r="G137" i="11" s="1"/>
  <c r="H146" i="5"/>
  <c r="G142" i="11" s="1"/>
  <c r="G146" i="5"/>
  <c r="F142" i="11" s="1"/>
  <c r="F146" i="5"/>
  <c r="E142" i="11" s="1"/>
  <c r="G172" i="5"/>
  <c r="F169" i="11" s="1"/>
  <c r="E172" i="5"/>
  <c r="D169" i="11" s="1"/>
  <c r="F172" i="5"/>
  <c r="E169" i="11" s="1"/>
  <c r="D187" i="5"/>
  <c r="C184" i="11" s="1"/>
  <c r="G187" i="5"/>
  <c r="F184" i="11" s="1"/>
  <c r="B184" i="11"/>
  <c r="H187" i="5"/>
  <c r="G184" i="11" s="1"/>
  <c r="F187" i="5"/>
  <c r="E184" i="11" s="1"/>
  <c r="B23" i="11"/>
  <c r="F23" i="5"/>
  <c r="E23" i="11" s="1"/>
  <c r="E236" i="5"/>
  <c r="H236" i="5"/>
  <c r="F77" i="7"/>
  <c r="G77" i="7"/>
  <c r="E77" i="7"/>
  <c r="D77" i="7"/>
  <c r="F16" i="7"/>
  <c r="E281" i="11" s="1"/>
  <c r="E16" i="7"/>
  <c r="D281" i="11" s="1"/>
  <c r="G215" i="5"/>
  <c r="F210" i="11" s="1"/>
  <c r="F215" i="5"/>
  <c r="E210" i="11" s="1"/>
  <c r="G220" i="5"/>
  <c r="H220" i="5"/>
  <c r="G255" i="5"/>
  <c r="F255" i="5"/>
  <c r="G229" i="5"/>
  <c r="H151" i="5"/>
  <c r="G147" i="11" s="1"/>
  <c r="E151" i="5"/>
  <c r="D147" i="11" s="1"/>
  <c r="F135" i="5"/>
  <c r="E133" i="11" s="1"/>
  <c r="G135" i="5"/>
  <c r="F133" i="11" s="1"/>
  <c r="B209" i="11"/>
  <c r="G195" i="5"/>
  <c r="F190" i="11" s="1"/>
  <c r="F147" i="5"/>
  <c r="E143" i="11" s="1"/>
  <c r="E48" i="5"/>
  <c r="D46" i="11" s="1"/>
  <c r="B43" i="11"/>
  <c r="D47" i="5"/>
  <c r="C45" i="11" s="1"/>
  <c r="B83" i="11"/>
  <c r="D86" i="5"/>
  <c r="C83" i="11" s="1"/>
  <c r="H109" i="7"/>
  <c r="H117" i="7"/>
  <c r="F141" i="7"/>
  <c r="F148" i="5"/>
  <c r="E144" i="11" s="1"/>
  <c r="F229" i="5"/>
  <c r="D275" i="5"/>
  <c r="D151" i="5"/>
  <c r="C147" i="11" s="1"/>
  <c r="E135" i="5"/>
  <c r="D133" i="11" s="1"/>
  <c r="E214" i="5"/>
  <c r="D209" i="11" s="1"/>
  <c r="H214" i="5"/>
  <c r="G209" i="11" s="1"/>
  <c r="B190" i="11"/>
  <c r="G147" i="5"/>
  <c r="F143" i="11" s="1"/>
  <c r="D48" i="5"/>
  <c r="C46" i="11" s="1"/>
  <c r="G45" i="5"/>
  <c r="F43" i="11" s="1"/>
  <c r="B188" i="11"/>
  <c r="D193" i="5"/>
  <c r="C188" i="11" s="1"/>
  <c r="D148" i="5"/>
  <c r="C144" i="11" s="1"/>
  <c r="B144" i="11"/>
  <c r="E229" i="5"/>
  <c r="E275" i="5"/>
  <c r="H275" i="5"/>
  <c r="G90" i="5"/>
  <c r="F87" i="11" s="1"/>
  <c r="H125" i="5"/>
  <c r="G123" i="11" s="1"/>
  <c r="E37" i="5"/>
  <c r="D35" i="11" s="1"/>
  <c r="F37" i="5"/>
  <c r="E35" i="11" s="1"/>
  <c r="G214" i="5"/>
  <c r="F209" i="11" s="1"/>
  <c r="D195" i="5"/>
  <c r="C190" i="11" s="1"/>
  <c r="B143" i="11"/>
  <c r="H48" i="5"/>
  <c r="G46" i="11" s="1"/>
  <c r="E45" i="5"/>
  <c r="D43" i="11" s="1"/>
  <c r="E47" i="5"/>
  <c r="D45" i="11" s="1"/>
  <c r="G86" i="5"/>
  <c r="F83" i="11" s="1"/>
  <c r="E267" i="5"/>
  <c r="D75" i="7"/>
  <c r="F155" i="7"/>
  <c r="F119" i="7"/>
  <c r="F194" i="7"/>
  <c r="G63" i="7"/>
  <c r="G136" i="7"/>
  <c r="F78" i="7"/>
  <c r="G100" i="7"/>
  <c r="H16" i="7"/>
  <c r="G281" i="11" s="1"/>
  <c r="D88" i="5"/>
  <c r="C85" i="11" s="1"/>
  <c r="H265" i="5"/>
  <c r="H269" i="5"/>
  <c r="E13" i="5"/>
  <c r="D13" i="11" s="1"/>
  <c r="G250" i="5"/>
  <c r="D56" i="7"/>
  <c r="E134" i="7"/>
  <c r="F113" i="7"/>
  <c r="G116" i="7"/>
  <c r="H28" i="5"/>
  <c r="G28" i="11" s="1"/>
  <c r="E159" i="5"/>
  <c r="D155" i="11" s="1"/>
  <c r="E255" i="5"/>
  <c r="D253" i="5"/>
  <c r="G274" i="5"/>
  <c r="G249" i="5"/>
  <c r="D215" i="5"/>
  <c r="C210" i="11" s="1"/>
  <c r="G237" i="5"/>
  <c r="B50" i="11"/>
  <c r="F220" i="5"/>
  <c r="H43" i="5"/>
  <c r="G41" i="11" s="1"/>
  <c r="D259" i="5"/>
  <c r="G235" i="5"/>
  <c r="F99" i="7"/>
  <c r="F67" i="7"/>
  <c r="F283" i="5"/>
  <c r="G92" i="5"/>
  <c r="F89" i="11" s="1"/>
  <c r="E175" i="5"/>
  <c r="D172" i="11" s="1"/>
  <c r="H175" i="5"/>
  <c r="G172" i="11" s="1"/>
  <c r="D23" i="5"/>
  <c r="C23" i="11" s="1"/>
  <c r="D277" i="5"/>
  <c r="H171" i="5"/>
  <c r="G168" i="11" s="1"/>
  <c r="H204" i="5"/>
  <c r="G199" i="11" s="1"/>
  <c r="D27" i="5"/>
  <c r="C27" i="11" s="1"/>
  <c r="B66" i="11"/>
  <c r="F278" i="5"/>
  <c r="F97" i="5"/>
  <c r="E94" i="11" s="1"/>
  <c r="G149" i="5"/>
  <c r="F145" i="11" s="1"/>
  <c r="H167" i="5"/>
  <c r="G164" i="11" s="1"/>
  <c r="D212" i="5"/>
  <c r="C207" i="11" s="1"/>
  <c r="F201" i="5"/>
  <c r="E196" i="11" s="1"/>
  <c r="J5" i="3"/>
  <c r="I39" i="10" s="1"/>
  <c r="B39" i="10"/>
  <c r="D52" i="7"/>
  <c r="G52" i="7"/>
  <c r="B287" i="11"/>
  <c r="G22" i="7"/>
  <c r="F287" i="11" s="1"/>
  <c r="F123" i="5"/>
  <c r="E121" i="11" s="1"/>
  <c r="G123" i="5"/>
  <c r="F121" i="11" s="1"/>
  <c r="H123" i="5"/>
  <c r="G121" i="11" s="1"/>
  <c r="E123" i="5"/>
  <c r="D121" i="11" s="1"/>
  <c r="B14" i="11"/>
  <c r="G14" i="5"/>
  <c r="F14" i="11" s="1"/>
  <c r="D14" i="5"/>
  <c r="C14" i="11" s="1"/>
  <c r="H136" i="5"/>
  <c r="G134" i="11" s="1"/>
  <c r="G136" i="5"/>
  <c r="F134" i="11" s="1"/>
  <c r="D136" i="5"/>
  <c r="C134" i="11" s="1"/>
  <c r="E136" i="5"/>
  <c r="D134" i="11" s="1"/>
  <c r="F136" i="5"/>
  <c r="E134" i="11" s="1"/>
  <c r="H68" i="5"/>
  <c r="G67" i="11" s="1"/>
  <c r="D68" i="5"/>
  <c r="C67" i="11" s="1"/>
  <c r="F180" i="5"/>
  <c r="E177" i="11" s="1"/>
  <c r="D180" i="5"/>
  <c r="C177" i="11" s="1"/>
  <c r="H90" i="5"/>
  <c r="G87" i="11" s="1"/>
  <c r="B87" i="11"/>
  <c r="B45" i="11"/>
  <c r="H267" i="5"/>
  <c r="D90" i="7"/>
  <c r="G84" i="7"/>
  <c r="G16" i="7"/>
  <c r="F281" i="11" s="1"/>
  <c r="D265" i="5"/>
  <c r="E269" i="5"/>
  <c r="G13" i="5"/>
  <c r="F13" i="11" s="1"/>
  <c r="F250" i="5"/>
  <c r="H32" i="7"/>
  <c r="H94" i="7"/>
  <c r="H62" i="7"/>
  <c r="F74" i="7"/>
  <c r="G28" i="5"/>
  <c r="F28" i="11" s="1"/>
  <c r="E28" i="5"/>
  <c r="D28" i="11" s="1"/>
  <c r="F159" i="5"/>
  <c r="E155" i="11" s="1"/>
  <c r="B155" i="11"/>
  <c r="E253" i="5"/>
  <c r="E274" i="5"/>
  <c r="D249" i="5"/>
  <c r="B210" i="11"/>
  <c r="H237" i="5"/>
  <c r="B67" i="11"/>
  <c r="G180" i="5"/>
  <c r="F177" i="11" s="1"/>
  <c r="G52" i="5"/>
  <c r="F50" i="11" s="1"/>
  <c r="E220" i="5"/>
  <c r="F43" i="5"/>
  <c r="E41" i="11" s="1"/>
  <c r="F259" i="5"/>
  <c r="E235" i="5"/>
  <c r="H283" i="5"/>
  <c r="G175" i="5"/>
  <c r="F172" i="11" s="1"/>
  <c r="H23" i="5"/>
  <c r="G23" i="11" s="1"/>
  <c r="H277" i="5"/>
  <c r="D171" i="5"/>
  <c r="C168" i="11" s="1"/>
  <c r="B165" i="11"/>
  <c r="F204" i="5"/>
  <c r="E199" i="11" s="1"/>
  <c r="B27" i="11"/>
  <c r="D278" i="5"/>
  <c r="H97" i="5"/>
  <c r="G94" i="11" s="1"/>
  <c r="E149" i="5"/>
  <c r="D145" i="11" s="1"/>
  <c r="B164" i="11"/>
  <c r="B121" i="11"/>
  <c r="E109" i="5"/>
  <c r="D106" i="11" s="1"/>
  <c r="F14" i="5"/>
  <c r="E14" i="11" s="1"/>
  <c r="H150" i="7"/>
  <c r="D150" i="7"/>
  <c r="D18" i="7"/>
  <c r="C283" i="11" s="1"/>
  <c r="G18" i="7"/>
  <c r="F283" i="11" s="1"/>
  <c r="D104" i="7"/>
  <c r="H104" i="7"/>
  <c r="H243" i="5"/>
  <c r="E243" i="5"/>
  <c r="G286" i="5"/>
  <c r="F286" i="5"/>
  <c r="D201" i="5"/>
  <c r="C196" i="11" s="1"/>
  <c r="G201" i="5"/>
  <c r="F196" i="11" s="1"/>
  <c r="G164" i="7"/>
  <c r="D164" i="7"/>
  <c r="H88" i="5"/>
  <c r="G85" i="11" s="1"/>
  <c r="B85" i="11"/>
  <c r="H92" i="5"/>
  <c r="G89" i="11" s="1"/>
  <c r="B89" i="11"/>
  <c r="E240" i="5"/>
  <c r="G240" i="5"/>
  <c r="E129" i="7"/>
  <c r="G129" i="7"/>
  <c r="F129" i="7"/>
  <c r="H129" i="7"/>
  <c r="H295" i="5"/>
  <c r="D295" i="5"/>
  <c r="G193" i="5"/>
  <c r="F188" i="11" s="1"/>
  <c r="H148" i="5"/>
  <c r="G144" i="11" s="1"/>
  <c r="G125" i="5"/>
  <c r="F123" i="11" s="1"/>
  <c r="B123" i="11"/>
  <c r="G37" i="5"/>
  <c r="F35" i="11" s="1"/>
  <c r="E115" i="7"/>
  <c r="B35" i="11"/>
  <c r="F86" i="5"/>
  <c r="E83" i="11" s="1"/>
  <c r="F267" i="5"/>
  <c r="H115" i="7"/>
  <c r="G104" i="7"/>
  <c r="H22" i="7"/>
  <c r="G287" i="11" s="1"/>
  <c r="H136" i="7"/>
  <c r="H107" i="7"/>
  <c r="D16" i="7"/>
  <c r="C281" i="11" s="1"/>
  <c r="G88" i="5"/>
  <c r="F85" i="11" s="1"/>
  <c r="G265" i="5"/>
  <c r="F269" i="5"/>
  <c r="F240" i="5"/>
  <c r="D13" i="5"/>
  <c r="C13" i="11" s="1"/>
  <c r="E250" i="5"/>
  <c r="D28" i="5"/>
  <c r="C28" i="11" s="1"/>
  <c r="D159" i="5"/>
  <c r="C155" i="11" s="1"/>
  <c r="D255" i="5"/>
  <c r="H253" i="5"/>
  <c r="F274" i="5"/>
  <c r="E249" i="5"/>
  <c r="H215" i="5"/>
  <c r="G210" i="11" s="1"/>
  <c r="D237" i="5"/>
  <c r="G68" i="5"/>
  <c r="F67" i="11" s="1"/>
  <c r="B177" i="11"/>
  <c r="H52" i="5"/>
  <c r="G50" i="11" s="1"/>
  <c r="D220" i="5"/>
  <c r="E43" i="5"/>
  <c r="D41" i="11" s="1"/>
  <c r="G295" i="5"/>
  <c r="E259" i="5"/>
  <c r="D235" i="5"/>
  <c r="H164" i="7"/>
  <c r="G283" i="5"/>
  <c r="D92" i="5"/>
  <c r="C89" i="11" s="1"/>
  <c r="F175" i="5"/>
  <c r="E172" i="11" s="1"/>
  <c r="G23" i="5"/>
  <c r="F23" i="11" s="1"/>
  <c r="E277" i="5"/>
  <c r="D243" i="5"/>
  <c r="E168" i="5"/>
  <c r="D165" i="11" s="1"/>
  <c r="E204" i="5"/>
  <c r="D199" i="11" s="1"/>
  <c r="D286" i="5"/>
  <c r="H67" i="5"/>
  <c r="G66" i="11" s="1"/>
  <c r="H278" i="5"/>
  <c r="B145" i="11"/>
  <c r="H212" i="5"/>
  <c r="G207" i="11" s="1"/>
  <c r="E201" i="5"/>
  <c r="D196" i="11" s="1"/>
  <c r="D123" i="5"/>
  <c r="C121" i="11" s="1"/>
  <c r="E150" i="7"/>
  <c r="D73" i="7"/>
  <c r="H66" i="7"/>
  <c r="B169" i="11"/>
  <c r="E187" i="5"/>
  <c r="D184" i="11" s="1"/>
  <c r="D103" i="7"/>
  <c r="G205" i="7"/>
  <c r="F205" i="7"/>
  <c r="E205" i="7"/>
  <c r="D98" i="7"/>
  <c r="E98" i="7"/>
  <c r="F98" i="7"/>
  <c r="G98" i="7"/>
  <c r="F163" i="7"/>
  <c r="H163" i="7"/>
  <c r="E163" i="7"/>
  <c r="D57" i="7"/>
  <c r="E57" i="7"/>
  <c r="F195" i="7"/>
  <c r="G195" i="7"/>
  <c r="H195" i="7"/>
  <c r="D195" i="7"/>
  <c r="D174" i="7"/>
  <c r="E174" i="7"/>
  <c r="H174" i="7"/>
  <c r="E102" i="7"/>
  <c r="F102" i="7"/>
  <c r="D102" i="7"/>
  <c r="G71" i="7"/>
  <c r="H71" i="7"/>
  <c r="E71" i="7"/>
  <c r="D92" i="7"/>
  <c r="E92" i="7"/>
  <c r="E46" i="7"/>
  <c r="G46" i="7"/>
  <c r="H101" i="7"/>
  <c r="F101" i="7"/>
  <c r="F17" i="7"/>
  <c r="E282" i="11" s="1"/>
  <c r="H17" i="7"/>
  <c r="G282" i="11" s="1"/>
  <c r="F202" i="7"/>
  <c r="G202" i="7"/>
  <c r="D202" i="7"/>
  <c r="G153" i="7"/>
  <c r="D153" i="7"/>
  <c r="H19" i="5"/>
  <c r="G19" i="11" s="1"/>
  <c r="E19" i="5"/>
  <c r="D19" i="11" s="1"/>
  <c r="F19" i="5"/>
  <c r="E19" i="11" s="1"/>
  <c r="G19" i="5"/>
  <c r="F19" i="11" s="1"/>
  <c r="D261" i="5"/>
  <c r="H261" i="5"/>
  <c r="E261" i="5"/>
  <c r="E60" i="5"/>
  <c r="D59" i="11" s="1"/>
  <c r="B59" i="11"/>
  <c r="D60" i="5"/>
  <c r="C59" i="11" s="1"/>
  <c r="H244" i="5"/>
  <c r="D244" i="5"/>
  <c r="E244" i="5"/>
  <c r="E273" i="5"/>
  <c r="F273" i="5"/>
  <c r="H273" i="5"/>
  <c r="H260" i="5"/>
  <c r="E260" i="5"/>
  <c r="F260" i="5"/>
  <c r="E233" i="5"/>
  <c r="G233" i="5"/>
  <c r="F233" i="5"/>
  <c r="H33" i="5"/>
  <c r="G31" i="11" s="1"/>
  <c r="D33" i="5"/>
  <c r="C31" i="11" s="1"/>
  <c r="F33" i="5"/>
  <c r="E31" i="11" s="1"/>
  <c r="E80" i="5"/>
  <c r="D79" i="11" s="1"/>
  <c r="B79" i="11"/>
  <c r="F80" i="5"/>
  <c r="E79" i="11" s="1"/>
  <c r="D80" i="5"/>
  <c r="C79" i="11" s="1"/>
  <c r="H163" i="5"/>
  <c r="G159" i="11" s="1"/>
  <c r="D163" i="5"/>
  <c r="C159" i="11" s="1"/>
  <c r="B159" i="11"/>
  <c r="E163" i="5"/>
  <c r="D159" i="11" s="1"/>
  <c r="D176" i="5"/>
  <c r="C173" i="11" s="1"/>
  <c r="H176" i="5"/>
  <c r="G173" i="11" s="1"/>
  <c r="B173" i="11"/>
  <c r="F176" i="5"/>
  <c r="E173" i="11" s="1"/>
  <c r="E93" i="5"/>
  <c r="D90" i="11" s="1"/>
  <c r="H93" i="5"/>
  <c r="G90" i="11" s="1"/>
  <c r="F93" i="5"/>
  <c r="E90" i="11" s="1"/>
  <c r="F170" i="5"/>
  <c r="E167" i="11" s="1"/>
  <c r="H170" i="5"/>
  <c r="G167" i="11" s="1"/>
  <c r="D170" i="5"/>
  <c r="C167" i="11" s="1"/>
  <c r="E170" i="5"/>
  <c r="D167" i="11" s="1"/>
  <c r="B202" i="11"/>
  <c r="D207" i="5"/>
  <c r="C202" i="11" s="1"/>
  <c r="G207" i="5"/>
  <c r="F202" i="11" s="1"/>
  <c r="F207" i="5"/>
  <c r="E202" i="11" s="1"/>
  <c r="E281" i="5"/>
  <c r="H281" i="5"/>
  <c r="D281" i="5"/>
  <c r="F44" i="5"/>
  <c r="E42" i="11" s="1"/>
  <c r="H44" i="5"/>
  <c r="G42" i="11" s="1"/>
  <c r="B42" i="11"/>
  <c r="D44" i="5"/>
  <c r="C42" i="11" s="1"/>
  <c r="F156" i="5"/>
  <c r="E152" i="11" s="1"/>
  <c r="H156" i="5"/>
  <c r="G152" i="11" s="1"/>
  <c r="E156" i="5"/>
  <c r="D152" i="11" s="1"/>
  <c r="G156" i="5"/>
  <c r="F152" i="11" s="1"/>
  <c r="F55" i="7"/>
  <c r="G55" i="7"/>
  <c r="E55" i="7"/>
  <c r="G18" i="5"/>
  <c r="F18" i="11" s="1"/>
  <c r="H18" i="5"/>
  <c r="G18" i="11" s="1"/>
  <c r="D120" i="5"/>
  <c r="C118" i="11" s="1"/>
  <c r="E120" i="5"/>
  <c r="D118" i="11" s="1"/>
  <c r="B118" i="11"/>
  <c r="F105" i="5"/>
  <c r="E102" i="11" s="1"/>
  <c r="B102" i="11"/>
  <c r="D105" i="5"/>
  <c r="C102" i="11" s="1"/>
  <c r="H262" i="5"/>
  <c r="F262" i="5"/>
  <c r="H268" i="5"/>
  <c r="G268" i="5"/>
  <c r="H228" i="5"/>
  <c r="D228" i="5"/>
  <c r="F228" i="5"/>
  <c r="F287" i="5"/>
  <c r="D287" i="5"/>
  <c r="H115" i="5"/>
  <c r="G113" i="11" s="1"/>
  <c r="D115" i="5"/>
  <c r="C113" i="11" s="1"/>
  <c r="H258" i="5"/>
  <c r="E258" i="5"/>
  <c r="D258" i="5"/>
  <c r="E70" i="5"/>
  <c r="D69" i="11" s="1"/>
  <c r="G70" i="5"/>
  <c r="F69" i="11" s="1"/>
  <c r="F70" i="5"/>
  <c r="E69" i="11" s="1"/>
  <c r="D32" i="5"/>
  <c r="C30" i="11" s="1"/>
  <c r="F32" i="5"/>
  <c r="E30" i="11" s="1"/>
  <c r="F150" i="5"/>
  <c r="E146" i="11" s="1"/>
  <c r="H150" i="5"/>
  <c r="G146" i="11" s="1"/>
  <c r="B146" i="11"/>
  <c r="D221" i="5"/>
  <c r="H221" i="5"/>
  <c r="G221" i="5"/>
  <c r="B151" i="11"/>
  <c r="G155" i="5"/>
  <c r="F151" i="11" s="1"/>
  <c r="F155" i="5"/>
  <c r="E151" i="11" s="1"/>
  <c r="F66" i="5"/>
  <c r="E65" i="11" s="1"/>
  <c r="E66" i="5"/>
  <c r="D65" i="11" s="1"/>
  <c r="B65" i="11"/>
  <c r="D160" i="7"/>
  <c r="G160" i="7"/>
  <c r="E160" i="7"/>
  <c r="D110" i="7"/>
  <c r="E110" i="7"/>
  <c r="H110" i="7"/>
  <c r="G110" i="7"/>
  <c r="D279" i="5"/>
  <c r="H279" i="5"/>
  <c r="H79" i="5"/>
  <c r="G78" i="11" s="1"/>
  <c r="B78" i="11"/>
  <c r="F290" i="5"/>
  <c r="D290" i="5"/>
  <c r="G292" i="5"/>
  <c r="H292" i="5"/>
  <c r="H54" i="5"/>
  <c r="G52" i="11" s="1"/>
  <c r="D54" i="5"/>
  <c r="C52" i="11" s="1"/>
  <c r="E54" i="5"/>
  <c r="D52" i="11" s="1"/>
  <c r="G131" i="5"/>
  <c r="F129" i="11" s="1"/>
  <c r="D131" i="5"/>
  <c r="C129" i="11" s="1"/>
  <c r="E131" i="5"/>
  <c r="D129" i="11" s="1"/>
  <c r="B129" i="11"/>
  <c r="H15" i="5"/>
  <c r="G15" i="11" s="1"/>
  <c r="E15" i="5"/>
  <c r="D15" i="11" s="1"/>
  <c r="D15" i="5"/>
  <c r="C15" i="11" s="1"/>
  <c r="H145" i="5"/>
  <c r="G141" i="11" s="1"/>
  <c r="D145" i="5"/>
  <c r="C141" i="11" s="1"/>
  <c r="G145" i="5"/>
  <c r="F141" i="11" s="1"/>
  <c r="G157" i="5"/>
  <c r="F153" i="11" s="1"/>
  <c r="F157" i="5"/>
  <c r="E153" i="11" s="1"/>
  <c r="H157" i="5"/>
  <c r="G153" i="11" s="1"/>
  <c r="F144" i="7"/>
  <c r="H144" i="7"/>
  <c r="H209" i="5"/>
  <c r="G204" i="11" s="1"/>
  <c r="F209" i="5"/>
  <c r="E204" i="11" s="1"/>
  <c r="E209" i="5"/>
  <c r="D204" i="11" s="1"/>
  <c r="D209" i="5"/>
  <c r="C204" i="11" s="1"/>
  <c r="B53" i="11"/>
  <c r="H55" i="5"/>
  <c r="G53" i="11" s="1"/>
  <c r="F183" i="5"/>
  <c r="E180" i="11" s="1"/>
  <c r="E183" i="5"/>
  <c r="D180" i="11" s="1"/>
  <c r="G186" i="7"/>
  <c r="E186" i="7"/>
  <c r="F186" i="7"/>
  <c r="E187" i="7"/>
  <c r="D187" i="7"/>
  <c r="H187" i="7"/>
  <c r="G187" i="7"/>
  <c r="F142" i="7"/>
  <c r="E142" i="7"/>
  <c r="F81" i="7"/>
  <c r="D81" i="7"/>
  <c r="D140" i="7"/>
  <c r="G9" i="7"/>
  <c r="F274" i="11" s="1"/>
  <c r="E147" i="7"/>
  <c r="D147" i="7"/>
  <c r="G121" i="7"/>
  <c r="H42" i="7"/>
  <c r="E42" i="7"/>
  <c r="H82" i="7"/>
  <c r="D82" i="7"/>
  <c r="G183" i="7"/>
  <c r="D28" i="7"/>
  <c r="H80" i="7"/>
  <c r="E106" i="7"/>
  <c r="D31" i="7"/>
  <c r="E87" i="7"/>
  <c r="E17" i="7"/>
  <c r="D282" i="11" s="1"/>
  <c r="D192" i="7"/>
  <c r="D12" i="7"/>
  <c r="C277" i="11" s="1"/>
  <c r="F93" i="7"/>
  <c r="H125" i="7"/>
  <c r="F46" i="7"/>
  <c r="F172" i="7"/>
  <c r="F60" i="7"/>
  <c r="E254" i="5"/>
  <c r="B18" i="11"/>
  <c r="G227" i="5"/>
  <c r="H287" i="5"/>
  <c r="B113" i="11"/>
  <c r="G81" i="7"/>
  <c r="H153" i="7"/>
  <c r="H142" i="7"/>
  <c r="H120" i="5"/>
  <c r="G118" i="11" s="1"/>
  <c r="E262" i="5"/>
  <c r="E268" i="5"/>
  <c r="H66" i="5"/>
  <c r="G65" i="11" s="1"/>
  <c r="H92" i="7"/>
  <c r="F174" i="7"/>
  <c r="B19" i="11"/>
  <c r="G261" i="5"/>
  <c r="H60" i="5"/>
  <c r="G59" i="11" s="1"/>
  <c r="G244" i="5"/>
  <c r="G33" i="5"/>
  <c r="F31" i="11" s="1"/>
  <c r="G80" i="5"/>
  <c r="F79" i="11" s="1"/>
  <c r="F163" i="5"/>
  <c r="E159" i="11" s="1"/>
  <c r="E176" i="5"/>
  <c r="D173" i="11" s="1"/>
  <c r="G93" i="5"/>
  <c r="F90" i="11" s="1"/>
  <c r="G170" i="5"/>
  <c r="F167" i="11" s="1"/>
  <c r="G44" i="5"/>
  <c r="F42" i="11" s="1"/>
  <c r="B152" i="11"/>
  <c r="F187" i="7"/>
  <c r="D163" i="7"/>
  <c r="G105" i="5"/>
  <c r="F102" i="11" s="1"/>
  <c r="D71" i="7"/>
  <c r="B40" i="10"/>
  <c r="F6" i="3"/>
  <c r="E40" i="10" s="1"/>
  <c r="H6" i="3"/>
  <c r="G40" i="10" s="1"/>
  <c r="G6" i="3"/>
  <c r="F40" i="10" s="1"/>
  <c r="I6" i="3"/>
  <c r="H40" i="10" s="1"/>
  <c r="G167" i="7"/>
  <c r="E167" i="7"/>
  <c r="F167" i="7"/>
  <c r="H103" i="7"/>
  <c r="G103" i="7"/>
  <c r="F103" i="7"/>
  <c r="B284" i="11"/>
  <c r="H19" i="7"/>
  <c r="G284" i="11" s="1"/>
  <c r="D19" i="7"/>
  <c r="C284" i="11" s="1"/>
  <c r="D54" i="7"/>
  <c r="E54" i="7"/>
  <c r="H95" i="7"/>
  <c r="D95" i="7"/>
  <c r="E95" i="7"/>
  <c r="F132" i="7"/>
  <c r="G132" i="7"/>
  <c r="H40" i="7"/>
  <c r="E40" i="7"/>
  <c r="D40" i="7"/>
  <c r="G61" i="7"/>
  <c r="F61" i="7"/>
  <c r="D61" i="7"/>
  <c r="G166" i="7"/>
  <c r="H166" i="7"/>
  <c r="E9" i="7"/>
  <c r="D274" i="11" s="1"/>
  <c r="F42" i="7"/>
  <c r="F183" i="7"/>
  <c r="D80" i="7"/>
  <c r="H106" i="7"/>
  <c r="E49" i="7"/>
  <c r="B282" i="11"/>
  <c r="E192" i="7"/>
  <c r="H12" i="7"/>
  <c r="G277" i="11" s="1"/>
  <c r="E93" i="7"/>
  <c r="D166" i="7"/>
  <c r="E125" i="7"/>
  <c r="D46" i="7"/>
  <c r="E172" i="7"/>
  <c r="E60" i="7"/>
  <c r="H254" i="5"/>
  <c r="F18" i="5"/>
  <c r="E18" i="11" s="1"/>
  <c r="H227" i="5"/>
  <c r="E287" i="5"/>
  <c r="G115" i="5"/>
  <c r="F113" i="11" s="1"/>
  <c r="F258" i="5"/>
  <c r="D70" i="5"/>
  <c r="C69" i="11" s="1"/>
  <c r="B30" i="11"/>
  <c r="E150" i="5"/>
  <c r="D146" i="11" s="1"/>
  <c r="F221" i="5"/>
  <c r="E155" i="5"/>
  <c r="D151" i="11" s="1"/>
  <c r="F54" i="7"/>
  <c r="G57" i="7"/>
  <c r="G101" i="7"/>
  <c r="E19" i="7"/>
  <c r="D284" i="11" s="1"/>
  <c r="G142" i="7"/>
  <c r="G120" i="5"/>
  <c r="F118" i="11" s="1"/>
  <c r="D262" i="5"/>
  <c r="D268" i="5"/>
  <c r="D66" i="5"/>
  <c r="C65" i="11" s="1"/>
  <c r="G92" i="7"/>
  <c r="G174" i="7"/>
  <c r="D19" i="5"/>
  <c r="C19" i="11" s="1"/>
  <c r="F261" i="5"/>
  <c r="G60" i="5"/>
  <c r="F59" i="11" s="1"/>
  <c r="F244" i="5"/>
  <c r="G273" i="5"/>
  <c r="D260" i="5"/>
  <c r="G176" i="5"/>
  <c r="F173" i="11" s="1"/>
  <c r="B90" i="11"/>
  <c r="E207" i="5"/>
  <c r="D202" i="11" s="1"/>
  <c r="F281" i="5"/>
  <c r="D205" i="7"/>
  <c r="F160" i="7"/>
  <c r="G163" i="7"/>
  <c r="H105" i="5"/>
  <c r="G102" i="11" s="1"/>
  <c r="F71" i="7"/>
  <c r="E195" i="7"/>
  <c r="D6" i="3"/>
  <c r="C40" i="10" s="1"/>
  <c r="E171" i="5"/>
  <c r="D168" i="11" s="1"/>
  <c r="B168" i="11"/>
  <c r="F168" i="5"/>
  <c r="E165" i="11" s="1"/>
  <c r="H168" i="5"/>
  <c r="G165" i="11" s="1"/>
  <c r="F27" i="5"/>
  <c r="E27" i="11" s="1"/>
  <c r="E27" i="5"/>
  <c r="D27" i="11" s="1"/>
  <c r="E67" i="5"/>
  <c r="D66" i="11" s="1"/>
  <c r="D67" i="5"/>
  <c r="C66" i="11" s="1"/>
  <c r="D97" i="5"/>
  <c r="C94" i="11" s="1"/>
  <c r="E97" i="5"/>
  <c r="D94" i="11" s="1"/>
  <c r="E167" i="5"/>
  <c r="D164" i="11" s="1"/>
  <c r="G167" i="5"/>
  <c r="F164" i="11" s="1"/>
  <c r="B8" i="11"/>
  <c r="D8" i="5"/>
  <c r="C8" i="11" s="1"/>
  <c r="H14" i="5"/>
  <c r="G14" i="11" s="1"/>
  <c r="E14" i="5"/>
  <c r="D14" i="11" s="1"/>
  <c r="D146" i="5"/>
  <c r="C142" i="11" s="1"/>
  <c r="B142" i="11"/>
  <c r="D172" i="5"/>
  <c r="C169" i="11" s="1"/>
  <c r="H172" i="5"/>
  <c r="G169" i="11" s="1"/>
  <c r="G236" i="5"/>
  <c r="F236" i="5"/>
  <c r="E152" i="7"/>
  <c r="G175" i="7"/>
  <c r="E51" i="7"/>
  <c r="H10" i="7"/>
  <c r="G275" i="11" s="1"/>
  <c r="D10" i="7"/>
  <c r="C275" i="11" s="1"/>
  <c r="F10" i="7"/>
  <c r="E275" i="11" s="1"/>
  <c r="E10" i="7"/>
  <c r="D275" i="11" s="1"/>
  <c r="H201" i="7"/>
  <c r="F201" i="7"/>
  <c r="G201" i="7"/>
  <c r="D201" i="7"/>
  <c r="D180" i="7"/>
  <c r="H180" i="7"/>
  <c r="G180" i="7"/>
  <c r="F180" i="7"/>
  <c r="F6" i="7"/>
  <c r="E271" i="11" s="1"/>
  <c r="E6" i="7"/>
  <c r="D271" i="11" s="1"/>
  <c r="H6" i="7"/>
  <c r="G271" i="11" s="1"/>
  <c r="D156" i="7"/>
  <c r="H156" i="7"/>
  <c r="F145" i="7"/>
  <c r="E145" i="7"/>
  <c r="G145" i="7"/>
  <c r="D145" i="7"/>
  <c r="G89" i="7"/>
  <c r="F89" i="7"/>
  <c r="E89" i="7"/>
  <c r="H89" i="7"/>
  <c r="E43" i="7"/>
  <c r="D43" i="7"/>
  <c r="G43" i="7"/>
  <c r="D48" i="7"/>
  <c r="F48" i="7"/>
  <c r="E48" i="7"/>
  <c r="H48" i="7"/>
  <c r="G161" i="7"/>
  <c r="F161" i="7"/>
  <c r="H161" i="7"/>
  <c r="G53" i="7"/>
  <c r="F53" i="7"/>
  <c r="D122" i="7"/>
  <c r="H122" i="7"/>
  <c r="E122" i="7"/>
  <c r="H185" i="5"/>
  <c r="G182" i="11" s="1"/>
  <c r="D185" i="5"/>
  <c r="C182" i="11" s="1"/>
  <c r="F185" i="5"/>
  <c r="E182" i="11" s="1"/>
  <c r="G185" i="5"/>
  <c r="F182" i="11" s="1"/>
  <c r="B182" i="11"/>
  <c r="G107" i="5"/>
  <c r="F104" i="11" s="1"/>
  <c r="B104" i="11"/>
  <c r="E107" i="5"/>
  <c r="D104" i="11" s="1"/>
  <c r="H107" i="5"/>
  <c r="G104" i="11" s="1"/>
  <c r="D107" i="5"/>
  <c r="C104" i="11" s="1"/>
  <c r="H270" i="5"/>
  <c r="D270" i="5"/>
  <c r="G270" i="5"/>
  <c r="E270" i="5"/>
  <c r="F242" i="5"/>
  <c r="D242" i="5"/>
  <c r="G242" i="5"/>
  <c r="E242" i="5"/>
  <c r="D114" i="5"/>
  <c r="C112" i="11" s="1"/>
  <c r="G114" i="5"/>
  <c r="F112" i="11" s="1"/>
  <c r="H114" i="5"/>
  <c r="G112" i="11" s="1"/>
  <c r="F114" i="5"/>
  <c r="E112" i="11" s="1"/>
  <c r="E114" i="5"/>
  <c r="D112" i="11" s="1"/>
  <c r="F158" i="5"/>
  <c r="E154" i="11" s="1"/>
  <c r="E158" i="5"/>
  <c r="D154" i="11" s="1"/>
  <c r="B154" i="11"/>
  <c r="H158" i="5"/>
  <c r="G154" i="11" s="1"/>
  <c r="D190" i="5"/>
  <c r="C187" i="11" s="1"/>
  <c r="E190" i="5"/>
  <c r="D187" i="11" s="1"/>
  <c r="G190" i="5"/>
  <c r="F187" i="11" s="1"/>
  <c r="F190" i="5"/>
  <c r="E187" i="11" s="1"/>
  <c r="H190" i="5"/>
  <c r="G187" i="11" s="1"/>
  <c r="E266" i="5"/>
  <c r="D266" i="5"/>
  <c r="H266" i="5"/>
  <c r="G266" i="5"/>
  <c r="D219" i="5"/>
  <c r="E219" i="5"/>
  <c r="G219" i="5"/>
  <c r="F219" i="5"/>
  <c r="F296" i="5"/>
  <c r="E296" i="5"/>
  <c r="G296" i="5"/>
  <c r="D296" i="5"/>
  <c r="F288" i="5"/>
  <c r="E288" i="5"/>
  <c r="H288" i="5"/>
  <c r="G288" i="5"/>
  <c r="B20" i="11"/>
  <c r="F20" i="5"/>
  <c r="E20" i="11" s="1"/>
  <c r="G20" i="5"/>
  <c r="F20" i="11" s="1"/>
  <c r="E20" i="5"/>
  <c r="D20" i="11" s="1"/>
  <c r="H20" i="5"/>
  <c r="G20" i="11" s="1"/>
  <c r="F7" i="7"/>
  <c r="E272" i="11" s="1"/>
  <c r="H7" i="7"/>
  <c r="G272" i="11" s="1"/>
  <c r="D7" i="7"/>
  <c r="C272" i="11" s="1"/>
  <c r="E7" i="7"/>
  <c r="D272" i="11" s="1"/>
  <c r="G7" i="7"/>
  <c r="F272" i="11" s="1"/>
  <c r="G186" i="5"/>
  <c r="F183" i="11" s="1"/>
  <c r="B183" i="11"/>
  <c r="H186" i="5"/>
  <c r="G183" i="11" s="1"/>
  <c r="D186" i="5"/>
  <c r="C183" i="11" s="1"/>
  <c r="F126" i="5"/>
  <c r="E124" i="11" s="1"/>
  <c r="E126" i="5"/>
  <c r="D124" i="11" s="1"/>
  <c r="B124" i="11"/>
  <c r="H126" i="5"/>
  <c r="G124" i="11" s="1"/>
  <c r="F280" i="5"/>
  <c r="D280" i="5"/>
  <c r="E280" i="5"/>
  <c r="H280" i="5"/>
  <c r="D17" i="5"/>
  <c r="C17" i="11" s="1"/>
  <c r="G17" i="5"/>
  <c r="F17" i="11" s="1"/>
  <c r="B17" i="11"/>
  <c r="H17" i="5"/>
  <c r="G17" i="11" s="1"/>
  <c r="G50" i="5"/>
  <c r="F48" i="11" s="1"/>
  <c r="H50" i="5"/>
  <c r="G48" i="11" s="1"/>
  <c r="B48" i="11"/>
  <c r="E50" i="5"/>
  <c r="D48" i="11" s="1"/>
  <c r="D50" i="5"/>
  <c r="C48" i="11" s="1"/>
  <c r="E142" i="5"/>
  <c r="D138" i="11" s="1"/>
  <c r="B138" i="11"/>
  <c r="H142" i="5"/>
  <c r="G138" i="11" s="1"/>
  <c r="F142" i="5"/>
  <c r="E138" i="11" s="1"/>
  <c r="D142" i="5"/>
  <c r="C138" i="11" s="1"/>
  <c r="F134" i="5"/>
  <c r="E132" i="11" s="1"/>
  <c r="D134" i="5"/>
  <c r="C132" i="11" s="1"/>
  <c r="E134" i="5"/>
  <c r="D132" i="11" s="1"/>
  <c r="H134" i="5"/>
  <c r="G132" i="11" s="1"/>
  <c r="G134" i="5"/>
  <c r="F132" i="11" s="1"/>
  <c r="E210" i="5"/>
  <c r="D205" i="11" s="1"/>
  <c r="G210" i="5"/>
  <c r="F205" i="11" s="1"/>
  <c r="H210" i="5"/>
  <c r="G205" i="11" s="1"/>
  <c r="D210" i="5"/>
  <c r="C205" i="11" s="1"/>
  <c r="B205" i="11"/>
  <c r="E166" i="5"/>
  <c r="D163" i="11" s="1"/>
  <c r="F166" i="5"/>
  <c r="E163" i="11" s="1"/>
  <c r="D166" i="5"/>
  <c r="C163" i="11" s="1"/>
  <c r="H166" i="5"/>
  <c r="G163" i="11" s="1"/>
  <c r="E152" i="5"/>
  <c r="D148" i="11" s="1"/>
  <c r="G152" i="5"/>
  <c r="F148" i="11" s="1"/>
  <c r="B148" i="11"/>
  <c r="H152" i="5"/>
  <c r="G148" i="11" s="1"/>
  <c r="E124" i="5"/>
  <c r="D122" i="11" s="1"/>
  <c r="G124" i="5"/>
  <c r="F122" i="11" s="1"/>
  <c r="D124" i="5"/>
  <c r="C122" i="11" s="1"/>
  <c r="F124" i="5"/>
  <c r="E122" i="11" s="1"/>
  <c r="H247" i="5"/>
  <c r="F247" i="5"/>
  <c r="E247" i="5"/>
  <c r="G247" i="5"/>
  <c r="G82" i="5"/>
  <c r="F81" i="11" s="1"/>
  <c r="E82" i="5"/>
  <c r="D81" i="11" s="1"/>
  <c r="B81" i="11"/>
  <c r="D82" i="5"/>
  <c r="C81" i="11" s="1"/>
  <c r="H82" i="5"/>
  <c r="G81" i="11" s="1"/>
  <c r="E31" i="5"/>
  <c r="D29" i="11" s="1"/>
  <c r="H31" i="5"/>
  <c r="G29" i="11" s="1"/>
  <c r="G31" i="5"/>
  <c r="F29" i="11" s="1"/>
  <c r="F31" i="5"/>
  <c r="E29" i="11" s="1"/>
  <c r="B29" i="11"/>
  <c r="F282" i="5"/>
  <c r="H282" i="5"/>
  <c r="G282" i="5"/>
  <c r="D282" i="5"/>
  <c r="B166" i="11"/>
  <c r="F169" i="5"/>
  <c r="E166" i="11" s="1"/>
  <c r="E169" i="5"/>
  <c r="D166" i="11" s="1"/>
  <c r="H169" i="5"/>
  <c r="G166" i="11" s="1"/>
  <c r="G169" i="5"/>
  <c r="F166" i="11" s="1"/>
  <c r="B88" i="11"/>
  <c r="H91" i="5"/>
  <c r="G88" i="11" s="1"/>
  <c r="F91" i="5"/>
  <c r="E88" i="11" s="1"/>
  <c r="G91" i="5"/>
  <c r="F88" i="11" s="1"/>
  <c r="H72" i="5"/>
  <c r="G71" i="11" s="1"/>
  <c r="E72" i="5"/>
  <c r="D71" i="11" s="1"/>
  <c r="G72" i="5"/>
  <c r="F71" i="11" s="1"/>
  <c r="F72" i="5"/>
  <c r="E71" i="11" s="1"/>
  <c r="D72" i="5"/>
  <c r="C71" i="11" s="1"/>
  <c r="D39" i="7"/>
  <c r="F39" i="7"/>
  <c r="G39" i="7"/>
  <c r="H39" i="7"/>
  <c r="H39" i="5"/>
  <c r="G37" i="11" s="1"/>
  <c r="G39" i="5"/>
  <c r="F37" i="11" s="1"/>
  <c r="E102" i="5"/>
  <c r="D99" i="11" s="1"/>
  <c r="F102" i="5"/>
  <c r="E99" i="11" s="1"/>
  <c r="F81" i="5"/>
  <c r="E80" i="11" s="1"/>
  <c r="H81" i="5"/>
  <c r="G80" i="11" s="1"/>
  <c r="B80" i="11"/>
  <c r="B58" i="11"/>
  <c r="G59" i="5"/>
  <c r="F58" i="11" s="1"/>
  <c r="F271" i="5"/>
  <c r="D271" i="5"/>
  <c r="H271" i="5"/>
  <c r="B96" i="11"/>
  <c r="G99" i="5"/>
  <c r="F96" i="11" s="1"/>
  <c r="E99" i="5"/>
  <c r="D96" i="11" s="1"/>
  <c r="F99" i="5"/>
  <c r="E96" i="11" s="1"/>
  <c r="H74" i="5"/>
  <c r="G73" i="11" s="1"/>
  <c r="E74" i="5"/>
  <c r="D73" i="11" s="1"/>
  <c r="D74" i="5"/>
  <c r="C73" i="11" s="1"/>
  <c r="F74" i="5"/>
  <c r="E73" i="11" s="1"/>
  <c r="E160" i="5"/>
  <c r="D156" i="11" s="1"/>
  <c r="H160" i="5"/>
  <c r="G156" i="11" s="1"/>
  <c r="D160" i="5"/>
  <c r="C156" i="11" s="1"/>
  <c r="F160" i="5"/>
  <c r="E156" i="11" s="1"/>
  <c r="G85" i="5"/>
  <c r="F82" i="11" s="1"/>
  <c r="F85" i="5"/>
  <c r="E82" i="11" s="1"/>
  <c r="B82" i="11"/>
  <c r="F189" i="5"/>
  <c r="E186" i="11" s="1"/>
  <c r="D189" i="5"/>
  <c r="C186" i="11" s="1"/>
  <c r="B186" i="11"/>
  <c r="H189" i="5"/>
  <c r="G186" i="11" s="1"/>
  <c r="G117" i="5"/>
  <c r="F115" i="11" s="1"/>
  <c r="D117" i="5"/>
  <c r="C115" i="11" s="1"/>
  <c r="D204" i="7"/>
  <c r="H204" i="7"/>
  <c r="E204" i="7"/>
  <c r="F204" i="7"/>
  <c r="G47" i="7"/>
  <c r="F47" i="7"/>
  <c r="D47" i="7"/>
  <c r="H47" i="7"/>
  <c r="H112" i="7"/>
  <c r="G112" i="7"/>
  <c r="F112" i="7"/>
  <c r="D112" i="7"/>
  <c r="D69" i="7"/>
  <c r="F69" i="7"/>
  <c r="G69" i="7"/>
  <c r="G21" i="7"/>
  <c r="F286" i="11" s="1"/>
  <c r="E21" i="7"/>
  <c r="D286" i="11" s="1"/>
  <c r="D21" i="7"/>
  <c r="C286" i="11" s="1"/>
  <c r="G184" i="7"/>
  <c r="E184" i="7"/>
  <c r="H184" i="7"/>
  <c r="D184" i="7"/>
  <c r="D200" i="7"/>
  <c r="E200" i="7"/>
  <c r="F200" i="7"/>
  <c r="H200" i="7"/>
  <c r="G24" i="7"/>
  <c r="F24" i="7"/>
  <c r="H24" i="7"/>
  <c r="E24" i="7"/>
  <c r="D85" i="7"/>
  <c r="E85" i="7"/>
  <c r="G85" i="7"/>
  <c r="H85" i="7"/>
  <c r="E68" i="7"/>
  <c r="D68" i="7"/>
  <c r="F68" i="7"/>
  <c r="G68" i="7"/>
  <c r="E8" i="7"/>
  <c r="D273" i="11" s="1"/>
  <c r="F8" i="7"/>
  <c r="E273" i="11" s="1"/>
  <c r="H8" i="7"/>
  <c r="G273" i="11" s="1"/>
  <c r="G8" i="7"/>
  <c r="F273" i="11" s="1"/>
  <c r="D8" i="7"/>
  <c r="C273" i="11" s="1"/>
  <c r="F127" i="7"/>
  <c r="E127" i="7"/>
  <c r="D127" i="7"/>
  <c r="H127" i="7"/>
  <c r="H154" i="7"/>
  <c r="F154" i="7"/>
  <c r="D154" i="7"/>
  <c r="G42" i="5"/>
  <c r="F40" i="11" s="1"/>
  <c r="B40" i="11"/>
  <c r="H42" i="5"/>
  <c r="G40" i="11" s="1"/>
  <c r="F42" i="5"/>
  <c r="E40" i="11" s="1"/>
  <c r="E42" i="5"/>
  <c r="D40" i="11" s="1"/>
  <c r="F186" i="5"/>
  <c r="E183" i="11" s="1"/>
  <c r="D126" i="5"/>
  <c r="C124" i="11" s="1"/>
  <c r="E17" i="5"/>
  <c r="D17" i="11" s="1"/>
  <c r="G142" i="5"/>
  <c r="F138" i="11" s="1"/>
  <c r="G166" i="5"/>
  <c r="F163" i="11" s="1"/>
  <c r="D152" i="5"/>
  <c r="C148" i="11" s="1"/>
  <c r="H124" i="5"/>
  <c r="G122" i="11" s="1"/>
  <c r="H68" i="7"/>
  <c r="F85" i="7"/>
  <c r="H145" i="7"/>
  <c r="B112" i="11"/>
  <c r="D158" i="5"/>
  <c r="C154" i="11" s="1"/>
  <c r="B187" i="11"/>
  <c r="B275" i="11"/>
  <c r="H43" i="7"/>
  <c r="D89" i="7"/>
  <c r="H179" i="7"/>
  <c r="D179" i="7"/>
  <c r="G179" i="7"/>
  <c r="E179" i="7"/>
  <c r="G14" i="7"/>
  <c r="F279" i="11" s="1"/>
  <c r="E14" i="7"/>
  <c r="D279" i="11" s="1"/>
  <c r="H14" i="7"/>
  <c r="G279" i="11" s="1"/>
  <c r="D14" i="7"/>
  <c r="C279" i="11" s="1"/>
  <c r="B279" i="11"/>
  <c r="F51" i="7"/>
  <c r="G51" i="7"/>
  <c r="D51" i="7"/>
  <c r="F33" i="7"/>
  <c r="D33" i="7"/>
  <c r="H33" i="7"/>
  <c r="E33" i="7"/>
  <c r="G26" i="7"/>
  <c r="F26" i="7"/>
  <c r="H26" i="7"/>
  <c r="D26" i="7"/>
  <c r="E111" i="7"/>
  <c r="F111" i="7"/>
  <c r="E23" i="7"/>
  <c r="D288" i="11" s="1"/>
  <c r="G23" i="7"/>
  <c r="F288" i="11" s="1"/>
  <c r="D23" i="7"/>
  <c r="C288" i="11" s="1"/>
  <c r="B288" i="11"/>
  <c r="E123" i="7"/>
  <c r="G123" i="7"/>
  <c r="H123" i="7"/>
  <c r="F38" i="7"/>
  <c r="D38" i="7"/>
  <c r="D96" i="7"/>
  <c r="G96" i="7"/>
  <c r="E96" i="7"/>
  <c r="F96" i="7"/>
  <c r="H96" i="7"/>
  <c r="E181" i="7"/>
  <c r="F181" i="7"/>
  <c r="D181" i="7"/>
  <c r="G181" i="7"/>
  <c r="D151" i="7"/>
  <c r="F151" i="7"/>
  <c r="E151" i="7"/>
  <c r="G151" i="7"/>
  <c r="E139" i="7"/>
  <c r="H139" i="7"/>
  <c r="F139" i="7"/>
  <c r="G139" i="7"/>
  <c r="F162" i="7"/>
  <c r="H162" i="7"/>
  <c r="G162" i="7"/>
  <c r="E162" i="7"/>
  <c r="D176" i="7"/>
  <c r="F176" i="7"/>
  <c r="G176" i="7"/>
  <c r="E176" i="7"/>
  <c r="E133" i="7"/>
  <c r="F133" i="7"/>
  <c r="H133" i="7"/>
  <c r="D133" i="7"/>
  <c r="H149" i="7"/>
  <c r="D149" i="7"/>
  <c r="E149" i="7"/>
  <c r="F149" i="7"/>
  <c r="E59" i="7"/>
  <c r="D59" i="7"/>
  <c r="G59" i="7"/>
  <c r="F59" i="7"/>
  <c r="F159" i="7"/>
  <c r="G159" i="7"/>
  <c r="E159" i="7"/>
  <c r="G170" i="7"/>
  <c r="E170" i="7"/>
  <c r="H170" i="7"/>
  <c r="D170" i="7"/>
  <c r="F83" i="7"/>
  <c r="G83" i="7"/>
  <c r="E83" i="7"/>
  <c r="E79" i="7"/>
  <c r="H79" i="7"/>
  <c r="E239" i="5"/>
  <c r="G239" i="5"/>
  <c r="F239" i="5"/>
  <c r="D239" i="5"/>
  <c r="H95" i="5"/>
  <c r="G92" i="11" s="1"/>
  <c r="B92" i="11"/>
  <c r="E95" i="5"/>
  <c r="D92" i="11" s="1"/>
  <c r="G95" i="5"/>
  <c r="F92" i="11" s="1"/>
  <c r="F95" i="5"/>
  <c r="E92" i="11" s="1"/>
  <c r="G177" i="5"/>
  <c r="F174" i="11" s="1"/>
  <c r="F177" i="5"/>
  <c r="E174" i="11" s="1"/>
  <c r="E177" i="5"/>
  <c r="D174" i="11" s="1"/>
  <c r="D177" i="5"/>
  <c r="C174" i="11" s="1"/>
  <c r="H177" i="5"/>
  <c r="G174" i="11" s="1"/>
  <c r="G198" i="5"/>
  <c r="F193" i="11" s="1"/>
  <c r="D198" i="5"/>
  <c r="C193" i="11" s="1"/>
  <c r="H198" i="5"/>
  <c r="G193" i="11" s="1"/>
  <c r="F198" i="5"/>
  <c r="E193" i="11" s="1"/>
  <c r="B193" i="11"/>
  <c r="H38" i="7"/>
  <c r="D6" i="7"/>
  <c r="C271" i="11" s="1"/>
  <c r="G79" i="7"/>
  <c r="F123" i="7"/>
  <c r="D53" i="7"/>
  <c r="G111" i="7"/>
  <c r="D159" i="7"/>
  <c r="F122" i="7"/>
  <c r="F156" i="7"/>
  <c r="G154" i="7"/>
  <c r="H21" i="7"/>
  <c r="G286" i="11" s="1"/>
  <c r="D83" i="7"/>
  <c r="H23" i="7"/>
  <c r="G288" i="11" s="1"/>
  <c r="E69" i="7"/>
  <c r="H159" i="7"/>
  <c r="E161" i="7"/>
  <c r="G149" i="7"/>
  <c r="E186" i="5"/>
  <c r="D183" i="11" s="1"/>
  <c r="B163" i="11"/>
  <c r="B272" i="11"/>
  <c r="G48" i="7"/>
  <c r="E39" i="7"/>
  <c r="H176" i="7"/>
  <c r="D24" i="7"/>
  <c r="G200" i="7"/>
  <c r="E185" i="5"/>
  <c r="D182" i="11" s="1"/>
  <c r="F107" i="5"/>
  <c r="E104" i="11" s="1"/>
  <c r="D42" i="5"/>
  <c r="C40" i="11" s="1"/>
  <c r="G158" i="5"/>
  <c r="F154" i="11" s="1"/>
  <c r="H296" i="5"/>
  <c r="E47" i="7"/>
  <c r="G10" i="7"/>
  <c r="F275" i="11" s="1"/>
  <c r="E112" i="7"/>
  <c r="E201" i="7"/>
  <c r="F82" i="5"/>
  <c r="E81" i="11" s="1"/>
  <c r="D169" i="5"/>
  <c r="C166" i="11" s="1"/>
  <c r="E124" i="7"/>
  <c r="G15" i="7"/>
  <c r="F280" i="11" s="1"/>
  <c r="H158" i="7"/>
  <c r="G105" i="7"/>
  <c r="E175" i="7"/>
  <c r="F27" i="7"/>
  <c r="D86" i="7"/>
  <c r="F109" i="7"/>
  <c r="E190" i="7"/>
  <c r="H190" i="7"/>
  <c r="F104" i="7"/>
  <c r="H155" i="7"/>
  <c r="D119" i="7"/>
  <c r="E109" i="7"/>
  <c r="D117" i="7"/>
  <c r="H141" i="7"/>
  <c r="G141" i="7"/>
  <c r="G75" i="7"/>
  <c r="F75" i="7"/>
  <c r="F115" i="7"/>
  <c r="F199" i="7"/>
  <c r="H199" i="7"/>
  <c r="D155" i="7"/>
  <c r="E119" i="7"/>
  <c r="D97" i="7"/>
  <c r="E97" i="7"/>
  <c r="E44" i="7"/>
  <c r="F63" i="7"/>
  <c r="F22" i="7"/>
  <c r="E287" i="11" s="1"/>
  <c r="F136" i="7"/>
  <c r="D78" i="7"/>
  <c r="H84" i="7"/>
  <c r="F84" i="7"/>
  <c r="H100" i="7"/>
  <c r="G58" i="7"/>
  <c r="H52" i="7"/>
  <c r="D109" i="7"/>
  <c r="E117" i="7"/>
  <c r="G117" i="7"/>
  <c r="E141" i="7"/>
  <c r="H75" i="7"/>
  <c r="G115" i="7"/>
  <c r="D190" i="7"/>
  <c r="G199" i="7"/>
  <c r="E104" i="7"/>
  <c r="H119" i="7"/>
  <c r="F97" i="7"/>
  <c r="H44" i="7"/>
  <c r="F90" i="7"/>
  <c r="E90" i="7"/>
  <c r="G194" i="7"/>
  <c r="H63" i="7"/>
  <c r="E22" i="7"/>
  <c r="D287" i="11" s="1"/>
  <c r="E136" i="7"/>
  <c r="H78" i="7"/>
  <c r="G78" i="7"/>
  <c r="E18" i="7"/>
  <c r="D283" i="11" s="1"/>
  <c r="D107" i="7"/>
  <c r="F107" i="7"/>
  <c r="E84" i="7"/>
  <c r="D100" i="7"/>
  <c r="D58" i="7"/>
  <c r="F143" i="7"/>
  <c r="F56" i="7"/>
  <c r="G56" i="7"/>
  <c r="G32" i="7"/>
  <c r="D134" i="7"/>
  <c r="E94" i="7"/>
  <c r="E62" i="7"/>
  <c r="D62" i="7"/>
  <c r="D113" i="7"/>
  <c r="E74" i="7"/>
  <c r="D74" i="7"/>
  <c r="E88" i="7"/>
  <c r="H116" i="7"/>
  <c r="E116" i="7"/>
  <c r="G146" i="7"/>
  <c r="E188" i="7"/>
  <c r="H99" i="7"/>
  <c r="D67" i="7"/>
  <c r="G150" i="7"/>
  <c r="G73" i="7"/>
  <c r="F124" i="7"/>
  <c r="F15" i="7"/>
  <c r="E280" i="11" s="1"/>
  <c r="B280" i="11"/>
  <c r="F152" i="7"/>
  <c r="D152" i="7"/>
  <c r="F114" i="7"/>
  <c r="H175" i="7"/>
  <c r="E66" i="7"/>
  <c r="J6" i="3"/>
  <c r="I40" i="10" s="1"/>
  <c r="H90" i="7"/>
  <c r="E194" i="7"/>
  <c r="H194" i="7"/>
  <c r="D63" i="7"/>
  <c r="D22" i="7"/>
  <c r="C287" i="11" s="1"/>
  <c r="F18" i="7"/>
  <c r="E283" i="11" s="1"/>
  <c r="B283" i="11"/>
  <c r="G107" i="7"/>
  <c r="H58" i="7"/>
  <c r="G143" i="7"/>
  <c r="E143" i="7"/>
  <c r="E56" i="7"/>
  <c r="E32" i="7"/>
  <c r="D32" i="7"/>
  <c r="H134" i="7"/>
  <c r="G94" i="7"/>
  <c r="F52" i="7"/>
  <c r="G62" i="7"/>
  <c r="E113" i="7"/>
  <c r="G113" i="7"/>
  <c r="H74" i="7"/>
  <c r="D88" i="7"/>
  <c r="H88" i="7"/>
  <c r="F116" i="7"/>
  <c r="H146" i="7"/>
  <c r="H188" i="7"/>
  <c r="G99" i="7"/>
  <c r="E99" i="7"/>
  <c r="H67" i="7"/>
  <c r="F150" i="7"/>
  <c r="E73" i="7"/>
  <c r="D124" i="7"/>
  <c r="D15" i="7"/>
  <c r="C280" i="11" s="1"/>
  <c r="H152" i="7"/>
  <c r="H114" i="7"/>
  <c r="G114" i="7"/>
  <c r="D175" i="7"/>
  <c r="G66" i="7"/>
  <c r="D44" i="7"/>
  <c r="D94" i="7"/>
  <c r="E146" i="7"/>
  <c r="G67" i="7"/>
  <c r="F66" i="7"/>
  <c r="F5" i="3"/>
  <c r="E39" i="10" s="1"/>
  <c r="D5" i="3"/>
  <c r="C39" i="10" s="1"/>
  <c r="H5" i="3"/>
  <c r="G39" i="10" s="1"/>
  <c r="G5" i="3"/>
  <c r="F39" i="10" s="1"/>
  <c r="I5" i="3"/>
  <c r="H39" i="10" s="1"/>
  <c r="E5" i="3"/>
  <c r="D39" i="10" s="1"/>
</calcChain>
</file>

<file path=xl/sharedStrings.xml><?xml version="1.0" encoding="utf-8"?>
<sst xmlns="http://schemas.openxmlformats.org/spreadsheetml/2006/main" count="1218" uniqueCount="363">
  <si>
    <t>Codi d'equip</t>
  </si>
  <si>
    <t>Nom de l'equip</t>
  </si>
  <si>
    <t>Noms dels jugadors</t>
  </si>
  <si>
    <t>Dilluns</t>
  </si>
  <si>
    <t>Dimarts</t>
  </si>
  <si>
    <t>Dimecres</t>
  </si>
  <si>
    <t>Dijous</t>
  </si>
  <si>
    <t>Divendres</t>
  </si>
  <si>
    <t>Dies</t>
  </si>
  <si>
    <t>Total punts</t>
  </si>
  <si>
    <t>Promig</t>
  </si>
  <si>
    <t>Coef. Promig.</t>
  </si>
  <si>
    <t>Jerarquia promig</t>
  </si>
  <si>
    <t>Tot. Bitlles</t>
  </si>
  <si>
    <t>Coeficient Bitlles</t>
  </si>
  <si>
    <t>Tot. Llenyes</t>
  </si>
  <si>
    <t>Coeficient Llenyes</t>
  </si>
  <si>
    <t>Tot. Coef jugador</t>
  </si>
  <si>
    <t>Nom</t>
  </si>
  <si>
    <t>Equip</t>
  </si>
  <si>
    <t>Federats</t>
  </si>
  <si>
    <t>No Federats</t>
  </si>
  <si>
    <t>A</t>
  </si>
  <si>
    <t>B</t>
  </si>
  <si>
    <t>Tirades</t>
  </si>
  <si>
    <t>CÀLCUL CLASSIFICACIÓ EQUIPS</t>
  </si>
  <si>
    <t>FEDERATS</t>
  </si>
  <si>
    <t>NO FEDERATS</t>
  </si>
  <si>
    <t>Zero Ranking</t>
  </si>
  <si>
    <t>Federat</t>
  </si>
  <si>
    <t>Cat.</t>
  </si>
  <si>
    <t>Pista</t>
  </si>
  <si>
    <t>Jugador</t>
  </si>
  <si>
    <t>Coef. Promig</t>
  </si>
  <si>
    <t>Jerarquia</t>
  </si>
  <si>
    <t>f</t>
  </si>
  <si>
    <t>La Penya del Bistec</t>
  </si>
  <si>
    <t>Llorenç Serra</t>
  </si>
  <si>
    <t>Total equip</t>
  </si>
  <si>
    <t>Tot. Coef. Equip</t>
  </si>
  <si>
    <t>DLL</t>
  </si>
  <si>
    <t>DM</t>
  </si>
  <si>
    <t>DC</t>
  </si>
  <si>
    <t>DJ</t>
  </si>
  <si>
    <t>DV</t>
  </si>
  <si>
    <t>Punts</t>
  </si>
  <si>
    <t>Bitlles equip</t>
  </si>
  <si>
    <t>Nº Zeros</t>
  </si>
  <si>
    <t>Jaime López</t>
  </si>
  <si>
    <t>Anna Pruna</t>
  </si>
  <si>
    <t>Pau Gallego</t>
  </si>
  <si>
    <t>Silvia Delcor</t>
  </si>
  <si>
    <t>Marià Perez</t>
  </si>
  <si>
    <t>Ana Medina</t>
  </si>
  <si>
    <t>4 x 4</t>
  </si>
  <si>
    <t>Xavi Mena</t>
  </si>
  <si>
    <t>Manel García</t>
  </si>
  <si>
    <t>Josep Mª Romaguera</t>
  </si>
  <si>
    <t>Manel Gil</t>
  </si>
  <si>
    <t>Carlos Galobardes</t>
  </si>
  <si>
    <t>Amalio Mena</t>
  </si>
  <si>
    <t>Next Stop…?</t>
  </si>
  <si>
    <t>Queralt Manresa</t>
  </si>
  <si>
    <t>Judit Soler</t>
  </si>
  <si>
    <t>Judit Fusalba</t>
  </si>
  <si>
    <t>Daniel López</t>
  </si>
  <si>
    <t>Cristina Gibert</t>
  </si>
  <si>
    <t>8 x 8</t>
  </si>
  <si>
    <t>Nuri Vilert</t>
  </si>
  <si>
    <t>Marta Boada</t>
  </si>
  <si>
    <t>Marina Serra (8x8)</t>
  </si>
  <si>
    <t>Pere Taberner</t>
  </si>
  <si>
    <t>Pere Roca</t>
  </si>
  <si>
    <t>Josep Duran</t>
  </si>
  <si>
    <t>Santi Barrera</t>
  </si>
  <si>
    <t>Oju Peligru</t>
  </si>
  <si>
    <t>Joana Castañeda</t>
  </si>
  <si>
    <t>Alba Romera</t>
  </si>
  <si>
    <t>Laia Roura</t>
  </si>
  <si>
    <t>Paula López</t>
  </si>
  <si>
    <t>Ona Traveria</t>
  </si>
  <si>
    <t>Ruth Maresma</t>
  </si>
  <si>
    <t>Bitllaires de Fogars "A"</t>
  </si>
  <si>
    <t>Cristian Luna</t>
  </si>
  <si>
    <t>Cristina Casado</t>
  </si>
  <si>
    <t>Alejandro Soria</t>
  </si>
  <si>
    <t>Jordi Serra</t>
  </si>
  <si>
    <t>Alex Solano</t>
  </si>
  <si>
    <t>Eduard Salich</t>
  </si>
  <si>
    <t>Vila de Tordera</t>
  </si>
  <si>
    <t>Susana Casado</t>
  </si>
  <si>
    <t>Laura Alonso</t>
  </si>
  <si>
    <t>Antonio Casado</t>
  </si>
  <si>
    <t>Paulino Alonso</t>
  </si>
  <si>
    <t>Cesc Vea</t>
  </si>
  <si>
    <t>Rosa Rodríguez</t>
  </si>
  <si>
    <t>Les Supernenes</t>
  </si>
  <si>
    <t>Stel·la Pagès</t>
  </si>
  <si>
    <t>Inès Pagès</t>
  </si>
  <si>
    <t>Cristina Roura</t>
  </si>
  <si>
    <t>Mercè Pastells</t>
  </si>
  <si>
    <t>Carme Vallicrosa</t>
  </si>
  <si>
    <t>Maria Gallart</t>
  </si>
  <si>
    <t>Carmen Casanellas</t>
  </si>
  <si>
    <t>b</t>
  </si>
  <si>
    <t>Jan Illas</t>
  </si>
  <si>
    <t>Peps</t>
  </si>
  <si>
    <t>Francesc Sitjà</t>
  </si>
  <si>
    <t>Vicens Díaz</t>
  </si>
  <si>
    <t>Gerard Gras</t>
  </si>
  <si>
    <t>Joan Ruiz</t>
  </si>
  <si>
    <t>Biel Poch</t>
  </si>
  <si>
    <t>Jaume Poch</t>
  </si>
  <si>
    <t>Els de Sempre</t>
  </si>
  <si>
    <t>Rafa Ruiz (EDS)</t>
  </si>
  <si>
    <t>Meritxell Torroella</t>
  </si>
  <si>
    <t>Manu Hernandez</t>
  </si>
  <si>
    <t>Glòria Morales</t>
  </si>
  <si>
    <t>Ana Maria Ruiz</t>
  </si>
  <si>
    <t>Bitllaires de Fogars "B"</t>
  </si>
  <si>
    <t>Xevi Ros</t>
  </si>
  <si>
    <t>bf</t>
  </si>
  <si>
    <t>Natalia Ros</t>
  </si>
  <si>
    <t>Pere Cot</t>
  </si>
  <si>
    <t>Neus Sureda</t>
  </si>
  <si>
    <t>Mercè Correa</t>
  </si>
  <si>
    <t>Dolors Casals</t>
  </si>
  <si>
    <t>Bitllerus Junior</t>
  </si>
  <si>
    <t>af</t>
  </si>
  <si>
    <t>Abel Caballé</t>
  </si>
  <si>
    <t>Martí Barrera</t>
  </si>
  <si>
    <t>Jan Caupena</t>
  </si>
  <si>
    <t>Lluc Carbonell</t>
  </si>
  <si>
    <t>Amadeu Ciurana</t>
  </si>
  <si>
    <t>Alan Mena</t>
  </si>
  <si>
    <t>Bitlla Atòmica</t>
  </si>
  <si>
    <t>Xevi Segales</t>
  </si>
  <si>
    <t>Josep Luna</t>
  </si>
  <si>
    <t>Hipolito Palomares</t>
  </si>
  <si>
    <t>Julian Garcia</t>
  </si>
  <si>
    <t>Iulian Bultoc</t>
  </si>
  <si>
    <t>Salvador Escudero</t>
  </si>
  <si>
    <t>Els Roscos</t>
  </si>
  <si>
    <t>Jordi Martí</t>
  </si>
  <si>
    <t>a</t>
  </si>
  <si>
    <t>Jana Martí</t>
  </si>
  <si>
    <t>Xiaoke Martí</t>
  </si>
  <si>
    <t>Pau Martí</t>
  </si>
  <si>
    <t>Joan Martí</t>
  </si>
  <si>
    <t>Anna Bruguera</t>
  </si>
  <si>
    <t>Júlia Bigas</t>
  </si>
  <si>
    <t>Montserrat Martí</t>
  </si>
  <si>
    <t>Els Pedrolos Bitlleros</t>
  </si>
  <si>
    <t>Francisco Romera</t>
  </si>
  <si>
    <t>Pilar Pujol</t>
  </si>
  <si>
    <t>Eloi Romera</t>
  </si>
  <si>
    <t>Marc Tuset</t>
  </si>
  <si>
    <t>Mari Ángeles Pérez</t>
  </si>
  <si>
    <t>Paulo Rodríguez</t>
  </si>
  <si>
    <t>Óscar Rodríguez</t>
  </si>
  <si>
    <t>Raul Rodríguez</t>
  </si>
  <si>
    <t>Moreno Team</t>
  </si>
  <si>
    <t>Eric Pacho</t>
  </si>
  <si>
    <t>Andrea García (MT)</t>
  </si>
  <si>
    <t>Alba Navarro</t>
  </si>
  <si>
    <t>Oliver López</t>
  </si>
  <si>
    <t>Ivan Moreno</t>
  </si>
  <si>
    <t>Ivan Sánchez</t>
  </si>
  <si>
    <t>Emmurallats</t>
  </si>
  <si>
    <t>Óscar López</t>
  </si>
  <si>
    <t>Rocio Muñoz</t>
  </si>
  <si>
    <t>Roser Gras</t>
  </si>
  <si>
    <t>Anna Gras</t>
  </si>
  <si>
    <t>Xavier Mateu</t>
  </si>
  <si>
    <t>Anna Soriano</t>
  </si>
  <si>
    <t>Juego de Conos</t>
  </si>
  <si>
    <t>Marc Ruiz</t>
  </si>
  <si>
    <t>Marc Oller</t>
  </si>
  <si>
    <t>Pablo Pérez</t>
  </si>
  <si>
    <t>Erik Morcillo</t>
  </si>
  <si>
    <t>Pol Oller</t>
  </si>
  <si>
    <t>Roger Roura</t>
  </si>
  <si>
    <t>Eloi Mercader</t>
  </si>
  <si>
    <t>Tòtils</t>
  </si>
  <si>
    <t>Sara Correa</t>
  </si>
  <si>
    <t>Laia Litzell</t>
  </si>
  <si>
    <t>Emma Correa</t>
  </si>
  <si>
    <t>Marc Buxadé</t>
  </si>
  <si>
    <t>Txús Correa</t>
  </si>
  <si>
    <t>Team #</t>
  </si>
  <si>
    <t>Nerea Navarrete</t>
  </si>
  <si>
    <t>Eudald Manresa</t>
  </si>
  <si>
    <t>Andrea García (T#)</t>
  </si>
  <si>
    <t>Abril Fernández</t>
  </si>
  <si>
    <t>Helena Castañeda</t>
  </si>
  <si>
    <t>Fornada 2007</t>
  </si>
  <si>
    <t>Nàdia Pla</t>
  </si>
  <si>
    <t>Anna Correa</t>
  </si>
  <si>
    <t>Berta Mateu</t>
  </si>
  <si>
    <t>Aina Martín</t>
  </si>
  <si>
    <t>Marina Ruiz</t>
  </si>
  <si>
    <t>Minibitllerus</t>
  </si>
  <si>
    <t>Aleix Caballé</t>
  </si>
  <si>
    <t>Arnau Barrera</t>
  </si>
  <si>
    <t>Jordi Monfulleda (MB)</t>
  </si>
  <si>
    <t>Héctor Mateo</t>
  </si>
  <si>
    <t>Miquel Manresa</t>
  </si>
  <si>
    <t>Pol Xampeny</t>
  </si>
  <si>
    <t>Caçabitlles</t>
  </si>
  <si>
    <t>Montse Pascual</t>
  </si>
  <si>
    <t>Cristina Folch</t>
  </si>
  <si>
    <t>Lluis Barrera</t>
  </si>
  <si>
    <t>Jordi Monfulleda (CB)</t>
  </si>
  <si>
    <t>Quim Caballé</t>
  </si>
  <si>
    <t>Mª Angels Xaubet</t>
  </si>
  <si>
    <t>Bit-Team</t>
  </si>
  <si>
    <t>Marc Muñoz</t>
  </si>
  <si>
    <t>Robert Bosch</t>
  </si>
  <si>
    <t>Joan Martín</t>
  </si>
  <si>
    <t>Ot Manresa</t>
  </si>
  <si>
    <t>Adrià Ruiz</t>
  </si>
  <si>
    <t>Alberto Rojo</t>
  </si>
  <si>
    <t>Torderenys</t>
  </si>
  <si>
    <t>Anna Diaz</t>
  </si>
  <si>
    <t>Sergi Torrentó</t>
  </si>
  <si>
    <t>Joan Figueras</t>
  </si>
  <si>
    <t>Martina Vallicrosa</t>
  </si>
  <si>
    <t>Núria Sitjà</t>
  </si>
  <si>
    <t>5 + 1@</t>
  </si>
  <si>
    <t>Vero Entrena</t>
  </si>
  <si>
    <t>David Roura</t>
  </si>
  <si>
    <t>Adrià Mercader</t>
  </si>
  <si>
    <t>Josep Mercader</t>
  </si>
  <si>
    <t>Narcís Ruscalleda</t>
  </si>
  <si>
    <t>David Palomé</t>
  </si>
  <si>
    <t>Marfallones Estrallufades</t>
  </si>
  <si>
    <t>Miquel Blazquez</t>
  </si>
  <si>
    <t>David Manresa</t>
  </si>
  <si>
    <t>Pep Cladellas</t>
  </si>
  <si>
    <t>David Xampeny</t>
  </si>
  <si>
    <t>Manel Vico</t>
  </si>
  <si>
    <t>Juan Manuel Esteban</t>
  </si>
  <si>
    <t>Bitllaires d'Estiu</t>
  </si>
  <si>
    <t>Sofia Alcover</t>
  </si>
  <si>
    <t>Montse Chamizo</t>
  </si>
  <si>
    <t>Silvia Català</t>
  </si>
  <si>
    <t>Eva Zapatero</t>
  </si>
  <si>
    <t>Hervé Manresa</t>
  </si>
  <si>
    <t>The Maidens Break Bitlles</t>
  </si>
  <si>
    <t>Rafa Ruiz (TMBB)</t>
  </si>
  <si>
    <t>Cristina Pérez</t>
  </si>
  <si>
    <t>Jordi Morcillo</t>
  </si>
  <si>
    <t>Mónica Molina</t>
  </si>
  <si>
    <t>Josep Mª Aumedes</t>
  </si>
  <si>
    <t>Sílvia Jiménez</t>
  </si>
  <si>
    <t>Veteranos Basquet Tordera CBTV</t>
  </si>
  <si>
    <t>Anna Xaubet</t>
  </si>
  <si>
    <t>Bernat García</t>
  </si>
  <si>
    <t>Marta Nogueras</t>
  </si>
  <si>
    <t>Salvador Manresa</t>
  </si>
  <si>
    <t>Marta Ayats</t>
  </si>
  <si>
    <t>Pilar Seguer</t>
  </si>
  <si>
    <t>Jordi Tresserras</t>
  </si>
  <si>
    <t>Bitlles amb les Birres</t>
  </si>
  <si>
    <t>Sofia Gajardo</t>
  </si>
  <si>
    <t>Mar Muntada</t>
  </si>
  <si>
    <t>Eva Ruscalleda</t>
  </si>
  <si>
    <t>Mireia González</t>
  </si>
  <si>
    <t>Mónica Muñoz</t>
  </si>
  <si>
    <t>Birra Amunt Bitlla Avall</t>
  </si>
  <si>
    <t>Arnau Massana</t>
  </si>
  <si>
    <t>Alex Salich</t>
  </si>
  <si>
    <t>Marc Nicolau</t>
  </si>
  <si>
    <t>Albert Nicolau</t>
  </si>
  <si>
    <t>David López</t>
  </si>
  <si>
    <t>Coca's Family</t>
  </si>
  <si>
    <t>Laia Escolano</t>
  </si>
  <si>
    <t>Edu Cruz</t>
  </si>
  <si>
    <t>Oscar Escolano</t>
  </si>
  <si>
    <t>Montse Rodríguez</t>
  </si>
  <si>
    <t>Mónica Comino</t>
  </si>
  <si>
    <t>Marc Escolano</t>
  </si>
  <si>
    <t>Pol Escolano</t>
  </si>
  <si>
    <t>La Nevereta</t>
  </si>
  <si>
    <t>Mayra Di Giorgi</t>
  </si>
  <si>
    <t>Marina Serra (LN)</t>
  </si>
  <si>
    <t>Maria Pignatelli</t>
  </si>
  <si>
    <t>Carles Llopart</t>
  </si>
  <si>
    <t>Cristina Agell</t>
  </si>
  <si>
    <t>Bitlla Desèrtica</t>
  </si>
  <si>
    <t>Jordi Durán</t>
  </si>
  <si>
    <t>Ramón Julià (BD)</t>
  </si>
  <si>
    <t>Hugo Roldán</t>
  </si>
  <si>
    <t>Marc Palma</t>
  </si>
  <si>
    <t>Dani Rodríguez</t>
  </si>
  <si>
    <t>Ian Belmonte</t>
  </si>
  <si>
    <t>Enric Fernández</t>
  </si>
  <si>
    <t>Esbuskeskerra</t>
  </si>
  <si>
    <t>Carlos Martín</t>
  </si>
  <si>
    <t>Josep Romaguera</t>
  </si>
  <si>
    <t>Ruben Roncel</t>
  </si>
  <si>
    <t>Vicente Crillo</t>
  </si>
  <si>
    <t>Dan García</t>
  </si>
  <si>
    <t>Albert Taberner</t>
  </si>
  <si>
    <t>Ramón Julià (EBK)</t>
  </si>
  <si>
    <t>Amadeu Sanchez</t>
  </si>
  <si>
    <t>TOTAL</t>
  </si>
  <si>
    <t>FED</t>
  </si>
  <si>
    <t>FED. A</t>
  </si>
  <si>
    <t>FED.B</t>
  </si>
  <si>
    <t>N. FED</t>
  </si>
  <si>
    <t>DILLUNS</t>
  </si>
  <si>
    <t>RONDA</t>
  </si>
  <si>
    <t>PISTES</t>
  </si>
  <si>
    <t>PISTA</t>
  </si>
  <si>
    <t>JUGADOR 1</t>
  </si>
  <si>
    <t>TIRADES</t>
  </si>
  <si>
    <t>TOTALS</t>
  </si>
  <si>
    <t>PARCIAL</t>
  </si>
  <si>
    <t>Bitlles</t>
  </si>
  <si>
    <t>Llenyes</t>
  </si>
  <si>
    <t>Quatres</t>
  </si>
  <si>
    <t>Tresos</t>
  </si>
  <si>
    <t>Dosos</t>
  </si>
  <si>
    <t>Uns</t>
  </si>
  <si>
    <t>Zeros</t>
  </si>
  <si>
    <t>PUNTS</t>
  </si>
  <si>
    <t>PROMIG</t>
  </si>
  <si>
    <r>
      <t>Jugador</t>
    </r>
    <r>
      <rPr>
        <sz val="40"/>
        <rFont val="Arial"/>
        <family val="2"/>
      </rPr>
      <t>1</t>
    </r>
  </si>
  <si>
    <r>
      <t>Jugador</t>
    </r>
    <r>
      <rPr>
        <sz val="40"/>
        <rFont val="Arial"/>
        <family val="2"/>
      </rPr>
      <t>2</t>
    </r>
  </si>
  <si>
    <t xml:space="preserve">JUGADOR 3 </t>
  </si>
  <si>
    <r>
      <t>Jugador</t>
    </r>
    <r>
      <rPr>
        <sz val="40"/>
        <rFont val="Arial"/>
        <family val="2"/>
      </rPr>
      <t>3</t>
    </r>
  </si>
  <si>
    <t>JUGADOR 4</t>
  </si>
  <si>
    <r>
      <t>Jugador</t>
    </r>
    <r>
      <rPr>
        <sz val="40"/>
        <rFont val="Arial"/>
        <family val="2"/>
      </rPr>
      <t>4</t>
    </r>
  </si>
  <si>
    <t>JUGADOR 5</t>
  </si>
  <si>
    <r>
      <t>Jugador</t>
    </r>
    <r>
      <rPr>
        <sz val="40"/>
        <rFont val="Arial"/>
        <family val="2"/>
      </rPr>
      <t>5</t>
    </r>
  </si>
  <si>
    <t>DIMARTS</t>
  </si>
  <si>
    <t>JUGADOR 2</t>
  </si>
  <si>
    <t>DIMECRES</t>
  </si>
  <si>
    <t>DIJOUS</t>
  </si>
  <si>
    <t>DIVENDRES</t>
  </si>
  <si>
    <t>CLASSIFICACIÓ EQUIPS FEDERATS</t>
  </si>
  <si>
    <t>POS.</t>
  </si>
  <si>
    <t>EQUIP</t>
  </si>
  <si>
    <t>DLL.</t>
  </si>
  <si>
    <t>DM.</t>
  </si>
  <si>
    <t>DC.</t>
  </si>
  <si>
    <t>DJ.</t>
  </si>
  <si>
    <t>DV.</t>
  </si>
  <si>
    <t>BITLLES</t>
  </si>
  <si>
    <t>CLASSIFICACIÓ EQUIPS NO FEDERATS</t>
  </si>
  <si>
    <t>T. PUNTS</t>
  </si>
  <si>
    <t>CLASSIFICACIÓ INDIVIDUAL JUGADORS NO FEDERATS</t>
  </si>
  <si>
    <t>JUGADOR</t>
  </si>
  <si>
    <t>TOTAL PUNTS</t>
  </si>
  <si>
    <t>CLASSIFICACIÓ INDIVIDUAL JUGADORS FEDERATS</t>
  </si>
  <si>
    <t>CLASSIFICACIÓ INDIVIDUAL 2007-2011</t>
  </si>
  <si>
    <t>CLASSIFICACIÓ INDIVIDUAL 2003-2006</t>
  </si>
  <si>
    <t>ZERO RANKING</t>
  </si>
  <si>
    <t>Nº Roscos</t>
  </si>
  <si>
    <t>Bitlles a la Fresca ’17 &gt;  Classificacions</t>
  </si>
  <si>
    <t>BITLLES A LA FRESCA '19 &gt; CLASSIFICACIONS</t>
  </si>
  <si>
    <r>
      <t xml:space="preserve">BITLLES A LA FRESCA '19 &gt; </t>
    </r>
    <r>
      <rPr>
        <sz val="14"/>
        <color theme="0"/>
        <rFont val="Arial"/>
        <family val="2"/>
      </rPr>
      <t>CLASSIFICACIONS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</si>
</sst>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"/>
    <numFmt numFmtId="166" formatCode="0.000000"/>
    <numFmt numFmtId="167" formatCode="0.0000000"/>
    <numFmt numFmtId="168" formatCode="0.00000000000000000"/>
  </numFmts>
  <fonts count="15">
    <font>
      <sz val="10"/>
      <name val="Arial"/>
      <family val="2"/>
    </font>
    <font>
      <b/>
      <sz val="10"/>
      <name val="Arial"/>
      <family val="2"/>
    </font>
    <font>
      <sz val="48"/>
      <name val="Arial"/>
      <family val="2"/>
    </font>
    <font>
      <b/>
      <sz val="10.5"/>
      <name val="Arial"/>
      <family val="2"/>
    </font>
    <font>
      <sz val="8"/>
      <name val="Arial"/>
      <family val="2"/>
    </font>
    <font>
      <sz val="24"/>
      <name val="Arial"/>
      <family val="2"/>
    </font>
    <font>
      <sz val="40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0"/>
      <color theme="10"/>
      <name val="Arial"/>
      <family val="2"/>
    </font>
    <font>
      <sz val="18"/>
      <color theme="0"/>
      <name val="Arial"/>
      <family val="2"/>
    </font>
    <font>
      <sz val="14"/>
      <color theme="0"/>
      <name val="Arial"/>
      <family val="2"/>
    </font>
    <font>
      <sz val="26"/>
      <color theme="0"/>
      <name val="Arial"/>
      <family val="2"/>
    </font>
    <font>
      <sz val="2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49"/>
        <bgColor indexed="57"/>
      </patternFill>
    </fill>
    <fill>
      <patternFill patternType="solid">
        <fgColor indexed="31"/>
        <bgColor indexed="22"/>
      </patternFill>
    </fill>
    <fill>
      <patternFill patternType="solid">
        <fgColor indexed="23"/>
        <bgColor indexed="55"/>
      </patternFill>
    </fill>
    <fill>
      <patternFill patternType="solid">
        <fgColor indexed="23"/>
        <bgColor indexed="22"/>
      </patternFill>
    </fill>
    <fill>
      <patternFill patternType="solid">
        <fgColor indexed="8"/>
        <b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57"/>
      </patternFill>
    </fill>
    <fill>
      <patternFill patternType="solid">
        <fgColor indexed="21"/>
        <bgColor indexed="38"/>
      </patternFill>
    </fill>
    <fill>
      <patternFill patternType="solid">
        <fgColor indexed="40"/>
        <bgColor indexed="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 applyProtection="1"/>
    <xf numFmtId="2" fontId="0" fillId="0" borderId="0" xfId="0" applyNumberFormat="1"/>
    <xf numFmtId="0" fontId="1" fillId="0" borderId="1" xfId="0" applyFont="1" applyBorder="1" applyAlignment="1" applyProtection="1">
      <alignment horizontal="center"/>
    </xf>
    <xf numFmtId="2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166" fontId="0" fillId="0" borderId="0" xfId="0" applyNumberFormat="1" applyFo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8" fontId="0" fillId="0" borderId="0" xfId="0" applyNumberFormat="1"/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0" borderId="0" xfId="0" applyFont="1"/>
    <xf numFmtId="2" fontId="0" fillId="4" borderId="1" xfId="0" applyNumberFormat="1" applyFill="1" applyBorder="1"/>
    <xf numFmtId="0" fontId="1" fillId="0" borderId="4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167" fontId="0" fillId="0" borderId="0" xfId="0" applyNumberFormat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167" fontId="0" fillId="0" borderId="11" xfId="0" applyNumberFormat="1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/>
    </xf>
    <xf numFmtId="0" fontId="0" fillId="3" borderId="13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12" xfId="0" applyFont="1" applyFill="1" applyBorder="1" applyAlignment="1"/>
    <xf numFmtId="0" fontId="1" fillId="5" borderId="15" xfId="0" applyFont="1" applyFill="1" applyBorder="1"/>
    <xf numFmtId="0" fontId="1" fillId="5" borderId="16" xfId="0" applyFont="1" applyFill="1" applyBorder="1" applyAlignment="1">
      <alignment horizontal="center"/>
    </xf>
    <xf numFmtId="1" fontId="0" fillId="3" borderId="13" xfId="0" applyNumberFormat="1" applyFill="1" applyBorder="1"/>
    <xf numFmtId="0" fontId="0" fillId="0" borderId="17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Font="1" applyBorder="1" applyAlignment="1" applyProtection="1"/>
    <xf numFmtId="0" fontId="4" fillId="0" borderId="1" xfId="0" applyFont="1" applyBorder="1" applyProtection="1"/>
    <xf numFmtId="0" fontId="4" fillId="0" borderId="1" xfId="0" applyFont="1" applyBorder="1" applyAlignment="1" applyProtection="1">
      <alignment horizontal="center"/>
    </xf>
    <xf numFmtId="0" fontId="0" fillId="0" borderId="18" xfId="0" applyFont="1" applyBorder="1" applyProtection="1"/>
    <xf numFmtId="0" fontId="0" fillId="0" borderId="19" xfId="0" applyBorder="1" applyProtection="1"/>
    <xf numFmtId="0" fontId="4" fillId="0" borderId="19" xfId="0" applyFont="1" applyBorder="1" applyProtection="1"/>
    <xf numFmtId="0" fontId="4" fillId="0" borderId="19" xfId="0" applyFont="1" applyBorder="1" applyAlignment="1" applyProtection="1">
      <alignment horizontal="center" vertical="center"/>
    </xf>
    <xf numFmtId="0" fontId="0" fillId="0" borderId="5" xfId="0" applyBorder="1" applyProtection="1"/>
    <xf numFmtId="0" fontId="0" fillId="0" borderId="0" xfId="0" applyBorder="1" applyProtection="1"/>
    <xf numFmtId="0" fontId="2" fillId="0" borderId="18" xfId="0" applyFont="1" applyBorder="1" applyAlignment="1" applyProtection="1">
      <alignment horizontal="center" vertical="center"/>
    </xf>
    <xf numFmtId="0" fontId="8" fillId="6" borderId="1" xfId="0" applyFont="1" applyFill="1" applyBorder="1"/>
    <xf numFmtId="0" fontId="0" fillId="0" borderId="0" xfId="0" applyFill="1"/>
    <xf numFmtId="2" fontId="8" fillId="6" borderId="1" xfId="0" applyNumberFormat="1" applyFont="1" applyFill="1" applyBorder="1"/>
    <xf numFmtId="0" fontId="8" fillId="7" borderId="1" xfId="0" applyFont="1" applyFill="1" applyBorder="1"/>
    <xf numFmtId="2" fontId="8" fillId="7" borderId="1" xfId="0" applyNumberFormat="1" applyFont="1" applyFill="1" applyBorder="1"/>
    <xf numFmtId="0" fontId="0" fillId="0" borderId="0" xfId="0" applyAlignment="1" applyProtection="1">
      <alignment horizontal="center"/>
    </xf>
    <xf numFmtId="168" fontId="0" fillId="0" borderId="0" xfId="0" applyNumberFormat="1" applyProtection="1"/>
    <xf numFmtId="164" fontId="0" fillId="0" borderId="0" xfId="0" applyNumberFormat="1" applyProtection="1"/>
    <xf numFmtId="2" fontId="0" fillId="0" borderId="0" xfId="0" applyNumberFormat="1" applyProtection="1"/>
    <xf numFmtId="0" fontId="0" fillId="0" borderId="2" xfId="0" applyFont="1" applyBorder="1" applyAlignment="1" applyProtection="1">
      <alignment horizontal="center"/>
    </xf>
    <xf numFmtId="0" fontId="0" fillId="0" borderId="7" xfId="0" applyBorder="1" applyProtection="1"/>
    <xf numFmtId="0" fontId="0" fillId="0" borderId="8" xfId="0" applyBorder="1" applyProtection="1"/>
    <xf numFmtId="0" fontId="0" fillId="0" borderId="6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20" xfId="0" applyBorder="1" applyProtection="1"/>
    <xf numFmtId="0" fontId="0" fillId="0" borderId="0" xfId="0" applyAlignment="1" applyProtection="1">
      <alignment horizontal="center" vertical="center"/>
    </xf>
    <xf numFmtId="165" fontId="0" fillId="0" borderId="0" xfId="0" applyNumberFormat="1" applyProtection="1"/>
    <xf numFmtId="166" fontId="0" fillId="0" borderId="0" xfId="0" applyNumberFormat="1" applyProtection="1"/>
    <xf numFmtId="0" fontId="0" fillId="8" borderId="5" xfId="0" applyFill="1" applyBorder="1" applyProtection="1">
      <protection locked="0"/>
    </xf>
    <xf numFmtId="0" fontId="0" fillId="8" borderId="5" xfId="0" applyFont="1" applyFill="1" applyBorder="1" applyProtection="1">
      <protection locked="0"/>
    </xf>
    <xf numFmtId="0" fontId="2" fillId="0" borderId="21" xfId="0" applyFont="1" applyBorder="1" applyAlignment="1" applyProtection="1"/>
    <xf numFmtId="0" fontId="2" fillId="0" borderId="22" xfId="0" applyFont="1" applyBorder="1" applyAlignment="1" applyProtection="1"/>
    <xf numFmtId="0" fontId="2" fillId="0" borderId="2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right" vertical="center"/>
      <protection locked="0"/>
    </xf>
    <xf numFmtId="2" fontId="0" fillId="0" borderId="23" xfId="0" applyNumberFormat="1" applyBorder="1" applyProtection="1"/>
    <xf numFmtId="2" fontId="0" fillId="0" borderId="9" xfId="0" applyNumberFormat="1" applyBorder="1" applyProtection="1"/>
    <xf numFmtId="2" fontId="0" fillId="0" borderId="20" xfId="0" applyNumberFormat="1" applyBorder="1" applyProtection="1"/>
    <xf numFmtId="0" fontId="0" fillId="0" borderId="13" xfId="0" applyBorder="1" applyAlignment="1" applyProtection="1">
      <alignment horizontal="center"/>
    </xf>
    <xf numFmtId="0" fontId="0" fillId="0" borderId="1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/>
    </xf>
    <xf numFmtId="0" fontId="0" fillId="0" borderId="13" xfId="0" applyBorder="1" applyProtection="1"/>
    <xf numFmtId="0" fontId="0" fillId="0" borderId="24" xfId="0" applyBorder="1" applyProtection="1"/>
    <xf numFmtId="0" fontId="4" fillId="0" borderId="15" xfId="0" applyFont="1" applyBorder="1" applyProtection="1"/>
    <xf numFmtId="0" fontId="9" fillId="4" borderId="1" xfId="0" applyFont="1" applyFill="1" applyBorder="1"/>
    <xf numFmtId="2" fontId="9" fillId="4" borderId="1" xfId="0" applyNumberFormat="1" applyFont="1" applyFill="1" applyBorder="1"/>
    <xf numFmtId="0" fontId="8" fillId="9" borderId="1" xfId="0" applyFont="1" applyFill="1" applyBorder="1"/>
    <xf numFmtId="0" fontId="8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right"/>
    </xf>
    <xf numFmtId="2" fontId="8" fillId="9" borderId="1" xfId="0" applyNumberFormat="1" applyFont="1" applyFill="1" applyBorder="1"/>
    <xf numFmtId="0" fontId="8" fillId="9" borderId="1" xfId="0" applyFont="1" applyFill="1" applyBorder="1" applyProtection="1"/>
    <xf numFmtId="2" fontId="8" fillId="9" borderId="1" xfId="0" applyNumberFormat="1" applyFont="1" applyFill="1" applyBorder="1" applyProtection="1"/>
    <xf numFmtId="0" fontId="8" fillId="6" borderId="1" xfId="0" applyFont="1" applyFill="1" applyBorder="1" applyProtection="1"/>
    <xf numFmtId="0" fontId="0" fillId="0" borderId="5" xfId="0" applyFill="1" applyBorder="1" applyProtection="1">
      <protection locked="0"/>
    </xf>
    <xf numFmtId="0" fontId="0" fillId="0" borderId="5" xfId="0" applyFont="1" applyFill="1" applyBorder="1" applyProtection="1">
      <protection locked="0"/>
    </xf>
    <xf numFmtId="0" fontId="3" fillId="0" borderId="13" xfId="0" applyFont="1" applyBorder="1" applyAlignment="1" applyProtection="1">
      <alignment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2" fontId="0" fillId="0" borderId="17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Alignment="1" applyProtection="1">
      <alignment vertical="center"/>
    </xf>
    <xf numFmtId="0" fontId="1" fillId="0" borderId="0" xfId="0" applyFont="1" applyProtection="1"/>
    <xf numFmtId="0" fontId="0" fillId="0" borderId="28" xfId="0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2" fontId="8" fillId="6" borderId="1" xfId="0" applyNumberFormat="1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0" fillId="0" borderId="5" xfId="0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 applyProtection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8" fillId="9" borderId="5" xfId="0" applyFont="1" applyFill="1" applyBorder="1"/>
    <xf numFmtId="0" fontId="8" fillId="9" borderId="5" xfId="0" applyFont="1" applyFill="1" applyBorder="1" applyAlignment="1">
      <alignment horizontal="left"/>
    </xf>
    <xf numFmtId="0" fontId="8" fillId="9" borderId="5" xfId="0" applyFont="1" applyFill="1" applyBorder="1" applyAlignment="1">
      <alignment horizontal="right"/>
    </xf>
    <xf numFmtId="0" fontId="8" fillId="6" borderId="5" xfId="0" applyFont="1" applyFill="1" applyBorder="1"/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0" fillId="13" borderId="5" xfId="0" applyFill="1" applyBorder="1" applyAlignment="1" applyProtection="1">
      <alignment horizontal="center" vertical="center"/>
      <protection locked="0"/>
    </xf>
    <xf numFmtId="0" fontId="0" fillId="13" borderId="5" xfId="0" applyFont="1" applyFill="1" applyBorder="1" applyAlignment="1" applyProtection="1">
      <alignment horizontal="center" vertical="center"/>
      <protection locked="0"/>
    </xf>
    <xf numFmtId="0" fontId="0" fillId="13" borderId="17" xfId="0" applyFill="1" applyBorder="1" applyAlignment="1" applyProtection="1">
      <alignment horizontal="center" vertical="center"/>
      <protection locked="0"/>
    </xf>
    <xf numFmtId="0" fontId="0" fillId="13" borderId="25" xfId="0" applyFill="1" applyBorder="1" applyAlignment="1" applyProtection="1">
      <alignment horizontal="center" vertical="center"/>
      <protection locked="0"/>
    </xf>
    <xf numFmtId="0" fontId="0" fillId="13" borderId="27" xfId="0" applyFill="1" applyBorder="1" applyAlignment="1" applyProtection="1">
      <alignment horizontal="center" vertical="center"/>
      <protection locked="0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27" xfId="0" applyFont="1" applyBorder="1" applyAlignment="1" applyProtection="1">
      <alignment horizontal="center" vertical="center"/>
      <protection locked="0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14" borderId="5" xfId="0" applyFill="1" applyBorder="1" applyAlignment="1" applyProtection="1">
      <alignment horizontal="center" vertical="center"/>
      <protection locked="0"/>
    </xf>
    <xf numFmtId="0" fontId="0" fillId="14" borderId="5" xfId="0" applyFont="1" applyFill="1" applyBorder="1" applyAlignment="1" applyProtection="1">
      <alignment horizontal="center" vertical="center"/>
      <protection locked="0"/>
    </xf>
    <xf numFmtId="0" fontId="0" fillId="15" borderId="5" xfId="0" applyFill="1" applyBorder="1" applyAlignment="1" applyProtection="1">
      <alignment horizontal="center" vertical="center"/>
      <protection locked="0"/>
    </xf>
    <xf numFmtId="0" fontId="0" fillId="15" borderId="5" xfId="0" applyFont="1" applyFill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5" xfId="0" applyBorder="1" applyAlignment="1" applyProtection="1">
      <alignment horizontal="center" vertical="center"/>
    </xf>
    <xf numFmtId="0" fontId="0" fillId="13" borderId="5" xfId="1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164" fontId="0" fillId="0" borderId="5" xfId="0" applyNumberFormat="1" applyFont="1" applyBorder="1" applyAlignment="1" applyProtection="1">
      <alignment horizontal="center" vertical="center"/>
    </xf>
    <xf numFmtId="2" fontId="0" fillId="0" borderId="5" xfId="0" applyNumberFormat="1" applyFont="1" applyBorder="1" applyAlignment="1" applyProtection="1">
      <alignment horizontal="center" vertical="center"/>
    </xf>
    <xf numFmtId="165" fontId="0" fillId="0" borderId="5" xfId="0" applyNumberFormat="1" applyFont="1" applyBorder="1" applyAlignment="1" applyProtection="1">
      <alignment horizontal="center" vertical="center"/>
    </xf>
    <xf numFmtId="166" fontId="0" fillId="0" borderId="5" xfId="0" applyNumberFormat="1" applyFont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 textRotation="255"/>
    </xf>
    <xf numFmtId="0" fontId="5" fillId="0" borderId="31" xfId="0" applyFont="1" applyBorder="1" applyAlignment="1" applyProtection="1">
      <alignment horizontal="center" vertical="center" textRotation="255"/>
    </xf>
    <xf numFmtId="0" fontId="5" fillId="0" borderId="32" xfId="0" applyFont="1" applyBorder="1" applyAlignment="1" applyProtection="1">
      <alignment horizontal="center" vertical="center" textRotation="255"/>
    </xf>
    <xf numFmtId="0" fontId="3" fillId="0" borderId="18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</xf>
    <xf numFmtId="0" fontId="3" fillId="0" borderId="30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right" vertical="center"/>
    </xf>
    <xf numFmtId="0" fontId="4" fillId="0" borderId="3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right" vertical="center"/>
    </xf>
    <xf numFmtId="0" fontId="2" fillId="0" borderId="34" xfId="0" applyFont="1" applyBorder="1" applyAlignment="1" applyProtection="1">
      <alignment horizontal="center"/>
    </xf>
    <xf numFmtId="0" fontId="2" fillId="0" borderId="35" xfId="0" applyFont="1" applyBorder="1" applyAlignment="1" applyProtection="1">
      <alignment horizontal="center"/>
    </xf>
    <xf numFmtId="0" fontId="2" fillId="0" borderId="36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left" vertical="center" wrapText="1"/>
    </xf>
    <xf numFmtId="0" fontId="11" fillId="12" borderId="5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/>
    </xf>
    <xf numFmtId="0" fontId="14" fillId="12" borderId="37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99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0</xdr:row>
      <xdr:rowOff>57150</xdr:rowOff>
    </xdr:from>
    <xdr:to>
      <xdr:col>8</xdr:col>
      <xdr:colOff>333375</xdr:colOff>
      <xdr:row>0</xdr:row>
      <xdr:rowOff>731731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57150"/>
          <a:ext cx="638175" cy="67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77.bin"/><Relationship Id="rId4" Type="http://schemas.openxmlformats.org/officeDocument/2006/relationships/printerSettings" Target="../printerSettings/printerSettings76.bin"/><Relationship Id="rId9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5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8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36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45.bin"/><Relationship Id="rId4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3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4.bin"/><Relationship Id="rId3" Type="http://schemas.openxmlformats.org/officeDocument/2006/relationships/printerSettings" Target="../printerSettings/printerSettings59.bin"/><Relationship Id="rId7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6" Type="http://schemas.openxmlformats.org/officeDocument/2006/relationships/printerSettings" Target="../printerSettings/printerSettings62.bin"/><Relationship Id="rId5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60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69.bin"/><Relationship Id="rId4" Type="http://schemas.openxmlformats.org/officeDocument/2006/relationships/printerSettings" Target="../printerSettings/printerSettings6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9"/>
  <sheetViews>
    <sheetView tabSelected="1" topLeftCell="B1" zoomScaleNormal="100" workbookViewId="0">
      <pane xSplit="1" ySplit="2" topLeftCell="C3" activePane="bottomRight" state="frozenSplit"/>
      <selection pane="bottomRight" activeCell="AD66" sqref="AD66"/>
      <selection pane="bottomLeft" activeCell="B3" sqref="B3"/>
      <selection pane="topRight" activeCell="C1" sqref="C1"/>
    </sheetView>
  </sheetViews>
  <sheetFormatPr defaultColWidth="11.5703125" defaultRowHeight="12.75"/>
  <cols>
    <col min="1" max="1" width="11.42578125" style="70" hidden="1" customWidth="1"/>
    <col min="2" max="2" width="13" style="1" customWidth="1"/>
    <col min="3" max="3" width="8" style="1" bestFit="1" customWidth="1"/>
    <col min="4" max="4" width="30.5703125" style="1" customWidth="1"/>
    <col min="5" max="5" width="30.5703125" style="1" hidden="1" customWidth="1"/>
    <col min="6" max="6" width="8" style="1" bestFit="1" customWidth="1"/>
    <col min="7" max="7" width="21.28515625" style="1" customWidth="1"/>
    <col min="8" max="8" width="5.42578125" style="80" bestFit="1" customWidth="1"/>
    <col min="9" max="9" width="5.42578125" style="80" hidden="1" customWidth="1"/>
    <col min="10" max="10" width="8.42578125" style="68" bestFit="1" customWidth="1"/>
    <col min="11" max="11" width="8.42578125" style="68" hidden="1" customWidth="1"/>
    <col min="12" max="12" width="5.42578125" style="80" bestFit="1" customWidth="1"/>
    <col min="13" max="13" width="5.42578125" style="80" hidden="1" customWidth="1"/>
    <col min="14" max="14" width="8.42578125" style="68" bestFit="1" customWidth="1"/>
    <col min="15" max="15" width="8.42578125" style="68" hidden="1" customWidth="1"/>
    <col min="16" max="16" width="5.42578125" style="80" bestFit="1" customWidth="1"/>
    <col min="17" max="17" width="5.42578125" style="80" hidden="1" customWidth="1"/>
    <col min="18" max="18" width="8.42578125" style="68" bestFit="1" customWidth="1"/>
    <col min="19" max="19" width="8.42578125" style="68" hidden="1" customWidth="1"/>
    <col min="20" max="20" width="5.42578125" style="80" bestFit="1" customWidth="1"/>
    <col min="21" max="21" width="5.42578125" style="80" hidden="1" customWidth="1"/>
    <col min="22" max="22" width="8.42578125" style="68" bestFit="1" customWidth="1"/>
    <col min="23" max="23" width="8.42578125" style="68" hidden="1" customWidth="1"/>
    <col min="24" max="24" width="6.42578125" style="80" customWidth="1"/>
    <col min="25" max="25" width="5.42578125" style="80" hidden="1" customWidth="1"/>
    <col min="26" max="26" width="8.42578125" style="68" bestFit="1" customWidth="1"/>
    <col min="27" max="27" width="8.42578125" style="68" hidden="1" customWidth="1"/>
    <col min="28" max="33" width="11.5703125" style="68"/>
    <col min="34" max="34" width="13.28515625" style="1" customWidth="1"/>
    <col min="35" max="35" width="11.5703125" style="71"/>
    <col min="36" max="36" width="14.140625" style="70" bestFit="1" customWidth="1"/>
    <col min="37" max="37" width="15" style="1" customWidth="1"/>
    <col min="38" max="38" width="11.5703125" style="1"/>
    <col min="39" max="39" width="15.42578125" style="81" customWidth="1"/>
    <col min="40" max="40" width="11.5703125" style="1"/>
    <col min="41" max="41" width="16.5703125" style="82" customWidth="1"/>
    <col min="42" max="42" width="15.42578125" style="70" customWidth="1"/>
    <col min="43" max="43" width="16.5703125" style="1" bestFit="1" customWidth="1"/>
    <col min="44" max="44" width="17.85546875" style="1" bestFit="1" customWidth="1"/>
    <col min="45" max="45" width="12.28515625" style="1" bestFit="1" customWidth="1"/>
    <col min="46" max="56" width="11.42578125" style="1" customWidth="1"/>
    <col min="57" max="57" width="12.7109375" style="1" bestFit="1" customWidth="1"/>
    <col min="58" max="59" width="11.5703125" style="1"/>
    <col min="60" max="60" width="17.28515625" style="1" bestFit="1" customWidth="1"/>
    <col min="61" max="61" width="18.140625" style="1" bestFit="1" customWidth="1"/>
    <col min="62" max="62" width="4.28515625" style="1" bestFit="1" customWidth="1"/>
    <col min="63" max="66" width="4" style="1" bestFit="1" customWidth="1"/>
    <col min="67" max="67" width="5.85546875" style="1" bestFit="1" customWidth="1"/>
    <col min="68" max="68" width="11.140625" style="1" bestFit="1" customWidth="1"/>
    <col min="69" max="69" width="11.5703125" style="1"/>
    <col min="70" max="70" width="14.85546875" style="1" customWidth="1"/>
    <col min="71" max="71" width="8.42578125" style="1" bestFit="1" customWidth="1"/>
    <col min="72" max="72" width="14.85546875" style="1" bestFit="1" customWidth="1"/>
    <col min="73" max="73" width="10" style="1" bestFit="1" customWidth="1"/>
    <col min="74" max="74" width="14.28515625" style="1" bestFit="1" customWidth="1"/>
    <col min="75" max="75" width="11.5703125" style="1"/>
    <col min="76" max="76" width="14.85546875" style="1" bestFit="1" customWidth="1"/>
    <col min="77" max="78" width="11.5703125" style="1"/>
    <col min="79" max="79" width="11.5703125" style="71"/>
    <col min="80" max="16384" width="11.5703125" style="1"/>
  </cols>
  <sheetData>
    <row r="1" spans="1:79">
      <c r="B1" s="41" t="s">
        <v>0</v>
      </c>
      <c r="C1" s="41"/>
      <c r="D1" s="41" t="s">
        <v>1</v>
      </c>
      <c r="E1" s="41"/>
      <c r="F1" s="41"/>
      <c r="G1" s="42" t="s">
        <v>2</v>
      </c>
      <c r="H1" s="168" t="s">
        <v>3</v>
      </c>
      <c r="I1" s="168"/>
      <c r="J1" s="169"/>
      <c r="K1" s="125"/>
      <c r="L1" s="167" t="s">
        <v>4</v>
      </c>
      <c r="M1" s="168"/>
      <c r="N1" s="169"/>
      <c r="O1" s="125"/>
      <c r="P1" s="167" t="s">
        <v>5</v>
      </c>
      <c r="Q1" s="168"/>
      <c r="R1" s="169"/>
      <c r="S1" s="125"/>
      <c r="T1" s="167" t="s">
        <v>6</v>
      </c>
      <c r="U1" s="168"/>
      <c r="V1" s="169"/>
      <c r="W1" s="125"/>
      <c r="X1" s="167" t="s">
        <v>7</v>
      </c>
      <c r="Y1" s="168"/>
      <c r="Z1" s="169"/>
      <c r="AA1" s="126"/>
      <c r="AB1" s="92" t="s">
        <v>8</v>
      </c>
      <c r="AC1" s="165" t="s">
        <v>3</v>
      </c>
      <c r="AD1" s="165" t="s">
        <v>4</v>
      </c>
      <c r="AE1" s="165" t="s">
        <v>5</v>
      </c>
      <c r="AF1" s="165" t="s">
        <v>6</v>
      </c>
      <c r="AG1" s="165" t="s">
        <v>7</v>
      </c>
      <c r="AH1" s="165" t="s">
        <v>9</v>
      </c>
      <c r="AI1" s="171" t="s">
        <v>10</v>
      </c>
      <c r="AJ1" s="170" t="s">
        <v>11</v>
      </c>
      <c r="AK1" s="165" t="s">
        <v>12</v>
      </c>
      <c r="AL1" s="165" t="s">
        <v>13</v>
      </c>
      <c r="AM1" s="172" t="s">
        <v>14</v>
      </c>
      <c r="AN1" s="165" t="s">
        <v>15</v>
      </c>
      <c r="AO1" s="173" t="s">
        <v>16</v>
      </c>
      <c r="AP1" s="170" t="s">
        <v>17</v>
      </c>
      <c r="AQ1" s="165" t="s">
        <v>18</v>
      </c>
      <c r="AR1" s="165" t="s">
        <v>19</v>
      </c>
      <c r="AS1" s="160" t="s">
        <v>20</v>
      </c>
      <c r="AT1" s="160"/>
      <c r="AU1" s="160"/>
      <c r="AV1" s="160" t="s">
        <v>21</v>
      </c>
      <c r="AW1" s="160"/>
      <c r="AX1" s="160"/>
      <c r="AY1" s="162" t="s">
        <v>22</v>
      </c>
      <c r="AZ1" s="163"/>
      <c r="BA1" s="164"/>
      <c r="BB1" s="162" t="s">
        <v>23</v>
      </c>
      <c r="BC1" s="163"/>
      <c r="BD1" s="164"/>
      <c r="BE1" s="161" t="s">
        <v>24</v>
      </c>
      <c r="BG1" s="138" t="s">
        <v>25</v>
      </c>
      <c r="BH1" s="139"/>
      <c r="BI1" s="139"/>
      <c r="BJ1" s="139"/>
      <c r="BK1" s="139"/>
      <c r="BL1" s="139"/>
      <c r="BM1" s="139"/>
      <c r="BN1" s="139"/>
      <c r="BO1" s="139"/>
      <c r="BP1" s="158"/>
      <c r="BQ1" s="138" t="s">
        <v>26</v>
      </c>
      <c r="BR1" s="139"/>
      <c r="BS1" s="139"/>
      <c r="BT1" s="158"/>
      <c r="BU1" s="138" t="s">
        <v>27</v>
      </c>
      <c r="BV1" s="139"/>
      <c r="BW1" s="139"/>
      <c r="BX1" s="158"/>
      <c r="BY1" s="138" t="s">
        <v>28</v>
      </c>
      <c r="BZ1" s="139"/>
      <c r="CA1" s="139"/>
    </row>
    <row r="2" spans="1:79">
      <c r="B2" s="41"/>
      <c r="C2" s="41" t="s">
        <v>29</v>
      </c>
      <c r="D2" s="41"/>
      <c r="E2" s="41"/>
      <c r="F2" s="41" t="s">
        <v>30</v>
      </c>
      <c r="G2" s="42"/>
      <c r="H2" s="40" t="s">
        <v>31</v>
      </c>
      <c r="I2" s="24"/>
      <c r="J2" s="27" t="s">
        <v>32</v>
      </c>
      <c r="K2" s="27"/>
      <c r="L2" s="24" t="s">
        <v>31</v>
      </c>
      <c r="M2" s="24"/>
      <c r="N2" s="27" t="s">
        <v>32</v>
      </c>
      <c r="O2" s="27"/>
      <c r="P2" s="24" t="s">
        <v>31</v>
      </c>
      <c r="Q2" s="24"/>
      <c r="R2" s="27" t="s">
        <v>32</v>
      </c>
      <c r="S2" s="27"/>
      <c r="T2" s="24" t="s">
        <v>31</v>
      </c>
      <c r="U2" s="24"/>
      <c r="V2" s="27" t="s">
        <v>32</v>
      </c>
      <c r="W2" s="27"/>
      <c r="X2" s="24" t="s">
        <v>31</v>
      </c>
      <c r="Y2" s="24"/>
      <c r="Z2" s="27" t="s">
        <v>32</v>
      </c>
      <c r="AA2" s="3"/>
      <c r="AB2" s="93"/>
      <c r="AC2" s="165"/>
      <c r="AD2" s="165"/>
      <c r="AE2" s="165"/>
      <c r="AF2" s="165"/>
      <c r="AG2" s="165"/>
      <c r="AH2" s="165"/>
      <c r="AI2" s="171"/>
      <c r="AJ2" s="170"/>
      <c r="AK2" s="165"/>
      <c r="AL2" s="165"/>
      <c r="AM2" s="172"/>
      <c r="AN2" s="165"/>
      <c r="AO2" s="173"/>
      <c r="AP2" s="170"/>
      <c r="AQ2" s="165"/>
      <c r="AR2" s="165"/>
      <c r="AS2" s="60" t="s">
        <v>33</v>
      </c>
      <c r="AT2" s="60" t="s">
        <v>34</v>
      </c>
      <c r="AU2" s="60" t="s">
        <v>18</v>
      </c>
      <c r="AV2" s="60" t="s">
        <v>33</v>
      </c>
      <c r="AW2" s="60" t="s">
        <v>34</v>
      </c>
      <c r="AX2" s="60" t="s">
        <v>18</v>
      </c>
      <c r="AY2" s="60" t="s">
        <v>33</v>
      </c>
      <c r="AZ2" s="60" t="s">
        <v>34</v>
      </c>
      <c r="BA2" s="60" t="s">
        <v>18</v>
      </c>
      <c r="BB2" s="60" t="s">
        <v>33</v>
      </c>
      <c r="BC2" s="60" t="s">
        <v>34</v>
      </c>
      <c r="BD2" s="60" t="s">
        <v>18</v>
      </c>
      <c r="BE2" s="161"/>
      <c r="BG2" s="140"/>
      <c r="BH2" s="141"/>
      <c r="BI2" s="141"/>
      <c r="BJ2" s="141"/>
      <c r="BK2" s="141"/>
      <c r="BL2" s="141"/>
      <c r="BM2" s="141"/>
      <c r="BN2" s="141"/>
      <c r="BO2" s="141"/>
      <c r="BP2" s="159"/>
      <c r="BQ2" s="140"/>
      <c r="BR2" s="141"/>
      <c r="BS2" s="141"/>
      <c r="BT2" s="159"/>
      <c r="BU2" s="140"/>
      <c r="BV2" s="141"/>
      <c r="BW2" s="141"/>
      <c r="BX2" s="159"/>
      <c r="BY2" s="140"/>
      <c r="BZ2" s="141"/>
      <c r="CA2" s="141"/>
    </row>
    <row r="3" spans="1:79">
      <c r="A3" s="70">
        <v>1.0000000000000001E-9</v>
      </c>
      <c r="B3" s="143">
        <v>1</v>
      </c>
      <c r="C3" s="153" t="s">
        <v>35</v>
      </c>
      <c r="D3" s="144" t="s">
        <v>36</v>
      </c>
      <c r="E3" s="127" t="str">
        <f>D3</f>
        <v>La Penya del Bistec</v>
      </c>
      <c r="F3" s="124" t="s">
        <v>35</v>
      </c>
      <c r="G3" s="107" t="s">
        <v>37</v>
      </c>
      <c r="H3" s="149">
        <v>19</v>
      </c>
      <c r="I3" s="122">
        <f>H3</f>
        <v>19</v>
      </c>
      <c r="J3" s="26">
        <v>1</v>
      </c>
      <c r="K3" s="28">
        <f>IF(J3="","",(I3*10)+J3)</f>
        <v>191</v>
      </c>
      <c r="L3" s="142">
        <v>29</v>
      </c>
      <c r="M3" s="122">
        <f>L3</f>
        <v>29</v>
      </c>
      <c r="N3" s="26">
        <v>1</v>
      </c>
      <c r="O3" s="28">
        <f t="shared" ref="O3:O9" si="0">IF(N3="","",M3*10+N3)</f>
        <v>291</v>
      </c>
      <c r="P3" s="142"/>
      <c r="Q3" s="122">
        <f>P3</f>
        <v>0</v>
      </c>
      <c r="R3" s="26">
        <v>1</v>
      </c>
      <c r="S3" s="28">
        <f t="shared" ref="S3:S9" si="1">IF(R3="","",Q3*10+R3)</f>
        <v>1</v>
      </c>
      <c r="T3" s="142"/>
      <c r="U3" s="122">
        <f>T3</f>
        <v>0</v>
      </c>
      <c r="V3" s="26"/>
      <c r="W3" s="28" t="str">
        <f>IF(V3="","",U3*10+V3)</f>
        <v/>
      </c>
      <c r="X3" s="142"/>
      <c r="Y3" s="122">
        <f>X3</f>
        <v>0</v>
      </c>
      <c r="Z3" s="26">
        <v>1</v>
      </c>
      <c r="AA3" s="72">
        <f>IF(Z3="","",Y3*10+Z3)</f>
        <v>1</v>
      </c>
      <c r="AB3" s="25">
        <f>IF(G3="","",COUNTIF(Tirades!$AY$5:$AY$1081,G3))</f>
        <v>2</v>
      </c>
      <c r="AC3" s="1">
        <f>IF(SUMIF(Tirades!$AD$5:$AD$216,G3,Tirades!$AP$5:$AP$216)=0,"",SUMIF(Tirades!$AD$5:$AD$216,G3,Tirades!$AP$5:$AP$216))</f>
        <v>80</v>
      </c>
      <c r="AD3" s="1">
        <f>IF(SUMIF(Tirades!$AD$221:$AD$432,G3,Tirades!$AP$221:$AP$432)=0,"",SUMIF(Tirades!$AD$221:$AD$432,G3,Tirades!$AP$221:$AP$432))</f>
        <v>76</v>
      </c>
      <c r="AE3" s="1" t="str">
        <f>IF(SUMIF(Tirades!$AD$437:$AD$649,G3,Tirades!$AP$437:$AP$649)=0,"",SUMIF(Tirades!$AD$437:$AD$649,G3,Tirades!$AP$437:$AP$649))</f>
        <v/>
      </c>
      <c r="AF3" s="1" t="str">
        <f>IF(SUMIF(Tirades!$AD$654:$AD$865,G3,Tirades!$AP$654:$AP$865)=0,"",SUMIF(Tirades!$AD$654:$AD$865,G3,Tirades!$AP$654:$AP$865))</f>
        <v/>
      </c>
      <c r="AG3" s="1" t="str">
        <f>IF(SUMIF(Tirades!$AD$870:$AD$1081,G3,Tirades!$AP$870:$AP$1081)=0,"",SUMIF(Tirades!$AD$870:$AD$1081,G3,Tirades!$AP$870:$AP$1081))</f>
        <v/>
      </c>
      <c r="AH3" s="1">
        <f>IF(SUMIF(Tirades!$AD$5:$AD$1081,G3,Tirades!$AP$5:$AP$1081)=0,"",SUMIF(Tirades!$AD$5:$AD$1081,G3,Tirades!$AP$5:$AP$1081))</f>
        <v>156</v>
      </c>
      <c r="AI3" s="4">
        <f t="shared" ref="AI3:AI66" si="2">IF(BE3=0,"",IF(BE3="","",(AH3/BE3)*9))</f>
        <v>78</v>
      </c>
      <c r="AJ3" s="5">
        <f t="shared" ref="AJ3:AJ66" si="3">IF(AP3="","",((AP3/BE3)*9))</f>
        <v>78.006501500499994</v>
      </c>
      <c r="AK3" s="1">
        <f>IF(AJ3="","",RANK(AJ3,$AJ$3:$AJ$322,0))</f>
        <v>6</v>
      </c>
      <c r="AL3" s="1">
        <f>SUMIF(Tirades!$AD$5:$AD$1081,G3,Tirades!$AR$5:$AR$1081)</f>
        <v>13</v>
      </c>
      <c r="AM3" s="6">
        <f>AL3*0.001</f>
        <v>1.3000000000000001E-2</v>
      </c>
      <c r="AN3" s="1">
        <f>SUMIF(Tirades!$AD$5:$AD$1081,G3,Tirades!$AS$5:$AS$1081)</f>
        <v>3</v>
      </c>
      <c r="AO3" s="7">
        <f>AN3*0.000001</f>
        <v>3.0000000000000001E-6</v>
      </c>
      <c r="AP3" s="5">
        <f t="shared" ref="AP3:AP66" si="4">IF(AH3="","",AH3+AM3+AO3+A3)</f>
        <v>156.01300300099999</v>
      </c>
      <c r="AQ3" s="1" t="str">
        <f t="shared" ref="AQ3:AQ66" si="5">IF(G3="","",G3)</f>
        <v>Llorenç Serra</v>
      </c>
      <c r="AR3" s="1" t="str">
        <f>IF(AQ3="","",E3)</f>
        <v>La Penya del Bistec</v>
      </c>
      <c r="AS3">
        <f>IF(ISNUMBER(FIND("f",F3)), AJ3, "")</f>
        <v>78.006501500499994</v>
      </c>
      <c r="AT3" s="1">
        <f>IF(AS3="","",(RANK(AS3,$AS$3:$AS$322,0)))</f>
        <v>5</v>
      </c>
      <c r="AU3" s="1" t="str">
        <f>IF(AS3="","",AQ3)</f>
        <v>Llorenç Serra</v>
      </c>
      <c r="AV3" t="str">
        <f>IF(ISNUMBER(FIND("f",F3)), "", AJ3)</f>
        <v/>
      </c>
      <c r="AW3" s="1" t="str">
        <f>IF(AV3="","",(RANK(AV3,$AV$3:$AV$322,0)))</f>
        <v/>
      </c>
      <c r="AX3" s="1" t="str">
        <f>IF(AV3="","",AQ3)</f>
        <v/>
      </c>
      <c r="AY3" s="1" t="str">
        <f>IF(ISNUMBER(FIND("a",F3)), AJ3, "")</f>
        <v/>
      </c>
      <c r="AZ3" s="1" t="str">
        <f>IF(AY3="","",(RANK(AY3,$AY$3:$AY$322,0)))</f>
        <v/>
      </c>
      <c r="BA3" s="1" t="str">
        <f>IF(AY3="","",AQ3)</f>
        <v/>
      </c>
      <c r="BB3" s="1" t="str">
        <f>IF(ISNUMBER(FIND("b",F3)), AJ3, "")</f>
        <v/>
      </c>
      <c r="BC3" s="1" t="str">
        <f>IF(BB3="","",(RANK(BB3,$BB$3:$BB$322,0)))</f>
        <v/>
      </c>
      <c r="BD3" s="1" t="str">
        <f>IF(BB3="","",AQ3)</f>
        <v/>
      </c>
      <c r="BE3" s="76">
        <f>IF(G3="","",(SUMIF(Tirades!$BA$5:$BA$1081,G3,Tirades!$BB$5:$BB$1081)))</f>
        <v>18</v>
      </c>
      <c r="BG3" s="33" t="s">
        <v>38</v>
      </c>
      <c r="BH3" s="34" t="s">
        <v>39</v>
      </c>
      <c r="BI3" s="34" t="s">
        <v>19</v>
      </c>
      <c r="BJ3" s="94" t="s">
        <v>40</v>
      </c>
      <c r="BK3" s="94" t="s">
        <v>41</v>
      </c>
      <c r="BL3" s="94" t="s">
        <v>42</v>
      </c>
      <c r="BM3" s="94" t="s">
        <v>43</v>
      </c>
      <c r="BN3" s="94" t="s">
        <v>44</v>
      </c>
      <c r="BO3" s="34" t="s">
        <v>45</v>
      </c>
      <c r="BP3" s="35" t="s">
        <v>46</v>
      </c>
      <c r="BQ3" s="122" t="s">
        <v>38</v>
      </c>
      <c r="BR3" s="122" t="s">
        <v>39</v>
      </c>
      <c r="BS3" s="127" t="s">
        <v>34</v>
      </c>
      <c r="BT3" s="122" t="s">
        <v>19</v>
      </c>
      <c r="BU3" s="122" t="s">
        <v>38</v>
      </c>
      <c r="BV3" s="122" t="s">
        <v>39</v>
      </c>
      <c r="BW3" s="127" t="s">
        <v>34</v>
      </c>
      <c r="BX3" s="122" t="s">
        <v>19</v>
      </c>
      <c r="BY3" s="128" t="s">
        <v>34</v>
      </c>
      <c r="BZ3" s="128" t="s">
        <v>32</v>
      </c>
      <c r="CA3" s="113" t="s">
        <v>47</v>
      </c>
    </row>
    <row r="4" spans="1:79">
      <c r="A4" s="70">
        <v>2.0000000000000001E-9</v>
      </c>
      <c r="B4" s="143"/>
      <c r="C4" s="142"/>
      <c r="D4" s="144"/>
      <c r="E4" s="127" t="str">
        <f>E3</f>
        <v>La Penya del Bistec</v>
      </c>
      <c r="F4" s="124" t="s">
        <v>35</v>
      </c>
      <c r="G4" s="107" t="s">
        <v>48</v>
      </c>
      <c r="H4" s="150"/>
      <c r="I4" s="122">
        <f t="shared" ref="I4:I10" si="6">I3</f>
        <v>19</v>
      </c>
      <c r="J4" s="26">
        <v>4</v>
      </c>
      <c r="K4" s="28">
        <f t="shared" ref="K4:K55" si="7">IF(J4="","",(I4*10)+J4)</f>
        <v>194</v>
      </c>
      <c r="L4" s="142"/>
      <c r="M4" s="122">
        <f>M3</f>
        <v>29</v>
      </c>
      <c r="N4" s="26">
        <v>4</v>
      </c>
      <c r="O4" s="28">
        <f t="shared" si="0"/>
        <v>294</v>
      </c>
      <c r="P4" s="142"/>
      <c r="Q4" s="122">
        <f>Q3</f>
        <v>0</v>
      </c>
      <c r="R4" s="26">
        <v>4</v>
      </c>
      <c r="S4" s="28">
        <f t="shared" si="1"/>
        <v>4</v>
      </c>
      <c r="T4" s="142"/>
      <c r="U4" s="122">
        <f>U3</f>
        <v>0</v>
      </c>
      <c r="V4" s="26">
        <v>4</v>
      </c>
      <c r="W4" s="28">
        <f t="shared" ref="W4:W55" si="8">IF(V4="","",U4*10+V4)</f>
        <v>4</v>
      </c>
      <c r="X4" s="142"/>
      <c r="Y4" s="122">
        <f>Y3</f>
        <v>0</v>
      </c>
      <c r="Z4" s="26"/>
      <c r="AA4" s="72" t="str">
        <f t="shared" ref="AA4:AA55" si="9">IF(Z4="","",Y4*10+Z4)</f>
        <v/>
      </c>
      <c r="AB4" s="25">
        <f>IF(G4="","",COUNTIF(Tirades!$AY$5:$AY$1081,G4))</f>
        <v>2</v>
      </c>
      <c r="AC4" s="1">
        <f>IF(SUMIF(Tirades!$AD$5:$AD$216,G4,Tirades!$AP$5:$AP$216)=0,"",SUMIF(Tirades!$AD$5:$AD$216,G4,Tirades!$AP$5:$AP$216))</f>
        <v>84</v>
      </c>
      <c r="AD4" s="1">
        <f>IF(SUMIF(Tirades!$AD$221:$AD$432,G4,Tirades!$AP$221:$AP$432)=0,"",SUMIF(Tirades!$AD$221:$AD$432,G4,Tirades!$AP$221:$AP$432))</f>
        <v>80</v>
      </c>
      <c r="AE4" s="1" t="str">
        <f>IF(SUMIF(Tirades!$AD$437:$AD$649,G4,Tirades!$AP$437:$AP$649)=0,"",SUMIF(Tirades!$AD$437:$AD$649,G4,Tirades!$AP$437:$AP$649))</f>
        <v/>
      </c>
      <c r="AF4" s="1" t="str">
        <f>IF(SUMIF(Tirades!$AD$654:$AD$865,G4,Tirades!$AP$654:$AP$865)=0,"",SUMIF(Tirades!$AD$654:$AD$865,G4,Tirades!$AP$654:$AP$865))</f>
        <v/>
      </c>
      <c r="AG4" s="1" t="str">
        <f>IF(SUMIF(Tirades!$AD$870:$AD$1081,G4,Tirades!$AP$870:$AP$1081)=0,"",SUMIF(Tirades!$AD$870:$AD$1081,G4,Tirades!$AP$870:$AP$1081))</f>
        <v/>
      </c>
      <c r="AH4" s="1">
        <f>IF(SUMIF(Tirades!$AD$5:$AD$1081,G4,Tirades!$AP$5:$AP$1081)=0,"",SUMIF(Tirades!$AD$5:$AD$1081,G4,Tirades!$AP$5:$AP$1081))</f>
        <v>164</v>
      </c>
      <c r="AI4" s="4">
        <f t="shared" si="2"/>
        <v>82</v>
      </c>
      <c r="AJ4" s="5">
        <f t="shared" si="3"/>
        <v>82.007500500999996</v>
      </c>
      <c r="AK4" s="1">
        <f>IF(AJ4="","",RANK(AJ4,$AJ$3:$AJ$322,0))</f>
        <v>1</v>
      </c>
      <c r="AL4" s="1">
        <f>SUMIF(Tirades!$AD$5:$AD$1081,G4,Tirades!$AR$5:$AR$1081)</f>
        <v>15</v>
      </c>
      <c r="AM4" s="6">
        <f t="shared" ref="AM4:AM67" si="10">AL4*0.001</f>
        <v>1.4999999999999999E-2</v>
      </c>
      <c r="AN4" s="1">
        <f>SUMIF(Tirades!$AD$5:$AD$1081,G4,Tirades!$AS$5:$AS$1081)</f>
        <v>1</v>
      </c>
      <c r="AO4" s="7">
        <f t="shared" ref="AO4:AO67" si="11">AN4*0.000001</f>
        <v>9.9999999999999995E-7</v>
      </c>
      <c r="AP4" s="5">
        <f t="shared" si="4"/>
        <v>164.01500100199999</v>
      </c>
      <c r="AQ4" s="1" t="str">
        <f t="shared" si="5"/>
        <v>Jaime López</v>
      </c>
      <c r="AR4" s="1" t="str">
        <f t="shared" ref="AR4:AR67" si="12">IF(AQ4="","",E4)</f>
        <v>La Penya del Bistec</v>
      </c>
      <c r="AS4">
        <f t="shared" ref="AS4:AS67" si="13">IF(ISNUMBER(FIND("f",F4)), AJ4, "")</f>
        <v>82.007500500999996</v>
      </c>
      <c r="AT4" s="1">
        <f t="shared" ref="AT4:AT67" si="14">IF(AS4="","",(RANK(AS4,$AS$3:$AS$322,0)))</f>
        <v>1</v>
      </c>
      <c r="AU4" s="1" t="str">
        <f t="shared" ref="AU4:AU67" si="15">IF(AS4="","",AQ4)</f>
        <v>Jaime López</v>
      </c>
      <c r="AV4" t="str">
        <f t="shared" ref="AV4:AV67" si="16">IF(ISNUMBER(FIND("f",F4)), "", AJ4)</f>
        <v/>
      </c>
      <c r="AW4" s="1" t="str">
        <f t="shared" ref="AW4:AW67" si="17">IF(AV4="","",(RANK(AV4,$AV$3:$AV$322,0)))</f>
        <v/>
      </c>
      <c r="AX4" s="1" t="str">
        <f t="shared" ref="AX4:AX67" si="18">IF(AV4="","",AQ4)</f>
        <v/>
      </c>
      <c r="AY4" s="1" t="str">
        <f t="shared" ref="AY4:AY67" si="19">IF(ISNUMBER(FIND("a",F4)), AJ4, "")</f>
        <v/>
      </c>
      <c r="AZ4" s="1" t="str">
        <f t="shared" ref="AZ4:AZ67" si="20">IF(AY4="","",(RANK(AY4,$AY$3:$AY$322,0)))</f>
        <v/>
      </c>
      <c r="BA4" s="1" t="str">
        <f t="shared" ref="BA4:BA67" si="21">IF(AY4="","",AQ4)</f>
        <v/>
      </c>
      <c r="BB4" s="1" t="str">
        <f t="shared" ref="BB4:BB67" si="22">IF(ISNUMBER(FIND("b",F4)), AJ4, "")</f>
        <v/>
      </c>
      <c r="BC4" s="1" t="str">
        <f t="shared" ref="BC4:BC67" si="23">IF(BB4="","",(RANK(BB4,$BB$3:$BB$322,0)))</f>
        <v/>
      </c>
      <c r="BD4" s="1" t="str">
        <f t="shared" ref="BD4:BD67" si="24">IF(BB4="","",AQ4)</f>
        <v/>
      </c>
      <c r="BE4" s="76">
        <f>IF(G4="","",(SUMIF(Tirades!$BA$5:$BA$1081,G4,Tirades!$BB$5:$BB$1081)))</f>
        <v>18</v>
      </c>
      <c r="BG4" s="31"/>
      <c r="BH4" s="32"/>
      <c r="BI4" s="32"/>
      <c r="BJ4" s="32"/>
      <c r="BK4" s="32"/>
      <c r="BL4" s="32"/>
      <c r="BM4" s="32"/>
      <c r="BN4" s="32"/>
      <c r="BO4" s="32"/>
      <c r="BP4" s="32"/>
      <c r="BQ4" s="73"/>
      <c r="BR4" s="74"/>
      <c r="BS4" s="74"/>
      <c r="BT4" s="74"/>
      <c r="BU4" s="73"/>
      <c r="BV4" s="74"/>
      <c r="BW4" s="74"/>
      <c r="BX4" s="74"/>
      <c r="BY4" s="75">
        <f>IF(BZ4="","",RANK(CA4,CA$4:CA$323))</f>
        <v>213</v>
      </c>
      <c r="BZ4" s="74" t="str">
        <f>AQ3</f>
        <v>Llorenç Serra</v>
      </c>
      <c r="CA4" s="89">
        <f>IF(BZ4="","",((SUMIF(Tirades!$AD$5:$AD$1081,G3,Tirades!$AX$5:$AX$1081))+A3))</f>
        <v>1.0000000000000001E-9</v>
      </c>
    </row>
    <row r="5" spans="1:79">
      <c r="A5" s="70">
        <v>3.0000000000000004E-9</v>
      </c>
      <c r="B5" s="143"/>
      <c r="C5" s="142"/>
      <c r="D5" s="144"/>
      <c r="E5" s="127" t="str">
        <f t="shared" ref="E5:E68" si="25">E4</f>
        <v>La Penya del Bistec</v>
      </c>
      <c r="F5" s="124" t="s">
        <v>35</v>
      </c>
      <c r="G5" s="107" t="s">
        <v>49</v>
      </c>
      <c r="H5" s="150"/>
      <c r="I5" s="122">
        <f t="shared" si="6"/>
        <v>19</v>
      </c>
      <c r="J5" s="26">
        <v>2</v>
      </c>
      <c r="K5" s="28">
        <f t="shared" si="7"/>
        <v>192</v>
      </c>
      <c r="L5" s="142"/>
      <c r="M5" s="122">
        <f t="shared" ref="M5:M56" si="26">M4</f>
        <v>29</v>
      </c>
      <c r="N5" s="26">
        <v>5</v>
      </c>
      <c r="O5" s="28">
        <f t="shared" si="0"/>
        <v>295</v>
      </c>
      <c r="P5" s="142"/>
      <c r="Q5" s="122">
        <f t="shared" ref="Q5:Q56" si="27">Q4</f>
        <v>0</v>
      </c>
      <c r="R5" s="26"/>
      <c r="S5" s="28" t="str">
        <f t="shared" si="1"/>
        <v/>
      </c>
      <c r="T5" s="142"/>
      <c r="U5" s="122">
        <f t="shared" ref="U5:U56" si="28">U4</f>
        <v>0</v>
      </c>
      <c r="V5" s="26">
        <v>1</v>
      </c>
      <c r="W5" s="28">
        <f t="shared" si="8"/>
        <v>1</v>
      </c>
      <c r="X5" s="142"/>
      <c r="Y5" s="122">
        <f t="shared" ref="Y5:Y56" si="29">Y4</f>
        <v>0</v>
      </c>
      <c r="Z5" s="26"/>
      <c r="AA5" s="72" t="str">
        <f t="shared" si="9"/>
        <v/>
      </c>
      <c r="AB5" s="25">
        <f>IF(G5="","",COUNTIF(Tirades!$AY$5:$AY$1081,G5))</f>
        <v>2</v>
      </c>
      <c r="AC5" s="1">
        <f>IF(SUMIF(Tirades!$AD$5:$AD$216,G5,Tirades!$AP$5:$AP$216)=0,"",SUMIF(Tirades!$AD$5:$AD$216,G5,Tirades!$AP$5:$AP$216))</f>
        <v>71</v>
      </c>
      <c r="AD5" s="1">
        <f>IF(SUMIF(Tirades!$AD$221:$AD$432,G5,Tirades!$AP$221:$AP$432)=0,"",SUMIF(Tirades!$AD$221:$AD$432,G5,Tirades!$AP$221:$AP$432))</f>
        <v>65</v>
      </c>
      <c r="AE5" s="1" t="str">
        <f>IF(SUMIF(Tirades!$AD$437:$AD$649,G5,Tirades!$AP$437:$AP$649)=0,"",SUMIF(Tirades!$AD$437:$AD$649,G5,Tirades!$AP$437:$AP$649))</f>
        <v/>
      </c>
      <c r="AF5" s="1" t="str">
        <f>IF(SUMIF(Tirades!$AD$654:$AD$865,G5,Tirades!$AP$654:$AP$865)=0,"",SUMIF(Tirades!$AD$654:$AD$865,G5,Tirades!$AP$654:$AP$865))</f>
        <v/>
      </c>
      <c r="AG5" s="1" t="str">
        <f>IF(SUMIF(Tirades!$AD$870:$AD$1081,G5,Tirades!$AP$870:$AP$1081)=0,"",SUMIF(Tirades!$AD$870:$AD$1081,G5,Tirades!$AP$870:$AP$1081))</f>
        <v/>
      </c>
      <c r="AH5" s="1">
        <f>IF(SUMIF(Tirades!$AD$5:$AD$1081,G5,Tirades!$AP$5:$AP$1081)=0,"",SUMIF(Tirades!$AD$5:$AD$1081,G5,Tirades!$AP$5:$AP$1081))</f>
        <v>136</v>
      </c>
      <c r="AI5" s="4">
        <f t="shared" si="2"/>
        <v>68</v>
      </c>
      <c r="AJ5" s="5">
        <f t="shared" si="3"/>
        <v>68.00500150149999</v>
      </c>
      <c r="AK5" s="1">
        <f t="shared" ref="AK5:AK68" si="30">IF(AJ5="","",RANK(AJ5,$AJ$3:$AJ$322,0))</f>
        <v>28</v>
      </c>
      <c r="AL5" s="1">
        <f>SUMIF(Tirades!$AD$5:$AD$1081,G5,Tirades!$AR$5:$AR$1081)</f>
        <v>10</v>
      </c>
      <c r="AM5" s="6">
        <f t="shared" si="10"/>
        <v>0.01</v>
      </c>
      <c r="AN5" s="1">
        <f>SUMIF(Tirades!$AD$5:$AD$1081,G5,Tirades!$AS$5:$AS$1081)</f>
        <v>3</v>
      </c>
      <c r="AO5" s="7">
        <f t="shared" si="11"/>
        <v>3.0000000000000001E-6</v>
      </c>
      <c r="AP5" s="5">
        <f t="shared" si="4"/>
        <v>136.01000300299998</v>
      </c>
      <c r="AQ5" s="1" t="str">
        <f t="shared" si="5"/>
        <v>Anna Pruna</v>
      </c>
      <c r="AR5" s="1" t="str">
        <f t="shared" si="12"/>
        <v>La Penya del Bistec</v>
      </c>
      <c r="AS5">
        <f t="shared" si="13"/>
        <v>68.00500150149999</v>
      </c>
      <c r="AT5" s="1">
        <f t="shared" si="14"/>
        <v>16</v>
      </c>
      <c r="AU5" s="1" t="str">
        <f t="shared" si="15"/>
        <v>Anna Pruna</v>
      </c>
      <c r="AV5" t="str">
        <f t="shared" si="16"/>
        <v/>
      </c>
      <c r="AW5" s="1" t="str">
        <f t="shared" si="17"/>
        <v/>
      </c>
      <c r="AX5" s="1" t="str">
        <f t="shared" si="18"/>
        <v/>
      </c>
      <c r="AY5" s="1" t="str">
        <f t="shared" si="19"/>
        <v/>
      </c>
      <c r="AZ5" s="1" t="str">
        <f t="shared" si="20"/>
        <v/>
      </c>
      <c r="BA5" s="1" t="str">
        <f t="shared" si="21"/>
        <v/>
      </c>
      <c r="BB5" s="1" t="str">
        <f t="shared" si="22"/>
        <v/>
      </c>
      <c r="BC5" s="1" t="str">
        <f t="shared" si="23"/>
        <v/>
      </c>
      <c r="BD5" s="1" t="str">
        <f t="shared" si="24"/>
        <v/>
      </c>
      <c r="BE5" s="76">
        <f>IF(G5="","",(SUMIF(Tirades!$BA$5:$BA$1081,G5,Tirades!$BB$5:$BB$1081)))</f>
        <v>18</v>
      </c>
      <c r="BG5" s="29">
        <f>IF((SUM(AH3:AH10))=0,"",SUM(AH3:AH10))</f>
        <v>712</v>
      </c>
      <c r="BH5" s="36">
        <f>SUM(AP3:AP10)</f>
        <v>712.05801002800001</v>
      </c>
      <c r="BI5" s="30" t="str">
        <f>IF(D3="","",D3)</f>
        <v>La Penya del Bistec</v>
      </c>
      <c r="BJ5" s="1">
        <f>IF(SUM(AC3:AC10)=0,"",SUM(AC3:AC10))</f>
        <v>336</v>
      </c>
      <c r="BK5" s="1">
        <f>IF(SUM(AD3:AD10)=0,"",SUM(AD3:AD10))</f>
        <v>376</v>
      </c>
      <c r="BL5" s="1" t="str">
        <f>IF(SUM(AE3:AE10)=0,"",SUM(AE3:AE10))</f>
        <v/>
      </c>
      <c r="BM5" s="1" t="str">
        <f>IF(SUM(AF3:AF10)=0,"",SUM(AF3:AF10))</f>
        <v/>
      </c>
      <c r="BN5" s="1" t="str">
        <f>IF(SUM(AG3:AG10)=0,"",SUM(AG3:AG10))</f>
        <v/>
      </c>
      <c r="BO5" s="30">
        <f t="shared" ref="BO5:BO44" si="31">BG5</f>
        <v>712</v>
      </c>
      <c r="BP5" s="30">
        <f>SUM(AL3:AL10)</f>
        <v>58</v>
      </c>
      <c r="BQ5" s="75">
        <f>IF(C3="","",BG5)</f>
        <v>712</v>
      </c>
      <c r="BR5" s="61">
        <f>IF(BQ5="","",BH5)</f>
        <v>712.05801002800001</v>
      </c>
      <c r="BS5" s="61">
        <f>IF(BR5="","",(RANK(BR5,$BR$5:$BR$39,0)))</f>
        <v>1</v>
      </c>
      <c r="BT5" s="61" t="str">
        <f>IF(BS5="","",BI5)</f>
        <v>La Penya del Bistec</v>
      </c>
      <c r="BU5" s="75" t="str">
        <f>IF(C3="",BG5,"")</f>
        <v/>
      </c>
      <c r="BV5" s="61" t="str">
        <f>IF(BU5="","",BH5)</f>
        <v/>
      </c>
      <c r="BW5" s="61" t="str">
        <f>IF(BV5="","",(RANK(BV5,$BV$5:$BV$44,0)))</f>
        <v/>
      </c>
      <c r="BX5" s="61" t="str">
        <f>IF(BW5="","",BI5)</f>
        <v/>
      </c>
      <c r="BY5" s="75">
        <f t="shared" ref="BY5:BY68" si="32">IF(BZ5="","",RANK(CA5,CA$4:CA$323))</f>
        <v>212</v>
      </c>
      <c r="BZ5" s="61" t="str">
        <f t="shared" ref="BZ5:BZ68" si="33">AQ4</f>
        <v>Jaime López</v>
      </c>
      <c r="CA5" s="90">
        <f>IF(BZ5="","",((SUMIF(Tirades!$AD$5:$AD$1081,G4,Tirades!$AX$5:$AX$1081))+A4))</f>
        <v>2.0000000000000001E-9</v>
      </c>
    </row>
    <row r="6" spans="1:79">
      <c r="A6" s="70">
        <v>4.0000000000000002E-9</v>
      </c>
      <c r="B6" s="143"/>
      <c r="C6" s="142"/>
      <c r="D6" s="144"/>
      <c r="E6" s="127" t="str">
        <f t="shared" si="25"/>
        <v>La Penya del Bistec</v>
      </c>
      <c r="F6" s="124" t="s">
        <v>35</v>
      </c>
      <c r="G6" s="107" t="s">
        <v>50</v>
      </c>
      <c r="H6" s="150"/>
      <c r="I6" s="122">
        <f t="shared" si="6"/>
        <v>19</v>
      </c>
      <c r="J6" s="26"/>
      <c r="K6" s="28" t="str">
        <f t="shared" si="7"/>
        <v/>
      </c>
      <c r="L6" s="142"/>
      <c r="M6" s="122">
        <f t="shared" si="26"/>
        <v>29</v>
      </c>
      <c r="N6" s="26">
        <v>3</v>
      </c>
      <c r="O6" s="28">
        <f t="shared" si="0"/>
        <v>293</v>
      </c>
      <c r="P6" s="142"/>
      <c r="Q6" s="122">
        <f t="shared" si="27"/>
        <v>0</v>
      </c>
      <c r="R6" s="26"/>
      <c r="S6" s="28" t="str">
        <f t="shared" si="1"/>
        <v/>
      </c>
      <c r="T6" s="142"/>
      <c r="U6" s="122">
        <f t="shared" si="28"/>
        <v>0</v>
      </c>
      <c r="V6" s="26">
        <v>3</v>
      </c>
      <c r="W6" s="28">
        <f t="shared" si="8"/>
        <v>3</v>
      </c>
      <c r="X6" s="142"/>
      <c r="Y6" s="122">
        <f t="shared" si="29"/>
        <v>0</v>
      </c>
      <c r="Z6" s="26">
        <v>4</v>
      </c>
      <c r="AA6" s="72">
        <f t="shared" si="9"/>
        <v>4</v>
      </c>
      <c r="AB6" s="25">
        <f>IF(G6="","",COUNTIF(Tirades!$AY$5:$AY$1081,G6))</f>
        <v>1</v>
      </c>
      <c r="AC6" s="1" t="str">
        <f>IF(SUMIF(Tirades!$AD$5:$AD$216,G6,Tirades!$AP$5:$AP$216)=0,"",SUMIF(Tirades!$AD$5:$AD$216,G6,Tirades!$AP$5:$AP$216))</f>
        <v/>
      </c>
      <c r="AD6" s="1">
        <f>IF(SUMIF(Tirades!$AD$221:$AD$432,G6,Tirades!$AP$221:$AP$432)=0,"",SUMIF(Tirades!$AD$221:$AD$432,G6,Tirades!$AP$221:$AP$432))</f>
        <v>77</v>
      </c>
      <c r="AE6" s="1" t="str">
        <f>IF(SUMIF(Tirades!$AD$437:$AD$649,G6,Tirades!$AP$437:$AP$649)=0,"",SUMIF(Tirades!$AD$437:$AD$649,G6,Tirades!$AP$437:$AP$649))</f>
        <v/>
      </c>
      <c r="AF6" s="1" t="str">
        <f>IF(SUMIF(Tirades!$AD$654:$AD$865,G6,Tirades!$AP$654:$AP$865)=0,"",SUMIF(Tirades!$AD$654:$AD$865,G6,Tirades!$AP$654:$AP$865))</f>
        <v/>
      </c>
      <c r="AG6" s="1" t="str">
        <f>IF(SUMIF(Tirades!$AD$870:$AD$1081,G6,Tirades!$AP$870:$AP$1081)=0,"",SUMIF(Tirades!$AD$870:$AD$1081,G6,Tirades!$AP$870:$AP$1081))</f>
        <v/>
      </c>
      <c r="AH6" s="1">
        <f>IF(SUMIF(Tirades!$AD$5:$AD$1081,G6,Tirades!$AP$5:$AP$1081)=0,"",SUMIF(Tirades!$AD$5:$AD$1081,G6,Tirades!$AP$5:$AP$1081))</f>
        <v>77</v>
      </c>
      <c r="AI6" s="4">
        <f t="shared" si="2"/>
        <v>77</v>
      </c>
      <c r="AJ6" s="5">
        <f t="shared" si="3"/>
        <v>77.007001004000003</v>
      </c>
      <c r="AK6" s="1">
        <f t="shared" si="30"/>
        <v>8</v>
      </c>
      <c r="AL6" s="1">
        <f>SUMIF(Tirades!$AD$5:$AD$1081,G6,Tirades!$AR$5:$AR$1081)</f>
        <v>7</v>
      </c>
      <c r="AM6" s="6">
        <f t="shared" si="10"/>
        <v>7.0000000000000001E-3</v>
      </c>
      <c r="AN6" s="1">
        <f>SUMIF(Tirades!$AD$5:$AD$1081,G6,Tirades!$AS$5:$AS$1081)</f>
        <v>1</v>
      </c>
      <c r="AO6" s="7">
        <f t="shared" si="11"/>
        <v>9.9999999999999995E-7</v>
      </c>
      <c r="AP6" s="5">
        <f t="shared" si="4"/>
        <v>77.007001004000003</v>
      </c>
      <c r="AQ6" s="1" t="str">
        <f t="shared" si="5"/>
        <v>Pau Gallego</v>
      </c>
      <c r="AR6" s="1" t="str">
        <f t="shared" si="12"/>
        <v>La Penya del Bistec</v>
      </c>
      <c r="AS6">
        <f t="shared" si="13"/>
        <v>77.007001004000003</v>
      </c>
      <c r="AT6" s="1">
        <f t="shared" si="14"/>
        <v>7</v>
      </c>
      <c r="AU6" s="1" t="str">
        <f t="shared" si="15"/>
        <v>Pau Gallego</v>
      </c>
      <c r="AV6" t="str">
        <f t="shared" si="16"/>
        <v/>
      </c>
      <c r="AW6" s="1" t="str">
        <f t="shared" si="17"/>
        <v/>
      </c>
      <c r="AX6" s="1" t="str">
        <f t="shared" si="18"/>
        <v/>
      </c>
      <c r="AY6" s="1" t="str">
        <f t="shared" si="19"/>
        <v/>
      </c>
      <c r="AZ6" s="1" t="str">
        <f t="shared" si="20"/>
        <v/>
      </c>
      <c r="BA6" s="1" t="str">
        <f t="shared" si="21"/>
        <v/>
      </c>
      <c r="BB6" s="1" t="str">
        <f t="shared" si="22"/>
        <v/>
      </c>
      <c r="BC6" s="1" t="str">
        <f t="shared" si="23"/>
        <v/>
      </c>
      <c r="BD6" s="1" t="str">
        <f t="shared" si="24"/>
        <v/>
      </c>
      <c r="BE6" s="76">
        <f>IF(G6="","",(SUMIF(Tirades!$BA$5:$BA$1081,G6,Tirades!$BB$5:$BB$1081)))</f>
        <v>9</v>
      </c>
      <c r="BG6" s="29">
        <f>IF((SUM(AH11:AH18))=0,"",SUM(AH11:AH18))</f>
        <v>616</v>
      </c>
      <c r="BH6" s="36">
        <f>SUM(AP11:AP18)</f>
        <v>616.04301608099991</v>
      </c>
      <c r="BI6" s="30" t="str">
        <f>IF(D11="","",D11)</f>
        <v>4 x 4</v>
      </c>
      <c r="BJ6" s="1">
        <f>IF(SUM(AC11:AC18)=0,"",SUM(AC11:AC18))</f>
        <v>309</v>
      </c>
      <c r="BK6" s="1">
        <f>IF(SUM(AD11:AD18)=0,"",SUM(AD11:AD18))</f>
        <v>307</v>
      </c>
      <c r="BL6" s="1" t="str">
        <f>IF(SUM(AE11:AE18)=0,"",SUM(AE11:AE18))</f>
        <v/>
      </c>
      <c r="BM6" s="1" t="str">
        <f>IF(SUM(AF11:AF18)=0,"",SUM(AF11:AF18))</f>
        <v/>
      </c>
      <c r="BN6" s="1" t="str">
        <f>IF(SUM(AG11:AG18)=0,"",SUM(AG11:AG18))</f>
        <v/>
      </c>
      <c r="BO6" s="30">
        <f t="shared" si="31"/>
        <v>616</v>
      </c>
      <c r="BP6" s="30">
        <f>SUM(AL11:AL18)</f>
        <v>43</v>
      </c>
      <c r="BQ6" s="75" t="str">
        <f>IF(C11="","",BG6)</f>
        <v/>
      </c>
      <c r="BR6" s="61" t="str">
        <f t="shared" ref="BR6:BR39" si="34">IF(BQ6="","",BH6)</f>
        <v/>
      </c>
      <c r="BS6" s="61" t="str">
        <f t="shared" ref="BS6:BS39" si="35">IF(BR6="","",(RANK(BR6,$BR$5:$BR$39,0)))</f>
        <v/>
      </c>
      <c r="BT6" s="61" t="str">
        <f t="shared" ref="BT6:BT39" si="36">IF(BS6="","",BI6)</f>
        <v/>
      </c>
      <c r="BU6" s="75">
        <f>IF(C11="",BG6,"")</f>
        <v>616</v>
      </c>
      <c r="BV6" s="61">
        <f t="shared" ref="BV6:BV44" si="37">IF(BU6="","",BH6)</f>
        <v>616.04301608099991</v>
      </c>
      <c r="BW6" s="61">
        <f t="shared" ref="BW6:BW69" si="38">IF(BV6="","",(RANK(BV6,$BV$5:$BV$44,0)))</f>
        <v>3</v>
      </c>
      <c r="BX6" s="61" t="str">
        <f t="shared" ref="BX6:BX44" si="39">IF(BW6="","",BI6)</f>
        <v>4 x 4</v>
      </c>
      <c r="BY6" s="75">
        <f t="shared" si="32"/>
        <v>211</v>
      </c>
      <c r="BZ6" s="61" t="str">
        <f t="shared" si="33"/>
        <v>Anna Pruna</v>
      </c>
      <c r="CA6" s="90">
        <f>IF(BZ6="","",((SUMIF(Tirades!$AD$5:$AD$1081,G5,Tirades!$AX$5:$AX$1081))+A5))</f>
        <v>3.0000000000000004E-9</v>
      </c>
    </row>
    <row r="7" spans="1:79">
      <c r="A7" s="70">
        <v>5.0000000000000001E-9</v>
      </c>
      <c r="B7" s="143"/>
      <c r="C7" s="142"/>
      <c r="D7" s="144"/>
      <c r="E7" s="127" t="str">
        <f t="shared" si="25"/>
        <v>La Penya del Bistec</v>
      </c>
      <c r="F7" s="124" t="s">
        <v>35</v>
      </c>
      <c r="G7" s="107" t="s">
        <v>51</v>
      </c>
      <c r="H7" s="150"/>
      <c r="I7" s="122">
        <f t="shared" si="6"/>
        <v>19</v>
      </c>
      <c r="J7" s="26">
        <v>3</v>
      </c>
      <c r="K7" s="28">
        <f t="shared" si="7"/>
        <v>193</v>
      </c>
      <c r="L7" s="142"/>
      <c r="M7" s="122">
        <f t="shared" si="26"/>
        <v>29</v>
      </c>
      <c r="N7" s="26"/>
      <c r="O7" s="28" t="str">
        <f t="shared" si="0"/>
        <v/>
      </c>
      <c r="P7" s="142"/>
      <c r="Q7" s="122">
        <f t="shared" si="27"/>
        <v>0</v>
      </c>
      <c r="R7" s="26">
        <v>3</v>
      </c>
      <c r="S7" s="28">
        <f t="shared" si="1"/>
        <v>3</v>
      </c>
      <c r="T7" s="142"/>
      <c r="U7" s="122">
        <f t="shared" si="28"/>
        <v>0</v>
      </c>
      <c r="V7" s="26"/>
      <c r="W7" s="28" t="str">
        <f t="shared" si="8"/>
        <v/>
      </c>
      <c r="X7" s="142"/>
      <c r="Y7" s="122">
        <f t="shared" si="29"/>
        <v>0</v>
      </c>
      <c r="Z7" s="26">
        <v>3</v>
      </c>
      <c r="AA7" s="72">
        <f t="shared" si="9"/>
        <v>3</v>
      </c>
      <c r="AB7" s="25">
        <f>IF(G7="","",COUNTIF(Tirades!$AY$5:$AY$1081,G7))</f>
        <v>1</v>
      </c>
      <c r="AC7" s="1">
        <f>IF(SUMIF(Tirades!$AD$5:$AD$216,G7,Tirades!$AP$5:$AP$216)=0,"",SUMIF(Tirades!$AD$5:$AD$216,G7,Tirades!$AP$5:$AP$216))</f>
        <v>38</v>
      </c>
      <c r="AD7" s="1" t="str">
        <f>IF(SUMIF(Tirades!$AD$221:$AD$432,G7,Tirades!$AP$221:$AP$432)=0,"",SUMIF(Tirades!$AD$221:$AD$432,G7,Tirades!$AP$221:$AP$432))</f>
        <v/>
      </c>
      <c r="AE7" s="1" t="str">
        <f>IF(SUMIF(Tirades!$AD$437:$AD$649,G7,Tirades!$AP$437:$AP$649)=0,"",SUMIF(Tirades!$AD$437:$AD$649,G7,Tirades!$AP$437:$AP$649))</f>
        <v/>
      </c>
      <c r="AF7" s="1" t="str">
        <f>IF(SUMIF(Tirades!$AD$654:$AD$865,G7,Tirades!$AP$654:$AP$865)=0,"",SUMIF(Tirades!$AD$654:$AD$865,G7,Tirades!$AP$654:$AP$865))</f>
        <v/>
      </c>
      <c r="AG7" s="1" t="str">
        <f>IF(SUMIF(Tirades!$AD$870:$AD$1081,G7,Tirades!$AP$870:$AP$1081)=0,"",SUMIF(Tirades!$AD$870:$AD$1081,G7,Tirades!$AP$870:$AP$1081))</f>
        <v/>
      </c>
      <c r="AH7" s="1">
        <f>IF(SUMIF(Tirades!$AD$5:$AD$1081,G7,Tirades!$AP$5:$AP$1081)=0,"",SUMIF(Tirades!$AD$5:$AD$1081,G7,Tirades!$AP$5:$AP$1081))</f>
        <v>38</v>
      </c>
      <c r="AI7" s="4">
        <f t="shared" si="2"/>
        <v>38</v>
      </c>
      <c r="AJ7" s="5">
        <f t="shared" si="3"/>
        <v>38.001001004999992</v>
      </c>
      <c r="AK7" s="1">
        <f t="shared" si="30"/>
        <v>160</v>
      </c>
      <c r="AL7" s="1">
        <f>SUMIF(Tirades!$AD$5:$AD$1081,G7,Tirades!$AR$5:$AR$1081)</f>
        <v>1</v>
      </c>
      <c r="AM7" s="6">
        <f t="shared" si="10"/>
        <v>1E-3</v>
      </c>
      <c r="AN7" s="1">
        <f>SUMIF(Tirades!$AD$5:$AD$1081,G7,Tirades!$AS$5:$AS$1081)</f>
        <v>1</v>
      </c>
      <c r="AO7" s="7">
        <f t="shared" si="11"/>
        <v>9.9999999999999995E-7</v>
      </c>
      <c r="AP7" s="5">
        <f t="shared" si="4"/>
        <v>38.001001004999992</v>
      </c>
      <c r="AQ7" s="1" t="str">
        <f t="shared" si="5"/>
        <v>Silvia Delcor</v>
      </c>
      <c r="AR7" s="1" t="str">
        <f t="shared" si="12"/>
        <v>La Penya del Bistec</v>
      </c>
      <c r="AS7">
        <f t="shared" si="13"/>
        <v>38.001001004999992</v>
      </c>
      <c r="AT7" s="1">
        <f t="shared" si="14"/>
        <v>46</v>
      </c>
      <c r="AU7" s="1" t="str">
        <f t="shared" si="15"/>
        <v>Silvia Delcor</v>
      </c>
      <c r="AV7" t="str">
        <f t="shared" si="16"/>
        <v/>
      </c>
      <c r="AW7" s="1" t="str">
        <f t="shared" si="17"/>
        <v/>
      </c>
      <c r="AX7" s="1" t="str">
        <f t="shared" si="18"/>
        <v/>
      </c>
      <c r="AY7" s="1" t="str">
        <f t="shared" si="19"/>
        <v/>
      </c>
      <c r="AZ7" s="1" t="str">
        <f t="shared" si="20"/>
        <v/>
      </c>
      <c r="BA7" s="1" t="str">
        <f t="shared" si="21"/>
        <v/>
      </c>
      <c r="BB7" s="1" t="str">
        <f t="shared" si="22"/>
        <v/>
      </c>
      <c r="BC7" s="1" t="str">
        <f t="shared" si="23"/>
        <v/>
      </c>
      <c r="BD7" s="1" t="str">
        <f t="shared" si="24"/>
        <v/>
      </c>
      <c r="BE7" s="76">
        <f>IF(G7="","",(SUMIF(Tirades!$BA$5:$BA$1081,G7,Tirades!$BB$5:$BB$1081)))</f>
        <v>9</v>
      </c>
      <c r="BG7" s="29">
        <f>IF((SUM(AH19:AH26))=0,"",SUM(AH19:AH26))</f>
        <v>283</v>
      </c>
      <c r="BH7" s="36">
        <f>SUM(AP19:AP26)</f>
        <v>283.01500311500001</v>
      </c>
      <c r="BI7" s="30" t="str">
        <f>IF(D19="","",D19)</f>
        <v>Next Stop…?</v>
      </c>
      <c r="BJ7" s="1">
        <f>IF(SUM(AC19:AC26)=0,"",SUM(AC19:AC26))</f>
        <v>112</v>
      </c>
      <c r="BK7" s="1">
        <f>IF(SUM(AD19:AD26)=0,"",SUM(AD19:AD26))</f>
        <v>171</v>
      </c>
      <c r="BL7" s="1" t="str">
        <f>IF(SUM(AE19:AE26)=0,"",SUM(AE19:AE26))</f>
        <v/>
      </c>
      <c r="BM7" s="1" t="str">
        <f>IF(SUM(AF19:AF26)=0,"",SUM(AF19:AF26))</f>
        <v/>
      </c>
      <c r="BN7" s="1" t="str">
        <f>IF(SUM(AG19:AG26)=0,"",SUM(AG19:AG26))</f>
        <v/>
      </c>
      <c r="BO7" s="30">
        <f t="shared" si="31"/>
        <v>283</v>
      </c>
      <c r="BP7" s="30">
        <f>SUM(AL19:AL26)</f>
        <v>15</v>
      </c>
      <c r="BQ7" s="75" t="str">
        <f>IF(C19="","",BG7)</f>
        <v/>
      </c>
      <c r="BR7" s="61" t="str">
        <f t="shared" si="34"/>
        <v/>
      </c>
      <c r="BS7" s="61" t="str">
        <f t="shared" si="35"/>
        <v/>
      </c>
      <c r="BT7" s="61" t="str">
        <f t="shared" si="36"/>
        <v/>
      </c>
      <c r="BU7" s="75">
        <f>IF(C19="",BG7,"")</f>
        <v>283</v>
      </c>
      <c r="BV7" s="61">
        <f t="shared" si="37"/>
        <v>283.01500311500001</v>
      </c>
      <c r="BW7" s="61">
        <f t="shared" si="38"/>
        <v>29</v>
      </c>
      <c r="BX7" s="61" t="str">
        <f t="shared" si="39"/>
        <v>Next Stop…?</v>
      </c>
      <c r="BY7" s="75">
        <f t="shared" si="32"/>
        <v>210</v>
      </c>
      <c r="BZ7" s="61" t="str">
        <f t="shared" si="33"/>
        <v>Pau Gallego</v>
      </c>
      <c r="CA7" s="90">
        <f>IF(BZ7="","",((SUMIF(Tirades!$AD$5:$AD$1081,G6,Tirades!$AX$5:$AX$1081))+A6))</f>
        <v>4.0000000000000002E-9</v>
      </c>
    </row>
    <row r="8" spans="1:79">
      <c r="A8" s="70">
        <v>6.0000000000000008E-9</v>
      </c>
      <c r="B8" s="143"/>
      <c r="C8" s="142"/>
      <c r="D8" s="144"/>
      <c r="E8" s="127" t="str">
        <f t="shared" si="25"/>
        <v>La Penya del Bistec</v>
      </c>
      <c r="F8" s="124" t="s">
        <v>35</v>
      </c>
      <c r="G8" s="83" t="s">
        <v>52</v>
      </c>
      <c r="H8" s="150"/>
      <c r="I8" s="122">
        <f t="shared" si="6"/>
        <v>19</v>
      </c>
      <c r="J8" s="26">
        <v>5</v>
      </c>
      <c r="K8" s="28">
        <f t="shared" si="7"/>
        <v>195</v>
      </c>
      <c r="L8" s="142"/>
      <c r="M8" s="122">
        <f t="shared" si="26"/>
        <v>29</v>
      </c>
      <c r="N8" s="26"/>
      <c r="O8" s="28" t="str">
        <f t="shared" si="0"/>
        <v/>
      </c>
      <c r="P8" s="142"/>
      <c r="Q8" s="122">
        <f t="shared" si="27"/>
        <v>0</v>
      </c>
      <c r="R8" s="26">
        <v>5</v>
      </c>
      <c r="S8" s="28">
        <f t="shared" si="1"/>
        <v>5</v>
      </c>
      <c r="T8" s="142"/>
      <c r="U8" s="122">
        <f t="shared" si="28"/>
        <v>0</v>
      </c>
      <c r="V8" s="26">
        <v>5</v>
      </c>
      <c r="W8" s="28">
        <f t="shared" si="8"/>
        <v>5</v>
      </c>
      <c r="X8" s="142"/>
      <c r="Y8" s="122">
        <f t="shared" si="29"/>
        <v>0</v>
      </c>
      <c r="Z8" s="26">
        <v>5</v>
      </c>
      <c r="AA8" s="72">
        <f t="shared" si="9"/>
        <v>5</v>
      </c>
      <c r="AB8" s="25">
        <f>IF(G8="","",COUNTIF(Tirades!$AY$5:$AY$1081,G8))</f>
        <v>1</v>
      </c>
      <c r="AC8" s="1">
        <f>IF(SUMIF(Tirades!$AD$5:$AD$216,G8,Tirades!$AP$5:$AP$216)=0,"",SUMIF(Tirades!$AD$5:$AD$216,G8,Tirades!$AP$5:$AP$216))</f>
        <v>63</v>
      </c>
      <c r="AD8" s="1" t="str">
        <f>IF(SUMIF(Tirades!$AD$221:$AD$432,G8,Tirades!$AP$221:$AP$432)=0,"",SUMIF(Tirades!$AD$221:$AD$432,G8,Tirades!$AP$221:$AP$432))</f>
        <v/>
      </c>
      <c r="AE8" s="1" t="str">
        <f>IF(SUMIF(Tirades!$AD$437:$AD$649,G8,Tirades!$AP$437:$AP$649)=0,"",SUMIF(Tirades!$AD$437:$AD$649,G8,Tirades!$AP$437:$AP$649))</f>
        <v/>
      </c>
      <c r="AF8" s="1" t="str">
        <f>IF(SUMIF(Tirades!$AD$654:$AD$865,G8,Tirades!$AP$654:$AP$865)=0,"",SUMIF(Tirades!$AD$654:$AD$865,G8,Tirades!$AP$654:$AP$865))</f>
        <v/>
      </c>
      <c r="AG8" s="1" t="str">
        <f>IF(SUMIF(Tirades!$AD$870:$AD$1081,G8,Tirades!$AP$870:$AP$1081)=0,"",SUMIF(Tirades!$AD$870:$AD$1081,G8,Tirades!$AP$870:$AP$1081))</f>
        <v/>
      </c>
      <c r="AH8" s="1">
        <f>IF(SUMIF(Tirades!$AD$5:$AD$1081,G8,Tirades!$AP$5:$AP$1081)=0,"",SUMIF(Tirades!$AD$5:$AD$1081,G8,Tirades!$AP$5:$AP$1081))</f>
        <v>63</v>
      </c>
      <c r="AI8" s="4">
        <f t="shared" si="2"/>
        <v>63</v>
      </c>
      <c r="AJ8" s="5">
        <f t="shared" si="3"/>
        <v>63.005000006000003</v>
      </c>
      <c r="AK8" s="1">
        <f t="shared" si="30"/>
        <v>52</v>
      </c>
      <c r="AL8" s="1">
        <f>SUMIF(Tirades!$AD$5:$AD$1081,G8,Tirades!$AR$5:$AR$1081)</f>
        <v>5</v>
      </c>
      <c r="AM8" s="6">
        <f t="shared" si="10"/>
        <v>5.0000000000000001E-3</v>
      </c>
      <c r="AN8" s="1">
        <f>SUMIF(Tirades!$AD$5:$AD$1081,G8,Tirades!$AS$5:$AS$1081)</f>
        <v>0</v>
      </c>
      <c r="AO8" s="7">
        <f t="shared" si="11"/>
        <v>0</v>
      </c>
      <c r="AP8" s="5">
        <f t="shared" si="4"/>
        <v>63.005000006000003</v>
      </c>
      <c r="AQ8" s="1" t="str">
        <f t="shared" si="5"/>
        <v>Marià Perez</v>
      </c>
      <c r="AR8" s="1" t="str">
        <f t="shared" si="12"/>
        <v>La Penya del Bistec</v>
      </c>
      <c r="AS8">
        <f t="shared" si="13"/>
        <v>63.005000006000003</v>
      </c>
      <c r="AT8" s="1">
        <f t="shared" si="14"/>
        <v>24</v>
      </c>
      <c r="AU8" s="1" t="str">
        <f t="shared" si="15"/>
        <v>Marià Perez</v>
      </c>
      <c r="AV8" t="str">
        <f t="shared" si="16"/>
        <v/>
      </c>
      <c r="AW8" s="1" t="str">
        <f t="shared" si="17"/>
        <v/>
      </c>
      <c r="AX8" s="1" t="str">
        <f t="shared" si="18"/>
        <v/>
      </c>
      <c r="AY8" s="1" t="str">
        <f t="shared" si="19"/>
        <v/>
      </c>
      <c r="AZ8" s="1" t="str">
        <f t="shared" si="20"/>
        <v/>
      </c>
      <c r="BA8" s="1" t="str">
        <f t="shared" si="21"/>
        <v/>
      </c>
      <c r="BB8" s="1" t="str">
        <f t="shared" si="22"/>
        <v/>
      </c>
      <c r="BC8" s="1" t="str">
        <f t="shared" si="23"/>
        <v/>
      </c>
      <c r="BD8" s="1" t="str">
        <f t="shared" si="24"/>
        <v/>
      </c>
      <c r="BE8" s="76">
        <f>IF(G8="","",(SUMIF(Tirades!$BA$5:$BA$1081,G8,Tirades!$BB$5:$BB$1081)))</f>
        <v>9</v>
      </c>
      <c r="BG8" s="29">
        <f>IF((SUM(AH27:AH34))=0,"",SUM(AH27:AH34))</f>
        <v>483</v>
      </c>
      <c r="BH8" s="36">
        <f>SUM(AP27:AP34)</f>
        <v>483.03001020699998</v>
      </c>
      <c r="BI8" s="30" t="str">
        <f>IF(D27="","",D27)</f>
        <v>8 x 8</v>
      </c>
      <c r="BJ8" s="1">
        <f>IF(SUM(AC27:AC34)=0,"",SUM(AC27:AC34))</f>
        <v>219</v>
      </c>
      <c r="BK8" s="1">
        <f>IF(SUM(AD27:AD34)=0,"",SUM(AD27:AD34))</f>
        <v>264</v>
      </c>
      <c r="BL8" s="1" t="str">
        <f>IF(SUM(AE27:AE34)=0,"",SUM(AE27:AE34))</f>
        <v/>
      </c>
      <c r="BM8" s="1" t="str">
        <f>IF(SUM(AF27:AF34)=0,"",SUM(AF27:AF34))</f>
        <v/>
      </c>
      <c r="BN8" s="1" t="str">
        <f>IF(SUM(AG27:AG34)=0,"",SUM(AG27:AG34))</f>
        <v/>
      </c>
      <c r="BO8" s="30">
        <f t="shared" si="31"/>
        <v>483</v>
      </c>
      <c r="BP8" s="30">
        <f>SUM(AL27:AL34)</f>
        <v>30</v>
      </c>
      <c r="BQ8" s="75" t="str">
        <f>IF(C27="","",BG8)</f>
        <v/>
      </c>
      <c r="BR8" s="61" t="str">
        <f t="shared" si="34"/>
        <v/>
      </c>
      <c r="BS8" s="61" t="str">
        <f t="shared" si="35"/>
        <v/>
      </c>
      <c r="BT8" s="61" t="str">
        <f t="shared" si="36"/>
        <v/>
      </c>
      <c r="BU8" s="75">
        <f>IF(C27="",BG8,"")</f>
        <v>483</v>
      </c>
      <c r="BV8" s="61">
        <f t="shared" si="37"/>
        <v>483.03001020699998</v>
      </c>
      <c r="BW8" s="61">
        <f t="shared" si="38"/>
        <v>13</v>
      </c>
      <c r="BX8" s="61" t="str">
        <f t="shared" si="39"/>
        <v>8 x 8</v>
      </c>
      <c r="BY8" s="75">
        <f t="shared" si="32"/>
        <v>209</v>
      </c>
      <c r="BZ8" s="61" t="str">
        <f t="shared" si="33"/>
        <v>Silvia Delcor</v>
      </c>
      <c r="CA8" s="90">
        <f>IF(BZ8="","",((SUMIF(Tirades!$AD$5:$AD$1081,G7,Tirades!$AX$5:$AX$1081))+A7))</f>
        <v>5.0000000000000001E-9</v>
      </c>
    </row>
    <row r="9" spans="1:79">
      <c r="A9" s="70">
        <v>7.0000000000000006E-9</v>
      </c>
      <c r="B9" s="143"/>
      <c r="C9" s="142"/>
      <c r="D9" s="144"/>
      <c r="E9" s="127" t="str">
        <f t="shared" si="25"/>
        <v>La Penya del Bistec</v>
      </c>
      <c r="F9" s="124" t="s">
        <v>35</v>
      </c>
      <c r="G9" s="83" t="s">
        <v>53</v>
      </c>
      <c r="H9" s="150"/>
      <c r="I9" s="122">
        <f t="shared" si="6"/>
        <v>19</v>
      </c>
      <c r="J9" s="26"/>
      <c r="K9" s="28" t="str">
        <f t="shared" si="7"/>
        <v/>
      </c>
      <c r="L9" s="142"/>
      <c r="M9" s="122">
        <f t="shared" si="26"/>
        <v>29</v>
      </c>
      <c r="N9" s="26">
        <v>2</v>
      </c>
      <c r="O9" s="28">
        <f t="shared" si="0"/>
        <v>292</v>
      </c>
      <c r="P9" s="142"/>
      <c r="Q9" s="122">
        <f t="shared" si="27"/>
        <v>0</v>
      </c>
      <c r="R9" s="26">
        <v>2</v>
      </c>
      <c r="S9" s="28">
        <f t="shared" si="1"/>
        <v>2</v>
      </c>
      <c r="T9" s="142"/>
      <c r="U9" s="122">
        <f t="shared" si="28"/>
        <v>0</v>
      </c>
      <c r="V9" s="26">
        <v>2</v>
      </c>
      <c r="W9" s="28">
        <f t="shared" si="8"/>
        <v>2</v>
      </c>
      <c r="X9" s="142"/>
      <c r="Y9" s="122">
        <f t="shared" si="29"/>
        <v>0</v>
      </c>
      <c r="Z9" s="26">
        <v>2</v>
      </c>
      <c r="AA9" s="72">
        <f t="shared" si="9"/>
        <v>2</v>
      </c>
      <c r="AB9" s="25">
        <f>IF(G9="","",COUNTIF(Tirades!$AY$5:$AY$1081,G9))</f>
        <v>1</v>
      </c>
      <c r="AC9" s="1" t="str">
        <f>IF(SUMIF(Tirades!$AD$5:$AD$216,G9,Tirades!$AP$5:$AP$216)=0,"",SUMIF(Tirades!$AD$5:$AD$216,G9,Tirades!$AP$5:$AP$216))</f>
        <v/>
      </c>
      <c r="AD9" s="1">
        <f>IF(SUMIF(Tirades!$AD$221:$AD$432,G9,Tirades!$AP$221:$AP$432)=0,"",SUMIF(Tirades!$AD$221:$AD$432,G9,Tirades!$AP$221:$AP$432))</f>
        <v>78</v>
      </c>
      <c r="AE9" s="1" t="str">
        <f>IF(SUMIF(Tirades!$AD$437:$AD$649,G9,Tirades!$AP$437:$AP$649)=0,"",SUMIF(Tirades!$AD$437:$AD$649,G9,Tirades!$AP$437:$AP$649))</f>
        <v/>
      </c>
      <c r="AF9" s="1" t="str">
        <f>IF(SUMIF(Tirades!$AD$654:$AD$865,G9,Tirades!$AP$654:$AP$865)=0,"",SUMIF(Tirades!$AD$654:$AD$865,G9,Tirades!$AP$654:$AP$865))</f>
        <v/>
      </c>
      <c r="AG9" s="1" t="str">
        <f>IF(SUMIF(Tirades!$AD$870:$AD$1081,G9,Tirades!$AP$870:$AP$1081)=0,"",SUMIF(Tirades!$AD$870:$AD$1081,G9,Tirades!$AP$870:$AP$1081))</f>
        <v/>
      </c>
      <c r="AH9" s="1">
        <f>IF(SUMIF(Tirades!$AD$5:$AD$1081,G9,Tirades!$AP$5:$AP$1081)=0,"",SUMIF(Tirades!$AD$5:$AD$1081,G9,Tirades!$AP$5:$AP$1081))</f>
        <v>78</v>
      </c>
      <c r="AI9" s="4">
        <f t="shared" si="2"/>
        <v>78</v>
      </c>
      <c r="AJ9" s="5">
        <f t="shared" si="3"/>
        <v>78.007001007</v>
      </c>
      <c r="AK9" s="1">
        <f t="shared" si="30"/>
        <v>4</v>
      </c>
      <c r="AL9" s="1">
        <f>SUMIF(Tirades!$AD$5:$AD$1081,G9,Tirades!$AR$5:$AR$1081)</f>
        <v>7</v>
      </c>
      <c r="AM9" s="6">
        <f t="shared" si="10"/>
        <v>7.0000000000000001E-3</v>
      </c>
      <c r="AN9" s="1">
        <f>SUMIF(Tirades!$AD$5:$AD$1081,G9,Tirades!$AS$5:$AS$1081)</f>
        <v>1</v>
      </c>
      <c r="AO9" s="7">
        <f t="shared" si="11"/>
        <v>9.9999999999999995E-7</v>
      </c>
      <c r="AP9" s="5">
        <f t="shared" si="4"/>
        <v>78.007001007</v>
      </c>
      <c r="AQ9" s="1" t="str">
        <f t="shared" si="5"/>
        <v>Ana Medina</v>
      </c>
      <c r="AR9" s="1" t="str">
        <f t="shared" si="12"/>
        <v>La Penya del Bistec</v>
      </c>
      <c r="AS9">
        <f t="shared" si="13"/>
        <v>78.007001007</v>
      </c>
      <c r="AT9" s="1">
        <f t="shared" si="14"/>
        <v>3</v>
      </c>
      <c r="AU9" s="1" t="str">
        <f t="shared" si="15"/>
        <v>Ana Medina</v>
      </c>
      <c r="AV9" t="str">
        <f t="shared" si="16"/>
        <v/>
      </c>
      <c r="AW9" s="1" t="str">
        <f t="shared" si="17"/>
        <v/>
      </c>
      <c r="AX9" s="1" t="str">
        <f t="shared" si="18"/>
        <v/>
      </c>
      <c r="AY9" s="1" t="str">
        <f t="shared" si="19"/>
        <v/>
      </c>
      <c r="AZ9" s="1" t="str">
        <f t="shared" si="20"/>
        <v/>
      </c>
      <c r="BA9" s="1" t="str">
        <f t="shared" si="21"/>
        <v/>
      </c>
      <c r="BB9" s="1" t="str">
        <f t="shared" si="22"/>
        <v/>
      </c>
      <c r="BC9" s="1" t="str">
        <f t="shared" si="23"/>
        <v/>
      </c>
      <c r="BD9" s="1" t="str">
        <f t="shared" si="24"/>
        <v/>
      </c>
      <c r="BE9" s="76">
        <f>IF(G9="","",(SUMIF(Tirades!$BA$5:$BA$1081,G9,Tirades!$BB$5:$BB$1081)))</f>
        <v>9</v>
      </c>
      <c r="BG9" s="29">
        <f>IF((SUM(AH35:AH42))=0,"",SUM(AH35:AH42))</f>
        <v>482</v>
      </c>
      <c r="BH9" s="36">
        <f>SUM(AP35:AP42)</f>
        <v>482.03200526099999</v>
      </c>
      <c r="BI9" s="30" t="str">
        <f>IF(D35="","",D35)</f>
        <v>Oju Peligru</v>
      </c>
      <c r="BJ9" s="1">
        <f>IF(SUM(AC35:AC42)=0,"",SUM(AC35:AC42))</f>
        <v>225</v>
      </c>
      <c r="BK9" s="1">
        <f>IF(SUM(AD35:AD42)=0,"",SUM(AD35:AD42))</f>
        <v>257</v>
      </c>
      <c r="BL9" s="1" t="str">
        <f>IF(SUM(AE35:AE42)=0,"",SUM(AE35:AE42))</f>
        <v/>
      </c>
      <c r="BM9" s="1" t="str">
        <f>IF(SUM(AF35:AF42)=0,"",SUM(AF35:AF42))</f>
        <v/>
      </c>
      <c r="BN9" s="1" t="str">
        <f>IF(SUM(AG35:AG42)=0,"",SUM(AG35:AG42))</f>
        <v/>
      </c>
      <c r="BO9" s="30">
        <f t="shared" si="31"/>
        <v>482</v>
      </c>
      <c r="BP9" s="30">
        <f>SUM(AL35:AL42)</f>
        <v>32</v>
      </c>
      <c r="BQ9" s="75" t="str">
        <f>IF(C35="","",BG9)</f>
        <v/>
      </c>
      <c r="BR9" s="61" t="str">
        <f t="shared" si="34"/>
        <v/>
      </c>
      <c r="BS9" s="61" t="str">
        <f t="shared" si="35"/>
        <v/>
      </c>
      <c r="BT9" s="61" t="str">
        <f t="shared" si="36"/>
        <v/>
      </c>
      <c r="BU9" s="75">
        <f>IF(C35="",BG9,"")</f>
        <v>482</v>
      </c>
      <c r="BV9" s="61">
        <f t="shared" si="37"/>
        <v>482.03200526099999</v>
      </c>
      <c r="BW9" s="61">
        <f t="shared" si="38"/>
        <v>14</v>
      </c>
      <c r="BX9" s="61" t="str">
        <f t="shared" si="39"/>
        <v>Oju Peligru</v>
      </c>
      <c r="BY9" s="75">
        <f t="shared" si="32"/>
        <v>208</v>
      </c>
      <c r="BZ9" s="61" t="str">
        <f t="shared" si="33"/>
        <v>Marià Perez</v>
      </c>
      <c r="CA9" s="90">
        <f>IF(BZ9="","",((SUMIF(Tirades!$AD$5:$AD$1081,G8,Tirades!$AX$5:$AX$1081))+A8))</f>
        <v>6.0000000000000008E-9</v>
      </c>
    </row>
    <row r="10" spans="1:79">
      <c r="A10" s="70">
        <v>8.0000000000000005E-9</v>
      </c>
      <c r="B10" s="143"/>
      <c r="C10" s="142"/>
      <c r="D10" s="144"/>
      <c r="E10" s="127" t="str">
        <f t="shared" si="25"/>
        <v>La Penya del Bistec</v>
      </c>
      <c r="F10" s="124"/>
      <c r="G10" s="107"/>
      <c r="H10" s="151"/>
      <c r="I10" s="122">
        <f t="shared" si="6"/>
        <v>19</v>
      </c>
      <c r="J10" s="26"/>
      <c r="K10" s="28" t="str">
        <f t="shared" si="7"/>
        <v/>
      </c>
      <c r="L10" s="142"/>
      <c r="M10" s="122">
        <f t="shared" si="26"/>
        <v>29</v>
      </c>
      <c r="N10" s="26"/>
      <c r="O10" s="28" t="str">
        <f t="shared" ref="O10:O55" si="40">IF(N10="","",M10*10+N10)</f>
        <v/>
      </c>
      <c r="P10" s="142"/>
      <c r="Q10" s="122">
        <f t="shared" si="27"/>
        <v>0</v>
      </c>
      <c r="R10" s="26"/>
      <c r="S10" s="28" t="str">
        <f t="shared" ref="S10:S55" si="41">IF(R10="","",Q10*10+R10)</f>
        <v/>
      </c>
      <c r="T10" s="142"/>
      <c r="U10" s="122">
        <f t="shared" si="28"/>
        <v>0</v>
      </c>
      <c r="V10" s="26"/>
      <c r="W10" s="28" t="str">
        <f t="shared" si="8"/>
        <v/>
      </c>
      <c r="X10" s="142"/>
      <c r="Y10" s="122">
        <f t="shared" si="29"/>
        <v>0</v>
      </c>
      <c r="Z10" s="26"/>
      <c r="AA10" s="72" t="str">
        <f t="shared" si="9"/>
        <v/>
      </c>
      <c r="AB10" s="25" t="str">
        <f>IF(G10="","",COUNTIF(Tirades!$AY$5:$AY$1081,G10))</f>
        <v/>
      </c>
      <c r="AC10" s="1" t="str">
        <f>IF(SUMIF(Tirades!$AD$5:$AD$216,G10,Tirades!$AP$5:$AP$216)=0,"",SUMIF(Tirades!$AD$5:$AD$216,G10,Tirades!$AP$5:$AP$216))</f>
        <v/>
      </c>
      <c r="AD10" s="1" t="str">
        <f>IF(SUMIF(Tirades!$AD$221:$AD$432,G10,Tirades!$AP$221:$AP$432)=0,"",SUMIF(Tirades!$AD$221:$AD$432,G10,Tirades!$AP$221:$AP$432))</f>
        <v/>
      </c>
      <c r="AE10" s="1" t="str">
        <f>IF(SUMIF(Tirades!$AD$437:$AD$649,G10,Tirades!$AP$437:$AP$649)=0,"",SUMIF(Tirades!$AD$437:$AD$649,G10,Tirades!$AP$437:$AP$649))</f>
        <v/>
      </c>
      <c r="AF10" s="1" t="str">
        <f>IF(SUMIF(Tirades!$AD$654:$AD$865,G10,Tirades!$AP$654:$AP$865)=0,"",SUMIF(Tirades!$AD$654:$AD$865,G10,Tirades!$AP$654:$AP$865))</f>
        <v/>
      </c>
      <c r="AG10" s="1" t="str">
        <f>IF(SUMIF(Tirades!$AD$870:$AD$1081,G10,Tirades!$AP$870:$AP$1081)=0,"",SUMIF(Tirades!$AD$870:$AD$1081,G10,Tirades!$AP$870:$AP$1081))</f>
        <v/>
      </c>
      <c r="AH10" s="1" t="str">
        <f>IF(SUMIF(Tirades!$AD$5:$AD$1081,G10,Tirades!$AP$5:$AP$1081)=0,"",SUMIF(Tirades!$AD$5:$AD$1081,G10,Tirades!$AP$5:$AP$1081))</f>
        <v/>
      </c>
      <c r="AI10" s="4" t="str">
        <f t="shared" si="2"/>
        <v/>
      </c>
      <c r="AJ10" s="5" t="str">
        <f t="shared" si="3"/>
        <v/>
      </c>
      <c r="AK10" s="1" t="str">
        <f t="shared" si="30"/>
        <v/>
      </c>
      <c r="AL10" s="1">
        <f>SUMIF(Tirades!$AD$5:$AD$1081,G10,Tirades!$AR$5:$AR$1081)</f>
        <v>0</v>
      </c>
      <c r="AM10" s="6">
        <f t="shared" si="10"/>
        <v>0</v>
      </c>
      <c r="AN10" s="1">
        <f>SUMIF(Tirades!$AD$5:$AD$1081,G10,Tirades!$AS$5:$AS$1081)</f>
        <v>0</v>
      </c>
      <c r="AO10" s="7">
        <f t="shared" si="11"/>
        <v>0</v>
      </c>
      <c r="AP10" s="5" t="str">
        <f t="shared" si="4"/>
        <v/>
      </c>
      <c r="AQ10" s="1" t="str">
        <f t="shared" si="5"/>
        <v/>
      </c>
      <c r="AR10" s="1" t="str">
        <f t="shared" si="12"/>
        <v/>
      </c>
      <c r="AS10" t="str">
        <f t="shared" si="13"/>
        <v/>
      </c>
      <c r="AT10" s="1" t="str">
        <f t="shared" si="14"/>
        <v/>
      </c>
      <c r="AU10" s="1" t="str">
        <f t="shared" si="15"/>
        <v/>
      </c>
      <c r="AV10" t="str">
        <f t="shared" si="16"/>
        <v/>
      </c>
      <c r="AW10" s="1" t="str">
        <f t="shared" si="17"/>
        <v/>
      </c>
      <c r="AX10" s="1" t="str">
        <f t="shared" si="18"/>
        <v/>
      </c>
      <c r="AY10" s="1" t="str">
        <f t="shared" si="19"/>
        <v/>
      </c>
      <c r="AZ10" s="1" t="str">
        <f t="shared" si="20"/>
        <v/>
      </c>
      <c r="BA10" s="1" t="str">
        <f t="shared" si="21"/>
        <v/>
      </c>
      <c r="BB10" s="1" t="str">
        <f t="shared" si="22"/>
        <v/>
      </c>
      <c r="BC10" s="1" t="str">
        <f t="shared" si="23"/>
        <v/>
      </c>
      <c r="BD10" s="1" t="str">
        <f t="shared" si="24"/>
        <v/>
      </c>
      <c r="BE10" s="76" t="str">
        <f>IF(G10="","",(SUMIF(Tirades!$BA$5:$BA$1081,G10,Tirades!$BB$5:$BB$1081)))</f>
        <v/>
      </c>
      <c r="BG10" s="29">
        <f>IF((SUM(AH43:AH50))=0,"",SUM(AH43:AH50))</f>
        <v>621</v>
      </c>
      <c r="BH10" s="36">
        <f>SUM(AP43:AP50)</f>
        <v>621.04001832099993</v>
      </c>
      <c r="BI10" s="30" t="str">
        <f>IF(D43="","",D43)</f>
        <v>Bitllaires de Fogars "A"</v>
      </c>
      <c r="BJ10" s="1">
        <f>IF(SUM(AC43:AC50)=0,"",SUM(AC43:AC50))</f>
        <v>316</v>
      </c>
      <c r="BK10" s="1">
        <f>IF(SUM(AD43:AD50)=0,"",SUM(AD43:AD50))</f>
        <v>305</v>
      </c>
      <c r="BL10" s="1" t="str">
        <f>IF(SUM(AE43:AE50)=0,"",SUM(AE43:AE50))</f>
        <v/>
      </c>
      <c r="BM10" s="1" t="str">
        <f>IF(SUM(AF43:AF50)=0,"",SUM(AF43:AF50))</f>
        <v/>
      </c>
      <c r="BN10" s="1" t="str">
        <f>IF(SUM(AG43:AG50)=0,"",SUM(AG43:AG50))</f>
        <v/>
      </c>
      <c r="BO10" s="30">
        <f t="shared" si="31"/>
        <v>621</v>
      </c>
      <c r="BP10" s="30">
        <f>SUM(AL43:AL50)</f>
        <v>40</v>
      </c>
      <c r="BQ10" s="75">
        <f>IF(C43="","",BG10)</f>
        <v>621</v>
      </c>
      <c r="BR10" s="61">
        <f t="shared" si="34"/>
        <v>621.04001832099993</v>
      </c>
      <c r="BS10" s="61">
        <f t="shared" si="35"/>
        <v>4</v>
      </c>
      <c r="BT10" s="61" t="str">
        <f t="shared" si="36"/>
        <v>Bitllaires de Fogars "A"</v>
      </c>
      <c r="BU10" s="75" t="str">
        <f>IF(C43="",BG10,"")</f>
        <v/>
      </c>
      <c r="BV10" s="61" t="str">
        <f t="shared" si="37"/>
        <v/>
      </c>
      <c r="BW10" s="61" t="str">
        <f t="shared" si="38"/>
        <v/>
      </c>
      <c r="BX10" s="61" t="str">
        <f t="shared" si="39"/>
        <v/>
      </c>
      <c r="BY10" s="75">
        <f t="shared" si="32"/>
        <v>207</v>
      </c>
      <c r="BZ10" s="61" t="str">
        <f t="shared" si="33"/>
        <v>Ana Medina</v>
      </c>
      <c r="CA10" s="90">
        <f>IF(BZ10="","",((SUMIF(Tirades!$AD$5:$AD$1081,G9,Tirades!$AX$5:$AX$1081))+A9))</f>
        <v>7.0000000000000006E-9</v>
      </c>
    </row>
    <row r="11" spans="1:79">
      <c r="A11" s="70">
        <v>1.1000000000000001E-8</v>
      </c>
      <c r="B11" s="143">
        <v>2</v>
      </c>
      <c r="C11" s="153"/>
      <c r="D11" s="154" t="s">
        <v>54</v>
      </c>
      <c r="E11" s="127" t="str">
        <f>D11</f>
        <v>4 x 4</v>
      </c>
      <c r="F11" s="117" t="s">
        <v>35</v>
      </c>
      <c r="G11" s="107" t="s">
        <v>55</v>
      </c>
      <c r="H11" s="152">
        <v>2</v>
      </c>
      <c r="I11" s="122">
        <f>H11</f>
        <v>2</v>
      </c>
      <c r="J11" s="26">
        <v>4</v>
      </c>
      <c r="K11" s="28">
        <f t="shared" si="7"/>
        <v>24</v>
      </c>
      <c r="L11" s="142">
        <v>28</v>
      </c>
      <c r="M11" s="122">
        <f>L11</f>
        <v>28</v>
      </c>
      <c r="N11" s="26">
        <v>5</v>
      </c>
      <c r="O11" s="28">
        <f t="shared" si="40"/>
        <v>285</v>
      </c>
      <c r="P11" s="142"/>
      <c r="Q11" s="122">
        <f>P11</f>
        <v>0</v>
      </c>
      <c r="R11" s="26"/>
      <c r="S11" s="28" t="str">
        <f t="shared" si="41"/>
        <v/>
      </c>
      <c r="T11" s="142"/>
      <c r="U11" s="122">
        <f>T11</f>
        <v>0</v>
      </c>
      <c r="V11" s="26"/>
      <c r="W11" s="28" t="str">
        <f t="shared" si="8"/>
        <v/>
      </c>
      <c r="X11" s="142"/>
      <c r="Y11" s="122">
        <f>X11</f>
        <v>0</v>
      </c>
      <c r="Z11" s="26"/>
      <c r="AA11" s="72" t="str">
        <f t="shared" si="9"/>
        <v/>
      </c>
      <c r="AB11" s="25">
        <f>IF(G11="","",COUNTIF(Tirades!$AY$5:$AY$1081,G11))</f>
        <v>2</v>
      </c>
      <c r="AC11" s="1">
        <f>IF(SUMIF(Tirades!$AD$5:$AD$216,G11,Tirades!$AP$5:$AP$216)=0,"",SUMIF(Tirades!$AD$5:$AD$216,G11,Tirades!$AP$5:$AP$216))</f>
        <v>70</v>
      </c>
      <c r="AD11" s="1">
        <f>IF(SUMIF(Tirades!$AD$221:$AD$432,G11,Tirades!$AP$221:$AP$432)=0,"",SUMIF(Tirades!$AD$221:$AD$432,G11,Tirades!$AP$221:$AP$432))</f>
        <v>80</v>
      </c>
      <c r="AE11" s="1" t="str">
        <f>IF(SUMIF(Tirades!$AD$437:$AD$649,G11,Tirades!$AP$437:$AP$649)=0,"",SUMIF(Tirades!$AD$437:$AD$649,G11,Tirades!$AP$437:$AP$649))</f>
        <v/>
      </c>
      <c r="AF11" s="1" t="str">
        <f>IF(SUMIF(Tirades!$AD$654:$AD$865,G11,Tirades!$AP$654:$AP$865)=0,"",SUMIF(Tirades!$AD$654:$AD$865,G11,Tirades!$AP$654:$AP$865))</f>
        <v/>
      </c>
      <c r="AG11" s="1" t="str">
        <f>IF(SUMIF(Tirades!$AD$870:$AD$1081,G11,Tirades!$AP$870:$AP$1081)=0,"",SUMIF(Tirades!$AD$870:$AD$1081,G11,Tirades!$AP$870:$AP$1081))</f>
        <v/>
      </c>
      <c r="AH11" s="1">
        <f>IF(SUMIF(Tirades!$AD$5:$AD$1081,G11,Tirades!$AP$5:$AP$1081)=0,"",SUMIF(Tirades!$AD$5:$AD$1081,G11,Tirades!$AP$5:$AP$1081))</f>
        <v>150</v>
      </c>
      <c r="AI11" s="4">
        <f t="shared" si="2"/>
        <v>75</v>
      </c>
      <c r="AJ11" s="5">
        <f t="shared" si="3"/>
        <v>75.005503005500003</v>
      </c>
      <c r="AK11" s="1">
        <f t="shared" si="30"/>
        <v>10</v>
      </c>
      <c r="AL11" s="1">
        <f>SUMIF(Tirades!$AD$5:$AD$1081,G11,Tirades!$AR$5:$AR$1081)</f>
        <v>11</v>
      </c>
      <c r="AM11" s="6">
        <f t="shared" si="10"/>
        <v>1.0999999999999999E-2</v>
      </c>
      <c r="AN11" s="1">
        <f>SUMIF(Tirades!$AD$5:$AD$1081,G11,Tirades!$AS$5:$AS$1081)</f>
        <v>6</v>
      </c>
      <c r="AO11" s="7">
        <f t="shared" si="11"/>
        <v>6.0000000000000002E-6</v>
      </c>
      <c r="AP11" s="5">
        <f t="shared" si="4"/>
        <v>150.01100601100001</v>
      </c>
      <c r="AQ11" s="1" t="str">
        <f t="shared" si="5"/>
        <v>Xavi Mena</v>
      </c>
      <c r="AR11" s="1" t="str">
        <f t="shared" si="12"/>
        <v>4 x 4</v>
      </c>
      <c r="AS11">
        <f t="shared" si="13"/>
        <v>75.005503005500003</v>
      </c>
      <c r="AT11" s="1">
        <f t="shared" si="14"/>
        <v>9</v>
      </c>
      <c r="AU11" s="1" t="str">
        <f t="shared" si="15"/>
        <v>Xavi Mena</v>
      </c>
      <c r="AV11" t="str">
        <f t="shared" si="16"/>
        <v/>
      </c>
      <c r="AW11" s="1" t="str">
        <f t="shared" si="17"/>
        <v/>
      </c>
      <c r="AX11" s="1" t="str">
        <f t="shared" si="18"/>
        <v/>
      </c>
      <c r="AY11" s="1" t="str">
        <f t="shared" si="19"/>
        <v/>
      </c>
      <c r="AZ11" s="1" t="str">
        <f t="shared" si="20"/>
        <v/>
      </c>
      <c r="BA11" s="1" t="str">
        <f t="shared" si="21"/>
        <v/>
      </c>
      <c r="BB11" s="1" t="str">
        <f t="shared" si="22"/>
        <v/>
      </c>
      <c r="BC11" s="1" t="str">
        <f t="shared" si="23"/>
        <v/>
      </c>
      <c r="BD11" s="1" t="str">
        <f t="shared" si="24"/>
        <v/>
      </c>
      <c r="BE11" s="76">
        <f>IF(G11="","",(SUMIF(Tirades!$BA$5:$BA$1081,G11,Tirades!$BB$5:$BB$1081)))</f>
        <v>18</v>
      </c>
      <c r="BG11" s="29">
        <f>IF((SUM(AH51:AH58))=0,"",SUM(AH51:AH58))</f>
        <v>592</v>
      </c>
      <c r="BH11" s="36">
        <f>SUM(AP51:AP58)</f>
        <v>592.04500731500002</v>
      </c>
      <c r="BI11" s="30" t="str">
        <f>IF(D51="","",D51)</f>
        <v>Vila de Tordera</v>
      </c>
      <c r="BJ11" s="1">
        <f>IF(SUM(AC51:AC58)=0,"",SUM(AC51:AC58))</f>
        <v>282</v>
      </c>
      <c r="BK11" s="1">
        <f>IF(SUM(AD51:AD58)=0,"",SUM(AD51:AD58))</f>
        <v>310</v>
      </c>
      <c r="BL11" s="1" t="str">
        <f>IF(SUM(AE51:AE58)=0,"",SUM(AE51:AE58))</f>
        <v/>
      </c>
      <c r="BM11" s="1" t="str">
        <f>IF(SUM(AF51:AF58)=0,"",SUM(AF51:AF58))</f>
        <v/>
      </c>
      <c r="BN11" s="1" t="str">
        <f>IF(SUM(AG51:AG58)=0,"",SUM(AG51:AG58))</f>
        <v/>
      </c>
      <c r="BO11" s="30">
        <f t="shared" si="31"/>
        <v>592</v>
      </c>
      <c r="BP11" s="30">
        <f>SUM(AL51:AL58)</f>
        <v>45</v>
      </c>
      <c r="BQ11" s="75">
        <f>IF(C51="","",BG11)</f>
        <v>592</v>
      </c>
      <c r="BR11" s="61">
        <f t="shared" si="34"/>
        <v>592.04500731500002</v>
      </c>
      <c r="BS11" s="61">
        <f t="shared" si="35"/>
        <v>5</v>
      </c>
      <c r="BT11" s="61" t="str">
        <f t="shared" si="36"/>
        <v>Vila de Tordera</v>
      </c>
      <c r="BU11" s="75" t="str">
        <f>IF(C51="",BG11,"")</f>
        <v/>
      </c>
      <c r="BV11" s="61" t="str">
        <f t="shared" si="37"/>
        <v/>
      </c>
      <c r="BW11" s="61" t="str">
        <f t="shared" si="38"/>
        <v/>
      </c>
      <c r="BX11" s="61" t="str">
        <f t="shared" si="39"/>
        <v/>
      </c>
      <c r="BY11" s="75" t="str">
        <f t="shared" si="32"/>
        <v/>
      </c>
      <c r="BZ11" s="61" t="str">
        <f t="shared" si="33"/>
        <v/>
      </c>
      <c r="CA11" s="90" t="str">
        <f>IF(BZ11="","",((SUMIF(Tirades!$AD$5:$AD$1081,G10,Tirades!$AX$5:$AX$1081))+A10))</f>
        <v/>
      </c>
    </row>
    <row r="12" spans="1:79">
      <c r="A12" s="70">
        <v>1.2000000000000002E-8</v>
      </c>
      <c r="B12" s="143"/>
      <c r="C12" s="142"/>
      <c r="D12" s="155"/>
      <c r="E12" s="127" t="str">
        <f t="shared" si="25"/>
        <v>4 x 4</v>
      </c>
      <c r="F12" s="117"/>
      <c r="G12" s="107" t="s">
        <v>56</v>
      </c>
      <c r="H12" s="152"/>
      <c r="I12" s="122">
        <f t="shared" ref="I12:I18" si="42">I11</f>
        <v>2</v>
      </c>
      <c r="J12" s="26"/>
      <c r="K12" s="28" t="str">
        <f t="shared" si="7"/>
        <v/>
      </c>
      <c r="L12" s="142"/>
      <c r="M12" s="122">
        <f t="shared" si="26"/>
        <v>28</v>
      </c>
      <c r="N12" s="26">
        <v>3</v>
      </c>
      <c r="O12" s="28">
        <f t="shared" si="40"/>
        <v>283</v>
      </c>
      <c r="P12" s="142"/>
      <c r="Q12" s="122">
        <f t="shared" si="27"/>
        <v>0</v>
      </c>
      <c r="R12" s="26"/>
      <c r="S12" s="28" t="str">
        <f t="shared" si="41"/>
        <v/>
      </c>
      <c r="T12" s="142"/>
      <c r="U12" s="122">
        <f t="shared" si="28"/>
        <v>0</v>
      </c>
      <c r="V12" s="26"/>
      <c r="W12" s="28" t="str">
        <f t="shared" si="8"/>
        <v/>
      </c>
      <c r="X12" s="142"/>
      <c r="Y12" s="122">
        <f t="shared" si="29"/>
        <v>0</v>
      </c>
      <c r="Z12" s="26"/>
      <c r="AA12" s="72" t="str">
        <f t="shared" si="9"/>
        <v/>
      </c>
      <c r="AB12" s="25">
        <f>IF(G12="","",COUNTIF(Tirades!$AY$5:$AY$1081,G12))</f>
        <v>1</v>
      </c>
      <c r="AC12" s="1" t="str">
        <f>IF(SUMIF(Tirades!$AD$5:$AD$216,G12,Tirades!$AP$5:$AP$216)=0,"",SUMIF(Tirades!$AD$5:$AD$216,G12,Tirades!$AP$5:$AP$216))</f>
        <v/>
      </c>
      <c r="AD12" s="1">
        <f>IF(SUMIF(Tirades!$AD$221:$AD$432,G12,Tirades!$AP$221:$AP$432)=0,"",SUMIF(Tirades!$AD$221:$AD$432,G12,Tirades!$AP$221:$AP$432))</f>
        <v>68</v>
      </c>
      <c r="AE12" s="1" t="str">
        <f>IF(SUMIF(Tirades!$AD$437:$AD$649,G12,Tirades!$AP$437:$AP$649)=0,"",SUMIF(Tirades!$AD$437:$AD$649,G12,Tirades!$AP$437:$AP$649))</f>
        <v/>
      </c>
      <c r="AF12" s="1" t="str">
        <f>IF(SUMIF(Tirades!$AD$654:$AD$865,G12,Tirades!$AP$654:$AP$865)=0,"",SUMIF(Tirades!$AD$654:$AD$865,G12,Tirades!$AP$654:$AP$865))</f>
        <v/>
      </c>
      <c r="AG12" s="1" t="str">
        <f>IF(SUMIF(Tirades!$AD$870:$AD$1081,G12,Tirades!$AP$870:$AP$1081)=0,"",SUMIF(Tirades!$AD$870:$AD$1081,G12,Tirades!$AP$870:$AP$1081))</f>
        <v/>
      </c>
      <c r="AH12" s="1">
        <f>IF(SUMIF(Tirades!$AD$5:$AD$1081,G12,Tirades!$AP$5:$AP$1081)=0,"",SUMIF(Tirades!$AD$5:$AD$1081,G12,Tirades!$AP$5:$AP$1081))</f>
        <v>68</v>
      </c>
      <c r="AI12" s="4">
        <f t="shared" si="2"/>
        <v>68</v>
      </c>
      <c r="AJ12" s="5">
        <f t="shared" si="3"/>
        <v>68.005002011999991</v>
      </c>
      <c r="AK12" s="1">
        <f t="shared" si="30"/>
        <v>26</v>
      </c>
      <c r="AL12" s="1">
        <f>SUMIF(Tirades!$AD$5:$AD$1081,G12,Tirades!$AR$5:$AR$1081)</f>
        <v>5</v>
      </c>
      <c r="AM12" s="6">
        <f t="shared" si="10"/>
        <v>5.0000000000000001E-3</v>
      </c>
      <c r="AN12" s="1">
        <f>SUMIF(Tirades!$AD$5:$AD$1081,G12,Tirades!$AS$5:$AS$1081)</f>
        <v>2</v>
      </c>
      <c r="AO12" s="7">
        <f t="shared" si="11"/>
        <v>1.9999999999999999E-6</v>
      </c>
      <c r="AP12" s="5">
        <f t="shared" si="4"/>
        <v>68.005002011999991</v>
      </c>
      <c r="AQ12" s="1" t="str">
        <f t="shared" si="5"/>
        <v>Manel García</v>
      </c>
      <c r="AR12" s="1" t="str">
        <f t="shared" si="12"/>
        <v>4 x 4</v>
      </c>
      <c r="AS12" t="str">
        <f t="shared" si="13"/>
        <v/>
      </c>
      <c r="AT12" s="1" t="str">
        <f t="shared" si="14"/>
        <v/>
      </c>
      <c r="AU12" s="1" t="str">
        <f t="shared" si="15"/>
        <v/>
      </c>
      <c r="AV12">
        <f t="shared" si="16"/>
        <v>68.005002011999991</v>
      </c>
      <c r="AW12" s="1">
        <f t="shared" si="17"/>
        <v>12</v>
      </c>
      <c r="AX12" s="1" t="str">
        <f t="shared" si="18"/>
        <v>Manel García</v>
      </c>
      <c r="AY12" s="1" t="str">
        <f t="shared" si="19"/>
        <v/>
      </c>
      <c r="AZ12" s="1" t="str">
        <f t="shared" si="20"/>
        <v/>
      </c>
      <c r="BA12" s="1" t="str">
        <f t="shared" si="21"/>
        <v/>
      </c>
      <c r="BB12" s="1" t="str">
        <f t="shared" si="22"/>
        <v/>
      </c>
      <c r="BC12" s="1" t="str">
        <f t="shared" si="23"/>
        <v/>
      </c>
      <c r="BD12" s="1" t="str">
        <f t="shared" si="24"/>
        <v/>
      </c>
      <c r="BE12" s="76">
        <f>IF(G12="","",(SUMIF(Tirades!$BA$5:$BA$1081,G12,Tirades!$BB$5:$BB$1081)))</f>
        <v>9</v>
      </c>
      <c r="BG12" s="29">
        <f>IF((SUM(AH59:AH66))=0,"",SUM(AH59:AH66))</f>
        <v>382</v>
      </c>
      <c r="BH12" s="36">
        <f>SUM(AP59:AP66)</f>
        <v>382.01801152199994</v>
      </c>
      <c r="BI12" s="30" t="str">
        <f>IF(D59="","",D59)</f>
        <v>Les Supernenes</v>
      </c>
      <c r="BJ12" s="1">
        <f>IF(SUM(AC59:AC66)=0,"",SUM(AC59:AC66))</f>
        <v>169</v>
      </c>
      <c r="BK12" s="1">
        <f>IF(SUM(AD59:AD66)=0,"",SUM(AD59:AD66))</f>
        <v>213</v>
      </c>
      <c r="BL12" s="1" t="str">
        <f>IF(SUM(AE59:AE66)=0,"",SUM(AE59:AE66))</f>
        <v/>
      </c>
      <c r="BM12" s="1" t="str">
        <f>IF(SUM(AF59:AF66)=0,"",SUM(AF59:AF66))</f>
        <v/>
      </c>
      <c r="BN12" s="1" t="str">
        <f>IF(SUM(AG59:AG66)=0,"",SUM(AG59:AG66))</f>
        <v/>
      </c>
      <c r="BO12" s="30">
        <f t="shared" si="31"/>
        <v>382</v>
      </c>
      <c r="BP12" s="30">
        <f>SUM(AL59:AL66)</f>
        <v>18</v>
      </c>
      <c r="BQ12" s="75" t="str">
        <f>IF(C59="","",BG12)</f>
        <v/>
      </c>
      <c r="BR12" s="61" t="str">
        <f t="shared" si="34"/>
        <v/>
      </c>
      <c r="BS12" s="61" t="str">
        <f t="shared" si="35"/>
        <v/>
      </c>
      <c r="BT12" s="61" t="str">
        <f t="shared" si="36"/>
        <v/>
      </c>
      <c r="BU12" s="75">
        <f>IF(C59="",BG12,"")</f>
        <v>382</v>
      </c>
      <c r="BV12" s="61">
        <f t="shared" si="37"/>
        <v>382.01801152199994</v>
      </c>
      <c r="BW12" s="61">
        <f t="shared" si="38"/>
        <v>23</v>
      </c>
      <c r="BX12" s="61" t="str">
        <f t="shared" si="39"/>
        <v>Les Supernenes</v>
      </c>
      <c r="BY12" s="75">
        <f t="shared" si="32"/>
        <v>206</v>
      </c>
      <c r="BZ12" s="61" t="str">
        <f t="shared" si="33"/>
        <v>Xavi Mena</v>
      </c>
      <c r="CA12" s="90">
        <f>IF(BZ12="","",((SUMIF(Tirades!$AD$5:$AD$1081,G11,Tirades!$AX$5:$AX$1081))+A11))</f>
        <v>1.1000000000000001E-8</v>
      </c>
    </row>
    <row r="13" spans="1:79">
      <c r="A13" s="70">
        <v>1.3000000000000001E-8</v>
      </c>
      <c r="B13" s="143"/>
      <c r="C13" s="142"/>
      <c r="D13" s="155"/>
      <c r="E13" s="127" t="str">
        <f t="shared" si="25"/>
        <v>4 x 4</v>
      </c>
      <c r="F13" s="117"/>
      <c r="G13" s="107" t="s">
        <v>57</v>
      </c>
      <c r="H13" s="152"/>
      <c r="I13" s="122">
        <f t="shared" si="42"/>
        <v>2</v>
      </c>
      <c r="J13" s="26">
        <v>3</v>
      </c>
      <c r="K13" s="28">
        <f t="shared" si="7"/>
        <v>23</v>
      </c>
      <c r="L13" s="142"/>
      <c r="M13" s="122">
        <f t="shared" si="26"/>
        <v>28</v>
      </c>
      <c r="N13" s="26"/>
      <c r="O13" s="28" t="str">
        <f t="shared" si="40"/>
        <v/>
      </c>
      <c r="P13" s="142"/>
      <c r="Q13" s="122">
        <f t="shared" si="27"/>
        <v>0</v>
      </c>
      <c r="R13" s="26"/>
      <c r="S13" s="28" t="str">
        <f t="shared" si="41"/>
        <v/>
      </c>
      <c r="T13" s="142"/>
      <c r="U13" s="122">
        <f t="shared" si="28"/>
        <v>0</v>
      </c>
      <c r="V13" s="26"/>
      <c r="W13" s="28" t="str">
        <f t="shared" si="8"/>
        <v/>
      </c>
      <c r="X13" s="142"/>
      <c r="Y13" s="122">
        <f t="shared" si="29"/>
        <v>0</v>
      </c>
      <c r="Z13" s="26"/>
      <c r="AA13" s="72" t="str">
        <f t="shared" si="9"/>
        <v/>
      </c>
      <c r="AB13" s="25">
        <f>IF(G13="","",COUNTIF(Tirades!$AY$5:$AY$1081,G13))</f>
        <v>1</v>
      </c>
      <c r="AC13" s="1">
        <f>IF(SUMIF(Tirades!$AD$5:$AD$216,G13,Tirades!$AP$5:$AP$216)=0,"",SUMIF(Tirades!$AD$5:$AD$216,G13,Tirades!$AP$5:$AP$216))</f>
        <v>56</v>
      </c>
      <c r="AD13" s="1" t="str">
        <f>IF(SUMIF(Tirades!$AD$221:$AD$432,G13,Tirades!$AP$221:$AP$432)=0,"",SUMIF(Tirades!$AD$221:$AD$432,G13,Tirades!$AP$221:$AP$432))</f>
        <v/>
      </c>
      <c r="AE13" s="1" t="str">
        <f>IF(SUMIF(Tirades!$AD$437:$AD$649,G13,Tirades!$AP$437:$AP$649)=0,"",SUMIF(Tirades!$AD$437:$AD$649,G13,Tirades!$AP$437:$AP$649))</f>
        <v/>
      </c>
      <c r="AF13" s="1" t="str">
        <f>IF(SUMIF(Tirades!$AD$654:$AD$865,G13,Tirades!$AP$654:$AP$865)=0,"",SUMIF(Tirades!$AD$654:$AD$865,G13,Tirades!$AP$654:$AP$865))</f>
        <v/>
      </c>
      <c r="AG13" s="1" t="str">
        <f>IF(SUMIF(Tirades!$AD$870:$AD$1081,G13,Tirades!$AP$870:$AP$1081)=0,"",SUMIF(Tirades!$AD$870:$AD$1081,G13,Tirades!$AP$870:$AP$1081))</f>
        <v/>
      </c>
      <c r="AH13" s="1">
        <f>IF(SUMIF(Tirades!$AD$5:$AD$1081,G13,Tirades!$AP$5:$AP$1081)=0,"",SUMIF(Tirades!$AD$5:$AD$1081,G13,Tirades!$AP$5:$AP$1081))</f>
        <v>56</v>
      </c>
      <c r="AI13" s="4">
        <f t="shared" si="2"/>
        <v>56</v>
      </c>
      <c r="AJ13" s="5">
        <f t="shared" si="3"/>
        <v>56.004001012999993</v>
      </c>
      <c r="AK13" s="1">
        <f t="shared" si="30"/>
        <v>77</v>
      </c>
      <c r="AL13" s="1">
        <f>SUMIF(Tirades!$AD$5:$AD$1081,G13,Tirades!$AR$5:$AR$1081)</f>
        <v>4</v>
      </c>
      <c r="AM13" s="6">
        <f t="shared" si="10"/>
        <v>4.0000000000000001E-3</v>
      </c>
      <c r="AN13" s="1">
        <f>SUMIF(Tirades!$AD$5:$AD$1081,G13,Tirades!$AS$5:$AS$1081)</f>
        <v>1</v>
      </c>
      <c r="AO13" s="7">
        <f t="shared" si="11"/>
        <v>9.9999999999999995E-7</v>
      </c>
      <c r="AP13" s="5">
        <f t="shared" si="4"/>
        <v>56.004001012999993</v>
      </c>
      <c r="AQ13" s="1" t="str">
        <f t="shared" si="5"/>
        <v>Josep Mª Romaguera</v>
      </c>
      <c r="AR13" s="1" t="str">
        <f t="shared" si="12"/>
        <v>4 x 4</v>
      </c>
      <c r="AS13" t="str">
        <f t="shared" si="13"/>
        <v/>
      </c>
      <c r="AT13" s="1" t="str">
        <f t="shared" si="14"/>
        <v/>
      </c>
      <c r="AU13" s="1" t="str">
        <f t="shared" si="15"/>
        <v/>
      </c>
      <c r="AV13">
        <f t="shared" si="16"/>
        <v>56.004001012999993</v>
      </c>
      <c r="AW13" s="1">
        <f t="shared" si="17"/>
        <v>47</v>
      </c>
      <c r="AX13" s="1" t="str">
        <f t="shared" si="18"/>
        <v>Josep Mª Romaguera</v>
      </c>
      <c r="AY13" s="1" t="str">
        <f t="shared" si="19"/>
        <v/>
      </c>
      <c r="AZ13" s="1" t="str">
        <f t="shared" si="20"/>
        <v/>
      </c>
      <c r="BA13" s="1" t="str">
        <f t="shared" si="21"/>
        <v/>
      </c>
      <c r="BB13" s="1" t="str">
        <f t="shared" si="22"/>
        <v/>
      </c>
      <c r="BC13" s="1" t="str">
        <f t="shared" si="23"/>
        <v/>
      </c>
      <c r="BD13" s="1" t="str">
        <f t="shared" si="24"/>
        <v/>
      </c>
      <c r="BE13" s="76">
        <f>IF(G13="","",(SUMIF(Tirades!$BA$5:$BA$1081,G13,Tirades!$BB$5:$BB$1081)))</f>
        <v>9</v>
      </c>
      <c r="BG13" s="29">
        <f>IF((SUM(AH67:AH74))=0,"",SUM(AH67:AH74))</f>
        <v>620</v>
      </c>
      <c r="BH13" s="36">
        <f>SUM(AP67:AP74)</f>
        <v>620.04102150099993</v>
      </c>
      <c r="BI13" s="30" t="str">
        <f>IF(D67="","",D67)</f>
        <v>Peps</v>
      </c>
      <c r="BJ13" s="1">
        <f>IF(SUM(AC67:AC74)=0,"",SUM(AC67:AC74))</f>
        <v>344</v>
      </c>
      <c r="BK13" s="1">
        <f>IF(SUM(AD67:AD74)=0,"",SUM(AD67:AD74))</f>
        <v>276</v>
      </c>
      <c r="BL13" s="1" t="str">
        <f>IF(SUM(AE67:AE74)=0,"",SUM(AE67:AE74))</f>
        <v/>
      </c>
      <c r="BM13" s="1" t="str">
        <f>IF(SUM(AF67:AF74)=0,"",SUM(AF67:AF74))</f>
        <v/>
      </c>
      <c r="BN13" s="1" t="str">
        <f>IF(SUM(AG67:AG74)=0,"",SUM(AG67:AG74))</f>
        <v/>
      </c>
      <c r="BO13" s="30">
        <f t="shared" si="31"/>
        <v>620</v>
      </c>
      <c r="BP13" s="30">
        <f>SUM(AL67:AL74)</f>
        <v>41</v>
      </c>
      <c r="BQ13" s="75" t="str">
        <f>IF(C67="","",BG13)</f>
        <v/>
      </c>
      <c r="BR13" s="61" t="str">
        <f t="shared" si="34"/>
        <v/>
      </c>
      <c r="BS13" s="61" t="str">
        <f t="shared" si="35"/>
        <v/>
      </c>
      <c r="BT13" s="61" t="str">
        <f t="shared" si="36"/>
        <v/>
      </c>
      <c r="BU13" s="75">
        <f>IF(C67="",BG13,"")</f>
        <v>620</v>
      </c>
      <c r="BV13" s="61">
        <f t="shared" si="37"/>
        <v>620.04102150099993</v>
      </c>
      <c r="BW13" s="61">
        <f t="shared" si="38"/>
        <v>2</v>
      </c>
      <c r="BX13" s="61" t="str">
        <f t="shared" si="39"/>
        <v>Peps</v>
      </c>
      <c r="BY13" s="75">
        <f t="shared" si="32"/>
        <v>205</v>
      </c>
      <c r="BZ13" s="61" t="str">
        <f t="shared" si="33"/>
        <v>Manel García</v>
      </c>
      <c r="CA13" s="90">
        <f>IF(BZ13="","",((SUMIF(Tirades!$AD$5:$AD$1081,G12,Tirades!$AX$5:$AX$1081))+A12))</f>
        <v>1.2000000000000002E-8</v>
      </c>
    </row>
    <row r="14" spans="1:79">
      <c r="A14" s="70">
        <v>1.4000000000000001E-8</v>
      </c>
      <c r="B14" s="143"/>
      <c r="C14" s="142"/>
      <c r="D14" s="155"/>
      <c r="E14" s="127" t="str">
        <f t="shared" si="25"/>
        <v>4 x 4</v>
      </c>
      <c r="F14" s="117"/>
      <c r="G14" s="107" t="s">
        <v>58</v>
      </c>
      <c r="H14" s="152"/>
      <c r="I14" s="122">
        <f t="shared" si="42"/>
        <v>2</v>
      </c>
      <c r="J14" s="26">
        <v>2</v>
      </c>
      <c r="K14" s="28">
        <f t="shared" si="7"/>
        <v>22</v>
      </c>
      <c r="L14" s="142"/>
      <c r="M14" s="122">
        <f t="shared" si="26"/>
        <v>28</v>
      </c>
      <c r="N14" s="26">
        <v>4</v>
      </c>
      <c r="O14" s="28">
        <f t="shared" si="40"/>
        <v>284</v>
      </c>
      <c r="P14" s="142"/>
      <c r="Q14" s="122">
        <f t="shared" si="27"/>
        <v>0</v>
      </c>
      <c r="R14" s="26"/>
      <c r="S14" s="28" t="str">
        <f t="shared" si="41"/>
        <v/>
      </c>
      <c r="T14" s="142"/>
      <c r="U14" s="122">
        <f t="shared" si="28"/>
        <v>0</v>
      </c>
      <c r="V14" s="26"/>
      <c r="W14" s="28" t="str">
        <f t="shared" si="8"/>
        <v/>
      </c>
      <c r="X14" s="142"/>
      <c r="Y14" s="122">
        <f t="shared" si="29"/>
        <v>0</v>
      </c>
      <c r="Z14" s="26"/>
      <c r="AA14" s="72" t="str">
        <f t="shared" si="9"/>
        <v/>
      </c>
      <c r="AB14" s="25">
        <f>IF(G14="","",COUNTIF(Tirades!$AY$5:$AY$1081,G14))</f>
        <v>2</v>
      </c>
      <c r="AC14" s="1">
        <f>IF(SUMIF(Tirades!$AD$5:$AD$216,G14,Tirades!$AP$5:$AP$216)=0,"",SUMIF(Tirades!$AD$5:$AD$216,G14,Tirades!$AP$5:$AP$216))</f>
        <v>79</v>
      </c>
      <c r="AD14" s="1">
        <f>IF(SUMIF(Tirades!$AD$221:$AD$432,G14,Tirades!$AP$221:$AP$432)=0,"",SUMIF(Tirades!$AD$221:$AD$432,G14,Tirades!$AP$221:$AP$432))</f>
        <v>69</v>
      </c>
      <c r="AE14" s="1" t="str">
        <f>IF(SUMIF(Tirades!$AD$437:$AD$649,G14,Tirades!$AP$437:$AP$649)=0,"",SUMIF(Tirades!$AD$437:$AD$649,G14,Tirades!$AP$437:$AP$649))</f>
        <v/>
      </c>
      <c r="AF14" s="1" t="str">
        <f>IF(SUMIF(Tirades!$AD$654:$AD$865,G14,Tirades!$AP$654:$AP$865)=0,"",SUMIF(Tirades!$AD$654:$AD$865,G14,Tirades!$AP$654:$AP$865))</f>
        <v/>
      </c>
      <c r="AG14" s="1" t="str">
        <f>IF(SUMIF(Tirades!$AD$870:$AD$1081,G14,Tirades!$AP$870:$AP$1081)=0,"",SUMIF(Tirades!$AD$870:$AD$1081,G14,Tirades!$AP$870:$AP$1081))</f>
        <v/>
      </c>
      <c r="AH14" s="1">
        <f>IF(SUMIF(Tirades!$AD$5:$AD$1081,G14,Tirades!$AP$5:$AP$1081)=0,"",SUMIF(Tirades!$AD$5:$AD$1081,G14,Tirades!$AP$5:$AP$1081))</f>
        <v>148</v>
      </c>
      <c r="AI14" s="4">
        <f t="shared" si="2"/>
        <v>74</v>
      </c>
      <c r="AJ14" s="5">
        <f t="shared" si="3"/>
        <v>74.006001506999993</v>
      </c>
      <c r="AK14" s="1">
        <f t="shared" si="30"/>
        <v>11</v>
      </c>
      <c r="AL14" s="1">
        <f>SUMIF(Tirades!$AD$5:$AD$1081,G14,Tirades!$AR$5:$AR$1081)</f>
        <v>12</v>
      </c>
      <c r="AM14" s="6">
        <f t="shared" si="10"/>
        <v>1.2E-2</v>
      </c>
      <c r="AN14" s="1">
        <f>SUMIF(Tirades!$AD$5:$AD$1081,G14,Tirades!$AS$5:$AS$1081)</f>
        <v>3</v>
      </c>
      <c r="AO14" s="7">
        <f t="shared" si="11"/>
        <v>3.0000000000000001E-6</v>
      </c>
      <c r="AP14" s="5">
        <f t="shared" si="4"/>
        <v>148.01200301399999</v>
      </c>
      <c r="AQ14" s="1" t="str">
        <f t="shared" si="5"/>
        <v>Manel Gil</v>
      </c>
      <c r="AR14" s="1" t="str">
        <f t="shared" si="12"/>
        <v>4 x 4</v>
      </c>
      <c r="AS14" t="str">
        <f t="shared" si="13"/>
        <v/>
      </c>
      <c r="AT14" s="1" t="str">
        <f t="shared" si="14"/>
        <v/>
      </c>
      <c r="AU14" s="1" t="str">
        <f t="shared" si="15"/>
        <v/>
      </c>
      <c r="AV14">
        <f t="shared" si="16"/>
        <v>74.006001506999993</v>
      </c>
      <c r="AW14" s="1">
        <f t="shared" si="17"/>
        <v>2</v>
      </c>
      <c r="AX14" s="1" t="str">
        <f t="shared" si="18"/>
        <v>Manel Gil</v>
      </c>
      <c r="AY14" s="1" t="str">
        <f t="shared" si="19"/>
        <v/>
      </c>
      <c r="AZ14" s="1" t="str">
        <f t="shared" si="20"/>
        <v/>
      </c>
      <c r="BA14" s="1" t="str">
        <f t="shared" si="21"/>
        <v/>
      </c>
      <c r="BB14" s="1" t="str">
        <f t="shared" si="22"/>
        <v/>
      </c>
      <c r="BC14" s="1" t="str">
        <f t="shared" si="23"/>
        <v/>
      </c>
      <c r="BD14" s="1" t="str">
        <f t="shared" si="24"/>
        <v/>
      </c>
      <c r="BE14" s="76">
        <f>IF(G14="","",(SUMIF(Tirades!$BA$5:$BA$1081,G14,Tirades!$BB$5:$BB$1081)))</f>
        <v>18</v>
      </c>
      <c r="BG14" s="29">
        <f>IF((SUM(AH75:AH82))=0,"",SUM(AH75:AH82))</f>
        <v>417</v>
      </c>
      <c r="BH14" s="36">
        <f>SUM(AP75:AP82)</f>
        <v>417.02700946499999</v>
      </c>
      <c r="BI14" s="30" t="str">
        <f>IF(D75="","",D75)</f>
        <v>Els de Sempre</v>
      </c>
      <c r="BJ14" s="1">
        <f>IF(SUM(AC75:AC82)=0,"",SUM(AC75:AC82))</f>
        <v>219</v>
      </c>
      <c r="BK14" s="1">
        <f>IF(SUM(AD75:AD82)=0,"",SUM(AD75:AD82))</f>
        <v>198</v>
      </c>
      <c r="BL14" s="1" t="str">
        <f>IF(SUM(AE75:AE82)=0,"",SUM(AE75:AE82))</f>
        <v/>
      </c>
      <c r="BM14" s="1" t="str">
        <f>IF(SUM(AF75:AF82)=0,"",SUM(AF75:AF82))</f>
        <v/>
      </c>
      <c r="BN14" s="1" t="str">
        <f>IF(SUM(AG75:AG82)=0,"",SUM(AG75:AG82))</f>
        <v/>
      </c>
      <c r="BO14" s="30">
        <f t="shared" si="31"/>
        <v>417</v>
      </c>
      <c r="BP14" s="30">
        <f>SUM(AL75:AL82)</f>
        <v>27</v>
      </c>
      <c r="BQ14" s="75" t="str">
        <f>IF(C75="","",BG14)</f>
        <v/>
      </c>
      <c r="BR14" s="61" t="str">
        <f t="shared" si="34"/>
        <v/>
      </c>
      <c r="BS14" s="61" t="str">
        <f t="shared" si="35"/>
        <v/>
      </c>
      <c r="BT14" s="61" t="str">
        <f t="shared" si="36"/>
        <v/>
      </c>
      <c r="BU14" s="75">
        <f>IF(C75="",BG14,"")</f>
        <v>417</v>
      </c>
      <c r="BV14" s="61">
        <f t="shared" si="37"/>
        <v>417.02700946499999</v>
      </c>
      <c r="BW14" s="61">
        <f t="shared" si="38"/>
        <v>19</v>
      </c>
      <c r="BX14" s="61" t="str">
        <f t="shared" si="39"/>
        <v>Els de Sempre</v>
      </c>
      <c r="BY14" s="75">
        <f t="shared" si="32"/>
        <v>204</v>
      </c>
      <c r="BZ14" s="61" t="str">
        <f t="shared" si="33"/>
        <v>Josep Mª Romaguera</v>
      </c>
      <c r="CA14" s="90">
        <f>IF(BZ14="","",((SUMIF(Tirades!$AD$5:$AD$1081,G13,Tirades!$AX$5:$AX$1081))+A13))</f>
        <v>1.3000000000000001E-8</v>
      </c>
    </row>
    <row r="15" spans="1:79">
      <c r="A15" s="70">
        <v>1.5000000000000002E-8</v>
      </c>
      <c r="B15" s="143"/>
      <c r="C15" s="142"/>
      <c r="D15" s="155"/>
      <c r="E15" s="127" t="str">
        <f t="shared" si="25"/>
        <v>4 x 4</v>
      </c>
      <c r="F15" s="117"/>
      <c r="G15" s="107" t="s">
        <v>59</v>
      </c>
      <c r="H15" s="152"/>
      <c r="I15" s="122">
        <f t="shared" si="42"/>
        <v>2</v>
      </c>
      <c r="J15" s="26">
        <v>5</v>
      </c>
      <c r="K15" s="28">
        <f t="shared" si="7"/>
        <v>25</v>
      </c>
      <c r="L15" s="142"/>
      <c r="M15" s="122">
        <f t="shared" si="26"/>
        <v>28</v>
      </c>
      <c r="N15" s="26">
        <v>1</v>
      </c>
      <c r="O15" s="28">
        <f t="shared" si="40"/>
        <v>281</v>
      </c>
      <c r="P15" s="142"/>
      <c r="Q15" s="122">
        <f t="shared" si="27"/>
        <v>0</v>
      </c>
      <c r="R15" s="26"/>
      <c r="S15" s="28" t="str">
        <f t="shared" si="41"/>
        <v/>
      </c>
      <c r="T15" s="142"/>
      <c r="U15" s="122">
        <f t="shared" si="28"/>
        <v>0</v>
      </c>
      <c r="V15" s="26"/>
      <c r="W15" s="28" t="str">
        <f t="shared" si="8"/>
        <v/>
      </c>
      <c r="X15" s="142"/>
      <c r="Y15" s="122">
        <f t="shared" si="29"/>
        <v>0</v>
      </c>
      <c r="Z15" s="26"/>
      <c r="AA15" s="72" t="str">
        <f t="shared" si="9"/>
        <v/>
      </c>
      <c r="AB15" s="25">
        <f>IF(G15="","",COUNTIF(Tirades!$AY$5:$AY$1081,G15))</f>
        <v>2</v>
      </c>
      <c r="AC15" s="1">
        <f>IF(SUMIF(Tirades!$AD$5:$AD$216,G15,Tirades!$AP$5:$AP$216)=0,"",SUMIF(Tirades!$AD$5:$AD$216,G15,Tirades!$AP$5:$AP$216))</f>
        <v>69</v>
      </c>
      <c r="AD15" s="1">
        <f>IF(SUMIF(Tirades!$AD$221:$AD$432,G15,Tirades!$AP$221:$AP$432)=0,"",SUMIF(Tirades!$AD$221:$AD$432,G15,Tirades!$AP$221:$AP$432))</f>
        <v>43</v>
      </c>
      <c r="AE15" s="1" t="str">
        <f>IF(SUMIF(Tirades!$AD$437:$AD$649,G15,Tirades!$AP$437:$AP$649)=0,"",SUMIF(Tirades!$AD$437:$AD$649,G15,Tirades!$AP$437:$AP$649))</f>
        <v/>
      </c>
      <c r="AF15" s="1" t="str">
        <f>IF(SUMIF(Tirades!$AD$654:$AD$865,G15,Tirades!$AP$654:$AP$865)=0,"",SUMIF(Tirades!$AD$654:$AD$865,G15,Tirades!$AP$654:$AP$865))</f>
        <v/>
      </c>
      <c r="AG15" s="1" t="str">
        <f>IF(SUMIF(Tirades!$AD$870:$AD$1081,G15,Tirades!$AP$870:$AP$1081)=0,"",SUMIF(Tirades!$AD$870:$AD$1081,G15,Tirades!$AP$870:$AP$1081))</f>
        <v/>
      </c>
      <c r="AH15" s="1">
        <f>IF(SUMIF(Tirades!$AD$5:$AD$1081,G15,Tirades!$AP$5:$AP$1081)=0,"",SUMIF(Tirades!$AD$5:$AD$1081,G15,Tirades!$AP$5:$AP$1081))</f>
        <v>112</v>
      </c>
      <c r="AI15" s="4">
        <f t="shared" si="2"/>
        <v>56</v>
      </c>
      <c r="AJ15" s="5">
        <f t="shared" si="3"/>
        <v>56.003501007499992</v>
      </c>
      <c r="AK15" s="1">
        <f t="shared" si="30"/>
        <v>79</v>
      </c>
      <c r="AL15" s="1">
        <f>SUMIF(Tirades!$AD$5:$AD$1081,G15,Tirades!$AR$5:$AR$1081)</f>
        <v>7</v>
      </c>
      <c r="AM15" s="6">
        <f t="shared" si="10"/>
        <v>7.0000000000000001E-3</v>
      </c>
      <c r="AN15" s="1">
        <f>SUMIF(Tirades!$AD$5:$AD$1081,G15,Tirades!$AS$5:$AS$1081)</f>
        <v>2</v>
      </c>
      <c r="AO15" s="7">
        <f t="shared" si="11"/>
        <v>1.9999999999999999E-6</v>
      </c>
      <c r="AP15" s="5">
        <f t="shared" si="4"/>
        <v>112.007002015</v>
      </c>
      <c r="AQ15" s="1" t="str">
        <f t="shared" si="5"/>
        <v>Carlos Galobardes</v>
      </c>
      <c r="AR15" s="1" t="str">
        <f t="shared" si="12"/>
        <v>4 x 4</v>
      </c>
      <c r="AS15" t="str">
        <f t="shared" si="13"/>
        <v/>
      </c>
      <c r="AT15" s="1" t="str">
        <f t="shared" si="14"/>
        <v/>
      </c>
      <c r="AU15" s="1" t="str">
        <f t="shared" si="15"/>
        <v/>
      </c>
      <c r="AV15">
        <f t="shared" si="16"/>
        <v>56.003501007499992</v>
      </c>
      <c r="AW15" s="1">
        <f t="shared" si="17"/>
        <v>49</v>
      </c>
      <c r="AX15" s="1" t="str">
        <f t="shared" si="18"/>
        <v>Carlos Galobardes</v>
      </c>
      <c r="AY15" s="1" t="str">
        <f t="shared" si="19"/>
        <v/>
      </c>
      <c r="AZ15" s="1" t="str">
        <f t="shared" si="20"/>
        <v/>
      </c>
      <c r="BA15" s="1" t="str">
        <f t="shared" si="21"/>
        <v/>
      </c>
      <c r="BB15" s="1" t="str">
        <f t="shared" si="22"/>
        <v/>
      </c>
      <c r="BC15" s="1" t="str">
        <f t="shared" si="23"/>
        <v/>
      </c>
      <c r="BD15" s="1" t="str">
        <f t="shared" si="24"/>
        <v/>
      </c>
      <c r="BE15" s="76">
        <f>IF(G15="","",(SUMIF(Tirades!$BA$5:$BA$1081,G15,Tirades!$BB$5:$BB$1081)))</f>
        <v>18</v>
      </c>
      <c r="BG15" s="29">
        <f>IF((SUM(AH83:AH90))=0,"",SUM(AH83:AH90))</f>
        <v>534</v>
      </c>
      <c r="BH15" s="36">
        <f>SUM(AP83:AP90)</f>
        <v>534.03400862099988</v>
      </c>
      <c r="BI15" s="30" t="str">
        <f>IF(D83="","",D83)</f>
        <v>Bitllaires de Fogars "B"</v>
      </c>
      <c r="BJ15" s="1">
        <f>IF(SUM(AC83:AC90)=0,"",SUM(AC83:AC90))</f>
        <v>240</v>
      </c>
      <c r="BK15" s="1">
        <f>IF(SUM(AD83:AD90)=0,"",SUM(AD83:AD90))</f>
        <v>294</v>
      </c>
      <c r="BL15" s="1" t="str">
        <f>IF(SUM(AE83:AE90)=0,"",SUM(AE83:AE90))</f>
        <v/>
      </c>
      <c r="BM15" s="1" t="str">
        <f>IF(SUM(AF83:AF90)=0,"",SUM(AF83:AF90))</f>
        <v/>
      </c>
      <c r="BN15" s="1" t="str">
        <f>IF(SUM(AG83:AG90)=0,"",SUM(AG83:AG90))</f>
        <v/>
      </c>
      <c r="BO15" s="30">
        <f t="shared" si="31"/>
        <v>534</v>
      </c>
      <c r="BP15" s="30">
        <f>SUM(AL83:AL90)</f>
        <v>34</v>
      </c>
      <c r="BQ15" s="75">
        <f>IF(C83="","",BG15)</f>
        <v>534</v>
      </c>
      <c r="BR15" s="61">
        <f t="shared" si="34"/>
        <v>534.03400862099988</v>
      </c>
      <c r="BS15" s="61">
        <f t="shared" si="35"/>
        <v>7</v>
      </c>
      <c r="BT15" s="61" t="str">
        <f t="shared" si="36"/>
        <v>Bitllaires de Fogars "B"</v>
      </c>
      <c r="BU15" s="75" t="str">
        <f>IF(C83="",BG15,"")</f>
        <v/>
      </c>
      <c r="BV15" s="61" t="str">
        <f t="shared" si="37"/>
        <v/>
      </c>
      <c r="BW15" s="61" t="str">
        <f t="shared" si="38"/>
        <v/>
      </c>
      <c r="BX15" s="61" t="str">
        <f t="shared" si="39"/>
        <v/>
      </c>
      <c r="BY15" s="75">
        <f t="shared" si="32"/>
        <v>203</v>
      </c>
      <c r="BZ15" s="61" t="str">
        <f t="shared" si="33"/>
        <v>Manel Gil</v>
      </c>
      <c r="CA15" s="90">
        <f>IF(BZ15="","",((SUMIF(Tirades!$AD$5:$AD$1081,G14,Tirades!$AX$5:$AX$1081))+A14))</f>
        <v>1.4000000000000001E-8</v>
      </c>
    </row>
    <row r="16" spans="1:79">
      <c r="A16" s="70">
        <v>1.6000000000000001E-8</v>
      </c>
      <c r="B16" s="143"/>
      <c r="C16" s="142"/>
      <c r="D16" s="155"/>
      <c r="E16" s="127" t="str">
        <f t="shared" si="25"/>
        <v>4 x 4</v>
      </c>
      <c r="F16" s="117"/>
      <c r="G16" s="107" t="s">
        <v>60</v>
      </c>
      <c r="H16" s="152"/>
      <c r="I16" s="122">
        <f t="shared" si="42"/>
        <v>2</v>
      </c>
      <c r="J16" s="26">
        <v>1</v>
      </c>
      <c r="K16" s="28">
        <f t="shared" si="7"/>
        <v>21</v>
      </c>
      <c r="L16" s="142"/>
      <c r="M16" s="122">
        <f t="shared" si="26"/>
        <v>28</v>
      </c>
      <c r="N16" s="26">
        <v>2</v>
      </c>
      <c r="O16" s="28">
        <f t="shared" si="40"/>
        <v>282</v>
      </c>
      <c r="P16" s="142"/>
      <c r="Q16" s="122">
        <f t="shared" si="27"/>
        <v>0</v>
      </c>
      <c r="R16" s="26"/>
      <c r="S16" s="28" t="str">
        <f t="shared" si="41"/>
        <v/>
      </c>
      <c r="T16" s="142"/>
      <c r="U16" s="122">
        <f t="shared" si="28"/>
        <v>0</v>
      </c>
      <c r="V16" s="26"/>
      <c r="W16" s="28" t="str">
        <f t="shared" si="8"/>
        <v/>
      </c>
      <c r="X16" s="142"/>
      <c r="Y16" s="122">
        <f t="shared" si="29"/>
        <v>0</v>
      </c>
      <c r="Z16" s="26"/>
      <c r="AA16" s="72" t="str">
        <f t="shared" si="9"/>
        <v/>
      </c>
      <c r="AB16" s="25">
        <f>IF(G16="","",COUNTIF(Tirades!$AY$5:$AY$1081,G16))</f>
        <v>2</v>
      </c>
      <c r="AC16" s="1">
        <f>IF(SUMIF(Tirades!$AD$5:$AD$216,G16,Tirades!$AP$5:$AP$216)=0,"",SUMIF(Tirades!$AD$5:$AD$216,G16,Tirades!$AP$5:$AP$216))</f>
        <v>35</v>
      </c>
      <c r="AD16" s="1">
        <f>IF(SUMIF(Tirades!$AD$221:$AD$432,G16,Tirades!$AP$221:$AP$432)=0,"",SUMIF(Tirades!$AD$221:$AD$432,G16,Tirades!$AP$221:$AP$432))</f>
        <v>47</v>
      </c>
      <c r="AE16" s="1" t="str">
        <f>IF(SUMIF(Tirades!$AD$437:$AD$649,G16,Tirades!$AP$437:$AP$649)=0,"",SUMIF(Tirades!$AD$437:$AD$649,G16,Tirades!$AP$437:$AP$649))</f>
        <v/>
      </c>
      <c r="AF16" s="1" t="str">
        <f>IF(SUMIF(Tirades!$AD$654:$AD$865,G16,Tirades!$AP$654:$AP$865)=0,"",SUMIF(Tirades!$AD$654:$AD$865,G16,Tirades!$AP$654:$AP$865))</f>
        <v/>
      </c>
      <c r="AG16" s="1" t="str">
        <f>IF(SUMIF(Tirades!$AD$870:$AD$1081,G16,Tirades!$AP$870:$AP$1081)=0,"",SUMIF(Tirades!$AD$870:$AD$1081,G16,Tirades!$AP$870:$AP$1081))</f>
        <v/>
      </c>
      <c r="AH16" s="1">
        <f>IF(SUMIF(Tirades!$AD$5:$AD$1081,G16,Tirades!$AP$5:$AP$1081)=0,"",SUMIF(Tirades!$AD$5:$AD$1081,G16,Tirades!$AP$5:$AP$1081))</f>
        <v>82</v>
      </c>
      <c r="AI16" s="4">
        <f t="shared" si="2"/>
        <v>41</v>
      </c>
      <c r="AJ16" s="5">
        <f t="shared" si="3"/>
        <v>41.002001008000001</v>
      </c>
      <c r="AK16" s="1">
        <f t="shared" si="30"/>
        <v>152</v>
      </c>
      <c r="AL16" s="1">
        <f>SUMIF(Tirades!$AD$5:$AD$1081,G16,Tirades!$AR$5:$AR$1081)</f>
        <v>4</v>
      </c>
      <c r="AM16" s="6">
        <f t="shared" si="10"/>
        <v>4.0000000000000001E-3</v>
      </c>
      <c r="AN16" s="1">
        <f>SUMIF(Tirades!$AD$5:$AD$1081,G16,Tirades!$AS$5:$AS$1081)</f>
        <v>2</v>
      </c>
      <c r="AO16" s="7">
        <f t="shared" si="11"/>
        <v>1.9999999999999999E-6</v>
      </c>
      <c r="AP16" s="5">
        <f t="shared" si="4"/>
        <v>82.004002016000001</v>
      </c>
      <c r="AQ16" s="1" t="str">
        <f t="shared" si="5"/>
        <v>Amalio Mena</v>
      </c>
      <c r="AR16" s="1" t="str">
        <f t="shared" si="12"/>
        <v>4 x 4</v>
      </c>
      <c r="AS16" t="str">
        <f t="shared" si="13"/>
        <v/>
      </c>
      <c r="AT16" s="1" t="str">
        <f t="shared" si="14"/>
        <v/>
      </c>
      <c r="AU16" s="1" t="str">
        <f t="shared" si="15"/>
        <v/>
      </c>
      <c r="AV16">
        <f t="shared" si="16"/>
        <v>41.002001008000001</v>
      </c>
      <c r="AW16" s="1">
        <f t="shared" si="17"/>
        <v>108</v>
      </c>
      <c r="AX16" s="1" t="str">
        <f t="shared" si="18"/>
        <v>Amalio Mena</v>
      </c>
      <c r="AY16" s="1" t="str">
        <f t="shared" si="19"/>
        <v/>
      </c>
      <c r="AZ16" s="1" t="str">
        <f t="shared" si="20"/>
        <v/>
      </c>
      <c r="BA16" s="1" t="str">
        <f t="shared" si="21"/>
        <v/>
      </c>
      <c r="BB16" s="1" t="str">
        <f t="shared" si="22"/>
        <v/>
      </c>
      <c r="BC16" s="1" t="str">
        <f t="shared" si="23"/>
        <v/>
      </c>
      <c r="BD16" s="1" t="str">
        <f t="shared" si="24"/>
        <v/>
      </c>
      <c r="BE16" s="76">
        <f>IF(G16="","",(SUMIF(Tirades!$BA$5:$BA$1081,G16,Tirades!$BB$5:$BB$1081)))</f>
        <v>18</v>
      </c>
      <c r="BG16" s="29">
        <f>IF((SUM(AH91:AH98))=0,"",SUM(AH91:AH98))</f>
        <v>568</v>
      </c>
      <c r="BH16" s="36">
        <f>SUM(AP91:AP98)</f>
        <v>568.03401368099992</v>
      </c>
      <c r="BI16" s="30" t="str">
        <f>IF(D91="","",D91)</f>
        <v>Bitllerus Junior</v>
      </c>
      <c r="BJ16" s="1">
        <f>IF(SUM(AC91:AC98)=0,"",SUM(AC91:AC98))</f>
        <v>292</v>
      </c>
      <c r="BK16" s="1">
        <f>IF(SUM(AD91:AD98)=0,"",SUM(AD91:AD98))</f>
        <v>276</v>
      </c>
      <c r="BL16" s="1" t="str">
        <f>IF(SUM(AE91:AE98)=0,"",SUM(AE91:AE98))</f>
        <v/>
      </c>
      <c r="BM16" s="1" t="str">
        <f>IF(SUM(AF91:AF98)=0,"",SUM(AF91:AF98))</f>
        <v/>
      </c>
      <c r="BN16" s="1" t="str">
        <f>IF(SUM(AG91:AG98)=0,"",SUM(AG91:AG98))</f>
        <v/>
      </c>
      <c r="BO16" s="30">
        <f t="shared" si="31"/>
        <v>568</v>
      </c>
      <c r="BP16" s="30">
        <f>SUM(AL91:AL98)</f>
        <v>34</v>
      </c>
      <c r="BQ16" s="75" t="str">
        <f>IF(C91="","",BG16)</f>
        <v/>
      </c>
      <c r="BR16" s="61" t="str">
        <f t="shared" si="34"/>
        <v/>
      </c>
      <c r="BS16" s="61" t="str">
        <f t="shared" si="35"/>
        <v/>
      </c>
      <c r="BT16" s="61" t="str">
        <f t="shared" si="36"/>
        <v/>
      </c>
      <c r="BU16" s="75">
        <f>IF(C91="",BG16,"")</f>
        <v>568</v>
      </c>
      <c r="BV16" s="61">
        <f t="shared" si="37"/>
        <v>568.03401368099992</v>
      </c>
      <c r="BW16" s="61">
        <f t="shared" si="38"/>
        <v>9</v>
      </c>
      <c r="BX16" s="61" t="str">
        <f t="shared" si="39"/>
        <v>Bitllerus Junior</v>
      </c>
      <c r="BY16" s="75">
        <f t="shared" si="32"/>
        <v>202</v>
      </c>
      <c r="BZ16" s="61" t="str">
        <f t="shared" si="33"/>
        <v>Carlos Galobardes</v>
      </c>
      <c r="CA16" s="90">
        <f>IF(BZ16="","",((SUMIF(Tirades!$AD$5:$AD$1081,G15,Tirades!$AX$5:$AX$1081))+A15))</f>
        <v>1.5000000000000002E-8</v>
      </c>
    </row>
    <row r="17" spans="1:79">
      <c r="A17" s="70">
        <v>1.7E-8</v>
      </c>
      <c r="B17" s="143"/>
      <c r="C17" s="142"/>
      <c r="D17" s="155"/>
      <c r="E17" s="127" t="str">
        <f t="shared" si="25"/>
        <v>4 x 4</v>
      </c>
      <c r="F17" s="117"/>
      <c r="G17" s="107"/>
      <c r="H17" s="152"/>
      <c r="I17" s="122">
        <f t="shared" si="42"/>
        <v>2</v>
      </c>
      <c r="J17" s="26"/>
      <c r="K17" s="28" t="str">
        <f t="shared" si="7"/>
        <v/>
      </c>
      <c r="L17" s="142"/>
      <c r="M17" s="122">
        <f t="shared" si="26"/>
        <v>28</v>
      </c>
      <c r="N17" s="26"/>
      <c r="O17" s="28" t="str">
        <f t="shared" si="40"/>
        <v/>
      </c>
      <c r="P17" s="142"/>
      <c r="Q17" s="122">
        <f t="shared" si="27"/>
        <v>0</v>
      </c>
      <c r="R17" s="26"/>
      <c r="S17" s="28" t="str">
        <f t="shared" si="41"/>
        <v/>
      </c>
      <c r="T17" s="142"/>
      <c r="U17" s="122">
        <f t="shared" si="28"/>
        <v>0</v>
      </c>
      <c r="V17" s="26"/>
      <c r="W17" s="28" t="str">
        <f t="shared" si="8"/>
        <v/>
      </c>
      <c r="X17" s="142"/>
      <c r="Y17" s="122">
        <f t="shared" si="29"/>
        <v>0</v>
      </c>
      <c r="Z17" s="26"/>
      <c r="AA17" s="72" t="str">
        <f t="shared" si="9"/>
        <v/>
      </c>
      <c r="AB17" s="25" t="str">
        <f>IF(G17="","",COUNTIF(Tirades!$AY$5:$AY$1081,G17))</f>
        <v/>
      </c>
      <c r="AC17" s="1" t="str">
        <f>IF(SUMIF(Tirades!$AD$5:$AD$216,G17,Tirades!$AP$5:$AP$216)=0,"",SUMIF(Tirades!$AD$5:$AD$216,G17,Tirades!$AP$5:$AP$216))</f>
        <v/>
      </c>
      <c r="AD17" s="1" t="str">
        <f>IF(SUMIF(Tirades!$AD$221:$AD$432,G17,Tirades!$AP$221:$AP$432)=0,"",SUMIF(Tirades!$AD$221:$AD$432,G17,Tirades!$AP$221:$AP$432))</f>
        <v/>
      </c>
      <c r="AE17" s="1" t="str">
        <f>IF(SUMIF(Tirades!$AD$437:$AD$649,G17,Tirades!$AP$437:$AP$649)=0,"",SUMIF(Tirades!$AD$437:$AD$649,G17,Tirades!$AP$437:$AP$649))</f>
        <v/>
      </c>
      <c r="AF17" s="1" t="str">
        <f>IF(SUMIF(Tirades!$AD$654:$AD$865,G17,Tirades!$AP$654:$AP$865)=0,"",SUMIF(Tirades!$AD$654:$AD$865,G17,Tirades!$AP$654:$AP$865))</f>
        <v/>
      </c>
      <c r="AG17" s="1" t="str">
        <f>IF(SUMIF(Tirades!$AD$870:$AD$1081,G17,Tirades!$AP$870:$AP$1081)=0,"",SUMIF(Tirades!$AD$870:$AD$1081,G17,Tirades!$AP$870:$AP$1081))</f>
        <v/>
      </c>
      <c r="AH17" s="1" t="str">
        <f>IF(SUMIF(Tirades!$AD$5:$AD$1081,G17,Tirades!$AP$5:$AP$1081)=0,"",SUMIF(Tirades!$AD$5:$AD$1081,G17,Tirades!$AP$5:$AP$1081))</f>
        <v/>
      </c>
      <c r="AI17" s="4" t="str">
        <f t="shared" si="2"/>
        <v/>
      </c>
      <c r="AJ17" s="5" t="str">
        <f t="shared" si="3"/>
        <v/>
      </c>
      <c r="AK17" s="1" t="str">
        <f t="shared" si="30"/>
        <v/>
      </c>
      <c r="AL17" s="1">
        <f>SUMIF(Tirades!$AD$5:$AD$1081,G17,Tirades!$AR$5:$AR$1081)</f>
        <v>0</v>
      </c>
      <c r="AM17" s="6">
        <f t="shared" si="10"/>
        <v>0</v>
      </c>
      <c r="AN17" s="1">
        <f>SUMIF(Tirades!$AD$5:$AD$1081,G17,Tirades!$AS$5:$AS$1081)</f>
        <v>0</v>
      </c>
      <c r="AO17" s="7">
        <f t="shared" si="11"/>
        <v>0</v>
      </c>
      <c r="AP17" s="5" t="str">
        <f t="shared" si="4"/>
        <v/>
      </c>
      <c r="AQ17" s="1" t="str">
        <f t="shared" si="5"/>
        <v/>
      </c>
      <c r="AR17" s="1" t="str">
        <f t="shared" si="12"/>
        <v/>
      </c>
      <c r="AS17" t="str">
        <f t="shared" si="13"/>
        <v/>
      </c>
      <c r="AT17" s="1" t="str">
        <f t="shared" si="14"/>
        <v/>
      </c>
      <c r="AU17" s="1" t="str">
        <f t="shared" si="15"/>
        <v/>
      </c>
      <c r="AV17" t="str">
        <f t="shared" si="16"/>
        <v/>
      </c>
      <c r="AW17" s="1" t="str">
        <f t="shared" si="17"/>
        <v/>
      </c>
      <c r="AX17" s="1" t="str">
        <f t="shared" si="18"/>
        <v/>
      </c>
      <c r="AY17" s="1" t="str">
        <f t="shared" si="19"/>
        <v/>
      </c>
      <c r="AZ17" s="1" t="str">
        <f t="shared" si="20"/>
        <v/>
      </c>
      <c r="BA17" s="1" t="str">
        <f t="shared" si="21"/>
        <v/>
      </c>
      <c r="BB17" s="1" t="str">
        <f t="shared" si="22"/>
        <v/>
      </c>
      <c r="BC17" s="1" t="str">
        <f t="shared" si="23"/>
        <v/>
      </c>
      <c r="BD17" s="1" t="str">
        <f t="shared" si="24"/>
        <v/>
      </c>
      <c r="BE17" s="76" t="str">
        <f>IF(G17="","",(SUMIF(Tirades!$BA$5:$BA$1081,G17,Tirades!$BB$5:$BB$1081)))</f>
        <v/>
      </c>
      <c r="BG17" s="29">
        <f>IF((SUM(AH99:AH106))=0,"",SUM(AH99:AH106))</f>
        <v>671</v>
      </c>
      <c r="BH17" s="36">
        <f>SUM(AP99:AP106)</f>
        <v>671.04602261899993</v>
      </c>
      <c r="BI17" s="30" t="str">
        <f>IF(D99="","",D99)</f>
        <v>Bitlla Atòmica</v>
      </c>
      <c r="BJ17" s="1">
        <f>IF(SUM(AC99:AC106)=0,"",SUM(AC99:AC106))</f>
        <v>346</v>
      </c>
      <c r="BK17" s="1">
        <f>IF(SUM(AD99:AD106)=0,"",SUM(AD99:AD106))</f>
        <v>325</v>
      </c>
      <c r="BL17" s="1" t="str">
        <f>IF(SUM(AE99:AE106)=0,"",SUM(AE99:AE106))</f>
        <v/>
      </c>
      <c r="BM17" s="1" t="str">
        <f>IF(SUM(AF99:AF106)=0,"",SUM(AF99:AF106))</f>
        <v/>
      </c>
      <c r="BN17" s="1" t="str">
        <f>IF(SUM(AG99:AG106)=0,"",SUM(AG99:AG106))</f>
        <v/>
      </c>
      <c r="BO17" s="30">
        <f t="shared" si="31"/>
        <v>671</v>
      </c>
      <c r="BP17" s="30">
        <f>SUM(AL99:AL106)</f>
        <v>46</v>
      </c>
      <c r="BQ17" s="75">
        <f>IF(C99="","",BG17)</f>
        <v>671</v>
      </c>
      <c r="BR17" s="61">
        <f t="shared" si="34"/>
        <v>671.04602261899993</v>
      </c>
      <c r="BS17" s="61">
        <f t="shared" si="35"/>
        <v>2</v>
      </c>
      <c r="BT17" s="61" t="str">
        <f t="shared" si="36"/>
        <v>Bitlla Atòmica</v>
      </c>
      <c r="BU17" s="75" t="str">
        <f>IF(C99="",BG17,"")</f>
        <v/>
      </c>
      <c r="BV17" s="61" t="str">
        <f t="shared" si="37"/>
        <v/>
      </c>
      <c r="BW17" s="61" t="str">
        <f t="shared" si="38"/>
        <v/>
      </c>
      <c r="BX17" s="61" t="str">
        <f t="shared" si="39"/>
        <v/>
      </c>
      <c r="BY17" s="75">
        <f t="shared" si="32"/>
        <v>97</v>
      </c>
      <c r="BZ17" s="61" t="str">
        <f t="shared" si="33"/>
        <v>Amalio Mena</v>
      </c>
      <c r="CA17" s="90">
        <f>IF(BZ17="","",((SUMIF(Tirades!$AD$5:$AD$1081,G16,Tirades!$AX$5:$AX$1081))+A16))</f>
        <v>1.000000016</v>
      </c>
    </row>
    <row r="18" spans="1:79">
      <c r="A18" s="70">
        <v>1.8000000000000002E-8</v>
      </c>
      <c r="B18" s="143"/>
      <c r="C18" s="142"/>
      <c r="D18" s="155"/>
      <c r="E18" s="127" t="str">
        <f t="shared" si="25"/>
        <v>4 x 4</v>
      </c>
      <c r="F18" s="118"/>
      <c r="G18" s="107"/>
      <c r="H18" s="152"/>
      <c r="I18" s="122">
        <f t="shared" si="42"/>
        <v>2</v>
      </c>
      <c r="J18" s="26"/>
      <c r="K18" s="28" t="str">
        <f t="shared" si="7"/>
        <v/>
      </c>
      <c r="L18" s="142"/>
      <c r="M18" s="122">
        <f t="shared" si="26"/>
        <v>28</v>
      </c>
      <c r="N18" s="26"/>
      <c r="O18" s="28" t="str">
        <f t="shared" si="40"/>
        <v/>
      </c>
      <c r="P18" s="142"/>
      <c r="Q18" s="122">
        <f t="shared" si="27"/>
        <v>0</v>
      </c>
      <c r="R18" s="26"/>
      <c r="S18" s="28" t="str">
        <f t="shared" si="41"/>
        <v/>
      </c>
      <c r="T18" s="142"/>
      <c r="U18" s="122">
        <f t="shared" si="28"/>
        <v>0</v>
      </c>
      <c r="V18" s="26"/>
      <c r="W18" s="28" t="str">
        <f t="shared" si="8"/>
        <v/>
      </c>
      <c r="X18" s="142"/>
      <c r="Y18" s="122">
        <f t="shared" si="29"/>
        <v>0</v>
      </c>
      <c r="Z18" s="26"/>
      <c r="AA18" s="72" t="str">
        <f t="shared" si="9"/>
        <v/>
      </c>
      <c r="AB18" s="25" t="str">
        <f>IF(G18="","",COUNTIF(Tirades!$AY$5:$AY$1081,G18))</f>
        <v/>
      </c>
      <c r="AC18" s="1" t="str">
        <f>IF(SUMIF(Tirades!$AD$5:$AD$216,G18,Tirades!$AP$5:$AP$216)=0,"",SUMIF(Tirades!$AD$5:$AD$216,G18,Tirades!$AP$5:$AP$216))</f>
        <v/>
      </c>
      <c r="AD18" s="1" t="str">
        <f>IF(SUMIF(Tirades!$AD$221:$AD$432,G18,Tirades!$AP$221:$AP$432)=0,"",SUMIF(Tirades!$AD$221:$AD$432,G18,Tirades!$AP$221:$AP$432))</f>
        <v/>
      </c>
      <c r="AE18" s="1" t="str">
        <f>IF(SUMIF(Tirades!$AD$437:$AD$649,G18,Tirades!$AP$437:$AP$649)=0,"",SUMIF(Tirades!$AD$437:$AD$649,G18,Tirades!$AP$437:$AP$649))</f>
        <v/>
      </c>
      <c r="AF18" s="1" t="str">
        <f>IF(SUMIF(Tirades!$AD$654:$AD$865,G18,Tirades!$AP$654:$AP$865)=0,"",SUMIF(Tirades!$AD$654:$AD$865,G18,Tirades!$AP$654:$AP$865))</f>
        <v/>
      </c>
      <c r="AG18" s="1" t="str">
        <f>IF(SUMIF(Tirades!$AD$870:$AD$1081,G18,Tirades!$AP$870:$AP$1081)=0,"",SUMIF(Tirades!$AD$870:$AD$1081,G18,Tirades!$AP$870:$AP$1081))</f>
        <v/>
      </c>
      <c r="AH18" s="1" t="str">
        <f>IF(SUMIF(Tirades!$AD$5:$AD$1081,G18,Tirades!$AP$5:$AP$1081)=0,"",SUMIF(Tirades!$AD$5:$AD$1081,G18,Tirades!$AP$5:$AP$1081))</f>
        <v/>
      </c>
      <c r="AI18" s="4" t="str">
        <f t="shared" si="2"/>
        <v/>
      </c>
      <c r="AJ18" s="5" t="str">
        <f t="shared" si="3"/>
        <v/>
      </c>
      <c r="AK18" s="1" t="str">
        <f t="shared" si="30"/>
        <v/>
      </c>
      <c r="AL18" s="1">
        <f>SUMIF(Tirades!$AD$5:$AD$1081,G18,Tirades!$AR$5:$AR$1081)</f>
        <v>0</v>
      </c>
      <c r="AM18" s="6">
        <f t="shared" si="10"/>
        <v>0</v>
      </c>
      <c r="AN18" s="1">
        <f>SUMIF(Tirades!$AD$5:$AD$1081,G18,Tirades!$AS$5:$AS$1081)</f>
        <v>0</v>
      </c>
      <c r="AO18" s="7">
        <f t="shared" si="11"/>
        <v>0</v>
      </c>
      <c r="AP18" s="5" t="str">
        <f t="shared" si="4"/>
        <v/>
      </c>
      <c r="AQ18" s="1" t="str">
        <f t="shared" si="5"/>
        <v/>
      </c>
      <c r="AR18" s="1" t="str">
        <f t="shared" si="12"/>
        <v/>
      </c>
      <c r="AS18" t="str">
        <f t="shared" si="13"/>
        <v/>
      </c>
      <c r="AT18" s="1" t="str">
        <f t="shared" si="14"/>
        <v/>
      </c>
      <c r="AU18" s="1" t="str">
        <f t="shared" si="15"/>
        <v/>
      </c>
      <c r="AV18" t="str">
        <f t="shared" si="16"/>
        <v/>
      </c>
      <c r="AW18" s="1" t="str">
        <f t="shared" si="17"/>
        <v/>
      </c>
      <c r="AX18" s="1" t="str">
        <f t="shared" si="18"/>
        <v/>
      </c>
      <c r="AY18" s="1" t="str">
        <f t="shared" si="19"/>
        <v/>
      </c>
      <c r="AZ18" s="1" t="str">
        <f t="shared" si="20"/>
        <v/>
      </c>
      <c r="BA18" s="1" t="str">
        <f t="shared" si="21"/>
        <v/>
      </c>
      <c r="BB18" s="1" t="str">
        <f t="shared" si="22"/>
        <v/>
      </c>
      <c r="BC18" s="1" t="str">
        <f t="shared" si="23"/>
        <v/>
      </c>
      <c r="BD18" s="1" t="str">
        <f t="shared" si="24"/>
        <v/>
      </c>
      <c r="BE18" s="76" t="str">
        <f>IF(G18="","",(SUMIF(Tirades!$BA$5:$BA$1081,G18,Tirades!$BB$5:$BB$1081)))</f>
        <v/>
      </c>
      <c r="BG18" s="29">
        <f>IF((SUM(AH107:AH114))=0,"",SUM(AH107:AH114))</f>
        <v>312</v>
      </c>
      <c r="BH18" s="36">
        <f>SUM(AP107:AP114)</f>
        <v>312.01700566499994</v>
      </c>
      <c r="BI18" s="30" t="str">
        <f>IF(D107="","",D107)</f>
        <v>Els Roscos</v>
      </c>
      <c r="BJ18" s="1">
        <f>IF(SUM(AC107:AC114)=0,"",SUM(AC107:AC114))</f>
        <v>151</v>
      </c>
      <c r="BK18" s="1">
        <f>IF(SUM(AD107:AD114)=0,"",SUM(AD107:AD114))</f>
        <v>161</v>
      </c>
      <c r="BL18" s="1" t="str">
        <f>IF(SUM(AE107:AE114)=0,"",SUM(AE107:AE114))</f>
        <v/>
      </c>
      <c r="BM18" s="1" t="str">
        <f>IF(SUM(AF107:AF114)=0,"",SUM(AF107:AF114))</f>
        <v/>
      </c>
      <c r="BN18" s="1" t="str">
        <f>IF(SUM(AG107:AG114)=0,"",SUM(AG107:AG114))</f>
        <v/>
      </c>
      <c r="BO18" s="30">
        <f t="shared" si="31"/>
        <v>312</v>
      </c>
      <c r="BP18" s="30">
        <f>SUM(AL107:AL114)</f>
        <v>17</v>
      </c>
      <c r="BQ18" s="75" t="str">
        <f>IF(C107="","",BG18)</f>
        <v/>
      </c>
      <c r="BR18" s="61" t="str">
        <f t="shared" si="34"/>
        <v/>
      </c>
      <c r="BS18" s="61" t="str">
        <f t="shared" si="35"/>
        <v/>
      </c>
      <c r="BT18" s="61" t="str">
        <f t="shared" si="36"/>
        <v/>
      </c>
      <c r="BU18" s="75">
        <f>IF(C107="",BG18,"")</f>
        <v>312</v>
      </c>
      <c r="BV18" s="61">
        <f t="shared" si="37"/>
        <v>312.01700566499994</v>
      </c>
      <c r="BW18" s="61">
        <f t="shared" si="38"/>
        <v>28</v>
      </c>
      <c r="BX18" s="61" t="str">
        <f t="shared" si="39"/>
        <v>Els Roscos</v>
      </c>
      <c r="BY18" s="75" t="str">
        <f t="shared" si="32"/>
        <v/>
      </c>
      <c r="BZ18" s="61" t="str">
        <f t="shared" si="33"/>
        <v/>
      </c>
      <c r="CA18" s="90" t="str">
        <f>IF(BZ18="","",((SUMIF(Tirades!$AD$5:$AD$1081,G17,Tirades!$AX$5:$AX$1081))+A17))</f>
        <v/>
      </c>
    </row>
    <row r="19" spans="1:79">
      <c r="A19" s="70">
        <v>2.1000000000000003E-8</v>
      </c>
      <c r="B19" s="143">
        <v>3</v>
      </c>
      <c r="C19" s="142"/>
      <c r="D19" s="144" t="s">
        <v>61</v>
      </c>
      <c r="E19" s="127" t="str">
        <f>D19</f>
        <v>Next Stop…?</v>
      </c>
      <c r="F19" s="124"/>
      <c r="G19" s="107" t="s">
        <v>62</v>
      </c>
      <c r="H19" s="149">
        <v>1</v>
      </c>
      <c r="I19" s="122">
        <f>H19</f>
        <v>1</v>
      </c>
      <c r="J19" s="26">
        <v>4</v>
      </c>
      <c r="K19" s="28">
        <f t="shared" si="7"/>
        <v>14</v>
      </c>
      <c r="L19" s="142">
        <v>11</v>
      </c>
      <c r="M19" s="122">
        <f>L19</f>
        <v>11</v>
      </c>
      <c r="N19" s="26">
        <v>4</v>
      </c>
      <c r="O19" s="28">
        <f t="shared" si="40"/>
        <v>114</v>
      </c>
      <c r="P19" s="142"/>
      <c r="Q19" s="122">
        <f>P19</f>
        <v>0</v>
      </c>
      <c r="R19" s="26"/>
      <c r="S19" s="28" t="str">
        <f t="shared" si="41"/>
        <v/>
      </c>
      <c r="T19" s="142"/>
      <c r="U19" s="122">
        <f>T19</f>
        <v>0</v>
      </c>
      <c r="V19" s="26"/>
      <c r="W19" s="28" t="str">
        <f t="shared" si="8"/>
        <v/>
      </c>
      <c r="X19" s="142"/>
      <c r="Y19" s="122">
        <f>X19</f>
        <v>0</v>
      </c>
      <c r="Z19" s="26"/>
      <c r="AA19" s="72" t="str">
        <f t="shared" si="9"/>
        <v/>
      </c>
      <c r="AB19" s="25">
        <f>IF(G19="","",COUNTIF(Tirades!$AY$5:$AY$1081,G19))</f>
        <v>2</v>
      </c>
      <c r="AC19" s="1">
        <f>IF(SUMIF(Tirades!$AD$5:$AD$216,G19,Tirades!$AP$5:$AP$216)=0,"",SUMIF(Tirades!$AD$5:$AD$216,G19,Tirades!$AP$5:$AP$216))</f>
        <v>37</v>
      </c>
      <c r="AD19" s="1">
        <f>IF(SUMIF(Tirades!$AD$221:$AD$432,G19,Tirades!$AP$221:$AP$432)=0,"",SUMIF(Tirades!$AD$221:$AD$432,G19,Tirades!$AP$221:$AP$432))</f>
        <v>43</v>
      </c>
      <c r="AE19" s="1" t="str">
        <f>IF(SUMIF(Tirades!$AD$437:$AD$649,G19,Tirades!$AP$437:$AP$649)=0,"",SUMIF(Tirades!$AD$437:$AD$649,G19,Tirades!$AP$437:$AP$649))</f>
        <v/>
      </c>
      <c r="AF19" s="1" t="str">
        <f>IF(SUMIF(Tirades!$AD$654:$AD$865,G19,Tirades!$AP$654:$AP$865)=0,"",SUMIF(Tirades!$AD$654:$AD$865,G19,Tirades!$AP$654:$AP$865))</f>
        <v/>
      </c>
      <c r="AG19" s="1" t="str">
        <f>IF(SUMIF(Tirades!$AD$870:$AD$1081,G19,Tirades!$AP$870:$AP$1081)=0,"",SUMIF(Tirades!$AD$870:$AD$1081,G19,Tirades!$AP$870:$AP$1081))</f>
        <v/>
      </c>
      <c r="AH19" s="1">
        <f>IF(SUMIF(Tirades!$AD$5:$AD$1081,G19,Tirades!$AP$5:$AP$1081)=0,"",SUMIF(Tirades!$AD$5:$AD$1081,G19,Tirades!$AP$5:$AP$1081))</f>
        <v>80</v>
      </c>
      <c r="AI19" s="4">
        <f t="shared" si="2"/>
        <v>40</v>
      </c>
      <c r="AJ19" s="5">
        <f t="shared" si="3"/>
        <v>40.0015010105</v>
      </c>
      <c r="AK19" s="1">
        <f t="shared" si="30"/>
        <v>155</v>
      </c>
      <c r="AL19" s="1">
        <f>SUMIF(Tirades!$AD$5:$AD$1081,G19,Tirades!$AR$5:$AR$1081)</f>
        <v>3</v>
      </c>
      <c r="AM19" s="6">
        <f t="shared" si="10"/>
        <v>3.0000000000000001E-3</v>
      </c>
      <c r="AN19" s="1">
        <f>SUMIF(Tirades!$AD$5:$AD$1081,G19,Tirades!$AS$5:$AS$1081)</f>
        <v>2</v>
      </c>
      <c r="AO19" s="7">
        <f t="shared" si="11"/>
        <v>1.9999999999999999E-6</v>
      </c>
      <c r="AP19" s="5">
        <f t="shared" si="4"/>
        <v>80.003002021</v>
      </c>
      <c r="AQ19" s="1" t="str">
        <f t="shared" si="5"/>
        <v>Queralt Manresa</v>
      </c>
      <c r="AR19" s="1" t="str">
        <f t="shared" si="12"/>
        <v>Next Stop…?</v>
      </c>
      <c r="AS19" t="str">
        <f t="shared" si="13"/>
        <v/>
      </c>
      <c r="AT19" s="1" t="str">
        <f t="shared" si="14"/>
        <v/>
      </c>
      <c r="AU19" s="1" t="str">
        <f t="shared" si="15"/>
        <v/>
      </c>
      <c r="AV19">
        <f t="shared" si="16"/>
        <v>40.0015010105</v>
      </c>
      <c r="AW19" s="1">
        <f t="shared" si="17"/>
        <v>110</v>
      </c>
      <c r="AX19" s="1" t="str">
        <f t="shared" si="18"/>
        <v>Queralt Manresa</v>
      </c>
      <c r="AY19" s="1" t="str">
        <f t="shared" si="19"/>
        <v/>
      </c>
      <c r="AZ19" s="1" t="str">
        <f t="shared" si="20"/>
        <v/>
      </c>
      <c r="BA19" s="1" t="str">
        <f t="shared" si="21"/>
        <v/>
      </c>
      <c r="BB19" s="1" t="str">
        <f t="shared" si="22"/>
        <v/>
      </c>
      <c r="BC19" s="1" t="str">
        <f t="shared" si="23"/>
        <v/>
      </c>
      <c r="BD19" s="1" t="str">
        <f t="shared" si="24"/>
        <v/>
      </c>
      <c r="BE19" s="76">
        <f>IF(G19="","",(SUMIF(Tirades!$BA$5:$BA$1081,G19,Tirades!$BB$5:$BB$1081)))</f>
        <v>18</v>
      </c>
      <c r="BG19" s="29">
        <f>IF((SUM(AH115:AH122))=0,"",SUM(AH115:AH122))</f>
        <v>515</v>
      </c>
      <c r="BH19" s="36">
        <f>SUM(AP115:AP122)</f>
        <v>515.03500886100005</v>
      </c>
      <c r="BI19" s="30" t="str">
        <f>IF(D115="","",D115)</f>
        <v>Els Pedrolos Bitlleros</v>
      </c>
      <c r="BJ19" s="1">
        <f>IF(SUM(AC115:AC122)=0,"",SUM(AC115:AC122))</f>
        <v>290</v>
      </c>
      <c r="BK19" s="1">
        <f>IF(SUM(AD115:AD122)=0,"",SUM(AD115:AD122))</f>
        <v>225</v>
      </c>
      <c r="BL19" s="1" t="str">
        <f>IF(SUM(AE115:AE122)=0,"",SUM(AE115:AE122))</f>
        <v/>
      </c>
      <c r="BM19" s="1" t="str">
        <f>IF(SUM(AF115:AF122)=0,"",SUM(AF115:AF122))</f>
        <v/>
      </c>
      <c r="BN19" s="1" t="str">
        <f>IF(SUM(AG115:AG122)=0,"",SUM(AG115:AG122))</f>
        <v/>
      </c>
      <c r="BO19" s="30">
        <f t="shared" si="31"/>
        <v>515</v>
      </c>
      <c r="BP19" s="30">
        <f>SUM(AL115:AL122)</f>
        <v>35</v>
      </c>
      <c r="BQ19" s="75" t="str">
        <f>IF(C115="","",BG19)</f>
        <v/>
      </c>
      <c r="BR19" s="61" t="str">
        <f t="shared" si="34"/>
        <v/>
      </c>
      <c r="BS19" s="61" t="str">
        <f t="shared" si="35"/>
        <v/>
      </c>
      <c r="BT19" s="61" t="str">
        <f t="shared" si="36"/>
        <v/>
      </c>
      <c r="BU19" s="75">
        <f>IF(C115="",BG19,"")</f>
        <v>515</v>
      </c>
      <c r="BV19" s="61">
        <f t="shared" si="37"/>
        <v>515.03500886100005</v>
      </c>
      <c r="BW19" s="61">
        <f t="shared" si="38"/>
        <v>12</v>
      </c>
      <c r="BX19" s="61" t="str">
        <f t="shared" si="39"/>
        <v>Els Pedrolos Bitlleros</v>
      </c>
      <c r="BY19" s="75" t="str">
        <f t="shared" si="32"/>
        <v/>
      </c>
      <c r="BZ19" s="61" t="str">
        <f t="shared" si="33"/>
        <v/>
      </c>
      <c r="CA19" s="90" t="str">
        <f>IF(BZ19="","",((SUMIF(Tirades!$AD$5:$AD$1081,G18,Tirades!$AX$5:$AX$1081))+A18))</f>
        <v/>
      </c>
    </row>
    <row r="20" spans="1:79">
      <c r="A20" s="70">
        <v>2.2000000000000002E-8</v>
      </c>
      <c r="B20" s="143"/>
      <c r="C20" s="142"/>
      <c r="D20" s="145"/>
      <c r="E20" s="127" t="str">
        <f t="shared" si="25"/>
        <v>Next Stop…?</v>
      </c>
      <c r="F20" s="124"/>
      <c r="G20" s="107" t="s">
        <v>63</v>
      </c>
      <c r="H20" s="150"/>
      <c r="I20" s="122">
        <f t="shared" ref="I20:I26" si="43">I19</f>
        <v>1</v>
      </c>
      <c r="J20" s="26">
        <v>1</v>
      </c>
      <c r="K20" s="28">
        <f t="shared" si="7"/>
        <v>11</v>
      </c>
      <c r="L20" s="142"/>
      <c r="M20" s="122">
        <f t="shared" si="26"/>
        <v>11</v>
      </c>
      <c r="N20" s="26">
        <v>2</v>
      </c>
      <c r="O20" s="28">
        <f t="shared" si="40"/>
        <v>112</v>
      </c>
      <c r="P20" s="142"/>
      <c r="Q20" s="122">
        <f t="shared" si="27"/>
        <v>0</v>
      </c>
      <c r="R20" s="26"/>
      <c r="S20" s="28" t="str">
        <f t="shared" si="41"/>
        <v/>
      </c>
      <c r="T20" s="142"/>
      <c r="U20" s="122">
        <f t="shared" si="28"/>
        <v>0</v>
      </c>
      <c r="V20" s="26"/>
      <c r="W20" s="28" t="str">
        <f t="shared" si="8"/>
        <v/>
      </c>
      <c r="X20" s="142"/>
      <c r="Y20" s="122">
        <f t="shared" si="29"/>
        <v>0</v>
      </c>
      <c r="Z20" s="26"/>
      <c r="AA20" s="72" t="str">
        <f t="shared" si="9"/>
        <v/>
      </c>
      <c r="AB20" s="25">
        <f>IF(G20="","",COUNTIF(Tirades!$AY$5:$AY$1081,G20))</f>
        <v>2</v>
      </c>
      <c r="AC20" s="1">
        <f>IF(SUMIF(Tirades!$AD$5:$AD$216,G20,Tirades!$AP$5:$AP$216)=0,"",SUMIF(Tirades!$AD$5:$AD$216,G20,Tirades!$AP$5:$AP$216))</f>
        <v>5</v>
      </c>
      <c r="AD20" s="1">
        <f>IF(SUMIF(Tirades!$AD$221:$AD$432,G20,Tirades!$AP$221:$AP$432)=0,"",SUMIF(Tirades!$AD$221:$AD$432,G20,Tirades!$AP$221:$AP$432))</f>
        <v>3</v>
      </c>
      <c r="AE20" s="1" t="str">
        <f>IF(SUMIF(Tirades!$AD$437:$AD$649,G20,Tirades!$AP$437:$AP$649)=0,"",SUMIF(Tirades!$AD$437:$AD$649,G20,Tirades!$AP$437:$AP$649))</f>
        <v/>
      </c>
      <c r="AF20" s="1" t="str">
        <f>IF(SUMIF(Tirades!$AD$654:$AD$865,G20,Tirades!$AP$654:$AP$865)=0,"",SUMIF(Tirades!$AD$654:$AD$865,G20,Tirades!$AP$654:$AP$865))</f>
        <v/>
      </c>
      <c r="AG20" s="1" t="str">
        <f>IF(SUMIF(Tirades!$AD$870:$AD$1081,G20,Tirades!$AP$870:$AP$1081)=0,"",SUMIF(Tirades!$AD$870:$AD$1081,G20,Tirades!$AP$870:$AP$1081))</f>
        <v/>
      </c>
      <c r="AH20" s="1">
        <f>IF(SUMIF(Tirades!$AD$5:$AD$1081,G20,Tirades!$AP$5:$AP$1081)=0,"",SUMIF(Tirades!$AD$5:$AD$1081,G20,Tirades!$AP$5:$AP$1081))</f>
        <v>8</v>
      </c>
      <c r="AI20" s="4">
        <f t="shared" si="2"/>
        <v>4</v>
      </c>
      <c r="AJ20" s="5">
        <f t="shared" si="3"/>
        <v>4.000000011</v>
      </c>
      <c r="AK20" s="1">
        <f t="shared" si="30"/>
        <v>206</v>
      </c>
      <c r="AL20" s="1">
        <f>SUMIF(Tirades!$AD$5:$AD$1081,G20,Tirades!$AR$5:$AR$1081)</f>
        <v>0</v>
      </c>
      <c r="AM20" s="6">
        <f t="shared" si="10"/>
        <v>0</v>
      </c>
      <c r="AN20" s="1">
        <f>SUMIF(Tirades!$AD$5:$AD$1081,G20,Tirades!$AS$5:$AS$1081)</f>
        <v>0</v>
      </c>
      <c r="AO20" s="7">
        <f t="shared" si="11"/>
        <v>0</v>
      </c>
      <c r="AP20" s="5">
        <f t="shared" si="4"/>
        <v>8.000000022</v>
      </c>
      <c r="AQ20" s="1" t="str">
        <f t="shared" si="5"/>
        <v>Judit Soler</v>
      </c>
      <c r="AR20" s="1" t="str">
        <f t="shared" si="12"/>
        <v>Next Stop…?</v>
      </c>
      <c r="AS20" t="str">
        <f t="shared" si="13"/>
        <v/>
      </c>
      <c r="AT20" s="1" t="str">
        <f t="shared" si="14"/>
        <v/>
      </c>
      <c r="AU20" s="1" t="str">
        <f t="shared" si="15"/>
        <v/>
      </c>
      <c r="AV20">
        <f t="shared" si="16"/>
        <v>4.000000011</v>
      </c>
      <c r="AW20" s="1">
        <f t="shared" si="17"/>
        <v>158</v>
      </c>
      <c r="AX20" s="1" t="str">
        <f t="shared" si="18"/>
        <v>Judit Soler</v>
      </c>
      <c r="AY20" s="1" t="str">
        <f t="shared" si="19"/>
        <v/>
      </c>
      <c r="AZ20" s="1" t="str">
        <f t="shared" si="20"/>
        <v/>
      </c>
      <c r="BA20" s="1" t="str">
        <f t="shared" si="21"/>
        <v/>
      </c>
      <c r="BB20" s="1" t="str">
        <f t="shared" si="22"/>
        <v/>
      </c>
      <c r="BC20" s="1" t="str">
        <f t="shared" si="23"/>
        <v/>
      </c>
      <c r="BD20" s="1" t="str">
        <f t="shared" si="24"/>
        <v/>
      </c>
      <c r="BE20" s="76">
        <f>IF(G20="","",(SUMIF(Tirades!$BA$5:$BA$1081,G20,Tirades!$BB$5:$BB$1081)))</f>
        <v>18</v>
      </c>
      <c r="BG20" s="29">
        <f>IF((SUM(AH123:AH130))=0,"",SUM(AH123:AH130))</f>
        <v>546</v>
      </c>
      <c r="BH20" s="36">
        <f>SUM(AP123:AP130)</f>
        <v>546.03501192099998</v>
      </c>
      <c r="BI20" s="30" t="str">
        <f>IF(D123="","",D123)</f>
        <v>Moreno Team</v>
      </c>
      <c r="BJ20" s="1">
        <f>IF(SUM(AC123:AC130)=0,"",SUM(AC123:AC130))</f>
        <v>265</v>
      </c>
      <c r="BK20" s="1">
        <f>IF(SUM(AD123:AD130)=0,"",SUM(AD123:AD130))</f>
        <v>281</v>
      </c>
      <c r="BL20" s="1" t="str">
        <f>IF(SUM(AE123:AE130)=0,"",SUM(AE123:AE130))</f>
        <v/>
      </c>
      <c r="BM20" s="1" t="str">
        <f>IF(SUM(AF123:AF130)=0,"",SUM(AF123:AF130))</f>
        <v/>
      </c>
      <c r="BN20" s="1" t="str">
        <f>IF(SUM(AG123:AG130)=0,"",SUM(AG123:AG130))</f>
        <v/>
      </c>
      <c r="BO20" s="30">
        <f t="shared" si="31"/>
        <v>546</v>
      </c>
      <c r="BP20" s="30">
        <f>SUM(AL123:AL130)</f>
        <v>35</v>
      </c>
      <c r="BQ20" s="75" t="str">
        <f>IF(C123="","",BG20)</f>
        <v/>
      </c>
      <c r="BR20" s="61" t="str">
        <f t="shared" si="34"/>
        <v/>
      </c>
      <c r="BS20" s="61" t="str">
        <f t="shared" si="35"/>
        <v/>
      </c>
      <c r="BT20" s="61" t="str">
        <f t="shared" si="36"/>
        <v/>
      </c>
      <c r="BU20" s="75">
        <f>IF(C123="",BG20,"")</f>
        <v>546</v>
      </c>
      <c r="BV20" s="61">
        <f t="shared" si="37"/>
        <v>546.03501192099998</v>
      </c>
      <c r="BW20" s="61">
        <f t="shared" si="38"/>
        <v>10</v>
      </c>
      <c r="BX20" s="61" t="str">
        <f t="shared" si="39"/>
        <v>Moreno Team</v>
      </c>
      <c r="BY20" s="75">
        <f t="shared" si="32"/>
        <v>96</v>
      </c>
      <c r="BZ20" s="61" t="str">
        <f t="shared" si="33"/>
        <v>Queralt Manresa</v>
      </c>
      <c r="CA20" s="90">
        <f>IF(BZ20="","",((SUMIF(Tirades!$AD$5:$AD$1081,G19,Tirades!$AX$5:$AX$1081))+A19))</f>
        <v>1.000000021</v>
      </c>
    </row>
    <row r="21" spans="1:79">
      <c r="A21" s="70">
        <v>2.3000000000000001E-8</v>
      </c>
      <c r="B21" s="143"/>
      <c r="C21" s="142"/>
      <c r="D21" s="145"/>
      <c r="E21" s="127" t="str">
        <f t="shared" si="25"/>
        <v>Next Stop…?</v>
      </c>
      <c r="F21" s="124"/>
      <c r="G21" s="107" t="s">
        <v>64</v>
      </c>
      <c r="H21" s="150"/>
      <c r="I21" s="122">
        <f t="shared" si="43"/>
        <v>1</v>
      </c>
      <c r="J21" s="26">
        <v>2</v>
      </c>
      <c r="K21" s="28">
        <f t="shared" si="7"/>
        <v>12</v>
      </c>
      <c r="L21" s="142"/>
      <c r="M21" s="122">
        <f t="shared" si="26"/>
        <v>11</v>
      </c>
      <c r="N21" s="26">
        <v>1</v>
      </c>
      <c r="O21" s="28">
        <f t="shared" si="40"/>
        <v>111</v>
      </c>
      <c r="P21" s="142"/>
      <c r="Q21" s="122">
        <f t="shared" si="27"/>
        <v>0</v>
      </c>
      <c r="R21" s="26"/>
      <c r="S21" s="28" t="str">
        <f t="shared" si="41"/>
        <v/>
      </c>
      <c r="T21" s="142"/>
      <c r="U21" s="122">
        <f t="shared" si="28"/>
        <v>0</v>
      </c>
      <c r="V21" s="26"/>
      <c r="W21" s="28" t="str">
        <f t="shared" si="8"/>
        <v/>
      </c>
      <c r="X21" s="142"/>
      <c r="Y21" s="122">
        <f t="shared" si="29"/>
        <v>0</v>
      </c>
      <c r="Z21" s="26"/>
      <c r="AA21" s="72" t="str">
        <f t="shared" si="9"/>
        <v/>
      </c>
      <c r="AB21" s="25">
        <f>IF(G21="","",COUNTIF(Tirades!$AY$5:$AY$1081,G21))</f>
        <v>2</v>
      </c>
      <c r="AC21" s="1">
        <f>IF(SUMIF(Tirades!$AD$5:$AD$216,G21,Tirades!$AP$5:$AP$216)=0,"",SUMIF(Tirades!$AD$5:$AD$216,G21,Tirades!$AP$5:$AP$216))</f>
        <v>11</v>
      </c>
      <c r="AD21" s="1">
        <f>IF(SUMIF(Tirades!$AD$221:$AD$432,G21,Tirades!$AP$221:$AP$432)=0,"",SUMIF(Tirades!$AD$221:$AD$432,G21,Tirades!$AP$221:$AP$432))</f>
        <v>28</v>
      </c>
      <c r="AE21" s="1" t="str">
        <f>IF(SUMIF(Tirades!$AD$437:$AD$649,G21,Tirades!$AP$437:$AP$649)=0,"",SUMIF(Tirades!$AD$437:$AD$649,G21,Tirades!$AP$437:$AP$649))</f>
        <v/>
      </c>
      <c r="AF21" s="1" t="str">
        <f>IF(SUMIF(Tirades!$AD$654:$AD$865,G21,Tirades!$AP$654:$AP$865)=0,"",SUMIF(Tirades!$AD$654:$AD$865,G21,Tirades!$AP$654:$AP$865))</f>
        <v/>
      </c>
      <c r="AG21" s="1" t="str">
        <f>IF(SUMIF(Tirades!$AD$870:$AD$1081,G21,Tirades!$AP$870:$AP$1081)=0,"",SUMIF(Tirades!$AD$870:$AD$1081,G21,Tirades!$AP$870:$AP$1081))</f>
        <v/>
      </c>
      <c r="AH21" s="1">
        <f>IF(SUMIF(Tirades!$AD$5:$AD$1081,G21,Tirades!$AP$5:$AP$1081)=0,"",SUMIF(Tirades!$AD$5:$AD$1081,G21,Tirades!$AP$5:$AP$1081))</f>
        <v>39</v>
      </c>
      <c r="AI21" s="4">
        <f t="shared" si="2"/>
        <v>19.5</v>
      </c>
      <c r="AJ21" s="5">
        <f t="shared" si="3"/>
        <v>19.500500011499998</v>
      </c>
      <c r="AK21" s="1">
        <f t="shared" si="30"/>
        <v>199</v>
      </c>
      <c r="AL21" s="1">
        <f>SUMIF(Tirades!$AD$5:$AD$1081,G21,Tirades!$AR$5:$AR$1081)</f>
        <v>1</v>
      </c>
      <c r="AM21" s="6">
        <f t="shared" si="10"/>
        <v>1E-3</v>
      </c>
      <c r="AN21" s="1">
        <f>SUMIF(Tirades!$AD$5:$AD$1081,G21,Tirades!$AS$5:$AS$1081)</f>
        <v>0</v>
      </c>
      <c r="AO21" s="7">
        <f t="shared" si="11"/>
        <v>0</v>
      </c>
      <c r="AP21" s="5">
        <f t="shared" si="4"/>
        <v>39.001000022999996</v>
      </c>
      <c r="AQ21" s="1" t="str">
        <f t="shared" si="5"/>
        <v>Judit Fusalba</v>
      </c>
      <c r="AR21" s="1" t="str">
        <f t="shared" si="12"/>
        <v>Next Stop…?</v>
      </c>
      <c r="AS21" t="str">
        <f t="shared" si="13"/>
        <v/>
      </c>
      <c r="AT21" s="1" t="str">
        <f t="shared" si="14"/>
        <v/>
      </c>
      <c r="AU21" s="1" t="str">
        <f t="shared" si="15"/>
        <v/>
      </c>
      <c r="AV21">
        <f t="shared" si="16"/>
        <v>19.500500011499998</v>
      </c>
      <c r="AW21" s="1">
        <f t="shared" si="17"/>
        <v>151</v>
      </c>
      <c r="AX21" s="1" t="str">
        <f t="shared" si="18"/>
        <v>Judit Fusalba</v>
      </c>
      <c r="AY21" s="1" t="str">
        <f t="shared" si="19"/>
        <v/>
      </c>
      <c r="AZ21" s="1" t="str">
        <f t="shared" si="20"/>
        <v/>
      </c>
      <c r="BA21" s="1" t="str">
        <f t="shared" si="21"/>
        <v/>
      </c>
      <c r="BB21" s="1" t="str">
        <f t="shared" si="22"/>
        <v/>
      </c>
      <c r="BC21" s="1" t="str">
        <f t="shared" si="23"/>
        <v/>
      </c>
      <c r="BD21" s="1" t="str">
        <f t="shared" si="24"/>
        <v/>
      </c>
      <c r="BE21" s="76">
        <f>IF(G21="","",(SUMIF(Tirades!$BA$5:$BA$1081,G21,Tirades!$BB$5:$BB$1081)))</f>
        <v>18</v>
      </c>
      <c r="BG21" s="29">
        <f>IF((SUM(AH131:AH138))=0,"",SUM(AH131:AH138))</f>
        <v>460</v>
      </c>
      <c r="BH21" s="36">
        <f>SUM(AP131:AP138)</f>
        <v>460.02700898099994</v>
      </c>
      <c r="BI21" s="30" t="str">
        <f>IF(D131="","",D131)</f>
        <v>Emmurallats</v>
      </c>
      <c r="BJ21" s="1">
        <f>IF(SUM(AC131:AC138)=0,"",SUM(AC131:AC138))</f>
        <v>235</v>
      </c>
      <c r="BK21" s="1">
        <f>IF(SUM(AD131:AD138)=0,"",SUM(AD131:AD138))</f>
        <v>225</v>
      </c>
      <c r="BL21" s="1" t="str">
        <f>IF(SUM(AE131:AE138)=0,"",SUM(AE131:AE138))</f>
        <v/>
      </c>
      <c r="BM21" s="1" t="str">
        <f>IF(SUM(AF131:AF138)=0,"",SUM(AF131:AF138))</f>
        <v/>
      </c>
      <c r="BN21" s="1" t="str">
        <f>IF(SUM(AG131:AG138)=0,"",SUM(AG131:AG138))</f>
        <v/>
      </c>
      <c r="BO21" s="30">
        <f t="shared" si="31"/>
        <v>460</v>
      </c>
      <c r="BP21" s="30">
        <f>SUM(AL131:AL138)</f>
        <v>27</v>
      </c>
      <c r="BQ21" s="75" t="str">
        <f>IF(C131="","",BG21)</f>
        <v/>
      </c>
      <c r="BR21" s="61" t="str">
        <f t="shared" si="34"/>
        <v/>
      </c>
      <c r="BS21" s="61" t="str">
        <f t="shared" si="35"/>
        <v/>
      </c>
      <c r="BT21" s="61" t="str">
        <f t="shared" si="36"/>
        <v/>
      </c>
      <c r="BU21" s="75">
        <f>IF(C131="",BG21,"")</f>
        <v>460</v>
      </c>
      <c r="BV21" s="61">
        <f t="shared" si="37"/>
        <v>460.02700898099994</v>
      </c>
      <c r="BW21" s="61">
        <f t="shared" si="38"/>
        <v>16</v>
      </c>
      <c r="BX21" s="61" t="str">
        <f t="shared" si="39"/>
        <v>Emmurallats</v>
      </c>
      <c r="BY21" s="75">
        <f t="shared" si="32"/>
        <v>2</v>
      </c>
      <c r="BZ21" s="61" t="str">
        <f t="shared" si="33"/>
        <v>Judit Soler</v>
      </c>
      <c r="CA21" s="90">
        <f>IF(BZ21="","",((SUMIF(Tirades!$AD$5:$AD$1081,G20,Tirades!$AX$5:$AX$1081))+A20))</f>
        <v>15.000000022</v>
      </c>
    </row>
    <row r="22" spans="1:79">
      <c r="A22" s="70">
        <v>2.4000000000000003E-8</v>
      </c>
      <c r="B22" s="143"/>
      <c r="C22" s="142"/>
      <c r="D22" s="145"/>
      <c r="E22" s="127" t="str">
        <f t="shared" si="25"/>
        <v>Next Stop…?</v>
      </c>
      <c r="F22" s="124"/>
      <c r="G22" s="107" t="s">
        <v>65</v>
      </c>
      <c r="H22" s="150"/>
      <c r="I22" s="122">
        <f t="shared" si="43"/>
        <v>1</v>
      </c>
      <c r="J22" s="26">
        <v>5</v>
      </c>
      <c r="K22" s="28">
        <f t="shared" si="7"/>
        <v>15</v>
      </c>
      <c r="L22" s="142"/>
      <c r="M22" s="122">
        <f t="shared" si="26"/>
        <v>11</v>
      </c>
      <c r="N22" s="26">
        <v>5</v>
      </c>
      <c r="O22" s="28">
        <f t="shared" si="40"/>
        <v>115</v>
      </c>
      <c r="P22" s="142"/>
      <c r="Q22" s="122">
        <f t="shared" si="27"/>
        <v>0</v>
      </c>
      <c r="R22" s="26"/>
      <c r="S22" s="28" t="str">
        <f t="shared" si="41"/>
        <v/>
      </c>
      <c r="T22" s="142"/>
      <c r="U22" s="122">
        <f t="shared" si="28"/>
        <v>0</v>
      </c>
      <c r="V22" s="26"/>
      <c r="W22" s="28" t="str">
        <f t="shared" si="8"/>
        <v/>
      </c>
      <c r="X22" s="142"/>
      <c r="Y22" s="122">
        <f t="shared" si="29"/>
        <v>0</v>
      </c>
      <c r="Z22" s="26"/>
      <c r="AA22" s="72" t="str">
        <f t="shared" si="9"/>
        <v/>
      </c>
      <c r="AB22" s="25">
        <f>IF(G22="","",COUNTIF(Tirades!$AY$5:$AY$1081,G22))</f>
        <v>2</v>
      </c>
      <c r="AC22" s="1">
        <f>IF(SUMIF(Tirades!$AD$5:$AD$216,G22,Tirades!$AP$5:$AP$216)=0,"",SUMIF(Tirades!$AD$5:$AD$216,G22,Tirades!$AP$5:$AP$216))</f>
        <v>17</v>
      </c>
      <c r="AD22" s="1">
        <f>IF(SUMIF(Tirades!$AD$221:$AD$432,G22,Tirades!$AP$221:$AP$432)=0,"",SUMIF(Tirades!$AD$221:$AD$432,G22,Tirades!$AP$221:$AP$432))</f>
        <v>35</v>
      </c>
      <c r="AE22" s="1" t="str">
        <f>IF(SUMIF(Tirades!$AD$437:$AD$649,G22,Tirades!$AP$437:$AP$649)=0,"",SUMIF(Tirades!$AD$437:$AD$649,G22,Tirades!$AP$437:$AP$649))</f>
        <v/>
      </c>
      <c r="AF22" s="1" t="str">
        <f>IF(SUMIF(Tirades!$AD$654:$AD$865,G22,Tirades!$AP$654:$AP$865)=0,"",SUMIF(Tirades!$AD$654:$AD$865,G22,Tirades!$AP$654:$AP$865))</f>
        <v/>
      </c>
      <c r="AG22" s="1" t="str">
        <f>IF(SUMIF(Tirades!$AD$870:$AD$1081,G22,Tirades!$AP$870:$AP$1081)=0,"",SUMIF(Tirades!$AD$870:$AD$1081,G22,Tirades!$AP$870:$AP$1081))</f>
        <v/>
      </c>
      <c r="AH22" s="1">
        <f>IF(SUMIF(Tirades!$AD$5:$AD$1081,G22,Tirades!$AP$5:$AP$1081)=0,"",SUMIF(Tirades!$AD$5:$AD$1081,G22,Tirades!$AP$5:$AP$1081))</f>
        <v>52</v>
      </c>
      <c r="AI22" s="4">
        <f t="shared" si="2"/>
        <v>26</v>
      </c>
      <c r="AJ22" s="5">
        <f t="shared" si="3"/>
        <v>26.001500512</v>
      </c>
      <c r="AK22" s="1">
        <f t="shared" si="30"/>
        <v>190</v>
      </c>
      <c r="AL22" s="1">
        <f>SUMIF(Tirades!$AD$5:$AD$1081,G22,Tirades!$AR$5:$AR$1081)</f>
        <v>3</v>
      </c>
      <c r="AM22" s="6">
        <f t="shared" si="10"/>
        <v>3.0000000000000001E-3</v>
      </c>
      <c r="AN22" s="1">
        <f>SUMIF(Tirades!$AD$5:$AD$1081,G22,Tirades!$AS$5:$AS$1081)</f>
        <v>1</v>
      </c>
      <c r="AO22" s="7">
        <f t="shared" si="11"/>
        <v>9.9999999999999995E-7</v>
      </c>
      <c r="AP22" s="5">
        <f t="shared" si="4"/>
        <v>52.003001024</v>
      </c>
      <c r="AQ22" s="1" t="str">
        <f t="shared" si="5"/>
        <v>Daniel López</v>
      </c>
      <c r="AR22" s="1" t="str">
        <f t="shared" si="12"/>
        <v>Next Stop…?</v>
      </c>
      <c r="AS22" t="str">
        <f t="shared" si="13"/>
        <v/>
      </c>
      <c r="AT22" s="1" t="str">
        <f t="shared" si="14"/>
        <v/>
      </c>
      <c r="AU22" s="1" t="str">
        <f t="shared" si="15"/>
        <v/>
      </c>
      <c r="AV22">
        <f t="shared" si="16"/>
        <v>26.001500512</v>
      </c>
      <c r="AW22" s="1">
        <f t="shared" si="17"/>
        <v>142</v>
      </c>
      <c r="AX22" s="1" t="str">
        <f t="shared" si="18"/>
        <v>Daniel López</v>
      </c>
      <c r="AY22" s="1" t="str">
        <f t="shared" si="19"/>
        <v/>
      </c>
      <c r="AZ22" s="1" t="str">
        <f t="shared" si="20"/>
        <v/>
      </c>
      <c r="BA22" s="1" t="str">
        <f t="shared" si="21"/>
        <v/>
      </c>
      <c r="BB22" s="1" t="str">
        <f t="shared" si="22"/>
        <v/>
      </c>
      <c r="BC22" s="1" t="str">
        <f t="shared" si="23"/>
        <v/>
      </c>
      <c r="BD22" s="1" t="str">
        <f t="shared" si="24"/>
        <v/>
      </c>
      <c r="BE22" s="76">
        <f>IF(G22="","",(SUMIF(Tirades!$BA$5:$BA$1081,G22,Tirades!$BB$5:$BB$1081)))</f>
        <v>18</v>
      </c>
      <c r="BG22" s="29">
        <f>IF((SUM(AH139:AH146))=0,"",SUM(AH139:AH146))</f>
        <v>428</v>
      </c>
      <c r="BH22" s="36">
        <f>SUM(AP139:AP146)</f>
        <v>428.02300721799998</v>
      </c>
      <c r="BI22" s="30" t="str">
        <f>IF(D139="","",D139)</f>
        <v>Juego de Conos</v>
      </c>
      <c r="BJ22" s="1">
        <f>IF(SUM(AC139:AC146)=0,"",SUM(AC139:AC146))</f>
        <v>242</v>
      </c>
      <c r="BK22" s="1">
        <f>IF(SUM(AD139:AD146)=0,"",SUM(AD139:AD146))</f>
        <v>186</v>
      </c>
      <c r="BL22" s="1" t="str">
        <f>IF(SUM(AE139:AE146)=0,"",SUM(AE139:AE146))</f>
        <v/>
      </c>
      <c r="BM22" s="1" t="str">
        <f>IF(SUM(AF139:AF146)=0,"",SUM(AF139:AF146))</f>
        <v/>
      </c>
      <c r="BN22" s="1" t="str">
        <f>IF(SUM(AG139:AG146)=0,"",SUM(AG139:AG146))</f>
        <v/>
      </c>
      <c r="BO22" s="30">
        <f t="shared" si="31"/>
        <v>428</v>
      </c>
      <c r="BP22" s="30">
        <f>SUM(AL139:AL146)</f>
        <v>23</v>
      </c>
      <c r="BQ22" s="75" t="str">
        <f>IF(C139="","",BG22)</f>
        <v/>
      </c>
      <c r="BR22" s="61" t="str">
        <f t="shared" si="34"/>
        <v/>
      </c>
      <c r="BS22" s="61" t="str">
        <f t="shared" si="35"/>
        <v/>
      </c>
      <c r="BT22" s="61" t="str">
        <f t="shared" si="36"/>
        <v/>
      </c>
      <c r="BU22" s="75">
        <f>IF(C139="",BG22,"")</f>
        <v>428</v>
      </c>
      <c r="BV22" s="61">
        <f t="shared" si="37"/>
        <v>428.02300721799998</v>
      </c>
      <c r="BW22" s="61">
        <f t="shared" si="38"/>
        <v>18</v>
      </c>
      <c r="BX22" s="61" t="str">
        <f t="shared" si="39"/>
        <v>Juego de Conos</v>
      </c>
      <c r="BY22" s="75">
        <f t="shared" si="32"/>
        <v>8</v>
      </c>
      <c r="BZ22" s="61" t="str">
        <f t="shared" si="33"/>
        <v>Judit Fusalba</v>
      </c>
      <c r="CA22" s="90">
        <f>IF(BZ22="","",((SUMIF(Tirades!$AD$5:$AD$1081,G21,Tirades!$AX$5:$AX$1081))+A21))</f>
        <v>7.0000000230000001</v>
      </c>
    </row>
    <row r="23" spans="1:79">
      <c r="A23" s="70">
        <v>2.5000000000000002E-8</v>
      </c>
      <c r="B23" s="143"/>
      <c r="C23" s="142"/>
      <c r="D23" s="145"/>
      <c r="E23" s="127" t="str">
        <f t="shared" si="25"/>
        <v>Next Stop…?</v>
      </c>
      <c r="F23" s="124"/>
      <c r="G23" s="107" t="s">
        <v>66</v>
      </c>
      <c r="H23" s="150"/>
      <c r="I23" s="122">
        <f t="shared" si="43"/>
        <v>1</v>
      </c>
      <c r="J23" s="26">
        <v>3</v>
      </c>
      <c r="K23" s="28">
        <f t="shared" si="7"/>
        <v>13</v>
      </c>
      <c r="L23" s="142"/>
      <c r="M23" s="122">
        <f t="shared" si="26"/>
        <v>11</v>
      </c>
      <c r="N23" s="26">
        <v>3</v>
      </c>
      <c r="O23" s="28">
        <f t="shared" si="40"/>
        <v>113</v>
      </c>
      <c r="P23" s="142"/>
      <c r="Q23" s="122">
        <f t="shared" si="27"/>
        <v>0</v>
      </c>
      <c r="R23" s="26"/>
      <c r="S23" s="28" t="str">
        <f t="shared" si="41"/>
        <v/>
      </c>
      <c r="T23" s="142"/>
      <c r="U23" s="122">
        <f t="shared" si="28"/>
        <v>0</v>
      </c>
      <c r="V23" s="26"/>
      <c r="W23" s="28" t="str">
        <f t="shared" si="8"/>
        <v/>
      </c>
      <c r="X23" s="142"/>
      <c r="Y23" s="122">
        <f t="shared" si="29"/>
        <v>0</v>
      </c>
      <c r="Z23" s="26"/>
      <c r="AA23" s="72" t="str">
        <f t="shared" si="9"/>
        <v/>
      </c>
      <c r="AB23" s="25">
        <f>IF(G23="","",COUNTIF(Tirades!$AY$5:$AY$1081,G23))</f>
        <v>2</v>
      </c>
      <c r="AC23" s="1">
        <f>IF(SUMIF(Tirades!$AD$5:$AD$216,G23,Tirades!$AP$5:$AP$216)=0,"",SUMIF(Tirades!$AD$5:$AD$216,G23,Tirades!$AP$5:$AP$216))</f>
        <v>42</v>
      </c>
      <c r="AD23" s="1">
        <f>IF(SUMIF(Tirades!$AD$221:$AD$432,G23,Tirades!$AP$221:$AP$432)=0,"",SUMIF(Tirades!$AD$221:$AD$432,G23,Tirades!$AP$221:$AP$432))</f>
        <v>62</v>
      </c>
      <c r="AE23" s="1" t="str">
        <f>IF(SUMIF(Tirades!$AD$437:$AD$649,G23,Tirades!$AP$437:$AP$649)=0,"",SUMIF(Tirades!$AD$437:$AD$649,G23,Tirades!$AP$437:$AP$649))</f>
        <v/>
      </c>
      <c r="AF23" s="1" t="str">
        <f>IF(SUMIF(Tirades!$AD$654:$AD$865,G23,Tirades!$AP$654:$AP$865)=0,"",SUMIF(Tirades!$AD$654:$AD$865,G23,Tirades!$AP$654:$AP$865))</f>
        <v/>
      </c>
      <c r="AG23" s="1" t="str">
        <f>IF(SUMIF(Tirades!$AD$870:$AD$1081,G23,Tirades!$AP$870:$AP$1081)=0,"",SUMIF(Tirades!$AD$870:$AD$1081,G23,Tirades!$AP$870:$AP$1081))</f>
        <v/>
      </c>
      <c r="AH23" s="1">
        <f>IF(SUMIF(Tirades!$AD$5:$AD$1081,G23,Tirades!$AP$5:$AP$1081)=0,"",SUMIF(Tirades!$AD$5:$AD$1081,G23,Tirades!$AP$5:$AP$1081))</f>
        <v>104</v>
      </c>
      <c r="AI23" s="4">
        <f t="shared" si="2"/>
        <v>52</v>
      </c>
      <c r="AJ23" s="5">
        <f t="shared" si="3"/>
        <v>52.004000012500001</v>
      </c>
      <c r="AK23" s="1">
        <f t="shared" si="30"/>
        <v>107</v>
      </c>
      <c r="AL23" s="1">
        <f>SUMIF(Tirades!$AD$5:$AD$1081,G23,Tirades!$AR$5:$AR$1081)</f>
        <v>8</v>
      </c>
      <c r="AM23" s="6">
        <f t="shared" si="10"/>
        <v>8.0000000000000002E-3</v>
      </c>
      <c r="AN23" s="1">
        <f>SUMIF(Tirades!$AD$5:$AD$1081,G23,Tirades!$AS$5:$AS$1081)</f>
        <v>0</v>
      </c>
      <c r="AO23" s="7">
        <f t="shared" si="11"/>
        <v>0</v>
      </c>
      <c r="AP23" s="5">
        <f t="shared" si="4"/>
        <v>104.008000025</v>
      </c>
      <c r="AQ23" s="1" t="str">
        <f t="shared" si="5"/>
        <v>Cristina Gibert</v>
      </c>
      <c r="AR23" s="1" t="str">
        <f t="shared" si="12"/>
        <v>Next Stop…?</v>
      </c>
      <c r="AS23" t="str">
        <f t="shared" si="13"/>
        <v/>
      </c>
      <c r="AT23" s="1" t="str">
        <f t="shared" si="14"/>
        <v/>
      </c>
      <c r="AU23" s="1" t="str">
        <f t="shared" si="15"/>
        <v/>
      </c>
      <c r="AV23">
        <f t="shared" si="16"/>
        <v>52.004000012500001</v>
      </c>
      <c r="AW23" s="1">
        <f t="shared" si="17"/>
        <v>66</v>
      </c>
      <c r="AX23" s="1" t="str">
        <f t="shared" si="18"/>
        <v>Cristina Gibert</v>
      </c>
      <c r="AY23" s="1" t="str">
        <f t="shared" si="19"/>
        <v/>
      </c>
      <c r="AZ23" s="1" t="str">
        <f t="shared" si="20"/>
        <v/>
      </c>
      <c r="BA23" s="1" t="str">
        <f t="shared" si="21"/>
        <v/>
      </c>
      <c r="BB23" s="1" t="str">
        <f t="shared" si="22"/>
        <v/>
      </c>
      <c r="BC23" s="1" t="str">
        <f t="shared" si="23"/>
        <v/>
      </c>
      <c r="BD23" s="1" t="str">
        <f t="shared" si="24"/>
        <v/>
      </c>
      <c r="BE23" s="76">
        <f>IF(G23="","",(SUMIF(Tirades!$BA$5:$BA$1081,G23,Tirades!$BB$5:$BB$1081)))</f>
        <v>18</v>
      </c>
      <c r="BG23" s="29">
        <f>IF((SUM(AH147:AH154))=0,"",SUM(AH147:AH154))</f>
        <v>378</v>
      </c>
      <c r="BH23" s="36">
        <f>SUM(AP147:AP154)</f>
        <v>378.01900791500009</v>
      </c>
      <c r="BI23" s="30" t="str">
        <f>IF(D147="","",D147)</f>
        <v>Tòtils</v>
      </c>
      <c r="BJ23" s="1">
        <f>IF(SUM(AC147:AC154)=0,"",SUM(AC147:AC154))</f>
        <v>212</v>
      </c>
      <c r="BK23" s="1">
        <f>IF(SUM(AD147:AD154)=0,"",SUM(AD147:AD154))</f>
        <v>166</v>
      </c>
      <c r="BL23" s="1" t="str">
        <f>IF(SUM(AE147:AE154)=0,"",SUM(AE147:AE154))</f>
        <v/>
      </c>
      <c r="BM23" s="1" t="str">
        <f>IF(SUM(AF147:AF154)=0,"",SUM(AF147:AF154))</f>
        <v/>
      </c>
      <c r="BN23" s="1" t="str">
        <f>IF(SUM(AG147:AG154)=0,"",SUM(AG147:AG154))</f>
        <v/>
      </c>
      <c r="BO23" s="30">
        <f t="shared" si="31"/>
        <v>378</v>
      </c>
      <c r="BP23" s="30">
        <f>SUM(AL147:AL154)</f>
        <v>19</v>
      </c>
      <c r="BQ23" s="75" t="str">
        <f>IF(C147="","",BG23)</f>
        <v/>
      </c>
      <c r="BR23" s="61" t="str">
        <f t="shared" si="34"/>
        <v/>
      </c>
      <c r="BS23" s="61" t="str">
        <f t="shared" si="35"/>
        <v/>
      </c>
      <c r="BT23" s="61" t="str">
        <f t="shared" si="36"/>
        <v/>
      </c>
      <c r="BU23" s="75">
        <f>IF(C147="",BG23,"")</f>
        <v>378</v>
      </c>
      <c r="BV23" s="61">
        <f t="shared" si="37"/>
        <v>378.01900791500009</v>
      </c>
      <c r="BW23" s="61">
        <f t="shared" si="38"/>
        <v>24</v>
      </c>
      <c r="BX23" s="61" t="str">
        <f t="shared" si="39"/>
        <v>Tòtils</v>
      </c>
      <c r="BY23" s="75">
        <f t="shared" si="32"/>
        <v>11</v>
      </c>
      <c r="BZ23" s="61" t="str">
        <f t="shared" si="33"/>
        <v>Daniel López</v>
      </c>
      <c r="CA23" s="90">
        <f>IF(BZ23="","",((SUMIF(Tirades!$AD$5:$AD$1081,G22,Tirades!$AX$5:$AX$1081))+A22))</f>
        <v>6.0000000240000002</v>
      </c>
    </row>
    <row r="24" spans="1:79">
      <c r="A24" s="70">
        <v>2.6000000000000001E-8</v>
      </c>
      <c r="B24" s="143"/>
      <c r="C24" s="142"/>
      <c r="D24" s="145"/>
      <c r="E24" s="127" t="str">
        <f t="shared" si="25"/>
        <v>Next Stop…?</v>
      </c>
      <c r="F24" s="123"/>
      <c r="G24" s="107"/>
      <c r="H24" s="150"/>
      <c r="I24" s="122">
        <f t="shared" si="43"/>
        <v>1</v>
      </c>
      <c r="J24" s="26"/>
      <c r="K24" s="28" t="str">
        <f t="shared" si="7"/>
        <v/>
      </c>
      <c r="L24" s="142"/>
      <c r="M24" s="122">
        <f t="shared" si="26"/>
        <v>11</v>
      </c>
      <c r="N24" s="26"/>
      <c r="O24" s="28" t="str">
        <f t="shared" si="40"/>
        <v/>
      </c>
      <c r="P24" s="142"/>
      <c r="Q24" s="122">
        <f t="shared" si="27"/>
        <v>0</v>
      </c>
      <c r="R24" s="26"/>
      <c r="S24" s="28" t="str">
        <f t="shared" si="41"/>
        <v/>
      </c>
      <c r="T24" s="142"/>
      <c r="U24" s="122">
        <f t="shared" si="28"/>
        <v>0</v>
      </c>
      <c r="V24" s="26"/>
      <c r="W24" s="28" t="str">
        <f t="shared" si="8"/>
        <v/>
      </c>
      <c r="X24" s="142"/>
      <c r="Y24" s="122">
        <f t="shared" si="29"/>
        <v>0</v>
      </c>
      <c r="Z24" s="26"/>
      <c r="AA24" s="72" t="str">
        <f t="shared" si="9"/>
        <v/>
      </c>
      <c r="AB24" s="25" t="str">
        <f>IF(G24="","",COUNTIF(Tirades!$AY$5:$AY$1081,G24))</f>
        <v/>
      </c>
      <c r="AC24" s="1" t="str">
        <f>IF(SUMIF(Tirades!$AD$5:$AD$216,G24,Tirades!$AP$5:$AP$216)=0,"",SUMIF(Tirades!$AD$5:$AD$216,G24,Tirades!$AP$5:$AP$216))</f>
        <v/>
      </c>
      <c r="AD24" s="1" t="str">
        <f>IF(SUMIF(Tirades!$AD$221:$AD$432,G24,Tirades!$AP$221:$AP$432)=0,"",SUMIF(Tirades!$AD$221:$AD$432,G24,Tirades!$AP$221:$AP$432))</f>
        <v/>
      </c>
      <c r="AE24" s="1" t="str">
        <f>IF(SUMIF(Tirades!$AD$437:$AD$649,G24,Tirades!$AP$437:$AP$649)=0,"",SUMIF(Tirades!$AD$437:$AD$649,G24,Tirades!$AP$437:$AP$649))</f>
        <v/>
      </c>
      <c r="AF24" s="1" t="str">
        <f>IF(SUMIF(Tirades!$AD$654:$AD$865,G24,Tirades!$AP$654:$AP$865)=0,"",SUMIF(Tirades!$AD$654:$AD$865,G24,Tirades!$AP$654:$AP$865))</f>
        <v/>
      </c>
      <c r="AG24" s="1" t="str">
        <f>IF(SUMIF(Tirades!$AD$870:$AD$1081,G24,Tirades!$AP$870:$AP$1081)=0,"",SUMIF(Tirades!$AD$870:$AD$1081,G24,Tirades!$AP$870:$AP$1081))</f>
        <v/>
      </c>
      <c r="AH24" s="1" t="str">
        <f>IF(SUMIF(Tirades!$AD$5:$AD$1081,G24,Tirades!$AP$5:$AP$1081)=0,"",SUMIF(Tirades!$AD$5:$AD$1081,G24,Tirades!$AP$5:$AP$1081))</f>
        <v/>
      </c>
      <c r="AI24" s="4" t="str">
        <f t="shared" si="2"/>
        <v/>
      </c>
      <c r="AJ24" s="5" t="str">
        <f t="shared" si="3"/>
        <v/>
      </c>
      <c r="AK24" s="1" t="str">
        <f t="shared" si="30"/>
        <v/>
      </c>
      <c r="AL24" s="1">
        <f>SUMIF(Tirades!$AD$5:$AD$1081,G24,Tirades!$AR$5:$AR$1081)</f>
        <v>0</v>
      </c>
      <c r="AM24" s="6">
        <f t="shared" si="10"/>
        <v>0</v>
      </c>
      <c r="AN24" s="1">
        <f>SUMIF(Tirades!$AD$5:$AD$1081,G24,Tirades!$AS$5:$AS$1081)</f>
        <v>0</v>
      </c>
      <c r="AO24" s="7">
        <f t="shared" si="11"/>
        <v>0</v>
      </c>
      <c r="AP24" s="5" t="str">
        <f t="shared" si="4"/>
        <v/>
      </c>
      <c r="AQ24" s="1" t="str">
        <f t="shared" si="5"/>
        <v/>
      </c>
      <c r="AR24" s="1" t="str">
        <f t="shared" si="12"/>
        <v/>
      </c>
      <c r="AS24" t="str">
        <f t="shared" si="13"/>
        <v/>
      </c>
      <c r="AT24" s="1" t="str">
        <f t="shared" si="14"/>
        <v/>
      </c>
      <c r="AU24" s="1" t="str">
        <f t="shared" si="15"/>
        <v/>
      </c>
      <c r="AV24" t="str">
        <f t="shared" si="16"/>
        <v/>
      </c>
      <c r="AW24" s="1" t="str">
        <f t="shared" si="17"/>
        <v/>
      </c>
      <c r="AX24" s="1" t="str">
        <f t="shared" si="18"/>
        <v/>
      </c>
      <c r="AY24" s="1" t="str">
        <f t="shared" si="19"/>
        <v/>
      </c>
      <c r="AZ24" s="1" t="str">
        <f t="shared" si="20"/>
        <v/>
      </c>
      <c r="BA24" s="1" t="str">
        <f t="shared" si="21"/>
        <v/>
      </c>
      <c r="BB24" s="1" t="str">
        <f t="shared" si="22"/>
        <v/>
      </c>
      <c r="BC24" s="1" t="str">
        <f t="shared" si="23"/>
        <v/>
      </c>
      <c r="BD24" s="1" t="str">
        <f t="shared" si="24"/>
        <v/>
      </c>
      <c r="BE24" s="76" t="str">
        <f>IF(G24="","",(SUMIF(Tirades!$BA$5:$BA$1081,G24,Tirades!$BB$5:$BB$1081)))</f>
        <v/>
      </c>
      <c r="BG24" s="29">
        <f>IF((SUM(AH155:AH162))=0,"",SUM(AH155:AH162))</f>
        <v>438</v>
      </c>
      <c r="BH24" s="36">
        <f>SUM(AP155:AP162)</f>
        <v>438.02400796499995</v>
      </c>
      <c r="BI24" s="30" t="str">
        <f>IF(D155="","",D155)</f>
        <v>Team #</v>
      </c>
      <c r="BJ24" s="1">
        <f>IF(SUM(AC155:AC162)=0,"",SUM(AC155:AC162))</f>
        <v>216</v>
      </c>
      <c r="BK24" s="1">
        <f>IF(SUM(AD155:AD162)=0,"",SUM(AD155:AD162))</f>
        <v>222</v>
      </c>
      <c r="BL24" s="1" t="str">
        <f>IF(SUM(AE155:AE162)=0,"",SUM(AE155:AE162))</f>
        <v/>
      </c>
      <c r="BM24" s="1" t="str">
        <f>IF(SUM(AF155:AF162)=0,"",SUM(AF155:AF162))</f>
        <v/>
      </c>
      <c r="BN24" s="1" t="str">
        <f>IF(SUM(AG155:AG162)=0,"",SUM(AG155:AG162))</f>
        <v/>
      </c>
      <c r="BO24" s="30">
        <f t="shared" si="31"/>
        <v>438</v>
      </c>
      <c r="BP24" s="30">
        <f>SUM(AL155:AL162)</f>
        <v>24</v>
      </c>
      <c r="BQ24" s="75" t="str">
        <f>IF(C155="","",BG24)</f>
        <v/>
      </c>
      <c r="BR24" s="61" t="str">
        <f t="shared" si="34"/>
        <v/>
      </c>
      <c r="BS24" s="61" t="str">
        <f t="shared" si="35"/>
        <v/>
      </c>
      <c r="BT24" s="61" t="str">
        <f t="shared" si="36"/>
        <v/>
      </c>
      <c r="BU24" s="75">
        <f>IF(C155="",BG24,"")</f>
        <v>438</v>
      </c>
      <c r="BV24" s="61">
        <f t="shared" si="37"/>
        <v>438.02400796499995</v>
      </c>
      <c r="BW24" s="61">
        <f t="shared" si="38"/>
        <v>17</v>
      </c>
      <c r="BX24" s="61" t="str">
        <f t="shared" si="39"/>
        <v>Team #</v>
      </c>
      <c r="BY24" s="75">
        <f t="shared" si="32"/>
        <v>201</v>
      </c>
      <c r="BZ24" s="61" t="str">
        <f t="shared" si="33"/>
        <v>Cristina Gibert</v>
      </c>
      <c r="CA24" s="90">
        <f>IF(BZ24="","",((SUMIF(Tirades!$AD$5:$AD$1081,G23,Tirades!$AX$5:$AX$1081))+A23))</f>
        <v>2.5000000000000002E-8</v>
      </c>
    </row>
    <row r="25" spans="1:79">
      <c r="A25" s="70">
        <v>2.7E-8</v>
      </c>
      <c r="B25" s="143"/>
      <c r="C25" s="142"/>
      <c r="D25" s="145"/>
      <c r="E25" s="127" t="str">
        <f t="shared" si="25"/>
        <v>Next Stop…?</v>
      </c>
      <c r="F25" s="123"/>
      <c r="G25" s="107"/>
      <c r="H25" s="150"/>
      <c r="I25" s="122">
        <f t="shared" si="43"/>
        <v>1</v>
      </c>
      <c r="J25" s="26"/>
      <c r="K25" s="28" t="str">
        <f t="shared" si="7"/>
        <v/>
      </c>
      <c r="L25" s="142"/>
      <c r="M25" s="122">
        <f t="shared" si="26"/>
        <v>11</v>
      </c>
      <c r="N25" s="26"/>
      <c r="O25" s="28" t="str">
        <f t="shared" si="40"/>
        <v/>
      </c>
      <c r="P25" s="142"/>
      <c r="Q25" s="122">
        <f t="shared" si="27"/>
        <v>0</v>
      </c>
      <c r="R25" s="26"/>
      <c r="S25" s="28" t="str">
        <f t="shared" si="41"/>
        <v/>
      </c>
      <c r="T25" s="142"/>
      <c r="U25" s="122">
        <f t="shared" si="28"/>
        <v>0</v>
      </c>
      <c r="V25" s="26"/>
      <c r="W25" s="28" t="str">
        <f t="shared" si="8"/>
        <v/>
      </c>
      <c r="X25" s="142"/>
      <c r="Y25" s="122">
        <f t="shared" si="29"/>
        <v>0</v>
      </c>
      <c r="Z25" s="26"/>
      <c r="AA25" s="72" t="str">
        <f t="shared" si="9"/>
        <v/>
      </c>
      <c r="AB25" s="25" t="str">
        <f>IF(G25="","",COUNTIF(Tirades!$AY$5:$AY$1081,G25))</f>
        <v/>
      </c>
      <c r="AC25" s="1" t="str">
        <f>IF(SUMIF(Tirades!$AD$5:$AD$216,G25,Tirades!$AP$5:$AP$216)=0,"",SUMIF(Tirades!$AD$5:$AD$216,G25,Tirades!$AP$5:$AP$216))</f>
        <v/>
      </c>
      <c r="AD25" s="1" t="str">
        <f>IF(SUMIF(Tirades!$AD$221:$AD$432,G25,Tirades!$AP$221:$AP$432)=0,"",SUMIF(Tirades!$AD$221:$AD$432,G25,Tirades!$AP$221:$AP$432))</f>
        <v/>
      </c>
      <c r="AE25" s="1" t="str">
        <f>IF(SUMIF(Tirades!$AD$437:$AD$649,G25,Tirades!$AP$437:$AP$649)=0,"",SUMIF(Tirades!$AD$437:$AD$649,G25,Tirades!$AP$437:$AP$649))</f>
        <v/>
      </c>
      <c r="AF25" s="1" t="str">
        <f>IF(SUMIF(Tirades!$AD$654:$AD$865,G25,Tirades!$AP$654:$AP$865)=0,"",SUMIF(Tirades!$AD$654:$AD$865,G25,Tirades!$AP$654:$AP$865))</f>
        <v/>
      </c>
      <c r="AG25" s="1" t="str">
        <f>IF(SUMIF(Tirades!$AD$870:$AD$1081,G25,Tirades!$AP$870:$AP$1081)=0,"",SUMIF(Tirades!$AD$870:$AD$1081,G25,Tirades!$AP$870:$AP$1081))</f>
        <v/>
      </c>
      <c r="AH25" s="1" t="str">
        <f>IF(SUMIF(Tirades!$AD$5:$AD$1081,G25,Tirades!$AP$5:$AP$1081)=0,"",SUMIF(Tirades!$AD$5:$AD$1081,G25,Tirades!$AP$5:$AP$1081))</f>
        <v/>
      </c>
      <c r="AI25" s="4" t="str">
        <f t="shared" si="2"/>
        <v/>
      </c>
      <c r="AJ25" s="5" t="str">
        <f t="shared" si="3"/>
        <v/>
      </c>
      <c r="AK25" s="1" t="str">
        <f t="shared" si="30"/>
        <v/>
      </c>
      <c r="AL25" s="1">
        <f>SUMIF(Tirades!$AD$5:$AD$1081,G25,Tirades!$AR$5:$AR$1081)</f>
        <v>0</v>
      </c>
      <c r="AM25" s="6">
        <f t="shared" si="10"/>
        <v>0</v>
      </c>
      <c r="AN25" s="1">
        <f>SUMIF(Tirades!$AD$5:$AD$1081,G25,Tirades!$AS$5:$AS$1081)</f>
        <v>0</v>
      </c>
      <c r="AO25" s="7">
        <f t="shared" si="11"/>
        <v>0</v>
      </c>
      <c r="AP25" s="5" t="str">
        <f t="shared" si="4"/>
        <v/>
      </c>
      <c r="AQ25" s="1" t="str">
        <f t="shared" si="5"/>
        <v/>
      </c>
      <c r="AR25" s="1" t="str">
        <f t="shared" si="12"/>
        <v/>
      </c>
      <c r="AS25" t="str">
        <f t="shared" si="13"/>
        <v/>
      </c>
      <c r="AT25" s="1" t="str">
        <f t="shared" si="14"/>
        <v/>
      </c>
      <c r="AU25" s="1" t="str">
        <f t="shared" si="15"/>
        <v/>
      </c>
      <c r="AV25" t="str">
        <f t="shared" si="16"/>
        <v/>
      </c>
      <c r="AW25" s="1" t="str">
        <f t="shared" si="17"/>
        <v/>
      </c>
      <c r="AX25" s="1" t="str">
        <f t="shared" si="18"/>
        <v/>
      </c>
      <c r="AY25" s="1" t="str">
        <f t="shared" si="19"/>
        <v/>
      </c>
      <c r="AZ25" s="1" t="str">
        <f t="shared" si="20"/>
        <v/>
      </c>
      <c r="BA25" s="1" t="str">
        <f t="shared" si="21"/>
        <v/>
      </c>
      <c r="BB25" s="1" t="str">
        <f t="shared" si="22"/>
        <v/>
      </c>
      <c r="BC25" s="1" t="str">
        <f t="shared" si="23"/>
        <v/>
      </c>
      <c r="BD25" s="1" t="str">
        <f t="shared" si="24"/>
        <v/>
      </c>
      <c r="BE25" s="76" t="str">
        <f>IF(G25="","",(SUMIF(Tirades!$BA$5:$BA$1081,G25,Tirades!$BB$5:$BB$1081)))</f>
        <v/>
      </c>
      <c r="BG25" s="29">
        <f>IF((SUM(AH163:AH170))=0,"",SUM(AH163:AH170))</f>
        <v>382</v>
      </c>
      <c r="BH25" s="36">
        <f>SUM(AP163:AP170)</f>
        <v>382.02000600500003</v>
      </c>
      <c r="BI25" s="30" t="str">
        <f>IF(D163="","",D163)</f>
        <v>Fornada 2007</v>
      </c>
      <c r="BJ25" s="1">
        <f>IF(SUM(AC163:AC170)=0,"",SUM(AC163:AC170))</f>
        <v>184</v>
      </c>
      <c r="BK25" s="1">
        <f>IF(SUM(AD163:AD170)=0,"",SUM(AD163:AD170))</f>
        <v>198</v>
      </c>
      <c r="BL25" s="1" t="str">
        <f>IF(SUM(AE163:AE170)=0,"",SUM(AE163:AE170))</f>
        <v/>
      </c>
      <c r="BM25" s="1" t="str">
        <f>IF(SUM(AF163:AF170)=0,"",SUM(AF163:AF170))</f>
        <v/>
      </c>
      <c r="BN25" s="1" t="str">
        <f>IF(SUM(AG163:AG170)=0,"",SUM(AG163:AG170))</f>
        <v/>
      </c>
      <c r="BO25" s="30">
        <f t="shared" si="31"/>
        <v>382</v>
      </c>
      <c r="BP25" s="30">
        <f>SUM(AL163:AL170)</f>
        <v>20</v>
      </c>
      <c r="BQ25" s="75" t="str">
        <f>IF(C163="","",BG25)</f>
        <v/>
      </c>
      <c r="BR25" s="61" t="str">
        <f t="shared" si="34"/>
        <v/>
      </c>
      <c r="BS25" s="61" t="str">
        <f t="shared" si="35"/>
        <v/>
      </c>
      <c r="BT25" s="61" t="str">
        <f t="shared" si="36"/>
        <v/>
      </c>
      <c r="BU25" s="75">
        <f>IF(C163="",BG25,"")</f>
        <v>382</v>
      </c>
      <c r="BV25" s="61">
        <f t="shared" si="37"/>
        <v>382.02000600500003</v>
      </c>
      <c r="BW25" s="61">
        <f t="shared" si="38"/>
        <v>22</v>
      </c>
      <c r="BX25" s="61" t="str">
        <f t="shared" si="39"/>
        <v>Fornada 2007</v>
      </c>
      <c r="BY25" s="75" t="str">
        <f t="shared" si="32"/>
        <v/>
      </c>
      <c r="BZ25" s="61" t="str">
        <f t="shared" si="33"/>
        <v/>
      </c>
      <c r="CA25" s="90" t="str">
        <f>IF(BZ25="","",((SUMIF(Tirades!$AD$5:$AD$1081,G24,Tirades!$AX$5:$AX$1081))+A24))</f>
        <v/>
      </c>
    </row>
    <row r="26" spans="1:79">
      <c r="A26" s="70">
        <v>2.8000000000000003E-8</v>
      </c>
      <c r="B26" s="143"/>
      <c r="C26" s="142"/>
      <c r="D26" s="145"/>
      <c r="E26" s="127" t="str">
        <f t="shared" si="25"/>
        <v>Next Stop…?</v>
      </c>
      <c r="F26" s="123"/>
      <c r="G26" s="107"/>
      <c r="H26" s="151"/>
      <c r="I26" s="122">
        <f t="shared" si="43"/>
        <v>1</v>
      </c>
      <c r="J26" s="26"/>
      <c r="K26" s="28" t="str">
        <f t="shared" si="7"/>
        <v/>
      </c>
      <c r="L26" s="142"/>
      <c r="M26" s="122">
        <f t="shared" si="26"/>
        <v>11</v>
      </c>
      <c r="N26" s="26"/>
      <c r="O26" s="28" t="str">
        <f t="shared" si="40"/>
        <v/>
      </c>
      <c r="P26" s="142"/>
      <c r="Q26" s="122">
        <f t="shared" si="27"/>
        <v>0</v>
      </c>
      <c r="R26" s="26"/>
      <c r="S26" s="28" t="str">
        <f t="shared" si="41"/>
        <v/>
      </c>
      <c r="T26" s="142"/>
      <c r="U26" s="122">
        <f t="shared" si="28"/>
        <v>0</v>
      </c>
      <c r="V26" s="26"/>
      <c r="W26" s="28" t="str">
        <f t="shared" si="8"/>
        <v/>
      </c>
      <c r="X26" s="142"/>
      <c r="Y26" s="122">
        <f t="shared" si="29"/>
        <v>0</v>
      </c>
      <c r="Z26" s="26"/>
      <c r="AA26" s="72" t="str">
        <f t="shared" si="9"/>
        <v/>
      </c>
      <c r="AB26" s="25" t="str">
        <f>IF(G26="","",COUNTIF(Tirades!$AY$5:$AY$1081,G26))</f>
        <v/>
      </c>
      <c r="AC26" s="1" t="str">
        <f>IF(SUMIF(Tirades!$AD$5:$AD$216,G26,Tirades!$AP$5:$AP$216)=0,"",SUMIF(Tirades!$AD$5:$AD$216,G26,Tirades!$AP$5:$AP$216))</f>
        <v/>
      </c>
      <c r="AD26" s="1" t="str">
        <f>IF(SUMIF(Tirades!$AD$221:$AD$432,G26,Tirades!$AP$221:$AP$432)=0,"",SUMIF(Tirades!$AD$221:$AD$432,G26,Tirades!$AP$221:$AP$432))</f>
        <v/>
      </c>
      <c r="AE26" s="1" t="str">
        <f>IF(SUMIF(Tirades!$AD$437:$AD$649,G26,Tirades!$AP$437:$AP$649)=0,"",SUMIF(Tirades!$AD$437:$AD$649,G26,Tirades!$AP$437:$AP$649))</f>
        <v/>
      </c>
      <c r="AF26" s="1" t="str">
        <f>IF(SUMIF(Tirades!$AD$654:$AD$865,G26,Tirades!$AP$654:$AP$865)=0,"",SUMIF(Tirades!$AD$654:$AD$865,G26,Tirades!$AP$654:$AP$865))</f>
        <v/>
      </c>
      <c r="AG26" s="1" t="str">
        <f>IF(SUMIF(Tirades!$AD$870:$AD$1081,G26,Tirades!$AP$870:$AP$1081)=0,"",SUMIF(Tirades!$AD$870:$AD$1081,G26,Tirades!$AP$870:$AP$1081))</f>
        <v/>
      </c>
      <c r="AH26" s="1" t="str">
        <f>IF(SUMIF(Tirades!$AD$5:$AD$1081,G26,Tirades!$AP$5:$AP$1081)=0,"",SUMIF(Tirades!$AD$5:$AD$1081,G26,Tirades!$AP$5:$AP$1081))</f>
        <v/>
      </c>
      <c r="AI26" s="4" t="str">
        <f t="shared" si="2"/>
        <v/>
      </c>
      <c r="AJ26" s="5" t="str">
        <f t="shared" si="3"/>
        <v/>
      </c>
      <c r="AK26" s="1" t="str">
        <f t="shared" si="30"/>
        <v/>
      </c>
      <c r="AL26" s="1">
        <f>SUMIF(Tirades!$AD$5:$AD$1081,G26,Tirades!$AR$5:$AR$1081)</f>
        <v>0</v>
      </c>
      <c r="AM26" s="6">
        <f t="shared" si="10"/>
        <v>0</v>
      </c>
      <c r="AN26" s="1">
        <f>SUMIF(Tirades!$AD$5:$AD$1081,G26,Tirades!$AS$5:$AS$1081)</f>
        <v>0</v>
      </c>
      <c r="AO26" s="7">
        <f t="shared" si="11"/>
        <v>0</v>
      </c>
      <c r="AP26" s="5" t="str">
        <f t="shared" si="4"/>
        <v/>
      </c>
      <c r="AQ26" s="1" t="str">
        <f t="shared" si="5"/>
        <v/>
      </c>
      <c r="AR26" s="1" t="str">
        <f t="shared" si="12"/>
        <v/>
      </c>
      <c r="AS26" t="str">
        <f t="shared" si="13"/>
        <v/>
      </c>
      <c r="AT26" s="1" t="str">
        <f t="shared" si="14"/>
        <v/>
      </c>
      <c r="AU26" s="1" t="str">
        <f t="shared" si="15"/>
        <v/>
      </c>
      <c r="AV26" t="str">
        <f t="shared" si="16"/>
        <v/>
      </c>
      <c r="AW26" s="1" t="str">
        <f t="shared" si="17"/>
        <v/>
      </c>
      <c r="AX26" s="1" t="str">
        <f t="shared" si="18"/>
        <v/>
      </c>
      <c r="AY26" s="1" t="str">
        <f t="shared" si="19"/>
        <v/>
      </c>
      <c r="AZ26" s="1" t="str">
        <f t="shared" si="20"/>
        <v/>
      </c>
      <c r="BA26" s="1" t="str">
        <f t="shared" si="21"/>
        <v/>
      </c>
      <c r="BB26" s="1" t="str">
        <f t="shared" si="22"/>
        <v/>
      </c>
      <c r="BC26" s="1" t="str">
        <f t="shared" si="23"/>
        <v/>
      </c>
      <c r="BD26" s="1" t="str">
        <f t="shared" si="24"/>
        <v/>
      </c>
      <c r="BE26" s="76" t="str">
        <f>IF(G26="","",(SUMIF(Tirades!$BA$5:$BA$1081,G26,Tirades!$BB$5:$BB$1081)))</f>
        <v/>
      </c>
      <c r="BG26" s="29">
        <f>IF((SUM(AH171:AH178))=0,"",SUM(AH171:AH178))</f>
        <v>629</v>
      </c>
      <c r="BH26" s="36">
        <f>SUM(AP171:AP178)</f>
        <v>629.04401325699996</v>
      </c>
      <c r="BI26" s="30" t="str">
        <f>IF(D171="","",D171)</f>
        <v>Minibitllerus</v>
      </c>
      <c r="BJ26" s="1">
        <f>IF(SUM(AC171:AC178)=0,"",SUM(AC171:AC178))</f>
        <v>321</v>
      </c>
      <c r="BK26" s="1">
        <f>IF(SUM(AD171:AD178)=0,"",SUM(AD171:AD178))</f>
        <v>308</v>
      </c>
      <c r="BL26" s="1" t="str">
        <f>IF(SUM(AE171:AE178)=0,"",SUM(AE171:AE178))</f>
        <v/>
      </c>
      <c r="BM26" s="1" t="str">
        <f>IF(SUM(AF171:AF178)=0,"",SUM(AF171:AF178))</f>
        <v/>
      </c>
      <c r="BN26" s="1" t="str">
        <f>IF(SUM(AG171:AG178)=0,"",SUM(AG171:AG178))</f>
        <v/>
      </c>
      <c r="BO26" s="30">
        <f t="shared" si="31"/>
        <v>629</v>
      </c>
      <c r="BP26" s="30">
        <f>SUM(AL171:AL178)</f>
        <v>44</v>
      </c>
      <c r="BQ26" s="75" t="str">
        <f>IF(C171="","",BG26)</f>
        <v/>
      </c>
      <c r="BR26" s="61" t="str">
        <f t="shared" si="34"/>
        <v/>
      </c>
      <c r="BS26" s="61" t="str">
        <f t="shared" si="35"/>
        <v/>
      </c>
      <c r="BT26" s="61" t="str">
        <f t="shared" si="36"/>
        <v/>
      </c>
      <c r="BU26" s="75">
        <f>IF(C171="",BG26,"")</f>
        <v>629</v>
      </c>
      <c r="BV26" s="61">
        <f t="shared" si="37"/>
        <v>629.04401325699996</v>
      </c>
      <c r="BW26" s="61">
        <f t="shared" si="38"/>
        <v>1</v>
      </c>
      <c r="BX26" s="61" t="str">
        <f t="shared" si="39"/>
        <v>Minibitllerus</v>
      </c>
      <c r="BY26" s="75" t="str">
        <f t="shared" si="32"/>
        <v/>
      </c>
      <c r="BZ26" s="61" t="str">
        <f t="shared" si="33"/>
        <v/>
      </c>
      <c r="CA26" s="90" t="str">
        <f>IF(BZ26="","",((SUMIF(Tirades!$AD$5:$AD$1081,G25,Tirades!$AX$5:$AX$1081))+A25))</f>
        <v/>
      </c>
    </row>
    <row r="27" spans="1:79">
      <c r="A27" s="70">
        <v>3.1E-8</v>
      </c>
      <c r="B27" s="143">
        <v>4</v>
      </c>
      <c r="C27" s="142"/>
      <c r="D27" s="154" t="s">
        <v>67</v>
      </c>
      <c r="E27" s="127" t="str">
        <f>D27</f>
        <v>8 x 8</v>
      </c>
      <c r="F27" s="124"/>
      <c r="G27" s="107" t="s">
        <v>68</v>
      </c>
      <c r="H27" s="142">
        <v>20</v>
      </c>
      <c r="I27" s="122">
        <f>H27</f>
        <v>20</v>
      </c>
      <c r="J27" s="26"/>
      <c r="K27" s="28" t="str">
        <f t="shared" si="7"/>
        <v/>
      </c>
      <c r="L27" s="142">
        <v>10</v>
      </c>
      <c r="M27" s="122">
        <f>L27</f>
        <v>10</v>
      </c>
      <c r="N27" s="26"/>
      <c r="O27" s="28" t="str">
        <f t="shared" si="40"/>
        <v/>
      </c>
      <c r="P27" s="142"/>
      <c r="Q27" s="122">
        <f>P27</f>
        <v>0</v>
      </c>
      <c r="R27" s="26"/>
      <c r="S27" s="28" t="str">
        <f t="shared" si="41"/>
        <v/>
      </c>
      <c r="T27" s="142"/>
      <c r="U27" s="122">
        <f>T27</f>
        <v>0</v>
      </c>
      <c r="V27" s="26"/>
      <c r="W27" s="28" t="str">
        <f t="shared" si="8"/>
        <v/>
      </c>
      <c r="X27" s="142"/>
      <c r="Y27" s="122">
        <f>X27</f>
        <v>0</v>
      </c>
      <c r="Z27" s="26"/>
      <c r="AA27" s="72" t="str">
        <f t="shared" si="9"/>
        <v/>
      </c>
      <c r="AB27" s="25">
        <f>IF(G27="","",COUNTIF(Tirades!$AY$5:$AY$1081,G27))</f>
        <v>0</v>
      </c>
      <c r="AC27" s="1" t="str">
        <f>IF(SUMIF(Tirades!$AD$5:$AD$216,G27,Tirades!$AP$5:$AP$216)=0,"",SUMIF(Tirades!$AD$5:$AD$216,G27,Tirades!$AP$5:$AP$216))</f>
        <v/>
      </c>
      <c r="AD27" s="1" t="str">
        <f>IF(SUMIF(Tirades!$AD$221:$AD$432,G27,Tirades!$AP$221:$AP$432)=0,"",SUMIF(Tirades!$AD$221:$AD$432,G27,Tirades!$AP$221:$AP$432))</f>
        <v/>
      </c>
      <c r="AE27" s="1" t="str">
        <f>IF(SUMIF(Tirades!$AD$437:$AD$649,G27,Tirades!$AP$437:$AP$649)=0,"",SUMIF(Tirades!$AD$437:$AD$649,G27,Tirades!$AP$437:$AP$649))</f>
        <v/>
      </c>
      <c r="AF27" s="1" t="str">
        <f>IF(SUMIF(Tirades!$AD$654:$AD$865,G27,Tirades!$AP$654:$AP$865)=0,"",SUMIF(Tirades!$AD$654:$AD$865,G27,Tirades!$AP$654:$AP$865))</f>
        <v/>
      </c>
      <c r="AG27" s="1" t="str">
        <f>IF(SUMIF(Tirades!$AD$870:$AD$1081,G27,Tirades!$AP$870:$AP$1081)=0,"",SUMIF(Tirades!$AD$870:$AD$1081,G27,Tirades!$AP$870:$AP$1081))</f>
        <v/>
      </c>
      <c r="AH27" s="1" t="str">
        <f>IF(SUMIF(Tirades!$AD$5:$AD$1081,G27,Tirades!$AP$5:$AP$1081)=0,"",SUMIF(Tirades!$AD$5:$AD$1081,G27,Tirades!$AP$5:$AP$1081))</f>
        <v/>
      </c>
      <c r="AI27" s="4" t="str">
        <f t="shared" si="2"/>
        <v/>
      </c>
      <c r="AJ27" s="5" t="str">
        <f t="shared" si="3"/>
        <v/>
      </c>
      <c r="AK27" s="1" t="str">
        <f t="shared" si="30"/>
        <v/>
      </c>
      <c r="AL27" s="1">
        <f>SUMIF(Tirades!$AD$5:$AD$1081,G27,Tirades!$AR$5:$AR$1081)</f>
        <v>0</v>
      </c>
      <c r="AM27" s="6">
        <f t="shared" si="10"/>
        <v>0</v>
      </c>
      <c r="AN27" s="1">
        <f>SUMIF(Tirades!$AD$5:$AD$1081,G27,Tirades!$AS$5:$AS$1081)</f>
        <v>0</v>
      </c>
      <c r="AO27" s="7">
        <f t="shared" si="11"/>
        <v>0</v>
      </c>
      <c r="AP27" s="5" t="str">
        <f t="shared" si="4"/>
        <v/>
      </c>
      <c r="AQ27" s="1" t="str">
        <f t="shared" si="5"/>
        <v>Nuri Vilert</v>
      </c>
      <c r="AR27" s="1" t="str">
        <f t="shared" si="12"/>
        <v>8 x 8</v>
      </c>
      <c r="AS27" t="str">
        <f t="shared" si="13"/>
        <v/>
      </c>
      <c r="AT27" s="1" t="str">
        <f t="shared" si="14"/>
        <v/>
      </c>
      <c r="AU27" s="1" t="str">
        <f t="shared" si="15"/>
        <v/>
      </c>
      <c r="AV27" t="str">
        <f t="shared" si="16"/>
        <v/>
      </c>
      <c r="AW27" s="1" t="str">
        <f t="shared" si="17"/>
        <v/>
      </c>
      <c r="AX27" s="1" t="str">
        <f t="shared" si="18"/>
        <v/>
      </c>
      <c r="AY27" s="1" t="str">
        <f t="shared" si="19"/>
        <v/>
      </c>
      <c r="AZ27" s="1" t="str">
        <f t="shared" si="20"/>
        <v/>
      </c>
      <c r="BA27" s="1" t="str">
        <f t="shared" si="21"/>
        <v/>
      </c>
      <c r="BB27" s="1" t="str">
        <f t="shared" si="22"/>
        <v/>
      </c>
      <c r="BC27" s="1" t="str">
        <f t="shared" si="23"/>
        <v/>
      </c>
      <c r="BD27" s="1" t="str">
        <f t="shared" si="24"/>
        <v/>
      </c>
      <c r="BE27" s="76">
        <f>IF(G27="","",(SUMIF(Tirades!$BA$5:$BA$1081,G27,Tirades!$BB$5:$BB$1081)))</f>
        <v>0</v>
      </c>
      <c r="BG27" s="29">
        <f>IF((SUM(AH179:AH186))=0,"",SUM(AH179:AH186))</f>
        <v>573</v>
      </c>
      <c r="BH27" s="36">
        <f>SUM(AP179:AP186)</f>
        <v>573.03601630499998</v>
      </c>
      <c r="BI27" s="30" t="str">
        <f>IF(D179="","",D179)</f>
        <v>Caçabitlles</v>
      </c>
      <c r="BJ27" s="1">
        <f>IF(SUM(AC179:AC186)=0,"",SUM(AC179:AC186))</f>
        <v>285</v>
      </c>
      <c r="BK27" s="1">
        <f>IF(SUM(AD179:AD186)=0,"",SUM(AD179:AD186))</f>
        <v>288</v>
      </c>
      <c r="BL27" s="1" t="str">
        <f>IF(SUM(AE179:AE186)=0,"",SUM(AE179:AE186))</f>
        <v/>
      </c>
      <c r="BM27" s="1" t="str">
        <f>IF(SUM(AF179:AF186)=0,"",SUM(AF179:AF186))</f>
        <v/>
      </c>
      <c r="BN27" s="1" t="str">
        <f>IF(SUM(AG179:AG186)=0,"",SUM(AG179:AG186))</f>
        <v/>
      </c>
      <c r="BO27" s="30">
        <f t="shared" si="31"/>
        <v>573</v>
      </c>
      <c r="BP27" s="30">
        <f>SUM(AL179:AL186)</f>
        <v>36</v>
      </c>
      <c r="BQ27" s="75">
        <f>IF(C179="","",BG27)</f>
        <v>573</v>
      </c>
      <c r="BR27" s="61">
        <f t="shared" si="34"/>
        <v>573.03601630499998</v>
      </c>
      <c r="BS27" s="61">
        <f t="shared" si="35"/>
        <v>6</v>
      </c>
      <c r="BT27" s="61" t="str">
        <f t="shared" si="36"/>
        <v>Caçabitlles</v>
      </c>
      <c r="BU27" s="75" t="str">
        <f>IF(C179="",BG27,"")</f>
        <v/>
      </c>
      <c r="BV27" s="61" t="str">
        <f t="shared" si="37"/>
        <v/>
      </c>
      <c r="BW27" s="61" t="str">
        <f t="shared" si="38"/>
        <v/>
      </c>
      <c r="BX27" s="61" t="str">
        <f t="shared" si="39"/>
        <v/>
      </c>
      <c r="BY27" s="75" t="str">
        <f t="shared" si="32"/>
        <v/>
      </c>
      <c r="BZ27" s="61" t="str">
        <f t="shared" si="33"/>
        <v/>
      </c>
      <c r="CA27" s="90" t="str">
        <f>IF(BZ27="","",((SUMIF(Tirades!$AD$5:$AD$1081,G26,Tirades!$AX$5:$AX$1081))+A26))</f>
        <v/>
      </c>
    </row>
    <row r="28" spans="1:79">
      <c r="A28" s="70">
        <v>3.2000000000000002E-8</v>
      </c>
      <c r="B28" s="143"/>
      <c r="C28" s="142"/>
      <c r="D28" s="155"/>
      <c r="E28" s="127" t="str">
        <f t="shared" si="25"/>
        <v>8 x 8</v>
      </c>
      <c r="F28" s="124"/>
      <c r="G28" s="107" t="s">
        <v>69</v>
      </c>
      <c r="H28" s="142"/>
      <c r="I28" s="122">
        <f t="shared" ref="I28:I34" si="44">I27</f>
        <v>20</v>
      </c>
      <c r="J28" s="26">
        <v>1</v>
      </c>
      <c r="K28" s="28">
        <f t="shared" si="7"/>
        <v>201</v>
      </c>
      <c r="L28" s="142"/>
      <c r="M28" s="122">
        <f t="shared" si="26"/>
        <v>10</v>
      </c>
      <c r="N28" s="26">
        <v>2</v>
      </c>
      <c r="O28" s="28">
        <f t="shared" si="40"/>
        <v>102</v>
      </c>
      <c r="P28" s="142"/>
      <c r="Q28" s="122">
        <f t="shared" si="27"/>
        <v>0</v>
      </c>
      <c r="R28" s="26"/>
      <c r="S28" s="28" t="str">
        <f t="shared" si="41"/>
        <v/>
      </c>
      <c r="T28" s="142"/>
      <c r="U28" s="122">
        <f t="shared" si="28"/>
        <v>0</v>
      </c>
      <c r="V28" s="26"/>
      <c r="W28" s="28" t="str">
        <f t="shared" si="8"/>
        <v/>
      </c>
      <c r="X28" s="142"/>
      <c r="Y28" s="122">
        <f t="shared" si="29"/>
        <v>0</v>
      </c>
      <c r="Z28" s="26"/>
      <c r="AA28" s="72" t="str">
        <f t="shared" si="9"/>
        <v/>
      </c>
      <c r="AB28" s="25">
        <f>IF(G28="","",COUNTIF(Tirades!$AY$5:$AY$1081,G28))</f>
        <v>2</v>
      </c>
      <c r="AC28" s="1">
        <f>IF(SUMIF(Tirades!$AD$5:$AD$216,G28,Tirades!$AP$5:$AP$216)=0,"",SUMIF(Tirades!$AD$5:$AD$216,G28,Tirades!$AP$5:$AP$216))</f>
        <v>59</v>
      </c>
      <c r="AD28" s="1">
        <f>IF(SUMIF(Tirades!$AD$221:$AD$432,G28,Tirades!$AP$221:$AP$432)=0,"",SUMIF(Tirades!$AD$221:$AD$432,G28,Tirades!$AP$221:$AP$432))</f>
        <v>71</v>
      </c>
      <c r="AE28" s="1" t="str">
        <f>IF(SUMIF(Tirades!$AD$437:$AD$649,G28,Tirades!$AP$437:$AP$649)=0,"",SUMIF(Tirades!$AD$437:$AD$649,G28,Tirades!$AP$437:$AP$649))</f>
        <v/>
      </c>
      <c r="AF28" s="1" t="str">
        <f>IF(SUMIF(Tirades!$AD$654:$AD$865,G28,Tirades!$AP$654:$AP$865)=0,"",SUMIF(Tirades!$AD$654:$AD$865,G28,Tirades!$AP$654:$AP$865))</f>
        <v/>
      </c>
      <c r="AG28" s="1" t="str">
        <f>IF(SUMIF(Tirades!$AD$870:$AD$1081,G28,Tirades!$AP$870:$AP$1081)=0,"",SUMIF(Tirades!$AD$870:$AD$1081,G28,Tirades!$AP$870:$AP$1081))</f>
        <v/>
      </c>
      <c r="AH28" s="1">
        <f>IF(SUMIF(Tirades!$AD$5:$AD$1081,G28,Tirades!$AP$5:$AP$1081)=0,"",SUMIF(Tirades!$AD$5:$AD$1081,G28,Tirades!$AP$5:$AP$1081))</f>
        <v>130</v>
      </c>
      <c r="AI28" s="4">
        <f t="shared" si="2"/>
        <v>65</v>
      </c>
      <c r="AJ28" s="5">
        <f t="shared" si="3"/>
        <v>65.005000015999997</v>
      </c>
      <c r="AK28" s="1">
        <f t="shared" si="30"/>
        <v>45</v>
      </c>
      <c r="AL28" s="1">
        <f>SUMIF(Tirades!$AD$5:$AD$1081,G28,Tirades!$AR$5:$AR$1081)</f>
        <v>10</v>
      </c>
      <c r="AM28" s="6">
        <f t="shared" si="10"/>
        <v>0.01</v>
      </c>
      <c r="AN28" s="1">
        <f>SUMIF(Tirades!$AD$5:$AD$1081,G28,Tirades!$AS$5:$AS$1081)</f>
        <v>0</v>
      </c>
      <c r="AO28" s="7">
        <f t="shared" si="11"/>
        <v>0</v>
      </c>
      <c r="AP28" s="5">
        <f t="shared" si="4"/>
        <v>130.01000003199999</v>
      </c>
      <c r="AQ28" s="1" t="str">
        <f t="shared" si="5"/>
        <v>Marta Boada</v>
      </c>
      <c r="AR28" s="1" t="str">
        <f t="shared" si="12"/>
        <v>8 x 8</v>
      </c>
      <c r="AS28" t="str">
        <f t="shared" si="13"/>
        <v/>
      </c>
      <c r="AT28" s="1" t="str">
        <f t="shared" si="14"/>
        <v/>
      </c>
      <c r="AU28" s="1" t="str">
        <f t="shared" si="15"/>
        <v/>
      </c>
      <c r="AV28">
        <f t="shared" si="16"/>
        <v>65.005000015999997</v>
      </c>
      <c r="AW28" s="1">
        <f t="shared" si="17"/>
        <v>24</v>
      </c>
      <c r="AX28" s="1" t="str">
        <f t="shared" si="18"/>
        <v>Marta Boada</v>
      </c>
      <c r="AY28" s="1" t="str">
        <f t="shared" si="19"/>
        <v/>
      </c>
      <c r="AZ28" s="1" t="str">
        <f t="shared" si="20"/>
        <v/>
      </c>
      <c r="BA28" s="1" t="str">
        <f t="shared" si="21"/>
        <v/>
      </c>
      <c r="BB28" s="1" t="str">
        <f t="shared" si="22"/>
        <v/>
      </c>
      <c r="BC28" s="1" t="str">
        <f t="shared" si="23"/>
        <v/>
      </c>
      <c r="BD28" s="1" t="str">
        <f t="shared" si="24"/>
        <v/>
      </c>
      <c r="BE28" s="76">
        <f>IF(G28="","",(SUMIF(Tirades!$BA$5:$BA$1081,G28,Tirades!$BB$5:$BB$1081)))</f>
        <v>18</v>
      </c>
      <c r="BG28" s="29">
        <f>IF((SUM(AH187:AH194))=0,"",SUM(AH187:AH194))</f>
        <v>534</v>
      </c>
      <c r="BH28" s="36">
        <f>SUM(AP187:AP194)</f>
        <v>534.033014353</v>
      </c>
      <c r="BI28" s="30" t="str">
        <f>IF(D187="","",D187)</f>
        <v>Bit-Team</v>
      </c>
      <c r="BJ28" s="1">
        <f>IF(SUM(AC187:AC194)=0,"",SUM(AC187:AC194))</f>
        <v>263</v>
      </c>
      <c r="BK28" s="1">
        <f>IF(SUM(AD187:AD194)=0,"",SUM(AD187:AD194))</f>
        <v>271</v>
      </c>
      <c r="BL28" s="1" t="str">
        <f>IF(SUM(AE187:AE194)=0,"",SUM(AE187:AE194))</f>
        <v/>
      </c>
      <c r="BM28" s="1" t="str">
        <f>IF(SUM(AF187:AF194)=0,"",SUM(AF187:AF194))</f>
        <v/>
      </c>
      <c r="BN28" s="1" t="str">
        <f>IF(SUM(AG187:AG194)=0,"",SUM(AG187:AG194))</f>
        <v/>
      </c>
      <c r="BO28" s="30">
        <f t="shared" si="31"/>
        <v>534</v>
      </c>
      <c r="BP28" s="30">
        <f>SUM(AL187:AL194)</f>
        <v>33</v>
      </c>
      <c r="BQ28" s="75" t="str">
        <f>IF(C187="","",BG28)</f>
        <v/>
      </c>
      <c r="BR28" s="61" t="str">
        <f t="shared" si="34"/>
        <v/>
      </c>
      <c r="BS28" s="61" t="str">
        <f t="shared" si="35"/>
        <v/>
      </c>
      <c r="BT28" s="61" t="str">
        <f t="shared" si="36"/>
        <v/>
      </c>
      <c r="BU28" s="75">
        <f>IF(C187="",BG28,"")</f>
        <v>534</v>
      </c>
      <c r="BV28" s="61">
        <f t="shared" si="37"/>
        <v>534.033014353</v>
      </c>
      <c r="BW28" s="61">
        <f t="shared" si="38"/>
        <v>11</v>
      </c>
      <c r="BX28" s="61" t="str">
        <f t="shared" si="39"/>
        <v>Bit-Team</v>
      </c>
      <c r="BY28" s="75">
        <f t="shared" si="32"/>
        <v>200</v>
      </c>
      <c r="BZ28" s="61" t="str">
        <f t="shared" si="33"/>
        <v>Nuri Vilert</v>
      </c>
      <c r="CA28" s="90">
        <f>IF(BZ28="","",((SUMIF(Tirades!$AD$5:$AD$1081,G27,Tirades!$AX$5:$AX$1081))+A27))</f>
        <v>3.1E-8</v>
      </c>
    </row>
    <row r="29" spans="1:79">
      <c r="A29" s="70">
        <v>3.3000000000000004E-8</v>
      </c>
      <c r="B29" s="143"/>
      <c r="C29" s="142"/>
      <c r="D29" s="155"/>
      <c r="E29" s="127" t="str">
        <f t="shared" si="25"/>
        <v>8 x 8</v>
      </c>
      <c r="F29" s="124"/>
      <c r="G29" s="107" t="s">
        <v>70</v>
      </c>
      <c r="H29" s="142"/>
      <c r="I29" s="122">
        <f t="shared" si="44"/>
        <v>20</v>
      </c>
      <c r="J29" s="26">
        <v>4</v>
      </c>
      <c r="K29" s="28">
        <f t="shared" si="7"/>
        <v>204</v>
      </c>
      <c r="L29" s="142"/>
      <c r="M29" s="122">
        <f t="shared" si="26"/>
        <v>10</v>
      </c>
      <c r="N29" s="26">
        <v>3</v>
      </c>
      <c r="O29" s="28">
        <f t="shared" si="40"/>
        <v>103</v>
      </c>
      <c r="P29" s="142"/>
      <c r="Q29" s="122">
        <f t="shared" si="27"/>
        <v>0</v>
      </c>
      <c r="R29" s="26"/>
      <c r="S29" s="28" t="str">
        <f t="shared" si="41"/>
        <v/>
      </c>
      <c r="T29" s="142"/>
      <c r="U29" s="122">
        <f t="shared" si="28"/>
        <v>0</v>
      </c>
      <c r="V29" s="26"/>
      <c r="W29" s="28" t="str">
        <f t="shared" si="8"/>
        <v/>
      </c>
      <c r="X29" s="142"/>
      <c r="Y29" s="122">
        <f t="shared" si="29"/>
        <v>0</v>
      </c>
      <c r="Z29" s="26"/>
      <c r="AA29" s="72" t="str">
        <f t="shared" si="9"/>
        <v/>
      </c>
      <c r="AB29" s="25">
        <f>IF(G29="","",COUNTIF(Tirades!$AY$5:$AY$1081,G29))</f>
        <v>2</v>
      </c>
      <c r="AC29" s="1">
        <f>IF(SUMIF(Tirades!$AD$5:$AD$216,G29,Tirades!$AP$5:$AP$216)=0,"",SUMIF(Tirades!$AD$5:$AD$216,G29,Tirades!$AP$5:$AP$216))</f>
        <v>55</v>
      </c>
      <c r="AD29" s="1">
        <f>IF(SUMIF(Tirades!$AD$221:$AD$432,G29,Tirades!$AP$221:$AP$432)=0,"",SUMIF(Tirades!$AD$221:$AD$432,G29,Tirades!$AP$221:$AP$432))</f>
        <v>56</v>
      </c>
      <c r="AE29" s="1" t="str">
        <f>IF(SUMIF(Tirades!$AD$437:$AD$649,G29,Tirades!$AP$437:$AP$649)=0,"",SUMIF(Tirades!$AD$437:$AD$649,G29,Tirades!$AP$437:$AP$649))</f>
        <v/>
      </c>
      <c r="AF29" s="1" t="str">
        <f>IF(SUMIF(Tirades!$AD$654:$AD$865,G29,Tirades!$AP$654:$AP$865)=0,"",SUMIF(Tirades!$AD$654:$AD$865,G29,Tirades!$AP$654:$AP$865))</f>
        <v/>
      </c>
      <c r="AG29" s="1" t="str">
        <f>IF(SUMIF(Tirades!$AD$870:$AD$1081,G29,Tirades!$AP$870:$AP$1081)=0,"",SUMIF(Tirades!$AD$870:$AD$1081,G29,Tirades!$AP$870:$AP$1081))</f>
        <v/>
      </c>
      <c r="AH29" s="1">
        <f>IF(SUMIF(Tirades!$AD$5:$AD$1081,G29,Tirades!$AP$5:$AP$1081)=0,"",SUMIF(Tirades!$AD$5:$AD$1081,G29,Tirades!$AP$5:$AP$1081))</f>
        <v>111</v>
      </c>
      <c r="AI29" s="4">
        <f t="shared" si="2"/>
        <v>55.5</v>
      </c>
      <c r="AJ29" s="5">
        <f t="shared" si="3"/>
        <v>55.503501516500009</v>
      </c>
      <c r="AK29" s="1">
        <f t="shared" si="30"/>
        <v>82</v>
      </c>
      <c r="AL29" s="1">
        <f>SUMIF(Tirades!$AD$5:$AD$1081,G29,Tirades!$AR$5:$AR$1081)</f>
        <v>7</v>
      </c>
      <c r="AM29" s="6">
        <f t="shared" si="10"/>
        <v>7.0000000000000001E-3</v>
      </c>
      <c r="AN29" s="1">
        <f>SUMIF(Tirades!$AD$5:$AD$1081,G29,Tirades!$AS$5:$AS$1081)</f>
        <v>3</v>
      </c>
      <c r="AO29" s="7">
        <f t="shared" si="11"/>
        <v>3.0000000000000001E-6</v>
      </c>
      <c r="AP29" s="5">
        <f t="shared" si="4"/>
        <v>111.00700303300002</v>
      </c>
      <c r="AQ29" s="1" t="str">
        <f t="shared" si="5"/>
        <v>Marina Serra (8x8)</v>
      </c>
      <c r="AR29" s="1" t="str">
        <f t="shared" si="12"/>
        <v>8 x 8</v>
      </c>
      <c r="AS29" t="str">
        <f t="shared" si="13"/>
        <v/>
      </c>
      <c r="AT29" s="1" t="str">
        <f t="shared" si="14"/>
        <v/>
      </c>
      <c r="AU29" s="1" t="str">
        <f t="shared" si="15"/>
        <v/>
      </c>
      <c r="AV29">
        <f t="shared" si="16"/>
        <v>55.503501516500009</v>
      </c>
      <c r="AW29" s="1">
        <f t="shared" si="17"/>
        <v>51</v>
      </c>
      <c r="AX29" s="1" t="str">
        <f t="shared" si="18"/>
        <v>Marina Serra (8x8)</v>
      </c>
      <c r="AY29" s="1" t="str">
        <f t="shared" si="19"/>
        <v/>
      </c>
      <c r="AZ29" s="1" t="str">
        <f t="shared" si="20"/>
        <v/>
      </c>
      <c r="BA29" s="1" t="str">
        <f t="shared" si="21"/>
        <v/>
      </c>
      <c r="BB29" s="1" t="str">
        <f t="shared" si="22"/>
        <v/>
      </c>
      <c r="BC29" s="1" t="str">
        <f t="shared" si="23"/>
        <v/>
      </c>
      <c r="BD29" s="1" t="str">
        <f t="shared" si="24"/>
        <v/>
      </c>
      <c r="BE29" s="76">
        <f>IF(G29="","",(SUMIF(Tirades!$BA$5:$BA$1081,G29,Tirades!$BB$5:$BB$1081)))</f>
        <v>18</v>
      </c>
      <c r="BG29" s="29">
        <f>IF((SUM(AH195:AH202))=0,"",SUM(AH195:AH202))</f>
        <v>406</v>
      </c>
      <c r="BH29" s="36">
        <f>SUM(AP195:AP202)</f>
        <v>406.02001216500003</v>
      </c>
      <c r="BI29" s="30" t="str">
        <f>IF(D195="","",D195)</f>
        <v>Torderenys</v>
      </c>
      <c r="BJ29" s="1">
        <f>IF(SUM(AC195:AC202)=0,"",SUM(AC195:AC202))</f>
        <v>243</v>
      </c>
      <c r="BK29" s="1">
        <f>IF(SUM(AD195:AD202)=0,"",SUM(AD195:AD202))</f>
        <v>163</v>
      </c>
      <c r="BL29" s="1" t="str">
        <f>IF(SUM(AE195:AE202)=0,"",SUM(AE195:AE202))</f>
        <v/>
      </c>
      <c r="BM29" s="1" t="str">
        <f>IF(SUM(AF195:AF202)=0,"",SUM(AF195:AF202))</f>
        <v/>
      </c>
      <c r="BN29" s="1" t="str">
        <f>IF(SUM(AG195:AG202)=0,"",SUM(AG195:AG202))</f>
        <v/>
      </c>
      <c r="BO29" s="30">
        <f t="shared" si="31"/>
        <v>406</v>
      </c>
      <c r="BP29" s="30">
        <f>SUM(AL195:AL202)</f>
        <v>20</v>
      </c>
      <c r="BQ29" s="75" t="str">
        <f>IF(C195="","",BG29)</f>
        <v/>
      </c>
      <c r="BR29" s="61" t="str">
        <f t="shared" si="34"/>
        <v/>
      </c>
      <c r="BS29" s="61" t="str">
        <f t="shared" si="35"/>
        <v/>
      </c>
      <c r="BT29" s="61" t="str">
        <f t="shared" si="36"/>
        <v/>
      </c>
      <c r="BU29" s="75">
        <f>IF(C195="",BG29,"")</f>
        <v>406</v>
      </c>
      <c r="BV29" s="61">
        <f t="shared" si="37"/>
        <v>406.02001216500003</v>
      </c>
      <c r="BW29" s="61">
        <f t="shared" si="38"/>
        <v>21</v>
      </c>
      <c r="BX29" s="61" t="str">
        <f t="shared" si="39"/>
        <v>Torderenys</v>
      </c>
      <c r="BY29" s="75">
        <f t="shared" si="32"/>
        <v>199</v>
      </c>
      <c r="BZ29" s="61" t="str">
        <f t="shared" si="33"/>
        <v>Marta Boada</v>
      </c>
      <c r="CA29" s="90">
        <f>IF(BZ29="","",((SUMIF(Tirades!$AD$5:$AD$1081,G28,Tirades!$AX$5:$AX$1081))+A28))</f>
        <v>3.2000000000000002E-8</v>
      </c>
    </row>
    <row r="30" spans="1:79">
      <c r="A30" s="70">
        <v>3.4E-8</v>
      </c>
      <c r="B30" s="143"/>
      <c r="C30" s="142"/>
      <c r="D30" s="155"/>
      <c r="E30" s="127" t="str">
        <f t="shared" si="25"/>
        <v>8 x 8</v>
      </c>
      <c r="F30" s="123"/>
      <c r="G30" s="107" t="s">
        <v>71</v>
      </c>
      <c r="H30" s="142"/>
      <c r="I30" s="122">
        <f t="shared" si="44"/>
        <v>20</v>
      </c>
      <c r="J30" s="26">
        <v>5</v>
      </c>
      <c r="K30" s="28">
        <f t="shared" si="7"/>
        <v>205</v>
      </c>
      <c r="L30" s="142"/>
      <c r="M30" s="122">
        <f t="shared" si="26"/>
        <v>10</v>
      </c>
      <c r="N30" s="26">
        <v>1</v>
      </c>
      <c r="O30" s="28">
        <f t="shared" si="40"/>
        <v>101</v>
      </c>
      <c r="P30" s="142"/>
      <c r="Q30" s="122">
        <f t="shared" si="27"/>
        <v>0</v>
      </c>
      <c r="R30" s="26"/>
      <c r="S30" s="28" t="str">
        <f t="shared" si="41"/>
        <v/>
      </c>
      <c r="T30" s="142"/>
      <c r="U30" s="122">
        <f t="shared" si="28"/>
        <v>0</v>
      </c>
      <c r="V30" s="26"/>
      <c r="W30" s="28" t="str">
        <f t="shared" si="8"/>
        <v/>
      </c>
      <c r="X30" s="142"/>
      <c r="Y30" s="122">
        <f t="shared" si="29"/>
        <v>0</v>
      </c>
      <c r="Z30" s="26"/>
      <c r="AA30" s="72" t="str">
        <f t="shared" si="9"/>
        <v/>
      </c>
      <c r="AB30" s="25">
        <f>IF(G30="","",COUNTIF(Tirades!$AY$5:$AY$1081,G30))</f>
        <v>2</v>
      </c>
      <c r="AC30" s="1">
        <f>IF(SUMIF(Tirades!$AD$5:$AD$216,G30,Tirades!$AP$5:$AP$216)=0,"",SUMIF(Tirades!$AD$5:$AD$216,G30,Tirades!$AP$5:$AP$216))</f>
        <v>37</v>
      </c>
      <c r="AD30" s="1">
        <f>IF(SUMIF(Tirades!$AD$221:$AD$432,G30,Tirades!$AP$221:$AP$432)=0,"",SUMIF(Tirades!$AD$221:$AD$432,G30,Tirades!$AP$221:$AP$432))</f>
        <v>46</v>
      </c>
      <c r="AE30" s="1" t="str">
        <f>IF(SUMIF(Tirades!$AD$437:$AD$649,G30,Tirades!$AP$437:$AP$649)=0,"",SUMIF(Tirades!$AD$437:$AD$649,G30,Tirades!$AP$437:$AP$649))</f>
        <v/>
      </c>
      <c r="AF30" s="1" t="str">
        <f>IF(SUMIF(Tirades!$AD$654:$AD$865,G30,Tirades!$AP$654:$AP$865)=0,"",SUMIF(Tirades!$AD$654:$AD$865,G30,Tirades!$AP$654:$AP$865))</f>
        <v/>
      </c>
      <c r="AG30" s="1" t="str">
        <f>IF(SUMIF(Tirades!$AD$870:$AD$1081,G30,Tirades!$AP$870:$AP$1081)=0,"",SUMIF(Tirades!$AD$870:$AD$1081,G30,Tirades!$AP$870:$AP$1081))</f>
        <v/>
      </c>
      <c r="AH30" s="1">
        <f>IF(SUMIF(Tirades!$AD$5:$AD$1081,G30,Tirades!$AP$5:$AP$1081)=0,"",SUMIF(Tirades!$AD$5:$AD$1081,G30,Tirades!$AP$5:$AP$1081))</f>
        <v>83</v>
      </c>
      <c r="AI30" s="4">
        <f t="shared" si="2"/>
        <v>41.5</v>
      </c>
      <c r="AJ30" s="5">
        <f t="shared" si="3"/>
        <v>41.502502016999998</v>
      </c>
      <c r="AK30" s="1">
        <f t="shared" si="30"/>
        <v>148</v>
      </c>
      <c r="AL30" s="1">
        <f>SUMIF(Tirades!$AD$5:$AD$1081,G30,Tirades!$AR$5:$AR$1081)</f>
        <v>5</v>
      </c>
      <c r="AM30" s="6">
        <f t="shared" si="10"/>
        <v>5.0000000000000001E-3</v>
      </c>
      <c r="AN30" s="1">
        <f>SUMIF(Tirades!$AD$5:$AD$1081,G30,Tirades!$AS$5:$AS$1081)</f>
        <v>4</v>
      </c>
      <c r="AO30" s="7">
        <f t="shared" si="11"/>
        <v>3.9999999999999998E-6</v>
      </c>
      <c r="AP30" s="5">
        <f t="shared" si="4"/>
        <v>83.005004033999995</v>
      </c>
      <c r="AQ30" s="1" t="str">
        <f t="shared" si="5"/>
        <v>Pere Taberner</v>
      </c>
      <c r="AR30" s="1" t="str">
        <f t="shared" si="12"/>
        <v>8 x 8</v>
      </c>
      <c r="AS30" t="str">
        <f t="shared" si="13"/>
        <v/>
      </c>
      <c r="AT30" s="1" t="str">
        <f t="shared" si="14"/>
        <v/>
      </c>
      <c r="AU30" s="1" t="str">
        <f t="shared" si="15"/>
        <v/>
      </c>
      <c r="AV30">
        <f t="shared" si="16"/>
        <v>41.502502016999998</v>
      </c>
      <c r="AW30" s="1">
        <f t="shared" si="17"/>
        <v>105</v>
      </c>
      <c r="AX30" s="1" t="str">
        <f t="shared" si="18"/>
        <v>Pere Taberner</v>
      </c>
      <c r="AY30" s="1" t="str">
        <f t="shared" si="19"/>
        <v/>
      </c>
      <c r="AZ30" s="1" t="str">
        <f t="shared" si="20"/>
        <v/>
      </c>
      <c r="BA30" s="1" t="str">
        <f t="shared" si="21"/>
        <v/>
      </c>
      <c r="BB30" s="1" t="str">
        <f t="shared" si="22"/>
        <v/>
      </c>
      <c r="BC30" s="1" t="str">
        <f t="shared" si="23"/>
        <v/>
      </c>
      <c r="BD30" s="1" t="str">
        <f t="shared" si="24"/>
        <v/>
      </c>
      <c r="BE30" s="76">
        <f>IF(G30="","",(SUMIF(Tirades!$BA$5:$BA$1081,G30,Tirades!$BB$5:$BB$1081)))</f>
        <v>18</v>
      </c>
      <c r="BG30" s="29">
        <f>IF((SUM(AH203:AH210))=0,"",SUM(AH203:AH210))</f>
        <v>670</v>
      </c>
      <c r="BH30" s="36">
        <f>SUM(AP203:AP210)</f>
        <v>670.05001144900007</v>
      </c>
      <c r="BI30" s="30" t="str">
        <f>IF(D203="","",D203)</f>
        <v>5 + 1@</v>
      </c>
      <c r="BJ30" s="1">
        <f>IF(SUM(AC203:AC210)=0,"",SUM(AC203:AC210))</f>
        <v>350</v>
      </c>
      <c r="BK30" s="1">
        <f>IF(SUM(AD203:AD210)=0,"",SUM(AD203:AD210))</f>
        <v>320</v>
      </c>
      <c r="BL30" s="1" t="str">
        <f>IF(SUM(AE203:AE210)=0,"",SUM(AE203:AE210))</f>
        <v/>
      </c>
      <c r="BM30" s="1" t="str">
        <f>IF(SUM(AF203:AF210)=0,"",SUM(AF203:AF210))</f>
        <v/>
      </c>
      <c r="BN30" s="1" t="str">
        <f>IF(SUM(AG203:AG210)=0,"",SUM(AG203:AG210))</f>
        <v/>
      </c>
      <c r="BO30" s="30">
        <f t="shared" si="31"/>
        <v>670</v>
      </c>
      <c r="BP30" s="30">
        <f>SUM(AL203:AL210)</f>
        <v>50</v>
      </c>
      <c r="BQ30" s="75">
        <f>IF(C203="","",BG30)</f>
        <v>670</v>
      </c>
      <c r="BR30" s="61">
        <f t="shared" si="34"/>
        <v>670.05001144900007</v>
      </c>
      <c r="BS30" s="61">
        <f t="shared" si="35"/>
        <v>3</v>
      </c>
      <c r="BT30" s="61" t="str">
        <f t="shared" si="36"/>
        <v>5 + 1@</v>
      </c>
      <c r="BU30" s="75" t="str">
        <f>IF(C203="",BG30,"")</f>
        <v/>
      </c>
      <c r="BV30" s="61" t="str">
        <f t="shared" si="37"/>
        <v/>
      </c>
      <c r="BW30" s="61" t="str">
        <f t="shared" si="38"/>
        <v/>
      </c>
      <c r="BX30" s="61" t="str">
        <f t="shared" si="39"/>
        <v/>
      </c>
      <c r="BY30" s="75">
        <f t="shared" si="32"/>
        <v>95</v>
      </c>
      <c r="BZ30" s="61" t="str">
        <f t="shared" si="33"/>
        <v>Marina Serra (8x8)</v>
      </c>
      <c r="CA30" s="90">
        <f>IF(BZ30="","",((SUMIF(Tirades!$AD$5:$AD$1081,G29,Tirades!$AX$5:$AX$1081))+A29))</f>
        <v>1.0000000330000001</v>
      </c>
    </row>
    <row r="31" spans="1:79">
      <c r="A31" s="70">
        <v>3.5000000000000002E-8</v>
      </c>
      <c r="B31" s="143"/>
      <c r="C31" s="142"/>
      <c r="D31" s="155"/>
      <c r="E31" s="127" t="str">
        <f t="shared" si="25"/>
        <v>8 x 8</v>
      </c>
      <c r="F31" s="123"/>
      <c r="G31" s="107" t="s">
        <v>72</v>
      </c>
      <c r="H31" s="142"/>
      <c r="I31" s="122">
        <f t="shared" si="44"/>
        <v>20</v>
      </c>
      <c r="J31" s="26">
        <v>2</v>
      </c>
      <c r="K31" s="28">
        <f t="shared" si="7"/>
        <v>202</v>
      </c>
      <c r="L31" s="142"/>
      <c r="M31" s="122">
        <f t="shared" si="26"/>
        <v>10</v>
      </c>
      <c r="N31" s="26">
        <v>4</v>
      </c>
      <c r="O31" s="28">
        <f t="shared" si="40"/>
        <v>104</v>
      </c>
      <c r="P31" s="142"/>
      <c r="Q31" s="122">
        <f t="shared" si="27"/>
        <v>0</v>
      </c>
      <c r="R31" s="26"/>
      <c r="S31" s="28" t="str">
        <f t="shared" si="41"/>
        <v/>
      </c>
      <c r="T31" s="142"/>
      <c r="U31" s="122">
        <f t="shared" si="28"/>
        <v>0</v>
      </c>
      <c r="V31" s="26"/>
      <c r="W31" s="28" t="str">
        <f t="shared" si="8"/>
        <v/>
      </c>
      <c r="X31" s="142"/>
      <c r="Y31" s="122">
        <f t="shared" si="29"/>
        <v>0</v>
      </c>
      <c r="Z31" s="26"/>
      <c r="AA31" s="72" t="str">
        <f t="shared" si="9"/>
        <v/>
      </c>
      <c r="AB31" s="25">
        <f>IF(G31="","",COUNTIF(Tirades!$AY$5:$AY$1081,G31))</f>
        <v>2</v>
      </c>
      <c r="AC31" s="1">
        <f>IF(SUMIF(Tirades!$AD$5:$AD$216,G31,Tirades!$AP$5:$AP$216)=0,"",SUMIF(Tirades!$AD$5:$AD$216,G31,Tirades!$AP$5:$AP$216))</f>
        <v>46</v>
      </c>
      <c r="AD31" s="1">
        <f>IF(SUMIF(Tirades!$AD$221:$AD$432,G31,Tirades!$AP$221:$AP$432)=0,"",SUMIF(Tirades!$AD$221:$AD$432,G31,Tirades!$AP$221:$AP$432))</f>
        <v>45</v>
      </c>
      <c r="AE31" s="1" t="str">
        <f>IF(SUMIF(Tirades!$AD$437:$AD$649,G31,Tirades!$AP$437:$AP$649)=0,"",SUMIF(Tirades!$AD$437:$AD$649,G31,Tirades!$AP$437:$AP$649))</f>
        <v/>
      </c>
      <c r="AF31" s="1" t="str">
        <f>IF(SUMIF(Tirades!$AD$654:$AD$865,G31,Tirades!$AP$654:$AP$865)=0,"",SUMIF(Tirades!$AD$654:$AD$865,G31,Tirades!$AP$654:$AP$865))</f>
        <v/>
      </c>
      <c r="AG31" s="1" t="str">
        <f>IF(SUMIF(Tirades!$AD$870:$AD$1081,G31,Tirades!$AP$870:$AP$1081)=0,"",SUMIF(Tirades!$AD$870:$AD$1081,G31,Tirades!$AP$870:$AP$1081))</f>
        <v/>
      </c>
      <c r="AH31" s="1">
        <f>IF(SUMIF(Tirades!$AD$5:$AD$1081,G31,Tirades!$AP$5:$AP$1081)=0,"",SUMIF(Tirades!$AD$5:$AD$1081,G31,Tirades!$AP$5:$AP$1081))</f>
        <v>91</v>
      </c>
      <c r="AI31" s="4">
        <f t="shared" si="2"/>
        <v>45.5</v>
      </c>
      <c r="AJ31" s="5">
        <f t="shared" si="3"/>
        <v>45.502001517500005</v>
      </c>
      <c r="AK31" s="1">
        <f t="shared" si="30"/>
        <v>138</v>
      </c>
      <c r="AL31" s="1">
        <f>SUMIF(Tirades!$AD$5:$AD$1081,G31,Tirades!$AR$5:$AR$1081)</f>
        <v>4</v>
      </c>
      <c r="AM31" s="6">
        <f t="shared" si="10"/>
        <v>4.0000000000000001E-3</v>
      </c>
      <c r="AN31" s="1">
        <f>SUMIF(Tirades!$AD$5:$AD$1081,G31,Tirades!$AS$5:$AS$1081)</f>
        <v>3</v>
      </c>
      <c r="AO31" s="7">
        <f t="shared" si="11"/>
        <v>3.0000000000000001E-6</v>
      </c>
      <c r="AP31" s="5">
        <f t="shared" si="4"/>
        <v>91.004003035000011</v>
      </c>
      <c r="AQ31" s="1" t="str">
        <f t="shared" si="5"/>
        <v>Pere Roca</v>
      </c>
      <c r="AR31" s="1" t="str">
        <f t="shared" si="12"/>
        <v>8 x 8</v>
      </c>
      <c r="AS31" t="str">
        <f t="shared" si="13"/>
        <v/>
      </c>
      <c r="AT31" s="1" t="str">
        <f t="shared" si="14"/>
        <v/>
      </c>
      <c r="AU31" s="1" t="str">
        <f t="shared" si="15"/>
        <v/>
      </c>
      <c r="AV31">
        <f t="shared" si="16"/>
        <v>45.502001517500005</v>
      </c>
      <c r="AW31" s="1">
        <f t="shared" si="17"/>
        <v>95</v>
      </c>
      <c r="AX31" s="1" t="str">
        <f t="shared" si="18"/>
        <v>Pere Roca</v>
      </c>
      <c r="AY31" s="1" t="str">
        <f t="shared" si="19"/>
        <v/>
      </c>
      <c r="AZ31" s="1" t="str">
        <f t="shared" si="20"/>
        <v/>
      </c>
      <c r="BA31" s="1" t="str">
        <f t="shared" si="21"/>
        <v/>
      </c>
      <c r="BB31" s="1" t="str">
        <f t="shared" si="22"/>
        <v/>
      </c>
      <c r="BC31" s="1" t="str">
        <f t="shared" si="23"/>
        <v/>
      </c>
      <c r="BD31" s="1" t="str">
        <f t="shared" si="24"/>
        <v/>
      </c>
      <c r="BE31" s="76">
        <f>IF(G31="","",(SUMIF(Tirades!$BA$5:$BA$1081,G31,Tirades!$BB$5:$BB$1081)))</f>
        <v>18</v>
      </c>
      <c r="BG31" s="29">
        <f>IF((SUM(AH211:AH218))=0,"",SUM(AH211:AH218))</f>
        <v>606</v>
      </c>
      <c r="BH31" s="36">
        <f>SUM(AP211:AP218)</f>
        <v>606.04300849699996</v>
      </c>
      <c r="BI31" s="30" t="str">
        <f>IF(D211="","",D211)</f>
        <v>Marfallones Estrallufades</v>
      </c>
      <c r="BJ31" s="1">
        <f>IF(SUM(AC211:AC218)=0,"",SUM(AC211:AC218))</f>
        <v>321</v>
      </c>
      <c r="BK31" s="1">
        <f>IF(SUM(AD211:AD218)=0,"",SUM(AD211:AD218))</f>
        <v>285</v>
      </c>
      <c r="BL31" s="1" t="str">
        <f>IF(SUM(AE211:AE218)=0,"",SUM(AE211:AE218))</f>
        <v/>
      </c>
      <c r="BM31" s="1" t="str">
        <f>IF(SUM(AF211:AF218)=0,"",SUM(AF211:AF218))</f>
        <v/>
      </c>
      <c r="BN31" s="1" t="str">
        <f>IF(SUM(AG211:AG218)=0,"",SUM(AG211:AG218))</f>
        <v/>
      </c>
      <c r="BO31" s="30">
        <f t="shared" si="31"/>
        <v>606</v>
      </c>
      <c r="BP31" s="30">
        <f>SUM(AL211:AL218)</f>
        <v>43</v>
      </c>
      <c r="BQ31" s="75" t="str">
        <f>IF(C211="","",BG31)</f>
        <v/>
      </c>
      <c r="BR31" s="61" t="str">
        <f t="shared" si="34"/>
        <v/>
      </c>
      <c r="BS31" s="61" t="str">
        <f t="shared" si="35"/>
        <v/>
      </c>
      <c r="BT31" s="61" t="str">
        <f t="shared" si="36"/>
        <v/>
      </c>
      <c r="BU31" s="75">
        <f>IF(C211="",BG31,"")</f>
        <v>606</v>
      </c>
      <c r="BV31" s="61">
        <f t="shared" si="37"/>
        <v>606.04300849699996</v>
      </c>
      <c r="BW31" s="61">
        <f t="shared" si="38"/>
        <v>4</v>
      </c>
      <c r="BX31" s="61" t="str">
        <f t="shared" si="39"/>
        <v>Marfallones Estrallufades</v>
      </c>
      <c r="BY31" s="75">
        <f t="shared" si="32"/>
        <v>26</v>
      </c>
      <c r="BZ31" s="61" t="str">
        <f t="shared" si="33"/>
        <v>Pere Taberner</v>
      </c>
      <c r="CA31" s="90">
        <f>IF(BZ31="","",((SUMIF(Tirades!$AD$5:$AD$1081,G30,Tirades!$AX$5:$AX$1081))+A30))</f>
        <v>4.0000000340000001</v>
      </c>
    </row>
    <row r="32" spans="1:79">
      <c r="A32" s="70">
        <v>3.6000000000000005E-8</v>
      </c>
      <c r="B32" s="143"/>
      <c r="C32" s="142"/>
      <c r="D32" s="155"/>
      <c r="E32" s="127" t="str">
        <f t="shared" si="25"/>
        <v>8 x 8</v>
      </c>
      <c r="F32" s="124"/>
      <c r="G32" s="107" t="s">
        <v>73</v>
      </c>
      <c r="H32" s="142"/>
      <c r="I32" s="122">
        <f t="shared" si="44"/>
        <v>20</v>
      </c>
      <c r="J32" s="26"/>
      <c r="K32" s="28" t="str">
        <f t="shared" si="7"/>
        <v/>
      </c>
      <c r="L32" s="142"/>
      <c r="M32" s="122">
        <f t="shared" si="26"/>
        <v>10</v>
      </c>
      <c r="N32" s="26">
        <v>5</v>
      </c>
      <c r="O32" s="28">
        <f t="shared" si="40"/>
        <v>105</v>
      </c>
      <c r="P32" s="142"/>
      <c r="Q32" s="122">
        <f t="shared" si="27"/>
        <v>0</v>
      </c>
      <c r="R32" s="26"/>
      <c r="S32" s="28" t="str">
        <f t="shared" si="41"/>
        <v/>
      </c>
      <c r="T32" s="142"/>
      <c r="U32" s="122">
        <f t="shared" si="28"/>
        <v>0</v>
      </c>
      <c r="V32" s="26"/>
      <c r="W32" s="28" t="str">
        <f t="shared" si="8"/>
        <v/>
      </c>
      <c r="X32" s="142"/>
      <c r="Y32" s="122">
        <f t="shared" si="29"/>
        <v>0</v>
      </c>
      <c r="Z32" s="26"/>
      <c r="AA32" s="72" t="str">
        <f t="shared" si="9"/>
        <v/>
      </c>
      <c r="AB32" s="25">
        <f>IF(G32="","",COUNTIF(Tirades!$AY$5:$AY$1081,G32))</f>
        <v>1</v>
      </c>
      <c r="AC32" s="1" t="str">
        <f>IF(SUMIF(Tirades!$AD$5:$AD$216,G32,Tirades!$AP$5:$AP$216)=0,"",SUMIF(Tirades!$AD$5:$AD$216,G32,Tirades!$AP$5:$AP$216))</f>
        <v/>
      </c>
      <c r="AD32" s="1">
        <f>IF(SUMIF(Tirades!$AD$221:$AD$432,G32,Tirades!$AP$221:$AP$432)=0,"",SUMIF(Tirades!$AD$221:$AD$432,G32,Tirades!$AP$221:$AP$432))</f>
        <v>46</v>
      </c>
      <c r="AE32" s="1" t="str">
        <f>IF(SUMIF(Tirades!$AD$437:$AD$649,G32,Tirades!$AP$437:$AP$649)=0,"",SUMIF(Tirades!$AD$437:$AD$649,G32,Tirades!$AP$437:$AP$649))</f>
        <v/>
      </c>
      <c r="AF32" s="1" t="str">
        <f>IF(SUMIF(Tirades!$AD$654:$AD$865,G32,Tirades!$AP$654:$AP$865)=0,"",SUMIF(Tirades!$AD$654:$AD$865,G32,Tirades!$AP$654:$AP$865))</f>
        <v/>
      </c>
      <c r="AG32" s="1" t="str">
        <f>IF(SUMIF(Tirades!$AD$870:$AD$1081,G32,Tirades!$AP$870:$AP$1081)=0,"",SUMIF(Tirades!$AD$870:$AD$1081,G32,Tirades!$AP$870:$AP$1081))</f>
        <v/>
      </c>
      <c r="AH32" s="1">
        <f>IF(SUMIF(Tirades!$AD$5:$AD$1081,G32,Tirades!$AP$5:$AP$1081)=0,"",SUMIF(Tirades!$AD$5:$AD$1081,G32,Tirades!$AP$5:$AP$1081))</f>
        <v>46</v>
      </c>
      <c r="AI32" s="4">
        <f t="shared" si="2"/>
        <v>46</v>
      </c>
      <c r="AJ32" s="5">
        <f t="shared" si="3"/>
        <v>46.003000036000003</v>
      </c>
      <c r="AK32" s="1">
        <f t="shared" si="30"/>
        <v>133</v>
      </c>
      <c r="AL32" s="1">
        <f>SUMIF(Tirades!$AD$5:$AD$1081,G32,Tirades!$AR$5:$AR$1081)</f>
        <v>3</v>
      </c>
      <c r="AM32" s="6">
        <f t="shared" si="10"/>
        <v>3.0000000000000001E-3</v>
      </c>
      <c r="AN32" s="1">
        <f>SUMIF(Tirades!$AD$5:$AD$1081,G32,Tirades!$AS$5:$AS$1081)</f>
        <v>0</v>
      </c>
      <c r="AO32" s="7">
        <f t="shared" si="11"/>
        <v>0</v>
      </c>
      <c r="AP32" s="5">
        <f t="shared" si="4"/>
        <v>46.003000036000003</v>
      </c>
      <c r="AQ32" s="1" t="str">
        <f t="shared" si="5"/>
        <v>Josep Duran</v>
      </c>
      <c r="AR32" s="1" t="str">
        <f t="shared" si="12"/>
        <v>8 x 8</v>
      </c>
      <c r="AS32" t="str">
        <f t="shared" si="13"/>
        <v/>
      </c>
      <c r="AT32" s="1" t="str">
        <f t="shared" si="14"/>
        <v/>
      </c>
      <c r="AU32" s="1" t="str">
        <f t="shared" si="15"/>
        <v/>
      </c>
      <c r="AV32">
        <f t="shared" si="16"/>
        <v>46.003000036000003</v>
      </c>
      <c r="AW32" s="1">
        <f t="shared" si="17"/>
        <v>90</v>
      </c>
      <c r="AX32" s="1" t="str">
        <f t="shared" si="18"/>
        <v>Josep Duran</v>
      </c>
      <c r="AY32" s="1" t="str">
        <f t="shared" si="19"/>
        <v/>
      </c>
      <c r="AZ32" s="1" t="str">
        <f t="shared" si="20"/>
        <v/>
      </c>
      <c r="BA32" s="1" t="str">
        <f t="shared" si="21"/>
        <v/>
      </c>
      <c r="BB32" s="1" t="str">
        <f t="shared" si="22"/>
        <v/>
      </c>
      <c r="BC32" s="1" t="str">
        <f t="shared" si="23"/>
        <v/>
      </c>
      <c r="BD32" s="1" t="str">
        <f t="shared" si="24"/>
        <v/>
      </c>
      <c r="BE32" s="76">
        <f>IF(G32="","",(SUMIF(Tirades!$BA$5:$BA$1081,G32,Tirades!$BB$5:$BB$1081)))</f>
        <v>9</v>
      </c>
      <c r="BG32" s="29">
        <f>IF((SUM(AH219:AH226))=0,"",SUM(AH219:AH226))</f>
        <v>580</v>
      </c>
      <c r="BH32" s="36">
        <f>SUM(AP219:AP226)</f>
        <v>580.03801428500003</v>
      </c>
      <c r="BI32" s="30" t="str">
        <f>IF(D219="","",D219)</f>
        <v>Bitllaires d'Estiu</v>
      </c>
      <c r="BJ32" s="1">
        <f>IF(SUM(AC219:AC226)=0,"",SUM(AC219:AC226))</f>
        <v>297</v>
      </c>
      <c r="BK32" s="1">
        <f>IF(SUM(AD219:AD226)=0,"",SUM(AD219:AD226))</f>
        <v>283</v>
      </c>
      <c r="BL32" s="1" t="str">
        <f>IF(SUM(AE219:AE226)=0,"",SUM(AE219:AE226))</f>
        <v/>
      </c>
      <c r="BM32" s="1" t="str">
        <f>IF(SUM(AF219:AF226)=0,"",SUM(AF219:AF226))</f>
        <v/>
      </c>
      <c r="BN32" s="1" t="str">
        <f>IF(SUM(AG219:AG226)=0,"",SUM(AG219:AG226))</f>
        <v/>
      </c>
      <c r="BO32" s="30">
        <f t="shared" si="31"/>
        <v>580</v>
      </c>
      <c r="BP32" s="30">
        <f>SUM(AL219:AL226)</f>
        <v>38</v>
      </c>
      <c r="BQ32" s="75" t="str">
        <f>IF(C219="","",BG32)</f>
        <v/>
      </c>
      <c r="BR32" s="61" t="str">
        <f t="shared" si="34"/>
        <v/>
      </c>
      <c r="BS32" s="61" t="str">
        <f t="shared" si="35"/>
        <v/>
      </c>
      <c r="BT32" s="61" t="str">
        <f t="shared" si="36"/>
        <v/>
      </c>
      <c r="BU32" s="75">
        <f>IF(C219="",BG32,"")</f>
        <v>580</v>
      </c>
      <c r="BV32" s="61">
        <f t="shared" si="37"/>
        <v>580.03801428500003</v>
      </c>
      <c r="BW32" s="61">
        <f t="shared" si="38"/>
        <v>7</v>
      </c>
      <c r="BX32" s="61" t="str">
        <f t="shared" si="39"/>
        <v>Bitllaires d'Estiu</v>
      </c>
      <c r="BY32" s="75">
        <f t="shared" si="32"/>
        <v>198</v>
      </c>
      <c r="BZ32" s="61" t="str">
        <f t="shared" si="33"/>
        <v>Pere Roca</v>
      </c>
      <c r="CA32" s="90">
        <f>IF(BZ32="","",((SUMIF(Tirades!$AD$5:$AD$1081,G31,Tirades!$AX$5:$AX$1081))+A31))</f>
        <v>3.5000000000000002E-8</v>
      </c>
    </row>
    <row r="33" spans="1:79">
      <c r="A33" s="70">
        <v>3.7E-8</v>
      </c>
      <c r="B33" s="143"/>
      <c r="C33" s="142"/>
      <c r="D33" s="155"/>
      <c r="E33" s="127" t="str">
        <f t="shared" si="25"/>
        <v>8 x 8</v>
      </c>
      <c r="F33" s="123"/>
      <c r="G33" s="107" t="s">
        <v>74</v>
      </c>
      <c r="H33" s="142"/>
      <c r="I33" s="122">
        <f t="shared" si="44"/>
        <v>20</v>
      </c>
      <c r="J33" s="26">
        <v>3</v>
      </c>
      <c r="K33" s="28">
        <f t="shared" si="7"/>
        <v>203</v>
      </c>
      <c r="L33" s="142"/>
      <c r="M33" s="122">
        <f t="shared" si="26"/>
        <v>10</v>
      </c>
      <c r="N33" s="26"/>
      <c r="O33" s="28" t="str">
        <f t="shared" si="40"/>
        <v/>
      </c>
      <c r="P33" s="142"/>
      <c r="Q33" s="122">
        <f t="shared" si="27"/>
        <v>0</v>
      </c>
      <c r="R33" s="26"/>
      <c r="S33" s="28" t="str">
        <f t="shared" si="41"/>
        <v/>
      </c>
      <c r="T33" s="142"/>
      <c r="U33" s="122">
        <f t="shared" si="28"/>
        <v>0</v>
      </c>
      <c r="V33" s="26"/>
      <c r="W33" s="28" t="str">
        <f t="shared" si="8"/>
        <v/>
      </c>
      <c r="X33" s="142"/>
      <c r="Y33" s="122">
        <f t="shared" si="29"/>
        <v>0</v>
      </c>
      <c r="Z33" s="26"/>
      <c r="AA33" s="72" t="str">
        <f t="shared" si="9"/>
        <v/>
      </c>
      <c r="AB33" s="25">
        <f>IF(G33="","",COUNTIF(Tirades!$AY$5:$AY$1081,G33))</f>
        <v>1</v>
      </c>
      <c r="AC33" s="1">
        <f>IF(SUMIF(Tirades!$AD$5:$AD$216,G33,Tirades!$AP$5:$AP$216)=0,"",SUMIF(Tirades!$AD$5:$AD$216,G33,Tirades!$AP$5:$AP$216))</f>
        <v>22</v>
      </c>
      <c r="AD33" s="1" t="str">
        <f>IF(SUMIF(Tirades!$AD$221:$AD$432,G33,Tirades!$AP$221:$AP$432)=0,"",SUMIF(Tirades!$AD$221:$AD$432,G33,Tirades!$AP$221:$AP$432))</f>
        <v/>
      </c>
      <c r="AE33" s="1" t="str">
        <f>IF(SUMIF(Tirades!$AD$437:$AD$649,G33,Tirades!$AP$437:$AP$649)=0,"",SUMIF(Tirades!$AD$437:$AD$649,G33,Tirades!$AP$437:$AP$649))</f>
        <v/>
      </c>
      <c r="AF33" s="1" t="str">
        <f>IF(SUMIF(Tirades!$AD$654:$AD$865,G33,Tirades!$AP$654:$AP$865)=0,"",SUMIF(Tirades!$AD$654:$AD$865,G33,Tirades!$AP$654:$AP$865))</f>
        <v/>
      </c>
      <c r="AG33" s="1" t="str">
        <f>IF(SUMIF(Tirades!$AD$870:$AD$1081,G33,Tirades!$AP$870:$AP$1081)=0,"",SUMIF(Tirades!$AD$870:$AD$1081,G33,Tirades!$AP$870:$AP$1081))</f>
        <v/>
      </c>
      <c r="AH33" s="1">
        <f>IF(SUMIF(Tirades!$AD$5:$AD$1081,G33,Tirades!$AP$5:$AP$1081)=0,"",SUMIF(Tirades!$AD$5:$AD$1081,G33,Tirades!$AP$5:$AP$1081))</f>
        <v>22</v>
      </c>
      <c r="AI33" s="4">
        <f t="shared" si="2"/>
        <v>22</v>
      </c>
      <c r="AJ33" s="5">
        <f t="shared" si="3"/>
        <v>22.001000037000001</v>
      </c>
      <c r="AK33" s="1">
        <f t="shared" si="30"/>
        <v>196</v>
      </c>
      <c r="AL33" s="1">
        <f>SUMIF(Tirades!$AD$5:$AD$1081,G33,Tirades!$AR$5:$AR$1081)</f>
        <v>1</v>
      </c>
      <c r="AM33" s="6">
        <f t="shared" si="10"/>
        <v>1E-3</v>
      </c>
      <c r="AN33" s="1">
        <f>SUMIF(Tirades!$AD$5:$AD$1081,G33,Tirades!$AS$5:$AS$1081)</f>
        <v>0</v>
      </c>
      <c r="AO33" s="7">
        <f t="shared" si="11"/>
        <v>0</v>
      </c>
      <c r="AP33" s="5">
        <f t="shared" si="4"/>
        <v>22.001000037000001</v>
      </c>
      <c r="AQ33" s="1" t="str">
        <f t="shared" si="5"/>
        <v>Santi Barrera</v>
      </c>
      <c r="AR33" s="1" t="str">
        <f t="shared" si="12"/>
        <v>8 x 8</v>
      </c>
      <c r="AS33" t="str">
        <f t="shared" si="13"/>
        <v/>
      </c>
      <c r="AT33" s="1" t="str">
        <f t="shared" si="14"/>
        <v/>
      </c>
      <c r="AU33" s="1" t="str">
        <f t="shared" si="15"/>
        <v/>
      </c>
      <c r="AV33">
        <f t="shared" si="16"/>
        <v>22.001000037000001</v>
      </c>
      <c r="AW33" s="1">
        <f t="shared" si="17"/>
        <v>148</v>
      </c>
      <c r="AX33" s="1" t="str">
        <f t="shared" si="18"/>
        <v>Santi Barrera</v>
      </c>
      <c r="AY33" s="1" t="str">
        <f t="shared" si="19"/>
        <v/>
      </c>
      <c r="AZ33" s="1" t="str">
        <f t="shared" si="20"/>
        <v/>
      </c>
      <c r="BA33" s="1" t="str">
        <f t="shared" si="21"/>
        <v/>
      </c>
      <c r="BB33" s="1" t="str">
        <f t="shared" si="22"/>
        <v/>
      </c>
      <c r="BC33" s="1" t="str">
        <f t="shared" si="23"/>
        <v/>
      </c>
      <c r="BD33" s="1" t="str">
        <f t="shared" si="24"/>
        <v/>
      </c>
      <c r="BE33" s="76">
        <f>IF(G33="","",(SUMIF(Tirades!$BA$5:$BA$1081,G33,Tirades!$BB$5:$BB$1081)))</f>
        <v>9</v>
      </c>
      <c r="BG33" s="29">
        <f>IF((SUM(AH227:AH234))=0,"",SUM(AH227:AH234))</f>
        <v>589</v>
      </c>
      <c r="BH33" s="36">
        <f>SUM(AP227:AP234)</f>
        <v>589.04101159299989</v>
      </c>
      <c r="BI33" s="30" t="str">
        <f>IF(D227="","",D227)</f>
        <v>The Maidens Break Bitlles</v>
      </c>
      <c r="BJ33" s="1">
        <f>IF(SUM(AC227:AC234)=0,"",SUM(AC227:AC234))</f>
        <v>270</v>
      </c>
      <c r="BK33" s="1">
        <f>IF(SUM(AD227:AD234)=0,"",SUM(AD227:AD234))</f>
        <v>319</v>
      </c>
      <c r="BL33" s="1" t="str">
        <f>IF(SUM(AE227:AE234)=0,"",SUM(AE227:AE234))</f>
        <v/>
      </c>
      <c r="BM33" s="1" t="str">
        <f>IF(SUM(AF227:AF234)=0,"",SUM(AF227:AF234))</f>
        <v/>
      </c>
      <c r="BN33" s="1" t="str">
        <f>IF(SUM(AG227:AG234)=0,"",SUM(AG227:AG234))</f>
        <v/>
      </c>
      <c r="BO33" s="30">
        <f t="shared" si="31"/>
        <v>589</v>
      </c>
      <c r="BP33" s="30">
        <f>SUM(AL227:AL234)</f>
        <v>41</v>
      </c>
      <c r="BQ33" s="75" t="str">
        <f>IF(C227="","",BG33)</f>
        <v/>
      </c>
      <c r="BR33" s="61" t="str">
        <f t="shared" si="34"/>
        <v/>
      </c>
      <c r="BS33" s="61" t="str">
        <f t="shared" si="35"/>
        <v/>
      </c>
      <c r="BT33" s="61" t="str">
        <f t="shared" si="36"/>
        <v/>
      </c>
      <c r="BU33" s="75">
        <f>IF(C227="",BG33,"")</f>
        <v>589</v>
      </c>
      <c r="BV33" s="61">
        <f t="shared" si="37"/>
        <v>589.04101159299989</v>
      </c>
      <c r="BW33" s="61">
        <f t="shared" si="38"/>
        <v>6</v>
      </c>
      <c r="BX33" s="61" t="str">
        <f t="shared" si="39"/>
        <v>The Maidens Break Bitlles</v>
      </c>
      <c r="BY33" s="75">
        <f t="shared" si="32"/>
        <v>94</v>
      </c>
      <c r="BZ33" s="61" t="str">
        <f t="shared" si="33"/>
        <v>Josep Duran</v>
      </c>
      <c r="CA33" s="90">
        <f>IF(BZ33="","",((SUMIF(Tirades!$AD$5:$AD$1081,G32,Tirades!$AX$5:$AX$1081))+A32))</f>
        <v>1.0000000360000001</v>
      </c>
    </row>
    <row r="34" spans="1:79">
      <c r="A34" s="70">
        <v>3.8000000000000003E-8</v>
      </c>
      <c r="B34" s="143"/>
      <c r="C34" s="142"/>
      <c r="D34" s="155"/>
      <c r="E34" s="127" t="str">
        <f t="shared" si="25"/>
        <v>8 x 8</v>
      </c>
      <c r="F34" s="124"/>
      <c r="G34" s="107"/>
      <c r="H34" s="142"/>
      <c r="I34" s="122">
        <f t="shared" si="44"/>
        <v>20</v>
      </c>
      <c r="J34" s="26"/>
      <c r="K34" s="28" t="str">
        <f t="shared" si="7"/>
        <v/>
      </c>
      <c r="L34" s="142"/>
      <c r="M34" s="122">
        <f t="shared" si="26"/>
        <v>10</v>
      </c>
      <c r="N34" s="26"/>
      <c r="O34" s="28" t="str">
        <f t="shared" si="40"/>
        <v/>
      </c>
      <c r="P34" s="142"/>
      <c r="Q34" s="122">
        <f t="shared" si="27"/>
        <v>0</v>
      </c>
      <c r="R34" s="26"/>
      <c r="S34" s="28" t="str">
        <f t="shared" si="41"/>
        <v/>
      </c>
      <c r="T34" s="142"/>
      <c r="U34" s="122">
        <f t="shared" si="28"/>
        <v>0</v>
      </c>
      <c r="V34" s="26"/>
      <c r="W34" s="28" t="str">
        <f t="shared" si="8"/>
        <v/>
      </c>
      <c r="X34" s="142"/>
      <c r="Y34" s="122">
        <f t="shared" si="29"/>
        <v>0</v>
      </c>
      <c r="Z34" s="26"/>
      <c r="AA34" s="72" t="str">
        <f t="shared" si="9"/>
        <v/>
      </c>
      <c r="AB34" s="25" t="str">
        <f>IF(G34="","",COUNTIF(Tirades!$AY$5:$AY$1081,G34))</f>
        <v/>
      </c>
      <c r="AC34" s="1" t="str">
        <f>IF(SUMIF(Tirades!$AD$5:$AD$216,G34,Tirades!$AP$5:$AP$216)=0,"",SUMIF(Tirades!$AD$5:$AD$216,G34,Tirades!$AP$5:$AP$216))</f>
        <v/>
      </c>
      <c r="AD34" s="1" t="str">
        <f>IF(SUMIF(Tirades!$AD$221:$AD$432,G34,Tirades!$AP$221:$AP$432)=0,"",SUMIF(Tirades!$AD$221:$AD$432,G34,Tirades!$AP$221:$AP$432))</f>
        <v/>
      </c>
      <c r="AE34" s="1" t="str">
        <f>IF(SUMIF(Tirades!$AD$437:$AD$649,G34,Tirades!$AP$437:$AP$649)=0,"",SUMIF(Tirades!$AD$437:$AD$649,G34,Tirades!$AP$437:$AP$649))</f>
        <v/>
      </c>
      <c r="AF34" s="1" t="str">
        <f>IF(SUMIF(Tirades!$AD$654:$AD$865,G34,Tirades!$AP$654:$AP$865)=0,"",SUMIF(Tirades!$AD$654:$AD$865,G34,Tirades!$AP$654:$AP$865))</f>
        <v/>
      </c>
      <c r="AG34" s="1" t="str">
        <f>IF(SUMIF(Tirades!$AD$870:$AD$1081,G34,Tirades!$AP$870:$AP$1081)=0,"",SUMIF(Tirades!$AD$870:$AD$1081,G34,Tirades!$AP$870:$AP$1081))</f>
        <v/>
      </c>
      <c r="AH34" s="1" t="str">
        <f>IF(SUMIF(Tirades!$AD$5:$AD$1081,G34,Tirades!$AP$5:$AP$1081)=0,"",SUMIF(Tirades!$AD$5:$AD$1081,G34,Tirades!$AP$5:$AP$1081))</f>
        <v/>
      </c>
      <c r="AI34" s="4" t="str">
        <f t="shared" si="2"/>
        <v/>
      </c>
      <c r="AJ34" s="5" t="str">
        <f t="shared" si="3"/>
        <v/>
      </c>
      <c r="AK34" s="1" t="str">
        <f t="shared" si="30"/>
        <v/>
      </c>
      <c r="AL34" s="1">
        <f>SUMIF(Tirades!$AD$5:$AD$1081,G34,Tirades!$AR$5:$AR$1081)</f>
        <v>0</v>
      </c>
      <c r="AM34" s="6">
        <f t="shared" si="10"/>
        <v>0</v>
      </c>
      <c r="AN34" s="1">
        <f>SUMIF(Tirades!$AD$5:$AD$1081,G34,Tirades!$AS$5:$AS$1081)</f>
        <v>0</v>
      </c>
      <c r="AO34" s="7">
        <f t="shared" si="11"/>
        <v>0</v>
      </c>
      <c r="AP34" s="5" t="str">
        <f t="shared" si="4"/>
        <v/>
      </c>
      <c r="AQ34" s="1" t="str">
        <f t="shared" si="5"/>
        <v/>
      </c>
      <c r="AR34" s="1" t="str">
        <f t="shared" si="12"/>
        <v/>
      </c>
      <c r="AS34" t="str">
        <f t="shared" si="13"/>
        <v/>
      </c>
      <c r="AT34" s="1" t="str">
        <f t="shared" si="14"/>
        <v/>
      </c>
      <c r="AU34" s="1" t="str">
        <f t="shared" si="15"/>
        <v/>
      </c>
      <c r="AV34" t="str">
        <f t="shared" si="16"/>
        <v/>
      </c>
      <c r="AW34" s="1" t="str">
        <f t="shared" si="17"/>
        <v/>
      </c>
      <c r="AX34" s="1" t="str">
        <f t="shared" si="18"/>
        <v/>
      </c>
      <c r="AY34" s="1" t="str">
        <f t="shared" si="19"/>
        <v/>
      </c>
      <c r="AZ34" s="1" t="str">
        <f t="shared" si="20"/>
        <v/>
      </c>
      <c r="BA34" s="1" t="str">
        <f t="shared" si="21"/>
        <v/>
      </c>
      <c r="BB34" s="1" t="str">
        <f t="shared" si="22"/>
        <v/>
      </c>
      <c r="BC34" s="1" t="str">
        <f t="shared" si="23"/>
        <v/>
      </c>
      <c r="BD34" s="1" t="str">
        <f t="shared" si="24"/>
        <v/>
      </c>
      <c r="BE34" s="76" t="str">
        <f>IF(G34="","",(SUMIF(Tirades!$BA$5:$BA$1081,G34,Tirades!$BB$5:$BB$1081)))</f>
        <v/>
      </c>
      <c r="BG34" s="29">
        <f>IF((SUM(AH235:AH242))=0,"",SUM(AH235:AH242))</f>
        <v>406</v>
      </c>
      <c r="BH34" s="36">
        <f>SUM(AP235:AP242)</f>
        <v>406.02300891800002</v>
      </c>
      <c r="BI34" s="30" t="str">
        <f>IF(D235="","",D235)</f>
        <v>Veteranos Basquet Tordera CBTV</v>
      </c>
      <c r="BJ34" s="1">
        <f>IF(SUM(AC235:AC242)=0,"",SUM(AC235:AC242))</f>
        <v>246</v>
      </c>
      <c r="BK34" s="1">
        <f>IF(SUM(AD235:AD242)=0,"",SUM(AD235:AD242))</f>
        <v>160</v>
      </c>
      <c r="BL34" s="1" t="str">
        <f>IF(SUM(AE235:AE242)=0,"",SUM(AE235:AE242))</f>
        <v/>
      </c>
      <c r="BM34" s="1" t="str">
        <f>IF(SUM(AF235:AF242)=0,"",SUM(AF235:AF242))</f>
        <v/>
      </c>
      <c r="BN34" s="1" t="str">
        <f>IF(SUM(AG235:AG242)=0,"",SUM(AG235:AG242))</f>
        <v/>
      </c>
      <c r="BO34" s="30">
        <f t="shared" si="31"/>
        <v>406</v>
      </c>
      <c r="BP34" s="30">
        <f>SUM(AL235:AL242)</f>
        <v>23</v>
      </c>
      <c r="BQ34" s="75" t="str">
        <f>IF(C235="","",BG34)</f>
        <v/>
      </c>
      <c r="BR34" s="61" t="str">
        <f t="shared" si="34"/>
        <v/>
      </c>
      <c r="BS34" s="61" t="str">
        <f t="shared" si="35"/>
        <v/>
      </c>
      <c r="BT34" s="61" t="str">
        <f t="shared" si="36"/>
        <v/>
      </c>
      <c r="BU34" s="75">
        <f>IF(C235="",BG34,"")</f>
        <v>406</v>
      </c>
      <c r="BV34" s="61">
        <f t="shared" si="37"/>
        <v>406.02300891800002</v>
      </c>
      <c r="BW34" s="61">
        <f t="shared" si="38"/>
        <v>20</v>
      </c>
      <c r="BX34" s="61" t="str">
        <f t="shared" si="39"/>
        <v>Veteranos Basquet Tordera CBTV</v>
      </c>
      <c r="BY34" s="75">
        <f t="shared" si="32"/>
        <v>58</v>
      </c>
      <c r="BZ34" s="61" t="str">
        <f t="shared" si="33"/>
        <v>Santi Barrera</v>
      </c>
      <c r="CA34" s="90">
        <f>IF(BZ34="","",((SUMIF(Tirades!$AD$5:$AD$1081,G33,Tirades!$AX$5:$AX$1081))+A33))</f>
        <v>2.000000037</v>
      </c>
    </row>
    <row r="35" spans="1:79">
      <c r="A35" s="70">
        <v>4.1000000000000003E-8</v>
      </c>
      <c r="B35" s="143">
        <v>5</v>
      </c>
      <c r="C35" s="142"/>
      <c r="D35" s="144" t="s">
        <v>75</v>
      </c>
      <c r="E35" s="127" t="str">
        <f>D35</f>
        <v>Oju Peligru</v>
      </c>
      <c r="F35" s="124"/>
      <c r="G35" s="107" t="s">
        <v>76</v>
      </c>
      <c r="H35" s="142">
        <v>3</v>
      </c>
      <c r="I35" s="122">
        <f>H35</f>
        <v>3</v>
      </c>
      <c r="J35" s="26"/>
      <c r="K35" s="28" t="str">
        <f t="shared" si="7"/>
        <v/>
      </c>
      <c r="L35" s="142">
        <v>13</v>
      </c>
      <c r="M35" s="122">
        <f>L35</f>
        <v>13</v>
      </c>
      <c r="N35" s="26">
        <v>5</v>
      </c>
      <c r="O35" s="28">
        <f t="shared" si="40"/>
        <v>135</v>
      </c>
      <c r="P35" s="142"/>
      <c r="Q35" s="122">
        <f>P35</f>
        <v>0</v>
      </c>
      <c r="R35" s="26"/>
      <c r="S35" s="28" t="str">
        <f t="shared" si="41"/>
        <v/>
      </c>
      <c r="T35" s="142"/>
      <c r="U35" s="122">
        <f>T35</f>
        <v>0</v>
      </c>
      <c r="V35" s="26"/>
      <c r="W35" s="28" t="str">
        <f t="shared" si="8"/>
        <v/>
      </c>
      <c r="X35" s="142"/>
      <c r="Y35" s="122">
        <f>X35</f>
        <v>0</v>
      </c>
      <c r="Z35" s="26"/>
      <c r="AA35" s="72" t="str">
        <f t="shared" si="9"/>
        <v/>
      </c>
      <c r="AB35" s="25">
        <f>IF(G35="","",COUNTIF(Tirades!$AY$5:$AY$1081,G35))</f>
        <v>1</v>
      </c>
      <c r="AC35" s="1" t="str">
        <f>IF(SUMIF(Tirades!$AD$5:$AD$216,G35,Tirades!$AP$5:$AP$216)=0,"",SUMIF(Tirades!$AD$5:$AD$216,G35,Tirades!$AP$5:$AP$216))</f>
        <v/>
      </c>
      <c r="AD35" s="1">
        <f>IF(SUMIF(Tirades!$AD$221:$AD$432,G35,Tirades!$AP$221:$AP$432)=0,"",SUMIF(Tirades!$AD$221:$AD$432,G35,Tirades!$AP$221:$AP$432))</f>
        <v>73</v>
      </c>
      <c r="AE35" s="1" t="str">
        <f>IF(SUMIF(Tirades!$AD$437:$AD$649,G35,Tirades!$AP$437:$AP$649)=0,"",SUMIF(Tirades!$AD$437:$AD$649,G35,Tirades!$AP$437:$AP$649))</f>
        <v/>
      </c>
      <c r="AF35" s="1" t="str">
        <f>IF(SUMIF(Tirades!$AD$654:$AD$865,G35,Tirades!$AP$654:$AP$865)=0,"",SUMIF(Tirades!$AD$654:$AD$865,G35,Tirades!$AP$654:$AP$865))</f>
        <v/>
      </c>
      <c r="AG35" s="1" t="str">
        <f>IF(SUMIF(Tirades!$AD$870:$AD$1081,G35,Tirades!$AP$870:$AP$1081)=0,"",SUMIF(Tirades!$AD$870:$AD$1081,G35,Tirades!$AP$870:$AP$1081))</f>
        <v/>
      </c>
      <c r="AH35" s="1">
        <f>IF(SUMIF(Tirades!$AD$5:$AD$1081,G35,Tirades!$AP$5:$AP$1081)=0,"",SUMIF(Tirades!$AD$5:$AD$1081,G35,Tirades!$AP$5:$AP$1081))</f>
        <v>73</v>
      </c>
      <c r="AI35" s="4">
        <f t="shared" si="2"/>
        <v>73</v>
      </c>
      <c r="AJ35" s="5">
        <f t="shared" si="3"/>
        <v>73.006001041000005</v>
      </c>
      <c r="AK35" s="1">
        <f t="shared" si="30"/>
        <v>14</v>
      </c>
      <c r="AL35" s="1">
        <f>SUMIF(Tirades!$AD$5:$AD$1081,G35,Tirades!$AR$5:$AR$1081)</f>
        <v>6</v>
      </c>
      <c r="AM35" s="6">
        <f t="shared" si="10"/>
        <v>6.0000000000000001E-3</v>
      </c>
      <c r="AN35" s="1">
        <f>SUMIF(Tirades!$AD$5:$AD$1081,G35,Tirades!$AS$5:$AS$1081)</f>
        <v>1</v>
      </c>
      <c r="AO35" s="7">
        <f t="shared" si="11"/>
        <v>9.9999999999999995E-7</v>
      </c>
      <c r="AP35" s="5">
        <f t="shared" si="4"/>
        <v>73.006001041000005</v>
      </c>
      <c r="AQ35" s="1" t="str">
        <f t="shared" si="5"/>
        <v>Joana Castañeda</v>
      </c>
      <c r="AR35" s="1" t="str">
        <f t="shared" si="12"/>
        <v>Oju Peligru</v>
      </c>
      <c r="AS35" t="str">
        <f t="shared" si="13"/>
        <v/>
      </c>
      <c r="AT35" s="1" t="str">
        <f t="shared" si="14"/>
        <v/>
      </c>
      <c r="AU35" s="1" t="str">
        <f t="shared" si="15"/>
        <v/>
      </c>
      <c r="AV35">
        <f t="shared" si="16"/>
        <v>73.006001041000005</v>
      </c>
      <c r="AW35" s="1">
        <f t="shared" si="17"/>
        <v>4</v>
      </c>
      <c r="AX35" s="1" t="str">
        <f t="shared" si="18"/>
        <v>Joana Castañeda</v>
      </c>
      <c r="AY35" s="1" t="str">
        <f t="shared" si="19"/>
        <v/>
      </c>
      <c r="AZ35" s="1" t="str">
        <f t="shared" si="20"/>
        <v/>
      </c>
      <c r="BA35" s="1" t="str">
        <f t="shared" si="21"/>
        <v/>
      </c>
      <c r="BB35" s="1" t="str">
        <f t="shared" si="22"/>
        <v/>
      </c>
      <c r="BC35" s="1" t="str">
        <f t="shared" si="23"/>
        <v/>
      </c>
      <c r="BD35" s="1" t="str">
        <f t="shared" si="24"/>
        <v/>
      </c>
      <c r="BE35" s="76">
        <f>IF(G35="","",(SUMIF(Tirades!$BA$5:$BA$1081,G35,Tirades!$BB$5:$BB$1081)))</f>
        <v>9</v>
      </c>
      <c r="BG35" s="29">
        <f>IF((SUM(AH243:AH250))=0,"",SUM(AH243:AH250))</f>
        <v>340</v>
      </c>
      <c r="BH35" s="36">
        <f>SUM(AP243:AP250)</f>
        <v>340.015008405</v>
      </c>
      <c r="BI35" s="30" t="str">
        <f>IF(D243="","",D243)</f>
        <v>Bitlles amb les Birres</v>
      </c>
      <c r="BJ35" s="1">
        <f>IF(SUM(AC243:AC250)=0,"",SUM(AC243:AC250))</f>
        <v>186</v>
      </c>
      <c r="BK35" s="1">
        <f>IF(SUM(AD243:AD250)=0,"",SUM(AD243:AD250))</f>
        <v>154</v>
      </c>
      <c r="BL35" s="1" t="str">
        <f>IF(SUM(AE243:AE250)=0,"",SUM(AE243:AE250))</f>
        <v/>
      </c>
      <c r="BM35" s="1" t="str">
        <f>IF(SUM(AF243:AF250)=0,"",SUM(AF243:AF250))</f>
        <v/>
      </c>
      <c r="BN35" s="1" t="str">
        <f>IF(SUM(AG243:AG250)=0,"",SUM(AG243:AG250))</f>
        <v/>
      </c>
      <c r="BO35" s="30">
        <f t="shared" si="31"/>
        <v>340</v>
      </c>
      <c r="BP35" s="30">
        <f>SUM(AL243:AL250)</f>
        <v>15</v>
      </c>
      <c r="BQ35" s="75" t="str">
        <f>IF(C243="","",BG35)</f>
        <v/>
      </c>
      <c r="BR35" s="61" t="str">
        <f t="shared" si="34"/>
        <v/>
      </c>
      <c r="BS35" s="61" t="str">
        <f t="shared" si="35"/>
        <v/>
      </c>
      <c r="BT35" s="61" t="str">
        <f t="shared" si="36"/>
        <v/>
      </c>
      <c r="BU35" s="75">
        <f>IF(C243="",BG35,"")</f>
        <v>340</v>
      </c>
      <c r="BV35" s="61">
        <f t="shared" si="37"/>
        <v>340.015008405</v>
      </c>
      <c r="BW35" s="61">
        <f t="shared" si="38"/>
        <v>25</v>
      </c>
      <c r="BX35" s="61" t="str">
        <f t="shared" si="39"/>
        <v>Bitlles amb les Birres</v>
      </c>
      <c r="BY35" s="75" t="str">
        <f t="shared" si="32"/>
        <v/>
      </c>
      <c r="BZ35" s="61" t="str">
        <f t="shared" si="33"/>
        <v/>
      </c>
      <c r="CA35" s="90" t="str">
        <f>IF(BZ35="","",((SUMIF(Tirades!$AD$5:$AD$1081,G34,Tirades!$AX$5:$AX$1081))+A34))</f>
        <v/>
      </c>
    </row>
    <row r="36" spans="1:79">
      <c r="A36" s="70">
        <v>4.2000000000000006E-8</v>
      </c>
      <c r="B36" s="143"/>
      <c r="C36" s="142"/>
      <c r="D36" s="145"/>
      <c r="E36" s="127" t="str">
        <f t="shared" si="25"/>
        <v>Oju Peligru</v>
      </c>
      <c r="F36" s="123"/>
      <c r="G36" s="107" t="s">
        <v>77</v>
      </c>
      <c r="H36" s="142"/>
      <c r="I36" s="122">
        <f t="shared" ref="I36:I42" si="45">I35</f>
        <v>3</v>
      </c>
      <c r="J36" s="26">
        <v>2</v>
      </c>
      <c r="K36" s="28">
        <f t="shared" si="7"/>
        <v>32</v>
      </c>
      <c r="L36" s="142"/>
      <c r="M36" s="122">
        <f t="shared" si="26"/>
        <v>13</v>
      </c>
      <c r="N36" s="26">
        <v>1</v>
      </c>
      <c r="O36" s="28">
        <f t="shared" si="40"/>
        <v>131</v>
      </c>
      <c r="P36" s="142"/>
      <c r="Q36" s="122">
        <f t="shared" si="27"/>
        <v>0</v>
      </c>
      <c r="R36" s="26"/>
      <c r="S36" s="28" t="str">
        <f t="shared" si="41"/>
        <v/>
      </c>
      <c r="T36" s="142"/>
      <c r="U36" s="122">
        <f t="shared" si="28"/>
        <v>0</v>
      </c>
      <c r="V36" s="26"/>
      <c r="W36" s="28" t="str">
        <f t="shared" si="8"/>
        <v/>
      </c>
      <c r="X36" s="142"/>
      <c r="Y36" s="122">
        <f t="shared" si="29"/>
        <v>0</v>
      </c>
      <c r="Z36" s="26"/>
      <c r="AA36" s="72" t="str">
        <f t="shared" si="9"/>
        <v/>
      </c>
      <c r="AB36" s="25">
        <f>IF(G36="","",COUNTIF(Tirades!$AY$5:$AY$1081,G36))</f>
        <v>2</v>
      </c>
      <c r="AC36" s="1">
        <f>IF(SUMIF(Tirades!$AD$5:$AD$216,G36,Tirades!$AP$5:$AP$216)=0,"",SUMIF(Tirades!$AD$5:$AD$216,G36,Tirades!$AP$5:$AP$216))</f>
        <v>25</v>
      </c>
      <c r="AD36" s="1">
        <f>IF(SUMIF(Tirades!$AD$221:$AD$432,G36,Tirades!$AP$221:$AP$432)=0,"",SUMIF(Tirades!$AD$221:$AD$432,G36,Tirades!$AP$221:$AP$432))</f>
        <v>27</v>
      </c>
      <c r="AE36" s="1" t="str">
        <f>IF(SUMIF(Tirades!$AD$437:$AD$649,G36,Tirades!$AP$437:$AP$649)=0,"",SUMIF(Tirades!$AD$437:$AD$649,G36,Tirades!$AP$437:$AP$649))</f>
        <v/>
      </c>
      <c r="AF36" s="1" t="str">
        <f>IF(SUMIF(Tirades!$AD$654:$AD$865,G36,Tirades!$AP$654:$AP$865)=0,"",SUMIF(Tirades!$AD$654:$AD$865,G36,Tirades!$AP$654:$AP$865))</f>
        <v/>
      </c>
      <c r="AG36" s="1" t="str">
        <f>IF(SUMIF(Tirades!$AD$870:$AD$1081,G36,Tirades!$AP$870:$AP$1081)=0,"",SUMIF(Tirades!$AD$870:$AD$1081,G36,Tirades!$AP$870:$AP$1081))</f>
        <v/>
      </c>
      <c r="AH36" s="1">
        <f>IF(SUMIF(Tirades!$AD$5:$AD$1081,G36,Tirades!$AP$5:$AP$1081)=0,"",SUMIF(Tirades!$AD$5:$AD$1081,G36,Tirades!$AP$5:$AP$1081))</f>
        <v>52</v>
      </c>
      <c r="AI36" s="4">
        <f t="shared" si="2"/>
        <v>26</v>
      </c>
      <c r="AJ36" s="5">
        <f t="shared" si="3"/>
        <v>26.000000520999997</v>
      </c>
      <c r="AK36" s="1">
        <f t="shared" si="30"/>
        <v>194</v>
      </c>
      <c r="AL36" s="1">
        <f>SUMIF(Tirades!$AD$5:$AD$1081,G36,Tirades!$AR$5:$AR$1081)</f>
        <v>0</v>
      </c>
      <c r="AM36" s="6">
        <f t="shared" si="10"/>
        <v>0</v>
      </c>
      <c r="AN36" s="1">
        <f>SUMIF(Tirades!$AD$5:$AD$1081,G36,Tirades!$AS$5:$AS$1081)</f>
        <v>1</v>
      </c>
      <c r="AO36" s="7">
        <f t="shared" si="11"/>
        <v>9.9999999999999995E-7</v>
      </c>
      <c r="AP36" s="5">
        <f t="shared" si="4"/>
        <v>52.000001042000001</v>
      </c>
      <c r="AQ36" s="1" t="str">
        <f t="shared" si="5"/>
        <v>Alba Romera</v>
      </c>
      <c r="AR36" s="1" t="str">
        <f t="shared" si="12"/>
        <v>Oju Peligru</v>
      </c>
      <c r="AS36" t="str">
        <f t="shared" si="13"/>
        <v/>
      </c>
      <c r="AT36" s="1" t="str">
        <f t="shared" si="14"/>
        <v/>
      </c>
      <c r="AU36" s="1" t="str">
        <f t="shared" si="15"/>
        <v/>
      </c>
      <c r="AV36">
        <f t="shared" si="16"/>
        <v>26.000000520999997</v>
      </c>
      <c r="AW36" s="1">
        <f t="shared" si="17"/>
        <v>146</v>
      </c>
      <c r="AX36" s="1" t="str">
        <f t="shared" si="18"/>
        <v>Alba Romera</v>
      </c>
      <c r="AY36" s="1" t="str">
        <f t="shared" si="19"/>
        <v/>
      </c>
      <c r="AZ36" s="1" t="str">
        <f t="shared" si="20"/>
        <v/>
      </c>
      <c r="BA36" s="1" t="str">
        <f t="shared" si="21"/>
        <v/>
      </c>
      <c r="BB36" s="1" t="str">
        <f t="shared" si="22"/>
        <v/>
      </c>
      <c r="BC36" s="1" t="str">
        <f t="shared" si="23"/>
        <v/>
      </c>
      <c r="BD36" s="1" t="str">
        <f t="shared" si="24"/>
        <v/>
      </c>
      <c r="BE36" s="76">
        <f>IF(G36="","",(SUMIF(Tirades!$BA$5:$BA$1081,G36,Tirades!$BB$5:$BB$1081)))</f>
        <v>18</v>
      </c>
      <c r="BG36" s="29">
        <f>IF((SUM(AH251:AH258))=0,"",SUM(AH251:AH258))</f>
        <v>605</v>
      </c>
      <c r="BH36" s="36">
        <f>SUM(AP251:AP258)</f>
        <v>605.04201644500006</v>
      </c>
      <c r="BI36" s="30" t="str">
        <f>IF(D251="","",D251)</f>
        <v>Birra Amunt Bitlla Avall</v>
      </c>
      <c r="BJ36" s="1">
        <f>IF(SUM(AC251:AC258)=0,"",SUM(AC251:AC258))</f>
        <v>271</v>
      </c>
      <c r="BK36" s="1">
        <f>IF(SUM(AD251:AD258)=0,"",SUM(AD251:AD258))</f>
        <v>334</v>
      </c>
      <c r="BL36" s="1" t="str">
        <f>IF(SUM(AE251:AE258)=0,"",SUM(AE251:AE258))</f>
        <v/>
      </c>
      <c r="BM36" s="1" t="str">
        <f>IF(SUM(AF251:AF258)=0,"",SUM(AF251:AF258))</f>
        <v/>
      </c>
      <c r="BN36" s="1" t="str">
        <f>IF(SUM(AG251:AG258)=0,"",SUM(AG251:AG258))</f>
        <v/>
      </c>
      <c r="BO36" s="30">
        <f t="shared" si="31"/>
        <v>605</v>
      </c>
      <c r="BP36" s="30">
        <f>SUM(AL251:AL258)</f>
        <v>42</v>
      </c>
      <c r="BQ36" s="75" t="str">
        <f>IF(C251="","",BG36)</f>
        <v/>
      </c>
      <c r="BR36" s="61" t="str">
        <f t="shared" si="34"/>
        <v/>
      </c>
      <c r="BS36" s="61" t="str">
        <f t="shared" si="35"/>
        <v/>
      </c>
      <c r="BT36" s="61" t="str">
        <f t="shared" si="36"/>
        <v/>
      </c>
      <c r="BU36" s="75">
        <f>IF(C251="",BG36,"")</f>
        <v>605</v>
      </c>
      <c r="BV36" s="61">
        <f t="shared" si="37"/>
        <v>605.04201644500006</v>
      </c>
      <c r="BW36" s="61">
        <f t="shared" si="38"/>
        <v>5</v>
      </c>
      <c r="BX36" s="61" t="str">
        <f t="shared" si="39"/>
        <v>Birra Amunt Bitlla Avall</v>
      </c>
      <c r="BY36" s="75">
        <f t="shared" si="32"/>
        <v>197</v>
      </c>
      <c r="BZ36" s="61" t="str">
        <f t="shared" si="33"/>
        <v>Joana Castañeda</v>
      </c>
      <c r="CA36" s="90">
        <f>IF(BZ36="","",((SUMIF(Tirades!$AD$5:$AD$1081,G35,Tirades!$AX$5:$AX$1081))+A35))</f>
        <v>4.1000000000000003E-8</v>
      </c>
    </row>
    <row r="37" spans="1:79">
      <c r="A37" s="70">
        <v>4.3000000000000001E-8</v>
      </c>
      <c r="B37" s="143"/>
      <c r="C37" s="142"/>
      <c r="D37" s="145"/>
      <c r="E37" s="127" t="str">
        <f t="shared" si="25"/>
        <v>Oju Peligru</v>
      </c>
      <c r="F37" s="123" t="s">
        <v>35</v>
      </c>
      <c r="G37" s="107" t="s">
        <v>78</v>
      </c>
      <c r="H37" s="142"/>
      <c r="I37" s="122">
        <f t="shared" si="45"/>
        <v>3</v>
      </c>
      <c r="J37" s="26">
        <v>1</v>
      </c>
      <c r="K37" s="28">
        <f t="shared" si="7"/>
        <v>31</v>
      </c>
      <c r="L37" s="142"/>
      <c r="M37" s="122">
        <f t="shared" si="26"/>
        <v>13</v>
      </c>
      <c r="N37" s="26">
        <v>3</v>
      </c>
      <c r="O37" s="28">
        <f t="shared" si="40"/>
        <v>133</v>
      </c>
      <c r="P37" s="142"/>
      <c r="Q37" s="122">
        <f t="shared" si="27"/>
        <v>0</v>
      </c>
      <c r="R37" s="26"/>
      <c r="S37" s="28" t="str">
        <f t="shared" si="41"/>
        <v/>
      </c>
      <c r="T37" s="142"/>
      <c r="U37" s="122">
        <f t="shared" si="28"/>
        <v>0</v>
      </c>
      <c r="V37" s="26"/>
      <c r="W37" s="28" t="str">
        <f t="shared" si="8"/>
        <v/>
      </c>
      <c r="X37" s="142"/>
      <c r="Y37" s="122">
        <f t="shared" si="29"/>
        <v>0</v>
      </c>
      <c r="Z37" s="26"/>
      <c r="AA37" s="72" t="str">
        <f t="shared" si="9"/>
        <v/>
      </c>
      <c r="AB37" s="25">
        <f>IF(G37="","",COUNTIF(Tirades!$AY$5:$AY$1081,G37))</f>
        <v>2</v>
      </c>
      <c r="AC37" s="1">
        <f>IF(SUMIF(Tirades!$AD$5:$AD$216,G37,Tirades!$AP$5:$AP$216)=0,"",SUMIF(Tirades!$AD$5:$AD$216,G37,Tirades!$AP$5:$AP$216))</f>
        <v>90</v>
      </c>
      <c r="AD37" s="1">
        <f>IF(SUMIF(Tirades!$AD$221:$AD$432,G37,Tirades!$AP$221:$AP$432)=0,"",SUMIF(Tirades!$AD$221:$AD$432,G37,Tirades!$AP$221:$AP$432))</f>
        <v>70</v>
      </c>
      <c r="AE37" s="1" t="str">
        <f>IF(SUMIF(Tirades!$AD$437:$AD$649,G37,Tirades!$AP$437:$AP$649)=0,"",SUMIF(Tirades!$AD$437:$AD$649,G37,Tirades!$AP$437:$AP$649))</f>
        <v/>
      </c>
      <c r="AF37" s="1" t="str">
        <f>IF(SUMIF(Tirades!$AD$654:$AD$865,G37,Tirades!$AP$654:$AP$865)=0,"",SUMIF(Tirades!$AD$654:$AD$865,G37,Tirades!$AP$654:$AP$865))</f>
        <v/>
      </c>
      <c r="AG37" s="1" t="str">
        <f>IF(SUMIF(Tirades!$AD$870:$AD$1081,G37,Tirades!$AP$870:$AP$1081)=0,"",SUMIF(Tirades!$AD$870:$AD$1081,G37,Tirades!$AP$870:$AP$1081))</f>
        <v/>
      </c>
      <c r="AH37" s="1">
        <f>IF(SUMIF(Tirades!$AD$5:$AD$1081,G37,Tirades!$AP$5:$AP$1081)=0,"",SUMIF(Tirades!$AD$5:$AD$1081,G37,Tirades!$AP$5:$AP$1081))</f>
        <v>160</v>
      </c>
      <c r="AI37" s="4">
        <f t="shared" si="2"/>
        <v>80</v>
      </c>
      <c r="AJ37" s="5">
        <f t="shared" si="3"/>
        <v>80.007001021500002</v>
      </c>
      <c r="AK37" s="1">
        <f t="shared" si="30"/>
        <v>3</v>
      </c>
      <c r="AL37" s="1">
        <f>SUMIF(Tirades!$AD$5:$AD$1081,G37,Tirades!$AR$5:$AR$1081)</f>
        <v>14</v>
      </c>
      <c r="AM37" s="6">
        <f t="shared" si="10"/>
        <v>1.4E-2</v>
      </c>
      <c r="AN37" s="1">
        <f>SUMIF(Tirades!$AD$5:$AD$1081,G37,Tirades!$AS$5:$AS$1081)</f>
        <v>2</v>
      </c>
      <c r="AO37" s="7">
        <f t="shared" si="11"/>
        <v>1.9999999999999999E-6</v>
      </c>
      <c r="AP37" s="5">
        <f t="shared" si="4"/>
        <v>160.014002043</v>
      </c>
      <c r="AQ37" s="1" t="str">
        <f t="shared" si="5"/>
        <v>Laia Roura</v>
      </c>
      <c r="AR37" s="1" t="str">
        <f t="shared" si="12"/>
        <v>Oju Peligru</v>
      </c>
      <c r="AS37">
        <f t="shared" si="13"/>
        <v>80.007001021500002</v>
      </c>
      <c r="AT37" s="1">
        <f t="shared" si="14"/>
        <v>2</v>
      </c>
      <c r="AU37" s="1" t="str">
        <f t="shared" si="15"/>
        <v>Laia Roura</v>
      </c>
      <c r="AV37" t="str">
        <f t="shared" si="16"/>
        <v/>
      </c>
      <c r="AW37" s="1" t="str">
        <f t="shared" si="17"/>
        <v/>
      </c>
      <c r="AX37" s="1" t="str">
        <f t="shared" si="18"/>
        <v/>
      </c>
      <c r="AY37" s="1" t="str">
        <f t="shared" si="19"/>
        <v/>
      </c>
      <c r="AZ37" s="1" t="str">
        <f t="shared" si="20"/>
        <v/>
      </c>
      <c r="BA37" s="1" t="str">
        <f t="shared" si="21"/>
        <v/>
      </c>
      <c r="BB37" s="1" t="str">
        <f t="shared" si="22"/>
        <v/>
      </c>
      <c r="BC37" s="1" t="str">
        <f t="shared" si="23"/>
        <v/>
      </c>
      <c r="BD37" s="1" t="str">
        <f t="shared" si="24"/>
        <v/>
      </c>
      <c r="BE37" s="76">
        <f>IF(G37="","",(SUMIF(Tirades!$BA$5:$BA$1081,G37,Tirades!$BB$5:$BB$1081)))</f>
        <v>18</v>
      </c>
      <c r="BG37" s="29">
        <f>IF((SUM(AH259:AH266))=0,"",SUM(AH259:AH266))</f>
        <v>466</v>
      </c>
      <c r="BH37" s="36">
        <f>SUM(AP259:AP266)</f>
        <v>466.02501049199998</v>
      </c>
      <c r="BI37" s="30" t="str">
        <f>IF(D259="","",D259)</f>
        <v>Coca's Family</v>
      </c>
      <c r="BJ37" s="1">
        <f>IF(SUM(AC259:AC266)=0,"",SUM(AC259:AC266))</f>
        <v>230</v>
      </c>
      <c r="BK37" s="1">
        <f>IF(SUM(AD259:AD266)=0,"",SUM(AD259:AD266))</f>
        <v>236</v>
      </c>
      <c r="BL37" s="1" t="str">
        <f>IF(SUM(AE259:AE266)=0,"",SUM(AE259:AE266))</f>
        <v/>
      </c>
      <c r="BM37" s="1" t="str">
        <f>IF(SUM(AF259:AF266)=0,"",SUM(AF259:AF266))</f>
        <v/>
      </c>
      <c r="BN37" s="1" t="str">
        <f>IF(SUM(AG259:AG266)=0,"",SUM(AG259:AG266))</f>
        <v/>
      </c>
      <c r="BO37" s="30">
        <f t="shared" si="31"/>
        <v>466</v>
      </c>
      <c r="BP37" s="30">
        <f>SUM(AL259:AL266)</f>
        <v>25</v>
      </c>
      <c r="BQ37" s="75" t="str">
        <f>IF(C259="","",BG37)</f>
        <v/>
      </c>
      <c r="BR37" s="61" t="str">
        <f t="shared" si="34"/>
        <v/>
      </c>
      <c r="BS37" s="61" t="str">
        <f t="shared" si="35"/>
        <v/>
      </c>
      <c r="BT37" s="61" t="str">
        <f t="shared" si="36"/>
        <v/>
      </c>
      <c r="BU37" s="75">
        <f>IF(C259="",BG37,"")</f>
        <v>466</v>
      </c>
      <c r="BV37" s="61">
        <f t="shared" si="37"/>
        <v>466.02501049199998</v>
      </c>
      <c r="BW37" s="61">
        <f t="shared" si="38"/>
        <v>15</v>
      </c>
      <c r="BX37" s="61" t="str">
        <f t="shared" si="39"/>
        <v>Coca's Family</v>
      </c>
      <c r="BY37" s="75">
        <f t="shared" si="32"/>
        <v>93</v>
      </c>
      <c r="BZ37" s="61" t="str">
        <f t="shared" si="33"/>
        <v>Alba Romera</v>
      </c>
      <c r="CA37" s="90">
        <f>IF(BZ37="","",((SUMIF(Tirades!$AD$5:$AD$1081,G36,Tirades!$AX$5:$AX$1081))+A36))</f>
        <v>1.0000000419999999</v>
      </c>
    </row>
    <row r="38" spans="1:79">
      <c r="A38" s="70">
        <v>4.4000000000000004E-8</v>
      </c>
      <c r="B38" s="143"/>
      <c r="C38" s="142"/>
      <c r="D38" s="145"/>
      <c r="E38" s="127" t="str">
        <f t="shared" si="25"/>
        <v>Oju Peligru</v>
      </c>
      <c r="F38" s="124"/>
      <c r="G38" s="107" t="s">
        <v>79</v>
      </c>
      <c r="H38" s="142"/>
      <c r="I38" s="122">
        <f t="shared" si="45"/>
        <v>3</v>
      </c>
      <c r="J38" s="26">
        <v>5</v>
      </c>
      <c r="K38" s="28">
        <f t="shared" si="7"/>
        <v>35</v>
      </c>
      <c r="L38" s="142"/>
      <c r="M38" s="122">
        <f t="shared" si="26"/>
        <v>13</v>
      </c>
      <c r="N38" s="26">
        <v>4</v>
      </c>
      <c r="O38" s="28">
        <f t="shared" si="40"/>
        <v>134</v>
      </c>
      <c r="P38" s="142"/>
      <c r="Q38" s="122">
        <f t="shared" si="27"/>
        <v>0</v>
      </c>
      <c r="R38" s="26"/>
      <c r="S38" s="28" t="str">
        <f t="shared" si="41"/>
        <v/>
      </c>
      <c r="T38" s="142"/>
      <c r="U38" s="122">
        <f t="shared" si="28"/>
        <v>0</v>
      </c>
      <c r="V38" s="26"/>
      <c r="W38" s="28" t="str">
        <f t="shared" si="8"/>
        <v/>
      </c>
      <c r="X38" s="142"/>
      <c r="Y38" s="122">
        <f t="shared" si="29"/>
        <v>0</v>
      </c>
      <c r="Z38" s="26"/>
      <c r="AA38" s="72" t="str">
        <f t="shared" si="9"/>
        <v/>
      </c>
      <c r="AB38" s="25">
        <f>IF(G38="","",COUNTIF(Tirades!$AY$5:$AY$1081,G38))</f>
        <v>2</v>
      </c>
      <c r="AC38" s="1">
        <f>IF(SUMIF(Tirades!$AD$5:$AD$216,G38,Tirades!$AP$5:$AP$216)=0,"",SUMIF(Tirades!$AD$5:$AD$216,G38,Tirades!$AP$5:$AP$216))</f>
        <v>49</v>
      </c>
      <c r="AD38" s="1">
        <f>IF(SUMIF(Tirades!$AD$221:$AD$432,G38,Tirades!$AP$221:$AP$432)=0,"",SUMIF(Tirades!$AD$221:$AD$432,G38,Tirades!$AP$221:$AP$432))</f>
        <v>42</v>
      </c>
      <c r="AE38" s="1" t="str">
        <f>IF(SUMIF(Tirades!$AD$437:$AD$649,G38,Tirades!$AP$437:$AP$649)=0,"",SUMIF(Tirades!$AD$437:$AD$649,G38,Tirades!$AP$437:$AP$649))</f>
        <v/>
      </c>
      <c r="AF38" s="1" t="str">
        <f>IF(SUMIF(Tirades!$AD$654:$AD$865,G38,Tirades!$AP$654:$AP$865)=0,"",SUMIF(Tirades!$AD$654:$AD$865,G38,Tirades!$AP$654:$AP$865))</f>
        <v/>
      </c>
      <c r="AG38" s="1" t="str">
        <f>IF(SUMIF(Tirades!$AD$870:$AD$1081,G38,Tirades!$AP$870:$AP$1081)=0,"",SUMIF(Tirades!$AD$870:$AD$1081,G38,Tirades!$AP$870:$AP$1081))</f>
        <v/>
      </c>
      <c r="AH38" s="1">
        <f>IF(SUMIF(Tirades!$AD$5:$AD$1081,G38,Tirades!$AP$5:$AP$1081)=0,"",SUMIF(Tirades!$AD$5:$AD$1081,G38,Tirades!$AP$5:$AP$1081))</f>
        <v>91</v>
      </c>
      <c r="AI38" s="4">
        <f t="shared" si="2"/>
        <v>45.5</v>
      </c>
      <c r="AJ38" s="5">
        <f t="shared" si="3"/>
        <v>45.502500022</v>
      </c>
      <c r="AK38" s="1">
        <f t="shared" si="30"/>
        <v>136</v>
      </c>
      <c r="AL38" s="1">
        <f>SUMIF(Tirades!$AD$5:$AD$1081,G38,Tirades!$AR$5:$AR$1081)</f>
        <v>5</v>
      </c>
      <c r="AM38" s="6">
        <f t="shared" si="10"/>
        <v>5.0000000000000001E-3</v>
      </c>
      <c r="AN38" s="1">
        <f>SUMIF(Tirades!$AD$5:$AD$1081,G38,Tirades!$AS$5:$AS$1081)</f>
        <v>0</v>
      </c>
      <c r="AO38" s="7">
        <f t="shared" si="11"/>
        <v>0</v>
      </c>
      <c r="AP38" s="5">
        <f t="shared" si="4"/>
        <v>91.005000043999999</v>
      </c>
      <c r="AQ38" s="1" t="str">
        <f t="shared" si="5"/>
        <v>Paula López</v>
      </c>
      <c r="AR38" s="1" t="str">
        <f t="shared" si="12"/>
        <v>Oju Peligru</v>
      </c>
      <c r="AS38" t="str">
        <f t="shared" si="13"/>
        <v/>
      </c>
      <c r="AT38" s="1" t="str">
        <f t="shared" si="14"/>
        <v/>
      </c>
      <c r="AU38" s="1" t="str">
        <f t="shared" si="15"/>
        <v/>
      </c>
      <c r="AV38">
        <f t="shared" si="16"/>
        <v>45.502500022</v>
      </c>
      <c r="AW38" s="1">
        <f t="shared" si="17"/>
        <v>93</v>
      </c>
      <c r="AX38" s="1" t="str">
        <f t="shared" si="18"/>
        <v>Paula López</v>
      </c>
      <c r="AY38" s="1" t="str">
        <f t="shared" si="19"/>
        <v/>
      </c>
      <c r="AZ38" s="1" t="str">
        <f t="shared" si="20"/>
        <v/>
      </c>
      <c r="BA38" s="1" t="str">
        <f t="shared" si="21"/>
        <v/>
      </c>
      <c r="BB38" s="1" t="str">
        <f t="shared" si="22"/>
        <v/>
      </c>
      <c r="BC38" s="1" t="str">
        <f t="shared" si="23"/>
        <v/>
      </c>
      <c r="BD38" s="1" t="str">
        <f t="shared" si="24"/>
        <v/>
      </c>
      <c r="BE38" s="76">
        <f>IF(G38="","",(SUMIF(Tirades!$BA$5:$BA$1081,G38,Tirades!$BB$5:$BB$1081)))</f>
        <v>18</v>
      </c>
      <c r="BG38" s="29">
        <f>IF((SUM(AH267:AH274))=0,"",SUM(AH267:AH274))</f>
        <v>315</v>
      </c>
      <c r="BH38" s="36">
        <f>SUM(AP267:AP274)</f>
        <v>315.01500652499999</v>
      </c>
      <c r="BI38" s="30" t="str">
        <f>IF(D267="","",D267)</f>
        <v>La Nevereta</v>
      </c>
      <c r="BJ38" s="1">
        <f>IF(SUM(AC267:AC274)=0,"",SUM(AC267:AC274))</f>
        <v>163</v>
      </c>
      <c r="BK38" s="1">
        <f>IF(SUM(AD267:AD274)=0,"",SUM(AD267:AD274))</f>
        <v>152</v>
      </c>
      <c r="BL38" s="1" t="str">
        <f>IF(SUM(AE267:AE274)=0,"",SUM(AE267:AE274))</f>
        <v/>
      </c>
      <c r="BM38" s="1" t="str">
        <f>IF(SUM(AF267:AF274)=0,"",SUM(AF267:AF274))</f>
        <v/>
      </c>
      <c r="BN38" s="1" t="str">
        <f>IF(SUM(AG267:AG274)=0,"",SUM(AG267:AG274))</f>
        <v/>
      </c>
      <c r="BO38" s="30">
        <f t="shared" si="31"/>
        <v>315</v>
      </c>
      <c r="BP38" s="30">
        <f>SUM(AL267:AL274)</f>
        <v>15</v>
      </c>
      <c r="BQ38" s="75" t="str">
        <f>IF(C267="","",BG38)</f>
        <v/>
      </c>
      <c r="BR38" s="61" t="str">
        <f t="shared" si="34"/>
        <v/>
      </c>
      <c r="BS38" s="61" t="str">
        <f t="shared" si="35"/>
        <v/>
      </c>
      <c r="BT38" s="61" t="str">
        <f t="shared" si="36"/>
        <v/>
      </c>
      <c r="BU38" s="75">
        <f>IF(C267="",BG38,"")</f>
        <v>315</v>
      </c>
      <c r="BV38" s="61">
        <f t="shared" si="37"/>
        <v>315.01500652499999</v>
      </c>
      <c r="BW38" s="61">
        <f t="shared" si="38"/>
        <v>27</v>
      </c>
      <c r="BX38" s="61" t="str">
        <f t="shared" si="39"/>
        <v>La Nevereta</v>
      </c>
      <c r="BY38" s="75">
        <f t="shared" si="32"/>
        <v>196</v>
      </c>
      <c r="BZ38" s="61" t="str">
        <f t="shared" si="33"/>
        <v>Laia Roura</v>
      </c>
      <c r="CA38" s="90">
        <f>IF(BZ38="","",((SUMIF(Tirades!$AD$5:$AD$1081,G37,Tirades!$AX$5:$AX$1081))+A37))</f>
        <v>4.3000000000000001E-8</v>
      </c>
    </row>
    <row r="39" spans="1:79">
      <c r="A39" s="70">
        <v>4.5000000000000006E-8</v>
      </c>
      <c r="B39" s="143"/>
      <c r="C39" s="142"/>
      <c r="D39" s="145"/>
      <c r="E39" s="127" t="str">
        <f t="shared" si="25"/>
        <v>Oju Peligru</v>
      </c>
      <c r="F39" s="124"/>
      <c r="G39" s="107" t="s">
        <v>80</v>
      </c>
      <c r="H39" s="142"/>
      <c r="I39" s="122">
        <f t="shared" si="45"/>
        <v>3</v>
      </c>
      <c r="J39" s="26">
        <v>3</v>
      </c>
      <c r="K39" s="28">
        <f t="shared" si="7"/>
        <v>33</v>
      </c>
      <c r="L39" s="142"/>
      <c r="M39" s="122">
        <f t="shared" si="26"/>
        <v>13</v>
      </c>
      <c r="N39" s="26">
        <v>2</v>
      </c>
      <c r="O39" s="28">
        <f t="shared" si="40"/>
        <v>132</v>
      </c>
      <c r="P39" s="142"/>
      <c r="Q39" s="122">
        <f t="shared" si="27"/>
        <v>0</v>
      </c>
      <c r="R39" s="26"/>
      <c r="S39" s="28" t="str">
        <f t="shared" si="41"/>
        <v/>
      </c>
      <c r="T39" s="142"/>
      <c r="U39" s="122">
        <f t="shared" si="28"/>
        <v>0</v>
      </c>
      <c r="V39" s="26"/>
      <c r="W39" s="28" t="str">
        <f t="shared" si="8"/>
        <v/>
      </c>
      <c r="X39" s="142"/>
      <c r="Y39" s="122">
        <f t="shared" si="29"/>
        <v>0</v>
      </c>
      <c r="Z39" s="26"/>
      <c r="AA39" s="72" t="str">
        <f t="shared" si="9"/>
        <v/>
      </c>
      <c r="AB39" s="25">
        <f>IF(G39="","",COUNTIF(Tirades!$AY$5:$AY$1081,G39))</f>
        <v>2</v>
      </c>
      <c r="AC39" s="1">
        <f>IF(SUMIF(Tirades!$AD$5:$AD$216,G39,Tirades!$AP$5:$AP$216)=0,"",SUMIF(Tirades!$AD$5:$AD$216,G39,Tirades!$AP$5:$AP$216))</f>
        <v>57</v>
      </c>
      <c r="AD39" s="1">
        <f>IF(SUMIF(Tirades!$AD$221:$AD$432,G39,Tirades!$AP$221:$AP$432)=0,"",SUMIF(Tirades!$AD$221:$AD$432,G39,Tirades!$AP$221:$AP$432))</f>
        <v>45</v>
      </c>
      <c r="AE39" s="1" t="str">
        <f>IF(SUMIF(Tirades!$AD$437:$AD$649,G39,Tirades!$AP$437:$AP$649)=0,"",SUMIF(Tirades!$AD$437:$AD$649,G39,Tirades!$AP$437:$AP$649))</f>
        <v/>
      </c>
      <c r="AF39" s="1" t="str">
        <f>IF(SUMIF(Tirades!$AD$654:$AD$865,G39,Tirades!$AP$654:$AP$865)=0,"",SUMIF(Tirades!$AD$654:$AD$865,G39,Tirades!$AP$654:$AP$865))</f>
        <v/>
      </c>
      <c r="AG39" s="1" t="str">
        <f>IF(SUMIF(Tirades!$AD$870:$AD$1081,G39,Tirades!$AP$870:$AP$1081)=0,"",SUMIF(Tirades!$AD$870:$AD$1081,G39,Tirades!$AP$870:$AP$1081))</f>
        <v/>
      </c>
      <c r="AH39" s="1">
        <f>IF(SUMIF(Tirades!$AD$5:$AD$1081,G39,Tirades!$AP$5:$AP$1081)=0,"",SUMIF(Tirades!$AD$5:$AD$1081,G39,Tirades!$AP$5:$AP$1081))</f>
        <v>102</v>
      </c>
      <c r="AI39" s="4">
        <f t="shared" si="2"/>
        <v>51</v>
      </c>
      <c r="AJ39" s="5">
        <f t="shared" si="3"/>
        <v>51.003500522499998</v>
      </c>
      <c r="AK39" s="1">
        <f t="shared" si="30"/>
        <v>112</v>
      </c>
      <c r="AL39" s="1">
        <f>SUMIF(Tirades!$AD$5:$AD$1081,G39,Tirades!$AR$5:$AR$1081)</f>
        <v>7</v>
      </c>
      <c r="AM39" s="6">
        <f t="shared" si="10"/>
        <v>7.0000000000000001E-3</v>
      </c>
      <c r="AN39" s="1">
        <f>SUMIF(Tirades!$AD$5:$AD$1081,G39,Tirades!$AS$5:$AS$1081)</f>
        <v>1</v>
      </c>
      <c r="AO39" s="7">
        <f t="shared" si="11"/>
        <v>9.9999999999999995E-7</v>
      </c>
      <c r="AP39" s="5">
        <f t="shared" si="4"/>
        <v>102.007001045</v>
      </c>
      <c r="AQ39" s="1" t="str">
        <f t="shared" si="5"/>
        <v>Ona Traveria</v>
      </c>
      <c r="AR39" s="1" t="str">
        <f t="shared" si="12"/>
        <v>Oju Peligru</v>
      </c>
      <c r="AS39" t="str">
        <f t="shared" si="13"/>
        <v/>
      </c>
      <c r="AT39" s="1" t="str">
        <f t="shared" si="14"/>
        <v/>
      </c>
      <c r="AU39" s="1" t="str">
        <f t="shared" si="15"/>
        <v/>
      </c>
      <c r="AV39">
        <f t="shared" si="16"/>
        <v>51.003500522499998</v>
      </c>
      <c r="AW39" s="1">
        <f t="shared" si="17"/>
        <v>71</v>
      </c>
      <c r="AX39" s="1" t="str">
        <f t="shared" si="18"/>
        <v>Ona Traveria</v>
      </c>
      <c r="AY39" s="1" t="str">
        <f t="shared" si="19"/>
        <v/>
      </c>
      <c r="AZ39" s="1" t="str">
        <f t="shared" si="20"/>
        <v/>
      </c>
      <c r="BA39" s="1" t="str">
        <f t="shared" si="21"/>
        <v/>
      </c>
      <c r="BB39" s="1" t="str">
        <f t="shared" si="22"/>
        <v/>
      </c>
      <c r="BC39" s="1" t="str">
        <f t="shared" si="23"/>
        <v/>
      </c>
      <c r="BD39" s="1" t="str">
        <f t="shared" si="24"/>
        <v/>
      </c>
      <c r="BE39" s="76">
        <f>IF(G39="","",(SUMIF(Tirades!$BA$5:$BA$1081,G39,Tirades!$BB$5:$BB$1081)))</f>
        <v>18</v>
      </c>
      <c r="BG39" s="29">
        <f>IF((SUM(AH275:AH282))=0,"",SUM(AH275:AH282))</f>
        <v>321</v>
      </c>
      <c r="BH39" s="36">
        <f>SUM(AP275:AP282)</f>
        <v>321.01101188199999</v>
      </c>
      <c r="BI39" s="30" t="str">
        <f>IF(D275="","",D275)</f>
        <v>Bitlla Desèrtica</v>
      </c>
      <c r="BJ39" s="1">
        <f>IF(SUM(AC275:AC282)=0,"",SUM(AC275:AC282))</f>
        <v>174</v>
      </c>
      <c r="BK39" s="1">
        <f>IF(SUM(AD275:AD282)=0,"",SUM(AD275:AD282))</f>
        <v>147</v>
      </c>
      <c r="BL39" s="1" t="str">
        <f>IF(SUM(AE275:AE282)=0,"",SUM(AE275:AE282))</f>
        <v/>
      </c>
      <c r="BM39" s="1" t="str">
        <f>IF(SUM(AF275:AF282)=0,"",SUM(AF275:AF282))</f>
        <v/>
      </c>
      <c r="BN39" s="1" t="str">
        <f>IF(SUM(AG275:AG282)=0,"",SUM(AG275:AG282))</f>
        <v/>
      </c>
      <c r="BO39" s="30">
        <f t="shared" si="31"/>
        <v>321</v>
      </c>
      <c r="BP39" s="111">
        <f>SUM(AL275:AL282)</f>
        <v>11</v>
      </c>
      <c r="BQ39" s="78" t="str">
        <f>IF(C275="","",BG39)</f>
        <v/>
      </c>
      <c r="BR39" s="78" t="str">
        <f t="shared" si="34"/>
        <v/>
      </c>
      <c r="BS39" s="78" t="str">
        <f t="shared" si="35"/>
        <v/>
      </c>
      <c r="BT39" s="79" t="str">
        <f t="shared" si="36"/>
        <v/>
      </c>
      <c r="BU39" s="61">
        <f>IF(C275="",BG39,"")</f>
        <v>321</v>
      </c>
      <c r="BV39" s="61">
        <f t="shared" si="37"/>
        <v>321.01101188199999</v>
      </c>
      <c r="BW39" s="61">
        <f t="shared" si="38"/>
        <v>26</v>
      </c>
      <c r="BX39" s="61" t="str">
        <f t="shared" si="39"/>
        <v>Bitlla Desèrtica</v>
      </c>
      <c r="BY39" s="75">
        <f t="shared" si="32"/>
        <v>92</v>
      </c>
      <c r="BZ39" s="61" t="str">
        <f t="shared" si="33"/>
        <v>Paula López</v>
      </c>
      <c r="CA39" s="90">
        <f>IF(BZ39="","",((SUMIF(Tirades!$AD$5:$AD$1081,G38,Tirades!$AX$5:$AX$1081))+A38))</f>
        <v>1.0000000440000001</v>
      </c>
    </row>
    <row r="40" spans="1:79">
      <c r="A40" s="70">
        <v>4.6000000000000002E-8</v>
      </c>
      <c r="B40" s="143"/>
      <c r="C40" s="142"/>
      <c r="D40" s="145"/>
      <c r="E40" s="127" t="str">
        <f t="shared" si="25"/>
        <v>Oju Peligru</v>
      </c>
      <c r="F40" s="124"/>
      <c r="G40" s="107" t="s">
        <v>81</v>
      </c>
      <c r="H40" s="142"/>
      <c r="I40" s="122">
        <f t="shared" si="45"/>
        <v>3</v>
      </c>
      <c r="J40" s="26">
        <v>4</v>
      </c>
      <c r="K40" s="28">
        <f t="shared" si="7"/>
        <v>34</v>
      </c>
      <c r="L40" s="142"/>
      <c r="M40" s="122">
        <f t="shared" si="26"/>
        <v>13</v>
      </c>
      <c r="N40" s="26"/>
      <c r="O40" s="28" t="str">
        <f t="shared" si="40"/>
        <v/>
      </c>
      <c r="P40" s="142"/>
      <c r="Q40" s="122">
        <f t="shared" si="27"/>
        <v>0</v>
      </c>
      <c r="R40" s="26"/>
      <c r="S40" s="28" t="str">
        <f t="shared" si="41"/>
        <v/>
      </c>
      <c r="T40" s="142"/>
      <c r="U40" s="122">
        <f t="shared" si="28"/>
        <v>0</v>
      </c>
      <c r="V40" s="26"/>
      <c r="W40" s="28" t="str">
        <f t="shared" si="8"/>
        <v/>
      </c>
      <c r="X40" s="142"/>
      <c r="Y40" s="122">
        <f t="shared" si="29"/>
        <v>0</v>
      </c>
      <c r="Z40" s="26"/>
      <c r="AA40" s="72" t="str">
        <f t="shared" si="9"/>
        <v/>
      </c>
      <c r="AB40" s="25">
        <f>IF(G40="","",COUNTIF(Tirades!$AY$5:$AY$1081,G40))</f>
        <v>1</v>
      </c>
      <c r="AC40" s="1">
        <f>IF(SUMIF(Tirades!$AD$5:$AD$216,G40,Tirades!$AP$5:$AP$216)=0,"",SUMIF(Tirades!$AD$5:$AD$216,G40,Tirades!$AP$5:$AP$216))</f>
        <v>4</v>
      </c>
      <c r="AD40" s="1" t="str">
        <f>IF(SUMIF(Tirades!$AD$221:$AD$432,G40,Tirades!$AP$221:$AP$432)=0,"",SUMIF(Tirades!$AD$221:$AD$432,G40,Tirades!$AP$221:$AP$432))</f>
        <v/>
      </c>
      <c r="AE40" s="1" t="str">
        <f>IF(SUMIF(Tirades!$AD$437:$AD$649,G40,Tirades!$AP$437:$AP$649)=0,"",SUMIF(Tirades!$AD$437:$AD$649,G40,Tirades!$AP$437:$AP$649))</f>
        <v/>
      </c>
      <c r="AF40" s="1" t="str">
        <f>IF(SUMIF(Tirades!$AD$654:$AD$865,G40,Tirades!$AP$654:$AP$865)=0,"",SUMIF(Tirades!$AD$654:$AD$865,G40,Tirades!$AP$654:$AP$865))</f>
        <v/>
      </c>
      <c r="AG40" s="1" t="str">
        <f>IF(SUMIF(Tirades!$AD$870:$AD$1081,G40,Tirades!$AP$870:$AP$1081)=0,"",SUMIF(Tirades!$AD$870:$AD$1081,G40,Tirades!$AP$870:$AP$1081))</f>
        <v/>
      </c>
      <c r="AH40" s="1">
        <f>IF(SUMIF(Tirades!$AD$5:$AD$1081,G40,Tirades!$AP$5:$AP$1081)=0,"",SUMIF(Tirades!$AD$5:$AD$1081,G40,Tirades!$AP$5:$AP$1081))</f>
        <v>4</v>
      </c>
      <c r="AI40" s="4">
        <f t="shared" si="2"/>
        <v>4</v>
      </c>
      <c r="AJ40" s="5">
        <f t="shared" si="3"/>
        <v>4.0000000460000003</v>
      </c>
      <c r="AK40" s="1">
        <f t="shared" si="30"/>
        <v>205</v>
      </c>
      <c r="AL40" s="1">
        <f>SUMIF(Tirades!$AD$5:$AD$1081,G40,Tirades!$AR$5:$AR$1081)</f>
        <v>0</v>
      </c>
      <c r="AM40" s="6">
        <f t="shared" si="10"/>
        <v>0</v>
      </c>
      <c r="AN40" s="1">
        <f>SUMIF(Tirades!$AD$5:$AD$1081,G40,Tirades!$AS$5:$AS$1081)</f>
        <v>0</v>
      </c>
      <c r="AO40" s="7">
        <f t="shared" si="11"/>
        <v>0</v>
      </c>
      <c r="AP40" s="5">
        <f t="shared" si="4"/>
        <v>4.0000000460000003</v>
      </c>
      <c r="AQ40" s="1" t="str">
        <f t="shared" si="5"/>
        <v>Ruth Maresma</v>
      </c>
      <c r="AR40" s="1" t="str">
        <f t="shared" si="12"/>
        <v>Oju Peligru</v>
      </c>
      <c r="AS40" t="str">
        <f t="shared" si="13"/>
        <v/>
      </c>
      <c r="AT40" s="1" t="str">
        <f t="shared" si="14"/>
        <v/>
      </c>
      <c r="AU40" s="1" t="str">
        <f t="shared" si="15"/>
        <v/>
      </c>
      <c r="AV40">
        <f t="shared" si="16"/>
        <v>4.0000000460000003</v>
      </c>
      <c r="AW40" s="1">
        <f t="shared" si="17"/>
        <v>157</v>
      </c>
      <c r="AX40" s="1" t="str">
        <f t="shared" si="18"/>
        <v>Ruth Maresma</v>
      </c>
      <c r="AY40" s="1" t="str">
        <f t="shared" si="19"/>
        <v/>
      </c>
      <c r="AZ40" s="1" t="str">
        <f t="shared" si="20"/>
        <v/>
      </c>
      <c r="BA40" s="1" t="str">
        <f t="shared" si="21"/>
        <v/>
      </c>
      <c r="BB40" s="1" t="str">
        <f t="shared" si="22"/>
        <v/>
      </c>
      <c r="BC40" s="1" t="str">
        <f t="shared" si="23"/>
        <v/>
      </c>
      <c r="BD40" s="1" t="str">
        <f t="shared" si="24"/>
        <v/>
      </c>
      <c r="BE40" s="76">
        <f>IF(G40="","",(SUMIF(Tirades!$BA$5:$BA$1081,G40,Tirades!$BB$5:$BB$1081)))</f>
        <v>9</v>
      </c>
      <c r="BG40" s="29">
        <f>IF((SUM(AH283:AH290))=0,"",SUM(AH283:AH290))</f>
        <v>569</v>
      </c>
      <c r="BH40" s="36">
        <f>SUM(AP283:AP290)</f>
        <v>569.03601300000003</v>
      </c>
      <c r="BI40" s="30" t="str">
        <f>IF(D283="","",D283)</f>
        <v>Esbuskeskerra</v>
      </c>
      <c r="BJ40" s="1">
        <f>IF(SUM(AC283:AC290)=0,"",SUM(AC283:AC290))</f>
        <v>304</v>
      </c>
      <c r="BK40" s="1">
        <f t="shared" ref="BK40:BN40" si="46">IF(SUM(AD283:AD290)=0,"",SUM(AD283:AD290))</f>
        <v>265</v>
      </c>
      <c r="BL40" s="1" t="str">
        <f t="shared" si="46"/>
        <v/>
      </c>
      <c r="BM40" s="1" t="str">
        <f t="shared" si="46"/>
        <v/>
      </c>
      <c r="BN40" s="1" t="str">
        <f t="shared" si="46"/>
        <v/>
      </c>
      <c r="BO40" s="30">
        <f t="shared" si="31"/>
        <v>569</v>
      </c>
      <c r="BP40" s="111">
        <f>SUM(AL283:AL290)</f>
        <v>36</v>
      </c>
      <c r="BQ40" s="8"/>
      <c r="BR40" s="8"/>
      <c r="BS40" s="8"/>
      <c r="BT40" s="8"/>
      <c r="BU40" s="75">
        <f>IF(C283="",BG40,"")</f>
        <v>569</v>
      </c>
      <c r="BV40" s="61">
        <f t="shared" si="37"/>
        <v>569.03601300000003</v>
      </c>
      <c r="BW40" s="61">
        <f t="shared" si="38"/>
        <v>8</v>
      </c>
      <c r="BX40" s="61" t="str">
        <f t="shared" si="39"/>
        <v>Esbuskeskerra</v>
      </c>
      <c r="BY40" s="75">
        <f t="shared" si="32"/>
        <v>195</v>
      </c>
      <c r="BZ40" s="61" t="str">
        <f t="shared" si="33"/>
        <v>Ona Traveria</v>
      </c>
      <c r="CA40" s="90">
        <f>IF(BZ40="","",((SUMIF(Tirades!$AD$5:$AD$1081,G39,Tirades!$AX$5:$AX$1081))+A39))</f>
        <v>4.5000000000000006E-8</v>
      </c>
    </row>
    <row r="41" spans="1:79">
      <c r="A41" s="70">
        <v>4.7000000000000004E-8</v>
      </c>
      <c r="B41" s="143"/>
      <c r="C41" s="142"/>
      <c r="D41" s="145"/>
      <c r="E41" s="127" t="str">
        <f t="shared" si="25"/>
        <v>Oju Peligru</v>
      </c>
      <c r="F41" s="123"/>
      <c r="G41" s="107"/>
      <c r="H41" s="142"/>
      <c r="I41" s="122">
        <f t="shared" si="45"/>
        <v>3</v>
      </c>
      <c r="J41" s="26"/>
      <c r="K41" s="28" t="str">
        <f t="shared" si="7"/>
        <v/>
      </c>
      <c r="L41" s="142"/>
      <c r="M41" s="122">
        <f t="shared" si="26"/>
        <v>13</v>
      </c>
      <c r="N41" s="26"/>
      <c r="O41" s="28" t="str">
        <f t="shared" si="40"/>
        <v/>
      </c>
      <c r="P41" s="142"/>
      <c r="Q41" s="122">
        <f t="shared" si="27"/>
        <v>0</v>
      </c>
      <c r="R41" s="26"/>
      <c r="S41" s="28" t="str">
        <f t="shared" si="41"/>
        <v/>
      </c>
      <c r="T41" s="142"/>
      <c r="U41" s="122">
        <f t="shared" si="28"/>
        <v>0</v>
      </c>
      <c r="V41" s="26"/>
      <c r="W41" s="28" t="str">
        <f t="shared" si="8"/>
        <v/>
      </c>
      <c r="X41" s="142"/>
      <c r="Y41" s="122">
        <f t="shared" si="29"/>
        <v>0</v>
      </c>
      <c r="Z41" s="26"/>
      <c r="AA41" s="72" t="str">
        <f t="shared" si="9"/>
        <v/>
      </c>
      <c r="AB41" s="25" t="str">
        <f>IF(G41="","",COUNTIF(Tirades!$AY$5:$AY$1081,G41))</f>
        <v/>
      </c>
      <c r="AC41" s="1" t="str">
        <f>IF(SUMIF(Tirades!$AD$5:$AD$216,G41,Tirades!$AP$5:$AP$216)=0,"",SUMIF(Tirades!$AD$5:$AD$216,G41,Tirades!$AP$5:$AP$216))</f>
        <v/>
      </c>
      <c r="AD41" s="1" t="str">
        <f>IF(SUMIF(Tirades!$AD$221:$AD$432,G41,Tirades!$AP$221:$AP$432)=0,"",SUMIF(Tirades!$AD$221:$AD$432,G41,Tirades!$AP$221:$AP$432))</f>
        <v/>
      </c>
      <c r="AE41" s="1" t="str">
        <f>IF(SUMIF(Tirades!$AD$437:$AD$649,G41,Tirades!$AP$437:$AP$649)=0,"",SUMIF(Tirades!$AD$437:$AD$649,G41,Tirades!$AP$437:$AP$649))</f>
        <v/>
      </c>
      <c r="AF41" s="1" t="str">
        <f>IF(SUMIF(Tirades!$AD$654:$AD$865,G41,Tirades!$AP$654:$AP$865)=0,"",SUMIF(Tirades!$AD$654:$AD$865,G41,Tirades!$AP$654:$AP$865))</f>
        <v/>
      </c>
      <c r="AG41" s="1" t="str">
        <f>IF(SUMIF(Tirades!$AD$870:$AD$1081,G41,Tirades!$AP$870:$AP$1081)=0,"",SUMIF(Tirades!$AD$870:$AD$1081,G41,Tirades!$AP$870:$AP$1081))</f>
        <v/>
      </c>
      <c r="AH41" s="1" t="str">
        <f>IF(SUMIF(Tirades!$AD$5:$AD$1081,G41,Tirades!$AP$5:$AP$1081)=0,"",SUMIF(Tirades!$AD$5:$AD$1081,G41,Tirades!$AP$5:$AP$1081))</f>
        <v/>
      </c>
      <c r="AI41" s="4" t="str">
        <f t="shared" si="2"/>
        <v/>
      </c>
      <c r="AJ41" s="5" t="str">
        <f t="shared" si="3"/>
        <v/>
      </c>
      <c r="AK41" s="1" t="str">
        <f t="shared" si="30"/>
        <v/>
      </c>
      <c r="AL41" s="1">
        <f>SUMIF(Tirades!$AD$5:$AD$1081,G41,Tirades!$AR$5:$AR$1081)</f>
        <v>0</v>
      </c>
      <c r="AM41" s="6">
        <f t="shared" si="10"/>
        <v>0</v>
      </c>
      <c r="AN41" s="1">
        <f>SUMIF(Tirades!$AD$5:$AD$1081,G41,Tirades!$AS$5:$AS$1081)</f>
        <v>0</v>
      </c>
      <c r="AO41" s="7">
        <f t="shared" si="11"/>
        <v>0</v>
      </c>
      <c r="AP41" s="5" t="str">
        <f t="shared" si="4"/>
        <v/>
      </c>
      <c r="AQ41" s="1" t="str">
        <f t="shared" si="5"/>
        <v/>
      </c>
      <c r="AR41" s="1" t="str">
        <f t="shared" si="12"/>
        <v/>
      </c>
      <c r="AS41" t="str">
        <f t="shared" si="13"/>
        <v/>
      </c>
      <c r="AT41" s="1" t="str">
        <f t="shared" si="14"/>
        <v/>
      </c>
      <c r="AU41" s="1" t="str">
        <f t="shared" si="15"/>
        <v/>
      </c>
      <c r="AV41" t="str">
        <f t="shared" si="16"/>
        <v/>
      </c>
      <c r="AW41" s="1" t="str">
        <f t="shared" si="17"/>
        <v/>
      </c>
      <c r="AX41" s="1" t="str">
        <f t="shared" si="18"/>
        <v/>
      </c>
      <c r="AY41" s="1" t="str">
        <f t="shared" si="19"/>
        <v/>
      </c>
      <c r="AZ41" s="1" t="str">
        <f t="shared" si="20"/>
        <v/>
      </c>
      <c r="BA41" s="1" t="str">
        <f t="shared" si="21"/>
        <v/>
      </c>
      <c r="BB41" s="1" t="str">
        <f t="shared" si="22"/>
        <v/>
      </c>
      <c r="BC41" s="1" t="str">
        <f t="shared" si="23"/>
        <v/>
      </c>
      <c r="BD41" s="1" t="str">
        <f t="shared" si="24"/>
        <v/>
      </c>
      <c r="BE41" s="76" t="str">
        <f>IF(G41="","",(SUMIF(Tirades!$BA$5:$BA$1081,G41,Tirades!$BB$5:$BB$1081)))</f>
        <v/>
      </c>
      <c r="BG41" s="29" t="str">
        <f>IF((SUM(AH291:AH298))=0,"",SUM(AH291:AH298))</f>
        <v/>
      </c>
      <c r="BH41" s="36">
        <f>SUM(AP291:AP298)</f>
        <v>0</v>
      </c>
      <c r="BI41" s="30" t="str">
        <f>IF(D291="","",D291)</f>
        <v/>
      </c>
      <c r="BJ41" s="1" t="str">
        <f>IF(SUM(AC291:AC298)=0,"",SUM(AC291:AC298))</f>
        <v/>
      </c>
      <c r="BK41" s="1" t="str">
        <f t="shared" ref="BK41:BN41" si="47">IF(SUM(AD291:AD298)=0,"",SUM(AD291:AD298))</f>
        <v/>
      </c>
      <c r="BL41" s="1" t="str">
        <f t="shared" si="47"/>
        <v/>
      </c>
      <c r="BM41" s="1" t="str">
        <f t="shared" si="47"/>
        <v/>
      </c>
      <c r="BN41" s="1" t="str">
        <f t="shared" si="47"/>
        <v/>
      </c>
      <c r="BO41" s="30" t="str">
        <f t="shared" si="31"/>
        <v/>
      </c>
      <c r="BP41" s="111">
        <f>SUM(AL291:AL298)</f>
        <v>0</v>
      </c>
      <c r="BQ41" s="8"/>
      <c r="BR41" s="8"/>
      <c r="BS41" s="8"/>
      <c r="BT41" s="8"/>
      <c r="BU41" s="75" t="str">
        <f>IF(C291="",BG41,"")</f>
        <v/>
      </c>
      <c r="BV41" s="61" t="str">
        <f t="shared" si="37"/>
        <v/>
      </c>
      <c r="BW41" s="61" t="str">
        <f t="shared" si="38"/>
        <v/>
      </c>
      <c r="BX41" s="61" t="str">
        <f t="shared" si="39"/>
        <v/>
      </c>
      <c r="BY41" s="75">
        <f t="shared" si="32"/>
        <v>10</v>
      </c>
      <c r="BZ41" s="61" t="str">
        <f t="shared" si="33"/>
        <v>Ruth Maresma</v>
      </c>
      <c r="CA41" s="90">
        <f>IF(BZ41="","",((SUMIF(Tirades!$AD$5:$AD$1081,G40,Tirades!$AX$5:$AX$1081))+A40))</f>
        <v>6.0000000460000003</v>
      </c>
    </row>
    <row r="42" spans="1:79">
      <c r="A42" s="70">
        <v>4.8000000000000006E-8</v>
      </c>
      <c r="B42" s="143"/>
      <c r="C42" s="142"/>
      <c r="D42" s="145"/>
      <c r="E42" s="127" t="str">
        <f t="shared" si="25"/>
        <v>Oju Peligru</v>
      </c>
      <c r="F42" s="123"/>
      <c r="G42" s="83"/>
      <c r="H42" s="142"/>
      <c r="I42" s="122">
        <f t="shared" si="45"/>
        <v>3</v>
      </c>
      <c r="J42" s="26"/>
      <c r="K42" s="28" t="str">
        <f t="shared" si="7"/>
        <v/>
      </c>
      <c r="L42" s="142"/>
      <c r="M42" s="122">
        <f t="shared" si="26"/>
        <v>13</v>
      </c>
      <c r="N42" s="26"/>
      <c r="O42" s="28" t="str">
        <f t="shared" si="40"/>
        <v/>
      </c>
      <c r="P42" s="142"/>
      <c r="Q42" s="122">
        <f t="shared" si="27"/>
        <v>0</v>
      </c>
      <c r="R42" s="26"/>
      <c r="S42" s="28" t="str">
        <f t="shared" si="41"/>
        <v/>
      </c>
      <c r="T42" s="142"/>
      <c r="U42" s="122">
        <f t="shared" si="28"/>
        <v>0</v>
      </c>
      <c r="V42" s="26"/>
      <c r="W42" s="28" t="str">
        <f t="shared" si="8"/>
        <v/>
      </c>
      <c r="X42" s="142"/>
      <c r="Y42" s="122">
        <f t="shared" si="29"/>
        <v>0</v>
      </c>
      <c r="Z42" s="26"/>
      <c r="AA42" s="72" t="str">
        <f t="shared" si="9"/>
        <v/>
      </c>
      <c r="AB42" s="25" t="str">
        <f>IF(G42="","",COUNTIF(Tirades!$AY$5:$AY$1081,G42))</f>
        <v/>
      </c>
      <c r="AC42" s="1" t="str">
        <f>IF(SUMIF(Tirades!$AD$5:$AD$216,G42,Tirades!$AP$5:$AP$216)=0,"",SUMIF(Tirades!$AD$5:$AD$216,G42,Tirades!$AP$5:$AP$216))</f>
        <v/>
      </c>
      <c r="AD42" s="1" t="str">
        <f>IF(SUMIF(Tirades!$AD$221:$AD$432,G42,Tirades!$AP$221:$AP$432)=0,"",SUMIF(Tirades!$AD$221:$AD$432,G42,Tirades!$AP$221:$AP$432))</f>
        <v/>
      </c>
      <c r="AE42" s="1" t="str">
        <f>IF(SUMIF(Tirades!$AD$437:$AD$649,G42,Tirades!$AP$437:$AP$649)=0,"",SUMIF(Tirades!$AD$437:$AD$649,G42,Tirades!$AP$437:$AP$649))</f>
        <v/>
      </c>
      <c r="AF42" s="1" t="str">
        <f>IF(SUMIF(Tirades!$AD$654:$AD$865,G42,Tirades!$AP$654:$AP$865)=0,"",SUMIF(Tirades!$AD$654:$AD$865,G42,Tirades!$AP$654:$AP$865))</f>
        <v/>
      </c>
      <c r="AG42" s="1" t="str">
        <f>IF(SUMIF(Tirades!$AD$870:$AD$1081,G42,Tirades!$AP$870:$AP$1081)=0,"",SUMIF(Tirades!$AD$870:$AD$1081,G42,Tirades!$AP$870:$AP$1081))</f>
        <v/>
      </c>
      <c r="AH42" s="1" t="str">
        <f>IF(SUMIF(Tirades!$AD$5:$AD$1081,G42,Tirades!$AP$5:$AP$1081)=0,"",SUMIF(Tirades!$AD$5:$AD$1081,G42,Tirades!$AP$5:$AP$1081))</f>
        <v/>
      </c>
      <c r="AI42" s="4" t="str">
        <f t="shared" si="2"/>
        <v/>
      </c>
      <c r="AJ42" s="5" t="str">
        <f t="shared" si="3"/>
        <v/>
      </c>
      <c r="AK42" s="1" t="str">
        <f t="shared" si="30"/>
        <v/>
      </c>
      <c r="AL42" s="1">
        <f>SUMIF(Tirades!$AD$5:$AD$1081,G42,Tirades!$AR$5:$AR$1081)</f>
        <v>0</v>
      </c>
      <c r="AM42" s="6">
        <f t="shared" si="10"/>
        <v>0</v>
      </c>
      <c r="AN42" s="1">
        <f>SUMIF(Tirades!$AD$5:$AD$1081,G42,Tirades!$AS$5:$AS$1081)</f>
        <v>0</v>
      </c>
      <c r="AO42" s="7">
        <f t="shared" si="11"/>
        <v>0</v>
      </c>
      <c r="AP42" s="5" t="str">
        <f t="shared" si="4"/>
        <v/>
      </c>
      <c r="AQ42" s="1" t="str">
        <f t="shared" si="5"/>
        <v/>
      </c>
      <c r="AR42" s="1" t="str">
        <f t="shared" si="12"/>
        <v/>
      </c>
      <c r="AS42" t="str">
        <f t="shared" si="13"/>
        <v/>
      </c>
      <c r="AT42" s="1" t="str">
        <f t="shared" si="14"/>
        <v/>
      </c>
      <c r="AU42" s="1" t="str">
        <f t="shared" si="15"/>
        <v/>
      </c>
      <c r="AV42" t="str">
        <f t="shared" si="16"/>
        <v/>
      </c>
      <c r="AW42" s="1" t="str">
        <f t="shared" si="17"/>
        <v/>
      </c>
      <c r="AX42" s="1" t="str">
        <f t="shared" si="18"/>
        <v/>
      </c>
      <c r="AY42" s="1" t="str">
        <f t="shared" si="19"/>
        <v/>
      </c>
      <c r="AZ42" s="1" t="str">
        <f t="shared" si="20"/>
        <v/>
      </c>
      <c r="BA42" s="1" t="str">
        <f t="shared" si="21"/>
        <v/>
      </c>
      <c r="BB42" s="1" t="str">
        <f t="shared" si="22"/>
        <v/>
      </c>
      <c r="BC42" s="1" t="str">
        <f t="shared" si="23"/>
        <v/>
      </c>
      <c r="BD42" s="1" t="str">
        <f t="shared" si="24"/>
        <v/>
      </c>
      <c r="BE42" s="76" t="str">
        <f>IF(G42="","",(SUMIF(Tirades!$BA$5:$BA$1081,G42,Tirades!$BB$5:$BB$1081)))</f>
        <v/>
      </c>
      <c r="BG42" s="29" t="str">
        <f>IF((SUM(AH299:AH306))=0,"",SUM(AH299:AH306))</f>
        <v/>
      </c>
      <c r="BH42" s="36">
        <f>SUM(AP299:AP306)</f>
        <v>0</v>
      </c>
      <c r="BI42" s="30" t="str">
        <f>IF(D299="","",D299)</f>
        <v/>
      </c>
      <c r="BJ42" s="1" t="str">
        <f>IF(SUM(AC299:AC306)=0,"",SUM(AC299:AC306))</f>
        <v/>
      </c>
      <c r="BK42" s="1" t="str">
        <f t="shared" ref="BK42:BN42" si="48">IF(SUM(AD299:AD306)=0,"",SUM(AD299:AD306))</f>
        <v/>
      </c>
      <c r="BL42" s="1" t="str">
        <f t="shared" si="48"/>
        <v/>
      </c>
      <c r="BM42" s="1" t="str">
        <f t="shared" si="48"/>
        <v/>
      </c>
      <c r="BN42" s="1" t="str">
        <f t="shared" si="48"/>
        <v/>
      </c>
      <c r="BO42" s="30" t="str">
        <f t="shared" si="31"/>
        <v/>
      </c>
      <c r="BP42" s="111">
        <f>SUM(AL299:AL306)</f>
        <v>0</v>
      </c>
      <c r="BQ42" s="8"/>
      <c r="BR42" s="8"/>
      <c r="BS42" s="8"/>
      <c r="BT42" s="8"/>
      <c r="BU42" s="75" t="str">
        <f>IF(C299="",BG42,"")</f>
        <v/>
      </c>
      <c r="BV42" s="61" t="str">
        <f t="shared" si="37"/>
        <v/>
      </c>
      <c r="BW42" s="61" t="str">
        <f t="shared" si="38"/>
        <v/>
      </c>
      <c r="BX42" s="61" t="str">
        <f t="shared" si="39"/>
        <v/>
      </c>
      <c r="BY42" s="75" t="str">
        <f t="shared" si="32"/>
        <v/>
      </c>
      <c r="BZ42" s="61" t="str">
        <f t="shared" si="33"/>
        <v/>
      </c>
      <c r="CA42" s="90" t="str">
        <f>IF(BZ42="","",((SUMIF(Tirades!$AD$5:$AD$1081,G41,Tirades!$AX$5:$AX$1081))+A41))</f>
        <v/>
      </c>
    </row>
    <row r="43" spans="1:79">
      <c r="A43" s="70">
        <v>5.1E-8</v>
      </c>
      <c r="B43" s="143">
        <v>6</v>
      </c>
      <c r="C43" s="153" t="s">
        <v>35</v>
      </c>
      <c r="D43" s="166" t="s">
        <v>82</v>
      </c>
      <c r="E43" s="127" t="str">
        <f>D43</f>
        <v>Bitllaires de Fogars "A"</v>
      </c>
      <c r="F43" s="124" t="s">
        <v>35</v>
      </c>
      <c r="G43" s="83" t="s">
        <v>83</v>
      </c>
      <c r="H43" s="142">
        <v>4</v>
      </c>
      <c r="I43" s="122">
        <f>H43</f>
        <v>4</v>
      </c>
      <c r="J43" s="26">
        <v>3</v>
      </c>
      <c r="K43" s="28">
        <f t="shared" si="7"/>
        <v>43</v>
      </c>
      <c r="L43" s="142">
        <v>30</v>
      </c>
      <c r="M43" s="122">
        <f>L43</f>
        <v>30</v>
      </c>
      <c r="N43" s="26">
        <v>3</v>
      </c>
      <c r="O43" s="28">
        <f t="shared" si="40"/>
        <v>303</v>
      </c>
      <c r="P43" s="142"/>
      <c r="Q43" s="122">
        <f>P43</f>
        <v>0</v>
      </c>
      <c r="R43" s="26"/>
      <c r="S43" s="28" t="str">
        <f t="shared" si="41"/>
        <v/>
      </c>
      <c r="T43" s="142"/>
      <c r="U43" s="122">
        <f>T43</f>
        <v>0</v>
      </c>
      <c r="V43" s="26"/>
      <c r="W43" s="28" t="str">
        <f t="shared" si="8"/>
        <v/>
      </c>
      <c r="X43" s="142"/>
      <c r="Y43" s="122">
        <f>X43</f>
        <v>0</v>
      </c>
      <c r="Z43" s="26"/>
      <c r="AA43" s="72" t="str">
        <f t="shared" si="9"/>
        <v/>
      </c>
      <c r="AB43" s="25">
        <f>IF(G43="","",COUNTIF(Tirades!$AY$5:$AY$1081,G43))</f>
        <v>2</v>
      </c>
      <c r="AC43" s="1">
        <f>IF(SUMIF(Tirades!$AD$5:$AD$216,G43,Tirades!$AP$5:$AP$216)=0,"",SUMIF(Tirades!$AD$5:$AD$216,G43,Tirades!$AP$5:$AP$216))</f>
        <v>54</v>
      </c>
      <c r="AD43" s="1">
        <f>IF(SUMIF(Tirades!$AD$221:$AD$432,G43,Tirades!$AP$221:$AP$432)=0,"",SUMIF(Tirades!$AD$221:$AD$432,G43,Tirades!$AP$221:$AP$432))</f>
        <v>58</v>
      </c>
      <c r="AE43" s="1" t="str">
        <f>IF(SUMIF(Tirades!$AD$437:$AD$649,G43,Tirades!$AP$437:$AP$649)=0,"",SUMIF(Tirades!$AD$437:$AD$649,G43,Tirades!$AP$437:$AP$649))</f>
        <v/>
      </c>
      <c r="AF43" s="1" t="str">
        <f>IF(SUMIF(Tirades!$AD$654:$AD$865,G43,Tirades!$AP$654:$AP$865)=0,"",SUMIF(Tirades!$AD$654:$AD$865,G43,Tirades!$AP$654:$AP$865))</f>
        <v/>
      </c>
      <c r="AG43" s="1" t="str">
        <f>IF(SUMIF(Tirades!$AD$870:$AD$1081,G43,Tirades!$AP$870:$AP$1081)=0,"",SUMIF(Tirades!$AD$870:$AD$1081,G43,Tirades!$AP$870:$AP$1081))</f>
        <v/>
      </c>
      <c r="AH43" s="1">
        <f>IF(SUMIF(Tirades!$AD$5:$AD$1081,G43,Tirades!$AP$5:$AP$1081)=0,"",SUMIF(Tirades!$AD$5:$AD$1081,G43,Tirades!$AP$5:$AP$1081))</f>
        <v>112</v>
      </c>
      <c r="AI43" s="4">
        <f t="shared" si="2"/>
        <v>56</v>
      </c>
      <c r="AJ43" s="5">
        <f t="shared" si="3"/>
        <v>56.002503025499998</v>
      </c>
      <c r="AK43" s="1">
        <f t="shared" si="30"/>
        <v>80</v>
      </c>
      <c r="AL43" s="1">
        <f>SUMIF(Tirades!$AD$5:$AD$1081,G43,Tirades!$AR$5:$AR$1081)</f>
        <v>5</v>
      </c>
      <c r="AM43" s="6">
        <f t="shared" si="10"/>
        <v>5.0000000000000001E-3</v>
      </c>
      <c r="AN43" s="1">
        <f>SUMIF(Tirades!$AD$5:$AD$1081,G43,Tirades!$AS$5:$AS$1081)</f>
        <v>6</v>
      </c>
      <c r="AO43" s="7">
        <f t="shared" si="11"/>
        <v>6.0000000000000002E-6</v>
      </c>
      <c r="AP43" s="5">
        <f t="shared" si="4"/>
        <v>112.005006051</v>
      </c>
      <c r="AQ43" s="1" t="str">
        <f t="shared" si="5"/>
        <v>Cristian Luna</v>
      </c>
      <c r="AR43" s="1" t="str">
        <f t="shared" si="12"/>
        <v>Bitllaires de Fogars "A"</v>
      </c>
      <c r="AS43">
        <f t="shared" si="13"/>
        <v>56.002503025499998</v>
      </c>
      <c r="AT43" s="1">
        <f t="shared" si="14"/>
        <v>31</v>
      </c>
      <c r="AU43" s="1" t="str">
        <f t="shared" si="15"/>
        <v>Cristian Luna</v>
      </c>
      <c r="AV43" t="str">
        <f t="shared" si="16"/>
        <v/>
      </c>
      <c r="AW43" s="1" t="str">
        <f t="shared" si="17"/>
        <v/>
      </c>
      <c r="AX43" s="1" t="str">
        <f t="shared" si="18"/>
        <v/>
      </c>
      <c r="AY43" s="1" t="str">
        <f t="shared" si="19"/>
        <v/>
      </c>
      <c r="AZ43" s="1" t="str">
        <f t="shared" si="20"/>
        <v/>
      </c>
      <c r="BA43" s="1" t="str">
        <f t="shared" si="21"/>
        <v/>
      </c>
      <c r="BB43" s="1" t="str">
        <f t="shared" si="22"/>
        <v/>
      </c>
      <c r="BC43" s="1" t="str">
        <f t="shared" si="23"/>
        <v/>
      </c>
      <c r="BD43" s="1" t="str">
        <f t="shared" si="24"/>
        <v/>
      </c>
      <c r="BE43" s="76">
        <f>IF(G43="","",(SUMIF(Tirades!$BA$5:$BA$1081,G43,Tirades!$BB$5:$BB$1081)))</f>
        <v>18</v>
      </c>
      <c r="BG43" s="29" t="str">
        <f>IF((SUM(AH307:AH314))=0,"",SUM(AH307:AH314))</f>
        <v/>
      </c>
      <c r="BH43" s="36">
        <f>SUM(AP307:AP314)</f>
        <v>0</v>
      </c>
      <c r="BI43" s="30" t="str">
        <f>IF(D307="","",D307)</f>
        <v/>
      </c>
      <c r="BJ43" s="1" t="str">
        <f>IF(SUM(AC307:AC314)=0,"",SUM(AC307:AC314))</f>
        <v/>
      </c>
      <c r="BK43" s="1" t="str">
        <f t="shared" ref="BK43:BN43" si="49">IF(SUM(AD307:AD314)=0,"",SUM(AD307:AD314))</f>
        <v/>
      </c>
      <c r="BL43" s="1" t="str">
        <f t="shared" si="49"/>
        <v/>
      </c>
      <c r="BM43" s="1" t="str">
        <f t="shared" si="49"/>
        <v/>
      </c>
      <c r="BN43" s="1" t="str">
        <f t="shared" si="49"/>
        <v/>
      </c>
      <c r="BO43" s="30" t="str">
        <f t="shared" si="31"/>
        <v/>
      </c>
      <c r="BP43" s="111">
        <f>SUM(AL307:AL314)</f>
        <v>0</v>
      </c>
      <c r="BQ43" s="8"/>
      <c r="BR43" s="8"/>
      <c r="BS43" s="8"/>
      <c r="BT43" s="8"/>
      <c r="BU43" s="75" t="str">
        <f>IF(C307="",BG43,"")</f>
        <v/>
      </c>
      <c r="BV43" s="61" t="str">
        <f t="shared" si="37"/>
        <v/>
      </c>
      <c r="BW43" s="61" t="str">
        <f t="shared" si="38"/>
        <v/>
      </c>
      <c r="BX43" s="61" t="str">
        <f t="shared" si="39"/>
        <v/>
      </c>
      <c r="BY43" s="75" t="str">
        <f t="shared" si="32"/>
        <v/>
      </c>
      <c r="BZ43" s="61" t="str">
        <f t="shared" si="33"/>
        <v/>
      </c>
      <c r="CA43" s="90" t="str">
        <f>IF(BZ43="","",((SUMIF(Tirades!$AD$5:$AD$1081,G42,Tirades!$AX$5:$AX$1081))+A42))</f>
        <v/>
      </c>
    </row>
    <row r="44" spans="1:79">
      <c r="A44" s="70">
        <v>5.2000000000000002E-8</v>
      </c>
      <c r="B44" s="143"/>
      <c r="C44" s="142"/>
      <c r="D44" s="145"/>
      <c r="E44" s="127" t="str">
        <f t="shared" si="25"/>
        <v>Bitllaires de Fogars "A"</v>
      </c>
      <c r="F44" s="124"/>
      <c r="G44" s="83" t="s">
        <v>84</v>
      </c>
      <c r="H44" s="142"/>
      <c r="I44" s="122">
        <f t="shared" ref="I44:I50" si="50">I43</f>
        <v>4</v>
      </c>
      <c r="J44" s="26">
        <v>5</v>
      </c>
      <c r="K44" s="28">
        <f t="shared" si="7"/>
        <v>45</v>
      </c>
      <c r="L44" s="142"/>
      <c r="M44" s="122">
        <f t="shared" si="26"/>
        <v>30</v>
      </c>
      <c r="N44" s="26">
        <v>2</v>
      </c>
      <c r="O44" s="28">
        <f t="shared" si="40"/>
        <v>302</v>
      </c>
      <c r="P44" s="142"/>
      <c r="Q44" s="122">
        <f t="shared" si="27"/>
        <v>0</v>
      </c>
      <c r="R44" s="26"/>
      <c r="S44" s="28" t="str">
        <f t="shared" si="41"/>
        <v/>
      </c>
      <c r="T44" s="142"/>
      <c r="U44" s="122">
        <f t="shared" si="28"/>
        <v>0</v>
      </c>
      <c r="V44" s="26"/>
      <c r="W44" s="28" t="str">
        <f t="shared" si="8"/>
        <v/>
      </c>
      <c r="X44" s="142"/>
      <c r="Y44" s="122">
        <f t="shared" si="29"/>
        <v>0</v>
      </c>
      <c r="Z44" s="26"/>
      <c r="AA44" s="72" t="str">
        <f t="shared" si="9"/>
        <v/>
      </c>
      <c r="AB44" s="25">
        <f>IF(G44="","",COUNTIF(Tirades!$AY$5:$AY$1081,G44))</f>
        <v>2</v>
      </c>
      <c r="AC44" s="1">
        <f>IF(SUMIF(Tirades!$AD$5:$AD$216,G44,Tirades!$AP$5:$AP$216)=0,"",SUMIF(Tirades!$AD$5:$AD$216,G44,Tirades!$AP$5:$AP$216))</f>
        <v>71</v>
      </c>
      <c r="AD44" s="1">
        <f>IF(SUMIF(Tirades!$AD$221:$AD$432,G44,Tirades!$AP$221:$AP$432)=0,"",SUMIF(Tirades!$AD$221:$AD$432,G44,Tirades!$AP$221:$AP$432))</f>
        <v>68</v>
      </c>
      <c r="AE44" s="1" t="str">
        <f>IF(SUMIF(Tirades!$AD$437:$AD$649,G44,Tirades!$AP$437:$AP$649)=0,"",SUMIF(Tirades!$AD$437:$AD$649,G44,Tirades!$AP$437:$AP$649))</f>
        <v/>
      </c>
      <c r="AF44" s="1" t="str">
        <f>IF(SUMIF(Tirades!$AD$654:$AD$865,G44,Tirades!$AP$654:$AP$865)=0,"",SUMIF(Tirades!$AD$654:$AD$865,G44,Tirades!$AP$654:$AP$865))</f>
        <v/>
      </c>
      <c r="AG44" s="1" t="str">
        <f>IF(SUMIF(Tirades!$AD$870:$AD$1081,G44,Tirades!$AP$870:$AP$1081)=0,"",SUMIF(Tirades!$AD$870:$AD$1081,G44,Tirades!$AP$870:$AP$1081))</f>
        <v/>
      </c>
      <c r="AH44" s="1">
        <f>IF(SUMIF(Tirades!$AD$5:$AD$1081,G44,Tirades!$AP$5:$AP$1081)=0,"",SUMIF(Tirades!$AD$5:$AD$1081,G44,Tirades!$AP$5:$AP$1081))</f>
        <v>139</v>
      </c>
      <c r="AI44" s="4">
        <f t="shared" si="2"/>
        <v>69.5</v>
      </c>
      <c r="AJ44" s="5">
        <f t="shared" si="3"/>
        <v>69.50550102599999</v>
      </c>
      <c r="AK44" s="1">
        <f t="shared" si="30"/>
        <v>21</v>
      </c>
      <c r="AL44" s="1">
        <f>SUMIF(Tirades!$AD$5:$AD$1081,G44,Tirades!$AR$5:$AR$1081)</f>
        <v>11</v>
      </c>
      <c r="AM44" s="6">
        <f t="shared" si="10"/>
        <v>1.0999999999999999E-2</v>
      </c>
      <c r="AN44" s="1">
        <f>SUMIF(Tirades!$AD$5:$AD$1081,G44,Tirades!$AS$5:$AS$1081)</f>
        <v>2</v>
      </c>
      <c r="AO44" s="7">
        <f t="shared" si="11"/>
        <v>1.9999999999999999E-6</v>
      </c>
      <c r="AP44" s="5">
        <f t="shared" si="4"/>
        <v>139.01100205199998</v>
      </c>
      <c r="AQ44" s="1" t="str">
        <f t="shared" si="5"/>
        <v>Cristina Casado</v>
      </c>
      <c r="AR44" s="1" t="str">
        <f t="shared" si="12"/>
        <v>Bitllaires de Fogars "A"</v>
      </c>
      <c r="AS44" t="str">
        <f t="shared" si="13"/>
        <v/>
      </c>
      <c r="AT44" s="1" t="str">
        <f t="shared" si="14"/>
        <v/>
      </c>
      <c r="AU44" s="1" t="str">
        <f t="shared" si="15"/>
        <v/>
      </c>
      <c r="AV44">
        <f t="shared" si="16"/>
        <v>69.50550102599999</v>
      </c>
      <c r="AW44" s="1">
        <f t="shared" si="17"/>
        <v>9</v>
      </c>
      <c r="AX44" s="1" t="str">
        <f t="shared" si="18"/>
        <v>Cristina Casado</v>
      </c>
      <c r="AY44" s="1" t="str">
        <f t="shared" si="19"/>
        <v/>
      </c>
      <c r="AZ44" s="1" t="str">
        <f t="shared" si="20"/>
        <v/>
      </c>
      <c r="BA44" s="1" t="str">
        <f t="shared" si="21"/>
        <v/>
      </c>
      <c r="BB44" s="1" t="str">
        <f t="shared" si="22"/>
        <v/>
      </c>
      <c r="BC44" s="1" t="str">
        <f t="shared" si="23"/>
        <v/>
      </c>
      <c r="BD44" s="1" t="str">
        <f t="shared" si="24"/>
        <v/>
      </c>
      <c r="BE44" s="76">
        <f>IF(G44="","",(SUMIF(Tirades!$BA$5:$BA$1081,G44,Tirades!$BB$5:$BB$1081)))</f>
        <v>18</v>
      </c>
      <c r="BG44" s="37" t="str">
        <f>IF((SUM(AH315:AH322))=0,"",SUM(AH315:AH322))</f>
        <v/>
      </c>
      <c r="BH44" s="38">
        <f>SUM(AP315:AP322)</f>
        <v>0</v>
      </c>
      <c r="BI44" s="39" t="str">
        <f>IF(D315="","",D315)</f>
        <v/>
      </c>
      <c r="BJ44" s="78" t="str">
        <f>IF(SUM(AC315:AC322)=0,"",SUM(AC315:AC322))</f>
        <v/>
      </c>
      <c r="BK44" s="78" t="str">
        <f t="shared" ref="BK44:BN44" si="51">IF(SUM(AD315:AD322)=0,"",SUM(AD315:AD322))</f>
        <v/>
      </c>
      <c r="BL44" s="78" t="str">
        <f t="shared" si="51"/>
        <v/>
      </c>
      <c r="BM44" s="78" t="str">
        <f t="shared" si="51"/>
        <v/>
      </c>
      <c r="BN44" s="78" t="str">
        <f t="shared" si="51"/>
        <v/>
      </c>
      <c r="BO44" s="39" t="str">
        <f t="shared" si="31"/>
        <v/>
      </c>
      <c r="BP44" s="112">
        <f>SUM(AL315:AL322)</f>
        <v>0</v>
      </c>
      <c r="BQ44" s="8"/>
      <c r="BR44" s="8"/>
      <c r="BS44" s="8"/>
      <c r="BT44" s="8"/>
      <c r="BU44" s="77" t="str">
        <f>IF(C315="",BG44,"")</f>
        <v/>
      </c>
      <c r="BV44" s="78" t="str">
        <f t="shared" si="37"/>
        <v/>
      </c>
      <c r="BW44" s="78" t="str">
        <f t="shared" si="38"/>
        <v/>
      </c>
      <c r="BX44" s="78" t="str">
        <f t="shared" si="39"/>
        <v/>
      </c>
      <c r="BY44" s="75">
        <f t="shared" si="32"/>
        <v>194</v>
      </c>
      <c r="BZ44" s="61" t="str">
        <f t="shared" si="33"/>
        <v>Cristian Luna</v>
      </c>
      <c r="CA44" s="90">
        <f>IF(BZ44="","",((SUMIF(Tirades!$AD$5:$AD$1081,G43,Tirades!$AX$5:$AX$1081))+A43))</f>
        <v>5.1E-8</v>
      </c>
    </row>
    <row r="45" spans="1:79">
      <c r="A45" s="70">
        <v>5.3000000000000005E-8</v>
      </c>
      <c r="B45" s="143"/>
      <c r="C45" s="142"/>
      <c r="D45" s="145"/>
      <c r="E45" s="127" t="str">
        <f t="shared" si="25"/>
        <v>Bitllaires de Fogars "A"</v>
      </c>
      <c r="F45" s="124" t="s">
        <v>35</v>
      </c>
      <c r="G45" s="83" t="s">
        <v>85</v>
      </c>
      <c r="H45" s="142"/>
      <c r="I45" s="122">
        <f t="shared" si="50"/>
        <v>4</v>
      </c>
      <c r="J45" s="26">
        <v>4</v>
      </c>
      <c r="K45" s="28">
        <f t="shared" si="7"/>
        <v>44</v>
      </c>
      <c r="L45" s="142"/>
      <c r="M45" s="122">
        <f t="shared" si="26"/>
        <v>30</v>
      </c>
      <c r="N45" s="26">
        <v>4</v>
      </c>
      <c r="O45" s="28">
        <f t="shared" si="40"/>
        <v>304</v>
      </c>
      <c r="P45" s="142"/>
      <c r="Q45" s="122">
        <f t="shared" si="27"/>
        <v>0</v>
      </c>
      <c r="R45" s="26"/>
      <c r="S45" s="28" t="str">
        <f t="shared" si="41"/>
        <v/>
      </c>
      <c r="T45" s="142"/>
      <c r="U45" s="122">
        <f t="shared" si="28"/>
        <v>0</v>
      </c>
      <c r="V45" s="26"/>
      <c r="W45" s="28" t="str">
        <f t="shared" si="8"/>
        <v/>
      </c>
      <c r="X45" s="142"/>
      <c r="Y45" s="122">
        <f t="shared" si="29"/>
        <v>0</v>
      </c>
      <c r="Z45" s="26"/>
      <c r="AA45" s="72" t="str">
        <f t="shared" si="9"/>
        <v/>
      </c>
      <c r="AB45" s="25">
        <f>IF(G45="","",COUNTIF(Tirades!$AY$5:$AY$1081,G45))</f>
        <v>2</v>
      </c>
      <c r="AC45" s="1">
        <f>IF(SUMIF(Tirades!$AD$5:$AD$216,G45,Tirades!$AP$5:$AP$216)=0,"",SUMIF(Tirades!$AD$5:$AD$216,G45,Tirades!$AP$5:$AP$216))</f>
        <v>66</v>
      </c>
      <c r="AD45" s="1">
        <f>IF(SUMIF(Tirades!$AD$221:$AD$432,G45,Tirades!$AP$221:$AP$432)=0,"",SUMIF(Tirades!$AD$221:$AD$432,G45,Tirades!$AP$221:$AP$432))</f>
        <v>59</v>
      </c>
      <c r="AE45" s="1" t="str">
        <f>IF(SUMIF(Tirades!$AD$437:$AD$649,G45,Tirades!$AP$437:$AP$649)=0,"",SUMIF(Tirades!$AD$437:$AD$649,G45,Tirades!$AP$437:$AP$649))</f>
        <v/>
      </c>
      <c r="AF45" s="1" t="str">
        <f>IF(SUMIF(Tirades!$AD$654:$AD$865,G45,Tirades!$AP$654:$AP$865)=0,"",SUMIF(Tirades!$AD$654:$AD$865,G45,Tirades!$AP$654:$AP$865))</f>
        <v/>
      </c>
      <c r="AG45" s="1" t="str">
        <f>IF(SUMIF(Tirades!$AD$870:$AD$1081,G45,Tirades!$AP$870:$AP$1081)=0,"",SUMIF(Tirades!$AD$870:$AD$1081,G45,Tirades!$AP$870:$AP$1081))</f>
        <v/>
      </c>
      <c r="AH45" s="1">
        <f>IF(SUMIF(Tirades!$AD$5:$AD$1081,G45,Tirades!$AP$5:$AP$1081)=0,"",SUMIF(Tirades!$AD$5:$AD$1081,G45,Tirades!$AP$5:$AP$1081))</f>
        <v>125</v>
      </c>
      <c r="AI45" s="4">
        <f t="shared" si="2"/>
        <v>62.5</v>
      </c>
      <c r="AJ45" s="5">
        <f t="shared" si="3"/>
        <v>62.504002026499997</v>
      </c>
      <c r="AK45" s="1">
        <f t="shared" si="30"/>
        <v>57</v>
      </c>
      <c r="AL45" s="1">
        <f>SUMIF(Tirades!$AD$5:$AD$1081,G45,Tirades!$AR$5:$AR$1081)</f>
        <v>8</v>
      </c>
      <c r="AM45" s="6">
        <f t="shared" si="10"/>
        <v>8.0000000000000002E-3</v>
      </c>
      <c r="AN45" s="1">
        <f>SUMIF(Tirades!$AD$5:$AD$1081,G45,Tirades!$AS$5:$AS$1081)</f>
        <v>4</v>
      </c>
      <c r="AO45" s="7">
        <f t="shared" si="11"/>
        <v>3.9999999999999998E-6</v>
      </c>
      <c r="AP45" s="5">
        <f t="shared" si="4"/>
        <v>125.00800405299999</v>
      </c>
      <c r="AQ45" s="1" t="str">
        <f t="shared" si="5"/>
        <v>Alejandro Soria</v>
      </c>
      <c r="AR45" s="1" t="str">
        <f t="shared" si="12"/>
        <v>Bitllaires de Fogars "A"</v>
      </c>
      <c r="AS45">
        <f t="shared" si="13"/>
        <v>62.504002026499997</v>
      </c>
      <c r="AT45" s="1">
        <f t="shared" si="14"/>
        <v>28</v>
      </c>
      <c r="AU45" s="1" t="str">
        <f t="shared" si="15"/>
        <v>Alejandro Soria</v>
      </c>
      <c r="AV45" t="str">
        <f t="shared" si="16"/>
        <v/>
      </c>
      <c r="AW45" s="1" t="str">
        <f t="shared" si="17"/>
        <v/>
      </c>
      <c r="AX45" s="1" t="str">
        <f t="shared" si="18"/>
        <v/>
      </c>
      <c r="AY45" s="1" t="str">
        <f t="shared" si="19"/>
        <v/>
      </c>
      <c r="AZ45" s="1" t="str">
        <f t="shared" si="20"/>
        <v/>
      </c>
      <c r="BA45" s="1" t="str">
        <f t="shared" si="21"/>
        <v/>
      </c>
      <c r="BB45" s="1" t="str">
        <f t="shared" si="22"/>
        <v/>
      </c>
      <c r="BC45" s="1" t="str">
        <f t="shared" si="23"/>
        <v/>
      </c>
      <c r="BD45" s="1" t="str">
        <f t="shared" si="24"/>
        <v/>
      </c>
      <c r="BE45" s="76">
        <f>IF(G45="","",(SUMIF(Tirades!$BA$5:$BA$1081,G45,Tirades!$BB$5:$BB$1081)))</f>
        <v>18</v>
      </c>
      <c r="BI45" s="30"/>
      <c r="BQ45" s="8"/>
      <c r="BR45" s="8"/>
      <c r="BS45" s="8"/>
      <c r="BT45" s="8"/>
      <c r="BU45" s="80"/>
      <c r="BV45" s="8"/>
      <c r="BW45" s="61" t="str">
        <f t="shared" si="38"/>
        <v/>
      </c>
      <c r="BY45" s="75">
        <f t="shared" si="32"/>
        <v>193</v>
      </c>
      <c r="BZ45" s="61" t="str">
        <f t="shared" si="33"/>
        <v>Cristina Casado</v>
      </c>
      <c r="CA45" s="90">
        <f>IF(BZ45="","",((SUMIF(Tirades!$AD$5:$AD$1081,G44,Tirades!$AX$5:$AX$1081))+A44))</f>
        <v>5.2000000000000002E-8</v>
      </c>
    </row>
    <row r="46" spans="1:79">
      <c r="A46" s="70">
        <v>5.4E-8</v>
      </c>
      <c r="B46" s="143"/>
      <c r="C46" s="142"/>
      <c r="D46" s="145"/>
      <c r="E46" s="127" t="str">
        <f t="shared" si="25"/>
        <v>Bitllaires de Fogars "A"</v>
      </c>
      <c r="F46" s="124" t="s">
        <v>35</v>
      </c>
      <c r="G46" s="83" t="s">
        <v>86</v>
      </c>
      <c r="H46" s="142"/>
      <c r="I46" s="122">
        <f t="shared" si="50"/>
        <v>4</v>
      </c>
      <c r="J46" s="26"/>
      <c r="K46" s="28" t="str">
        <f t="shared" si="7"/>
        <v/>
      </c>
      <c r="L46" s="142"/>
      <c r="M46" s="122">
        <f t="shared" si="26"/>
        <v>30</v>
      </c>
      <c r="N46" s="26">
        <v>5</v>
      </c>
      <c r="O46" s="28">
        <f t="shared" si="40"/>
        <v>305</v>
      </c>
      <c r="P46" s="142"/>
      <c r="Q46" s="122">
        <f t="shared" si="27"/>
        <v>0</v>
      </c>
      <c r="R46" s="26"/>
      <c r="S46" s="28" t="str">
        <f t="shared" si="41"/>
        <v/>
      </c>
      <c r="T46" s="142"/>
      <c r="U46" s="122">
        <f t="shared" si="28"/>
        <v>0</v>
      </c>
      <c r="V46" s="26"/>
      <c r="W46" s="28" t="str">
        <f t="shared" si="8"/>
        <v/>
      </c>
      <c r="X46" s="142"/>
      <c r="Y46" s="122">
        <f t="shared" si="29"/>
        <v>0</v>
      </c>
      <c r="Z46" s="26"/>
      <c r="AA46" s="72" t="str">
        <f t="shared" si="9"/>
        <v/>
      </c>
      <c r="AB46" s="25">
        <f>IF(G46="","",COUNTIF(Tirades!$AY$5:$AY$1081,G46))</f>
        <v>1</v>
      </c>
      <c r="AC46" s="1" t="str">
        <f>IF(SUMIF(Tirades!$AD$5:$AD$216,G46,Tirades!$AP$5:$AP$216)=0,"",SUMIF(Tirades!$AD$5:$AD$216,G46,Tirades!$AP$5:$AP$216))</f>
        <v/>
      </c>
      <c r="AD46" s="1">
        <f>IF(SUMIF(Tirades!$AD$221:$AD$432,G46,Tirades!$AP$221:$AP$432)=0,"",SUMIF(Tirades!$AD$221:$AD$432,G46,Tirades!$AP$221:$AP$432))</f>
        <v>67</v>
      </c>
      <c r="AE46" s="1" t="str">
        <f>IF(SUMIF(Tirades!$AD$437:$AD$649,G46,Tirades!$AP$437:$AP$649)=0,"",SUMIF(Tirades!$AD$437:$AD$649,G46,Tirades!$AP$437:$AP$649))</f>
        <v/>
      </c>
      <c r="AF46" s="1" t="str">
        <f>IF(SUMIF(Tirades!$AD$654:$AD$865,G46,Tirades!$AP$654:$AP$865)=0,"",SUMIF(Tirades!$AD$654:$AD$865,G46,Tirades!$AP$654:$AP$865))</f>
        <v/>
      </c>
      <c r="AG46" s="1" t="str">
        <f>IF(SUMIF(Tirades!$AD$870:$AD$1081,G46,Tirades!$AP$870:$AP$1081)=0,"",SUMIF(Tirades!$AD$870:$AD$1081,G46,Tirades!$AP$870:$AP$1081))</f>
        <v/>
      </c>
      <c r="AH46" s="1">
        <f>IF(SUMIF(Tirades!$AD$5:$AD$1081,G46,Tirades!$AP$5:$AP$1081)=0,"",SUMIF(Tirades!$AD$5:$AD$1081,G46,Tirades!$AP$5:$AP$1081))</f>
        <v>67</v>
      </c>
      <c r="AI46" s="4">
        <f t="shared" si="2"/>
        <v>67</v>
      </c>
      <c r="AJ46" s="5">
        <f t="shared" si="3"/>
        <v>67.00500105399999</v>
      </c>
      <c r="AK46" s="1">
        <f t="shared" si="30"/>
        <v>32</v>
      </c>
      <c r="AL46" s="1">
        <f>SUMIF(Tirades!$AD$5:$AD$1081,G46,Tirades!$AR$5:$AR$1081)</f>
        <v>5</v>
      </c>
      <c r="AM46" s="6">
        <f t="shared" si="10"/>
        <v>5.0000000000000001E-3</v>
      </c>
      <c r="AN46" s="1">
        <f>SUMIF(Tirades!$AD$5:$AD$1081,G46,Tirades!$AS$5:$AS$1081)</f>
        <v>1</v>
      </c>
      <c r="AO46" s="7">
        <f t="shared" si="11"/>
        <v>9.9999999999999995E-7</v>
      </c>
      <c r="AP46" s="5">
        <f t="shared" si="4"/>
        <v>67.00500105399999</v>
      </c>
      <c r="AQ46" s="1" t="str">
        <f t="shared" si="5"/>
        <v>Jordi Serra</v>
      </c>
      <c r="AR46" s="1" t="str">
        <f t="shared" si="12"/>
        <v>Bitllaires de Fogars "A"</v>
      </c>
      <c r="AS46">
        <f t="shared" si="13"/>
        <v>67.00500105399999</v>
      </c>
      <c r="AT46" s="1">
        <f t="shared" si="14"/>
        <v>18</v>
      </c>
      <c r="AU46" s="1" t="str">
        <f t="shared" si="15"/>
        <v>Jordi Serra</v>
      </c>
      <c r="AV46" t="str">
        <f t="shared" si="16"/>
        <v/>
      </c>
      <c r="AW46" s="1" t="str">
        <f t="shared" si="17"/>
        <v/>
      </c>
      <c r="AX46" s="1" t="str">
        <f t="shared" si="18"/>
        <v/>
      </c>
      <c r="AY46" s="1" t="str">
        <f t="shared" si="19"/>
        <v/>
      </c>
      <c r="AZ46" s="1" t="str">
        <f t="shared" si="20"/>
        <v/>
      </c>
      <c r="BA46" s="1" t="str">
        <f t="shared" si="21"/>
        <v/>
      </c>
      <c r="BB46" s="1" t="str">
        <f t="shared" si="22"/>
        <v/>
      </c>
      <c r="BC46" s="1" t="str">
        <f t="shared" si="23"/>
        <v/>
      </c>
      <c r="BD46" s="1" t="str">
        <f t="shared" si="24"/>
        <v/>
      </c>
      <c r="BE46" s="76">
        <f>IF(G46="","",(SUMIF(Tirades!$BA$5:$BA$1081,G46,Tirades!$BB$5:$BB$1081)))</f>
        <v>9</v>
      </c>
      <c r="BI46" s="30"/>
      <c r="BQ46" s="80"/>
      <c r="BR46" s="80"/>
      <c r="BS46" s="80"/>
      <c r="BT46" s="80"/>
      <c r="BU46" s="80"/>
      <c r="BV46" s="80"/>
      <c r="BW46" s="61" t="str">
        <f t="shared" si="38"/>
        <v/>
      </c>
      <c r="BY46" s="75">
        <f t="shared" si="32"/>
        <v>192</v>
      </c>
      <c r="BZ46" s="61" t="str">
        <f t="shared" si="33"/>
        <v>Alejandro Soria</v>
      </c>
      <c r="CA46" s="90">
        <f>IF(BZ46="","",((SUMIF(Tirades!$AD$5:$AD$1081,G45,Tirades!$AX$5:$AX$1081))+A45))</f>
        <v>5.3000000000000005E-8</v>
      </c>
    </row>
    <row r="47" spans="1:79">
      <c r="A47" s="70">
        <v>5.5000000000000003E-8</v>
      </c>
      <c r="B47" s="143"/>
      <c r="C47" s="142"/>
      <c r="D47" s="145"/>
      <c r="E47" s="127" t="str">
        <f t="shared" si="25"/>
        <v>Bitllaires de Fogars "A"</v>
      </c>
      <c r="F47" s="124" t="s">
        <v>35</v>
      </c>
      <c r="G47" s="83" t="s">
        <v>87</v>
      </c>
      <c r="H47" s="142"/>
      <c r="I47" s="122">
        <f t="shared" si="50"/>
        <v>4</v>
      </c>
      <c r="J47" s="26">
        <v>2</v>
      </c>
      <c r="K47" s="28">
        <f t="shared" si="7"/>
        <v>42</v>
      </c>
      <c r="L47" s="142"/>
      <c r="M47" s="122">
        <f t="shared" si="26"/>
        <v>30</v>
      </c>
      <c r="N47" s="26">
        <v>1</v>
      </c>
      <c r="O47" s="28">
        <f t="shared" si="40"/>
        <v>301</v>
      </c>
      <c r="P47" s="142"/>
      <c r="Q47" s="122">
        <f t="shared" si="27"/>
        <v>0</v>
      </c>
      <c r="R47" s="26"/>
      <c r="S47" s="28" t="str">
        <f t="shared" si="41"/>
        <v/>
      </c>
      <c r="T47" s="142"/>
      <c r="U47" s="122">
        <f t="shared" si="28"/>
        <v>0</v>
      </c>
      <c r="V47" s="26"/>
      <c r="W47" s="28" t="str">
        <f t="shared" si="8"/>
        <v/>
      </c>
      <c r="X47" s="142"/>
      <c r="Y47" s="122">
        <f t="shared" si="29"/>
        <v>0</v>
      </c>
      <c r="Z47" s="26"/>
      <c r="AA47" s="72" t="str">
        <f t="shared" si="9"/>
        <v/>
      </c>
      <c r="AB47" s="25">
        <f>IF(G47="","",COUNTIF(Tirades!$AY$5:$AY$1081,G47))</f>
        <v>2</v>
      </c>
      <c r="AC47" s="1">
        <f>IF(SUMIF(Tirades!$AD$5:$AD$216,G47,Tirades!$AP$5:$AP$216)=0,"",SUMIF(Tirades!$AD$5:$AD$216,G47,Tirades!$AP$5:$AP$216))</f>
        <v>72</v>
      </c>
      <c r="AD47" s="1">
        <f>IF(SUMIF(Tirades!$AD$221:$AD$432,G47,Tirades!$AP$221:$AP$432)=0,"",SUMIF(Tirades!$AD$221:$AD$432,G47,Tirades!$AP$221:$AP$432))</f>
        <v>53</v>
      </c>
      <c r="AE47" s="1" t="str">
        <f>IF(SUMIF(Tirades!$AD$437:$AD$649,G47,Tirades!$AP$437:$AP$649)=0,"",SUMIF(Tirades!$AD$437:$AD$649,G47,Tirades!$AP$437:$AP$649))</f>
        <v/>
      </c>
      <c r="AF47" s="1" t="str">
        <f>IF(SUMIF(Tirades!$AD$654:$AD$865,G47,Tirades!$AP$654:$AP$865)=0,"",SUMIF(Tirades!$AD$654:$AD$865,G47,Tirades!$AP$654:$AP$865))</f>
        <v/>
      </c>
      <c r="AG47" s="1" t="str">
        <f>IF(SUMIF(Tirades!$AD$870:$AD$1081,G47,Tirades!$AP$870:$AP$1081)=0,"",SUMIF(Tirades!$AD$870:$AD$1081,G47,Tirades!$AP$870:$AP$1081))</f>
        <v/>
      </c>
      <c r="AH47" s="1">
        <f>IF(SUMIF(Tirades!$AD$5:$AD$1081,G47,Tirades!$AP$5:$AP$1081)=0,"",SUMIF(Tirades!$AD$5:$AD$1081,G47,Tirades!$AP$5:$AP$1081))</f>
        <v>125</v>
      </c>
      <c r="AI47" s="4">
        <f t="shared" si="2"/>
        <v>62.5</v>
      </c>
      <c r="AJ47" s="5">
        <f t="shared" si="3"/>
        <v>62.504002027500007</v>
      </c>
      <c r="AK47" s="1">
        <f t="shared" si="30"/>
        <v>56</v>
      </c>
      <c r="AL47" s="1">
        <f>SUMIF(Tirades!$AD$5:$AD$1081,G47,Tirades!$AR$5:$AR$1081)</f>
        <v>8</v>
      </c>
      <c r="AM47" s="6">
        <f t="shared" si="10"/>
        <v>8.0000000000000002E-3</v>
      </c>
      <c r="AN47" s="1">
        <f>SUMIF(Tirades!$AD$5:$AD$1081,G47,Tirades!$AS$5:$AS$1081)</f>
        <v>4</v>
      </c>
      <c r="AO47" s="7">
        <f t="shared" si="11"/>
        <v>3.9999999999999998E-6</v>
      </c>
      <c r="AP47" s="5">
        <f t="shared" si="4"/>
        <v>125.008004055</v>
      </c>
      <c r="AQ47" s="1" t="str">
        <f t="shared" si="5"/>
        <v>Alex Solano</v>
      </c>
      <c r="AR47" s="1" t="str">
        <f t="shared" si="12"/>
        <v>Bitllaires de Fogars "A"</v>
      </c>
      <c r="AS47">
        <f t="shared" si="13"/>
        <v>62.504002027500007</v>
      </c>
      <c r="AT47" s="1">
        <f t="shared" si="14"/>
        <v>27</v>
      </c>
      <c r="AU47" s="1" t="str">
        <f t="shared" si="15"/>
        <v>Alex Solano</v>
      </c>
      <c r="AV47" t="str">
        <f t="shared" si="16"/>
        <v/>
      </c>
      <c r="AW47" s="1" t="str">
        <f t="shared" si="17"/>
        <v/>
      </c>
      <c r="AX47" s="1" t="str">
        <f t="shared" si="18"/>
        <v/>
      </c>
      <c r="AY47" s="1" t="str">
        <f t="shared" si="19"/>
        <v/>
      </c>
      <c r="AZ47" s="1" t="str">
        <f t="shared" si="20"/>
        <v/>
      </c>
      <c r="BA47" s="1" t="str">
        <f t="shared" si="21"/>
        <v/>
      </c>
      <c r="BB47" s="1" t="str">
        <f t="shared" si="22"/>
        <v/>
      </c>
      <c r="BC47" s="1" t="str">
        <f t="shared" si="23"/>
        <v/>
      </c>
      <c r="BD47" s="1" t="str">
        <f t="shared" si="24"/>
        <v/>
      </c>
      <c r="BE47" s="76">
        <f>IF(G47="","",(SUMIF(Tirades!$BA$5:$BA$1081,G47,Tirades!$BB$5:$BB$1081)))</f>
        <v>18</v>
      </c>
      <c r="BI47" s="30"/>
      <c r="BQ47" s="80"/>
      <c r="BR47" s="80"/>
      <c r="BS47" s="80"/>
      <c r="BT47" s="80"/>
      <c r="BU47" s="80"/>
      <c r="BV47" s="80"/>
      <c r="BW47" s="61" t="str">
        <f t="shared" si="38"/>
        <v/>
      </c>
      <c r="BY47" s="75">
        <f t="shared" si="32"/>
        <v>191</v>
      </c>
      <c r="BZ47" s="61" t="str">
        <f t="shared" si="33"/>
        <v>Jordi Serra</v>
      </c>
      <c r="CA47" s="90">
        <f>IF(BZ47="","",((SUMIF(Tirades!$AD$5:$AD$1081,G46,Tirades!$AX$5:$AX$1081))+A46))</f>
        <v>5.4E-8</v>
      </c>
    </row>
    <row r="48" spans="1:79">
      <c r="A48" s="70">
        <v>5.6000000000000005E-8</v>
      </c>
      <c r="B48" s="143"/>
      <c r="C48" s="142"/>
      <c r="D48" s="145"/>
      <c r="E48" s="127" t="str">
        <f t="shared" si="25"/>
        <v>Bitllaires de Fogars "A"</v>
      </c>
      <c r="F48" s="124" t="s">
        <v>35</v>
      </c>
      <c r="G48" s="83" t="s">
        <v>88</v>
      </c>
      <c r="H48" s="142"/>
      <c r="I48" s="122">
        <f t="shared" si="50"/>
        <v>4</v>
      </c>
      <c r="J48" s="26">
        <v>1</v>
      </c>
      <c r="K48" s="28">
        <f t="shared" si="7"/>
        <v>41</v>
      </c>
      <c r="L48" s="142"/>
      <c r="M48" s="122">
        <f t="shared" si="26"/>
        <v>30</v>
      </c>
      <c r="N48" s="26"/>
      <c r="O48" s="28" t="str">
        <f t="shared" si="40"/>
        <v/>
      </c>
      <c r="P48" s="142"/>
      <c r="Q48" s="122">
        <f t="shared" si="27"/>
        <v>0</v>
      </c>
      <c r="R48" s="26"/>
      <c r="S48" s="28" t="str">
        <f t="shared" si="41"/>
        <v/>
      </c>
      <c r="T48" s="142"/>
      <c r="U48" s="122">
        <f t="shared" si="28"/>
        <v>0</v>
      </c>
      <c r="V48" s="26"/>
      <c r="W48" s="28" t="str">
        <f t="shared" si="8"/>
        <v/>
      </c>
      <c r="X48" s="142"/>
      <c r="Y48" s="122">
        <f t="shared" si="29"/>
        <v>0</v>
      </c>
      <c r="Z48" s="26"/>
      <c r="AA48" s="72" t="str">
        <f t="shared" si="9"/>
        <v/>
      </c>
      <c r="AB48" s="25">
        <f>IF(G48="","",COUNTIF(Tirades!$AY$5:$AY$1081,G48))</f>
        <v>1</v>
      </c>
      <c r="AC48" s="1">
        <f>IF(SUMIF(Tirades!$AD$5:$AD$216,G48,Tirades!$AP$5:$AP$216)=0,"",SUMIF(Tirades!$AD$5:$AD$216,G48,Tirades!$AP$5:$AP$216))</f>
        <v>53</v>
      </c>
      <c r="AD48" s="1" t="str">
        <f>IF(SUMIF(Tirades!$AD$221:$AD$432,G48,Tirades!$AP$221:$AP$432)=0,"",SUMIF(Tirades!$AD$221:$AD$432,G48,Tirades!$AP$221:$AP$432))</f>
        <v/>
      </c>
      <c r="AE48" s="1" t="str">
        <f>IF(SUMIF(Tirades!$AD$437:$AD$649,G48,Tirades!$AP$437:$AP$649)=0,"",SUMIF(Tirades!$AD$437:$AD$649,G48,Tirades!$AP$437:$AP$649))</f>
        <v/>
      </c>
      <c r="AF48" s="1" t="str">
        <f>IF(SUMIF(Tirades!$AD$654:$AD$865,G48,Tirades!$AP$654:$AP$865)=0,"",SUMIF(Tirades!$AD$654:$AD$865,G48,Tirades!$AP$654:$AP$865))</f>
        <v/>
      </c>
      <c r="AG48" s="1" t="str">
        <f>IF(SUMIF(Tirades!$AD$870:$AD$1081,G48,Tirades!$AP$870:$AP$1081)=0,"",SUMIF(Tirades!$AD$870:$AD$1081,G48,Tirades!$AP$870:$AP$1081))</f>
        <v/>
      </c>
      <c r="AH48" s="1">
        <f>IF(SUMIF(Tirades!$AD$5:$AD$1081,G48,Tirades!$AP$5:$AP$1081)=0,"",SUMIF(Tirades!$AD$5:$AD$1081,G48,Tirades!$AP$5:$AP$1081))</f>
        <v>53</v>
      </c>
      <c r="AI48" s="4">
        <f t="shared" si="2"/>
        <v>53</v>
      </c>
      <c r="AJ48" s="5">
        <f t="shared" si="3"/>
        <v>53.003001056000002</v>
      </c>
      <c r="AK48" s="1">
        <f t="shared" si="30"/>
        <v>105</v>
      </c>
      <c r="AL48" s="1">
        <f>SUMIF(Tirades!$AD$5:$AD$1081,G48,Tirades!$AR$5:$AR$1081)</f>
        <v>3</v>
      </c>
      <c r="AM48" s="6">
        <f t="shared" si="10"/>
        <v>3.0000000000000001E-3</v>
      </c>
      <c r="AN48" s="1">
        <f>SUMIF(Tirades!$AD$5:$AD$1081,G48,Tirades!$AS$5:$AS$1081)</f>
        <v>1</v>
      </c>
      <c r="AO48" s="7">
        <f t="shared" si="11"/>
        <v>9.9999999999999995E-7</v>
      </c>
      <c r="AP48" s="5">
        <f t="shared" si="4"/>
        <v>53.003001055999995</v>
      </c>
      <c r="AQ48" s="1" t="str">
        <f t="shared" si="5"/>
        <v>Eduard Salich</v>
      </c>
      <c r="AR48" s="1" t="str">
        <f t="shared" si="12"/>
        <v>Bitllaires de Fogars "A"</v>
      </c>
      <c r="AS48">
        <f t="shared" si="13"/>
        <v>53.003001056000002</v>
      </c>
      <c r="AT48" s="1">
        <f t="shared" si="14"/>
        <v>41</v>
      </c>
      <c r="AU48" s="1" t="str">
        <f t="shared" si="15"/>
        <v>Eduard Salich</v>
      </c>
      <c r="AV48" t="str">
        <f t="shared" si="16"/>
        <v/>
      </c>
      <c r="AW48" s="1" t="str">
        <f t="shared" si="17"/>
        <v/>
      </c>
      <c r="AX48" s="1" t="str">
        <f t="shared" si="18"/>
        <v/>
      </c>
      <c r="AY48" s="1" t="str">
        <f t="shared" si="19"/>
        <v/>
      </c>
      <c r="AZ48" s="1" t="str">
        <f t="shared" si="20"/>
        <v/>
      </c>
      <c r="BA48" s="1" t="str">
        <f t="shared" si="21"/>
        <v/>
      </c>
      <c r="BB48" s="1" t="str">
        <f t="shared" si="22"/>
        <v/>
      </c>
      <c r="BC48" s="1" t="str">
        <f t="shared" si="23"/>
        <v/>
      </c>
      <c r="BD48" s="1" t="str">
        <f t="shared" si="24"/>
        <v/>
      </c>
      <c r="BE48" s="76">
        <f>IF(G48="","",(SUMIF(Tirades!$BA$5:$BA$1081,G48,Tirades!$BB$5:$BB$1081)))</f>
        <v>9</v>
      </c>
      <c r="BI48" s="30"/>
      <c r="BQ48" s="80"/>
      <c r="BR48" s="80"/>
      <c r="BS48" s="80"/>
      <c r="BT48" s="80"/>
      <c r="BU48" s="80"/>
      <c r="BV48" s="80"/>
      <c r="BW48" s="61" t="str">
        <f t="shared" si="38"/>
        <v/>
      </c>
      <c r="BY48" s="75">
        <f t="shared" si="32"/>
        <v>190</v>
      </c>
      <c r="BZ48" s="61" t="str">
        <f t="shared" si="33"/>
        <v>Alex Solano</v>
      </c>
      <c r="CA48" s="90">
        <f>IF(BZ48="","",((SUMIF(Tirades!$AD$5:$AD$1081,G47,Tirades!$AX$5:$AX$1081))+A47))</f>
        <v>5.5000000000000003E-8</v>
      </c>
    </row>
    <row r="49" spans="1:79">
      <c r="A49" s="70">
        <v>5.7000000000000001E-8</v>
      </c>
      <c r="B49" s="143"/>
      <c r="C49" s="142"/>
      <c r="D49" s="145"/>
      <c r="E49" s="127" t="str">
        <f t="shared" si="25"/>
        <v>Bitllaires de Fogars "A"</v>
      </c>
      <c r="F49" s="124"/>
      <c r="G49" s="83"/>
      <c r="H49" s="142"/>
      <c r="I49" s="122">
        <f t="shared" si="50"/>
        <v>4</v>
      </c>
      <c r="J49" s="26"/>
      <c r="K49" s="28" t="str">
        <f t="shared" si="7"/>
        <v/>
      </c>
      <c r="L49" s="142"/>
      <c r="M49" s="122">
        <f t="shared" si="26"/>
        <v>30</v>
      </c>
      <c r="N49" s="26"/>
      <c r="O49" s="28" t="str">
        <f t="shared" si="40"/>
        <v/>
      </c>
      <c r="P49" s="142"/>
      <c r="Q49" s="122">
        <f t="shared" si="27"/>
        <v>0</v>
      </c>
      <c r="R49" s="26"/>
      <c r="S49" s="28" t="str">
        <f t="shared" si="41"/>
        <v/>
      </c>
      <c r="T49" s="142"/>
      <c r="U49" s="122">
        <f t="shared" si="28"/>
        <v>0</v>
      </c>
      <c r="V49" s="26"/>
      <c r="W49" s="28" t="str">
        <f t="shared" si="8"/>
        <v/>
      </c>
      <c r="X49" s="142"/>
      <c r="Y49" s="122">
        <f t="shared" si="29"/>
        <v>0</v>
      </c>
      <c r="Z49" s="26"/>
      <c r="AA49" s="72" t="str">
        <f t="shared" si="9"/>
        <v/>
      </c>
      <c r="AB49" s="25" t="str">
        <f>IF(G49="","",COUNTIF(Tirades!$AY$5:$AY$1081,G49))</f>
        <v/>
      </c>
      <c r="AC49" s="1" t="str">
        <f>IF(SUMIF(Tirades!$AD$5:$AD$216,G49,Tirades!$AP$5:$AP$216)=0,"",SUMIF(Tirades!$AD$5:$AD$216,G49,Tirades!$AP$5:$AP$216))</f>
        <v/>
      </c>
      <c r="AD49" s="1" t="str">
        <f>IF(SUMIF(Tirades!$AD$221:$AD$432,G49,Tirades!$AP$221:$AP$432)=0,"",SUMIF(Tirades!$AD$221:$AD$432,G49,Tirades!$AP$221:$AP$432))</f>
        <v/>
      </c>
      <c r="AE49" s="1" t="str">
        <f>IF(SUMIF(Tirades!$AD$437:$AD$649,G49,Tirades!$AP$437:$AP$649)=0,"",SUMIF(Tirades!$AD$437:$AD$649,G49,Tirades!$AP$437:$AP$649))</f>
        <v/>
      </c>
      <c r="AF49" s="1" t="str">
        <f>IF(SUMIF(Tirades!$AD$654:$AD$865,G49,Tirades!$AP$654:$AP$865)=0,"",SUMIF(Tirades!$AD$654:$AD$865,G49,Tirades!$AP$654:$AP$865))</f>
        <v/>
      </c>
      <c r="AG49" s="1" t="str">
        <f>IF(SUMIF(Tirades!$AD$870:$AD$1081,G49,Tirades!$AP$870:$AP$1081)=0,"",SUMIF(Tirades!$AD$870:$AD$1081,G49,Tirades!$AP$870:$AP$1081))</f>
        <v/>
      </c>
      <c r="AH49" s="1" t="str">
        <f>IF(SUMIF(Tirades!$AD$5:$AD$1081,G49,Tirades!$AP$5:$AP$1081)=0,"",SUMIF(Tirades!$AD$5:$AD$1081,G49,Tirades!$AP$5:$AP$1081))</f>
        <v/>
      </c>
      <c r="AI49" s="4" t="str">
        <f t="shared" si="2"/>
        <v/>
      </c>
      <c r="AJ49" s="5" t="str">
        <f t="shared" si="3"/>
        <v/>
      </c>
      <c r="AK49" s="1" t="str">
        <f t="shared" si="30"/>
        <v/>
      </c>
      <c r="AL49" s="1">
        <f>SUMIF(Tirades!$AD$5:$AD$1081,G49,Tirades!$AR$5:$AR$1081)</f>
        <v>0</v>
      </c>
      <c r="AM49" s="6">
        <f t="shared" si="10"/>
        <v>0</v>
      </c>
      <c r="AN49" s="1">
        <f>SUMIF(Tirades!$AD$5:$AD$1081,G49,Tirades!$AS$5:$AS$1081)</f>
        <v>0</v>
      </c>
      <c r="AO49" s="7">
        <f t="shared" si="11"/>
        <v>0</v>
      </c>
      <c r="AP49" s="5" t="str">
        <f t="shared" si="4"/>
        <v/>
      </c>
      <c r="AQ49" s="1" t="str">
        <f t="shared" si="5"/>
        <v/>
      </c>
      <c r="AR49" s="1" t="str">
        <f t="shared" si="12"/>
        <v/>
      </c>
      <c r="AS49" t="str">
        <f t="shared" si="13"/>
        <v/>
      </c>
      <c r="AT49" s="1" t="str">
        <f t="shared" si="14"/>
        <v/>
      </c>
      <c r="AU49" s="1" t="str">
        <f t="shared" si="15"/>
        <v/>
      </c>
      <c r="AV49" t="str">
        <f t="shared" si="16"/>
        <v/>
      </c>
      <c r="AW49" s="1" t="str">
        <f t="shared" si="17"/>
        <v/>
      </c>
      <c r="AX49" s="1" t="str">
        <f t="shared" si="18"/>
        <v/>
      </c>
      <c r="AY49" s="1" t="str">
        <f t="shared" si="19"/>
        <v/>
      </c>
      <c r="AZ49" s="1" t="str">
        <f t="shared" si="20"/>
        <v/>
      </c>
      <c r="BA49" s="1" t="str">
        <f t="shared" si="21"/>
        <v/>
      </c>
      <c r="BB49" s="1" t="str">
        <f t="shared" si="22"/>
        <v/>
      </c>
      <c r="BC49" s="1" t="str">
        <f t="shared" si="23"/>
        <v/>
      </c>
      <c r="BD49" s="1" t="str">
        <f t="shared" si="24"/>
        <v/>
      </c>
      <c r="BE49" s="76" t="str">
        <f>IF(G49="","",(SUMIF(Tirades!$BA$5:$BA$1081,G49,Tirades!$BB$5:$BB$1081)))</f>
        <v/>
      </c>
      <c r="BI49" s="30"/>
      <c r="BQ49" s="80"/>
      <c r="BR49" s="80"/>
      <c r="BS49" s="80"/>
      <c r="BT49" s="80"/>
      <c r="BU49" s="80"/>
      <c r="BV49" s="80"/>
      <c r="BW49" s="61" t="str">
        <f t="shared" si="38"/>
        <v/>
      </c>
      <c r="BY49" s="75">
        <f t="shared" si="32"/>
        <v>189</v>
      </c>
      <c r="BZ49" s="61" t="str">
        <f t="shared" si="33"/>
        <v>Eduard Salich</v>
      </c>
      <c r="CA49" s="90">
        <f>IF(BZ49="","",((SUMIF(Tirades!$AD$5:$AD$1081,G48,Tirades!$AX$5:$AX$1081))+A48))</f>
        <v>5.6000000000000005E-8</v>
      </c>
    </row>
    <row r="50" spans="1:79">
      <c r="A50" s="70">
        <v>5.8000000000000003E-8</v>
      </c>
      <c r="B50" s="143"/>
      <c r="C50" s="142"/>
      <c r="D50" s="145"/>
      <c r="E50" s="127" t="str">
        <f t="shared" si="25"/>
        <v>Bitllaires de Fogars "A"</v>
      </c>
      <c r="F50" s="123"/>
      <c r="G50" s="83"/>
      <c r="H50" s="142"/>
      <c r="I50" s="122">
        <f t="shared" si="50"/>
        <v>4</v>
      </c>
      <c r="J50" s="26"/>
      <c r="K50" s="28" t="str">
        <f t="shared" si="7"/>
        <v/>
      </c>
      <c r="L50" s="142"/>
      <c r="M50" s="122">
        <f t="shared" si="26"/>
        <v>30</v>
      </c>
      <c r="N50" s="26"/>
      <c r="O50" s="28" t="str">
        <f t="shared" si="40"/>
        <v/>
      </c>
      <c r="P50" s="142"/>
      <c r="Q50" s="122">
        <f t="shared" si="27"/>
        <v>0</v>
      </c>
      <c r="R50" s="26"/>
      <c r="S50" s="28" t="str">
        <f t="shared" si="41"/>
        <v/>
      </c>
      <c r="T50" s="142"/>
      <c r="U50" s="122">
        <f t="shared" si="28"/>
        <v>0</v>
      </c>
      <c r="V50" s="26"/>
      <c r="W50" s="28" t="str">
        <f t="shared" si="8"/>
        <v/>
      </c>
      <c r="X50" s="142"/>
      <c r="Y50" s="122">
        <f t="shared" si="29"/>
        <v>0</v>
      </c>
      <c r="Z50" s="26"/>
      <c r="AA50" s="72" t="str">
        <f t="shared" si="9"/>
        <v/>
      </c>
      <c r="AB50" s="25" t="str">
        <f>IF(G50="","",COUNTIF(Tirades!$AY$5:$AY$1081,G50))</f>
        <v/>
      </c>
      <c r="AC50" s="1" t="str">
        <f>IF(SUMIF(Tirades!$AD$5:$AD$216,G50,Tirades!$AP$5:$AP$216)=0,"",SUMIF(Tirades!$AD$5:$AD$216,G50,Tirades!$AP$5:$AP$216))</f>
        <v/>
      </c>
      <c r="AD50" s="1" t="str">
        <f>IF(SUMIF(Tirades!$AD$221:$AD$432,G50,Tirades!$AP$221:$AP$432)=0,"",SUMIF(Tirades!$AD$221:$AD$432,G50,Tirades!$AP$221:$AP$432))</f>
        <v/>
      </c>
      <c r="AE50" s="1" t="str">
        <f>IF(SUMIF(Tirades!$AD$437:$AD$649,G50,Tirades!$AP$437:$AP$649)=0,"",SUMIF(Tirades!$AD$437:$AD$649,G50,Tirades!$AP$437:$AP$649))</f>
        <v/>
      </c>
      <c r="AF50" s="1" t="str">
        <f>IF(SUMIF(Tirades!$AD$654:$AD$865,G50,Tirades!$AP$654:$AP$865)=0,"",SUMIF(Tirades!$AD$654:$AD$865,G50,Tirades!$AP$654:$AP$865))</f>
        <v/>
      </c>
      <c r="AG50" s="1" t="str">
        <f>IF(SUMIF(Tirades!$AD$870:$AD$1081,G50,Tirades!$AP$870:$AP$1081)=0,"",SUMIF(Tirades!$AD$870:$AD$1081,G50,Tirades!$AP$870:$AP$1081))</f>
        <v/>
      </c>
      <c r="AH50" s="1" t="str">
        <f>IF(SUMIF(Tirades!$AD$5:$AD$1081,G50,Tirades!$AP$5:$AP$1081)=0,"",SUMIF(Tirades!$AD$5:$AD$1081,G50,Tirades!$AP$5:$AP$1081))</f>
        <v/>
      </c>
      <c r="AI50" s="4" t="str">
        <f t="shared" si="2"/>
        <v/>
      </c>
      <c r="AJ50" s="5" t="str">
        <f t="shared" si="3"/>
        <v/>
      </c>
      <c r="AK50" s="1" t="str">
        <f t="shared" si="30"/>
        <v/>
      </c>
      <c r="AL50" s="1">
        <f>SUMIF(Tirades!$AD$5:$AD$1081,G50,Tirades!$AR$5:$AR$1081)</f>
        <v>0</v>
      </c>
      <c r="AM50" s="6">
        <f t="shared" si="10"/>
        <v>0</v>
      </c>
      <c r="AN50" s="1">
        <f>SUMIF(Tirades!$AD$5:$AD$1081,G50,Tirades!$AS$5:$AS$1081)</f>
        <v>0</v>
      </c>
      <c r="AO50" s="7">
        <f t="shared" si="11"/>
        <v>0</v>
      </c>
      <c r="AP50" s="5" t="str">
        <f t="shared" si="4"/>
        <v/>
      </c>
      <c r="AQ50" s="1" t="str">
        <f t="shared" si="5"/>
        <v/>
      </c>
      <c r="AR50" s="1" t="str">
        <f t="shared" si="12"/>
        <v/>
      </c>
      <c r="AS50" t="str">
        <f t="shared" si="13"/>
        <v/>
      </c>
      <c r="AT50" s="1" t="str">
        <f t="shared" si="14"/>
        <v/>
      </c>
      <c r="AU50" s="1" t="str">
        <f t="shared" si="15"/>
        <v/>
      </c>
      <c r="AV50" t="str">
        <f t="shared" si="16"/>
        <v/>
      </c>
      <c r="AW50" s="1" t="str">
        <f t="shared" si="17"/>
        <v/>
      </c>
      <c r="AX50" s="1" t="str">
        <f t="shared" si="18"/>
        <v/>
      </c>
      <c r="AY50" s="1" t="str">
        <f t="shared" si="19"/>
        <v/>
      </c>
      <c r="AZ50" s="1" t="str">
        <f t="shared" si="20"/>
        <v/>
      </c>
      <c r="BA50" s="1" t="str">
        <f t="shared" si="21"/>
        <v/>
      </c>
      <c r="BB50" s="1" t="str">
        <f t="shared" si="22"/>
        <v/>
      </c>
      <c r="BC50" s="1" t="str">
        <f t="shared" si="23"/>
        <v/>
      </c>
      <c r="BD50" s="1" t="str">
        <f t="shared" si="24"/>
        <v/>
      </c>
      <c r="BE50" s="76" t="str">
        <f>IF(G50="","",(SUMIF(Tirades!$BA$5:$BA$1081,G50,Tirades!$BB$5:$BB$1081)))</f>
        <v/>
      </c>
      <c r="BI50" s="30"/>
      <c r="BQ50" s="34"/>
      <c r="BR50" s="34"/>
      <c r="BS50" s="34"/>
      <c r="BT50" s="34"/>
      <c r="BU50" s="34"/>
      <c r="BV50" s="34"/>
      <c r="BW50" s="61" t="str">
        <f t="shared" si="38"/>
        <v/>
      </c>
      <c r="BY50" s="75" t="str">
        <f t="shared" si="32"/>
        <v/>
      </c>
      <c r="BZ50" s="61" t="str">
        <f t="shared" si="33"/>
        <v/>
      </c>
      <c r="CA50" s="90" t="str">
        <f>IF(BZ50="","",((SUMIF(Tirades!$AD$5:$AD$1081,G49,Tirades!$AX$5:$AX$1081))+A49))</f>
        <v/>
      </c>
    </row>
    <row r="51" spans="1:79">
      <c r="A51" s="70">
        <v>6.1000000000000004E-8</v>
      </c>
      <c r="B51" s="143">
        <v>7</v>
      </c>
      <c r="C51" s="153" t="s">
        <v>35</v>
      </c>
      <c r="D51" s="144" t="s">
        <v>89</v>
      </c>
      <c r="E51" s="127" t="str">
        <f>D51</f>
        <v>Vila de Tordera</v>
      </c>
      <c r="F51" s="124" t="s">
        <v>35</v>
      </c>
      <c r="G51" s="83" t="s">
        <v>90</v>
      </c>
      <c r="H51" s="152">
        <v>5</v>
      </c>
      <c r="I51" s="122">
        <f>H51</f>
        <v>5</v>
      </c>
      <c r="J51" s="26">
        <v>5</v>
      </c>
      <c r="K51" s="28">
        <f t="shared" si="7"/>
        <v>55</v>
      </c>
      <c r="L51" s="142">
        <v>15</v>
      </c>
      <c r="M51" s="122">
        <f>L51</f>
        <v>15</v>
      </c>
      <c r="N51" s="26">
        <v>5</v>
      </c>
      <c r="O51" s="28">
        <f t="shared" si="40"/>
        <v>155</v>
      </c>
      <c r="P51" s="142"/>
      <c r="Q51" s="122">
        <f>P51</f>
        <v>0</v>
      </c>
      <c r="R51" s="26"/>
      <c r="S51" s="28" t="str">
        <f t="shared" si="41"/>
        <v/>
      </c>
      <c r="T51" s="142"/>
      <c r="U51" s="122">
        <f>T51</f>
        <v>0</v>
      </c>
      <c r="V51" s="26"/>
      <c r="W51" s="28" t="str">
        <f t="shared" si="8"/>
        <v/>
      </c>
      <c r="X51" s="142"/>
      <c r="Y51" s="122">
        <f>X51</f>
        <v>0</v>
      </c>
      <c r="Z51" s="26"/>
      <c r="AA51" s="72" t="str">
        <f t="shared" si="9"/>
        <v/>
      </c>
      <c r="AB51" s="25">
        <f>IF(G51="","",COUNTIF(Tirades!$AY$5:$AY$1081,G51))</f>
        <v>2</v>
      </c>
      <c r="AC51" s="1">
        <f>IF(SUMIF(Tirades!$AD$5:$AD$216,G51,Tirades!$AP$5:$AP$216)=0,"",SUMIF(Tirades!$AD$5:$AD$216,G51,Tirades!$AP$5:$AP$216))</f>
        <v>72</v>
      </c>
      <c r="AD51" s="1">
        <f>IF(SUMIF(Tirades!$AD$221:$AD$432,G51,Tirades!$AP$221:$AP$432)=0,"",SUMIF(Tirades!$AD$221:$AD$432,G51,Tirades!$AP$221:$AP$432))</f>
        <v>66</v>
      </c>
      <c r="AE51" s="1" t="str">
        <f>IF(SUMIF(Tirades!$AD$437:$AD$649,G51,Tirades!$AP$437:$AP$649)=0,"",SUMIF(Tirades!$AD$437:$AD$649,G51,Tirades!$AP$437:$AP$649))</f>
        <v/>
      </c>
      <c r="AF51" s="1" t="str">
        <f>IF(SUMIF(Tirades!$AD$654:$AD$865,G51,Tirades!$AP$654:$AP$865)=0,"",SUMIF(Tirades!$AD$654:$AD$865,G51,Tirades!$AP$654:$AP$865))</f>
        <v/>
      </c>
      <c r="AG51" s="1" t="str">
        <f>IF(SUMIF(Tirades!$AD$870:$AD$1081,G51,Tirades!$AP$870:$AP$1081)=0,"",SUMIF(Tirades!$AD$870:$AD$1081,G51,Tirades!$AP$870:$AP$1081))</f>
        <v/>
      </c>
      <c r="AH51" s="1">
        <f>IF(SUMIF(Tirades!$AD$5:$AD$1081,G51,Tirades!$AP$5:$AP$1081)=0,"",SUMIF(Tirades!$AD$5:$AD$1081,G51,Tirades!$AP$5:$AP$1081))</f>
        <v>138</v>
      </c>
      <c r="AI51" s="4">
        <f t="shared" si="2"/>
        <v>69</v>
      </c>
      <c r="AJ51" s="5">
        <f t="shared" si="3"/>
        <v>69.005500530500001</v>
      </c>
      <c r="AK51" s="1">
        <f t="shared" si="30"/>
        <v>22</v>
      </c>
      <c r="AL51" s="1">
        <f>SUMIF(Tirades!$AD$5:$AD$1081,G51,Tirades!$AR$5:$AR$1081)</f>
        <v>11</v>
      </c>
      <c r="AM51" s="6">
        <f t="shared" si="10"/>
        <v>1.0999999999999999E-2</v>
      </c>
      <c r="AN51" s="1">
        <f>SUMIF(Tirades!$AD$5:$AD$1081,G51,Tirades!$AS$5:$AS$1081)</f>
        <v>1</v>
      </c>
      <c r="AO51" s="7">
        <f t="shared" si="11"/>
        <v>9.9999999999999995E-7</v>
      </c>
      <c r="AP51" s="5">
        <f t="shared" si="4"/>
        <v>138.011001061</v>
      </c>
      <c r="AQ51" s="1" t="str">
        <f t="shared" si="5"/>
        <v>Susana Casado</v>
      </c>
      <c r="AR51" s="1" t="str">
        <f t="shared" si="12"/>
        <v>Vila de Tordera</v>
      </c>
      <c r="AS51">
        <f t="shared" si="13"/>
        <v>69.005500530500001</v>
      </c>
      <c r="AT51" s="1">
        <f t="shared" si="14"/>
        <v>13</v>
      </c>
      <c r="AU51" s="1" t="str">
        <f t="shared" si="15"/>
        <v>Susana Casado</v>
      </c>
      <c r="AV51" t="str">
        <f t="shared" si="16"/>
        <v/>
      </c>
      <c r="AW51" s="1" t="str">
        <f t="shared" si="17"/>
        <v/>
      </c>
      <c r="AX51" s="1" t="str">
        <f t="shared" si="18"/>
        <v/>
      </c>
      <c r="AY51" s="1" t="str">
        <f t="shared" si="19"/>
        <v/>
      </c>
      <c r="AZ51" s="1" t="str">
        <f t="shared" si="20"/>
        <v/>
      </c>
      <c r="BA51" s="1" t="str">
        <f t="shared" si="21"/>
        <v/>
      </c>
      <c r="BB51" s="1" t="str">
        <f t="shared" si="22"/>
        <v/>
      </c>
      <c r="BC51" s="1" t="str">
        <f t="shared" si="23"/>
        <v/>
      </c>
      <c r="BD51" s="1" t="str">
        <f t="shared" si="24"/>
        <v/>
      </c>
      <c r="BE51" s="76">
        <f>IF(G51="","",(SUMIF(Tirades!$BA$5:$BA$1081,G51,Tirades!$BB$5:$BB$1081)))</f>
        <v>18</v>
      </c>
      <c r="BI51" s="30"/>
      <c r="BQ51" s="30"/>
      <c r="BR51" s="30"/>
      <c r="BS51" s="30"/>
      <c r="BT51" s="30"/>
      <c r="BU51" s="30"/>
      <c r="BV51" s="30"/>
      <c r="BW51" s="61" t="str">
        <f t="shared" si="38"/>
        <v/>
      </c>
      <c r="BY51" s="75" t="str">
        <f t="shared" si="32"/>
        <v/>
      </c>
      <c r="BZ51" s="61" t="str">
        <f t="shared" si="33"/>
        <v/>
      </c>
      <c r="CA51" s="90" t="str">
        <f>IF(BZ51="","",((SUMIF(Tirades!$AD$5:$AD$1081,G50,Tirades!$AX$5:$AX$1081))+A50))</f>
        <v/>
      </c>
    </row>
    <row r="52" spans="1:79">
      <c r="A52" s="70">
        <v>6.1999999999999999E-8</v>
      </c>
      <c r="B52" s="143"/>
      <c r="C52" s="142"/>
      <c r="D52" s="145"/>
      <c r="E52" s="127" t="str">
        <f t="shared" si="25"/>
        <v>Vila de Tordera</v>
      </c>
      <c r="F52" s="124" t="s">
        <v>35</v>
      </c>
      <c r="G52" s="83" t="s">
        <v>91</v>
      </c>
      <c r="H52" s="152"/>
      <c r="I52" s="122">
        <f t="shared" ref="I52:I58" si="52">I51</f>
        <v>5</v>
      </c>
      <c r="J52" s="26">
        <v>1</v>
      </c>
      <c r="K52" s="28">
        <f t="shared" si="7"/>
        <v>51</v>
      </c>
      <c r="L52" s="142"/>
      <c r="M52" s="122">
        <f t="shared" si="26"/>
        <v>15</v>
      </c>
      <c r="N52" s="26">
        <v>1</v>
      </c>
      <c r="O52" s="28">
        <f t="shared" si="40"/>
        <v>151</v>
      </c>
      <c r="P52" s="142"/>
      <c r="Q52" s="122">
        <f t="shared" si="27"/>
        <v>0</v>
      </c>
      <c r="R52" s="26"/>
      <c r="S52" s="28" t="str">
        <f t="shared" si="41"/>
        <v/>
      </c>
      <c r="T52" s="142"/>
      <c r="U52" s="122">
        <f t="shared" si="28"/>
        <v>0</v>
      </c>
      <c r="V52" s="26"/>
      <c r="W52" s="28" t="str">
        <f t="shared" si="8"/>
        <v/>
      </c>
      <c r="X52" s="142"/>
      <c r="Y52" s="122">
        <f t="shared" si="29"/>
        <v>0</v>
      </c>
      <c r="Z52" s="26"/>
      <c r="AA52" s="72" t="str">
        <f t="shared" si="9"/>
        <v/>
      </c>
      <c r="AB52" s="25">
        <f>IF(G52="","",COUNTIF(Tirades!$AY$5:$AY$1081,G52))</f>
        <v>2</v>
      </c>
      <c r="AC52" s="1">
        <f>IF(SUMIF(Tirades!$AD$5:$AD$216,G52,Tirades!$AP$5:$AP$216)=0,"",SUMIF(Tirades!$AD$5:$AD$216,G52,Tirades!$AP$5:$AP$216))</f>
        <v>57</v>
      </c>
      <c r="AD52" s="1">
        <f>IF(SUMIF(Tirades!$AD$221:$AD$432,G52,Tirades!$AP$221:$AP$432)=0,"",SUMIF(Tirades!$AD$221:$AD$432,G52,Tirades!$AP$221:$AP$432))</f>
        <v>68</v>
      </c>
      <c r="AE52" s="1" t="str">
        <f>IF(SUMIF(Tirades!$AD$437:$AD$649,G52,Tirades!$AP$437:$AP$649)=0,"",SUMIF(Tirades!$AD$437:$AD$649,G52,Tirades!$AP$437:$AP$649))</f>
        <v/>
      </c>
      <c r="AF52" s="1" t="str">
        <f>IF(SUMIF(Tirades!$AD$654:$AD$865,G52,Tirades!$AP$654:$AP$865)=0,"",SUMIF(Tirades!$AD$654:$AD$865,G52,Tirades!$AP$654:$AP$865))</f>
        <v/>
      </c>
      <c r="AG52" s="1" t="str">
        <f>IF(SUMIF(Tirades!$AD$870:$AD$1081,G52,Tirades!$AP$870:$AP$1081)=0,"",SUMIF(Tirades!$AD$870:$AD$1081,G52,Tirades!$AP$870:$AP$1081))</f>
        <v/>
      </c>
      <c r="AH52" s="1">
        <f>IF(SUMIF(Tirades!$AD$5:$AD$1081,G52,Tirades!$AP$5:$AP$1081)=0,"",SUMIF(Tirades!$AD$5:$AD$1081,G52,Tirades!$AP$5:$AP$1081))</f>
        <v>125</v>
      </c>
      <c r="AI52" s="4">
        <f t="shared" si="2"/>
        <v>62.5</v>
      </c>
      <c r="AJ52" s="5">
        <f t="shared" si="3"/>
        <v>62.504501531000003</v>
      </c>
      <c r="AK52" s="1">
        <f t="shared" si="30"/>
        <v>55</v>
      </c>
      <c r="AL52" s="1">
        <f>SUMIF(Tirades!$AD$5:$AD$1081,G52,Tirades!$AR$5:$AR$1081)</f>
        <v>9</v>
      </c>
      <c r="AM52" s="6">
        <f t="shared" si="10"/>
        <v>9.0000000000000011E-3</v>
      </c>
      <c r="AN52" s="1">
        <f>SUMIF(Tirades!$AD$5:$AD$1081,G52,Tirades!$AS$5:$AS$1081)</f>
        <v>3</v>
      </c>
      <c r="AO52" s="7">
        <f t="shared" si="11"/>
        <v>3.0000000000000001E-6</v>
      </c>
      <c r="AP52" s="5">
        <f t="shared" si="4"/>
        <v>125.00900306200001</v>
      </c>
      <c r="AQ52" s="1" t="str">
        <f t="shared" si="5"/>
        <v>Laura Alonso</v>
      </c>
      <c r="AR52" s="1" t="str">
        <f t="shared" si="12"/>
        <v>Vila de Tordera</v>
      </c>
      <c r="AS52">
        <f t="shared" si="13"/>
        <v>62.504501531000003</v>
      </c>
      <c r="AT52" s="1">
        <f t="shared" si="14"/>
        <v>26</v>
      </c>
      <c r="AU52" s="1" t="str">
        <f t="shared" si="15"/>
        <v>Laura Alonso</v>
      </c>
      <c r="AV52" t="str">
        <f t="shared" si="16"/>
        <v/>
      </c>
      <c r="AW52" s="1" t="str">
        <f t="shared" si="17"/>
        <v/>
      </c>
      <c r="AX52" s="1" t="str">
        <f t="shared" si="18"/>
        <v/>
      </c>
      <c r="AY52" s="1" t="str">
        <f t="shared" si="19"/>
        <v/>
      </c>
      <c r="AZ52" s="1" t="str">
        <f t="shared" si="20"/>
        <v/>
      </c>
      <c r="BA52" s="1" t="str">
        <f t="shared" si="21"/>
        <v/>
      </c>
      <c r="BB52" s="1" t="str">
        <f t="shared" si="22"/>
        <v/>
      </c>
      <c r="BC52" s="1" t="str">
        <f t="shared" si="23"/>
        <v/>
      </c>
      <c r="BD52" s="1" t="str">
        <f t="shared" si="24"/>
        <v/>
      </c>
      <c r="BE52" s="76">
        <f>IF(G52="","",(SUMIF(Tirades!$BA$5:$BA$1081,G52,Tirades!$BB$5:$BB$1081)))</f>
        <v>18</v>
      </c>
      <c r="BI52" s="30"/>
      <c r="BQ52" s="30"/>
      <c r="BR52" s="36"/>
      <c r="BS52" s="36"/>
      <c r="BT52" s="30"/>
      <c r="BU52" s="30"/>
      <c r="BV52" s="30"/>
      <c r="BW52" s="61" t="str">
        <f t="shared" si="38"/>
        <v/>
      </c>
      <c r="BY52" s="75">
        <f t="shared" si="32"/>
        <v>188</v>
      </c>
      <c r="BZ52" s="61" t="str">
        <f t="shared" si="33"/>
        <v>Susana Casado</v>
      </c>
      <c r="CA52" s="90">
        <f>IF(BZ52="","",((SUMIF(Tirades!$AD$5:$AD$1081,G51,Tirades!$AX$5:$AX$1081))+A51))</f>
        <v>6.1000000000000004E-8</v>
      </c>
    </row>
    <row r="53" spans="1:79">
      <c r="A53" s="70">
        <v>6.3000000000000008E-8</v>
      </c>
      <c r="B53" s="143"/>
      <c r="C53" s="142"/>
      <c r="D53" s="145"/>
      <c r="E53" s="127" t="str">
        <f t="shared" si="25"/>
        <v>Vila de Tordera</v>
      </c>
      <c r="F53" s="124" t="s">
        <v>35</v>
      </c>
      <c r="G53" s="83" t="s">
        <v>92</v>
      </c>
      <c r="H53" s="152"/>
      <c r="I53" s="122">
        <f t="shared" si="52"/>
        <v>5</v>
      </c>
      <c r="J53" s="26">
        <v>3</v>
      </c>
      <c r="K53" s="28">
        <f t="shared" si="7"/>
        <v>53</v>
      </c>
      <c r="L53" s="142"/>
      <c r="M53" s="122">
        <f t="shared" si="26"/>
        <v>15</v>
      </c>
      <c r="N53" s="26">
        <v>3</v>
      </c>
      <c r="O53" s="28">
        <f t="shared" si="40"/>
        <v>153</v>
      </c>
      <c r="P53" s="142"/>
      <c r="Q53" s="122">
        <f t="shared" si="27"/>
        <v>0</v>
      </c>
      <c r="R53" s="26"/>
      <c r="S53" s="28" t="str">
        <f t="shared" si="41"/>
        <v/>
      </c>
      <c r="T53" s="142"/>
      <c r="U53" s="122">
        <f t="shared" si="28"/>
        <v>0</v>
      </c>
      <c r="V53" s="26"/>
      <c r="W53" s="28" t="str">
        <f t="shared" si="8"/>
        <v/>
      </c>
      <c r="X53" s="142"/>
      <c r="Y53" s="122">
        <f t="shared" si="29"/>
        <v>0</v>
      </c>
      <c r="Z53" s="26"/>
      <c r="AA53" s="72" t="str">
        <f t="shared" si="9"/>
        <v/>
      </c>
      <c r="AB53" s="25">
        <f>IF(G53="","",COUNTIF(Tirades!$AY$5:$AY$1081,G53))</f>
        <v>2</v>
      </c>
      <c r="AC53" s="1">
        <f>IF(SUMIF(Tirades!$AD$5:$AD$216,G53,Tirades!$AP$5:$AP$216)=0,"",SUMIF(Tirades!$AD$5:$AD$216,G53,Tirades!$AP$5:$AP$216))</f>
        <v>57</v>
      </c>
      <c r="AD53" s="1">
        <f>IF(SUMIF(Tirades!$AD$221:$AD$432,G53,Tirades!$AP$221:$AP$432)=0,"",SUMIF(Tirades!$AD$221:$AD$432,G53,Tirades!$AP$221:$AP$432))</f>
        <v>52</v>
      </c>
      <c r="AE53" s="1" t="str">
        <f>IF(SUMIF(Tirades!$AD$437:$AD$649,G53,Tirades!$AP$437:$AP$649)=0,"",SUMIF(Tirades!$AD$437:$AD$649,G53,Tirades!$AP$437:$AP$649))</f>
        <v/>
      </c>
      <c r="AF53" s="1" t="str">
        <f>IF(SUMIF(Tirades!$AD$654:$AD$865,G53,Tirades!$AP$654:$AP$865)=0,"",SUMIF(Tirades!$AD$654:$AD$865,G53,Tirades!$AP$654:$AP$865))</f>
        <v/>
      </c>
      <c r="AG53" s="1" t="str">
        <f>IF(SUMIF(Tirades!$AD$870:$AD$1081,G53,Tirades!$AP$870:$AP$1081)=0,"",SUMIF(Tirades!$AD$870:$AD$1081,G53,Tirades!$AP$870:$AP$1081))</f>
        <v/>
      </c>
      <c r="AH53" s="1">
        <f>IF(SUMIF(Tirades!$AD$5:$AD$1081,G53,Tirades!$AP$5:$AP$1081)=0,"",SUMIF(Tirades!$AD$5:$AD$1081,G53,Tirades!$AP$5:$AP$1081))</f>
        <v>109</v>
      </c>
      <c r="AI53" s="4">
        <f t="shared" si="2"/>
        <v>54.5</v>
      </c>
      <c r="AJ53" s="5">
        <f t="shared" si="3"/>
        <v>54.503500531500002</v>
      </c>
      <c r="AK53" s="1">
        <f t="shared" si="30"/>
        <v>93</v>
      </c>
      <c r="AL53" s="1">
        <f>SUMIF(Tirades!$AD$5:$AD$1081,G53,Tirades!$AR$5:$AR$1081)</f>
        <v>7</v>
      </c>
      <c r="AM53" s="6">
        <f t="shared" si="10"/>
        <v>7.0000000000000001E-3</v>
      </c>
      <c r="AN53" s="1">
        <f>SUMIF(Tirades!$AD$5:$AD$1081,G53,Tirades!$AS$5:$AS$1081)</f>
        <v>1</v>
      </c>
      <c r="AO53" s="7">
        <f t="shared" si="11"/>
        <v>9.9999999999999995E-7</v>
      </c>
      <c r="AP53" s="5">
        <f t="shared" si="4"/>
        <v>109.007001063</v>
      </c>
      <c r="AQ53" s="1" t="str">
        <f t="shared" si="5"/>
        <v>Antonio Casado</v>
      </c>
      <c r="AR53" s="1" t="str">
        <f t="shared" si="12"/>
        <v>Vila de Tordera</v>
      </c>
      <c r="AS53">
        <f t="shared" si="13"/>
        <v>54.503500531500002</v>
      </c>
      <c r="AT53" s="1">
        <f t="shared" si="14"/>
        <v>39</v>
      </c>
      <c r="AU53" s="1" t="str">
        <f t="shared" si="15"/>
        <v>Antonio Casado</v>
      </c>
      <c r="AV53" t="str">
        <f t="shared" si="16"/>
        <v/>
      </c>
      <c r="AW53" s="1" t="str">
        <f t="shared" si="17"/>
        <v/>
      </c>
      <c r="AX53" s="1" t="str">
        <f t="shared" si="18"/>
        <v/>
      </c>
      <c r="AY53" s="1" t="str">
        <f t="shared" si="19"/>
        <v/>
      </c>
      <c r="AZ53" s="1" t="str">
        <f t="shared" si="20"/>
        <v/>
      </c>
      <c r="BA53" s="1" t="str">
        <f t="shared" si="21"/>
        <v/>
      </c>
      <c r="BB53" s="1" t="str">
        <f t="shared" si="22"/>
        <v/>
      </c>
      <c r="BC53" s="1" t="str">
        <f t="shared" si="23"/>
        <v/>
      </c>
      <c r="BD53" s="1" t="str">
        <f t="shared" si="24"/>
        <v/>
      </c>
      <c r="BE53" s="76">
        <f>IF(G53="","",(SUMIF(Tirades!$BA$5:$BA$1081,G53,Tirades!$BB$5:$BB$1081)))</f>
        <v>18</v>
      </c>
      <c r="BI53" s="30"/>
      <c r="BQ53" s="30"/>
      <c r="BR53" s="36"/>
      <c r="BS53" s="36"/>
      <c r="BT53" s="30"/>
      <c r="BU53" s="30"/>
      <c r="BV53" s="30"/>
      <c r="BW53" s="61" t="str">
        <f t="shared" si="38"/>
        <v/>
      </c>
      <c r="BY53" s="75">
        <f t="shared" si="32"/>
        <v>187</v>
      </c>
      <c r="BZ53" s="61" t="str">
        <f t="shared" si="33"/>
        <v>Laura Alonso</v>
      </c>
      <c r="CA53" s="90">
        <f>IF(BZ53="","",((SUMIF(Tirades!$AD$5:$AD$1081,G52,Tirades!$AX$5:$AX$1081))+A52))</f>
        <v>6.1999999999999999E-8</v>
      </c>
    </row>
    <row r="54" spans="1:79">
      <c r="A54" s="70">
        <v>6.4000000000000004E-8</v>
      </c>
      <c r="B54" s="143"/>
      <c r="C54" s="142"/>
      <c r="D54" s="145"/>
      <c r="E54" s="127" t="str">
        <f t="shared" si="25"/>
        <v>Vila de Tordera</v>
      </c>
      <c r="F54" s="124" t="s">
        <v>35</v>
      </c>
      <c r="G54" s="83" t="s">
        <v>93</v>
      </c>
      <c r="H54" s="152"/>
      <c r="I54" s="122">
        <f t="shared" si="52"/>
        <v>5</v>
      </c>
      <c r="J54" s="26">
        <v>2</v>
      </c>
      <c r="K54" s="28">
        <f t="shared" si="7"/>
        <v>52</v>
      </c>
      <c r="L54" s="142"/>
      <c r="M54" s="122">
        <f t="shared" si="26"/>
        <v>15</v>
      </c>
      <c r="N54" s="26">
        <v>2</v>
      </c>
      <c r="O54" s="28">
        <f t="shared" si="40"/>
        <v>152</v>
      </c>
      <c r="P54" s="142"/>
      <c r="Q54" s="122">
        <f t="shared" si="27"/>
        <v>0</v>
      </c>
      <c r="R54" s="26"/>
      <c r="S54" s="28" t="str">
        <f t="shared" si="41"/>
        <v/>
      </c>
      <c r="T54" s="142"/>
      <c r="U54" s="122">
        <f t="shared" si="28"/>
        <v>0</v>
      </c>
      <c r="V54" s="26"/>
      <c r="W54" s="28" t="str">
        <f t="shared" si="8"/>
        <v/>
      </c>
      <c r="X54" s="142"/>
      <c r="Y54" s="122">
        <f t="shared" si="29"/>
        <v>0</v>
      </c>
      <c r="Z54" s="26"/>
      <c r="AA54" s="72" t="str">
        <f t="shared" si="9"/>
        <v/>
      </c>
      <c r="AB54" s="25">
        <f>IF(G54="","",COUNTIF(Tirades!$AY$5:$AY$1081,G54))</f>
        <v>2</v>
      </c>
      <c r="AC54" s="1">
        <f>IF(SUMIF(Tirades!$AD$5:$AD$216,G54,Tirades!$AP$5:$AP$216)=0,"",SUMIF(Tirades!$AD$5:$AD$216,G54,Tirades!$AP$5:$AP$216))</f>
        <v>35</v>
      </c>
      <c r="AD54" s="1">
        <f>IF(SUMIF(Tirades!$AD$221:$AD$432,G54,Tirades!$AP$221:$AP$432)=0,"",SUMIF(Tirades!$AD$221:$AD$432,G54,Tirades!$AP$221:$AP$432))</f>
        <v>40</v>
      </c>
      <c r="AE54" s="1" t="str">
        <f>IF(SUMIF(Tirades!$AD$437:$AD$649,G54,Tirades!$AP$437:$AP$649)=0,"",SUMIF(Tirades!$AD$437:$AD$649,G54,Tirades!$AP$437:$AP$649))</f>
        <v/>
      </c>
      <c r="AF54" s="1" t="str">
        <f>IF(SUMIF(Tirades!$AD$654:$AD$865,G54,Tirades!$AP$654:$AP$865)=0,"",SUMIF(Tirades!$AD$654:$AD$865,G54,Tirades!$AP$654:$AP$865))</f>
        <v/>
      </c>
      <c r="AG54" s="1" t="str">
        <f>IF(SUMIF(Tirades!$AD$870:$AD$1081,G54,Tirades!$AP$870:$AP$1081)=0,"",SUMIF(Tirades!$AD$870:$AD$1081,G54,Tirades!$AP$870:$AP$1081))</f>
        <v/>
      </c>
      <c r="AH54" s="1">
        <f>IF(SUMIF(Tirades!$AD$5:$AD$1081,G54,Tirades!$AP$5:$AP$1081)=0,"",SUMIF(Tirades!$AD$5:$AD$1081,G54,Tirades!$AP$5:$AP$1081))</f>
        <v>75</v>
      </c>
      <c r="AI54" s="4">
        <f t="shared" si="2"/>
        <v>37.5</v>
      </c>
      <c r="AJ54" s="5">
        <f t="shared" si="3"/>
        <v>37.502501031999998</v>
      </c>
      <c r="AK54" s="1">
        <f t="shared" si="30"/>
        <v>161</v>
      </c>
      <c r="AL54" s="1">
        <f>SUMIF(Tirades!$AD$5:$AD$1081,G54,Tirades!$AR$5:$AR$1081)</f>
        <v>5</v>
      </c>
      <c r="AM54" s="6">
        <f t="shared" si="10"/>
        <v>5.0000000000000001E-3</v>
      </c>
      <c r="AN54" s="1">
        <f>SUMIF(Tirades!$AD$5:$AD$1081,G54,Tirades!$AS$5:$AS$1081)</f>
        <v>2</v>
      </c>
      <c r="AO54" s="7">
        <f t="shared" si="11"/>
        <v>1.9999999999999999E-6</v>
      </c>
      <c r="AP54" s="5">
        <f t="shared" si="4"/>
        <v>75.005002063999996</v>
      </c>
      <c r="AQ54" s="1" t="str">
        <f t="shared" si="5"/>
        <v>Paulino Alonso</v>
      </c>
      <c r="AR54" s="1" t="str">
        <f t="shared" si="12"/>
        <v>Vila de Tordera</v>
      </c>
      <c r="AS54">
        <f t="shared" si="13"/>
        <v>37.502501031999998</v>
      </c>
      <c r="AT54" s="1">
        <f t="shared" si="14"/>
        <v>47</v>
      </c>
      <c r="AU54" s="1" t="str">
        <f t="shared" si="15"/>
        <v>Paulino Alonso</v>
      </c>
      <c r="AV54" t="str">
        <f t="shared" si="16"/>
        <v/>
      </c>
      <c r="AW54" s="1" t="str">
        <f t="shared" si="17"/>
        <v/>
      </c>
      <c r="AX54" s="1" t="str">
        <f t="shared" si="18"/>
        <v/>
      </c>
      <c r="AY54" s="1" t="str">
        <f t="shared" si="19"/>
        <v/>
      </c>
      <c r="AZ54" s="1" t="str">
        <f t="shared" si="20"/>
        <v/>
      </c>
      <c r="BA54" s="1" t="str">
        <f t="shared" si="21"/>
        <v/>
      </c>
      <c r="BB54" s="1" t="str">
        <f t="shared" si="22"/>
        <v/>
      </c>
      <c r="BC54" s="1" t="str">
        <f t="shared" si="23"/>
        <v/>
      </c>
      <c r="BD54" s="1" t="str">
        <f t="shared" si="24"/>
        <v/>
      </c>
      <c r="BE54" s="76">
        <f>IF(G54="","",(SUMIF(Tirades!$BA$5:$BA$1081,G54,Tirades!$BB$5:$BB$1081)))</f>
        <v>18</v>
      </c>
      <c r="BI54" s="30"/>
      <c r="BQ54" s="30"/>
      <c r="BR54" s="36"/>
      <c r="BS54" s="36"/>
      <c r="BT54" s="30"/>
      <c r="BU54" s="30"/>
      <c r="BV54" s="30"/>
      <c r="BW54" s="61" t="str">
        <f t="shared" si="38"/>
        <v/>
      </c>
      <c r="BY54" s="75">
        <f t="shared" si="32"/>
        <v>186</v>
      </c>
      <c r="BZ54" s="61" t="str">
        <f t="shared" si="33"/>
        <v>Antonio Casado</v>
      </c>
      <c r="CA54" s="90">
        <f>IF(BZ54="","",((SUMIF(Tirades!$AD$5:$AD$1081,G53,Tirades!$AX$5:$AX$1081))+A53))</f>
        <v>6.3000000000000008E-8</v>
      </c>
    </row>
    <row r="55" spans="1:79">
      <c r="A55" s="70">
        <v>6.5E-8</v>
      </c>
      <c r="B55" s="143"/>
      <c r="C55" s="142"/>
      <c r="D55" s="145"/>
      <c r="E55" s="127" t="str">
        <f t="shared" si="25"/>
        <v>Vila de Tordera</v>
      </c>
      <c r="F55" s="124"/>
      <c r="G55" s="83" t="s">
        <v>94</v>
      </c>
      <c r="H55" s="152"/>
      <c r="I55" s="122">
        <f t="shared" si="52"/>
        <v>5</v>
      </c>
      <c r="J55" s="26">
        <v>4</v>
      </c>
      <c r="K55" s="28">
        <f t="shared" si="7"/>
        <v>54</v>
      </c>
      <c r="L55" s="142"/>
      <c r="M55" s="122">
        <f t="shared" si="26"/>
        <v>15</v>
      </c>
      <c r="N55" s="26">
        <v>4</v>
      </c>
      <c r="O55" s="28">
        <f t="shared" si="40"/>
        <v>154</v>
      </c>
      <c r="P55" s="142"/>
      <c r="Q55" s="122">
        <f t="shared" si="27"/>
        <v>0</v>
      </c>
      <c r="R55" s="26"/>
      <c r="S55" s="28" t="str">
        <f t="shared" si="41"/>
        <v/>
      </c>
      <c r="T55" s="142"/>
      <c r="U55" s="122">
        <f t="shared" si="28"/>
        <v>0</v>
      </c>
      <c r="V55" s="26"/>
      <c r="W55" s="28" t="str">
        <f t="shared" si="8"/>
        <v/>
      </c>
      <c r="X55" s="142"/>
      <c r="Y55" s="122">
        <f t="shared" si="29"/>
        <v>0</v>
      </c>
      <c r="Z55" s="26"/>
      <c r="AA55" s="72" t="str">
        <f t="shared" si="9"/>
        <v/>
      </c>
      <c r="AB55" s="25">
        <f>IF(G55="","",COUNTIF(Tirades!$AY$5:$AY$1081,G55))</f>
        <v>2</v>
      </c>
      <c r="AC55" s="1">
        <f>IF(SUMIF(Tirades!$AD$5:$AD$216,G55,Tirades!$AP$5:$AP$216)=0,"",SUMIF(Tirades!$AD$5:$AD$216,G55,Tirades!$AP$5:$AP$216))</f>
        <v>61</v>
      </c>
      <c r="AD55" s="1">
        <f>IF(SUMIF(Tirades!$AD$221:$AD$432,G55,Tirades!$AP$221:$AP$432)=0,"",SUMIF(Tirades!$AD$221:$AD$432,G55,Tirades!$AP$221:$AP$432))</f>
        <v>84</v>
      </c>
      <c r="AE55" s="1" t="str">
        <f>IF(SUMIF(Tirades!$AD$437:$AD$649,G55,Tirades!$AP$437:$AP$649)=0,"",SUMIF(Tirades!$AD$437:$AD$649,G55,Tirades!$AP$437:$AP$649))</f>
        <v/>
      </c>
      <c r="AF55" s="1" t="str">
        <f>IF(SUMIF(Tirades!$AD$654:$AD$865,G55,Tirades!$AP$654:$AP$865)=0,"",SUMIF(Tirades!$AD$654:$AD$865,G55,Tirades!$AP$654:$AP$865))</f>
        <v/>
      </c>
      <c r="AG55" s="1" t="str">
        <f>IF(SUMIF(Tirades!$AD$870:$AD$1081,G55,Tirades!$AP$870:$AP$1081)=0,"",SUMIF(Tirades!$AD$870:$AD$1081,G55,Tirades!$AP$870:$AP$1081))</f>
        <v/>
      </c>
      <c r="AH55" s="1">
        <f>IF(SUMIF(Tirades!$AD$5:$AD$1081,G55,Tirades!$AP$5:$AP$1081)=0,"",SUMIF(Tirades!$AD$5:$AD$1081,G55,Tirades!$AP$5:$AP$1081))</f>
        <v>145</v>
      </c>
      <c r="AI55" s="4">
        <f t="shared" si="2"/>
        <v>72.5</v>
      </c>
      <c r="AJ55" s="5">
        <f t="shared" si="3"/>
        <v>72.5065000325</v>
      </c>
      <c r="AK55" s="1">
        <f t="shared" si="30"/>
        <v>15</v>
      </c>
      <c r="AL55" s="1">
        <f>SUMIF(Tirades!$AD$5:$AD$1081,G55,Tirades!$AR$5:$AR$1081)</f>
        <v>13</v>
      </c>
      <c r="AM55" s="6">
        <f t="shared" si="10"/>
        <v>1.3000000000000001E-2</v>
      </c>
      <c r="AN55" s="1">
        <f>SUMIF(Tirades!$AD$5:$AD$1081,G55,Tirades!$AS$5:$AS$1081)</f>
        <v>0</v>
      </c>
      <c r="AO55" s="7">
        <f t="shared" si="11"/>
        <v>0</v>
      </c>
      <c r="AP55" s="5">
        <f t="shared" si="4"/>
        <v>145.013000065</v>
      </c>
      <c r="AQ55" s="1" t="str">
        <f t="shared" si="5"/>
        <v>Cesc Vea</v>
      </c>
      <c r="AR55" s="1" t="str">
        <f t="shared" si="12"/>
        <v>Vila de Tordera</v>
      </c>
      <c r="AS55" t="str">
        <f t="shared" si="13"/>
        <v/>
      </c>
      <c r="AT55" s="1" t="str">
        <f t="shared" si="14"/>
        <v/>
      </c>
      <c r="AU55" s="1" t="str">
        <f t="shared" si="15"/>
        <v/>
      </c>
      <c r="AV55">
        <f t="shared" si="16"/>
        <v>72.5065000325</v>
      </c>
      <c r="AW55" s="1">
        <f t="shared" si="17"/>
        <v>5</v>
      </c>
      <c r="AX55" s="1" t="str">
        <f t="shared" si="18"/>
        <v>Cesc Vea</v>
      </c>
      <c r="AY55" s="1" t="str">
        <f t="shared" si="19"/>
        <v/>
      </c>
      <c r="AZ55" s="1" t="str">
        <f t="shared" si="20"/>
        <v/>
      </c>
      <c r="BA55" s="1" t="str">
        <f t="shared" si="21"/>
        <v/>
      </c>
      <c r="BB55" s="1" t="str">
        <f t="shared" si="22"/>
        <v/>
      </c>
      <c r="BC55" s="1" t="str">
        <f t="shared" si="23"/>
        <v/>
      </c>
      <c r="BD55" s="1" t="str">
        <f t="shared" si="24"/>
        <v/>
      </c>
      <c r="BE55" s="76">
        <f>IF(G55="","",(SUMIF(Tirades!$BA$5:$BA$1081,G55,Tirades!$BB$5:$BB$1081)))</f>
        <v>18</v>
      </c>
      <c r="BI55" s="30"/>
      <c r="BQ55" s="30"/>
      <c r="BR55" s="36"/>
      <c r="BS55" s="36"/>
      <c r="BT55" s="30"/>
      <c r="BU55" s="30"/>
      <c r="BV55" s="30"/>
      <c r="BW55" s="61" t="str">
        <f t="shared" si="38"/>
        <v/>
      </c>
      <c r="BY55" s="75">
        <f t="shared" si="32"/>
        <v>25</v>
      </c>
      <c r="BZ55" s="61" t="str">
        <f t="shared" si="33"/>
        <v>Paulino Alonso</v>
      </c>
      <c r="CA55" s="90">
        <f>IF(BZ55="","",((SUMIF(Tirades!$AD$5:$AD$1081,G54,Tirades!$AX$5:$AX$1081))+A54))</f>
        <v>4.000000064</v>
      </c>
    </row>
    <row r="56" spans="1:79">
      <c r="A56" s="70">
        <v>6.6000000000000009E-8</v>
      </c>
      <c r="B56" s="143"/>
      <c r="C56" s="142"/>
      <c r="D56" s="145"/>
      <c r="E56" s="127" t="str">
        <f t="shared" si="25"/>
        <v>Vila de Tordera</v>
      </c>
      <c r="F56" s="124" t="s">
        <v>35</v>
      </c>
      <c r="G56" s="83" t="s">
        <v>95</v>
      </c>
      <c r="H56" s="152"/>
      <c r="I56" s="122">
        <f t="shared" si="52"/>
        <v>5</v>
      </c>
      <c r="J56" s="26"/>
      <c r="K56" s="28" t="str">
        <f t="shared" ref="K56:K106" si="53">IF(J56="","",(I56*10)+J56)</f>
        <v/>
      </c>
      <c r="L56" s="142"/>
      <c r="M56" s="122">
        <f t="shared" si="26"/>
        <v>15</v>
      </c>
      <c r="N56" s="26"/>
      <c r="O56" s="28" t="str">
        <f t="shared" ref="O56:O106" si="54">IF(N56="","",M56*10+N56)</f>
        <v/>
      </c>
      <c r="P56" s="142"/>
      <c r="Q56" s="122">
        <f t="shared" si="27"/>
        <v>0</v>
      </c>
      <c r="R56" s="26"/>
      <c r="S56" s="28" t="str">
        <f t="shared" ref="S56:S106" si="55">IF(R56="","",Q56*10+R56)</f>
        <v/>
      </c>
      <c r="T56" s="142"/>
      <c r="U56" s="122">
        <f t="shared" si="28"/>
        <v>0</v>
      </c>
      <c r="V56" s="26"/>
      <c r="W56" s="28" t="str">
        <f t="shared" ref="W56:W106" si="56">IF(V56="","",U56*10+V56)</f>
        <v/>
      </c>
      <c r="X56" s="142"/>
      <c r="Y56" s="122">
        <f t="shared" si="29"/>
        <v>0</v>
      </c>
      <c r="Z56" s="26"/>
      <c r="AA56" s="72" t="str">
        <f t="shared" ref="AA56:AA106" si="57">IF(Z56="","",Y56*10+Z56)</f>
        <v/>
      </c>
      <c r="AB56" s="25">
        <f>IF(G56="","",COUNTIF(Tirades!$AY$5:$AY$1081,G56))</f>
        <v>0</v>
      </c>
      <c r="AC56" s="1" t="str">
        <f>IF(SUMIF(Tirades!$AD$5:$AD$216,G56,Tirades!$AP$5:$AP$216)=0,"",SUMIF(Tirades!$AD$5:$AD$216,G56,Tirades!$AP$5:$AP$216))</f>
        <v/>
      </c>
      <c r="AD56" s="1" t="str">
        <f>IF(SUMIF(Tirades!$AD$221:$AD$432,G56,Tirades!$AP$221:$AP$432)=0,"",SUMIF(Tirades!$AD$221:$AD$432,G56,Tirades!$AP$221:$AP$432))</f>
        <v/>
      </c>
      <c r="AE56" s="1" t="str">
        <f>IF(SUMIF(Tirades!$AD$437:$AD$649,G56,Tirades!$AP$437:$AP$649)=0,"",SUMIF(Tirades!$AD$437:$AD$649,G56,Tirades!$AP$437:$AP$649))</f>
        <v/>
      </c>
      <c r="AF56" s="1" t="str">
        <f>IF(SUMIF(Tirades!$AD$654:$AD$865,G56,Tirades!$AP$654:$AP$865)=0,"",SUMIF(Tirades!$AD$654:$AD$865,G56,Tirades!$AP$654:$AP$865))</f>
        <v/>
      </c>
      <c r="AG56" s="1" t="str">
        <f>IF(SUMIF(Tirades!$AD$870:$AD$1081,G56,Tirades!$AP$870:$AP$1081)=0,"",SUMIF(Tirades!$AD$870:$AD$1081,G56,Tirades!$AP$870:$AP$1081))</f>
        <v/>
      </c>
      <c r="AH56" s="1" t="str">
        <f>IF(SUMIF(Tirades!$AD$5:$AD$1081,G56,Tirades!$AP$5:$AP$1081)=0,"",SUMIF(Tirades!$AD$5:$AD$1081,G56,Tirades!$AP$5:$AP$1081))</f>
        <v/>
      </c>
      <c r="AI56" s="4" t="str">
        <f t="shared" si="2"/>
        <v/>
      </c>
      <c r="AJ56" s="5" t="str">
        <f t="shared" si="3"/>
        <v/>
      </c>
      <c r="AK56" s="1" t="str">
        <f t="shared" si="30"/>
        <v/>
      </c>
      <c r="AL56" s="1">
        <f>SUMIF(Tirades!$AD$5:$AD$1081,G56,Tirades!$AR$5:$AR$1081)</f>
        <v>0</v>
      </c>
      <c r="AM56" s="6">
        <f t="shared" si="10"/>
        <v>0</v>
      </c>
      <c r="AN56" s="1">
        <f>SUMIF(Tirades!$AD$5:$AD$1081,G56,Tirades!$AS$5:$AS$1081)</f>
        <v>0</v>
      </c>
      <c r="AO56" s="7">
        <f t="shared" si="11"/>
        <v>0</v>
      </c>
      <c r="AP56" s="5" t="str">
        <f t="shared" si="4"/>
        <v/>
      </c>
      <c r="AQ56" s="1" t="str">
        <f t="shared" si="5"/>
        <v>Rosa Rodríguez</v>
      </c>
      <c r="AR56" s="1" t="str">
        <f t="shared" si="12"/>
        <v>Vila de Tordera</v>
      </c>
      <c r="AS56" t="str">
        <f t="shared" si="13"/>
        <v/>
      </c>
      <c r="AT56" s="1" t="str">
        <f t="shared" si="14"/>
        <v/>
      </c>
      <c r="AU56" s="1" t="str">
        <f t="shared" si="15"/>
        <v/>
      </c>
      <c r="AV56" t="str">
        <f t="shared" si="16"/>
        <v/>
      </c>
      <c r="AW56" s="1" t="str">
        <f t="shared" si="17"/>
        <v/>
      </c>
      <c r="AX56" s="1" t="str">
        <f t="shared" si="18"/>
        <v/>
      </c>
      <c r="AY56" s="1" t="str">
        <f t="shared" si="19"/>
        <v/>
      </c>
      <c r="AZ56" s="1" t="str">
        <f t="shared" si="20"/>
        <v/>
      </c>
      <c r="BA56" s="1" t="str">
        <f t="shared" si="21"/>
        <v/>
      </c>
      <c r="BB56" s="1" t="str">
        <f t="shared" si="22"/>
        <v/>
      </c>
      <c r="BC56" s="1" t="str">
        <f t="shared" si="23"/>
        <v/>
      </c>
      <c r="BD56" s="1" t="str">
        <f t="shared" si="24"/>
        <v/>
      </c>
      <c r="BE56" s="76">
        <f>IF(G56="","",(SUMIF(Tirades!$BA$5:$BA$1081,G56,Tirades!$BB$5:$BB$1081)))</f>
        <v>0</v>
      </c>
      <c r="BI56" s="30"/>
      <c r="BQ56" s="30"/>
      <c r="BR56" s="36"/>
      <c r="BS56" s="36"/>
      <c r="BT56" s="30"/>
      <c r="BU56" s="30"/>
      <c r="BV56" s="30"/>
      <c r="BW56" s="61" t="str">
        <f t="shared" si="38"/>
        <v/>
      </c>
      <c r="BY56" s="75">
        <f t="shared" si="32"/>
        <v>91</v>
      </c>
      <c r="BZ56" s="61" t="str">
        <f t="shared" si="33"/>
        <v>Cesc Vea</v>
      </c>
      <c r="CA56" s="90">
        <f>IF(BZ56="","",((SUMIF(Tirades!$AD$5:$AD$1081,G55,Tirades!$AX$5:$AX$1081))+A55))</f>
        <v>1.000000065</v>
      </c>
    </row>
    <row r="57" spans="1:79">
      <c r="A57" s="70">
        <v>6.7000000000000004E-8</v>
      </c>
      <c r="B57" s="143"/>
      <c r="C57" s="142"/>
      <c r="D57" s="145"/>
      <c r="E57" s="127" t="str">
        <f t="shared" si="25"/>
        <v>Vila de Tordera</v>
      </c>
      <c r="F57" s="124"/>
      <c r="G57" s="83"/>
      <c r="H57" s="152"/>
      <c r="I57" s="122">
        <f t="shared" si="52"/>
        <v>5</v>
      </c>
      <c r="J57" s="26"/>
      <c r="K57" s="28" t="str">
        <f t="shared" si="53"/>
        <v/>
      </c>
      <c r="L57" s="142"/>
      <c r="M57" s="122">
        <f t="shared" ref="M57:M106" si="58">M56</f>
        <v>15</v>
      </c>
      <c r="N57" s="26"/>
      <c r="O57" s="28" t="str">
        <f t="shared" si="54"/>
        <v/>
      </c>
      <c r="P57" s="142"/>
      <c r="Q57" s="122">
        <f t="shared" ref="Q57:Q106" si="59">Q56</f>
        <v>0</v>
      </c>
      <c r="R57" s="26"/>
      <c r="S57" s="28" t="str">
        <f t="shared" si="55"/>
        <v/>
      </c>
      <c r="T57" s="142"/>
      <c r="U57" s="122">
        <f t="shared" ref="U57:U106" si="60">U56</f>
        <v>0</v>
      </c>
      <c r="V57" s="26"/>
      <c r="W57" s="28" t="str">
        <f t="shared" si="56"/>
        <v/>
      </c>
      <c r="X57" s="142"/>
      <c r="Y57" s="122">
        <f t="shared" ref="Y57:Y106" si="61">Y56</f>
        <v>0</v>
      </c>
      <c r="Z57" s="26"/>
      <c r="AA57" s="72" t="str">
        <f t="shared" si="57"/>
        <v/>
      </c>
      <c r="AB57" s="25" t="str">
        <f>IF(G57="","",COUNTIF(Tirades!$AY$5:$AY$1081,G57))</f>
        <v/>
      </c>
      <c r="AC57" s="1" t="str">
        <f>IF(SUMIF(Tirades!$AD$5:$AD$216,G57,Tirades!$AP$5:$AP$216)=0,"",SUMIF(Tirades!$AD$5:$AD$216,G57,Tirades!$AP$5:$AP$216))</f>
        <v/>
      </c>
      <c r="AD57" s="1" t="str">
        <f>IF(SUMIF(Tirades!$AD$221:$AD$432,G57,Tirades!$AP$221:$AP$432)=0,"",SUMIF(Tirades!$AD$221:$AD$432,G57,Tirades!$AP$221:$AP$432))</f>
        <v/>
      </c>
      <c r="AE57" s="1" t="str">
        <f>IF(SUMIF(Tirades!$AD$437:$AD$649,G57,Tirades!$AP$437:$AP$649)=0,"",SUMIF(Tirades!$AD$437:$AD$649,G57,Tirades!$AP$437:$AP$649))</f>
        <v/>
      </c>
      <c r="AF57" s="1" t="str">
        <f>IF(SUMIF(Tirades!$AD$654:$AD$865,G57,Tirades!$AP$654:$AP$865)=0,"",SUMIF(Tirades!$AD$654:$AD$865,G57,Tirades!$AP$654:$AP$865))</f>
        <v/>
      </c>
      <c r="AG57" s="1" t="str">
        <f>IF(SUMIF(Tirades!$AD$870:$AD$1081,G57,Tirades!$AP$870:$AP$1081)=0,"",SUMIF(Tirades!$AD$870:$AD$1081,G57,Tirades!$AP$870:$AP$1081))</f>
        <v/>
      </c>
      <c r="AH57" s="1" t="str">
        <f>IF(SUMIF(Tirades!$AD$5:$AD$1081,G57,Tirades!$AP$5:$AP$1081)=0,"",SUMIF(Tirades!$AD$5:$AD$1081,G57,Tirades!$AP$5:$AP$1081))</f>
        <v/>
      </c>
      <c r="AI57" s="4" t="str">
        <f t="shared" si="2"/>
        <v/>
      </c>
      <c r="AJ57" s="5" t="str">
        <f t="shared" si="3"/>
        <v/>
      </c>
      <c r="AK57" s="1" t="str">
        <f t="shared" si="30"/>
        <v/>
      </c>
      <c r="AL57" s="1">
        <f>SUMIF(Tirades!$AD$5:$AD$1081,G57,Tirades!$AR$5:$AR$1081)</f>
        <v>0</v>
      </c>
      <c r="AM57" s="6">
        <f t="shared" si="10"/>
        <v>0</v>
      </c>
      <c r="AN57" s="1">
        <f>SUMIF(Tirades!$AD$5:$AD$1081,G57,Tirades!$AS$5:$AS$1081)</f>
        <v>0</v>
      </c>
      <c r="AO57" s="7">
        <f t="shared" si="11"/>
        <v>0</v>
      </c>
      <c r="AP57" s="5" t="str">
        <f t="shared" si="4"/>
        <v/>
      </c>
      <c r="AQ57" s="1" t="str">
        <f t="shared" si="5"/>
        <v/>
      </c>
      <c r="AR57" s="1" t="str">
        <f t="shared" si="12"/>
        <v/>
      </c>
      <c r="AS57" t="str">
        <f t="shared" si="13"/>
        <v/>
      </c>
      <c r="AT57" s="1" t="str">
        <f t="shared" si="14"/>
        <v/>
      </c>
      <c r="AU57" s="1" t="str">
        <f t="shared" si="15"/>
        <v/>
      </c>
      <c r="AV57" t="str">
        <f t="shared" si="16"/>
        <v/>
      </c>
      <c r="AW57" s="1" t="str">
        <f t="shared" si="17"/>
        <v/>
      </c>
      <c r="AX57" s="1" t="str">
        <f t="shared" si="18"/>
        <v/>
      </c>
      <c r="AY57" s="1" t="str">
        <f t="shared" si="19"/>
        <v/>
      </c>
      <c r="AZ57" s="1" t="str">
        <f t="shared" si="20"/>
        <v/>
      </c>
      <c r="BA57" s="1" t="str">
        <f t="shared" si="21"/>
        <v/>
      </c>
      <c r="BB57" s="1" t="str">
        <f t="shared" si="22"/>
        <v/>
      </c>
      <c r="BC57" s="1" t="str">
        <f t="shared" si="23"/>
        <v/>
      </c>
      <c r="BD57" s="1" t="str">
        <f t="shared" si="24"/>
        <v/>
      </c>
      <c r="BE57" s="76" t="str">
        <f>IF(G57="","",(SUMIF(Tirades!$BA$5:$BA$1081,G57,Tirades!$BB$5:$BB$1081)))</f>
        <v/>
      </c>
      <c r="BI57" s="30"/>
      <c r="BQ57" s="30"/>
      <c r="BR57" s="36"/>
      <c r="BS57" s="36"/>
      <c r="BT57" s="30"/>
      <c r="BU57" s="30"/>
      <c r="BV57" s="30"/>
      <c r="BW57" s="61" t="str">
        <f t="shared" si="38"/>
        <v/>
      </c>
      <c r="BY57" s="75">
        <f t="shared" si="32"/>
        <v>185</v>
      </c>
      <c r="BZ57" s="61" t="str">
        <f t="shared" si="33"/>
        <v>Rosa Rodríguez</v>
      </c>
      <c r="CA57" s="90">
        <f>IF(BZ57="","",((SUMIF(Tirades!$AD$5:$AD$1081,G56,Tirades!$AX$5:$AX$1081))+A56))</f>
        <v>6.6000000000000009E-8</v>
      </c>
    </row>
    <row r="58" spans="1:79">
      <c r="A58" s="70">
        <v>6.8E-8</v>
      </c>
      <c r="B58" s="143"/>
      <c r="C58" s="142"/>
      <c r="D58" s="145"/>
      <c r="E58" s="127" t="str">
        <f t="shared" si="25"/>
        <v>Vila de Tordera</v>
      </c>
      <c r="F58" s="124"/>
      <c r="G58" s="83"/>
      <c r="H58" s="152"/>
      <c r="I58" s="122">
        <f t="shared" si="52"/>
        <v>5</v>
      </c>
      <c r="J58" s="26"/>
      <c r="K58" s="28" t="str">
        <f t="shared" si="53"/>
        <v/>
      </c>
      <c r="L58" s="142"/>
      <c r="M58" s="122">
        <f t="shared" si="58"/>
        <v>15</v>
      </c>
      <c r="N58" s="26"/>
      <c r="O58" s="28" t="str">
        <f t="shared" si="54"/>
        <v/>
      </c>
      <c r="P58" s="142"/>
      <c r="Q58" s="122">
        <f t="shared" si="59"/>
        <v>0</v>
      </c>
      <c r="R58" s="26"/>
      <c r="S58" s="28" t="str">
        <f t="shared" si="55"/>
        <v/>
      </c>
      <c r="T58" s="142"/>
      <c r="U58" s="122">
        <f t="shared" si="60"/>
        <v>0</v>
      </c>
      <c r="V58" s="26"/>
      <c r="W58" s="28" t="str">
        <f t="shared" si="56"/>
        <v/>
      </c>
      <c r="X58" s="142"/>
      <c r="Y58" s="122">
        <f t="shared" si="61"/>
        <v>0</v>
      </c>
      <c r="Z58" s="26"/>
      <c r="AA58" s="72" t="str">
        <f t="shared" si="57"/>
        <v/>
      </c>
      <c r="AB58" s="25" t="str">
        <f>IF(G58="","",COUNTIF(Tirades!$AY$5:$AY$1081,G58))</f>
        <v/>
      </c>
      <c r="AC58" s="1" t="str">
        <f>IF(SUMIF(Tirades!$AD$5:$AD$216,G58,Tirades!$AP$5:$AP$216)=0,"",SUMIF(Tirades!$AD$5:$AD$216,G58,Tirades!$AP$5:$AP$216))</f>
        <v/>
      </c>
      <c r="AD58" s="1" t="str">
        <f>IF(SUMIF(Tirades!$AD$221:$AD$432,G58,Tirades!$AP$221:$AP$432)=0,"",SUMIF(Tirades!$AD$221:$AD$432,G58,Tirades!$AP$221:$AP$432))</f>
        <v/>
      </c>
      <c r="AE58" s="1" t="str">
        <f>IF(SUMIF(Tirades!$AD$437:$AD$649,G58,Tirades!$AP$437:$AP$649)=0,"",SUMIF(Tirades!$AD$437:$AD$649,G58,Tirades!$AP$437:$AP$649))</f>
        <v/>
      </c>
      <c r="AF58" s="1" t="str">
        <f>IF(SUMIF(Tirades!$AD$654:$AD$865,G58,Tirades!$AP$654:$AP$865)=0,"",SUMIF(Tirades!$AD$654:$AD$865,G58,Tirades!$AP$654:$AP$865))</f>
        <v/>
      </c>
      <c r="AG58" s="1" t="str">
        <f>IF(SUMIF(Tirades!$AD$870:$AD$1081,G58,Tirades!$AP$870:$AP$1081)=0,"",SUMIF(Tirades!$AD$870:$AD$1081,G58,Tirades!$AP$870:$AP$1081))</f>
        <v/>
      </c>
      <c r="AH58" s="1" t="str">
        <f>IF(SUMIF(Tirades!$AD$5:$AD$1081,G58,Tirades!$AP$5:$AP$1081)=0,"",SUMIF(Tirades!$AD$5:$AD$1081,G58,Tirades!$AP$5:$AP$1081))</f>
        <v/>
      </c>
      <c r="AI58" s="4" t="str">
        <f t="shared" si="2"/>
        <v/>
      </c>
      <c r="AJ58" s="5" t="str">
        <f t="shared" si="3"/>
        <v/>
      </c>
      <c r="AK58" s="1" t="str">
        <f t="shared" si="30"/>
        <v/>
      </c>
      <c r="AL58" s="1">
        <f>SUMIF(Tirades!$AD$5:$AD$1081,G58,Tirades!$AR$5:$AR$1081)</f>
        <v>0</v>
      </c>
      <c r="AM58" s="6">
        <f t="shared" si="10"/>
        <v>0</v>
      </c>
      <c r="AN58" s="1">
        <f>SUMIF(Tirades!$AD$5:$AD$1081,G58,Tirades!$AS$5:$AS$1081)</f>
        <v>0</v>
      </c>
      <c r="AO58" s="7">
        <f t="shared" si="11"/>
        <v>0</v>
      </c>
      <c r="AP58" s="5" t="str">
        <f t="shared" si="4"/>
        <v/>
      </c>
      <c r="AQ58" s="1" t="str">
        <f t="shared" si="5"/>
        <v/>
      </c>
      <c r="AR58" s="1" t="str">
        <f t="shared" si="12"/>
        <v/>
      </c>
      <c r="AS58" t="str">
        <f t="shared" si="13"/>
        <v/>
      </c>
      <c r="AT58" s="1" t="str">
        <f t="shared" si="14"/>
        <v/>
      </c>
      <c r="AU58" s="1" t="str">
        <f t="shared" si="15"/>
        <v/>
      </c>
      <c r="AV58" t="str">
        <f t="shared" si="16"/>
        <v/>
      </c>
      <c r="AW58" s="1" t="str">
        <f t="shared" si="17"/>
        <v/>
      </c>
      <c r="AX58" s="1" t="str">
        <f t="shared" si="18"/>
        <v/>
      </c>
      <c r="AY58" s="1" t="str">
        <f t="shared" si="19"/>
        <v/>
      </c>
      <c r="AZ58" s="1" t="str">
        <f t="shared" si="20"/>
        <v/>
      </c>
      <c r="BA58" s="1" t="str">
        <f t="shared" si="21"/>
        <v/>
      </c>
      <c r="BB58" s="1" t="str">
        <f t="shared" si="22"/>
        <v/>
      </c>
      <c r="BC58" s="1" t="str">
        <f t="shared" si="23"/>
        <v/>
      </c>
      <c r="BD58" s="1" t="str">
        <f t="shared" si="24"/>
        <v/>
      </c>
      <c r="BE58" s="76" t="str">
        <f>IF(G58="","",(SUMIF(Tirades!$BA$5:$BA$1081,G58,Tirades!$BB$5:$BB$1081)))</f>
        <v/>
      </c>
      <c r="BI58" s="30"/>
      <c r="BQ58" s="30"/>
      <c r="BR58" s="36"/>
      <c r="BS58" s="36"/>
      <c r="BT58" s="30"/>
      <c r="BU58" s="30"/>
      <c r="BV58" s="30"/>
      <c r="BW58" s="61" t="str">
        <f t="shared" si="38"/>
        <v/>
      </c>
      <c r="BY58" s="75" t="str">
        <f t="shared" si="32"/>
        <v/>
      </c>
      <c r="BZ58" s="61" t="str">
        <f t="shared" si="33"/>
        <v/>
      </c>
      <c r="CA58" s="90" t="str">
        <f>IF(BZ58="","",((SUMIF(Tirades!$AD$5:$AD$1081,G57,Tirades!$AX$5:$AX$1081))+A57))</f>
        <v/>
      </c>
    </row>
    <row r="59" spans="1:79">
      <c r="A59" s="70">
        <v>7.1E-8</v>
      </c>
      <c r="B59" s="143">
        <v>8</v>
      </c>
      <c r="C59" s="142"/>
      <c r="D59" s="144" t="s">
        <v>96</v>
      </c>
      <c r="E59" s="127" t="str">
        <f>D59</f>
        <v>Les Supernenes</v>
      </c>
      <c r="F59" s="124"/>
      <c r="G59" s="83" t="s">
        <v>97</v>
      </c>
      <c r="H59" s="142">
        <v>6</v>
      </c>
      <c r="I59" s="122">
        <f>H59</f>
        <v>6</v>
      </c>
      <c r="J59" s="26">
        <v>4</v>
      </c>
      <c r="K59" s="28">
        <f t="shared" si="53"/>
        <v>64</v>
      </c>
      <c r="L59" s="142">
        <v>32</v>
      </c>
      <c r="M59" s="122">
        <f>L59</f>
        <v>32</v>
      </c>
      <c r="N59" s="26">
        <v>4</v>
      </c>
      <c r="O59" s="28">
        <f t="shared" si="54"/>
        <v>324</v>
      </c>
      <c r="P59" s="142"/>
      <c r="Q59" s="122">
        <f>P59</f>
        <v>0</v>
      </c>
      <c r="R59" s="26"/>
      <c r="S59" s="28" t="str">
        <f t="shared" si="55"/>
        <v/>
      </c>
      <c r="T59" s="142"/>
      <c r="U59" s="122">
        <f>T59</f>
        <v>0</v>
      </c>
      <c r="V59" s="26"/>
      <c r="W59" s="28" t="str">
        <f t="shared" si="56"/>
        <v/>
      </c>
      <c r="X59" s="142"/>
      <c r="Y59" s="122">
        <f>X59</f>
        <v>0</v>
      </c>
      <c r="Z59" s="26"/>
      <c r="AA59" s="72" t="str">
        <f t="shared" si="57"/>
        <v/>
      </c>
      <c r="AB59" s="25">
        <f>IF(G59="","",COUNTIF(Tirades!$AY$5:$AY$1081,G59))</f>
        <v>2</v>
      </c>
      <c r="AC59" s="1">
        <f>IF(SUMIF(Tirades!$AD$5:$AD$216,G59,Tirades!$AP$5:$AP$216)=0,"",SUMIF(Tirades!$AD$5:$AD$216,G59,Tirades!$AP$5:$AP$216))</f>
        <v>46</v>
      </c>
      <c r="AD59" s="1">
        <f>IF(SUMIF(Tirades!$AD$221:$AD$432,G59,Tirades!$AP$221:$AP$432)=0,"",SUMIF(Tirades!$AD$221:$AD$432,G59,Tirades!$AP$221:$AP$432))</f>
        <v>34</v>
      </c>
      <c r="AE59" s="1" t="str">
        <f>IF(SUMIF(Tirades!$AD$437:$AD$649,G59,Tirades!$AP$437:$AP$649)=0,"",SUMIF(Tirades!$AD$437:$AD$649,G59,Tirades!$AP$437:$AP$649))</f>
        <v/>
      </c>
      <c r="AF59" s="1" t="str">
        <f>IF(SUMIF(Tirades!$AD$654:$AD$865,G59,Tirades!$AP$654:$AP$865)=0,"",SUMIF(Tirades!$AD$654:$AD$865,G59,Tirades!$AP$654:$AP$865))</f>
        <v/>
      </c>
      <c r="AG59" s="1" t="str">
        <f>IF(SUMIF(Tirades!$AD$870:$AD$1081,G59,Tirades!$AP$870:$AP$1081)=0,"",SUMIF(Tirades!$AD$870:$AD$1081,G59,Tirades!$AP$870:$AP$1081))</f>
        <v/>
      </c>
      <c r="AH59" s="1">
        <f>IF(SUMIF(Tirades!$AD$5:$AD$1081,G59,Tirades!$AP$5:$AP$1081)=0,"",SUMIF(Tirades!$AD$5:$AD$1081,G59,Tirades!$AP$5:$AP$1081))</f>
        <v>80</v>
      </c>
      <c r="AI59" s="4">
        <f t="shared" si="2"/>
        <v>40</v>
      </c>
      <c r="AJ59" s="5">
        <f t="shared" si="3"/>
        <v>40.0010025355</v>
      </c>
      <c r="AK59" s="1">
        <f t="shared" si="30"/>
        <v>156</v>
      </c>
      <c r="AL59" s="1">
        <f>SUMIF(Tirades!$AD$5:$AD$1081,G59,Tirades!$AR$5:$AR$1081)</f>
        <v>2</v>
      </c>
      <c r="AM59" s="6">
        <f t="shared" si="10"/>
        <v>2E-3</v>
      </c>
      <c r="AN59" s="1">
        <f>SUMIF(Tirades!$AD$5:$AD$1081,G59,Tirades!$AS$5:$AS$1081)</f>
        <v>5</v>
      </c>
      <c r="AO59" s="7">
        <f t="shared" si="11"/>
        <v>4.9999999999999996E-6</v>
      </c>
      <c r="AP59" s="5">
        <f t="shared" si="4"/>
        <v>80.002005070999999</v>
      </c>
      <c r="AQ59" s="1" t="str">
        <f t="shared" si="5"/>
        <v>Stel·la Pagès</v>
      </c>
      <c r="AR59" s="1" t="str">
        <f t="shared" si="12"/>
        <v>Les Supernenes</v>
      </c>
      <c r="AS59" t="str">
        <f t="shared" si="13"/>
        <v/>
      </c>
      <c r="AT59" s="1" t="str">
        <f t="shared" si="14"/>
        <v/>
      </c>
      <c r="AU59" s="1" t="str">
        <f t="shared" si="15"/>
        <v/>
      </c>
      <c r="AV59">
        <f t="shared" si="16"/>
        <v>40.0010025355</v>
      </c>
      <c r="AW59" s="1">
        <f t="shared" si="17"/>
        <v>111</v>
      </c>
      <c r="AX59" s="1" t="str">
        <f t="shared" si="18"/>
        <v>Stel·la Pagès</v>
      </c>
      <c r="AY59" s="1" t="str">
        <f t="shared" si="19"/>
        <v/>
      </c>
      <c r="AZ59" s="1" t="str">
        <f t="shared" si="20"/>
        <v/>
      </c>
      <c r="BA59" s="1" t="str">
        <f t="shared" si="21"/>
        <v/>
      </c>
      <c r="BB59" s="1" t="str">
        <f t="shared" si="22"/>
        <v/>
      </c>
      <c r="BC59" s="1" t="str">
        <f t="shared" si="23"/>
        <v/>
      </c>
      <c r="BD59" s="1" t="str">
        <f t="shared" si="24"/>
        <v/>
      </c>
      <c r="BE59" s="76">
        <f>IF(G59="","",(SUMIF(Tirades!$BA$5:$BA$1081,G59,Tirades!$BB$5:$BB$1081)))</f>
        <v>18</v>
      </c>
      <c r="BI59" s="30"/>
      <c r="BQ59" s="30"/>
      <c r="BR59" s="36"/>
      <c r="BS59" s="36"/>
      <c r="BT59" s="30"/>
      <c r="BU59" s="30"/>
      <c r="BV59" s="30"/>
      <c r="BW59" s="61" t="str">
        <f t="shared" si="38"/>
        <v/>
      </c>
      <c r="BY59" s="75" t="str">
        <f t="shared" si="32"/>
        <v/>
      </c>
      <c r="BZ59" s="61" t="str">
        <f t="shared" si="33"/>
        <v/>
      </c>
      <c r="CA59" s="90" t="str">
        <f>IF(BZ59="","",((SUMIF(Tirades!$AD$5:$AD$1081,G58,Tirades!$AX$5:$AX$1081))+A58))</f>
        <v/>
      </c>
    </row>
    <row r="60" spans="1:79">
      <c r="A60" s="70">
        <v>7.2000000000000009E-8</v>
      </c>
      <c r="B60" s="143"/>
      <c r="C60" s="142"/>
      <c r="D60" s="145"/>
      <c r="E60" s="127" t="str">
        <f t="shared" si="25"/>
        <v>Les Supernenes</v>
      </c>
      <c r="F60" s="124"/>
      <c r="G60" s="83" t="s">
        <v>98</v>
      </c>
      <c r="H60" s="142"/>
      <c r="I60" s="122">
        <f t="shared" ref="I60:I66" si="62">I59</f>
        <v>6</v>
      </c>
      <c r="J60" s="26"/>
      <c r="K60" s="28" t="str">
        <f t="shared" si="53"/>
        <v/>
      </c>
      <c r="L60" s="142"/>
      <c r="M60" s="122">
        <f t="shared" si="58"/>
        <v>32</v>
      </c>
      <c r="N60" s="26">
        <v>5</v>
      </c>
      <c r="O60" s="28">
        <f t="shared" si="54"/>
        <v>325</v>
      </c>
      <c r="P60" s="142"/>
      <c r="Q60" s="122">
        <f t="shared" si="59"/>
        <v>0</v>
      </c>
      <c r="R60" s="26"/>
      <c r="S60" s="28" t="str">
        <f t="shared" si="55"/>
        <v/>
      </c>
      <c r="T60" s="142"/>
      <c r="U60" s="122">
        <f t="shared" si="60"/>
        <v>0</v>
      </c>
      <c r="V60" s="26"/>
      <c r="W60" s="28" t="str">
        <f t="shared" si="56"/>
        <v/>
      </c>
      <c r="X60" s="142"/>
      <c r="Y60" s="122">
        <f t="shared" si="61"/>
        <v>0</v>
      </c>
      <c r="Z60" s="26"/>
      <c r="AA60" s="72" t="str">
        <f t="shared" si="57"/>
        <v/>
      </c>
      <c r="AB60" s="25">
        <f>IF(G60="","",COUNTIF(Tirades!$AY$5:$AY$1081,G60))</f>
        <v>1</v>
      </c>
      <c r="AC60" s="1" t="str">
        <f>IF(SUMIF(Tirades!$AD$5:$AD$216,G60,Tirades!$AP$5:$AP$216)=0,"",SUMIF(Tirades!$AD$5:$AD$216,G60,Tirades!$AP$5:$AP$216))</f>
        <v/>
      </c>
      <c r="AD60" s="1">
        <f>IF(SUMIF(Tirades!$AD$221:$AD$432,G60,Tirades!$AP$221:$AP$432)=0,"",SUMIF(Tirades!$AD$221:$AD$432,G60,Tirades!$AP$221:$AP$432))</f>
        <v>29</v>
      </c>
      <c r="AE60" s="1" t="str">
        <f>IF(SUMIF(Tirades!$AD$437:$AD$649,G60,Tirades!$AP$437:$AP$649)=0,"",SUMIF(Tirades!$AD$437:$AD$649,G60,Tirades!$AP$437:$AP$649))</f>
        <v/>
      </c>
      <c r="AF60" s="1" t="str">
        <f>IF(SUMIF(Tirades!$AD$654:$AD$865,G60,Tirades!$AP$654:$AP$865)=0,"",SUMIF(Tirades!$AD$654:$AD$865,G60,Tirades!$AP$654:$AP$865))</f>
        <v/>
      </c>
      <c r="AG60" s="1" t="str">
        <f>IF(SUMIF(Tirades!$AD$870:$AD$1081,G60,Tirades!$AP$870:$AP$1081)=0,"",SUMIF(Tirades!$AD$870:$AD$1081,G60,Tirades!$AP$870:$AP$1081))</f>
        <v/>
      </c>
      <c r="AH60" s="1">
        <f>IF(SUMIF(Tirades!$AD$5:$AD$1081,G60,Tirades!$AP$5:$AP$1081)=0,"",SUMIF(Tirades!$AD$5:$AD$1081,G60,Tirades!$AP$5:$AP$1081))</f>
        <v>29</v>
      </c>
      <c r="AI60" s="4">
        <f t="shared" si="2"/>
        <v>29</v>
      </c>
      <c r="AJ60" s="5">
        <f t="shared" si="3"/>
        <v>29.001000072</v>
      </c>
      <c r="AK60" s="1">
        <f t="shared" si="30"/>
        <v>185</v>
      </c>
      <c r="AL60" s="1">
        <f>SUMIF(Tirades!$AD$5:$AD$1081,G60,Tirades!$AR$5:$AR$1081)</f>
        <v>1</v>
      </c>
      <c r="AM60" s="6">
        <f t="shared" si="10"/>
        <v>1E-3</v>
      </c>
      <c r="AN60" s="1">
        <f>SUMIF(Tirades!$AD$5:$AD$1081,G60,Tirades!$AS$5:$AS$1081)</f>
        <v>0</v>
      </c>
      <c r="AO60" s="7">
        <f t="shared" si="11"/>
        <v>0</v>
      </c>
      <c r="AP60" s="5">
        <f t="shared" si="4"/>
        <v>29.001000072</v>
      </c>
      <c r="AQ60" s="1" t="str">
        <f t="shared" si="5"/>
        <v>Inès Pagès</v>
      </c>
      <c r="AR60" s="1" t="str">
        <f t="shared" si="12"/>
        <v>Les Supernenes</v>
      </c>
      <c r="AS60" t="str">
        <f t="shared" si="13"/>
        <v/>
      </c>
      <c r="AT60" s="1" t="str">
        <f t="shared" si="14"/>
        <v/>
      </c>
      <c r="AU60" s="1" t="str">
        <f t="shared" si="15"/>
        <v/>
      </c>
      <c r="AV60">
        <f t="shared" si="16"/>
        <v>29.001000072</v>
      </c>
      <c r="AW60" s="1">
        <f t="shared" si="17"/>
        <v>137</v>
      </c>
      <c r="AX60" s="1" t="str">
        <f t="shared" si="18"/>
        <v>Inès Pagès</v>
      </c>
      <c r="AY60" s="1" t="str">
        <f t="shared" si="19"/>
        <v/>
      </c>
      <c r="AZ60" s="1" t="str">
        <f t="shared" si="20"/>
        <v/>
      </c>
      <c r="BA60" s="1" t="str">
        <f t="shared" si="21"/>
        <v/>
      </c>
      <c r="BB60" s="1" t="str">
        <f t="shared" si="22"/>
        <v/>
      </c>
      <c r="BC60" s="1" t="str">
        <f t="shared" si="23"/>
        <v/>
      </c>
      <c r="BD60" s="1" t="str">
        <f t="shared" si="24"/>
        <v/>
      </c>
      <c r="BE60" s="76">
        <f>IF(G60="","",(SUMIF(Tirades!$BA$5:$BA$1081,G60,Tirades!$BB$5:$BB$1081)))</f>
        <v>9</v>
      </c>
      <c r="BI60" s="30"/>
      <c r="BQ60" s="30"/>
      <c r="BR60" s="36"/>
      <c r="BS60" s="36"/>
      <c r="BT60" s="30"/>
      <c r="BU60" s="30"/>
      <c r="BV60" s="30"/>
      <c r="BW60" s="61" t="str">
        <f t="shared" si="38"/>
        <v/>
      </c>
      <c r="BY60" s="75">
        <f t="shared" si="32"/>
        <v>90</v>
      </c>
      <c r="BZ60" s="61" t="str">
        <f t="shared" si="33"/>
        <v>Stel·la Pagès</v>
      </c>
      <c r="CA60" s="90">
        <f>IF(BZ60="","",((SUMIF(Tirades!$AD$5:$AD$1081,G59,Tirades!$AX$5:$AX$1081))+A59))</f>
        <v>1.0000000710000001</v>
      </c>
    </row>
    <row r="61" spans="1:79">
      <c r="A61" s="70">
        <v>7.3000000000000005E-8</v>
      </c>
      <c r="B61" s="143"/>
      <c r="C61" s="142"/>
      <c r="D61" s="145"/>
      <c r="E61" s="127" t="str">
        <f t="shared" si="25"/>
        <v>Les Supernenes</v>
      </c>
      <c r="F61" s="124"/>
      <c r="G61" s="83" t="s">
        <v>99</v>
      </c>
      <c r="H61" s="142"/>
      <c r="I61" s="122">
        <f t="shared" si="62"/>
        <v>6</v>
      </c>
      <c r="J61" s="26">
        <v>3</v>
      </c>
      <c r="K61" s="28">
        <f t="shared" si="53"/>
        <v>63</v>
      </c>
      <c r="L61" s="142"/>
      <c r="M61" s="122">
        <f t="shared" si="58"/>
        <v>32</v>
      </c>
      <c r="N61" s="26"/>
      <c r="O61" s="28" t="str">
        <f t="shared" si="54"/>
        <v/>
      </c>
      <c r="P61" s="142"/>
      <c r="Q61" s="122">
        <f t="shared" si="59"/>
        <v>0</v>
      </c>
      <c r="R61" s="26"/>
      <c r="S61" s="28" t="str">
        <f t="shared" si="55"/>
        <v/>
      </c>
      <c r="T61" s="142"/>
      <c r="U61" s="122">
        <f t="shared" si="60"/>
        <v>0</v>
      </c>
      <c r="V61" s="26"/>
      <c r="W61" s="28" t="str">
        <f t="shared" si="56"/>
        <v/>
      </c>
      <c r="X61" s="142"/>
      <c r="Y61" s="122">
        <f t="shared" si="61"/>
        <v>0</v>
      </c>
      <c r="Z61" s="26"/>
      <c r="AA61" s="72" t="str">
        <f t="shared" si="57"/>
        <v/>
      </c>
      <c r="AB61" s="25">
        <f>IF(G61="","",COUNTIF(Tirades!$AY$5:$AY$1081,G61))</f>
        <v>1</v>
      </c>
      <c r="AC61" s="1">
        <f>IF(SUMIF(Tirades!$AD$5:$AD$216,G61,Tirades!$AP$5:$AP$216)=0,"",SUMIF(Tirades!$AD$5:$AD$216,G61,Tirades!$AP$5:$AP$216))</f>
        <v>3</v>
      </c>
      <c r="AD61" s="1" t="str">
        <f>IF(SUMIF(Tirades!$AD$221:$AD$432,G61,Tirades!$AP$221:$AP$432)=0,"",SUMIF(Tirades!$AD$221:$AD$432,G61,Tirades!$AP$221:$AP$432))</f>
        <v/>
      </c>
      <c r="AE61" s="1" t="str">
        <f>IF(SUMIF(Tirades!$AD$437:$AD$649,G61,Tirades!$AP$437:$AP$649)=0,"",SUMIF(Tirades!$AD$437:$AD$649,G61,Tirades!$AP$437:$AP$649))</f>
        <v/>
      </c>
      <c r="AF61" s="1" t="str">
        <f>IF(SUMIF(Tirades!$AD$654:$AD$865,G61,Tirades!$AP$654:$AP$865)=0,"",SUMIF(Tirades!$AD$654:$AD$865,G61,Tirades!$AP$654:$AP$865))</f>
        <v/>
      </c>
      <c r="AG61" s="1" t="str">
        <f>IF(SUMIF(Tirades!$AD$870:$AD$1081,G61,Tirades!$AP$870:$AP$1081)=0,"",SUMIF(Tirades!$AD$870:$AD$1081,G61,Tirades!$AP$870:$AP$1081))</f>
        <v/>
      </c>
      <c r="AH61" s="1">
        <f>IF(SUMIF(Tirades!$AD$5:$AD$1081,G61,Tirades!$AP$5:$AP$1081)=0,"",SUMIF(Tirades!$AD$5:$AD$1081,G61,Tirades!$AP$5:$AP$1081))</f>
        <v>3</v>
      </c>
      <c r="AI61" s="4">
        <f t="shared" si="2"/>
        <v>3</v>
      </c>
      <c r="AJ61" s="5">
        <f t="shared" si="3"/>
        <v>3.0000000729999998</v>
      </c>
      <c r="AK61" s="1">
        <f t="shared" si="30"/>
        <v>207</v>
      </c>
      <c r="AL61" s="1">
        <f>SUMIF(Tirades!$AD$5:$AD$1081,G61,Tirades!$AR$5:$AR$1081)</f>
        <v>0</v>
      </c>
      <c r="AM61" s="6">
        <f t="shared" si="10"/>
        <v>0</v>
      </c>
      <c r="AN61" s="1">
        <f>SUMIF(Tirades!$AD$5:$AD$1081,G61,Tirades!$AS$5:$AS$1081)</f>
        <v>0</v>
      </c>
      <c r="AO61" s="7">
        <f t="shared" si="11"/>
        <v>0</v>
      </c>
      <c r="AP61" s="5">
        <f t="shared" si="4"/>
        <v>3.0000000729999998</v>
      </c>
      <c r="AQ61" s="1" t="str">
        <f t="shared" si="5"/>
        <v>Cristina Roura</v>
      </c>
      <c r="AR61" s="1" t="str">
        <f t="shared" si="12"/>
        <v>Les Supernenes</v>
      </c>
      <c r="AS61" t="str">
        <f t="shared" si="13"/>
        <v/>
      </c>
      <c r="AT61" s="1" t="str">
        <f t="shared" si="14"/>
        <v/>
      </c>
      <c r="AU61" s="1" t="str">
        <f t="shared" si="15"/>
        <v/>
      </c>
      <c r="AV61">
        <f t="shared" si="16"/>
        <v>3.0000000729999998</v>
      </c>
      <c r="AW61" s="1">
        <f t="shared" si="17"/>
        <v>159</v>
      </c>
      <c r="AX61" s="1" t="str">
        <f t="shared" si="18"/>
        <v>Cristina Roura</v>
      </c>
      <c r="AY61" s="1" t="str">
        <f t="shared" si="19"/>
        <v/>
      </c>
      <c r="AZ61" s="1" t="str">
        <f t="shared" si="20"/>
        <v/>
      </c>
      <c r="BA61" s="1" t="str">
        <f t="shared" si="21"/>
        <v/>
      </c>
      <c r="BB61" s="1" t="str">
        <f t="shared" si="22"/>
        <v/>
      </c>
      <c r="BC61" s="1" t="str">
        <f t="shared" si="23"/>
        <v/>
      </c>
      <c r="BD61" s="1" t="str">
        <f t="shared" si="24"/>
        <v/>
      </c>
      <c r="BE61" s="76">
        <f>IF(G61="","",(SUMIF(Tirades!$BA$5:$BA$1081,G61,Tirades!$BB$5:$BB$1081)))</f>
        <v>9</v>
      </c>
      <c r="BI61" s="30"/>
      <c r="BQ61" s="30"/>
      <c r="BR61" s="36"/>
      <c r="BS61" s="36"/>
      <c r="BT61" s="30"/>
      <c r="BU61" s="30"/>
      <c r="BV61" s="30"/>
      <c r="BW61" s="61" t="str">
        <f t="shared" si="38"/>
        <v/>
      </c>
      <c r="BY61" s="75">
        <f t="shared" si="32"/>
        <v>57</v>
      </c>
      <c r="BZ61" s="61" t="str">
        <f t="shared" si="33"/>
        <v>Inès Pagès</v>
      </c>
      <c r="CA61" s="90">
        <f>IF(BZ61="","",((SUMIF(Tirades!$AD$5:$AD$1081,G60,Tirades!$AX$5:$AX$1081))+A60))</f>
        <v>2.0000000720000002</v>
      </c>
    </row>
    <row r="62" spans="1:79">
      <c r="A62" s="70">
        <v>7.4000000000000001E-8</v>
      </c>
      <c r="B62" s="143"/>
      <c r="C62" s="142"/>
      <c r="D62" s="145"/>
      <c r="E62" s="127" t="str">
        <f t="shared" si="25"/>
        <v>Les Supernenes</v>
      </c>
      <c r="F62" s="124"/>
      <c r="G62" s="83" t="s">
        <v>100</v>
      </c>
      <c r="H62" s="142"/>
      <c r="I62" s="122">
        <f t="shared" si="62"/>
        <v>6</v>
      </c>
      <c r="J62" s="26"/>
      <c r="K62" s="28" t="str">
        <f t="shared" si="53"/>
        <v/>
      </c>
      <c r="L62" s="142"/>
      <c r="M62" s="122">
        <f t="shared" si="58"/>
        <v>32</v>
      </c>
      <c r="N62" s="26"/>
      <c r="O62" s="28" t="str">
        <f t="shared" si="54"/>
        <v/>
      </c>
      <c r="P62" s="142"/>
      <c r="Q62" s="122">
        <f t="shared" si="59"/>
        <v>0</v>
      </c>
      <c r="R62" s="26"/>
      <c r="S62" s="28" t="str">
        <f t="shared" si="55"/>
        <v/>
      </c>
      <c r="T62" s="142"/>
      <c r="U62" s="122">
        <f t="shared" si="60"/>
        <v>0</v>
      </c>
      <c r="V62" s="26"/>
      <c r="W62" s="28" t="str">
        <f t="shared" si="56"/>
        <v/>
      </c>
      <c r="X62" s="142"/>
      <c r="Y62" s="122">
        <f t="shared" si="61"/>
        <v>0</v>
      </c>
      <c r="Z62" s="26"/>
      <c r="AA62" s="72" t="str">
        <f t="shared" si="57"/>
        <v/>
      </c>
      <c r="AB62" s="25">
        <f>IF(G62="","",COUNTIF(Tirades!$AY$5:$AY$1081,G62))</f>
        <v>0</v>
      </c>
      <c r="AC62" s="1" t="str">
        <f>IF(SUMIF(Tirades!$AD$5:$AD$216,G62,Tirades!$AP$5:$AP$216)=0,"",SUMIF(Tirades!$AD$5:$AD$216,G62,Tirades!$AP$5:$AP$216))</f>
        <v/>
      </c>
      <c r="AD62" s="1" t="str">
        <f>IF(SUMIF(Tirades!$AD$221:$AD$432,G62,Tirades!$AP$221:$AP$432)=0,"",SUMIF(Tirades!$AD$221:$AD$432,G62,Tirades!$AP$221:$AP$432))</f>
        <v/>
      </c>
      <c r="AE62" s="1" t="str">
        <f>IF(SUMIF(Tirades!$AD$437:$AD$649,G62,Tirades!$AP$437:$AP$649)=0,"",SUMIF(Tirades!$AD$437:$AD$649,G62,Tirades!$AP$437:$AP$649))</f>
        <v/>
      </c>
      <c r="AF62" s="1" t="str">
        <f>IF(SUMIF(Tirades!$AD$654:$AD$865,G62,Tirades!$AP$654:$AP$865)=0,"",SUMIF(Tirades!$AD$654:$AD$865,G62,Tirades!$AP$654:$AP$865))</f>
        <v/>
      </c>
      <c r="AG62" s="1" t="str">
        <f>IF(SUMIF(Tirades!$AD$870:$AD$1081,G62,Tirades!$AP$870:$AP$1081)=0,"",SUMIF(Tirades!$AD$870:$AD$1081,G62,Tirades!$AP$870:$AP$1081))</f>
        <v/>
      </c>
      <c r="AH62" s="1" t="str">
        <f>IF(SUMIF(Tirades!$AD$5:$AD$1081,G62,Tirades!$AP$5:$AP$1081)=0,"",SUMIF(Tirades!$AD$5:$AD$1081,G62,Tirades!$AP$5:$AP$1081))</f>
        <v/>
      </c>
      <c r="AI62" s="4" t="str">
        <f t="shared" si="2"/>
        <v/>
      </c>
      <c r="AJ62" s="5" t="str">
        <f t="shared" si="3"/>
        <v/>
      </c>
      <c r="AK62" s="1" t="str">
        <f t="shared" si="30"/>
        <v/>
      </c>
      <c r="AL62" s="1">
        <f>SUMIF(Tirades!$AD$5:$AD$1081,G62,Tirades!$AR$5:$AR$1081)</f>
        <v>0</v>
      </c>
      <c r="AM62" s="6">
        <f t="shared" si="10"/>
        <v>0</v>
      </c>
      <c r="AN62" s="1">
        <f>SUMIF(Tirades!$AD$5:$AD$1081,G62,Tirades!$AS$5:$AS$1081)</f>
        <v>0</v>
      </c>
      <c r="AO62" s="7">
        <f t="shared" si="11"/>
        <v>0</v>
      </c>
      <c r="AP62" s="5" t="str">
        <f t="shared" si="4"/>
        <v/>
      </c>
      <c r="AQ62" s="1" t="str">
        <f t="shared" si="5"/>
        <v>Mercè Pastells</v>
      </c>
      <c r="AR62" s="1" t="str">
        <f t="shared" si="12"/>
        <v>Les Supernenes</v>
      </c>
      <c r="AS62" t="str">
        <f t="shared" si="13"/>
        <v/>
      </c>
      <c r="AT62" s="1" t="str">
        <f t="shared" si="14"/>
        <v/>
      </c>
      <c r="AU62" s="1" t="str">
        <f t="shared" si="15"/>
        <v/>
      </c>
      <c r="AV62" t="str">
        <f t="shared" si="16"/>
        <v/>
      </c>
      <c r="AW62" s="1" t="str">
        <f t="shared" si="17"/>
        <v/>
      </c>
      <c r="AX62" s="1" t="str">
        <f t="shared" si="18"/>
        <v/>
      </c>
      <c r="AY62" s="1" t="str">
        <f t="shared" si="19"/>
        <v/>
      </c>
      <c r="AZ62" s="1" t="str">
        <f t="shared" si="20"/>
        <v/>
      </c>
      <c r="BA62" s="1" t="str">
        <f t="shared" si="21"/>
        <v/>
      </c>
      <c r="BB62" s="1" t="str">
        <f t="shared" si="22"/>
        <v/>
      </c>
      <c r="BC62" s="1" t="str">
        <f t="shared" si="23"/>
        <v/>
      </c>
      <c r="BD62" s="1" t="str">
        <f t="shared" si="24"/>
        <v/>
      </c>
      <c r="BE62" s="76">
        <f>IF(G62="","",(SUMIF(Tirades!$BA$5:$BA$1081,G62,Tirades!$BB$5:$BB$1081)))</f>
        <v>0</v>
      </c>
      <c r="BI62" s="30"/>
      <c r="BQ62" s="30"/>
      <c r="BR62" s="36"/>
      <c r="BS62" s="36"/>
      <c r="BT62" s="30"/>
      <c r="BU62" s="30"/>
      <c r="BV62" s="30"/>
      <c r="BW62" s="61" t="str">
        <f t="shared" si="38"/>
        <v/>
      </c>
      <c r="BY62" s="75">
        <f t="shared" si="32"/>
        <v>6</v>
      </c>
      <c r="BZ62" s="61" t="str">
        <f t="shared" si="33"/>
        <v>Cristina Roura</v>
      </c>
      <c r="CA62" s="90">
        <f>IF(BZ62="","",((SUMIF(Tirades!$AD$5:$AD$1081,G61,Tirades!$AX$5:$AX$1081))+A61))</f>
        <v>8.0000000730000007</v>
      </c>
    </row>
    <row r="63" spans="1:79">
      <c r="A63" s="70">
        <v>7.500000000000001E-8</v>
      </c>
      <c r="B63" s="143"/>
      <c r="C63" s="142"/>
      <c r="D63" s="145"/>
      <c r="E63" s="127" t="str">
        <f t="shared" si="25"/>
        <v>Les Supernenes</v>
      </c>
      <c r="F63" s="124"/>
      <c r="G63" s="83" t="s">
        <v>101</v>
      </c>
      <c r="H63" s="142"/>
      <c r="I63" s="122">
        <f t="shared" si="62"/>
        <v>6</v>
      </c>
      <c r="J63" s="26">
        <v>5</v>
      </c>
      <c r="K63" s="28">
        <f t="shared" si="53"/>
        <v>65</v>
      </c>
      <c r="L63" s="142"/>
      <c r="M63" s="122">
        <f t="shared" si="58"/>
        <v>32</v>
      </c>
      <c r="N63" s="26"/>
      <c r="O63" s="28" t="str">
        <f t="shared" si="54"/>
        <v/>
      </c>
      <c r="P63" s="142"/>
      <c r="Q63" s="122">
        <f t="shared" si="59"/>
        <v>0</v>
      </c>
      <c r="R63" s="26"/>
      <c r="S63" s="28" t="str">
        <f t="shared" si="55"/>
        <v/>
      </c>
      <c r="T63" s="142"/>
      <c r="U63" s="122">
        <f t="shared" si="60"/>
        <v>0</v>
      </c>
      <c r="V63" s="26"/>
      <c r="W63" s="28" t="str">
        <f t="shared" si="56"/>
        <v/>
      </c>
      <c r="X63" s="142"/>
      <c r="Y63" s="122">
        <f t="shared" si="61"/>
        <v>0</v>
      </c>
      <c r="Z63" s="26"/>
      <c r="AA63" s="72" t="str">
        <f t="shared" si="57"/>
        <v/>
      </c>
      <c r="AB63" s="25">
        <f>IF(G63="","",COUNTIF(Tirades!$AY$5:$AY$1081,G63))</f>
        <v>1</v>
      </c>
      <c r="AC63" s="1">
        <f>IF(SUMIF(Tirades!$AD$5:$AD$216,G63,Tirades!$AP$5:$AP$216)=0,"",SUMIF(Tirades!$AD$5:$AD$216,G63,Tirades!$AP$5:$AP$216))</f>
        <v>28</v>
      </c>
      <c r="AD63" s="1" t="str">
        <f>IF(SUMIF(Tirades!$AD$221:$AD$432,G63,Tirades!$AP$221:$AP$432)=0,"",SUMIF(Tirades!$AD$221:$AD$432,G63,Tirades!$AP$221:$AP$432))</f>
        <v/>
      </c>
      <c r="AE63" s="1" t="str">
        <f>IF(SUMIF(Tirades!$AD$437:$AD$649,G63,Tirades!$AP$437:$AP$649)=0,"",SUMIF(Tirades!$AD$437:$AD$649,G63,Tirades!$AP$437:$AP$649))</f>
        <v/>
      </c>
      <c r="AF63" s="1" t="str">
        <f>IF(SUMIF(Tirades!$AD$654:$AD$865,G63,Tirades!$AP$654:$AP$865)=0,"",SUMIF(Tirades!$AD$654:$AD$865,G63,Tirades!$AP$654:$AP$865))</f>
        <v/>
      </c>
      <c r="AG63" s="1" t="str">
        <f>IF(SUMIF(Tirades!$AD$870:$AD$1081,G63,Tirades!$AP$870:$AP$1081)=0,"",SUMIF(Tirades!$AD$870:$AD$1081,G63,Tirades!$AP$870:$AP$1081))</f>
        <v/>
      </c>
      <c r="AH63" s="1">
        <f>IF(SUMIF(Tirades!$AD$5:$AD$1081,G63,Tirades!$AP$5:$AP$1081)=0,"",SUMIF(Tirades!$AD$5:$AD$1081,G63,Tirades!$AP$5:$AP$1081))</f>
        <v>28</v>
      </c>
      <c r="AI63" s="4">
        <f t="shared" si="2"/>
        <v>28</v>
      </c>
      <c r="AJ63" s="5">
        <f t="shared" si="3"/>
        <v>28.000001075</v>
      </c>
      <c r="AK63" s="1">
        <f t="shared" si="30"/>
        <v>187</v>
      </c>
      <c r="AL63" s="1">
        <f>SUMIF(Tirades!$AD$5:$AD$1081,G63,Tirades!$AR$5:$AR$1081)</f>
        <v>0</v>
      </c>
      <c r="AM63" s="6">
        <f t="shared" si="10"/>
        <v>0</v>
      </c>
      <c r="AN63" s="1">
        <f>SUMIF(Tirades!$AD$5:$AD$1081,G63,Tirades!$AS$5:$AS$1081)</f>
        <v>1</v>
      </c>
      <c r="AO63" s="7">
        <f t="shared" si="11"/>
        <v>9.9999999999999995E-7</v>
      </c>
      <c r="AP63" s="5">
        <f t="shared" si="4"/>
        <v>28.000001075</v>
      </c>
      <c r="AQ63" s="1" t="str">
        <f t="shared" si="5"/>
        <v>Carme Vallicrosa</v>
      </c>
      <c r="AR63" s="1" t="str">
        <f t="shared" si="12"/>
        <v>Les Supernenes</v>
      </c>
      <c r="AS63" t="str">
        <f t="shared" si="13"/>
        <v/>
      </c>
      <c r="AT63" s="1" t="str">
        <f t="shared" si="14"/>
        <v/>
      </c>
      <c r="AU63" s="1" t="str">
        <f t="shared" si="15"/>
        <v/>
      </c>
      <c r="AV63">
        <f t="shared" si="16"/>
        <v>28.000001075</v>
      </c>
      <c r="AW63" s="1">
        <f t="shared" si="17"/>
        <v>139</v>
      </c>
      <c r="AX63" s="1" t="str">
        <f t="shared" si="18"/>
        <v>Carme Vallicrosa</v>
      </c>
      <c r="AY63" s="1" t="str">
        <f t="shared" si="19"/>
        <v/>
      </c>
      <c r="AZ63" s="1" t="str">
        <f t="shared" si="20"/>
        <v/>
      </c>
      <c r="BA63" s="1" t="str">
        <f t="shared" si="21"/>
        <v/>
      </c>
      <c r="BB63" s="1" t="str">
        <f t="shared" si="22"/>
        <v/>
      </c>
      <c r="BC63" s="1" t="str">
        <f t="shared" si="23"/>
        <v/>
      </c>
      <c r="BD63" s="1" t="str">
        <f t="shared" si="24"/>
        <v/>
      </c>
      <c r="BE63" s="76">
        <f>IF(G63="","",(SUMIF(Tirades!$BA$5:$BA$1081,G63,Tirades!$BB$5:$BB$1081)))</f>
        <v>9</v>
      </c>
      <c r="BI63" s="30"/>
      <c r="BQ63" s="30"/>
      <c r="BR63" s="36"/>
      <c r="BS63" s="36"/>
      <c r="BT63" s="30"/>
      <c r="BU63" s="30"/>
      <c r="BV63" s="30"/>
      <c r="BW63" s="61" t="str">
        <f t="shared" si="38"/>
        <v/>
      </c>
      <c r="BY63" s="75">
        <f t="shared" si="32"/>
        <v>184</v>
      </c>
      <c r="BZ63" s="61" t="str">
        <f t="shared" si="33"/>
        <v>Mercè Pastells</v>
      </c>
      <c r="CA63" s="90">
        <f>IF(BZ63="","",((SUMIF(Tirades!$AD$5:$AD$1081,G62,Tirades!$AX$5:$AX$1081))+A62))</f>
        <v>7.4000000000000001E-8</v>
      </c>
    </row>
    <row r="64" spans="1:79">
      <c r="A64" s="70">
        <v>7.6000000000000006E-8</v>
      </c>
      <c r="B64" s="143"/>
      <c r="C64" s="142"/>
      <c r="D64" s="145"/>
      <c r="E64" s="127" t="str">
        <f t="shared" si="25"/>
        <v>Les Supernenes</v>
      </c>
      <c r="F64" s="124"/>
      <c r="G64" s="83" t="s">
        <v>102</v>
      </c>
      <c r="H64" s="142"/>
      <c r="I64" s="122">
        <f t="shared" si="62"/>
        <v>6</v>
      </c>
      <c r="J64" s="26">
        <v>2</v>
      </c>
      <c r="K64" s="28">
        <f t="shared" si="53"/>
        <v>62</v>
      </c>
      <c r="L64" s="142"/>
      <c r="M64" s="122">
        <f t="shared" si="58"/>
        <v>32</v>
      </c>
      <c r="N64" s="26">
        <v>3</v>
      </c>
      <c r="O64" s="28">
        <f t="shared" si="54"/>
        <v>323</v>
      </c>
      <c r="P64" s="142"/>
      <c r="Q64" s="122">
        <f t="shared" si="59"/>
        <v>0</v>
      </c>
      <c r="R64" s="26"/>
      <c r="S64" s="28" t="str">
        <f t="shared" si="55"/>
        <v/>
      </c>
      <c r="T64" s="142"/>
      <c r="U64" s="122">
        <f t="shared" si="60"/>
        <v>0</v>
      </c>
      <c r="V64" s="26"/>
      <c r="W64" s="28" t="str">
        <f t="shared" si="56"/>
        <v/>
      </c>
      <c r="X64" s="142"/>
      <c r="Y64" s="122">
        <f t="shared" si="61"/>
        <v>0</v>
      </c>
      <c r="Z64" s="26"/>
      <c r="AA64" s="72" t="str">
        <f t="shared" si="57"/>
        <v/>
      </c>
      <c r="AB64" s="25">
        <f>IF(G64="","",COUNTIF(Tirades!$AY$5:$AY$1081,G64))</f>
        <v>2</v>
      </c>
      <c r="AC64" s="1">
        <f>IF(SUMIF(Tirades!$AD$5:$AD$216,G64,Tirades!$AP$5:$AP$216)=0,"",SUMIF(Tirades!$AD$5:$AD$216,G64,Tirades!$AP$5:$AP$216))</f>
        <v>37</v>
      </c>
      <c r="AD64" s="1">
        <f>IF(SUMIF(Tirades!$AD$221:$AD$432,G64,Tirades!$AP$221:$AP$432)=0,"",SUMIF(Tirades!$AD$221:$AD$432,G64,Tirades!$AP$221:$AP$432))</f>
        <v>26</v>
      </c>
      <c r="AE64" s="1" t="str">
        <f>IF(SUMIF(Tirades!$AD$437:$AD$649,G64,Tirades!$AP$437:$AP$649)=0,"",SUMIF(Tirades!$AD$437:$AD$649,G64,Tirades!$AP$437:$AP$649))</f>
        <v/>
      </c>
      <c r="AF64" s="1" t="str">
        <f>IF(SUMIF(Tirades!$AD$654:$AD$865,G64,Tirades!$AP$654:$AP$865)=0,"",SUMIF(Tirades!$AD$654:$AD$865,G64,Tirades!$AP$654:$AP$865))</f>
        <v/>
      </c>
      <c r="AG64" s="1" t="str">
        <f>IF(SUMIF(Tirades!$AD$870:$AD$1081,G64,Tirades!$AP$870:$AP$1081)=0,"",SUMIF(Tirades!$AD$870:$AD$1081,G64,Tirades!$AP$870:$AP$1081))</f>
        <v/>
      </c>
      <c r="AH64" s="1">
        <f>IF(SUMIF(Tirades!$AD$5:$AD$1081,G64,Tirades!$AP$5:$AP$1081)=0,"",SUMIF(Tirades!$AD$5:$AD$1081,G64,Tirades!$AP$5:$AP$1081))</f>
        <v>63</v>
      </c>
      <c r="AI64" s="4">
        <f t="shared" si="2"/>
        <v>31.5</v>
      </c>
      <c r="AJ64" s="5">
        <f t="shared" si="3"/>
        <v>31.501500038</v>
      </c>
      <c r="AK64" s="1">
        <f t="shared" si="30"/>
        <v>179</v>
      </c>
      <c r="AL64" s="1">
        <f>SUMIF(Tirades!$AD$5:$AD$1081,G64,Tirades!$AR$5:$AR$1081)</f>
        <v>3</v>
      </c>
      <c r="AM64" s="6">
        <f t="shared" si="10"/>
        <v>3.0000000000000001E-3</v>
      </c>
      <c r="AN64" s="1">
        <f>SUMIF(Tirades!$AD$5:$AD$1081,G64,Tirades!$AS$5:$AS$1081)</f>
        <v>0</v>
      </c>
      <c r="AO64" s="7">
        <f t="shared" si="11"/>
        <v>0</v>
      </c>
      <c r="AP64" s="5">
        <f t="shared" si="4"/>
        <v>63.003000075999999</v>
      </c>
      <c r="AQ64" s="1" t="str">
        <f t="shared" si="5"/>
        <v>Maria Gallart</v>
      </c>
      <c r="AR64" s="1" t="str">
        <f t="shared" si="12"/>
        <v>Les Supernenes</v>
      </c>
      <c r="AS64" t="str">
        <f t="shared" si="13"/>
        <v/>
      </c>
      <c r="AT64" s="1" t="str">
        <f t="shared" si="14"/>
        <v/>
      </c>
      <c r="AU64" s="1" t="str">
        <f t="shared" si="15"/>
        <v/>
      </c>
      <c r="AV64">
        <f t="shared" si="16"/>
        <v>31.501500038</v>
      </c>
      <c r="AW64" s="1">
        <f t="shared" si="17"/>
        <v>131</v>
      </c>
      <c r="AX64" s="1" t="str">
        <f t="shared" si="18"/>
        <v>Maria Gallart</v>
      </c>
      <c r="AY64" s="1" t="str">
        <f t="shared" si="19"/>
        <v/>
      </c>
      <c r="AZ64" s="1" t="str">
        <f t="shared" si="20"/>
        <v/>
      </c>
      <c r="BA64" s="1" t="str">
        <f t="shared" si="21"/>
        <v/>
      </c>
      <c r="BB64" s="1" t="str">
        <f t="shared" si="22"/>
        <v/>
      </c>
      <c r="BC64" s="1" t="str">
        <f t="shared" si="23"/>
        <v/>
      </c>
      <c r="BD64" s="1" t="str">
        <f t="shared" si="24"/>
        <v/>
      </c>
      <c r="BE64" s="76">
        <f>IF(G64="","",(SUMIF(Tirades!$BA$5:$BA$1081,G64,Tirades!$BB$5:$BB$1081)))</f>
        <v>18</v>
      </c>
      <c r="BI64" s="30"/>
      <c r="BQ64" s="30"/>
      <c r="BR64" s="36"/>
      <c r="BS64" s="36"/>
      <c r="BT64" s="30"/>
      <c r="BU64" s="30"/>
      <c r="BV64" s="30"/>
      <c r="BW64" s="61" t="str">
        <f t="shared" si="38"/>
        <v/>
      </c>
      <c r="BY64" s="75">
        <f t="shared" si="32"/>
        <v>56</v>
      </c>
      <c r="BZ64" s="61" t="str">
        <f t="shared" si="33"/>
        <v>Carme Vallicrosa</v>
      </c>
      <c r="CA64" s="90">
        <f>IF(BZ64="","",((SUMIF(Tirades!$AD$5:$AD$1081,G63,Tirades!$AX$5:$AX$1081))+A63))</f>
        <v>2.000000075</v>
      </c>
    </row>
    <row r="65" spans="1:79">
      <c r="A65" s="70">
        <v>7.7000000000000001E-8</v>
      </c>
      <c r="B65" s="143"/>
      <c r="C65" s="142"/>
      <c r="D65" s="145"/>
      <c r="E65" s="127" t="str">
        <f t="shared" si="25"/>
        <v>Les Supernenes</v>
      </c>
      <c r="F65" s="123"/>
      <c r="G65" s="83" t="s">
        <v>103</v>
      </c>
      <c r="H65" s="142"/>
      <c r="I65" s="122">
        <f t="shared" si="62"/>
        <v>6</v>
      </c>
      <c r="J65" s="26"/>
      <c r="K65" s="28" t="str">
        <f t="shared" si="53"/>
        <v/>
      </c>
      <c r="L65" s="142"/>
      <c r="M65" s="122">
        <f t="shared" si="58"/>
        <v>32</v>
      </c>
      <c r="N65" s="26">
        <v>1</v>
      </c>
      <c r="O65" s="28">
        <f t="shared" si="54"/>
        <v>321</v>
      </c>
      <c r="P65" s="142"/>
      <c r="Q65" s="122">
        <f t="shared" si="59"/>
        <v>0</v>
      </c>
      <c r="R65" s="26"/>
      <c r="S65" s="28" t="str">
        <f t="shared" si="55"/>
        <v/>
      </c>
      <c r="T65" s="142"/>
      <c r="U65" s="122">
        <f t="shared" si="60"/>
        <v>0</v>
      </c>
      <c r="V65" s="26"/>
      <c r="W65" s="28" t="str">
        <f t="shared" si="56"/>
        <v/>
      </c>
      <c r="X65" s="142"/>
      <c r="Y65" s="122">
        <f t="shared" si="61"/>
        <v>0</v>
      </c>
      <c r="Z65" s="26"/>
      <c r="AA65" s="72" t="str">
        <f t="shared" si="57"/>
        <v/>
      </c>
      <c r="AB65" s="25">
        <f>IF(G65="","",COUNTIF(Tirades!$AY$5:$AY$1081,G65))</f>
        <v>1</v>
      </c>
      <c r="AC65" s="1" t="str">
        <f>IF(SUMIF(Tirades!$AD$5:$AD$216,G65,Tirades!$AP$5:$AP$216)=0,"",SUMIF(Tirades!$AD$5:$AD$216,G65,Tirades!$AP$5:$AP$216))</f>
        <v/>
      </c>
      <c r="AD65" s="1">
        <f>IF(SUMIF(Tirades!$AD$221:$AD$432,G65,Tirades!$AP$221:$AP$432)=0,"",SUMIF(Tirades!$AD$221:$AD$432,G65,Tirades!$AP$221:$AP$432))</f>
        <v>46</v>
      </c>
      <c r="AE65" s="1" t="str">
        <f>IF(SUMIF(Tirades!$AD$437:$AD$649,G65,Tirades!$AP$437:$AP$649)=0,"",SUMIF(Tirades!$AD$437:$AD$649,G65,Tirades!$AP$437:$AP$649))</f>
        <v/>
      </c>
      <c r="AF65" s="1" t="str">
        <f>IF(SUMIF(Tirades!$AD$654:$AD$865,G65,Tirades!$AP$654:$AP$865)=0,"",SUMIF(Tirades!$AD$654:$AD$865,G65,Tirades!$AP$654:$AP$865))</f>
        <v/>
      </c>
      <c r="AG65" s="1" t="str">
        <f>IF(SUMIF(Tirades!$AD$870:$AD$1081,G65,Tirades!$AP$870:$AP$1081)=0,"",SUMIF(Tirades!$AD$870:$AD$1081,G65,Tirades!$AP$870:$AP$1081))</f>
        <v/>
      </c>
      <c r="AH65" s="1">
        <f>IF(SUMIF(Tirades!$AD$5:$AD$1081,G65,Tirades!$AP$5:$AP$1081)=0,"",SUMIF(Tirades!$AD$5:$AD$1081,G65,Tirades!$AP$5:$AP$1081))</f>
        <v>46</v>
      </c>
      <c r="AI65" s="4">
        <f t="shared" si="2"/>
        <v>46</v>
      </c>
      <c r="AJ65" s="5">
        <f t="shared" si="3"/>
        <v>46.003001077</v>
      </c>
      <c r="AK65" s="1">
        <f t="shared" si="30"/>
        <v>131</v>
      </c>
      <c r="AL65" s="1">
        <f>SUMIF(Tirades!$AD$5:$AD$1081,G65,Tirades!$AR$5:$AR$1081)</f>
        <v>3</v>
      </c>
      <c r="AM65" s="6">
        <f t="shared" si="10"/>
        <v>3.0000000000000001E-3</v>
      </c>
      <c r="AN65" s="1">
        <f>SUMIF(Tirades!$AD$5:$AD$1081,G65,Tirades!$AS$5:$AS$1081)</f>
        <v>1</v>
      </c>
      <c r="AO65" s="7">
        <f t="shared" si="11"/>
        <v>9.9999999999999995E-7</v>
      </c>
      <c r="AP65" s="5">
        <f t="shared" si="4"/>
        <v>46.003001077</v>
      </c>
      <c r="AQ65" s="1" t="str">
        <f t="shared" si="5"/>
        <v>Carmen Casanellas</v>
      </c>
      <c r="AR65" s="1" t="str">
        <f t="shared" si="12"/>
        <v>Les Supernenes</v>
      </c>
      <c r="AS65" t="str">
        <f t="shared" si="13"/>
        <v/>
      </c>
      <c r="AT65" s="1" t="str">
        <f t="shared" si="14"/>
        <v/>
      </c>
      <c r="AU65" s="1" t="str">
        <f t="shared" si="15"/>
        <v/>
      </c>
      <c r="AV65">
        <f t="shared" si="16"/>
        <v>46.003001077</v>
      </c>
      <c r="AW65" s="1">
        <f t="shared" si="17"/>
        <v>88</v>
      </c>
      <c r="AX65" s="1" t="str">
        <f t="shared" si="18"/>
        <v>Carmen Casanellas</v>
      </c>
      <c r="AY65" s="1" t="str">
        <f t="shared" si="19"/>
        <v/>
      </c>
      <c r="AZ65" s="1" t="str">
        <f t="shared" si="20"/>
        <v/>
      </c>
      <c r="BA65" s="1" t="str">
        <f t="shared" si="21"/>
        <v/>
      </c>
      <c r="BB65" s="1" t="str">
        <f t="shared" si="22"/>
        <v/>
      </c>
      <c r="BC65" s="1" t="str">
        <f t="shared" si="23"/>
        <v/>
      </c>
      <c r="BD65" s="1" t="str">
        <f t="shared" si="24"/>
        <v/>
      </c>
      <c r="BE65" s="76">
        <f>IF(G65="","",(SUMIF(Tirades!$BA$5:$BA$1081,G65,Tirades!$BB$5:$BB$1081)))</f>
        <v>9</v>
      </c>
      <c r="BI65" s="30"/>
      <c r="BQ65" s="30"/>
      <c r="BR65" s="36"/>
      <c r="BS65" s="36"/>
      <c r="BT65" s="30"/>
      <c r="BU65" s="30"/>
      <c r="BV65" s="30"/>
      <c r="BW65" s="61" t="str">
        <f t="shared" si="38"/>
        <v/>
      </c>
      <c r="BY65" s="75">
        <f t="shared" si="32"/>
        <v>24</v>
      </c>
      <c r="BZ65" s="61" t="str">
        <f t="shared" si="33"/>
        <v>Maria Gallart</v>
      </c>
      <c r="CA65" s="90">
        <f>IF(BZ65="","",((SUMIF(Tirades!$AD$5:$AD$1081,G64,Tirades!$AX$5:$AX$1081))+A64))</f>
        <v>4.0000000760000001</v>
      </c>
    </row>
    <row r="66" spans="1:79">
      <c r="A66" s="70">
        <v>7.800000000000001E-8</v>
      </c>
      <c r="B66" s="143"/>
      <c r="C66" s="142"/>
      <c r="D66" s="145"/>
      <c r="E66" s="127" t="str">
        <f t="shared" si="25"/>
        <v>Les Supernenes</v>
      </c>
      <c r="F66" s="123" t="s">
        <v>104</v>
      </c>
      <c r="G66" s="84" t="s">
        <v>105</v>
      </c>
      <c r="H66" s="142"/>
      <c r="I66" s="122">
        <f t="shared" si="62"/>
        <v>6</v>
      </c>
      <c r="J66" s="26">
        <v>1</v>
      </c>
      <c r="K66" s="28">
        <f t="shared" si="53"/>
        <v>61</v>
      </c>
      <c r="L66" s="142"/>
      <c r="M66" s="122">
        <f t="shared" si="58"/>
        <v>32</v>
      </c>
      <c r="N66" s="26">
        <v>2</v>
      </c>
      <c r="O66" s="28">
        <f t="shared" si="54"/>
        <v>322</v>
      </c>
      <c r="P66" s="142"/>
      <c r="Q66" s="122">
        <f t="shared" si="59"/>
        <v>0</v>
      </c>
      <c r="R66" s="26"/>
      <c r="S66" s="28" t="str">
        <f t="shared" si="55"/>
        <v/>
      </c>
      <c r="T66" s="142"/>
      <c r="U66" s="122">
        <f t="shared" si="60"/>
        <v>0</v>
      </c>
      <c r="V66" s="26"/>
      <c r="W66" s="28" t="str">
        <f t="shared" si="56"/>
        <v/>
      </c>
      <c r="X66" s="142"/>
      <c r="Y66" s="122">
        <f t="shared" si="61"/>
        <v>0</v>
      </c>
      <c r="Z66" s="26"/>
      <c r="AA66" s="72" t="str">
        <f t="shared" si="57"/>
        <v/>
      </c>
      <c r="AB66" s="25">
        <f>IF(G66="","",COUNTIF(Tirades!$AY$5:$AY$1081,G66))</f>
        <v>2</v>
      </c>
      <c r="AC66" s="1">
        <f>IF(SUMIF(Tirades!$AD$5:$AD$216,G66,Tirades!$AP$5:$AP$216)=0,"",SUMIF(Tirades!$AD$5:$AD$216,G66,Tirades!$AP$5:$AP$216))</f>
        <v>55</v>
      </c>
      <c r="AD66" s="1">
        <f>IF(SUMIF(Tirades!$AD$221:$AD$432,G66,Tirades!$AP$221:$AP$432)=0,"",SUMIF(Tirades!$AD$221:$AD$432,G66,Tirades!$AP$221:$AP$432))</f>
        <v>78</v>
      </c>
      <c r="AE66" s="1" t="str">
        <f>IF(SUMIF(Tirades!$AD$437:$AD$649,G66,Tirades!$AP$437:$AP$649)=0,"",SUMIF(Tirades!$AD$437:$AD$649,G66,Tirades!$AP$437:$AP$649))</f>
        <v/>
      </c>
      <c r="AF66" s="1" t="str">
        <f>IF(SUMIF(Tirades!$AD$654:$AD$865,G66,Tirades!$AP$654:$AP$865)=0,"",SUMIF(Tirades!$AD$654:$AD$865,G66,Tirades!$AP$654:$AP$865))</f>
        <v/>
      </c>
      <c r="AG66" s="1" t="str">
        <f>IF(SUMIF(Tirades!$AD$870:$AD$1081,G66,Tirades!$AP$870:$AP$1081)=0,"",SUMIF(Tirades!$AD$870:$AD$1081,G66,Tirades!$AP$870:$AP$1081))</f>
        <v/>
      </c>
      <c r="AH66" s="1">
        <f>IF(SUMIF(Tirades!$AD$5:$AD$1081,G66,Tirades!$AP$5:$AP$1081)=0,"",SUMIF(Tirades!$AD$5:$AD$1081,G66,Tirades!$AP$5:$AP$1081))</f>
        <v>133</v>
      </c>
      <c r="AI66" s="4">
        <f t="shared" si="2"/>
        <v>66.5</v>
      </c>
      <c r="AJ66" s="5">
        <f t="shared" si="3"/>
        <v>66.504502038999988</v>
      </c>
      <c r="AK66" s="1">
        <f t="shared" si="30"/>
        <v>39</v>
      </c>
      <c r="AL66" s="1">
        <f>SUMIF(Tirades!$AD$5:$AD$1081,G66,Tirades!$AR$5:$AR$1081)</f>
        <v>9</v>
      </c>
      <c r="AM66" s="6">
        <f t="shared" si="10"/>
        <v>9.0000000000000011E-3</v>
      </c>
      <c r="AN66" s="1">
        <f>SUMIF(Tirades!$AD$5:$AD$1081,G66,Tirades!$AS$5:$AS$1081)</f>
        <v>4</v>
      </c>
      <c r="AO66" s="7">
        <f t="shared" si="11"/>
        <v>3.9999999999999998E-6</v>
      </c>
      <c r="AP66" s="5">
        <f t="shared" si="4"/>
        <v>133.00900407799998</v>
      </c>
      <c r="AQ66" s="1" t="str">
        <f t="shared" si="5"/>
        <v>Jan Illas</v>
      </c>
      <c r="AR66" s="1" t="str">
        <f t="shared" si="12"/>
        <v>Les Supernenes</v>
      </c>
      <c r="AS66" t="str">
        <f t="shared" si="13"/>
        <v/>
      </c>
      <c r="AT66" s="1" t="str">
        <f t="shared" si="14"/>
        <v/>
      </c>
      <c r="AU66" s="1" t="str">
        <f t="shared" si="15"/>
        <v/>
      </c>
      <c r="AV66">
        <f t="shared" si="16"/>
        <v>66.504502038999988</v>
      </c>
      <c r="AW66" s="1">
        <f t="shared" si="17"/>
        <v>20</v>
      </c>
      <c r="AX66" s="1" t="str">
        <f t="shared" si="18"/>
        <v>Jan Illas</v>
      </c>
      <c r="AY66" s="1" t="str">
        <f t="shared" si="19"/>
        <v/>
      </c>
      <c r="AZ66" s="1" t="str">
        <f t="shared" si="20"/>
        <v/>
      </c>
      <c r="BA66" s="1" t="str">
        <f t="shared" si="21"/>
        <v/>
      </c>
      <c r="BB66" s="1">
        <f t="shared" si="22"/>
        <v>66.504502038999988</v>
      </c>
      <c r="BC66" s="1">
        <f t="shared" si="23"/>
        <v>2</v>
      </c>
      <c r="BD66" s="1" t="str">
        <f t="shared" si="24"/>
        <v>Jan Illas</v>
      </c>
      <c r="BE66" s="76">
        <f>IF(G66="","",(SUMIF(Tirades!$BA$5:$BA$1081,G66,Tirades!$BB$5:$BB$1081)))</f>
        <v>18</v>
      </c>
      <c r="BI66" s="30"/>
      <c r="BQ66" s="30"/>
      <c r="BR66" s="36"/>
      <c r="BS66" s="36"/>
      <c r="BT66" s="30"/>
      <c r="BU66" s="30"/>
      <c r="BV66" s="30"/>
      <c r="BW66" s="61" t="str">
        <f t="shared" si="38"/>
        <v/>
      </c>
      <c r="BY66" s="75">
        <f t="shared" si="32"/>
        <v>89</v>
      </c>
      <c r="BZ66" s="61" t="str">
        <f t="shared" si="33"/>
        <v>Carmen Casanellas</v>
      </c>
      <c r="CA66" s="90">
        <f>IF(BZ66="","",((SUMIF(Tirades!$AD$5:$AD$1081,G65,Tirades!$AX$5:$AX$1081))+A65))</f>
        <v>1.0000000769999999</v>
      </c>
    </row>
    <row r="67" spans="1:79">
      <c r="A67" s="70">
        <v>8.1000000000000011E-8</v>
      </c>
      <c r="B67" s="143">
        <v>9</v>
      </c>
      <c r="C67" s="142"/>
      <c r="D67" s="144" t="s">
        <v>106</v>
      </c>
      <c r="E67" s="127" t="str">
        <f>D67</f>
        <v>Peps</v>
      </c>
      <c r="F67" s="124"/>
      <c r="G67" s="84" t="s">
        <v>107</v>
      </c>
      <c r="H67" s="142">
        <v>7</v>
      </c>
      <c r="I67" s="122">
        <f>H67</f>
        <v>7</v>
      </c>
      <c r="J67" s="26">
        <v>1</v>
      </c>
      <c r="K67" s="28">
        <f t="shared" si="53"/>
        <v>71</v>
      </c>
      <c r="L67" s="142">
        <v>17</v>
      </c>
      <c r="M67" s="122">
        <f>L67</f>
        <v>17</v>
      </c>
      <c r="N67" s="26"/>
      <c r="O67" s="28" t="str">
        <f t="shared" si="54"/>
        <v/>
      </c>
      <c r="P67" s="142"/>
      <c r="Q67" s="122">
        <f>P67</f>
        <v>0</v>
      </c>
      <c r="R67" s="26"/>
      <c r="S67" s="28" t="str">
        <f t="shared" si="55"/>
        <v/>
      </c>
      <c r="T67" s="142"/>
      <c r="U67" s="122">
        <f>T67</f>
        <v>0</v>
      </c>
      <c r="V67" s="26"/>
      <c r="W67" s="28" t="str">
        <f t="shared" si="56"/>
        <v/>
      </c>
      <c r="X67" s="142"/>
      <c r="Y67" s="122">
        <f>X67</f>
        <v>0</v>
      </c>
      <c r="Z67" s="26"/>
      <c r="AA67" s="72" t="str">
        <f t="shared" si="57"/>
        <v/>
      </c>
      <c r="AB67" s="25">
        <f>IF(G67="","",COUNTIF(Tirades!$AY$5:$AY$1081,G67))</f>
        <v>1</v>
      </c>
      <c r="AC67" s="1">
        <f>IF(SUMIF(Tirades!$AD$5:$AD$216,G67,Tirades!$AP$5:$AP$216)=0,"",SUMIF(Tirades!$AD$5:$AD$216,G67,Tirades!$AP$5:$AP$216))</f>
        <v>70</v>
      </c>
      <c r="AD67" s="1" t="str">
        <f>IF(SUMIF(Tirades!$AD$221:$AD$432,G67,Tirades!$AP$221:$AP$432)=0,"",SUMIF(Tirades!$AD$221:$AD$432,G67,Tirades!$AP$221:$AP$432))</f>
        <v/>
      </c>
      <c r="AE67" s="1" t="str">
        <f>IF(SUMIF(Tirades!$AD$437:$AD$649,G67,Tirades!$AP$437:$AP$649)=0,"",SUMIF(Tirades!$AD$437:$AD$649,G67,Tirades!$AP$437:$AP$649))</f>
        <v/>
      </c>
      <c r="AF67" s="1" t="str">
        <f>IF(SUMIF(Tirades!$AD$654:$AD$865,G67,Tirades!$AP$654:$AP$865)=0,"",SUMIF(Tirades!$AD$654:$AD$865,G67,Tirades!$AP$654:$AP$865))</f>
        <v/>
      </c>
      <c r="AG67" s="1" t="str">
        <f>IF(SUMIF(Tirades!$AD$870:$AD$1081,G67,Tirades!$AP$870:$AP$1081)=0,"",SUMIF(Tirades!$AD$870:$AD$1081,G67,Tirades!$AP$870:$AP$1081))</f>
        <v/>
      </c>
      <c r="AH67" s="1">
        <f>IF(SUMIF(Tirades!$AD$5:$AD$1081,G67,Tirades!$AP$5:$AP$1081)=0,"",SUMIF(Tirades!$AD$5:$AD$1081,G67,Tirades!$AP$5:$AP$1081))</f>
        <v>70</v>
      </c>
      <c r="AI67" s="4">
        <f t="shared" ref="AI67:AI130" si="63">IF(BE67=0,"",IF(BE67="","",(AH67/BE67)*9))</f>
        <v>70</v>
      </c>
      <c r="AJ67" s="5">
        <f t="shared" ref="AJ67:AJ130" si="64">IF(AP67="","",((AP67/BE67)*9))</f>
        <v>70.005002080999986</v>
      </c>
      <c r="AK67" s="1">
        <f t="shared" si="30"/>
        <v>20</v>
      </c>
      <c r="AL67" s="1">
        <f>SUMIF(Tirades!$AD$5:$AD$1081,G67,Tirades!$AR$5:$AR$1081)</f>
        <v>5</v>
      </c>
      <c r="AM67" s="6">
        <f t="shared" si="10"/>
        <v>5.0000000000000001E-3</v>
      </c>
      <c r="AN67" s="1">
        <f>SUMIF(Tirades!$AD$5:$AD$1081,G67,Tirades!$AS$5:$AS$1081)</f>
        <v>2</v>
      </c>
      <c r="AO67" s="7">
        <f t="shared" si="11"/>
        <v>1.9999999999999999E-6</v>
      </c>
      <c r="AP67" s="5">
        <f t="shared" ref="AP67:AP130" si="65">IF(AH67="","",AH67+AM67+AO67+A67)</f>
        <v>70.005002080999986</v>
      </c>
      <c r="AQ67" s="1" t="str">
        <f t="shared" ref="AQ67:AQ130" si="66">IF(G67="","",G67)</f>
        <v>Francesc Sitjà</v>
      </c>
      <c r="AR67" s="1" t="str">
        <f t="shared" si="12"/>
        <v>Peps</v>
      </c>
      <c r="AS67" t="str">
        <f t="shared" si="13"/>
        <v/>
      </c>
      <c r="AT67" s="1" t="str">
        <f t="shared" si="14"/>
        <v/>
      </c>
      <c r="AU67" s="1" t="str">
        <f t="shared" si="15"/>
        <v/>
      </c>
      <c r="AV67">
        <f t="shared" si="16"/>
        <v>70.005002080999986</v>
      </c>
      <c r="AW67" s="1">
        <f t="shared" si="17"/>
        <v>8</v>
      </c>
      <c r="AX67" s="1" t="str">
        <f t="shared" si="18"/>
        <v>Francesc Sitjà</v>
      </c>
      <c r="AY67" s="1" t="str">
        <f t="shared" si="19"/>
        <v/>
      </c>
      <c r="AZ67" s="1" t="str">
        <f t="shared" si="20"/>
        <v/>
      </c>
      <c r="BA67" s="1" t="str">
        <f t="shared" si="21"/>
        <v/>
      </c>
      <c r="BB67" s="1" t="str">
        <f t="shared" si="22"/>
        <v/>
      </c>
      <c r="BC67" s="1" t="str">
        <f t="shared" si="23"/>
        <v/>
      </c>
      <c r="BD67" s="1" t="str">
        <f t="shared" si="24"/>
        <v/>
      </c>
      <c r="BE67" s="76">
        <f>IF(G67="","",(SUMIF(Tirades!$BA$5:$BA$1081,G67,Tirades!$BB$5:$BB$1081)))</f>
        <v>9</v>
      </c>
      <c r="BI67" s="30"/>
      <c r="BQ67" s="30"/>
      <c r="BR67" s="36"/>
      <c r="BS67" s="36"/>
      <c r="BT67" s="30"/>
      <c r="BU67" s="30"/>
      <c r="BV67" s="30"/>
      <c r="BW67" s="61" t="str">
        <f t="shared" si="38"/>
        <v/>
      </c>
      <c r="BY67" s="75">
        <f t="shared" si="32"/>
        <v>183</v>
      </c>
      <c r="BZ67" s="61" t="str">
        <f t="shared" si="33"/>
        <v>Jan Illas</v>
      </c>
      <c r="CA67" s="90">
        <f>IF(BZ67="","",((SUMIF(Tirades!$AD$5:$AD$1081,G66,Tirades!$AX$5:$AX$1081))+A66))</f>
        <v>7.800000000000001E-8</v>
      </c>
    </row>
    <row r="68" spans="1:79">
      <c r="A68" s="70">
        <v>8.2000000000000006E-8</v>
      </c>
      <c r="B68" s="143"/>
      <c r="C68" s="142"/>
      <c r="D68" s="145"/>
      <c r="E68" s="127" t="str">
        <f t="shared" si="25"/>
        <v>Peps</v>
      </c>
      <c r="F68" s="124"/>
      <c r="G68" s="84" t="s">
        <v>108</v>
      </c>
      <c r="H68" s="142"/>
      <c r="I68" s="122">
        <f t="shared" ref="I68:I74" si="67">I67</f>
        <v>7</v>
      </c>
      <c r="J68" s="26">
        <v>4</v>
      </c>
      <c r="K68" s="28">
        <f t="shared" si="53"/>
        <v>74</v>
      </c>
      <c r="L68" s="142"/>
      <c r="M68" s="122">
        <f t="shared" si="58"/>
        <v>17</v>
      </c>
      <c r="N68" s="26">
        <v>4</v>
      </c>
      <c r="O68" s="28">
        <f t="shared" si="54"/>
        <v>174</v>
      </c>
      <c r="P68" s="142"/>
      <c r="Q68" s="122">
        <f t="shared" si="59"/>
        <v>0</v>
      </c>
      <c r="R68" s="26"/>
      <c r="S68" s="28" t="str">
        <f t="shared" si="55"/>
        <v/>
      </c>
      <c r="T68" s="142"/>
      <c r="U68" s="122">
        <f t="shared" si="60"/>
        <v>0</v>
      </c>
      <c r="V68" s="26"/>
      <c r="W68" s="28" t="str">
        <f t="shared" si="56"/>
        <v/>
      </c>
      <c r="X68" s="142"/>
      <c r="Y68" s="122">
        <f t="shared" si="61"/>
        <v>0</v>
      </c>
      <c r="Z68" s="26"/>
      <c r="AA68" s="72" t="str">
        <f t="shared" si="57"/>
        <v/>
      </c>
      <c r="AB68" s="25">
        <f>IF(G68="","",COUNTIF(Tirades!$AY$5:$AY$1081,G68))</f>
        <v>2</v>
      </c>
      <c r="AC68" s="1">
        <f>IF(SUMIF(Tirades!$AD$5:$AD$216,G68,Tirades!$AP$5:$AP$216)=0,"",SUMIF(Tirades!$AD$5:$AD$216,G68,Tirades!$AP$5:$AP$216))</f>
        <v>86</v>
      </c>
      <c r="AD68" s="1">
        <f>IF(SUMIF(Tirades!$AD$221:$AD$432,G68,Tirades!$AP$221:$AP$432)=0,"",SUMIF(Tirades!$AD$221:$AD$432,G68,Tirades!$AP$221:$AP$432))</f>
        <v>43</v>
      </c>
      <c r="AE68" s="1" t="str">
        <f>IF(SUMIF(Tirades!$AD$437:$AD$649,G68,Tirades!$AP$437:$AP$649)=0,"",SUMIF(Tirades!$AD$437:$AD$649,G68,Tirades!$AP$437:$AP$649))</f>
        <v/>
      </c>
      <c r="AF68" s="1" t="str">
        <f>IF(SUMIF(Tirades!$AD$654:$AD$865,G68,Tirades!$AP$654:$AP$865)=0,"",SUMIF(Tirades!$AD$654:$AD$865,G68,Tirades!$AP$654:$AP$865))</f>
        <v/>
      </c>
      <c r="AG68" s="1" t="str">
        <f>IF(SUMIF(Tirades!$AD$870:$AD$1081,G68,Tirades!$AP$870:$AP$1081)=0,"",SUMIF(Tirades!$AD$870:$AD$1081,G68,Tirades!$AP$870:$AP$1081))</f>
        <v/>
      </c>
      <c r="AH68" s="1">
        <f>IF(SUMIF(Tirades!$AD$5:$AD$1081,G68,Tirades!$AP$5:$AP$1081)=0,"",SUMIF(Tirades!$AD$5:$AD$1081,G68,Tirades!$AP$5:$AP$1081))</f>
        <v>129</v>
      </c>
      <c r="AI68" s="4">
        <f t="shared" si="63"/>
        <v>64.5</v>
      </c>
      <c r="AJ68" s="5">
        <f t="shared" si="64"/>
        <v>64.505001540999999</v>
      </c>
      <c r="AK68" s="1">
        <f t="shared" si="30"/>
        <v>48</v>
      </c>
      <c r="AL68" s="1">
        <f>SUMIF(Tirades!$AD$5:$AD$1081,G68,Tirades!$AR$5:$AR$1081)</f>
        <v>10</v>
      </c>
      <c r="AM68" s="6">
        <f t="shared" ref="AM68:AM131" si="68">AL68*0.001</f>
        <v>0.01</v>
      </c>
      <c r="AN68" s="1">
        <f>SUMIF(Tirades!$AD$5:$AD$1081,G68,Tirades!$AS$5:$AS$1081)</f>
        <v>3</v>
      </c>
      <c r="AO68" s="7">
        <f t="shared" ref="AO68:AO131" si="69">AN68*0.000001</f>
        <v>3.0000000000000001E-6</v>
      </c>
      <c r="AP68" s="5">
        <f t="shared" si="65"/>
        <v>129.010003082</v>
      </c>
      <c r="AQ68" s="1" t="str">
        <f t="shared" si="66"/>
        <v>Vicens Díaz</v>
      </c>
      <c r="AR68" s="1" t="str">
        <f t="shared" ref="AR68:AR131" si="70">IF(AQ68="","",E68)</f>
        <v>Peps</v>
      </c>
      <c r="AS68" t="str">
        <f t="shared" ref="AS68:AS131" si="71">IF(ISNUMBER(FIND("f",F68)), AJ68, "")</f>
        <v/>
      </c>
      <c r="AT68" s="1" t="str">
        <f t="shared" ref="AT68:AT131" si="72">IF(AS68="","",(RANK(AS68,$AS$3:$AS$322,0)))</f>
        <v/>
      </c>
      <c r="AU68" s="1" t="str">
        <f t="shared" ref="AU68:AU131" si="73">IF(AS68="","",AQ68)</f>
        <v/>
      </c>
      <c r="AV68">
        <f t="shared" ref="AV68:AV131" si="74">IF(ISNUMBER(FIND("f",F68)), "", AJ68)</f>
        <v>64.505001540999999</v>
      </c>
      <c r="AW68" s="1">
        <f t="shared" ref="AW68:AW131" si="75">IF(AV68="","",(RANK(AV68,$AV$3:$AV$322,0)))</f>
        <v>25</v>
      </c>
      <c r="AX68" s="1" t="str">
        <f t="shared" ref="AX68:AX131" si="76">IF(AV68="","",AQ68)</f>
        <v>Vicens Díaz</v>
      </c>
      <c r="AY68" s="1" t="str">
        <f t="shared" ref="AY68:AY131" si="77">IF(ISNUMBER(FIND("a",F68)), AJ68, "")</f>
        <v/>
      </c>
      <c r="AZ68" s="1" t="str">
        <f t="shared" ref="AZ68:AZ131" si="78">IF(AY68="","",(RANK(AY68,$AY$3:$AY$322,0)))</f>
        <v/>
      </c>
      <c r="BA68" s="1" t="str">
        <f t="shared" ref="BA68:BA131" si="79">IF(AY68="","",AQ68)</f>
        <v/>
      </c>
      <c r="BB68" s="1" t="str">
        <f t="shared" ref="BB68:BB131" si="80">IF(ISNUMBER(FIND("b",F68)), AJ68, "")</f>
        <v/>
      </c>
      <c r="BC68" s="1" t="str">
        <f t="shared" ref="BC68:BC131" si="81">IF(BB68="","",(RANK(BB68,$BB$3:$BB$322,0)))</f>
        <v/>
      </c>
      <c r="BD68" s="1" t="str">
        <f t="shared" ref="BD68:BD131" si="82">IF(BB68="","",AQ68)</f>
        <v/>
      </c>
      <c r="BE68" s="76">
        <f>IF(G68="","",(SUMIF(Tirades!$BA$5:$BA$1081,G68,Tirades!$BB$5:$BB$1081)))</f>
        <v>18</v>
      </c>
      <c r="BI68" s="30"/>
      <c r="BQ68" s="30"/>
      <c r="BR68" s="36"/>
      <c r="BS68" s="36"/>
      <c r="BT68" s="30"/>
      <c r="BU68" s="30"/>
      <c r="BV68" s="30"/>
      <c r="BW68" s="61" t="str">
        <f t="shared" si="38"/>
        <v/>
      </c>
      <c r="BY68" s="75">
        <f t="shared" si="32"/>
        <v>182</v>
      </c>
      <c r="BZ68" s="61" t="str">
        <f t="shared" si="33"/>
        <v>Francesc Sitjà</v>
      </c>
      <c r="CA68" s="90">
        <f>IF(BZ68="","",((SUMIF(Tirades!$AD$5:$AD$1081,G67,Tirades!$AX$5:$AX$1081))+A67))</f>
        <v>8.1000000000000011E-8</v>
      </c>
    </row>
    <row r="69" spans="1:79">
      <c r="A69" s="70">
        <v>8.3000000000000002E-8</v>
      </c>
      <c r="B69" s="143"/>
      <c r="C69" s="142"/>
      <c r="D69" s="145"/>
      <c r="E69" s="127" t="str">
        <f t="shared" ref="E69:E132" si="83">E68</f>
        <v>Peps</v>
      </c>
      <c r="F69" s="124"/>
      <c r="G69" s="84" t="s">
        <v>109</v>
      </c>
      <c r="H69" s="142"/>
      <c r="I69" s="122">
        <f t="shared" si="67"/>
        <v>7</v>
      </c>
      <c r="J69" s="26"/>
      <c r="K69" s="28" t="str">
        <f t="shared" si="53"/>
        <v/>
      </c>
      <c r="L69" s="142"/>
      <c r="M69" s="122">
        <f t="shared" si="58"/>
        <v>17</v>
      </c>
      <c r="N69" s="26">
        <v>5</v>
      </c>
      <c r="O69" s="28">
        <f t="shared" si="54"/>
        <v>175</v>
      </c>
      <c r="P69" s="142"/>
      <c r="Q69" s="122">
        <f t="shared" si="59"/>
        <v>0</v>
      </c>
      <c r="R69" s="26"/>
      <c r="S69" s="28" t="str">
        <f t="shared" si="55"/>
        <v/>
      </c>
      <c r="T69" s="142"/>
      <c r="U69" s="122">
        <f t="shared" si="60"/>
        <v>0</v>
      </c>
      <c r="V69" s="26"/>
      <c r="W69" s="28" t="str">
        <f t="shared" si="56"/>
        <v/>
      </c>
      <c r="X69" s="142"/>
      <c r="Y69" s="122">
        <f t="shared" si="61"/>
        <v>0</v>
      </c>
      <c r="Z69" s="26"/>
      <c r="AA69" s="72" t="str">
        <f t="shared" si="57"/>
        <v/>
      </c>
      <c r="AB69" s="25">
        <f>IF(G69="","",COUNTIF(Tirades!$AY$5:$AY$1081,G69))</f>
        <v>1</v>
      </c>
      <c r="AC69" s="1" t="str">
        <f>IF(SUMIF(Tirades!$AD$5:$AD$216,G69,Tirades!$AP$5:$AP$216)=0,"",SUMIF(Tirades!$AD$5:$AD$216,G69,Tirades!$AP$5:$AP$216))</f>
        <v/>
      </c>
      <c r="AD69" s="1">
        <f>IF(SUMIF(Tirades!$AD$221:$AD$432,G69,Tirades!$AP$221:$AP$432)=0,"",SUMIF(Tirades!$AD$221:$AD$432,G69,Tirades!$AP$221:$AP$432))</f>
        <v>67</v>
      </c>
      <c r="AE69" s="1" t="str">
        <f>IF(SUMIF(Tirades!$AD$437:$AD$649,G69,Tirades!$AP$437:$AP$649)=0,"",SUMIF(Tirades!$AD$437:$AD$649,G69,Tirades!$AP$437:$AP$649))</f>
        <v/>
      </c>
      <c r="AF69" s="1" t="str">
        <f>IF(SUMIF(Tirades!$AD$654:$AD$865,G69,Tirades!$AP$654:$AP$865)=0,"",SUMIF(Tirades!$AD$654:$AD$865,G69,Tirades!$AP$654:$AP$865))</f>
        <v/>
      </c>
      <c r="AG69" s="1" t="str">
        <f>IF(SUMIF(Tirades!$AD$870:$AD$1081,G69,Tirades!$AP$870:$AP$1081)=0,"",SUMIF(Tirades!$AD$870:$AD$1081,G69,Tirades!$AP$870:$AP$1081))</f>
        <v/>
      </c>
      <c r="AH69" s="1">
        <f>IF(SUMIF(Tirades!$AD$5:$AD$1081,G69,Tirades!$AP$5:$AP$1081)=0,"",SUMIF(Tirades!$AD$5:$AD$1081,G69,Tirades!$AP$5:$AP$1081))</f>
        <v>67</v>
      </c>
      <c r="AI69" s="4">
        <f t="shared" si="63"/>
        <v>67</v>
      </c>
      <c r="AJ69" s="5">
        <f t="shared" si="64"/>
        <v>67.005002082999994</v>
      </c>
      <c r="AK69" s="1">
        <f t="shared" ref="AK69:AK132" si="84">IF(AJ69="","",RANK(AJ69,$AJ$3:$AJ$322,0))</f>
        <v>30</v>
      </c>
      <c r="AL69" s="1">
        <f>SUMIF(Tirades!$AD$5:$AD$1081,G69,Tirades!$AR$5:$AR$1081)</f>
        <v>5</v>
      </c>
      <c r="AM69" s="6">
        <f t="shared" si="68"/>
        <v>5.0000000000000001E-3</v>
      </c>
      <c r="AN69" s="1">
        <f>SUMIF(Tirades!$AD$5:$AD$1081,G69,Tirades!$AS$5:$AS$1081)</f>
        <v>2</v>
      </c>
      <c r="AO69" s="7">
        <f t="shared" si="69"/>
        <v>1.9999999999999999E-6</v>
      </c>
      <c r="AP69" s="5">
        <f t="shared" si="65"/>
        <v>67.005002082999994</v>
      </c>
      <c r="AQ69" s="1" t="str">
        <f t="shared" si="66"/>
        <v>Gerard Gras</v>
      </c>
      <c r="AR69" s="1" t="str">
        <f t="shared" si="70"/>
        <v>Peps</v>
      </c>
      <c r="AS69" t="str">
        <f t="shared" si="71"/>
        <v/>
      </c>
      <c r="AT69" s="1" t="str">
        <f t="shared" si="72"/>
        <v/>
      </c>
      <c r="AU69" s="1" t="str">
        <f t="shared" si="73"/>
        <v/>
      </c>
      <c r="AV69">
        <f t="shared" si="74"/>
        <v>67.005002082999994</v>
      </c>
      <c r="AW69" s="1">
        <f t="shared" si="75"/>
        <v>13</v>
      </c>
      <c r="AX69" s="1" t="str">
        <f t="shared" si="76"/>
        <v>Gerard Gras</v>
      </c>
      <c r="AY69" s="1" t="str">
        <f t="shared" si="77"/>
        <v/>
      </c>
      <c r="AZ69" s="1" t="str">
        <f t="shared" si="78"/>
        <v/>
      </c>
      <c r="BA69" s="1" t="str">
        <f t="shared" si="79"/>
        <v/>
      </c>
      <c r="BB69" s="1" t="str">
        <f t="shared" si="80"/>
        <v/>
      </c>
      <c r="BC69" s="1" t="str">
        <f t="shared" si="81"/>
        <v/>
      </c>
      <c r="BD69" s="1" t="str">
        <f t="shared" si="82"/>
        <v/>
      </c>
      <c r="BE69" s="76">
        <f>IF(G69="","",(SUMIF(Tirades!$BA$5:$BA$1081,G69,Tirades!$BB$5:$BB$1081)))</f>
        <v>9</v>
      </c>
      <c r="BI69" s="30"/>
      <c r="BQ69" s="30"/>
      <c r="BR69" s="36"/>
      <c r="BS69" s="36"/>
      <c r="BT69" s="30"/>
      <c r="BU69" s="30"/>
      <c r="BV69" s="30"/>
      <c r="BW69" s="61" t="str">
        <f t="shared" si="38"/>
        <v/>
      </c>
      <c r="BY69" s="75">
        <f t="shared" ref="BY69:BY132" si="85">IF(BZ69="","",RANK(CA69,CA$4:CA$323))</f>
        <v>55</v>
      </c>
      <c r="BZ69" s="61" t="str">
        <f t="shared" ref="BZ69:BZ132" si="86">AQ68</f>
        <v>Vicens Díaz</v>
      </c>
      <c r="CA69" s="90">
        <f>IF(BZ69="","",((SUMIF(Tirades!$AD$5:$AD$1081,G68,Tirades!$AX$5:$AX$1081))+A68))</f>
        <v>2.0000000820000001</v>
      </c>
    </row>
    <row r="70" spans="1:79">
      <c r="A70" s="70">
        <v>8.4000000000000011E-8</v>
      </c>
      <c r="B70" s="143"/>
      <c r="C70" s="142"/>
      <c r="D70" s="145"/>
      <c r="E70" s="127" t="str">
        <f t="shared" si="83"/>
        <v>Peps</v>
      </c>
      <c r="F70" s="124"/>
      <c r="G70" s="84" t="s">
        <v>110</v>
      </c>
      <c r="H70" s="142"/>
      <c r="I70" s="122">
        <f t="shared" si="67"/>
        <v>7</v>
      </c>
      <c r="J70" s="26">
        <v>2</v>
      </c>
      <c r="K70" s="28">
        <f t="shared" si="53"/>
        <v>72</v>
      </c>
      <c r="L70" s="142"/>
      <c r="M70" s="122">
        <f t="shared" si="58"/>
        <v>17</v>
      </c>
      <c r="N70" s="26">
        <v>2</v>
      </c>
      <c r="O70" s="28">
        <f t="shared" si="54"/>
        <v>172</v>
      </c>
      <c r="P70" s="142"/>
      <c r="Q70" s="122">
        <f t="shared" si="59"/>
        <v>0</v>
      </c>
      <c r="R70" s="26"/>
      <c r="S70" s="28" t="str">
        <f t="shared" si="55"/>
        <v/>
      </c>
      <c r="T70" s="142"/>
      <c r="U70" s="122">
        <f t="shared" si="60"/>
        <v>0</v>
      </c>
      <c r="V70" s="26"/>
      <c r="W70" s="28" t="str">
        <f t="shared" si="56"/>
        <v/>
      </c>
      <c r="X70" s="142"/>
      <c r="Y70" s="122">
        <f t="shared" si="61"/>
        <v>0</v>
      </c>
      <c r="Z70" s="26"/>
      <c r="AA70" s="72" t="str">
        <f t="shared" si="57"/>
        <v/>
      </c>
      <c r="AB70" s="25">
        <f>IF(G70="","",COUNTIF(Tirades!$AY$5:$AY$1081,G70))</f>
        <v>2</v>
      </c>
      <c r="AC70" s="1">
        <f>IF(SUMIF(Tirades!$AD$5:$AD$216,G70,Tirades!$AP$5:$AP$216)=0,"",SUMIF(Tirades!$AD$5:$AD$216,G70,Tirades!$AP$5:$AP$216))</f>
        <v>60</v>
      </c>
      <c r="AD70" s="1">
        <f>IF(SUMIF(Tirades!$AD$221:$AD$432,G70,Tirades!$AP$221:$AP$432)=0,"",SUMIF(Tirades!$AD$221:$AD$432,G70,Tirades!$AP$221:$AP$432))</f>
        <v>55</v>
      </c>
      <c r="AE70" s="1" t="str">
        <f>IF(SUMIF(Tirades!$AD$437:$AD$649,G70,Tirades!$AP$437:$AP$649)=0,"",SUMIF(Tirades!$AD$437:$AD$649,G70,Tirades!$AP$437:$AP$649))</f>
        <v/>
      </c>
      <c r="AF70" s="1" t="str">
        <f>IF(SUMIF(Tirades!$AD$654:$AD$865,G70,Tirades!$AP$654:$AP$865)=0,"",SUMIF(Tirades!$AD$654:$AD$865,G70,Tirades!$AP$654:$AP$865))</f>
        <v/>
      </c>
      <c r="AG70" s="1" t="str">
        <f>IF(SUMIF(Tirades!$AD$870:$AD$1081,G70,Tirades!$AP$870:$AP$1081)=0,"",SUMIF(Tirades!$AD$870:$AD$1081,G70,Tirades!$AP$870:$AP$1081))</f>
        <v/>
      </c>
      <c r="AH70" s="1">
        <f>IF(SUMIF(Tirades!$AD$5:$AD$1081,G70,Tirades!$AP$5:$AP$1081)=0,"",SUMIF(Tirades!$AD$5:$AD$1081,G70,Tirades!$AP$5:$AP$1081))</f>
        <v>115</v>
      </c>
      <c r="AI70" s="4">
        <f t="shared" si="63"/>
        <v>57.5</v>
      </c>
      <c r="AJ70" s="5">
        <f t="shared" si="64"/>
        <v>57.503501542000009</v>
      </c>
      <c r="AK70" s="1">
        <f t="shared" si="84"/>
        <v>73</v>
      </c>
      <c r="AL70" s="1">
        <f>SUMIF(Tirades!$AD$5:$AD$1081,G70,Tirades!$AR$5:$AR$1081)</f>
        <v>7</v>
      </c>
      <c r="AM70" s="6">
        <f t="shared" si="68"/>
        <v>7.0000000000000001E-3</v>
      </c>
      <c r="AN70" s="1">
        <f>SUMIF(Tirades!$AD$5:$AD$1081,G70,Tirades!$AS$5:$AS$1081)</f>
        <v>3</v>
      </c>
      <c r="AO70" s="7">
        <f t="shared" si="69"/>
        <v>3.0000000000000001E-6</v>
      </c>
      <c r="AP70" s="5">
        <f t="shared" si="65"/>
        <v>115.00700308400002</v>
      </c>
      <c r="AQ70" s="1" t="str">
        <f t="shared" si="66"/>
        <v>Joan Ruiz</v>
      </c>
      <c r="AR70" s="1" t="str">
        <f t="shared" si="70"/>
        <v>Peps</v>
      </c>
      <c r="AS70" t="str">
        <f t="shared" si="71"/>
        <v/>
      </c>
      <c r="AT70" s="1" t="str">
        <f t="shared" si="72"/>
        <v/>
      </c>
      <c r="AU70" s="1" t="str">
        <f t="shared" si="73"/>
        <v/>
      </c>
      <c r="AV70">
        <f t="shared" si="74"/>
        <v>57.503501542000009</v>
      </c>
      <c r="AW70" s="1">
        <f t="shared" si="75"/>
        <v>43</v>
      </c>
      <c r="AX70" s="1" t="str">
        <f t="shared" si="76"/>
        <v>Joan Ruiz</v>
      </c>
      <c r="AY70" s="1" t="str">
        <f t="shared" si="77"/>
        <v/>
      </c>
      <c r="AZ70" s="1" t="str">
        <f t="shared" si="78"/>
        <v/>
      </c>
      <c r="BA70" s="1" t="str">
        <f t="shared" si="79"/>
        <v/>
      </c>
      <c r="BB70" s="1" t="str">
        <f t="shared" si="80"/>
        <v/>
      </c>
      <c r="BC70" s="1" t="str">
        <f t="shared" si="81"/>
        <v/>
      </c>
      <c r="BD70" s="1" t="str">
        <f t="shared" si="82"/>
        <v/>
      </c>
      <c r="BE70" s="76">
        <f>IF(G70="","",(SUMIF(Tirades!$BA$5:$BA$1081,G70,Tirades!$BB$5:$BB$1081)))</f>
        <v>18</v>
      </c>
      <c r="BI70" s="30"/>
      <c r="BQ70" s="80"/>
      <c r="BR70" s="80"/>
      <c r="BS70" s="80"/>
      <c r="BT70" s="80"/>
      <c r="BU70" s="80"/>
      <c r="BV70" s="80"/>
      <c r="BW70" s="61" t="str">
        <f t="shared" ref="BW70:BW133" si="87">IF(BV70="","",(RANK(BV70,$BV$5:$BV$44,0)))</f>
        <v/>
      </c>
      <c r="BY70" s="75">
        <f t="shared" si="85"/>
        <v>181</v>
      </c>
      <c r="BZ70" s="61" t="str">
        <f t="shared" si="86"/>
        <v>Gerard Gras</v>
      </c>
      <c r="CA70" s="90">
        <f>IF(BZ70="","",((SUMIF(Tirades!$AD$5:$AD$1081,G69,Tirades!$AX$5:$AX$1081))+A69))</f>
        <v>8.3000000000000002E-8</v>
      </c>
    </row>
    <row r="71" spans="1:79">
      <c r="A71" s="70">
        <v>8.5000000000000007E-8</v>
      </c>
      <c r="B71" s="143"/>
      <c r="C71" s="142"/>
      <c r="D71" s="145"/>
      <c r="E71" s="127" t="str">
        <f t="shared" si="83"/>
        <v>Peps</v>
      </c>
      <c r="F71" s="123" t="s">
        <v>35</v>
      </c>
      <c r="G71" s="84" t="s">
        <v>111</v>
      </c>
      <c r="H71" s="142"/>
      <c r="I71" s="122">
        <f t="shared" si="67"/>
        <v>7</v>
      </c>
      <c r="J71" s="26">
        <v>5</v>
      </c>
      <c r="K71" s="28">
        <f t="shared" si="53"/>
        <v>75</v>
      </c>
      <c r="L71" s="142"/>
      <c r="M71" s="122">
        <f t="shared" si="58"/>
        <v>17</v>
      </c>
      <c r="N71" s="26">
        <v>1</v>
      </c>
      <c r="O71" s="28">
        <f t="shared" si="54"/>
        <v>171</v>
      </c>
      <c r="P71" s="142"/>
      <c r="Q71" s="122">
        <f t="shared" si="59"/>
        <v>0</v>
      </c>
      <c r="R71" s="26"/>
      <c r="S71" s="28" t="str">
        <f t="shared" si="55"/>
        <v/>
      </c>
      <c r="T71" s="142"/>
      <c r="U71" s="122">
        <f t="shared" si="60"/>
        <v>0</v>
      </c>
      <c r="V71" s="26"/>
      <c r="W71" s="28" t="str">
        <f t="shared" si="56"/>
        <v/>
      </c>
      <c r="X71" s="142"/>
      <c r="Y71" s="122">
        <f t="shared" si="61"/>
        <v>0</v>
      </c>
      <c r="Z71" s="26"/>
      <c r="AA71" s="72" t="str">
        <f t="shared" si="57"/>
        <v/>
      </c>
      <c r="AB71" s="25">
        <f>IF(G71="","",COUNTIF(Tirades!$AY$5:$AY$1081,G71))</f>
        <v>2</v>
      </c>
      <c r="AC71" s="1">
        <f>IF(SUMIF(Tirades!$AD$5:$AD$216,G71,Tirades!$AP$5:$AP$216)=0,"",SUMIF(Tirades!$AD$5:$AD$216,G71,Tirades!$AP$5:$AP$216))</f>
        <v>66</v>
      </c>
      <c r="AD71" s="1">
        <f>IF(SUMIF(Tirades!$AD$221:$AD$432,G71,Tirades!$AP$221:$AP$432)=0,"",SUMIF(Tirades!$AD$221:$AD$432,G71,Tirades!$AP$221:$AP$432))</f>
        <v>66</v>
      </c>
      <c r="AE71" s="1" t="str">
        <f>IF(SUMIF(Tirades!$AD$437:$AD$649,G71,Tirades!$AP$437:$AP$649)=0,"",SUMIF(Tirades!$AD$437:$AD$649,G71,Tirades!$AP$437:$AP$649))</f>
        <v/>
      </c>
      <c r="AF71" s="1" t="str">
        <f>IF(SUMIF(Tirades!$AD$654:$AD$865,G71,Tirades!$AP$654:$AP$865)=0,"",SUMIF(Tirades!$AD$654:$AD$865,G71,Tirades!$AP$654:$AP$865))</f>
        <v/>
      </c>
      <c r="AG71" s="1" t="str">
        <f>IF(SUMIF(Tirades!$AD$870:$AD$1081,G71,Tirades!$AP$870:$AP$1081)=0,"",SUMIF(Tirades!$AD$870:$AD$1081,G71,Tirades!$AP$870:$AP$1081))</f>
        <v/>
      </c>
      <c r="AH71" s="1">
        <f>IF(SUMIF(Tirades!$AD$5:$AD$1081,G71,Tirades!$AP$5:$AP$1081)=0,"",SUMIF(Tirades!$AD$5:$AD$1081,G71,Tirades!$AP$5:$AP$1081))</f>
        <v>132</v>
      </c>
      <c r="AI71" s="4">
        <f t="shared" si="63"/>
        <v>66</v>
      </c>
      <c r="AJ71" s="5">
        <f t="shared" si="64"/>
        <v>66.003504542500011</v>
      </c>
      <c r="AK71" s="1">
        <f t="shared" si="84"/>
        <v>41</v>
      </c>
      <c r="AL71" s="1">
        <f>SUMIF(Tirades!$AD$5:$AD$1081,G71,Tirades!$AR$5:$AR$1081)</f>
        <v>7</v>
      </c>
      <c r="AM71" s="6">
        <f t="shared" si="68"/>
        <v>7.0000000000000001E-3</v>
      </c>
      <c r="AN71" s="1">
        <f>SUMIF(Tirades!$AD$5:$AD$1081,G71,Tirades!$AS$5:$AS$1081)</f>
        <v>9</v>
      </c>
      <c r="AO71" s="7">
        <f t="shared" si="69"/>
        <v>9.0000000000000002E-6</v>
      </c>
      <c r="AP71" s="5">
        <f t="shared" si="65"/>
        <v>132.00700908500002</v>
      </c>
      <c r="AQ71" s="1" t="str">
        <f t="shared" si="66"/>
        <v>Biel Poch</v>
      </c>
      <c r="AR71" s="1" t="str">
        <f t="shared" si="70"/>
        <v>Peps</v>
      </c>
      <c r="AS71">
        <f t="shared" si="71"/>
        <v>66.003504542500011</v>
      </c>
      <c r="AT71" s="1">
        <f t="shared" si="72"/>
        <v>20</v>
      </c>
      <c r="AU71" s="1" t="str">
        <f t="shared" si="73"/>
        <v>Biel Poch</v>
      </c>
      <c r="AV71" t="str">
        <f t="shared" si="74"/>
        <v/>
      </c>
      <c r="AW71" s="1" t="str">
        <f t="shared" si="75"/>
        <v/>
      </c>
      <c r="AX71" s="1" t="str">
        <f t="shared" si="76"/>
        <v/>
      </c>
      <c r="AY71" s="1" t="str">
        <f t="shared" si="77"/>
        <v/>
      </c>
      <c r="AZ71" s="1" t="str">
        <f t="shared" si="78"/>
        <v/>
      </c>
      <c r="BA71" s="1" t="str">
        <f t="shared" si="79"/>
        <v/>
      </c>
      <c r="BB71" s="1" t="str">
        <f t="shared" si="80"/>
        <v/>
      </c>
      <c r="BC71" s="1" t="str">
        <f t="shared" si="81"/>
        <v/>
      </c>
      <c r="BD71" s="1" t="str">
        <f t="shared" si="82"/>
        <v/>
      </c>
      <c r="BE71" s="76">
        <f>IF(G71="","",(SUMIF(Tirades!$BA$5:$BA$1081,G71,Tirades!$BB$5:$BB$1081)))</f>
        <v>18</v>
      </c>
      <c r="BI71" s="30"/>
      <c r="BQ71" s="80"/>
      <c r="BR71" s="80"/>
      <c r="BS71" s="80"/>
      <c r="BT71" s="80"/>
      <c r="BU71" s="80"/>
      <c r="BV71" s="80"/>
      <c r="BW71" s="61" t="str">
        <f t="shared" si="87"/>
        <v/>
      </c>
      <c r="BY71" s="75">
        <f t="shared" si="85"/>
        <v>180</v>
      </c>
      <c r="BZ71" s="61" t="str">
        <f t="shared" si="86"/>
        <v>Joan Ruiz</v>
      </c>
      <c r="CA71" s="90">
        <f>IF(BZ71="","",((SUMIF(Tirades!$AD$5:$AD$1081,G70,Tirades!$AX$5:$AX$1081))+A70))</f>
        <v>8.4000000000000011E-8</v>
      </c>
    </row>
    <row r="72" spans="1:79">
      <c r="A72" s="70">
        <v>8.6000000000000002E-8</v>
      </c>
      <c r="B72" s="143"/>
      <c r="C72" s="142"/>
      <c r="D72" s="145"/>
      <c r="E72" s="127" t="str">
        <f t="shared" si="83"/>
        <v>Peps</v>
      </c>
      <c r="F72" s="124" t="s">
        <v>35</v>
      </c>
      <c r="G72" s="84" t="s">
        <v>112</v>
      </c>
      <c r="H72" s="142"/>
      <c r="I72" s="122">
        <f t="shared" si="67"/>
        <v>7</v>
      </c>
      <c r="J72" s="26">
        <v>3</v>
      </c>
      <c r="K72" s="28">
        <f t="shared" si="53"/>
        <v>73</v>
      </c>
      <c r="L72" s="142"/>
      <c r="M72" s="122">
        <f t="shared" si="58"/>
        <v>17</v>
      </c>
      <c r="N72" s="26">
        <v>3</v>
      </c>
      <c r="O72" s="28">
        <f t="shared" si="54"/>
        <v>173</v>
      </c>
      <c r="P72" s="142"/>
      <c r="Q72" s="122">
        <f t="shared" si="59"/>
        <v>0</v>
      </c>
      <c r="R72" s="26"/>
      <c r="S72" s="28" t="str">
        <f t="shared" si="55"/>
        <v/>
      </c>
      <c r="T72" s="142"/>
      <c r="U72" s="122">
        <f t="shared" si="60"/>
        <v>0</v>
      </c>
      <c r="V72" s="26"/>
      <c r="W72" s="28" t="str">
        <f t="shared" si="56"/>
        <v/>
      </c>
      <c r="X72" s="142"/>
      <c r="Y72" s="122">
        <f t="shared" si="61"/>
        <v>0</v>
      </c>
      <c r="Z72" s="26"/>
      <c r="AA72" s="72" t="str">
        <f t="shared" si="57"/>
        <v/>
      </c>
      <c r="AB72" s="25">
        <f>IF(G72="","",COUNTIF(Tirades!$AY$5:$AY$1081,G72))</f>
        <v>2</v>
      </c>
      <c r="AC72" s="1">
        <f>IF(SUMIF(Tirades!$AD$5:$AD$216,G72,Tirades!$AP$5:$AP$216)=0,"",SUMIF(Tirades!$AD$5:$AD$216,G72,Tirades!$AP$5:$AP$216))</f>
        <v>62</v>
      </c>
      <c r="AD72" s="1">
        <f>IF(SUMIF(Tirades!$AD$221:$AD$432,G72,Tirades!$AP$221:$AP$432)=0,"",SUMIF(Tirades!$AD$221:$AD$432,G72,Tirades!$AP$221:$AP$432))</f>
        <v>45</v>
      </c>
      <c r="AE72" s="1" t="str">
        <f>IF(SUMIF(Tirades!$AD$437:$AD$649,G72,Tirades!$AP$437:$AP$649)=0,"",SUMIF(Tirades!$AD$437:$AD$649,G72,Tirades!$AP$437:$AP$649))</f>
        <v/>
      </c>
      <c r="AF72" s="1" t="str">
        <f>IF(SUMIF(Tirades!$AD$654:$AD$865,G72,Tirades!$AP$654:$AP$865)=0,"",SUMIF(Tirades!$AD$654:$AD$865,G72,Tirades!$AP$654:$AP$865))</f>
        <v/>
      </c>
      <c r="AG72" s="1" t="str">
        <f>IF(SUMIF(Tirades!$AD$870:$AD$1081,G72,Tirades!$AP$870:$AP$1081)=0,"",SUMIF(Tirades!$AD$870:$AD$1081,G72,Tirades!$AP$870:$AP$1081))</f>
        <v/>
      </c>
      <c r="AH72" s="1">
        <f>IF(SUMIF(Tirades!$AD$5:$AD$1081,G72,Tirades!$AP$5:$AP$1081)=0,"",SUMIF(Tirades!$AD$5:$AD$1081,G72,Tirades!$AP$5:$AP$1081))</f>
        <v>107</v>
      </c>
      <c r="AI72" s="4">
        <f t="shared" si="63"/>
        <v>53.5</v>
      </c>
      <c r="AJ72" s="5">
        <f t="shared" si="64"/>
        <v>53.503501043</v>
      </c>
      <c r="AK72" s="1">
        <f t="shared" si="84"/>
        <v>101</v>
      </c>
      <c r="AL72" s="1">
        <f>SUMIF(Tirades!$AD$5:$AD$1081,G72,Tirades!$AR$5:$AR$1081)</f>
        <v>7</v>
      </c>
      <c r="AM72" s="6">
        <f t="shared" si="68"/>
        <v>7.0000000000000001E-3</v>
      </c>
      <c r="AN72" s="1">
        <f>SUMIF(Tirades!$AD$5:$AD$1081,G72,Tirades!$AS$5:$AS$1081)</f>
        <v>2</v>
      </c>
      <c r="AO72" s="7">
        <f t="shared" si="69"/>
        <v>1.9999999999999999E-6</v>
      </c>
      <c r="AP72" s="5">
        <f t="shared" si="65"/>
        <v>107.007002086</v>
      </c>
      <c r="AQ72" s="1" t="str">
        <f t="shared" si="66"/>
        <v>Jaume Poch</v>
      </c>
      <c r="AR72" s="1" t="str">
        <f t="shared" si="70"/>
        <v>Peps</v>
      </c>
      <c r="AS72">
        <f t="shared" si="71"/>
        <v>53.503501043</v>
      </c>
      <c r="AT72" s="1">
        <f t="shared" si="72"/>
        <v>40</v>
      </c>
      <c r="AU72" s="1" t="str">
        <f t="shared" si="73"/>
        <v>Jaume Poch</v>
      </c>
      <c r="AV72" t="str">
        <f t="shared" si="74"/>
        <v/>
      </c>
      <c r="AW72" s="1" t="str">
        <f t="shared" si="75"/>
        <v/>
      </c>
      <c r="AX72" s="1" t="str">
        <f t="shared" si="76"/>
        <v/>
      </c>
      <c r="AY72" s="1" t="str">
        <f t="shared" si="77"/>
        <v/>
      </c>
      <c r="AZ72" s="1" t="str">
        <f t="shared" si="78"/>
        <v/>
      </c>
      <c r="BA72" s="1" t="str">
        <f t="shared" si="79"/>
        <v/>
      </c>
      <c r="BB72" s="1" t="str">
        <f t="shared" si="80"/>
        <v/>
      </c>
      <c r="BC72" s="1" t="str">
        <f t="shared" si="81"/>
        <v/>
      </c>
      <c r="BD72" s="1" t="str">
        <f t="shared" si="82"/>
        <v/>
      </c>
      <c r="BE72" s="76">
        <f>IF(G72="","",(SUMIF(Tirades!$BA$5:$BA$1081,G72,Tirades!$BB$5:$BB$1081)))</f>
        <v>18</v>
      </c>
      <c r="BI72" s="30"/>
      <c r="BQ72" s="80"/>
      <c r="BR72" s="80"/>
      <c r="BS72" s="80"/>
      <c r="BT72" s="80"/>
      <c r="BU72" s="80"/>
      <c r="BV72" s="80"/>
      <c r="BW72" s="61" t="str">
        <f t="shared" si="87"/>
        <v/>
      </c>
      <c r="BY72" s="75">
        <f t="shared" si="85"/>
        <v>179</v>
      </c>
      <c r="BZ72" s="61" t="str">
        <f t="shared" si="86"/>
        <v>Biel Poch</v>
      </c>
      <c r="CA72" s="90">
        <f>IF(BZ72="","",((SUMIF(Tirades!$AD$5:$AD$1081,G71,Tirades!$AX$5:$AX$1081))+A71))</f>
        <v>8.5000000000000007E-8</v>
      </c>
    </row>
    <row r="73" spans="1:79">
      <c r="A73" s="70">
        <v>8.7000000000000011E-8</v>
      </c>
      <c r="B73" s="143"/>
      <c r="C73" s="142"/>
      <c r="D73" s="145"/>
      <c r="E73" s="127" t="str">
        <f t="shared" si="83"/>
        <v>Peps</v>
      </c>
      <c r="F73" s="123"/>
      <c r="G73" s="84"/>
      <c r="H73" s="142"/>
      <c r="I73" s="122">
        <f t="shared" si="67"/>
        <v>7</v>
      </c>
      <c r="J73" s="26"/>
      <c r="K73" s="28" t="str">
        <f t="shared" si="53"/>
        <v/>
      </c>
      <c r="L73" s="142"/>
      <c r="M73" s="122">
        <f t="shared" si="58"/>
        <v>17</v>
      </c>
      <c r="N73" s="26"/>
      <c r="O73" s="28" t="str">
        <f t="shared" si="54"/>
        <v/>
      </c>
      <c r="P73" s="142"/>
      <c r="Q73" s="122">
        <f t="shared" si="59"/>
        <v>0</v>
      </c>
      <c r="R73" s="26"/>
      <c r="S73" s="28" t="str">
        <f t="shared" si="55"/>
        <v/>
      </c>
      <c r="T73" s="142"/>
      <c r="U73" s="122">
        <f t="shared" si="60"/>
        <v>0</v>
      </c>
      <c r="V73" s="26"/>
      <c r="W73" s="28" t="str">
        <f t="shared" si="56"/>
        <v/>
      </c>
      <c r="X73" s="142"/>
      <c r="Y73" s="122">
        <f t="shared" si="61"/>
        <v>0</v>
      </c>
      <c r="Z73" s="26"/>
      <c r="AA73" s="72" t="str">
        <f t="shared" si="57"/>
        <v/>
      </c>
      <c r="AB73" s="25" t="str">
        <f>IF(G73="","",COUNTIF(Tirades!$AY$5:$AY$1081,G73))</f>
        <v/>
      </c>
      <c r="AC73" s="1" t="str">
        <f>IF(SUMIF(Tirades!$AD$5:$AD$216,G73,Tirades!$AP$5:$AP$216)=0,"",SUMIF(Tirades!$AD$5:$AD$216,G73,Tirades!$AP$5:$AP$216))</f>
        <v/>
      </c>
      <c r="AD73" s="1" t="str">
        <f>IF(SUMIF(Tirades!$AD$221:$AD$432,G73,Tirades!$AP$221:$AP$432)=0,"",SUMIF(Tirades!$AD$221:$AD$432,G73,Tirades!$AP$221:$AP$432))</f>
        <v/>
      </c>
      <c r="AE73" s="1" t="str">
        <f>IF(SUMIF(Tirades!$AD$437:$AD$649,G73,Tirades!$AP$437:$AP$649)=0,"",SUMIF(Tirades!$AD$437:$AD$649,G73,Tirades!$AP$437:$AP$649))</f>
        <v/>
      </c>
      <c r="AF73" s="1" t="str">
        <f>IF(SUMIF(Tirades!$AD$654:$AD$865,G73,Tirades!$AP$654:$AP$865)=0,"",SUMIF(Tirades!$AD$654:$AD$865,G73,Tirades!$AP$654:$AP$865))</f>
        <v/>
      </c>
      <c r="AG73" s="1" t="str">
        <f>IF(SUMIF(Tirades!$AD$870:$AD$1081,G73,Tirades!$AP$870:$AP$1081)=0,"",SUMIF(Tirades!$AD$870:$AD$1081,G73,Tirades!$AP$870:$AP$1081))</f>
        <v/>
      </c>
      <c r="AH73" s="1" t="str">
        <f>IF(SUMIF(Tirades!$AD$5:$AD$1081,G73,Tirades!$AP$5:$AP$1081)=0,"",SUMIF(Tirades!$AD$5:$AD$1081,G73,Tirades!$AP$5:$AP$1081))</f>
        <v/>
      </c>
      <c r="AI73" s="4" t="str">
        <f t="shared" si="63"/>
        <v/>
      </c>
      <c r="AJ73" s="5" t="str">
        <f t="shared" si="64"/>
        <v/>
      </c>
      <c r="AK73" s="1" t="str">
        <f t="shared" si="84"/>
        <v/>
      </c>
      <c r="AL73" s="1">
        <f>SUMIF(Tirades!$AD$5:$AD$1081,G73,Tirades!$AR$5:$AR$1081)</f>
        <v>0</v>
      </c>
      <c r="AM73" s="6">
        <f t="shared" si="68"/>
        <v>0</v>
      </c>
      <c r="AN73" s="1">
        <f>SUMIF(Tirades!$AD$5:$AD$1081,G73,Tirades!$AS$5:$AS$1081)</f>
        <v>0</v>
      </c>
      <c r="AO73" s="7">
        <f t="shared" si="69"/>
        <v>0</v>
      </c>
      <c r="AP73" s="5" t="str">
        <f t="shared" si="65"/>
        <v/>
      </c>
      <c r="AQ73" s="1" t="str">
        <f t="shared" si="66"/>
        <v/>
      </c>
      <c r="AR73" s="1" t="str">
        <f t="shared" si="70"/>
        <v/>
      </c>
      <c r="AS73" t="str">
        <f t="shared" si="71"/>
        <v/>
      </c>
      <c r="AT73" s="1" t="str">
        <f t="shared" si="72"/>
        <v/>
      </c>
      <c r="AU73" s="1" t="str">
        <f t="shared" si="73"/>
        <v/>
      </c>
      <c r="AV73" t="str">
        <f t="shared" si="74"/>
        <v/>
      </c>
      <c r="AW73" s="1" t="str">
        <f t="shared" si="75"/>
        <v/>
      </c>
      <c r="AX73" s="1" t="str">
        <f t="shared" si="76"/>
        <v/>
      </c>
      <c r="AY73" s="1" t="str">
        <f t="shared" si="77"/>
        <v/>
      </c>
      <c r="AZ73" s="1" t="str">
        <f t="shared" si="78"/>
        <v/>
      </c>
      <c r="BA73" s="1" t="str">
        <f t="shared" si="79"/>
        <v/>
      </c>
      <c r="BB73" s="1" t="str">
        <f t="shared" si="80"/>
        <v/>
      </c>
      <c r="BC73" s="1" t="str">
        <f t="shared" si="81"/>
        <v/>
      </c>
      <c r="BD73" s="1" t="str">
        <f t="shared" si="82"/>
        <v/>
      </c>
      <c r="BE73" s="76" t="str">
        <f>IF(G73="","",(SUMIF(Tirades!$BA$5:$BA$1081,G73,Tirades!$BB$5:$BB$1081)))</f>
        <v/>
      </c>
      <c r="BI73" s="30"/>
      <c r="BQ73" s="80"/>
      <c r="BR73" s="80"/>
      <c r="BS73" s="80"/>
      <c r="BT73" s="80"/>
      <c r="BU73" s="80"/>
      <c r="BV73" s="80"/>
      <c r="BW73" s="61" t="str">
        <f t="shared" si="87"/>
        <v/>
      </c>
      <c r="BY73" s="75">
        <f t="shared" si="85"/>
        <v>88</v>
      </c>
      <c r="BZ73" s="61" t="str">
        <f t="shared" si="86"/>
        <v>Jaume Poch</v>
      </c>
      <c r="CA73" s="90">
        <f>IF(BZ73="","",((SUMIF(Tirades!$AD$5:$AD$1081,G72,Tirades!$AX$5:$AX$1081))+A72))</f>
        <v>1.000000086</v>
      </c>
    </row>
    <row r="74" spans="1:79">
      <c r="A74" s="70">
        <v>8.8000000000000007E-8</v>
      </c>
      <c r="B74" s="143"/>
      <c r="C74" s="142"/>
      <c r="D74" s="145"/>
      <c r="E74" s="127" t="str">
        <f t="shared" si="83"/>
        <v>Peps</v>
      </c>
      <c r="F74" s="123"/>
      <c r="G74" s="84"/>
      <c r="H74" s="142"/>
      <c r="I74" s="122">
        <f t="shared" si="67"/>
        <v>7</v>
      </c>
      <c r="J74" s="26"/>
      <c r="K74" s="28" t="str">
        <f t="shared" si="53"/>
        <v/>
      </c>
      <c r="L74" s="142"/>
      <c r="M74" s="122">
        <f t="shared" si="58"/>
        <v>17</v>
      </c>
      <c r="N74" s="26"/>
      <c r="O74" s="28" t="str">
        <f t="shared" si="54"/>
        <v/>
      </c>
      <c r="P74" s="142"/>
      <c r="Q74" s="122">
        <f t="shared" si="59"/>
        <v>0</v>
      </c>
      <c r="R74" s="26"/>
      <c r="S74" s="28" t="str">
        <f t="shared" si="55"/>
        <v/>
      </c>
      <c r="T74" s="142"/>
      <c r="U74" s="122">
        <f t="shared" si="60"/>
        <v>0</v>
      </c>
      <c r="V74" s="26"/>
      <c r="W74" s="28" t="str">
        <f t="shared" si="56"/>
        <v/>
      </c>
      <c r="X74" s="142"/>
      <c r="Y74" s="122">
        <f t="shared" si="61"/>
        <v>0</v>
      </c>
      <c r="Z74" s="26"/>
      <c r="AA74" s="72" t="str">
        <f t="shared" si="57"/>
        <v/>
      </c>
      <c r="AB74" s="25" t="str">
        <f>IF(G74="","",COUNTIF(Tirades!$AY$5:$AY$1081,G74))</f>
        <v/>
      </c>
      <c r="AC74" s="1" t="str">
        <f>IF(SUMIF(Tirades!$AD$5:$AD$216,G74,Tirades!$AP$5:$AP$216)=0,"",SUMIF(Tirades!$AD$5:$AD$216,G74,Tirades!$AP$5:$AP$216))</f>
        <v/>
      </c>
      <c r="AD74" s="1" t="str">
        <f>IF(SUMIF(Tirades!$AD$221:$AD$432,G74,Tirades!$AP$221:$AP$432)=0,"",SUMIF(Tirades!$AD$221:$AD$432,G74,Tirades!$AP$221:$AP$432))</f>
        <v/>
      </c>
      <c r="AE74" s="1" t="str">
        <f>IF(SUMIF(Tirades!$AD$437:$AD$649,G74,Tirades!$AP$437:$AP$649)=0,"",SUMIF(Tirades!$AD$437:$AD$649,G74,Tirades!$AP$437:$AP$649))</f>
        <v/>
      </c>
      <c r="AF74" s="1" t="str">
        <f>IF(SUMIF(Tirades!$AD$654:$AD$865,G74,Tirades!$AP$654:$AP$865)=0,"",SUMIF(Tirades!$AD$654:$AD$865,G74,Tirades!$AP$654:$AP$865))</f>
        <v/>
      </c>
      <c r="AG74" s="1" t="str">
        <f>IF(SUMIF(Tirades!$AD$870:$AD$1081,G74,Tirades!$AP$870:$AP$1081)=0,"",SUMIF(Tirades!$AD$870:$AD$1081,G74,Tirades!$AP$870:$AP$1081))</f>
        <v/>
      </c>
      <c r="AH74" s="1" t="str">
        <f>IF(SUMIF(Tirades!$AD$5:$AD$1081,G74,Tirades!$AP$5:$AP$1081)=0,"",SUMIF(Tirades!$AD$5:$AD$1081,G74,Tirades!$AP$5:$AP$1081))</f>
        <v/>
      </c>
      <c r="AI74" s="4" t="str">
        <f t="shared" si="63"/>
        <v/>
      </c>
      <c r="AJ74" s="5" t="str">
        <f t="shared" si="64"/>
        <v/>
      </c>
      <c r="AK74" s="1" t="str">
        <f t="shared" si="84"/>
        <v/>
      </c>
      <c r="AL74" s="1">
        <f>SUMIF(Tirades!$AD$5:$AD$1081,G74,Tirades!$AR$5:$AR$1081)</f>
        <v>0</v>
      </c>
      <c r="AM74" s="6">
        <f t="shared" si="68"/>
        <v>0</v>
      </c>
      <c r="AN74" s="1">
        <f>SUMIF(Tirades!$AD$5:$AD$1081,G74,Tirades!$AS$5:$AS$1081)</f>
        <v>0</v>
      </c>
      <c r="AO74" s="7">
        <f t="shared" si="69"/>
        <v>0</v>
      </c>
      <c r="AP74" s="5" t="str">
        <f t="shared" si="65"/>
        <v/>
      </c>
      <c r="AQ74" s="1" t="str">
        <f t="shared" si="66"/>
        <v/>
      </c>
      <c r="AR74" s="1" t="str">
        <f t="shared" si="70"/>
        <v/>
      </c>
      <c r="AS74" t="str">
        <f t="shared" si="71"/>
        <v/>
      </c>
      <c r="AT74" s="1" t="str">
        <f t="shared" si="72"/>
        <v/>
      </c>
      <c r="AU74" s="1" t="str">
        <f t="shared" si="73"/>
        <v/>
      </c>
      <c r="AV74" t="str">
        <f t="shared" si="74"/>
        <v/>
      </c>
      <c r="AW74" s="1" t="str">
        <f t="shared" si="75"/>
        <v/>
      </c>
      <c r="AX74" s="1" t="str">
        <f t="shared" si="76"/>
        <v/>
      </c>
      <c r="AY74" s="1" t="str">
        <f t="shared" si="77"/>
        <v/>
      </c>
      <c r="AZ74" s="1" t="str">
        <f t="shared" si="78"/>
        <v/>
      </c>
      <c r="BA74" s="1" t="str">
        <f t="shared" si="79"/>
        <v/>
      </c>
      <c r="BB74" s="1" t="str">
        <f t="shared" si="80"/>
        <v/>
      </c>
      <c r="BC74" s="1" t="str">
        <f t="shared" si="81"/>
        <v/>
      </c>
      <c r="BD74" s="1" t="str">
        <f t="shared" si="82"/>
        <v/>
      </c>
      <c r="BE74" s="76" t="str">
        <f>IF(G74="","",(SUMIF(Tirades!$BA$5:$BA$1081,G74,Tirades!$BB$5:$BB$1081)))</f>
        <v/>
      </c>
      <c r="BI74" s="30"/>
      <c r="BQ74" s="80"/>
      <c r="BR74" s="80"/>
      <c r="BS74" s="80"/>
      <c r="BT74" s="80"/>
      <c r="BU74" s="80"/>
      <c r="BV74" s="80"/>
      <c r="BW74" s="61" t="str">
        <f t="shared" si="87"/>
        <v/>
      </c>
      <c r="BY74" s="75" t="str">
        <f t="shared" si="85"/>
        <v/>
      </c>
      <c r="BZ74" s="61" t="str">
        <f t="shared" si="86"/>
        <v/>
      </c>
      <c r="CA74" s="90" t="str">
        <f>IF(BZ74="","",((SUMIF(Tirades!$AD$5:$AD$1081,G73,Tirades!$AX$5:$AX$1081))+A73))</f>
        <v/>
      </c>
    </row>
    <row r="75" spans="1:79">
      <c r="A75" s="70">
        <v>9.1000000000000008E-8</v>
      </c>
      <c r="B75" s="143">
        <v>10</v>
      </c>
      <c r="C75" s="142"/>
      <c r="D75" s="156" t="s">
        <v>113</v>
      </c>
      <c r="E75" s="127" t="str">
        <f>D75</f>
        <v>Els de Sempre</v>
      </c>
      <c r="F75" s="124"/>
      <c r="G75" s="84" t="s">
        <v>114</v>
      </c>
      <c r="H75" s="142">
        <v>8</v>
      </c>
      <c r="I75" s="122">
        <f>H75</f>
        <v>8</v>
      </c>
      <c r="J75" s="26">
        <v>1</v>
      </c>
      <c r="K75" s="28">
        <f t="shared" si="53"/>
        <v>81</v>
      </c>
      <c r="L75" s="142">
        <v>34</v>
      </c>
      <c r="M75" s="122">
        <f>L75</f>
        <v>34</v>
      </c>
      <c r="N75" s="26">
        <v>1</v>
      </c>
      <c r="O75" s="28">
        <f t="shared" si="54"/>
        <v>341</v>
      </c>
      <c r="P75" s="142"/>
      <c r="Q75" s="122">
        <f>P75</f>
        <v>0</v>
      </c>
      <c r="R75" s="26">
        <v>1</v>
      </c>
      <c r="S75" s="28">
        <f t="shared" si="55"/>
        <v>1</v>
      </c>
      <c r="T75" s="142"/>
      <c r="U75" s="122">
        <f>T75</f>
        <v>0</v>
      </c>
      <c r="V75" s="26">
        <v>1</v>
      </c>
      <c r="W75" s="28">
        <f t="shared" si="56"/>
        <v>1</v>
      </c>
      <c r="X75" s="142"/>
      <c r="Y75" s="122">
        <f>X75</f>
        <v>0</v>
      </c>
      <c r="Z75" s="26">
        <v>1</v>
      </c>
      <c r="AA75" s="72">
        <f t="shared" si="57"/>
        <v>1</v>
      </c>
      <c r="AB75" s="25">
        <f>IF(G75="","",COUNTIF(Tirades!$AY$5:$AY$1081,G75))</f>
        <v>2</v>
      </c>
      <c r="AC75" s="1">
        <f>IF(SUMIF(Tirades!$AD$5:$AD$216,G75,Tirades!$AP$5:$AP$216)=0,"",SUMIF(Tirades!$AD$5:$AD$216,G75,Tirades!$AP$5:$AP$216))</f>
        <v>68</v>
      </c>
      <c r="AD75" s="1">
        <f>IF(SUMIF(Tirades!$AD$221:$AD$432,G75,Tirades!$AP$221:$AP$432)=0,"",SUMIF(Tirades!$AD$221:$AD$432,G75,Tirades!$AP$221:$AP$432))</f>
        <v>66</v>
      </c>
      <c r="AE75" s="1" t="str">
        <f>IF(SUMIF(Tirades!$AD$437:$AD$649,G75,Tirades!$AP$437:$AP$649)=0,"",SUMIF(Tirades!$AD$437:$AD$649,G75,Tirades!$AP$437:$AP$649))</f>
        <v/>
      </c>
      <c r="AF75" s="1" t="str">
        <f>IF(SUMIF(Tirades!$AD$654:$AD$865,G75,Tirades!$AP$654:$AP$865)=0,"",SUMIF(Tirades!$AD$654:$AD$865,G75,Tirades!$AP$654:$AP$865))</f>
        <v/>
      </c>
      <c r="AG75" s="1" t="str">
        <f>IF(SUMIF(Tirades!$AD$870:$AD$1081,G75,Tirades!$AP$870:$AP$1081)=0,"",SUMIF(Tirades!$AD$870:$AD$1081,G75,Tirades!$AP$870:$AP$1081))</f>
        <v/>
      </c>
      <c r="AH75" s="1">
        <f>IF(SUMIF(Tirades!$AD$5:$AD$1081,G75,Tirades!$AP$5:$AP$1081)=0,"",SUMIF(Tirades!$AD$5:$AD$1081,G75,Tirades!$AP$5:$AP$1081))</f>
        <v>134</v>
      </c>
      <c r="AI75" s="4">
        <f t="shared" si="63"/>
        <v>67</v>
      </c>
      <c r="AJ75" s="5">
        <f t="shared" si="64"/>
        <v>67.004502545499989</v>
      </c>
      <c r="AK75" s="1">
        <f t="shared" si="84"/>
        <v>35</v>
      </c>
      <c r="AL75" s="1">
        <f>SUMIF(Tirades!$AD$5:$AD$1081,G75,Tirades!$AR$5:$AR$1081)</f>
        <v>9</v>
      </c>
      <c r="AM75" s="6">
        <f t="shared" si="68"/>
        <v>9.0000000000000011E-3</v>
      </c>
      <c r="AN75" s="1">
        <f>SUMIF(Tirades!$AD$5:$AD$1081,G75,Tirades!$AS$5:$AS$1081)</f>
        <v>5</v>
      </c>
      <c r="AO75" s="7">
        <f t="shared" si="69"/>
        <v>4.9999999999999996E-6</v>
      </c>
      <c r="AP75" s="5">
        <f t="shared" si="65"/>
        <v>134.00900509099998</v>
      </c>
      <c r="AQ75" s="1" t="str">
        <f t="shared" si="66"/>
        <v>Rafa Ruiz (EDS)</v>
      </c>
      <c r="AR75" s="1" t="str">
        <f t="shared" si="70"/>
        <v>Els de Sempre</v>
      </c>
      <c r="AS75" t="str">
        <f t="shared" si="71"/>
        <v/>
      </c>
      <c r="AT75" s="1" t="str">
        <f t="shared" si="72"/>
        <v/>
      </c>
      <c r="AU75" s="1" t="str">
        <f t="shared" si="73"/>
        <v/>
      </c>
      <c r="AV75">
        <f t="shared" si="74"/>
        <v>67.004502545499989</v>
      </c>
      <c r="AW75" s="1">
        <f t="shared" si="75"/>
        <v>16</v>
      </c>
      <c r="AX75" s="1" t="str">
        <f t="shared" si="76"/>
        <v>Rafa Ruiz (EDS)</v>
      </c>
      <c r="AY75" s="1" t="str">
        <f t="shared" si="77"/>
        <v/>
      </c>
      <c r="AZ75" s="1" t="str">
        <f t="shared" si="78"/>
        <v/>
      </c>
      <c r="BA75" s="1" t="str">
        <f t="shared" si="79"/>
        <v/>
      </c>
      <c r="BB75" s="1" t="str">
        <f t="shared" si="80"/>
        <v/>
      </c>
      <c r="BC75" s="1" t="str">
        <f t="shared" si="81"/>
        <v/>
      </c>
      <c r="BD75" s="1" t="str">
        <f t="shared" si="82"/>
        <v/>
      </c>
      <c r="BE75" s="76">
        <f>IF(G75="","",(SUMIF(Tirades!$BA$5:$BA$1081,G75,Tirades!$BB$5:$BB$1081)))</f>
        <v>18</v>
      </c>
      <c r="BI75" s="30"/>
      <c r="BQ75" s="80"/>
      <c r="BR75" s="80"/>
      <c r="BS75" s="80"/>
      <c r="BT75" s="80"/>
      <c r="BU75" s="80"/>
      <c r="BV75" s="80"/>
      <c r="BW75" s="61" t="str">
        <f t="shared" si="87"/>
        <v/>
      </c>
      <c r="BY75" s="75" t="str">
        <f t="shared" si="85"/>
        <v/>
      </c>
      <c r="BZ75" s="61" t="str">
        <f t="shared" si="86"/>
        <v/>
      </c>
      <c r="CA75" s="90" t="str">
        <f>IF(BZ75="","",((SUMIF(Tirades!$AD$5:$AD$1081,G74,Tirades!$AX$5:$AX$1081))+A74))</f>
        <v/>
      </c>
    </row>
    <row r="76" spans="1:79">
      <c r="A76" s="70">
        <v>9.2000000000000003E-8</v>
      </c>
      <c r="B76" s="143"/>
      <c r="C76" s="142"/>
      <c r="D76" s="157"/>
      <c r="E76" s="127" t="str">
        <f t="shared" si="83"/>
        <v>Els de Sempre</v>
      </c>
      <c r="F76" s="123"/>
      <c r="G76" s="84" t="s">
        <v>115</v>
      </c>
      <c r="H76" s="142"/>
      <c r="I76" s="122">
        <f t="shared" ref="I76:I82" si="88">I75</f>
        <v>8</v>
      </c>
      <c r="J76" s="26">
        <v>3</v>
      </c>
      <c r="K76" s="28">
        <f t="shared" si="53"/>
        <v>83</v>
      </c>
      <c r="L76" s="142"/>
      <c r="M76" s="122">
        <f t="shared" si="58"/>
        <v>34</v>
      </c>
      <c r="N76" s="26">
        <v>3</v>
      </c>
      <c r="O76" s="28">
        <f t="shared" si="54"/>
        <v>343</v>
      </c>
      <c r="P76" s="142"/>
      <c r="Q76" s="122">
        <f t="shared" si="59"/>
        <v>0</v>
      </c>
      <c r="R76" s="26">
        <v>3</v>
      </c>
      <c r="S76" s="28">
        <f t="shared" si="55"/>
        <v>3</v>
      </c>
      <c r="T76" s="142"/>
      <c r="U76" s="122">
        <f t="shared" si="60"/>
        <v>0</v>
      </c>
      <c r="V76" s="26">
        <v>3</v>
      </c>
      <c r="W76" s="28">
        <f t="shared" si="56"/>
        <v>3</v>
      </c>
      <c r="X76" s="142"/>
      <c r="Y76" s="122">
        <f t="shared" si="61"/>
        <v>0</v>
      </c>
      <c r="Z76" s="26">
        <v>3</v>
      </c>
      <c r="AA76" s="72">
        <f t="shared" si="57"/>
        <v>3</v>
      </c>
      <c r="AB76" s="25">
        <f>IF(G76="","",COUNTIF(Tirades!$AY$5:$AY$1081,G76))</f>
        <v>2</v>
      </c>
      <c r="AC76" s="1">
        <f>IF(SUMIF(Tirades!$AD$5:$AD$216,G76,Tirades!$AP$5:$AP$216)=0,"",SUMIF(Tirades!$AD$5:$AD$216,G76,Tirades!$AP$5:$AP$216))</f>
        <v>32</v>
      </c>
      <c r="AD76" s="1">
        <f>IF(SUMIF(Tirades!$AD$221:$AD$432,G76,Tirades!$AP$221:$AP$432)=0,"",SUMIF(Tirades!$AD$221:$AD$432,G76,Tirades!$AP$221:$AP$432))</f>
        <v>52</v>
      </c>
      <c r="AE76" s="1" t="str">
        <f>IF(SUMIF(Tirades!$AD$437:$AD$649,G76,Tirades!$AP$437:$AP$649)=0,"",SUMIF(Tirades!$AD$437:$AD$649,G76,Tirades!$AP$437:$AP$649))</f>
        <v/>
      </c>
      <c r="AF76" s="1" t="str">
        <f>IF(SUMIF(Tirades!$AD$654:$AD$865,G76,Tirades!$AP$654:$AP$865)=0,"",SUMIF(Tirades!$AD$654:$AD$865,G76,Tirades!$AP$654:$AP$865))</f>
        <v/>
      </c>
      <c r="AG76" s="1" t="str">
        <f>IF(SUMIF(Tirades!$AD$870:$AD$1081,G76,Tirades!$AP$870:$AP$1081)=0,"",SUMIF(Tirades!$AD$870:$AD$1081,G76,Tirades!$AP$870:$AP$1081))</f>
        <v/>
      </c>
      <c r="AH76" s="1">
        <f>IF(SUMIF(Tirades!$AD$5:$AD$1081,G76,Tirades!$AP$5:$AP$1081)=0,"",SUMIF(Tirades!$AD$5:$AD$1081,G76,Tirades!$AP$5:$AP$1081))</f>
        <v>84</v>
      </c>
      <c r="AI76" s="4">
        <f t="shared" si="63"/>
        <v>42</v>
      </c>
      <c r="AJ76" s="5">
        <f t="shared" si="64"/>
        <v>42.002500545999993</v>
      </c>
      <c r="AK76" s="1">
        <f t="shared" si="84"/>
        <v>147</v>
      </c>
      <c r="AL76" s="1">
        <f>SUMIF(Tirades!$AD$5:$AD$1081,G76,Tirades!$AR$5:$AR$1081)</f>
        <v>5</v>
      </c>
      <c r="AM76" s="6">
        <f t="shared" si="68"/>
        <v>5.0000000000000001E-3</v>
      </c>
      <c r="AN76" s="1">
        <f>SUMIF(Tirades!$AD$5:$AD$1081,G76,Tirades!$AS$5:$AS$1081)</f>
        <v>1</v>
      </c>
      <c r="AO76" s="7">
        <f t="shared" si="69"/>
        <v>9.9999999999999995E-7</v>
      </c>
      <c r="AP76" s="5">
        <f t="shared" si="65"/>
        <v>84.005001091999986</v>
      </c>
      <c r="AQ76" s="1" t="str">
        <f t="shared" si="66"/>
        <v>Meritxell Torroella</v>
      </c>
      <c r="AR76" s="1" t="str">
        <f t="shared" si="70"/>
        <v>Els de Sempre</v>
      </c>
      <c r="AS76" t="str">
        <f t="shared" si="71"/>
        <v/>
      </c>
      <c r="AT76" s="1" t="str">
        <f t="shared" si="72"/>
        <v/>
      </c>
      <c r="AU76" s="1" t="str">
        <f t="shared" si="73"/>
        <v/>
      </c>
      <c r="AV76">
        <f t="shared" si="74"/>
        <v>42.002500545999993</v>
      </c>
      <c r="AW76" s="1">
        <f t="shared" si="75"/>
        <v>104</v>
      </c>
      <c r="AX76" s="1" t="str">
        <f t="shared" si="76"/>
        <v>Meritxell Torroella</v>
      </c>
      <c r="AY76" s="1" t="str">
        <f t="shared" si="77"/>
        <v/>
      </c>
      <c r="AZ76" s="1" t="str">
        <f t="shared" si="78"/>
        <v/>
      </c>
      <c r="BA76" s="1" t="str">
        <f t="shared" si="79"/>
        <v/>
      </c>
      <c r="BB76" s="1" t="str">
        <f t="shared" si="80"/>
        <v/>
      </c>
      <c r="BC76" s="1" t="str">
        <f t="shared" si="81"/>
        <v/>
      </c>
      <c r="BD76" s="1" t="str">
        <f t="shared" si="82"/>
        <v/>
      </c>
      <c r="BE76" s="76">
        <f>IF(G76="","",(SUMIF(Tirades!$BA$5:$BA$1081,G76,Tirades!$BB$5:$BB$1081)))</f>
        <v>18</v>
      </c>
      <c r="BI76" s="30"/>
      <c r="BQ76" s="80"/>
      <c r="BR76" s="80"/>
      <c r="BS76" s="80"/>
      <c r="BT76" s="80"/>
      <c r="BU76" s="80"/>
      <c r="BV76" s="80"/>
      <c r="BW76" s="61" t="str">
        <f t="shared" si="87"/>
        <v/>
      </c>
      <c r="BY76" s="75">
        <f t="shared" si="85"/>
        <v>178</v>
      </c>
      <c r="BZ76" s="61" t="str">
        <f t="shared" si="86"/>
        <v>Rafa Ruiz (EDS)</v>
      </c>
      <c r="CA76" s="90">
        <f>IF(BZ76="","",((SUMIF(Tirades!$AD$5:$AD$1081,G75,Tirades!$AX$5:$AX$1081))+A75))</f>
        <v>9.1000000000000008E-8</v>
      </c>
    </row>
    <row r="77" spans="1:79">
      <c r="A77" s="70">
        <v>9.3000000000000012E-8</v>
      </c>
      <c r="B77" s="143"/>
      <c r="C77" s="142"/>
      <c r="D77" s="157"/>
      <c r="E77" s="127" t="str">
        <f t="shared" si="83"/>
        <v>Els de Sempre</v>
      </c>
      <c r="F77" s="124"/>
      <c r="G77" s="84" t="s">
        <v>116</v>
      </c>
      <c r="H77" s="142"/>
      <c r="I77" s="122">
        <f t="shared" si="88"/>
        <v>8</v>
      </c>
      <c r="J77" s="26">
        <v>2</v>
      </c>
      <c r="K77" s="28">
        <f t="shared" si="53"/>
        <v>82</v>
      </c>
      <c r="L77" s="142"/>
      <c r="M77" s="122">
        <f t="shared" si="58"/>
        <v>34</v>
      </c>
      <c r="N77" s="26">
        <v>2</v>
      </c>
      <c r="O77" s="28">
        <f t="shared" si="54"/>
        <v>342</v>
      </c>
      <c r="P77" s="142"/>
      <c r="Q77" s="122">
        <f t="shared" si="59"/>
        <v>0</v>
      </c>
      <c r="R77" s="26">
        <v>2</v>
      </c>
      <c r="S77" s="28">
        <f t="shared" si="55"/>
        <v>2</v>
      </c>
      <c r="T77" s="142"/>
      <c r="U77" s="122">
        <f t="shared" si="60"/>
        <v>0</v>
      </c>
      <c r="V77" s="26">
        <v>2</v>
      </c>
      <c r="W77" s="28">
        <f t="shared" si="56"/>
        <v>2</v>
      </c>
      <c r="X77" s="142"/>
      <c r="Y77" s="122">
        <f t="shared" si="61"/>
        <v>0</v>
      </c>
      <c r="Z77" s="26">
        <v>2</v>
      </c>
      <c r="AA77" s="72">
        <f t="shared" si="57"/>
        <v>2</v>
      </c>
      <c r="AB77" s="25">
        <f>IF(G77="","",COUNTIF(Tirades!$AY$5:$AY$1081,G77))</f>
        <v>2</v>
      </c>
      <c r="AC77" s="1">
        <f>IF(SUMIF(Tirades!$AD$5:$AD$216,G77,Tirades!$AP$5:$AP$216)=0,"",SUMIF(Tirades!$AD$5:$AD$216,G77,Tirades!$AP$5:$AP$216))</f>
        <v>66</v>
      </c>
      <c r="AD77" s="1">
        <f>IF(SUMIF(Tirades!$AD$221:$AD$432,G77,Tirades!$AP$221:$AP$432)=0,"",SUMIF(Tirades!$AD$221:$AD$432,G77,Tirades!$AP$221:$AP$432))</f>
        <v>63</v>
      </c>
      <c r="AE77" s="1" t="str">
        <f>IF(SUMIF(Tirades!$AD$437:$AD$649,G77,Tirades!$AP$437:$AP$649)=0,"",SUMIF(Tirades!$AD$437:$AD$649,G77,Tirades!$AP$437:$AP$649))</f>
        <v/>
      </c>
      <c r="AF77" s="1" t="str">
        <f>IF(SUMIF(Tirades!$AD$654:$AD$865,G77,Tirades!$AP$654:$AP$865)=0,"",SUMIF(Tirades!$AD$654:$AD$865,G77,Tirades!$AP$654:$AP$865))</f>
        <v/>
      </c>
      <c r="AG77" s="1" t="str">
        <f>IF(SUMIF(Tirades!$AD$870:$AD$1081,G77,Tirades!$AP$870:$AP$1081)=0,"",SUMIF(Tirades!$AD$870:$AD$1081,G77,Tirades!$AP$870:$AP$1081))</f>
        <v/>
      </c>
      <c r="AH77" s="1">
        <f>IF(SUMIF(Tirades!$AD$5:$AD$1081,G77,Tirades!$AP$5:$AP$1081)=0,"",SUMIF(Tirades!$AD$5:$AD$1081,G77,Tirades!$AP$5:$AP$1081))</f>
        <v>129</v>
      </c>
      <c r="AI77" s="4">
        <f t="shared" si="63"/>
        <v>64.5</v>
      </c>
      <c r="AJ77" s="5">
        <f t="shared" si="64"/>
        <v>64.505001046499999</v>
      </c>
      <c r="AK77" s="1">
        <f t="shared" si="84"/>
        <v>49</v>
      </c>
      <c r="AL77" s="1">
        <f>SUMIF(Tirades!$AD$5:$AD$1081,G77,Tirades!$AR$5:$AR$1081)</f>
        <v>10</v>
      </c>
      <c r="AM77" s="6">
        <f t="shared" si="68"/>
        <v>0.01</v>
      </c>
      <c r="AN77" s="1">
        <f>SUMIF(Tirades!$AD$5:$AD$1081,G77,Tirades!$AS$5:$AS$1081)</f>
        <v>2</v>
      </c>
      <c r="AO77" s="7">
        <f t="shared" si="69"/>
        <v>1.9999999999999999E-6</v>
      </c>
      <c r="AP77" s="5">
        <f t="shared" si="65"/>
        <v>129.010002093</v>
      </c>
      <c r="AQ77" s="1" t="str">
        <f t="shared" si="66"/>
        <v>Manu Hernandez</v>
      </c>
      <c r="AR77" s="1" t="str">
        <f t="shared" si="70"/>
        <v>Els de Sempre</v>
      </c>
      <c r="AS77" t="str">
        <f t="shared" si="71"/>
        <v/>
      </c>
      <c r="AT77" s="1" t="str">
        <f t="shared" si="72"/>
        <v/>
      </c>
      <c r="AU77" s="1" t="str">
        <f t="shared" si="73"/>
        <v/>
      </c>
      <c r="AV77">
        <f t="shared" si="74"/>
        <v>64.505001046499999</v>
      </c>
      <c r="AW77" s="1">
        <f t="shared" si="75"/>
        <v>26</v>
      </c>
      <c r="AX77" s="1" t="str">
        <f t="shared" si="76"/>
        <v>Manu Hernandez</v>
      </c>
      <c r="AY77" s="1" t="str">
        <f t="shared" si="77"/>
        <v/>
      </c>
      <c r="AZ77" s="1" t="str">
        <f t="shared" si="78"/>
        <v/>
      </c>
      <c r="BA77" s="1" t="str">
        <f t="shared" si="79"/>
        <v/>
      </c>
      <c r="BB77" s="1" t="str">
        <f t="shared" si="80"/>
        <v/>
      </c>
      <c r="BC77" s="1" t="str">
        <f t="shared" si="81"/>
        <v/>
      </c>
      <c r="BD77" s="1" t="str">
        <f t="shared" si="82"/>
        <v/>
      </c>
      <c r="BE77" s="76">
        <f>IF(G77="","",(SUMIF(Tirades!$BA$5:$BA$1081,G77,Tirades!$BB$5:$BB$1081)))</f>
        <v>18</v>
      </c>
      <c r="BI77" s="30"/>
      <c r="BQ77" s="80"/>
      <c r="BR77" s="80"/>
      <c r="BS77" s="80"/>
      <c r="BT77" s="80"/>
      <c r="BU77" s="80"/>
      <c r="BV77" s="80"/>
      <c r="BW77" s="61" t="str">
        <f t="shared" si="87"/>
        <v/>
      </c>
      <c r="BY77" s="75">
        <f t="shared" si="85"/>
        <v>54</v>
      </c>
      <c r="BZ77" s="61" t="str">
        <f t="shared" si="86"/>
        <v>Meritxell Torroella</v>
      </c>
      <c r="CA77" s="90">
        <f>IF(BZ77="","",((SUMIF(Tirades!$AD$5:$AD$1081,G76,Tirades!$AX$5:$AX$1081))+A76))</f>
        <v>2.0000000920000001</v>
      </c>
    </row>
    <row r="78" spans="1:79">
      <c r="A78" s="70">
        <v>9.4000000000000008E-8</v>
      </c>
      <c r="B78" s="143"/>
      <c r="C78" s="142"/>
      <c r="D78" s="157"/>
      <c r="E78" s="127" t="str">
        <f t="shared" si="83"/>
        <v>Els de Sempre</v>
      </c>
      <c r="F78" s="124"/>
      <c r="G78" s="84" t="s">
        <v>117</v>
      </c>
      <c r="H78" s="142"/>
      <c r="I78" s="122">
        <f t="shared" si="88"/>
        <v>8</v>
      </c>
      <c r="J78" s="26">
        <v>4</v>
      </c>
      <c r="K78" s="28">
        <f t="shared" si="53"/>
        <v>84</v>
      </c>
      <c r="L78" s="142"/>
      <c r="M78" s="122">
        <f t="shared" si="58"/>
        <v>34</v>
      </c>
      <c r="N78" s="26">
        <v>4</v>
      </c>
      <c r="O78" s="28">
        <f t="shared" si="54"/>
        <v>344</v>
      </c>
      <c r="P78" s="142"/>
      <c r="Q78" s="122">
        <f t="shared" si="59"/>
        <v>0</v>
      </c>
      <c r="R78" s="26">
        <v>4</v>
      </c>
      <c r="S78" s="28">
        <f t="shared" si="55"/>
        <v>4</v>
      </c>
      <c r="T78" s="142"/>
      <c r="U78" s="122">
        <f t="shared" si="60"/>
        <v>0</v>
      </c>
      <c r="V78" s="26">
        <v>4</v>
      </c>
      <c r="W78" s="28">
        <f t="shared" si="56"/>
        <v>4</v>
      </c>
      <c r="X78" s="142"/>
      <c r="Y78" s="122">
        <f t="shared" si="61"/>
        <v>0</v>
      </c>
      <c r="Z78" s="26">
        <v>4</v>
      </c>
      <c r="AA78" s="72">
        <f t="shared" si="57"/>
        <v>4</v>
      </c>
      <c r="AB78" s="25">
        <f>IF(G78="","",COUNTIF(Tirades!$AY$5:$AY$1081,G78))</f>
        <v>2</v>
      </c>
      <c r="AC78" s="1">
        <f>IF(SUMIF(Tirades!$AD$5:$AD$216,G78,Tirades!$AP$5:$AP$216)=0,"",SUMIF(Tirades!$AD$5:$AD$216,G78,Tirades!$AP$5:$AP$216))</f>
        <v>14</v>
      </c>
      <c r="AD78" s="1">
        <f>IF(SUMIF(Tirades!$AD$221:$AD$432,G78,Tirades!$AP$221:$AP$432)=0,"",SUMIF(Tirades!$AD$221:$AD$432,G78,Tirades!$AP$221:$AP$432))</f>
        <v>4</v>
      </c>
      <c r="AE78" s="1" t="str">
        <f>IF(SUMIF(Tirades!$AD$437:$AD$649,G78,Tirades!$AP$437:$AP$649)=0,"",SUMIF(Tirades!$AD$437:$AD$649,G78,Tirades!$AP$437:$AP$649))</f>
        <v/>
      </c>
      <c r="AF78" s="1" t="str">
        <f>IF(SUMIF(Tirades!$AD$654:$AD$865,G78,Tirades!$AP$654:$AP$865)=0,"",SUMIF(Tirades!$AD$654:$AD$865,G78,Tirades!$AP$654:$AP$865))</f>
        <v/>
      </c>
      <c r="AG78" s="1" t="str">
        <f>IF(SUMIF(Tirades!$AD$870:$AD$1081,G78,Tirades!$AP$870:$AP$1081)=0,"",SUMIF(Tirades!$AD$870:$AD$1081,G78,Tirades!$AP$870:$AP$1081))</f>
        <v/>
      </c>
      <c r="AH78" s="1">
        <f>IF(SUMIF(Tirades!$AD$5:$AD$1081,G78,Tirades!$AP$5:$AP$1081)=0,"",SUMIF(Tirades!$AD$5:$AD$1081,G78,Tirades!$AP$5:$AP$1081))</f>
        <v>18</v>
      </c>
      <c r="AI78" s="4">
        <f t="shared" si="63"/>
        <v>9</v>
      </c>
      <c r="AJ78" s="5">
        <f t="shared" si="64"/>
        <v>9.0005000470000009</v>
      </c>
      <c r="AK78" s="1">
        <f t="shared" si="84"/>
        <v>203</v>
      </c>
      <c r="AL78" s="1">
        <f>SUMIF(Tirades!$AD$5:$AD$1081,G78,Tirades!$AR$5:$AR$1081)</f>
        <v>1</v>
      </c>
      <c r="AM78" s="6">
        <f t="shared" si="68"/>
        <v>1E-3</v>
      </c>
      <c r="AN78" s="1">
        <f>SUMIF(Tirades!$AD$5:$AD$1081,G78,Tirades!$AS$5:$AS$1081)</f>
        <v>0</v>
      </c>
      <c r="AO78" s="7">
        <f t="shared" si="69"/>
        <v>0</v>
      </c>
      <c r="AP78" s="5">
        <f t="shared" si="65"/>
        <v>18.001000094000002</v>
      </c>
      <c r="AQ78" s="1" t="str">
        <f t="shared" si="66"/>
        <v>Glòria Morales</v>
      </c>
      <c r="AR78" s="1" t="str">
        <f t="shared" si="70"/>
        <v>Els de Sempre</v>
      </c>
      <c r="AS78" t="str">
        <f t="shared" si="71"/>
        <v/>
      </c>
      <c r="AT78" s="1" t="str">
        <f t="shared" si="72"/>
        <v/>
      </c>
      <c r="AU78" s="1" t="str">
        <f t="shared" si="73"/>
        <v/>
      </c>
      <c r="AV78">
        <f t="shared" si="74"/>
        <v>9.0005000470000009</v>
      </c>
      <c r="AW78" s="1">
        <f t="shared" si="75"/>
        <v>155</v>
      </c>
      <c r="AX78" s="1" t="str">
        <f t="shared" si="76"/>
        <v>Glòria Morales</v>
      </c>
      <c r="AY78" s="1" t="str">
        <f t="shared" si="77"/>
        <v/>
      </c>
      <c r="AZ78" s="1" t="str">
        <f t="shared" si="78"/>
        <v/>
      </c>
      <c r="BA78" s="1" t="str">
        <f t="shared" si="79"/>
        <v/>
      </c>
      <c r="BB78" s="1" t="str">
        <f t="shared" si="80"/>
        <v/>
      </c>
      <c r="BC78" s="1" t="str">
        <f t="shared" si="81"/>
        <v/>
      </c>
      <c r="BD78" s="1" t="str">
        <f t="shared" si="82"/>
        <v/>
      </c>
      <c r="BE78" s="76">
        <f>IF(G78="","",(SUMIF(Tirades!$BA$5:$BA$1081,G78,Tirades!$BB$5:$BB$1081)))</f>
        <v>18</v>
      </c>
      <c r="BI78" s="30"/>
      <c r="BQ78" s="80"/>
      <c r="BR78" s="80"/>
      <c r="BS78" s="80"/>
      <c r="BT78" s="80"/>
      <c r="BU78" s="80"/>
      <c r="BV78" s="80"/>
      <c r="BW78" s="61" t="str">
        <f t="shared" si="87"/>
        <v/>
      </c>
      <c r="BY78" s="75">
        <f t="shared" si="85"/>
        <v>87</v>
      </c>
      <c r="BZ78" s="61" t="str">
        <f t="shared" si="86"/>
        <v>Manu Hernandez</v>
      </c>
      <c r="CA78" s="90">
        <f>IF(BZ78="","",((SUMIF(Tirades!$AD$5:$AD$1081,G77,Tirades!$AX$5:$AX$1081))+A77))</f>
        <v>1.0000000929999999</v>
      </c>
    </row>
    <row r="79" spans="1:79">
      <c r="A79" s="70">
        <v>9.5000000000000004E-8</v>
      </c>
      <c r="B79" s="143"/>
      <c r="C79" s="142"/>
      <c r="D79" s="157"/>
      <c r="E79" s="127" t="str">
        <f t="shared" si="83"/>
        <v>Els de Sempre</v>
      </c>
      <c r="F79" s="123"/>
      <c r="G79" s="84" t="s">
        <v>118</v>
      </c>
      <c r="H79" s="142"/>
      <c r="I79" s="122">
        <f t="shared" si="88"/>
        <v>8</v>
      </c>
      <c r="J79" s="26">
        <v>5</v>
      </c>
      <c r="K79" s="28">
        <f t="shared" si="53"/>
        <v>85</v>
      </c>
      <c r="L79" s="142"/>
      <c r="M79" s="122">
        <f t="shared" si="58"/>
        <v>34</v>
      </c>
      <c r="N79" s="26">
        <v>5</v>
      </c>
      <c r="O79" s="28">
        <f t="shared" si="54"/>
        <v>345</v>
      </c>
      <c r="P79" s="142"/>
      <c r="Q79" s="122">
        <f t="shared" si="59"/>
        <v>0</v>
      </c>
      <c r="R79" s="26">
        <v>5</v>
      </c>
      <c r="S79" s="28">
        <f t="shared" si="55"/>
        <v>5</v>
      </c>
      <c r="T79" s="142"/>
      <c r="U79" s="122">
        <f t="shared" si="60"/>
        <v>0</v>
      </c>
      <c r="V79" s="26">
        <v>5</v>
      </c>
      <c r="W79" s="28">
        <f t="shared" si="56"/>
        <v>5</v>
      </c>
      <c r="X79" s="142"/>
      <c r="Y79" s="122">
        <f t="shared" si="61"/>
        <v>0</v>
      </c>
      <c r="Z79" s="26">
        <v>5</v>
      </c>
      <c r="AA79" s="72">
        <f t="shared" si="57"/>
        <v>5</v>
      </c>
      <c r="AB79" s="25">
        <f>IF(G79="","",COUNTIF(Tirades!$AY$5:$AY$1081,G79))</f>
        <v>2</v>
      </c>
      <c r="AC79" s="1">
        <f>IF(SUMIF(Tirades!$AD$5:$AD$216,G79,Tirades!$AP$5:$AP$216)=0,"",SUMIF(Tirades!$AD$5:$AD$216,G79,Tirades!$AP$5:$AP$216))</f>
        <v>39</v>
      </c>
      <c r="AD79" s="1">
        <f>IF(SUMIF(Tirades!$AD$221:$AD$432,G79,Tirades!$AP$221:$AP$432)=0,"",SUMIF(Tirades!$AD$221:$AD$432,G79,Tirades!$AP$221:$AP$432))</f>
        <v>13</v>
      </c>
      <c r="AE79" s="1" t="str">
        <f>IF(SUMIF(Tirades!$AD$437:$AD$649,G79,Tirades!$AP$437:$AP$649)=0,"",SUMIF(Tirades!$AD$437:$AD$649,G79,Tirades!$AP$437:$AP$649))</f>
        <v/>
      </c>
      <c r="AF79" s="1" t="str">
        <f>IF(SUMIF(Tirades!$AD$654:$AD$865,G79,Tirades!$AP$654:$AP$865)=0,"",SUMIF(Tirades!$AD$654:$AD$865,G79,Tirades!$AP$654:$AP$865))</f>
        <v/>
      </c>
      <c r="AG79" s="1" t="str">
        <f>IF(SUMIF(Tirades!$AD$870:$AD$1081,G79,Tirades!$AP$870:$AP$1081)=0,"",SUMIF(Tirades!$AD$870:$AD$1081,G79,Tirades!$AP$870:$AP$1081))</f>
        <v/>
      </c>
      <c r="AH79" s="1">
        <f>IF(SUMIF(Tirades!$AD$5:$AD$1081,G79,Tirades!$AP$5:$AP$1081)=0,"",SUMIF(Tirades!$AD$5:$AD$1081,G79,Tirades!$AP$5:$AP$1081))</f>
        <v>52</v>
      </c>
      <c r="AI79" s="4">
        <f t="shared" si="63"/>
        <v>26</v>
      </c>
      <c r="AJ79" s="5">
        <f t="shared" si="64"/>
        <v>26.001000547499999</v>
      </c>
      <c r="AK79" s="1">
        <f t="shared" si="84"/>
        <v>192</v>
      </c>
      <c r="AL79" s="1">
        <f>SUMIF(Tirades!$AD$5:$AD$1081,G79,Tirades!$AR$5:$AR$1081)</f>
        <v>2</v>
      </c>
      <c r="AM79" s="6">
        <f t="shared" si="68"/>
        <v>2E-3</v>
      </c>
      <c r="AN79" s="1">
        <f>SUMIF(Tirades!$AD$5:$AD$1081,G79,Tirades!$AS$5:$AS$1081)</f>
        <v>1</v>
      </c>
      <c r="AO79" s="7">
        <f t="shared" si="69"/>
        <v>9.9999999999999995E-7</v>
      </c>
      <c r="AP79" s="5">
        <f t="shared" si="65"/>
        <v>52.002001094999997</v>
      </c>
      <c r="AQ79" s="1" t="str">
        <f t="shared" si="66"/>
        <v>Ana Maria Ruiz</v>
      </c>
      <c r="AR79" s="1" t="str">
        <f t="shared" si="70"/>
        <v>Els de Sempre</v>
      </c>
      <c r="AS79" t="str">
        <f t="shared" si="71"/>
        <v/>
      </c>
      <c r="AT79" s="1" t="str">
        <f t="shared" si="72"/>
        <v/>
      </c>
      <c r="AU79" s="1" t="str">
        <f t="shared" si="73"/>
        <v/>
      </c>
      <c r="AV79">
        <f t="shared" si="74"/>
        <v>26.001000547499999</v>
      </c>
      <c r="AW79" s="1">
        <f t="shared" si="75"/>
        <v>144</v>
      </c>
      <c r="AX79" s="1" t="str">
        <f t="shared" si="76"/>
        <v>Ana Maria Ruiz</v>
      </c>
      <c r="AY79" s="1" t="str">
        <f t="shared" si="77"/>
        <v/>
      </c>
      <c r="AZ79" s="1" t="str">
        <f t="shared" si="78"/>
        <v/>
      </c>
      <c r="BA79" s="1" t="str">
        <f t="shared" si="79"/>
        <v/>
      </c>
      <c r="BB79" s="1" t="str">
        <f t="shared" si="80"/>
        <v/>
      </c>
      <c r="BC79" s="1" t="str">
        <f t="shared" si="81"/>
        <v/>
      </c>
      <c r="BD79" s="1" t="str">
        <f t="shared" si="82"/>
        <v/>
      </c>
      <c r="BE79" s="76">
        <f>IF(G79="","",(SUMIF(Tirades!$BA$5:$BA$1081,G79,Tirades!$BB$5:$BB$1081)))</f>
        <v>18</v>
      </c>
      <c r="BI79" s="30"/>
      <c r="BQ79" s="80"/>
      <c r="BR79" s="80"/>
      <c r="BS79" s="80"/>
      <c r="BT79" s="80"/>
      <c r="BU79" s="80"/>
      <c r="BV79" s="80"/>
      <c r="BW79" s="61" t="str">
        <f t="shared" si="87"/>
        <v/>
      </c>
      <c r="BY79" s="75">
        <f t="shared" si="85"/>
        <v>3</v>
      </c>
      <c r="BZ79" s="61" t="str">
        <f t="shared" si="86"/>
        <v>Glòria Morales</v>
      </c>
      <c r="CA79" s="90">
        <f>IF(BZ79="","",((SUMIF(Tirades!$AD$5:$AD$1081,G78,Tirades!$AX$5:$AX$1081))+A78))</f>
        <v>13.000000094000001</v>
      </c>
    </row>
    <row r="80" spans="1:79">
      <c r="A80" s="70">
        <v>9.6000000000000013E-8</v>
      </c>
      <c r="B80" s="143"/>
      <c r="C80" s="142"/>
      <c r="D80" s="157"/>
      <c r="E80" s="127" t="str">
        <f t="shared" si="83"/>
        <v>Els de Sempre</v>
      </c>
      <c r="F80" s="123"/>
      <c r="G80" s="84"/>
      <c r="H80" s="142"/>
      <c r="I80" s="122">
        <f t="shared" si="88"/>
        <v>8</v>
      </c>
      <c r="J80" s="26"/>
      <c r="K80" s="28" t="str">
        <f t="shared" si="53"/>
        <v/>
      </c>
      <c r="L80" s="142"/>
      <c r="M80" s="122">
        <f t="shared" si="58"/>
        <v>34</v>
      </c>
      <c r="N80" s="26"/>
      <c r="O80" s="28" t="str">
        <f t="shared" si="54"/>
        <v/>
      </c>
      <c r="P80" s="142"/>
      <c r="Q80" s="122">
        <f t="shared" si="59"/>
        <v>0</v>
      </c>
      <c r="R80" s="26"/>
      <c r="S80" s="28" t="str">
        <f t="shared" si="55"/>
        <v/>
      </c>
      <c r="T80" s="142"/>
      <c r="U80" s="122">
        <f t="shared" si="60"/>
        <v>0</v>
      </c>
      <c r="V80" s="26"/>
      <c r="W80" s="28" t="str">
        <f t="shared" si="56"/>
        <v/>
      </c>
      <c r="X80" s="142"/>
      <c r="Y80" s="122">
        <f t="shared" si="61"/>
        <v>0</v>
      </c>
      <c r="Z80" s="26"/>
      <c r="AA80" s="72" t="str">
        <f t="shared" si="57"/>
        <v/>
      </c>
      <c r="AB80" s="25" t="str">
        <f>IF(G80="","",COUNTIF(Tirades!$AY$5:$AY$1081,G80))</f>
        <v/>
      </c>
      <c r="AC80" s="1" t="str">
        <f>IF(SUMIF(Tirades!$AD$5:$AD$216,G80,Tirades!$AP$5:$AP$216)=0,"",SUMIF(Tirades!$AD$5:$AD$216,G80,Tirades!$AP$5:$AP$216))</f>
        <v/>
      </c>
      <c r="AD80" s="1" t="str">
        <f>IF(SUMIF(Tirades!$AD$221:$AD$432,G80,Tirades!$AP$221:$AP$432)=0,"",SUMIF(Tirades!$AD$221:$AD$432,G80,Tirades!$AP$221:$AP$432))</f>
        <v/>
      </c>
      <c r="AE80" s="1" t="str">
        <f>IF(SUMIF(Tirades!$AD$437:$AD$649,G80,Tirades!$AP$437:$AP$649)=0,"",SUMIF(Tirades!$AD$437:$AD$649,G80,Tirades!$AP$437:$AP$649))</f>
        <v/>
      </c>
      <c r="AF80" s="1" t="str">
        <f>IF(SUMIF(Tirades!$AD$654:$AD$865,G80,Tirades!$AP$654:$AP$865)=0,"",SUMIF(Tirades!$AD$654:$AD$865,G80,Tirades!$AP$654:$AP$865))</f>
        <v/>
      </c>
      <c r="AG80" s="1" t="str">
        <f>IF(SUMIF(Tirades!$AD$870:$AD$1081,G80,Tirades!$AP$870:$AP$1081)=0,"",SUMIF(Tirades!$AD$870:$AD$1081,G80,Tirades!$AP$870:$AP$1081))</f>
        <v/>
      </c>
      <c r="AH80" s="1" t="str">
        <f>IF(SUMIF(Tirades!$AD$5:$AD$1081,G80,Tirades!$AP$5:$AP$1081)=0,"",SUMIF(Tirades!$AD$5:$AD$1081,G80,Tirades!$AP$5:$AP$1081))</f>
        <v/>
      </c>
      <c r="AI80" s="4" t="str">
        <f t="shared" si="63"/>
        <v/>
      </c>
      <c r="AJ80" s="5" t="str">
        <f t="shared" si="64"/>
        <v/>
      </c>
      <c r="AK80" s="1" t="str">
        <f t="shared" si="84"/>
        <v/>
      </c>
      <c r="AL80" s="1">
        <f>SUMIF(Tirades!$AD$5:$AD$1081,G80,Tirades!$AR$5:$AR$1081)</f>
        <v>0</v>
      </c>
      <c r="AM80" s="6">
        <f t="shared" si="68"/>
        <v>0</v>
      </c>
      <c r="AN80" s="1">
        <f>SUMIF(Tirades!$AD$5:$AD$1081,G80,Tirades!$AS$5:$AS$1081)</f>
        <v>0</v>
      </c>
      <c r="AO80" s="7">
        <f t="shared" si="69"/>
        <v>0</v>
      </c>
      <c r="AP80" s="5" t="str">
        <f t="shared" si="65"/>
        <v/>
      </c>
      <c r="AQ80" s="1" t="str">
        <f t="shared" si="66"/>
        <v/>
      </c>
      <c r="AR80" s="1" t="str">
        <f t="shared" si="70"/>
        <v/>
      </c>
      <c r="AS80" t="str">
        <f t="shared" si="71"/>
        <v/>
      </c>
      <c r="AT80" s="1" t="str">
        <f t="shared" si="72"/>
        <v/>
      </c>
      <c r="AU80" s="1" t="str">
        <f t="shared" si="73"/>
        <v/>
      </c>
      <c r="AV80" t="str">
        <f t="shared" si="74"/>
        <v/>
      </c>
      <c r="AW80" s="1" t="str">
        <f t="shared" si="75"/>
        <v/>
      </c>
      <c r="AX80" s="1" t="str">
        <f t="shared" si="76"/>
        <v/>
      </c>
      <c r="AY80" s="1" t="str">
        <f t="shared" si="77"/>
        <v/>
      </c>
      <c r="AZ80" s="1" t="str">
        <f t="shared" si="78"/>
        <v/>
      </c>
      <c r="BA80" s="1" t="str">
        <f t="shared" si="79"/>
        <v/>
      </c>
      <c r="BB80" s="1" t="str">
        <f t="shared" si="80"/>
        <v/>
      </c>
      <c r="BC80" s="1" t="str">
        <f t="shared" si="81"/>
        <v/>
      </c>
      <c r="BD80" s="1" t="str">
        <f t="shared" si="82"/>
        <v/>
      </c>
      <c r="BE80" s="76" t="str">
        <f>IF(G80="","",(SUMIF(Tirades!$BA$5:$BA$1081,G80,Tirades!$BB$5:$BB$1081)))</f>
        <v/>
      </c>
      <c r="BI80" s="30"/>
      <c r="BQ80" s="80"/>
      <c r="BR80" s="80"/>
      <c r="BS80" s="80"/>
      <c r="BT80" s="80"/>
      <c r="BU80" s="80"/>
      <c r="BV80" s="80"/>
      <c r="BW80" s="61" t="str">
        <f t="shared" si="87"/>
        <v/>
      </c>
      <c r="BY80" s="75">
        <f t="shared" si="85"/>
        <v>16</v>
      </c>
      <c r="BZ80" s="61" t="str">
        <f t="shared" si="86"/>
        <v>Ana Maria Ruiz</v>
      </c>
      <c r="CA80" s="90">
        <f>IF(BZ80="","",((SUMIF(Tirades!$AD$5:$AD$1081,G79,Tirades!$AX$5:$AX$1081))+A79))</f>
        <v>5.0000000949999999</v>
      </c>
    </row>
    <row r="81" spans="1:79">
      <c r="A81" s="70">
        <v>9.7000000000000008E-8</v>
      </c>
      <c r="B81" s="143"/>
      <c r="C81" s="142"/>
      <c r="D81" s="157"/>
      <c r="E81" s="127" t="str">
        <f t="shared" si="83"/>
        <v>Els de Sempre</v>
      </c>
      <c r="F81" s="123"/>
      <c r="G81" s="84"/>
      <c r="H81" s="142"/>
      <c r="I81" s="122">
        <f t="shared" si="88"/>
        <v>8</v>
      </c>
      <c r="J81" s="26"/>
      <c r="K81" s="28" t="str">
        <f t="shared" si="53"/>
        <v/>
      </c>
      <c r="L81" s="142"/>
      <c r="M81" s="122">
        <f t="shared" si="58"/>
        <v>34</v>
      </c>
      <c r="N81" s="26"/>
      <c r="O81" s="28" t="str">
        <f t="shared" si="54"/>
        <v/>
      </c>
      <c r="P81" s="142"/>
      <c r="Q81" s="122">
        <f t="shared" si="59"/>
        <v>0</v>
      </c>
      <c r="R81" s="26"/>
      <c r="S81" s="28" t="str">
        <f t="shared" si="55"/>
        <v/>
      </c>
      <c r="T81" s="142"/>
      <c r="U81" s="122">
        <f t="shared" si="60"/>
        <v>0</v>
      </c>
      <c r="V81" s="26"/>
      <c r="W81" s="28" t="str">
        <f t="shared" si="56"/>
        <v/>
      </c>
      <c r="X81" s="142"/>
      <c r="Y81" s="122">
        <f t="shared" si="61"/>
        <v>0</v>
      </c>
      <c r="Z81" s="26"/>
      <c r="AA81" s="72" t="str">
        <f t="shared" si="57"/>
        <v/>
      </c>
      <c r="AB81" s="25" t="str">
        <f>IF(G81="","",COUNTIF(Tirades!$AY$5:$AY$1081,G81))</f>
        <v/>
      </c>
      <c r="AC81" s="1" t="str">
        <f>IF(SUMIF(Tirades!$AD$5:$AD$216,G81,Tirades!$AP$5:$AP$216)=0,"",SUMIF(Tirades!$AD$5:$AD$216,G81,Tirades!$AP$5:$AP$216))</f>
        <v/>
      </c>
      <c r="AD81" s="1" t="str">
        <f>IF(SUMIF(Tirades!$AD$221:$AD$432,G81,Tirades!$AP$221:$AP$432)=0,"",SUMIF(Tirades!$AD$221:$AD$432,G81,Tirades!$AP$221:$AP$432))</f>
        <v/>
      </c>
      <c r="AE81" s="1" t="str">
        <f>IF(SUMIF(Tirades!$AD$437:$AD$649,G81,Tirades!$AP$437:$AP$649)=0,"",SUMIF(Tirades!$AD$437:$AD$649,G81,Tirades!$AP$437:$AP$649))</f>
        <v/>
      </c>
      <c r="AF81" s="1" t="str">
        <f>IF(SUMIF(Tirades!$AD$654:$AD$865,G81,Tirades!$AP$654:$AP$865)=0,"",SUMIF(Tirades!$AD$654:$AD$865,G81,Tirades!$AP$654:$AP$865))</f>
        <v/>
      </c>
      <c r="AG81" s="1" t="str">
        <f>IF(SUMIF(Tirades!$AD$870:$AD$1081,G81,Tirades!$AP$870:$AP$1081)=0,"",SUMIF(Tirades!$AD$870:$AD$1081,G81,Tirades!$AP$870:$AP$1081))</f>
        <v/>
      </c>
      <c r="AH81" s="1" t="str">
        <f>IF(SUMIF(Tirades!$AD$5:$AD$1081,G81,Tirades!$AP$5:$AP$1081)=0,"",SUMIF(Tirades!$AD$5:$AD$1081,G81,Tirades!$AP$5:$AP$1081))</f>
        <v/>
      </c>
      <c r="AI81" s="4" t="str">
        <f t="shared" si="63"/>
        <v/>
      </c>
      <c r="AJ81" s="5" t="str">
        <f t="shared" si="64"/>
        <v/>
      </c>
      <c r="AK81" s="1" t="str">
        <f t="shared" si="84"/>
        <v/>
      </c>
      <c r="AL81" s="1">
        <f>SUMIF(Tirades!$AD$5:$AD$1081,G81,Tirades!$AR$5:$AR$1081)</f>
        <v>0</v>
      </c>
      <c r="AM81" s="6">
        <f t="shared" si="68"/>
        <v>0</v>
      </c>
      <c r="AN81" s="1">
        <f>SUMIF(Tirades!$AD$5:$AD$1081,G81,Tirades!$AS$5:$AS$1081)</f>
        <v>0</v>
      </c>
      <c r="AO81" s="7">
        <f t="shared" si="69"/>
        <v>0</v>
      </c>
      <c r="AP81" s="5" t="str">
        <f t="shared" si="65"/>
        <v/>
      </c>
      <c r="AQ81" s="1" t="str">
        <f t="shared" si="66"/>
        <v/>
      </c>
      <c r="AR81" s="1" t="str">
        <f t="shared" si="70"/>
        <v/>
      </c>
      <c r="AS81" t="str">
        <f t="shared" si="71"/>
        <v/>
      </c>
      <c r="AT81" s="1" t="str">
        <f t="shared" si="72"/>
        <v/>
      </c>
      <c r="AU81" s="1" t="str">
        <f t="shared" si="73"/>
        <v/>
      </c>
      <c r="AV81" t="str">
        <f t="shared" si="74"/>
        <v/>
      </c>
      <c r="AW81" s="1" t="str">
        <f t="shared" si="75"/>
        <v/>
      </c>
      <c r="AX81" s="1" t="str">
        <f t="shared" si="76"/>
        <v/>
      </c>
      <c r="AY81" s="1" t="str">
        <f t="shared" si="77"/>
        <v/>
      </c>
      <c r="AZ81" s="1" t="str">
        <f t="shared" si="78"/>
        <v/>
      </c>
      <c r="BA81" s="1" t="str">
        <f t="shared" si="79"/>
        <v/>
      </c>
      <c r="BB81" s="1" t="str">
        <f t="shared" si="80"/>
        <v/>
      </c>
      <c r="BC81" s="1" t="str">
        <f t="shared" si="81"/>
        <v/>
      </c>
      <c r="BD81" s="1" t="str">
        <f t="shared" si="82"/>
        <v/>
      </c>
      <c r="BE81" s="76" t="str">
        <f>IF(G81="","",(SUMIF(Tirades!$BA$5:$BA$1081,G81,Tirades!$BB$5:$BB$1081)))</f>
        <v/>
      </c>
      <c r="BI81" s="30"/>
      <c r="BQ81" s="80"/>
      <c r="BR81" s="80"/>
      <c r="BS81" s="80"/>
      <c r="BT81" s="80"/>
      <c r="BU81" s="80"/>
      <c r="BV81" s="80"/>
      <c r="BW81" s="61" t="str">
        <f t="shared" si="87"/>
        <v/>
      </c>
      <c r="BY81" s="75" t="str">
        <f t="shared" si="85"/>
        <v/>
      </c>
      <c r="BZ81" s="61" t="str">
        <f t="shared" si="86"/>
        <v/>
      </c>
      <c r="CA81" s="90" t="str">
        <f>IF(BZ81="","",((SUMIF(Tirades!$AD$5:$AD$1081,G80,Tirades!$AX$5:$AX$1081))+A80))</f>
        <v/>
      </c>
    </row>
    <row r="82" spans="1:79">
      <c r="A82" s="70">
        <v>9.8000000000000004E-8</v>
      </c>
      <c r="B82" s="143"/>
      <c r="C82" s="142"/>
      <c r="D82" s="157"/>
      <c r="E82" s="127" t="str">
        <f t="shared" si="83"/>
        <v>Els de Sempre</v>
      </c>
      <c r="F82" s="123"/>
      <c r="G82" s="84"/>
      <c r="H82" s="142"/>
      <c r="I82" s="122">
        <f t="shared" si="88"/>
        <v>8</v>
      </c>
      <c r="J82" s="26"/>
      <c r="K82" s="28" t="str">
        <f t="shared" si="53"/>
        <v/>
      </c>
      <c r="L82" s="142"/>
      <c r="M82" s="122">
        <f t="shared" si="58"/>
        <v>34</v>
      </c>
      <c r="N82" s="26"/>
      <c r="O82" s="28" t="str">
        <f t="shared" si="54"/>
        <v/>
      </c>
      <c r="P82" s="142"/>
      <c r="Q82" s="122">
        <f t="shared" si="59"/>
        <v>0</v>
      </c>
      <c r="R82" s="26"/>
      <c r="S82" s="28" t="str">
        <f t="shared" si="55"/>
        <v/>
      </c>
      <c r="T82" s="142"/>
      <c r="U82" s="122">
        <f t="shared" si="60"/>
        <v>0</v>
      </c>
      <c r="V82" s="26"/>
      <c r="W82" s="28" t="str">
        <f t="shared" si="56"/>
        <v/>
      </c>
      <c r="X82" s="142"/>
      <c r="Y82" s="122">
        <f t="shared" si="61"/>
        <v>0</v>
      </c>
      <c r="Z82" s="26"/>
      <c r="AA82" s="72" t="str">
        <f t="shared" si="57"/>
        <v/>
      </c>
      <c r="AB82" s="25" t="str">
        <f>IF(G82="","",COUNTIF(Tirades!$AY$5:$AY$1081,G82))</f>
        <v/>
      </c>
      <c r="AC82" s="1" t="str">
        <f>IF(SUMIF(Tirades!$AD$5:$AD$216,G82,Tirades!$AP$5:$AP$216)=0,"",SUMIF(Tirades!$AD$5:$AD$216,G82,Tirades!$AP$5:$AP$216))</f>
        <v/>
      </c>
      <c r="AD82" s="1" t="str">
        <f>IF(SUMIF(Tirades!$AD$221:$AD$432,G82,Tirades!$AP$221:$AP$432)=0,"",SUMIF(Tirades!$AD$221:$AD$432,G82,Tirades!$AP$221:$AP$432))</f>
        <v/>
      </c>
      <c r="AE82" s="1" t="str">
        <f>IF(SUMIF(Tirades!$AD$437:$AD$649,G82,Tirades!$AP$437:$AP$649)=0,"",SUMIF(Tirades!$AD$437:$AD$649,G82,Tirades!$AP$437:$AP$649))</f>
        <v/>
      </c>
      <c r="AF82" s="1" t="str">
        <f>IF(SUMIF(Tirades!$AD$654:$AD$865,G82,Tirades!$AP$654:$AP$865)=0,"",SUMIF(Tirades!$AD$654:$AD$865,G82,Tirades!$AP$654:$AP$865))</f>
        <v/>
      </c>
      <c r="AG82" s="1" t="str">
        <f>IF(SUMIF(Tirades!$AD$870:$AD$1081,G82,Tirades!$AP$870:$AP$1081)=0,"",SUMIF(Tirades!$AD$870:$AD$1081,G82,Tirades!$AP$870:$AP$1081))</f>
        <v/>
      </c>
      <c r="AH82" s="1" t="str">
        <f>IF(SUMIF(Tirades!$AD$5:$AD$1081,G82,Tirades!$AP$5:$AP$1081)=0,"",SUMIF(Tirades!$AD$5:$AD$1081,G82,Tirades!$AP$5:$AP$1081))</f>
        <v/>
      </c>
      <c r="AI82" s="4" t="str">
        <f t="shared" si="63"/>
        <v/>
      </c>
      <c r="AJ82" s="5" t="str">
        <f t="shared" si="64"/>
        <v/>
      </c>
      <c r="AK82" s="1" t="str">
        <f t="shared" si="84"/>
        <v/>
      </c>
      <c r="AL82" s="1">
        <f>SUMIF(Tirades!$AD$5:$AD$1081,G82,Tirades!$AR$5:$AR$1081)</f>
        <v>0</v>
      </c>
      <c r="AM82" s="6">
        <f t="shared" si="68"/>
        <v>0</v>
      </c>
      <c r="AN82" s="1">
        <f>SUMIF(Tirades!$AD$5:$AD$1081,G82,Tirades!$AS$5:$AS$1081)</f>
        <v>0</v>
      </c>
      <c r="AO82" s="7">
        <f t="shared" si="69"/>
        <v>0</v>
      </c>
      <c r="AP82" s="5" t="str">
        <f t="shared" si="65"/>
        <v/>
      </c>
      <c r="AQ82" s="1" t="str">
        <f t="shared" si="66"/>
        <v/>
      </c>
      <c r="AR82" s="1" t="str">
        <f t="shared" si="70"/>
        <v/>
      </c>
      <c r="AS82" t="str">
        <f t="shared" si="71"/>
        <v/>
      </c>
      <c r="AT82" s="1" t="str">
        <f t="shared" si="72"/>
        <v/>
      </c>
      <c r="AU82" s="1" t="str">
        <f t="shared" si="73"/>
        <v/>
      </c>
      <c r="AV82" t="str">
        <f t="shared" si="74"/>
        <v/>
      </c>
      <c r="AW82" s="1" t="str">
        <f t="shared" si="75"/>
        <v/>
      </c>
      <c r="AX82" s="1" t="str">
        <f t="shared" si="76"/>
        <v/>
      </c>
      <c r="AY82" s="1" t="str">
        <f t="shared" si="77"/>
        <v/>
      </c>
      <c r="AZ82" s="1" t="str">
        <f t="shared" si="78"/>
        <v/>
      </c>
      <c r="BA82" s="1" t="str">
        <f t="shared" si="79"/>
        <v/>
      </c>
      <c r="BB82" s="1" t="str">
        <f t="shared" si="80"/>
        <v/>
      </c>
      <c r="BC82" s="1" t="str">
        <f t="shared" si="81"/>
        <v/>
      </c>
      <c r="BD82" s="1" t="str">
        <f t="shared" si="82"/>
        <v/>
      </c>
      <c r="BE82" s="76" t="str">
        <f>IF(G82="","",(SUMIF(Tirades!$BA$5:$BA$1081,G82,Tirades!$BB$5:$BB$1081)))</f>
        <v/>
      </c>
      <c r="BI82" s="30"/>
      <c r="BQ82" s="80"/>
      <c r="BR82" s="80"/>
      <c r="BS82" s="80"/>
      <c r="BT82" s="80"/>
      <c r="BU82" s="80"/>
      <c r="BV82" s="80"/>
      <c r="BW82" s="61" t="str">
        <f t="shared" si="87"/>
        <v/>
      </c>
      <c r="BY82" s="75" t="str">
        <f t="shared" si="85"/>
        <v/>
      </c>
      <c r="BZ82" s="61" t="str">
        <f t="shared" si="86"/>
        <v/>
      </c>
      <c r="CA82" s="90" t="str">
        <f>IF(BZ82="","",((SUMIF(Tirades!$AD$5:$AD$1081,G81,Tirades!$AX$5:$AX$1081))+A81))</f>
        <v/>
      </c>
    </row>
    <row r="83" spans="1:79">
      <c r="A83" s="70">
        <v>1.01E-7</v>
      </c>
      <c r="B83" s="143">
        <v>11</v>
      </c>
      <c r="C83" s="142" t="s">
        <v>35</v>
      </c>
      <c r="D83" s="146" t="s">
        <v>119</v>
      </c>
      <c r="E83" s="127" t="str">
        <f>D83</f>
        <v>Bitllaires de Fogars "B"</v>
      </c>
      <c r="F83" s="124" t="s">
        <v>35</v>
      </c>
      <c r="G83" s="84" t="s">
        <v>120</v>
      </c>
      <c r="H83" s="142">
        <v>22</v>
      </c>
      <c r="I83" s="122">
        <f>H83</f>
        <v>22</v>
      </c>
      <c r="J83" s="26">
        <v>5</v>
      </c>
      <c r="K83" s="28">
        <f t="shared" si="53"/>
        <v>225</v>
      </c>
      <c r="L83" s="142">
        <v>12</v>
      </c>
      <c r="M83" s="122">
        <f>L83</f>
        <v>12</v>
      </c>
      <c r="N83" s="26">
        <v>5</v>
      </c>
      <c r="O83" s="28">
        <f t="shared" si="54"/>
        <v>125</v>
      </c>
      <c r="P83" s="142"/>
      <c r="Q83" s="122">
        <f>P83</f>
        <v>0</v>
      </c>
      <c r="R83" s="26"/>
      <c r="S83" s="28" t="str">
        <f t="shared" si="55"/>
        <v/>
      </c>
      <c r="T83" s="142"/>
      <c r="U83" s="122">
        <f>T83</f>
        <v>0</v>
      </c>
      <c r="V83" s="26"/>
      <c r="W83" s="28" t="str">
        <f t="shared" si="56"/>
        <v/>
      </c>
      <c r="X83" s="142"/>
      <c r="Y83" s="122">
        <f>X83</f>
        <v>0</v>
      </c>
      <c r="Z83" s="26"/>
      <c r="AA83" s="72" t="str">
        <f t="shared" si="57"/>
        <v/>
      </c>
      <c r="AB83" s="25">
        <f>IF(G83="","",COUNTIF(Tirades!$AY$5:$AY$1081,G83))</f>
        <v>2</v>
      </c>
      <c r="AC83" s="1">
        <f>IF(SUMIF(Tirades!$AD$5:$AD$216,G83,Tirades!$AP$5:$AP$216)=0,"",SUMIF(Tirades!$AD$5:$AD$216,G83,Tirades!$AP$5:$AP$216))</f>
        <v>40</v>
      </c>
      <c r="AD83" s="1">
        <f>IF(SUMIF(Tirades!$AD$221:$AD$432,G83,Tirades!$AP$221:$AP$432)=0,"",SUMIF(Tirades!$AD$221:$AD$432,G83,Tirades!$AP$221:$AP$432))</f>
        <v>43</v>
      </c>
      <c r="AE83" s="1" t="str">
        <f>IF(SUMIF(Tirades!$AD$437:$AD$649,G83,Tirades!$AP$437:$AP$649)=0,"",SUMIF(Tirades!$AD$437:$AD$649,G83,Tirades!$AP$437:$AP$649))</f>
        <v/>
      </c>
      <c r="AF83" s="1" t="str">
        <f>IF(SUMIF(Tirades!$AD$654:$AD$865,G83,Tirades!$AP$654:$AP$865)=0,"",SUMIF(Tirades!$AD$654:$AD$865,G83,Tirades!$AP$654:$AP$865))</f>
        <v/>
      </c>
      <c r="AG83" s="1" t="str">
        <f>IF(SUMIF(Tirades!$AD$870:$AD$1081,G83,Tirades!$AP$870:$AP$1081)=0,"",SUMIF(Tirades!$AD$870:$AD$1081,G83,Tirades!$AP$870:$AP$1081))</f>
        <v/>
      </c>
      <c r="AH83" s="1">
        <f>IF(SUMIF(Tirades!$AD$5:$AD$1081,G83,Tirades!$AP$5:$AP$1081)=0,"",SUMIF(Tirades!$AD$5:$AD$1081,G83,Tirades!$AP$5:$AP$1081))</f>
        <v>83</v>
      </c>
      <c r="AI83" s="4">
        <f t="shared" si="63"/>
        <v>41.5</v>
      </c>
      <c r="AJ83" s="5">
        <f t="shared" si="64"/>
        <v>41.5020005505</v>
      </c>
      <c r="AK83" s="1">
        <f t="shared" si="84"/>
        <v>150</v>
      </c>
      <c r="AL83" s="1">
        <f>SUMIF(Tirades!$AD$5:$AD$1081,G83,Tirades!$AR$5:$AR$1081)</f>
        <v>4</v>
      </c>
      <c r="AM83" s="6">
        <f t="shared" si="68"/>
        <v>4.0000000000000001E-3</v>
      </c>
      <c r="AN83" s="1">
        <f>SUMIF(Tirades!$AD$5:$AD$1081,G83,Tirades!$AS$5:$AS$1081)</f>
        <v>1</v>
      </c>
      <c r="AO83" s="7">
        <f t="shared" si="69"/>
        <v>9.9999999999999995E-7</v>
      </c>
      <c r="AP83" s="5">
        <f t="shared" si="65"/>
        <v>83.004001101</v>
      </c>
      <c r="AQ83" s="1" t="str">
        <f t="shared" si="66"/>
        <v>Xevi Ros</v>
      </c>
      <c r="AR83" s="1" t="str">
        <f t="shared" si="70"/>
        <v>Bitllaires de Fogars "B"</v>
      </c>
      <c r="AS83">
        <f t="shared" si="71"/>
        <v>41.5020005505</v>
      </c>
      <c r="AT83" s="1">
        <f t="shared" si="72"/>
        <v>44</v>
      </c>
      <c r="AU83" s="1" t="str">
        <f t="shared" si="73"/>
        <v>Xevi Ros</v>
      </c>
      <c r="AV83" t="str">
        <f t="shared" si="74"/>
        <v/>
      </c>
      <c r="AW83" s="1" t="str">
        <f t="shared" si="75"/>
        <v/>
      </c>
      <c r="AX83" s="1" t="str">
        <f t="shared" si="76"/>
        <v/>
      </c>
      <c r="AY83" s="1" t="str">
        <f t="shared" si="77"/>
        <v/>
      </c>
      <c r="AZ83" s="1" t="str">
        <f t="shared" si="78"/>
        <v/>
      </c>
      <c r="BA83" s="1" t="str">
        <f t="shared" si="79"/>
        <v/>
      </c>
      <c r="BB83" s="1" t="str">
        <f t="shared" si="80"/>
        <v/>
      </c>
      <c r="BC83" s="1" t="str">
        <f t="shared" si="81"/>
        <v/>
      </c>
      <c r="BD83" s="1" t="str">
        <f t="shared" si="82"/>
        <v/>
      </c>
      <c r="BE83" s="76">
        <f>IF(G83="","",(SUMIF(Tirades!$BA$5:$BA$1081,G83,Tirades!$BB$5:$BB$1081)))</f>
        <v>18</v>
      </c>
      <c r="BI83" s="30"/>
      <c r="BQ83" s="80"/>
      <c r="BR83" s="80"/>
      <c r="BS83" s="80"/>
      <c r="BT83" s="80"/>
      <c r="BV83" s="80"/>
      <c r="BW83" s="61" t="str">
        <f t="shared" si="87"/>
        <v/>
      </c>
      <c r="BY83" s="75" t="str">
        <f t="shared" si="85"/>
        <v/>
      </c>
      <c r="BZ83" s="61" t="str">
        <f t="shared" si="86"/>
        <v/>
      </c>
      <c r="CA83" s="90" t="str">
        <f>IF(BZ83="","",((SUMIF(Tirades!$AD$5:$AD$1081,G82,Tirades!$AX$5:$AX$1081))+A82))</f>
        <v/>
      </c>
    </row>
    <row r="84" spans="1:79">
      <c r="A84" s="70">
        <v>1.02E-7</v>
      </c>
      <c r="B84" s="143"/>
      <c r="C84" s="142"/>
      <c r="D84" s="147"/>
      <c r="E84" s="127" t="str">
        <f t="shared" si="83"/>
        <v>Bitllaires de Fogars "B"</v>
      </c>
      <c r="F84" s="124" t="s">
        <v>121</v>
      </c>
      <c r="G84" s="84" t="s">
        <v>122</v>
      </c>
      <c r="H84" s="142"/>
      <c r="I84" s="122">
        <f t="shared" ref="I84:I90" si="89">I83</f>
        <v>22</v>
      </c>
      <c r="J84" s="26"/>
      <c r="K84" s="28" t="str">
        <f t="shared" si="53"/>
        <v/>
      </c>
      <c r="L84" s="142"/>
      <c r="M84" s="122">
        <f t="shared" si="58"/>
        <v>12</v>
      </c>
      <c r="N84" s="26">
        <v>3</v>
      </c>
      <c r="O84" s="28">
        <f t="shared" si="54"/>
        <v>123</v>
      </c>
      <c r="P84" s="142"/>
      <c r="Q84" s="122">
        <f t="shared" si="59"/>
        <v>0</v>
      </c>
      <c r="R84" s="26"/>
      <c r="S84" s="28" t="str">
        <f t="shared" si="55"/>
        <v/>
      </c>
      <c r="T84" s="142"/>
      <c r="U84" s="122">
        <f t="shared" si="60"/>
        <v>0</v>
      </c>
      <c r="V84" s="26"/>
      <c r="W84" s="28" t="str">
        <f t="shared" si="56"/>
        <v/>
      </c>
      <c r="X84" s="142"/>
      <c r="Y84" s="122">
        <f t="shared" si="61"/>
        <v>0</v>
      </c>
      <c r="Z84" s="26"/>
      <c r="AA84" s="72" t="str">
        <f t="shared" si="57"/>
        <v/>
      </c>
      <c r="AB84" s="25">
        <f>IF(G84="","",COUNTIF(Tirades!$AY$5:$AY$1081,G84))</f>
        <v>1</v>
      </c>
      <c r="AC84" s="1" t="str">
        <f>IF(SUMIF(Tirades!$AD$5:$AD$216,G84,Tirades!$AP$5:$AP$216)=0,"",SUMIF(Tirades!$AD$5:$AD$216,G84,Tirades!$AP$5:$AP$216))</f>
        <v/>
      </c>
      <c r="AD84" s="1">
        <f>IF(SUMIF(Tirades!$AD$221:$AD$432,G84,Tirades!$AP$221:$AP$432)=0,"",SUMIF(Tirades!$AD$221:$AD$432,G84,Tirades!$AP$221:$AP$432))</f>
        <v>55</v>
      </c>
      <c r="AE84" s="1" t="str">
        <f>IF(SUMIF(Tirades!$AD$437:$AD$649,G84,Tirades!$AP$437:$AP$649)=0,"",SUMIF(Tirades!$AD$437:$AD$649,G84,Tirades!$AP$437:$AP$649))</f>
        <v/>
      </c>
      <c r="AF84" s="1" t="str">
        <f>IF(SUMIF(Tirades!$AD$654:$AD$865,G84,Tirades!$AP$654:$AP$865)=0,"",SUMIF(Tirades!$AD$654:$AD$865,G84,Tirades!$AP$654:$AP$865))</f>
        <v/>
      </c>
      <c r="AG84" s="1" t="str">
        <f>IF(SUMIF(Tirades!$AD$870:$AD$1081,G84,Tirades!$AP$870:$AP$1081)=0,"",SUMIF(Tirades!$AD$870:$AD$1081,G84,Tirades!$AP$870:$AP$1081))</f>
        <v/>
      </c>
      <c r="AH84" s="1">
        <f>IF(SUMIF(Tirades!$AD$5:$AD$1081,G84,Tirades!$AP$5:$AP$1081)=0,"",SUMIF(Tirades!$AD$5:$AD$1081,G84,Tirades!$AP$5:$AP$1081))</f>
        <v>55</v>
      </c>
      <c r="AI84" s="4">
        <f t="shared" si="63"/>
        <v>55</v>
      </c>
      <c r="AJ84" s="5">
        <f t="shared" si="64"/>
        <v>55.004000101999999</v>
      </c>
      <c r="AK84" s="1">
        <f t="shared" si="84"/>
        <v>86</v>
      </c>
      <c r="AL84" s="1">
        <f>SUMIF(Tirades!$AD$5:$AD$1081,G84,Tirades!$AR$5:$AR$1081)</f>
        <v>4</v>
      </c>
      <c r="AM84" s="6">
        <f t="shared" si="68"/>
        <v>4.0000000000000001E-3</v>
      </c>
      <c r="AN84" s="1">
        <f>SUMIF(Tirades!$AD$5:$AD$1081,G84,Tirades!$AS$5:$AS$1081)</f>
        <v>0</v>
      </c>
      <c r="AO84" s="7">
        <f t="shared" si="69"/>
        <v>0</v>
      </c>
      <c r="AP84" s="5">
        <f t="shared" si="65"/>
        <v>55.004000101999999</v>
      </c>
      <c r="AQ84" s="1" t="str">
        <f t="shared" si="66"/>
        <v>Natalia Ros</v>
      </c>
      <c r="AR84" s="1" t="str">
        <f t="shared" si="70"/>
        <v>Bitllaires de Fogars "B"</v>
      </c>
      <c r="AS84">
        <f t="shared" si="71"/>
        <v>55.004000101999999</v>
      </c>
      <c r="AT84" s="1">
        <f t="shared" si="72"/>
        <v>35</v>
      </c>
      <c r="AU84" s="1" t="str">
        <f t="shared" si="73"/>
        <v>Natalia Ros</v>
      </c>
      <c r="AV84" t="str">
        <f t="shared" si="74"/>
        <v/>
      </c>
      <c r="AW84" s="1" t="str">
        <f t="shared" si="75"/>
        <v/>
      </c>
      <c r="AX84" s="1" t="str">
        <f t="shared" si="76"/>
        <v/>
      </c>
      <c r="AY84" s="1" t="str">
        <f t="shared" si="77"/>
        <v/>
      </c>
      <c r="AZ84" s="1" t="str">
        <f t="shared" si="78"/>
        <v/>
      </c>
      <c r="BA84" s="1" t="str">
        <f t="shared" si="79"/>
        <v/>
      </c>
      <c r="BB84" s="1">
        <f t="shared" si="80"/>
        <v>55.004000101999999</v>
      </c>
      <c r="BC84" s="1">
        <f t="shared" si="81"/>
        <v>8</v>
      </c>
      <c r="BD84" s="1" t="str">
        <f t="shared" si="82"/>
        <v>Natalia Ros</v>
      </c>
      <c r="BE84" s="76">
        <f>IF(G84="","",(SUMIF(Tirades!$BA$5:$BA$1081,G84,Tirades!$BB$5:$BB$1081)))</f>
        <v>9</v>
      </c>
      <c r="BI84" s="30"/>
      <c r="BQ84" s="80"/>
      <c r="BR84" s="80"/>
      <c r="BS84" s="80"/>
      <c r="BT84" s="80"/>
      <c r="BV84" s="80"/>
      <c r="BW84" s="61" t="str">
        <f t="shared" si="87"/>
        <v/>
      </c>
      <c r="BY84" s="75">
        <f t="shared" si="85"/>
        <v>86</v>
      </c>
      <c r="BZ84" s="61" t="str">
        <f t="shared" si="86"/>
        <v>Xevi Ros</v>
      </c>
      <c r="CA84" s="90">
        <f>IF(BZ84="","",((SUMIF(Tirades!$AD$5:$AD$1081,G83,Tirades!$AX$5:$AX$1081))+A83))</f>
        <v>1.0000001009999999</v>
      </c>
    </row>
    <row r="85" spans="1:79">
      <c r="A85" s="70">
        <v>1.0300000000000001E-7</v>
      </c>
      <c r="B85" s="143"/>
      <c r="C85" s="142"/>
      <c r="D85" s="147"/>
      <c r="E85" s="127" t="str">
        <f t="shared" si="83"/>
        <v>Bitllaires de Fogars "B"</v>
      </c>
      <c r="F85" s="124" t="s">
        <v>35</v>
      </c>
      <c r="G85" s="84" t="s">
        <v>123</v>
      </c>
      <c r="H85" s="142"/>
      <c r="I85" s="122">
        <f t="shared" si="89"/>
        <v>22</v>
      </c>
      <c r="J85" s="26">
        <v>4</v>
      </c>
      <c r="K85" s="28">
        <f t="shared" si="53"/>
        <v>224</v>
      </c>
      <c r="L85" s="142"/>
      <c r="M85" s="122">
        <f t="shared" si="58"/>
        <v>12</v>
      </c>
      <c r="N85" s="26">
        <v>4</v>
      </c>
      <c r="O85" s="28">
        <f t="shared" si="54"/>
        <v>124</v>
      </c>
      <c r="P85" s="142"/>
      <c r="Q85" s="122">
        <f t="shared" si="59"/>
        <v>0</v>
      </c>
      <c r="R85" s="26"/>
      <c r="S85" s="28" t="str">
        <f t="shared" si="55"/>
        <v/>
      </c>
      <c r="T85" s="142"/>
      <c r="U85" s="122">
        <f t="shared" si="60"/>
        <v>0</v>
      </c>
      <c r="V85" s="26"/>
      <c r="W85" s="28" t="str">
        <f t="shared" si="56"/>
        <v/>
      </c>
      <c r="X85" s="142"/>
      <c r="Y85" s="122">
        <f t="shared" si="61"/>
        <v>0</v>
      </c>
      <c r="Z85" s="26"/>
      <c r="AA85" s="72" t="str">
        <f t="shared" si="57"/>
        <v/>
      </c>
      <c r="AB85" s="25">
        <f>IF(G85="","",COUNTIF(Tirades!$AY$5:$AY$1081,G85))</f>
        <v>2</v>
      </c>
      <c r="AC85" s="1">
        <f>IF(SUMIF(Tirades!$AD$5:$AD$216,G85,Tirades!$AP$5:$AP$216)=0,"",SUMIF(Tirades!$AD$5:$AD$216,G85,Tirades!$AP$5:$AP$216))</f>
        <v>67</v>
      </c>
      <c r="AD85" s="1">
        <f>IF(SUMIF(Tirades!$AD$221:$AD$432,G85,Tirades!$AP$221:$AP$432)=0,"",SUMIF(Tirades!$AD$221:$AD$432,G85,Tirades!$AP$221:$AP$432))</f>
        <v>59</v>
      </c>
      <c r="AE85" s="1" t="str">
        <f>IF(SUMIF(Tirades!$AD$437:$AD$649,G85,Tirades!$AP$437:$AP$649)=0,"",SUMIF(Tirades!$AD$437:$AD$649,G85,Tirades!$AP$437:$AP$649))</f>
        <v/>
      </c>
      <c r="AF85" s="1" t="str">
        <f>IF(SUMIF(Tirades!$AD$654:$AD$865,G85,Tirades!$AP$654:$AP$865)=0,"",SUMIF(Tirades!$AD$654:$AD$865,G85,Tirades!$AP$654:$AP$865))</f>
        <v/>
      </c>
      <c r="AG85" s="1" t="str">
        <f>IF(SUMIF(Tirades!$AD$870:$AD$1081,G85,Tirades!$AP$870:$AP$1081)=0,"",SUMIF(Tirades!$AD$870:$AD$1081,G85,Tirades!$AP$870:$AP$1081))</f>
        <v/>
      </c>
      <c r="AH85" s="1">
        <f>IF(SUMIF(Tirades!$AD$5:$AD$1081,G85,Tirades!$AP$5:$AP$1081)=0,"",SUMIF(Tirades!$AD$5:$AD$1081,G85,Tirades!$AP$5:$AP$1081))</f>
        <v>126</v>
      </c>
      <c r="AI85" s="4">
        <f t="shared" si="63"/>
        <v>63</v>
      </c>
      <c r="AJ85" s="5">
        <f t="shared" si="64"/>
        <v>63.0045010515</v>
      </c>
      <c r="AK85" s="1">
        <f t="shared" si="84"/>
        <v>54</v>
      </c>
      <c r="AL85" s="1">
        <f>SUMIF(Tirades!$AD$5:$AD$1081,G85,Tirades!$AR$5:$AR$1081)</f>
        <v>9</v>
      </c>
      <c r="AM85" s="6">
        <f t="shared" si="68"/>
        <v>9.0000000000000011E-3</v>
      </c>
      <c r="AN85" s="1">
        <f>SUMIF(Tirades!$AD$5:$AD$1081,G85,Tirades!$AS$5:$AS$1081)</f>
        <v>2</v>
      </c>
      <c r="AO85" s="7">
        <f t="shared" si="69"/>
        <v>1.9999999999999999E-6</v>
      </c>
      <c r="AP85" s="5">
        <f t="shared" si="65"/>
        <v>126.009002103</v>
      </c>
      <c r="AQ85" s="1" t="str">
        <f t="shared" si="66"/>
        <v>Pere Cot</v>
      </c>
      <c r="AR85" s="1" t="str">
        <f t="shared" si="70"/>
        <v>Bitllaires de Fogars "B"</v>
      </c>
      <c r="AS85">
        <f t="shared" si="71"/>
        <v>63.0045010515</v>
      </c>
      <c r="AT85" s="1">
        <f t="shared" si="72"/>
        <v>25</v>
      </c>
      <c r="AU85" s="1" t="str">
        <f t="shared" si="73"/>
        <v>Pere Cot</v>
      </c>
      <c r="AV85" t="str">
        <f t="shared" si="74"/>
        <v/>
      </c>
      <c r="AW85" s="1" t="str">
        <f t="shared" si="75"/>
        <v/>
      </c>
      <c r="AX85" s="1" t="str">
        <f t="shared" si="76"/>
        <v/>
      </c>
      <c r="AY85" s="1" t="str">
        <f t="shared" si="77"/>
        <v/>
      </c>
      <c r="AZ85" s="1" t="str">
        <f t="shared" si="78"/>
        <v/>
      </c>
      <c r="BA85" s="1" t="str">
        <f t="shared" si="79"/>
        <v/>
      </c>
      <c r="BB85" s="1" t="str">
        <f t="shared" si="80"/>
        <v/>
      </c>
      <c r="BC85" s="1" t="str">
        <f t="shared" si="81"/>
        <v/>
      </c>
      <c r="BD85" s="1" t="str">
        <f t="shared" si="82"/>
        <v/>
      </c>
      <c r="BE85" s="76">
        <f>IF(G85="","",(SUMIF(Tirades!$BA$5:$BA$1081,G85,Tirades!$BB$5:$BB$1081)))</f>
        <v>18</v>
      </c>
      <c r="BI85" s="30"/>
      <c r="BQ85" s="80"/>
      <c r="BR85" s="80"/>
      <c r="BS85" s="80"/>
      <c r="BT85" s="80"/>
      <c r="BV85" s="80"/>
      <c r="BW85" s="61" t="str">
        <f t="shared" si="87"/>
        <v/>
      </c>
      <c r="BY85" s="75">
        <f t="shared" si="85"/>
        <v>177</v>
      </c>
      <c r="BZ85" s="61" t="str">
        <f t="shared" si="86"/>
        <v>Natalia Ros</v>
      </c>
      <c r="CA85" s="90">
        <f>IF(BZ85="","",((SUMIF(Tirades!$AD$5:$AD$1081,G84,Tirades!$AX$5:$AX$1081))+A84))</f>
        <v>1.02E-7</v>
      </c>
    </row>
    <row r="86" spans="1:79">
      <c r="A86" s="70">
        <v>1.04E-7</v>
      </c>
      <c r="B86" s="143"/>
      <c r="C86" s="142"/>
      <c r="D86" s="147"/>
      <c r="E86" s="127" t="str">
        <f t="shared" si="83"/>
        <v>Bitllaires de Fogars "B"</v>
      </c>
      <c r="F86" s="124" t="s">
        <v>35</v>
      </c>
      <c r="G86" s="84" t="s">
        <v>124</v>
      </c>
      <c r="H86" s="142"/>
      <c r="I86" s="122">
        <f t="shared" si="89"/>
        <v>22</v>
      </c>
      <c r="J86" s="26">
        <v>3</v>
      </c>
      <c r="K86" s="28">
        <f t="shared" si="53"/>
        <v>223</v>
      </c>
      <c r="L86" s="142"/>
      <c r="M86" s="122">
        <f t="shared" si="58"/>
        <v>12</v>
      </c>
      <c r="N86" s="26"/>
      <c r="O86" s="28" t="str">
        <f t="shared" si="54"/>
        <v/>
      </c>
      <c r="P86" s="142"/>
      <c r="Q86" s="122">
        <f t="shared" si="59"/>
        <v>0</v>
      </c>
      <c r="R86" s="26"/>
      <c r="S86" s="28" t="str">
        <f t="shared" si="55"/>
        <v/>
      </c>
      <c r="T86" s="142"/>
      <c r="U86" s="122">
        <f t="shared" si="60"/>
        <v>0</v>
      </c>
      <c r="V86" s="26"/>
      <c r="W86" s="28" t="str">
        <f t="shared" si="56"/>
        <v/>
      </c>
      <c r="X86" s="142"/>
      <c r="Y86" s="122">
        <f t="shared" si="61"/>
        <v>0</v>
      </c>
      <c r="Z86" s="26"/>
      <c r="AA86" s="72" t="str">
        <f t="shared" si="57"/>
        <v/>
      </c>
      <c r="AB86" s="25">
        <f>IF(G86="","",COUNTIF(Tirades!$AY$5:$AY$1081,G86))</f>
        <v>1</v>
      </c>
      <c r="AC86" s="1">
        <f>IF(SUMIF(Tirades!$AD$5:$AD$216,G86,Tirades!$AP$5:$AP$216)=0,"",SUMIF(Tirades!$AD$5:$AD$216,G86,Tirades!$AP$5:$AP$216))</f>
        <v>50</v>
      </c>
      <c r="AD86" s="1" t="str">
        <f>IF(SUMIF(Tirades!$AD$221:$AD$432,G86,Tirades!$AP$221:$AP$432)=0,"",SUMIF(Tirades!$AD$221:$AD$432,G86,Tirades!$AP$221:$AP$432))</f>
        <v/>
      </c>
      <c r="AE86" s="1" t="str">
        <f>IF(SUMIF(Tirades!$AD$437:$AD$649,G86,Tirades!$AP$437:$AP$649)=0,"",SUMIF(Tirades!$AD$437:$AD$649,G86,Tirades!$AP$437:$AP$649))</f>
        <v/>
      </c>
      <c r="AF86" s="1" t="str">
        <f>IF(SUMIF(Tirades!$AD$654:$AD$865,G86,Tirades!$AP$654:$AP$865)=0,"",SUMIF(Tirades!$AD$654:$AD$865,G86,Tirades!$AP$654:$AP$865))</f>
        <v/>
      </c>
      <c r="AG86" s="1" t="str">
        <f>IF(SUMIF(Tirades!$AD$870:$AD$1081,G86,Tirades!$AP$870:$AP$1081)=0,"",SUMIF(Tirades!$AD$870:$AD$1081,G86,Tirades!$AP$870:$AP$1081))</f>
        <v/>
      </c>
      <c r="AH86" s="1">
        <f>IF(SUMIF(Tirades!$AD$5:$AD$1081,G86,Tirades!$AP$5:$AP$1081)=0,"",SUMIF(Tirades!$AD$5:$AD$1081,G86,Tirades!$AP$5:$AP$1081))</f>
        <v>50</v>
      </c>
      <c r="AI86" s="4">
        <f t="shared" si="63"/>
        <v>50</v>
      </c>
      <c r="AJ86" s="5">
        <f t="shared" si="64"/>
        <v>50.002002104000013</v>
      </c>
      <c r="AK86" s="1">
        <f t="shared" si="84"/>
        <v>119</v>
      </c>
      <c r="AL86" s="1">
        <f>SUMIF(Tirades!$AD$5:$AD$1081,G86,Tirades!$AR$5:$AR$1081)</f>
        <v>2</v>
      </c>
      <c r="AM86" s="6">
        <f t="shared" si="68"/>
        <v>2E-3</v>
      </c>
      <c r="AN86" s="1">
        <f>SUMIF(Tirades!$AD$5:$AD$1081,G86,Tirades!$AS$5:$AS$1081)</f>
        <v>2</v>
      </c>
      <c r="AO86" s="7">
        <f t="shared" si="69"/>
        <v>1.9999999999999999E-6</v>
      </c>
      <c r="AP86" s="5">
        <f t="shared" si="65"/>
        <v>50.002002104000006</v>
      </c>
      <c r="AQ86" s="1" t="str">
        <f t="shared" si="66"/>
        <v>Neus Sureda</v>
      </c>
      <c r="AR86" s="1" t="str">
        <f t="shared" si="70"/>
        <v>Bitllaires de Fogars "B"</v>
      </c>
      <c r="AS86">
        <f t="shared" si="71"/>
        <v>50.002002104000013</v>
      </c>
      <c r="AT86" s="1">
        <f t="shared" si="72"/>
        <v>43</v>
      </c>
      <c r="AU86" s="1" t="str">
        <f t="shared" si="73"/>
        <v>Neus Sureda</v>
      </c>
      <c r="AV86" t="str">
        <f t="shared" si="74"/>
        <v/>
      </c>
      <c r="AW86" s="1" t="str">
        <f t="shared" si="75"/>
        <v/>
      </c>
      <c r="AX86" s="1" t="str">
        <f t="shared" si="76"/>
        <v/>
      </c>
      <c r="AY86" s="1" t="str">
        <f t="shared" si="77"/>
        <v/>
      </c>
      <c r="AZ86" s="1" t="str">
        <f t="shared" si="78"/>
        <v/>
      </c>
      <c r="BA86" s="1" t="str">
        <f t="shared" si="79"/>
        <v/>
      </c>
      <c r="BB86" s="1" t="str">
        <f t="shared" si="80"/>
        <v/>
      </c>
      <c r="BC86" s="1" t="str">
        <f t="shared" si="81"/>
        <v/>
      </c>
      <c r="BD86" s="1" t="str">
        <f t="shared" si="82"/>
        <v/>
      </c>
      <c r="BE86" s="76">
        <f>IF(G86="","",(SUMIF(Tirades!$BA$5:$BA$1081,G86,Tirades!$BB$5:$BB$1081)))</f>
        <v>9</v>
      </c>
      <c r="BI86" s="30"/>
      <c r="BQ86" s="80"/>
      <c r="BR86" s="80"/>
      <c r="BS86" s="80"/>
      <c r="BT86" s="80"/>
      <c r="BV86" s="80"/>
      <c r="BW86" s="61" t="str">
        <f t="shared" si="87"/>
        <v/>
      </c>
      <c r="BY86" s="75">
        <f t="shared" si="85"/>
        <v>176</v>
      </c>
      <c r="BZ86" s="61" t="str">
        <f t="shared" si="86"/>
        <v>Pere Cot</v>
      </c>
      <c r="CA86" s="90">
        <f>IF(BZ86="","",((SUMIF(Tirades!$AD$5:$AD$1081,G85,Tirades!$AX$5:$AX$1081))+A85))</f>
        <v>1.0300000000000001E-7</v>
      </c>
    </row>
    <row r="87" spans="1:79">
      <c r="A87" s="70">
        <v>1.05E-7</v>
      </c>
      <c r="B87" s="143"/>
      <c r="C87" s="142"/>
      <c r="D87" s="147"/>
      <c r="E87" s="127" t="str">
        <f t="shared" si="83"/>
        <v>Bitllaires de Fogars "B"</v>
      </c>
      <c r="F87" s="124" t="s">
        <v>35</v>
      </c>
      <c r="G87" s="84" t="s">
        <v>125</v>
      </c>
      <c r="H87" s="142"/>
      <c r="I87" s="122">
        <f t="shared" si="89"/>
        <v>22</v>
      </c>
      <c r="J87" s="26">
        <v>2</v>
      </c>
      <c r="K87" s="28">
        <f t="shared" si="53"/>
        <v>222</v>
      </c>
      <c r="L87" s="142"/>
      <c r="M87" s="122">
        <f t="shared" si="58"/>
        <v>12</v>
      </c>
      <c r="N87" s="26">
        <v>2</v>
      </c>
      <c r="O87" s="28">
        <f t="shared" si="54"/>
        <v>122</v>
      </c>
      <c r="P87" s="142"/>
      <c r="Q87" s="122">
        <f t="shared" si="59"/>
        <v>0</v>
      </c>
      <c r="R87" s="26"/>
      <c r="S87" s="28" t="str">
        <f t="shared" si="55"/>
        <v/>
      </c>
      <c r="T87" s="142"/>
      <c r="U87" s="122">
        <f t="shared" si="60"/>
        <v>0</v>
      </c>
      <c r="V87" s="26"/>
      <c r="W87" s="28" t="str">
        <f t="shared" si="56"/>
        <v/>
      </c>
      <c r="X87" s="142"/>
      <c r="Y87" s="122">
        <f t="shared" si="61"/>
        <v>0</v>
      </c>
      <c r="Z87" s="26"/>
      <c r="AA87" s="72" t="str">
        <f t="shared" si="57"/>
        <v/>
      </c>
      <c r="AB87" s="25">
        <f>IF(G87="","",COUNTIF(Tirades!$AY$5:$AY$1081,G87))</f>
        <v>2</v>
      </c>
      <c r="AC87" s="1">
        <f>IF(SUMIF(Tirades!$AD$5:$AD$216,G87,Tirades!$AP$5:$AP$216)=0,"",SUMIF(Tirades!$AD$5:$AD$216,G87,Tirades!$AP$5:$AP$216))</f>
        <v>45</v>
      </c>
      <c r="AD87" s="1">
        <f>IF(SUMIF(Tirades!$AD$221:$AD$432,G87,Tirades!$AP$221:$AP$432)=0,"",SUMIF(Tirades!$AD$221:$AD$432,G87,Tirades!$AP$221:$AP$432))</f>
        <v>66</v>
      </c>
      <c r="AE87" s="1" t="str">
        <f>IF(SUMIF(Tirades!$AD$437:$AD$649,G87,Tirades!$AP$437:$AP$649)=0,"",SUMIF(Tirades!$AD$437:$AD$649,G87,Tirades!$AP$437:$AP$649))</f>
        <v/>
      </c>
      <c r="AF87" s="1" t="str">
        <f>IF(SUMIF(Tirades!$AD$654:$AD$865,G87,Tirades!$AP$654:$AP$865)=0,"",SUMIF(Tirades!$AD$654:$AD$865,G87,Tirades!$AP$654:$AP$865))</f>
        <v/>
      </c>
      <c r="AG87" s="1" t="str">
        <f>IF(SUMIF(Tirades!$AD$870:$AD$1081,G87,Tirades!$AP$870:$AP$1081)=0,"",SUMIF(Tirades!$AD$870:$AD$1081,G87,Tirades!$AP$870:$AP$1081))</f>
        <v/>
      </c>
      <c r="AH87" s="1">
        <f>IF(SUMIF(Tirades!$AD$5:$AD$1081,G87,Tirades!$AP$5:$AP$1081)=0,"",SUMIF(Tirades!$AD$5:$AD$1081,G87,Tirades!$AP$5:$AP$1081))</f>
        <v>111</v>
      </c>
      <c r="AI87" s="4">
        <f t="shared" si="63"/>
        <v>55.5</v>
      </c>
      <c r="AJ87" s="5">
        <f t="shared" si="64"/>
        <v>55.5035005525</v>
      </c>
      <c r="AK87" s="1">
        <f t="shared" si="84"/>
        <v>83</v>
      </c>
      <c r="AL87" s="1">
        <f>SUMIF(Tirades!$AD$5:$AD$1081,G87,Tirades!$AR$5:$AR$1081)</f>
        <v>7</v>
      </c>
      <c r="AM87" s="6">
        <f t="shared" si="68"/>
        <v>7.0000000000000001E-3</v>
      </c>
      <c r="AN87" s="1">
        <f>SUMIF(Tirades!$AD$5:$AD$1081,G87,Tirades!$AS$5:$AS$1081)</f>
        <v>1</v>
      </c>
      <c r="AO87" s="7">
        <f t="shared" si="69"/>
        <v>9.9999999999999995E-7</v>
      </c>
      <c r="AP87" s="5">
        <f t="shared" si="65"/>
        <v>111.007001105</v>
      </c>
      <c r="AQ87" s="1" t="str">
        <f t="shared" si="66"/>
        <v>Mercè Correa</v>
      </c>
      <c r="AR87" s="1" t="str">
        <f t="shared" si="70"/>
        <v>Bitllaires de Fogars "B"</v>
      </c>
      <c r="AS87">
        <f t="shared" si="71"/>
        <v>55.5035005525</v>
      </c>
      <c r="AT87" s="1">
        <f t="shared" si="72"/>
        <v>32</v>
      </c>
      <c r="AU87" s="1" t="str">
        <f t="shared" si="73"/>
        <v>Mercè Correa</v>
      </c>
      <c r="AV87" t="str">
        <f t="shared" si="74"/>
        <v/>
      </c>
      <c r="AW87" s="1" t="str">
        <f t="shared" si="75"/>
        <v/>
      </c>
      <c r="AX87" s="1" t="str">
        <f t="shared" si="76"/>
        <v/>
      </c>
      <c r="AY87" s="1" t="str">
        <f t="shared" si="77"/>
        <v/>
      </c>
      <c r="AZ87" s="1" t="str">
        <f t="shared" si="78"/>
        <v/>
      </c>
      <c r="BA87" s="1" t="str">
        <f t="shared" si="79"/>
        <v/>
      </c>
      <c r="BB87" s="1" t="str">
        <f t="shared" si="80"/>
        <v/>
      </c>
      <c r="BC87" s="1" t="str">
        <f t="shared" si="81"/>
        <v/>
      </c>
      <c r="BD87" s="1" t="str">
        <f t="shared" si="82"/>
        <v/>
      </c>
      <c r="BE87" s="76">
        <f>IF(G87="","",(SUMIF(Tirades!$BA$5:$BA$1081,G87,Tirades!$BB$5:$BB$1081)))</f>
        <v>18</v>
      </c>
      <c r="BI87" s="30"/>
      <c r="BQ87" s="80"/>
      <c r="BR87" s="80"/>
      <c r="BS87" s="80"/>
      <c r="BT87" s="80"/>
      <c r="BV87" s="80"/>
      <c r="BW87" s="61" t="str">
        <f t="shared" si="87"/>
        <v/>
      </c>
      <c r="BY87" s="75">
        <f t="shared" si="85"/>
        <v>175</v>
      </c>
      <c r="BZ87" s="61" t="str">
        <f t="shared" si="86"/>
        <v>Neus Sureda</v>
      </c>
      <c r="CA87" s="90">
        <f>IF(BZ87="","",((SUMIF(Tirades!$AD$5:$AD$1081,G86,Tirades!$AX$5:$AX$1081))+A86))</f>
        <v>1.04E-7</v>
      </c>
    </row>
    <row r="88" spans="1:79">
      <c r="A88" s="70">
        <v>1.0600000000000001E-7</v>
      </c>
      <c r="B88" s="143"/>
      <c r="C88" s="142"/>
      <c r="D88" s="147"/>
      <c r="E88" s="127" t="str">
        <f t="shared" si="83"/>
        <v>Bitllaires de Fogars "B"</v>
      </c>
      <c r="F88" s="124" t="s">
        <v>35</v>
      </c>
      <c r="G88" s="84" t="s">
        <v>126</v>
      </c>
      <c r="H88" s="142"/>
      <c r="I88" s="122">
        <f t="shared" si="89"/>
        <v>22</v>
      </c>
      <c r="J88" s="26">
        <v>1</v>
      </c>
      <c r="K88" s="28">
        <f t="shared" si="53"/>
        <v>221</v>
      </c>
      <c r="L88" s="142"/>
      <c r="M88" s="122">
        <f t="shared" si="58"/>
        <v>12</v>
      </c>
      <c r="N88" s="26">
        <v>1</v>
      </c>
      <c r="O88" s="28">
        <f t="shared" si="54"/>
        <v>121</v>
      </c>
      <c r="P88" s="142"/>
      <c r="Q88" s="122">
        <f t="shared" si="59"/>
        <v>0</v>
      </c>
      <c r="R88" s="26"/>
      <c r="S88" s="28" t="str">
        <f t="shared" si="55"/>
        <v/>
      </c>
      <c r="T88" s="142"/>
      <c r="U88" s="122">
        <f t="shared" si="60"/>
        <v>0</v>
      </c>
      <c r="V88" s="26"/>
      <c r="W88" s="28" t="str">
        <f t="shared" si="56"/>
        <v/>
      </c>
      <c r="X88" s="142"/>
      <c r="Y88" s="122">
        <f t="shared" si="61"/>
        <v>0</v>
      </c>
      <c r="Z88" s="26"/>
      <c r="AA88" s="72" t="str">
        <f t="shared" si="57"/>
        <v/>
      </c>
      <c r="AB88" s="25">
        <f>IF(G88="","",COUNTIF(Tirades!$AY$5:$AY$1081,G88))</f>
        <v>2</v>
      </c>
      <c r="AC88" s="1">
        <f>IF(SUMIF(Tirades!$AD$5:$AD$216,G88,Tirades!$AP$5:$AP$216)=0,"",SUMIF(Tirades!$AD$5:$AD$216,G88,Tirades!$AP$5:$AP$216))</f>
        <v>38</v>
      </c>
      <c r="AD88" s="1">
        <f>IF(SUMIF(Tirades!$AD$221:$AD$432,G88,Tirades!$AP$221:$AP$432)=0,"",SUMIF(Tirades!$AD$221:$AD$432,G88,Tirades!$AP$221:$AP$432))</f>
        <v>71</v>
      </c>
      <c r="AE88" s="1" t="str">
        <f>IF(SUMIF(Tirades!$AD$437:$AD$649,G88,Tirades!$AP$437:$AP$649)=0,"",SUMIF(Tirades!$AD$437:$AD$649,G88,Tirades!$AP$437:$AP$649))</f>
        <v/>
      </c>
      <c r="AF88" s="1" t="str">
        <f>IF(SUMIF(Tirades!$AD$654:$AD$865,G88,Tirades!$AP$654:$AP$865)=0,"",SUMIF(Tirades!$AD$654:$AD$865,G88,Tirades!$AP$654:$AP$865))</f>
        <v/>
      </c>
      <c r="AG88" s="1" t="str">
        <f>IF(SUMIF(Tirades!$AD$870:$AD$1081,G88,Tirades!$AP$870:$AP$1081)=0,"",SUMIF(Tirades!$AD$870:$AD$1081,G88,Tirades!$AP$870:$AP$1081))</f>
        <v/>
      </c>
      <c r="AH88" s="1">
        <f>IF(SUMIF(Tirades!$AD$5:$AD$1081,G88,Tirades!$AP$5:$AP$1081)=0,"",SUMIF(Tirades!$AD$5:$AD$1081,G88,Tirades!$AP$5:$AP$1081))</f>
        <v>109</v>
      </c>
      <c r="AI88" s="4">
        <f t="shared" si="63"/>
        <v>54.5</v>
      </c>
      <c r="AJ88" s="5">
        <f t="shared" si="64"/>
        <v>54.504001052999996</v>
      </c>
      <c r="AK88" s="1">
        <f t="shared" si="84"/>
        <v>92</v>
      </c>
      <c r="AL88" s="1">
        <f>SUMIF(Tirades!$AD$5:$AD$1081,G88,Tirades!$AR$5:$AR$1081)</f>
        <v>8</v>
      </c>
      <c r="AM88" s="6">
        <f t="shared" si="68"/>
        <v>8.0000000000000002E-3</v>
      </c>
      <c r="AN88" s="1">
        <f>SUMIF(Tirades!$AD$5:$AD$1081,G88,Tirades!$AS$5:$AS$1081)</f>
        <v>2</v>
      </c>
      <c r="AO88" s="7">
        <f t="shared" si="69"/>
        <v>1.9999999999999999E-6</v>
      </c>
      <c r="AP88" s="5">
        <f t="shared" si="65"/>
        <v>109.00800210599999</v>
      </c>
      <c r="AQ88" s="1" t="str">
        <f t="shared" si="66"/>
        <v>Dolors Casals</v>
      </c>
      <c r="AR88" s="1" t="str">
        <f t="shared" si="70"/>
        <v>Bitllaires de Fogars "B"</v>
      </c>
      <c r="AS88">
        <f t="shared" si="71"/>
        <v>54.504001052999996</v>
      </c>
      <c r="AT88" s="1">
        <f t="shared" si="72"/>
        <v>38</v>
      </c>
      <c r="AU88" s="1" t="str">
        <f t="shared" si="73"/>
        <v>Dolors Casals</v>
      </c>
      <c r="AV88" t="str">
        <f t="shared" si="74"/>
        <v/>
      </c>
      <c r="AW88" s="1" t="str">
        <f t="shared" si="75"/>
        <v/>
      </c>
      <c r="AX88" s="1" t="str">
        <f t="shared" si="76"/>
        <v/>
      </c>
      <c r="AY88" s="1" t="str">
        <f t="shared" si="77"/>
        <v/>
      </c>
      <c r="AZ88" s="1" t="str">
        <f t="shared" si="78"/>
        <v/>
      </c>
      <c r="BA88" s="1" t="str">
        <f t="shared" si="79"/>
        <v/>
      </c>
      <c r="BB88" s="1" t="str">
        <f t="shared" si="80"/>
        <v/>
      </c>
      <c r="BC88" s="1" t="str">
        <f t="shared" si="81"/>
        <v/>
      </c>
      <c r="BD88" s="1" t="str">
        <f t="shared" si="82"/>
        <v/>
      </c>
      <c r="BE88" s="76">
        <f>IF(G88="","",(SUMIF(Tirades!$BA$5:$BA$1081,G88,Tirades!$BB$5:$BB$1081)))</f>
        <v>18</v>
      </c>
      <c r="BI88" s="30"/>
      <c r="BQ88" s="80"/>
      <c r="BR88" s="80"/>
      <c r="BS88" s="80"/>
      <c r="BT88" s="80"/>
      <c r="BV88" s="80"/>
      <c r="BW88" s="61" t="str">
        <f t="shared" si="87"/>
        <v/>
      </c>
      <c r="BY88" s="75">
        <f t="shared" si="85"/>
        <v>174</v>
      </c>
      <c r="BZ88" s="61" t="str">
        <f t="shared" si="86"/>
        <v>Mercè Correa</v>
      </c>
      <c r="CA88" s="90">
        <f>IF(BZ88="","",((SUMIF(Tirades!$AD$5:$AD$1081,G87,Tirades!$AX$5:$AX$1081))+A87))</f>
        <v>1.05E-7</v>
      </c>
    </row>
    <row r="89" spans="1:79">
      <c r="A89" s="70">
        <v>1.0700000000000001E-7</v>
      </c>
      <c r="B89" s="143"/>
      <c r="C89" s="142"/>
      <c r="D89" s="147"/>
      <c r="E89" s="127" t="str">
        <f t="shared" si="83"/>
        <v>Bitllaires de Fogars "B"</v>
      </c>
      <c r="F89" s="123"/>
      <c r="G89" s="84"/>
      <c r="H89" s="142"/>
      <c r="I89" s="122">
        <f t="shared" si="89"/>
        <v>22</v>
      </c>
      <c r="J89" s="26"/>
      <c r="K89" s="28" t="str">
        <f t="shared" si="53"/>
        <v/>
      </c>
      <c r="L89" s="142"/>
      <c r="M89" s="122">
        <f t="shared" si="58"/>
        <v>12</v>
      </c>
      <c r="N89" s="26"/>
      <c r="O89" s="28" t="str">
        <f t="shared" si="54"/>
        <v/>
      </c>
      <c r="P89" s="142"/>
      <c r="Q89" s="122">
        <f t="shared" si="59"/>
        <v>0</v>
      </c>
      <c r="R89" s="26"/>
      <c r="S89" s="28" t="str">
        <f t="shared" si="55"/>
        <v/>
      </c>
      <c r="T89" s="142"/>
      <c r="U89" s="122">
        <f t="shared" si="60"/>
        <v>0</v>
      </c>
      <c r="V89" s="26"/>
      <c r="W89" s="28" t="str">
        <f t="shared" si="56"/>
        <v/>
      </c>
      <c r="X89" s="142"/>
      <c r="Y89" s="122">
        <f t="shared" si="61"/>
        <v>0</v>
      </c>
      <c r="Z89" s="26"/>
      <c r="AA89" s="72" t="str">
        <f t="shared" si="57"/>
        <v/>
      </c>
      <c r="AB89" s="25" t="str">
        <f>IF(G89="","",COUNTIF(Tirades!$AY$5:$AY$1081,G89))</f>
        <v/>
      </c>
      <c r="AC89" s="1" t="str">
        <f>IF(SUMIF(Tirades!$AD$5:$AD$216,G89,Tirades!$AP$5:$AP$216)=0,"",SUMIF(Tirades!$AD$5:$AD$216,G89,Tirades!$AP$5:$AP$216))</f>
        <v/>
      </c>
      <c r="AD89" s="1" t="str">
        <f>IF(SUMIF(Tirades!$AD$221:$AD$432,G89,Tirades!$AP$221:$AP$432)=0,"",SUMIF(Tirades!$AD$221:$AD$432,G89,Tirades!$AP$221:$AP$432))</f>
        <v/>
      </c>
      <c r="AE89" s="1" t="str">
        <f>IF(SUMIF(Tirades!$AD$437:$AD$649,G89,Tirades!$AP$437:$AP$649)=0,"",SUMIF(Tirades!$AD$437:$AD$649,G89,Tirades!$AP$437:$AP$649))</f>
        <v/>
      </c>
      <c r="AF89" s="1" t="str">
        <f>IF(SUMIF(Tirades!$AD$654:$AD$865,G89,Tirades!$AP$654:$AP$865)=0,"",SUMIF(Tirades!$AD$654:$AD$865,G89,Tirades!$AP$654:$AP$865))</f>
        <v/>
      </c>
      <c r="AG89" s="1" t="str">
        <f>IF(SUMIF(Tirades!$AD$870:$AD$1081,G89,Tirades!$AP$870:$AP$1081)=0,"",SUMIF(Tirades!$AD$870:$AD$1081,G89,Tirades!$AP$870:$AP$1081))</f>
        <v/>
      </c>
      <c r="AH89" s="1" t="str">
        <f>IF(SUMIF(Tirades!$AD$5:$AD$1081,G89,Tirades!$AP$5:$AP$1081)=0,"",SUMIF(Tirades!$AD$5:$AD$1081,G89,Tirades!$AP$5:$AP$1081))</f>
        <v/>
      </c>
      <c r="AI89" s="4" t="str">
        <f t="shared" si="63"/>
        <v/>
      </c>
      <c r="AJ89" s="5" t="str">
        <f t="shared" si="64"/>
        <v/>
      </c>
      <c r="AK89" s="1" t="str">
        <f t="shared" si="84"/>
        <v/>
      </c>
      <c r="AL89" s="1">
        <f>SUMIF(Tirades!$AD$5:$AD$1081,G89,Tirades!$AR$5:$AR$1081)</f>
        <v>0</v>
      </c>
      <c r="AM89" s="6">
        <f t="shared" si="68"/>
        <v>0</v>
      </c>
      <c r="AN89" s="1">
        <f>SUMIF(Tirades!$AD$5:$AD$1081,G89,Tirades!$AS$5:$AS$1081)</f>
        <v>0</v>
      </c>
      <c r="AO89" s="7">
        <f t="shared" si="69"/>
        <v>0</v>
      </c>
      <c r="AP89" s="5" t="str">
        <f t="shared" si="65"/>
        <v/>
      </c>
      <c r="AQ89" s="1" t="str">
        <f t="shared" si="66"/>
        <v/>
      </c>
      <c r="AR89" s="1" t="str">
        <f t="shared" si="70"/>
        <v/>
      </c>
      <c r="AS89" t="str">
        <f t="shared" si="71"/>
        <v/>
      </c>
      <c r="AT89" s="1" t="str">
        <f t="shared" si="72"/>
        <v/>
      </c>
      <c r="AU89" s="1" t="str">
        <f t="shared" si="73"/>
        <v/>
      </c>
      <c r="AV89" t="str">
        <f t="shared" si="74"/>
        <v/>
      </c>
      <c r="AW89" s="1" t="str">
        <f t="shared" si="75"/>
        <v/>
      </c>
      <c r="AX89" s="1" t="str">
        <f t="shared" si="76"/>
        <v/>
      </c>
      <c r="AY89" s="1" t="str">
        <f t="shared" si="77"/>
        <v/>
      </c>
      <c r="AZ89" s="1" t="str">
        <f t="shared" si="78"/>
        <v/>
      </c>
      <c r="BA89" s="1" t="str">
        <f t="shared" si="79"/>
        <v/>
      </c>
      <c r="BB89" s="1" t="str">
        <f t="shared" si="80"/>
        <v/>
      </c>
      <c r="BC89" s="1" t="str">
        <f t="shared" si="81"/>
        <v/>
      </c>
      <c r="BD89" s="1" t="str">
        <f t="shared" si="82"/>
        <v/>
      </c>
      <c r="BE89" s="76" t="str">
        <f>IF(G89="","",(SUMIF(Tirades!$BA$5:$BA$1081,G89,Tirades!$BB$5:$BB$1081)))</f>
        <v/>
      </c>
      <c r="BI89" s="30"/>
      <c r="BQ89" s="80"/>
      <c r="BR89" s="80"/>
      <c r="BS89" s="80"/>
      <c r="BT89" s="80"/>
      <c r="BV89" s="80"/>
      <c r="BW89" s="61" t="str">
        <f t="shared" si="87"/>
        <v/>
      </c>
      <c r="BY89" s="75">
        <f t="shared" si="85"/>
        <v>85</v>
      </c>
      <c r="BZ89" s="61" t="str">
        <f t="shared" si="86"/>
        <v>Dolors Casals</v>
      </c>
      <c r="CA89" s="90">
        <f>IF(BZ89="","",((SUMIF(Tirades!$AD$5:$AD$1081,G88,Tirades!$AX$5:$AX$1081))+A88))</f>
        <v>1.0000001060000001</v>
      </c>
    </row>
    <row r="90" spans="1:79">
      <c r="A90" s="70">
        <v>1.08E-7</v>
      </c>
      <c r="B90" s="143"/>
      <c r="C90" s="142"/>
      <c r="D90" s="148"/>
      <c r="E90" s="127" t="str">
        <f t="shared" si="83"/>
        <v>Bitllaires de Fogars "B"</v>
      </c>
      <c r="F90" s="123"/>
      <c r="G90" s="84"/>
      <c r="H90" s="142"/>
      <c r="I90" s="122">
        <f t="shared" si="89"/>
        <v>22</v>
      </c>
      <c r="J90" s="26"/>
      <c r="K90" s="28" t="str">
        <f t="shared" si="53"/>
        <v/>
      </c>
      <c r="L90" s="142"/>
      <c r="M90" s="122">
        <f t="shared" si="58"/>
        <v>12</v>
      </c>
      <c r="N90" s="26"/>
      <c r="O90" s="28" t="str">
        <f t="shared" si="54"/>
        <v/>
      </c>
      <c r="P90" s="142"/>
      <c r="Q90" s="122">
        <f t="shared" si="59"/>
        <v>0</v>
      </c>
      <c r="R90" s="26"/>
      <c r="S90" s="28" t="str">
        <f t="shared" si="55"/>
        <v/>
      </c>
      <c r="T90" s="142"/>
      <c r="U90" s="122">
        <f t="shared" si="60"/>
        <v>0</v>
      </c>
      <c r="V90" s="26"/>
      <c r="W90" s="28" t="str">
        <f t="shared" si="56"/>
        <v/>
      </c>
      <c r="X90" s="142"/>
      <c r="Y90" s="122">
        <f t="shared" si="61"/>
        <v>0</v>
      </c>
      <c r="Z90" s="26"/>
      <c r="AA90" s="72" t="str">
        <f t="shared" si="57"/>
        <v/>
      </c>
      <c r="AB90" s="25" t="str">
        <f>IF(G90="","",COUNTIF(Tirades!$AY$5:$AY$1081,G90))</f>
        <v/>
      </c>
      <c r="AC90" s="1" t="str">
        <f>IF(SUMIF(Tirades!$AD$5:$AD$216,G90,Tirades!$AP$5:$AP$216)=0,"",SUMIF(Tirades!$AD$5:$AD$216,G90,Tirades!$AP$5:$AP$216))</f>
        <v/>
      </c>
      <c r="AD90" s="1" t="str">
        <f>IF(SUMIF(Tirades!$AD$221:$AD$432,G90,Tirades!$AP$221:$AP$432)=0,"",SUMIF(Tirades!$AD$221:$AD$432,G90,Tirades!$AP$221:$AP$432))</f>
        <v/>
      </c>
      <c r="AE90" s="1" t="str">
        <f>IF(SUMIF(Tirades!$AD$437:$AD$649,G90,Tirades!$AP$437:$AP$649)=0,"",SUMIF(Tirades!$AD$437:$AD$649,G90,Tirades!$AP$437:$AP$649))</f>
        <v/>
      </c>
      <c r="AF90" s="1" t="str">
        <f>IF(SUMIF(Tirades!$AD$654:$AD$865,G90,Tirades!$AP$654:$AP$865)=0,"",SUMIF(Tirades!$AD$654:$AD$865,G90,Tirades!$AP$654:$AP$865))</f>
        <v/>
      </c>
      <c r="AG90" s="1" t="str">
        <f>IF(SUMIF(Tirades!$AD$870:$AD$1081,G90,Tirades!$AP$870:$AP$1081)=0,"",SUMIF(Tirades!$AD$870:$AD$1081,G90,Tirades!$AP$870:$AP$1081))</f>
        <v/>
      </c>
      <c r="AH90" s="1" t="str">
        <f>IF(SUMIF(Tirades!$AD$5:$AD$1081,G90,Tirades!$AP$5:$AP$1081)=0,"",SUMIF(Tirades!$AD$5:$AD$1081,G90,Tirades!$AP$5:$AP$1081))</f>
        <v/>
      </c>
      <c r="AI90" s="4" t="str">
        <f t="shared" si="63"/>
        <v/>
      </c>
      <c r="AJ90" s="5" t="str">
        <f t="shared" si="64"/>
        <v/>
      </c>
      <c r="AK90" s="1" t="str">
        <f t="shared" si="84"/>
        <v/>
      </c>
      <c r="AL90" s="1">
        <f>SUMIF(Tirades!$AD$5:$AD$1081,G90,Tirades!$AR$5:$AR$1081)</f>
        <v>0</v>
      </c>
      <c r="AM90" s="6">
        <f t="shared" si="68"/>
        <v>0</v>
      </c>
      <c r="AN90" s="1">
        <f>SUMIF(Tirades!$AD$5:$AD$1081,G90,Tirades!$AS$5:$AS$1081)</f>
        <v>0</v>
      </c>
      <c r="AO90" s="7">
        <f t="shared" si="69"/>
        <v>0</v>
      </c>
      <c r="AP90" s="5" t="str">
        <f t="shared" si="65"/>
        <v/>
      </c>
      <c r="AQ90" s="1" t="str">
        <f t="shared" si="66"/>
        <v/>
      </c>
      <c r="AR90" s="1" t="str">
        <f t="shared" si="70"/>
        <v/>
      </c>
      <c r="AS90" t="str">
        <f t="shared" si="71"/>
        <v/>
      </c>
      <c r="AT90" s="1" t="str">
        <f t="shared" si="72"/>
        <v/>
      </c>
      <c r="AU90" s="1" t="str">
        <f t="shared" si="73"/>
        <v/>
      </c>
      <c r="AV90" t="str">
        <f t="shared" si="74"/>
        <v/>
      </c>
      <c r="AW90" s="1" t="str">
        <f t="shared" si="75"/>
        <v/>
      </c>
      <c r="AX90" s="1" t="str">
        <f t="shared" si="76"/>
        <v/>
      </c>
      <c r="AY90" s="1" t="str">
        <f t="shared" si="77"/>
        <v/>
      </c>
      <c r="AZ90" s="1" t="str">
        <f t="shared" si="78"/>
        <v/>
      </c>
      <c r="BA90" s="1" t="str">
        <f t="shared" si="79"/>
        <v/>
      </c>
      <c r="BB90" s="1" t="str">
        <f t="shared" si="80"/>
        <v/>
      </c>
      <c r="BC90" s="1" t="str">
        <f t="shared" si="81"/>
        <v/>
      </c>
      <c r="BD90" s="1" t="str">
        <f t="shared" si="82"/>
        <v/>
      </c>
      <c r="BE90" s="76" t="str">
        <f>IF(G90="","",(SUMIF(Tirades!$BA$5:$BA$1081,G90,Tirades!$BB$5:$BB$1081)))</f>
        <v/>
      </c>
      <c r="BI90" s="30"/>
      <c r="BQ90" s="80"/>
      <c r="BR90" s="80"/>
      <c r="BS90" s="80"/>
      <c r="BT90" s="80"/>
      <c r="BV90" s="80"/>
      <c r="BW90" s="61" t="str">
        <f t="shared" si="87"/>
        <v/>
      </c>
      <c r="BY90" s="75" t="str">
        <f t="shared" si="85"/>
        <v/>
      </c>
      <c r="BZ90" s="61" t="str">
        <f t="shared" si="86"/>
        <v/>
      </c>
      <c r="CA90" s="90" t="str">
        <f>IF(BZ90="","",((SUMIF(Tirades!$AD$5:$AD$1081,G89,Tirades!$AX$5:$AX$1081))+A89))</f>
        <v/>
      </c>
    </row>
    <row r="91" spans="1:79">
      <c r="A91" s="70">
        <v>1.11E-7</v>
      </c>
      <c r="B91" s="143">
        <v>12</v>
      </c>
      <c r="C91" s="142"/>
      <c r="D91" s="144" t="s">
        <v>127</v>
      </c>
      <c r="E91" s="127" t="str">
        <f>D91</f>
        <v>Bitllerus Junior</v>
      </c>
      <c r="F91" s="124" t="s">
        <v>128</v>
      </c>
      <c r="G91" s="84" t="s">
        <v>129</v>
      </c>
      <c r="H91" s="152">
        <v>9</v>
      </c>
      <c r="I91" s="122">
        <f>H91</f>
        <v>9</v>
      </c>
      <c r="J91" s="26">
        <v>4</v>
      </c>
      <c r="K91" s="28">
        <f t="shared" si="53"/>
        <v>94</v>
      </c>
      <c r="L91" s="142">
        <v>19</v>
      </c>
      <c r="M91" s="122">
        <f>L91</f>
        <v>19</v>
      </c>
      <c r="N91" s="26">
        <v>2</v>
      </c>
      <c r="O91" s="28">
        <f t="shared" si="54"/>
        <v>192</v>
      </c>
      <c r="P91" s="142"/>
      <c r="Q91" s="122">
        <f>P91</f>
        <v>0</v>
      </c>
      <c r="R91" s="26"/>
      <c r="S91" s="28" t="str">
        <f t="shared" si="55"/>
        <v/>
      </c>
      <c r="T91" s="142"/>
      <c r="U91" s="122">
        <f>T91</f>
        <v>0</v>
      </c>
      <c r="V91" s="26"/>
      <c r="W91" s="28" t="str">
        <f t="shared" si="56"/>
        <v/>
      </c>
      <c r="X91" s="142"/>
      <c r="Y91" s="122">
        <f>X91</f>
        <v>0</v>
      </c>
      <c r="Z91" s="26"/>
      <c r="AA91" s="72" t="str">
        <f t="shared" si="57"/>
        <v/>
      </c>
      <c r="AB91" s="25">
        <f>IF(G91="","",COUNTIF(Tirades!$AY$5:$AY$1081,G91))</f>
        <v>2</v>
      </c>
      <c r="AC91" s="1">
        <f>IF(SUMIF(Tirades!$AD$5:$AD$216,G91,Tirades!$AP$5:$AP$216)=0,"",SUMIF(Tirades!$AD$5:$AD$216,G91,Tirades!$AP$5:$AP$216))</f>
        <v>69</v>
      </c>
      <c r="AD91" s="1">
        <f>IF(SUMIF(Tirades!$AD$221:$AD$432,G91,Tirades!$AP$221:$AP$432)=0,"",SUMIF(Tirades!$AD$221:$AD$432,G91,Tirades!$AP$221:$AP$432))</f>
        <v>65</v>
      </c>
      <c r="AE91" s="1" t="str">
        <f>IF(SUMIF(Tirades!$AD$437:$AD$649,G91,Tirades!$AP$437:$AP$649)=0,"",SUMIF(Tirades!$AD$437:$AD$649,G91,Tirades!$AP$437:$AP$649))</f>
        <v/>
      </c>
      <c r="AF91" s="1" t="str">
        <f>IF(SUMIF(Tirades!$AD$654:$AD$865,G91,Tirades!$AP$654:$AP$865)=0,"",SUMIF(Tirades!$AD$654:$AD$865,G91,Tirades!$AP$654:$AP$865))</f>
        <v/>
      </c>
      <c r="AG91" s="1" t="str">
        <f>IF(SUMIF(Tirades!$AD$870:$AD$1081,G91,Tirades!$AP$870:$AP$1081)=0,"",SUMIF(Tirades!$AD$870:$AD$1081,G91,Tirades!$AP$870:$AP$1081))</f>
        <v/>
      </c>
      <c r="AH91" s="1">
        <f>IF(SUMIF(Tirades!$AD$5:$AD$1081,G91,Tirades!$AP$5:$AP$1081)=0,"",SUMIF(Tirades!$AD$5:$AD$1081,G91,Tirades!$AP$5:$AP$1081))</f>
        <v>134</v>
      </c>
      <c r="AI91" s="4">
        <f t="shared" si="63"/>
        <v>67</v>
      </c>
      <c r="AJ91" s="5">
        <f t="shared" si="64"/>
        <v>67.004502555499982</v>
      </c>
      <c r="AK91" s="1">
        <f t="shared" si="84"/>
        <v>34</v>
      </c>
      <c r="AL91" s="1">
        <f>SUMIF(Tirades!$AD$5:$AD$1081,G91,Tirades!$AR$5:$AR$1081)</f>
        <v>9</v>
      </c>
      <c r="AM91" s="6">
        <f t="shared" si="68"/>
        <v>9.0000000000000011E-3</v>
      </c>
      <c r="AN91" s="1">
        <f>SUMIF(Tirades!$AD$5:$AD$1081,G91,Tirades!$AS$5:$AS$1081)</f>
        <v>5</v>
      </c>
      <c r="AO91" s="7">
        <f t="shared" si="69"/>
        <v>4.9999999999999996E-6</v>
      </c>
      <c r="AP91" s="5">
        <f t="shared" si="65"/>
        <v>134.00900511099996</v>
      </c>
      <c r="AQ91" s="1" t="str">
        <f t="shared" si="66"/>
        <v>Abel Caballé</v>
      </c>
      <c r="AR91" s="1" t="str">
        <f t="shared" si="70"/>
        <v>Bitllerus Junior</v>
      </c>
      <c r="AS91">
        <f t="shared" si="71"/>
        <v>67.004502555499982</v>
      </c>
      <c r="AT91" s="1">
        <f t="shared" si="72"/>
        <v>19</v>
      </c>
      <c r="AU91" s="1" t="str">
        <f t="shared" si="73"/>
        <v>Abel Caballé</v>
      </c>
      <c r="AV91" t="str">
        <f t="shared" si="74"/>
        <v/>
      </c>
      <c r="AW91" s="1" t="str">
        <f t="shared" si="75"/>
        <v/>
      </c>
      <c r="AX91" s="1" t="str">
        <f t="shared" si="76"/>
        <v/>
      </c>
      <c r="AY91" s="1">
        <f t="shared" si="77"/>
        <v>67.004502555499982</v>
      </c>
      <c r="AZ91" s="1">
        <f t="shared" si="78"/>
        <v>3</v>
      </c>
      <c r="BA91" s="1" t="str">
        <f t="shared" si="79"/>
        <v>Abel Caballé</v>
      </c>
      <c r="BB91" s="1" t="str">
        <f t="shared" si="80"/>
        <v/>
      </c>
      <c r="BC91" s="1" t="str">
        <f t="shared" si="81"/>
        <v/>
      </c>
      <c r="BD91" s="1" t="str">
        <f t="shared" si="82"/>
        <v/>
      </c>
      <c r="BE91" s="76">
        <f>IF(G91="","",(SUMIF(Tirades!$BA$5:$BA$1081,G91,Tirades!$BB$5:$BB$1081)))</f>
        <v>18</v>
      </c>
      <c r="BI91" s="30"/>
      <c r="BQ91" s="80"/>
      <c r="BR91" s="80"/>
      <c r="BS91" s="80"/>
      <c r="BT91" s="80"/>
      <c r="BV91" s="80"/>
      <c r="BW91" s="61" t="str">
        <f t="shared" si="87"/>
        <v/>
      </c>
      <c r="BY91" s="75" t="str">
        <f t="shared" si="85"/>
        <v/>
      </c>
      <c r="BZ91" s="61" t="str">
        <f t="shared" si="86"/>
        <v/>
      </c>
      <c r="CA91" s="90" t="str">
        <f>IF(BZ91="","",((SUMIF(Tirades!$AD$5:$AD$1081,G90,Tirades!$AX$5:$AX$1081))+A90))</f>
        <v/>
      </c>
    </row>
    <row r="92" spans="1:79">
      <c r="A92" s="70">
        <v>1.1200000000000001E-7</v>
      </c>
      <c r="B92" s="143"/>
      <c r="C92" s="142"/>
      <c r="D92" s="145"/>
      <c r="E92" s="127" t="str">
        <f t="shared" si="83"/>
        <v>Bitllerus Junior</v>
      </c>
      <c r="F92" s="124" t="s">
        <v>121</v>
      </c>
      <c r="G92" s="84" t="s">
        <v>130</v>
      </c>
      <c r="H92" s="152"/>
      <c r="I92" s="122">
        <f t="shared" ref="I92:I98" si="90">I91</f>
        <v>9</v>
      </c>
      <c r="J92" s="26">
        <v>5</v>
      </c>
      <c r="K92" s="28">
        <f t="shared" si="53"/>
        <v>95</v>
      </c>
      <c r="L92" s="142"/>
      <c r="M92" s="122">
        <f t="shared" si="58"/>
        <v>19</v>
      </c>
      <c r="N92" s="26">
        <v>4</v>
      </c>
      <c r="O92" s="28">
        <f t="shared" si="54"/>
        <v>194</v>
      </c>
      <c r="P92" s="142"/>
      <c r="Q92" s="122">
        <f t="shared" si="59"/>
        <v>0</v>
      </c>
      <c r="R92" s="26"/>
      <c r="S92" s="28" t="str">
        <f t="shared" si="55"/>
        <v/>
      </c>
      <c r="T92" s="142"/>
      <c r="U92" s="122">
        <f t="shared" si="60"/>
        <v>0</v>
      </c>
      <c r="V92" s="26"/>
      <c r="W92" s="28" t="str">
        <f t="shared" si="56"/>
        <v/>
      </c>
      <c r="X92" s="142"/>
      <c r="Y92" s="122">
        <f t="shared" si="61"/>
        <v>0</v>
      </c>
      <c r="Z92" s="26"/>
      <c r="AA92" s="72" t="str">
        <f t="shared" si="57"/>
        <v/>
      </c>
      <c r="AB92" s="25">
        <f>IF(G92="","",COUNTIF(Tirades!$AY$5:$AY$1081,G92))</f>
        <v>2</v>
      </c>
      <c r="AC92" s="1">
        <f>IF(SUMIF(Tirades!$AD$5:$AD$216,G92,Tirades!$AP$5:$AP$216)=0,"",SUMIF(Tirades!$AD$5:$AD$216,G92,Tirades!$AP$5:$AP$216))</f>
        <v>63</v>
      </c>
      <c r="AD92" s="1">
        <f>IF(SUMIF(Tirades!$AD$221:$AD$432,G92,Tirades!$AP$221:$AP$432)=0,"",SUMIF(Tirades!$AD$221:$AD$432,G92,Tirades!$AP$221:$AP$432))</f>
        <v>57</v>
      </c>
      <c r="AE92" s="1" t="str">
        <f>IF(SUMIF(Tirades!$AD$437:$AD$649,G92,Tirades!$AP$437:$AP$649)=0,"",SUMIF(Tirades!$AD$437:$AD$649,G92,Tirades!$AP$437:$AP$649))</f>
        <v/>
      </c>
      <c r="AF92" s="1" t="str">
        <f>IF(SUMIF(Tirades!$AD$654:$AD$865,G92,Tirades!$AP$654:$AP$865)=0,"",SUMIF(Tirades!$AD$654:$AD$865,G92,Tirades!$AP$654:$AP$865))</f>
        <v/>
      </c>
      <c r="AG92" s="1" t="str">
        <f>IF(SUMIF(Tirades!$AD$870:$AD$1081,G92,Tirades!$AP$870:$AP$1081)=0,"",SUMIF(Tirades!$AD$870:$AD$1081,G92,Tirades!$AP$870:$AP$1081))</f>
        <v/>
      </c>
      <c r="AH92" s="1">
        <f>IF(SUMIF(Tirades!$AD$5:$AD$1081,G92,Tirades!$AP$5:$AP$1081)=0,"",SUMIF(Tirades!$AD$5:$AD$1081,G92,Tirades!$AP$5:$AP$1081))</f>
        <v>120</v>
      </c>
      <c r="AI92" s="4">
        <f t="shared" si="63"/>
        <v>60</v>
      </c>
      <c r="AJ92" s="5">
        <f t="shared" si="64"/>
        <v>60.003502056000002</v>
      </c>
      <c r="AK92" s="1">
        <f t="shared" si="84"/>
        <v>65</v>
      </c>
      <c r="AL92" s="1">
        <f>SUMIF(Tirades!$AD$5:$AD$1081,G92,Tirades!$AR$5:$AR$1081)</f>
        <v>7</v>
      </c>
      <c r="AM92" s="6">
        <f t="shared" si="68"/>
        <v>7.0000000000000001E-3</v>
      </c>
      <c r="AN92" s="1">
        <f>SUMIF(Tirades!$AD$5:$AD$1081,G92,Tirades!$AS$5:$AS$1081)</f>
        <v>4</v>
      </c>
      <c r="AO92" s="7">
        <f t="shared" si="69"/>
        <v>3.9999999999999998E-6</v>
      </c>
      <c r="AP92" s="5">
        <f t="shared" si="65"/>
        <v>120.007004112</v>
      </c>
      <c r="AQ92" s="1" t="str">
        <f t="shared" si="66"/>
        <v>Martí Barrera</v>
      </c>
      <c r="AR92" s="1" t="str">
        <f t="shared" si="70"/>
        <v>Bitllerus Junior</v>
      </c>
      <c r="AS92">
        <f t="shared" si="71"/>
        <v>60.003502056000002</v>
      </c>
      <c r="AT92" s="1">
        <f t="shared" si="72"/>
        <v>29</v>
      </c>
      <c r="AU92" s="1" t="str">
        <f t="shared" si="73"/>
        <v>Martí Barrera</v>
      </c>
      <c r="AV92" t="str">
        <f t="shared" si="74"/>
        <v/>
      </c>
      <c r="AW92" s="1" t="str">
        <f t="shared" si="75"/>
        <v/>
      </c>
      <c r="AX92" s="1" t="str">
        <f t="shared" si="76"/>
        <v/>
      </c>
      <c r="AY92" s="1" t="str">
        <f t="shared" si="77"/>
        <v/>
      </c>
      <c r="AZ92" s="1" t="str">
        <f t="shared" si="78"/>
        <v/>
      </c>
      <c r="BA92" s="1" t="str">
        <f t="shared" si="79"/>
        <v/>
      </c>
      <c r="BB92" s="1">
        <f t="shared" si="80"/>
        <v>60.003502056000002</v>
      </c>
      <c r="BC92" s="1">
        <f t="shared" si="81"/>
        <v>4</v>
      </c>
      <c r="BD92" s="1" t="str">
        <f t="shared" si="82"/>
        <v>Martí Barrera</v>
      </c>
      <c r="BE92" s="76">
        <f>IF(G92="","",(SUMIF(Tirades!$BA$5:$BA$1081,G92,Tirades!$BB$5:$BB$1081)))</f>
        <v>18</v>
      </c>
      <c r="BI92" s="30"/>
      <c r="BQ92" s="80"/>
      <c r="BR92" s="80"/>
      <c r="BS92" s="80"/>
      <c r="BT92" s="80"/>
      <c r="BV92" s="80"/>
      <c r="BW92" s="61" t="str">
        <f t="shared" si="87"/>
        <v/>
      </c>
      <c r="BY92" s="75">
        <f t="shared" si="85"/>
        <v>173</v>
      </c>
      <c r="BZ92" s="61" t="str">
        <f t="shared" si="86"/>
        <v>Abel Caballé</v>
      </c>
      <c r="CA92" s="90">
        <f>IF(BZ92="","",((SUMIF(Tirades!$AD$5:$AD$1081,G91,Tirades!$AX$5:$AX$1081))+A91))</f>
        <v>1.11E-7</v>
      </c>
    </row>
    <row r="93" spans="1:79">
      <c r="A93" s="70">
        <v>1.1300000000000001E-7</v>
      </c>
      <c r="B93" s="143"/>
      <c r="C93" s="142"/>
      <c r="D93" s="145"/>
      <c r="E93" s="127" t="str">
        <f t="shared" si="83"/>
        <v>Bitllerus Junior</v>
      </c>
      <c r="F93" s="124" t="s">
        <v>121</v>
      </c>
      <c r="G93" s="84" t="s">
        <v>131</v>
      </c>
      <c r="H93" s="152"/>
      <c r="I93" s="122">
        <f t="shared" si="90"/>
        <v>9</v>
      </c>
      <c r="J93" s="26"/>
      <c r="K93" s="28" t="str">
        <f t="shared" si="53"/>
        <v/>
      </c>
      <c r="L93" s="142"/>
      <c r="M93" s="122">
        <f t="shared" si="58"/>
        <v>19</v>
      </c>
      <c r="N93" s="26">
        <v>1</v>
      </c>
      <c r="O93" s="28">
        <f t="shared" si="54"/>
        <v>191</v>
      </c>
      <c r="P93" s="142"/>
      <c r="Q93" s="122">
        <f t="shared" si="59"/>
        <v>0</v>
      </c>
      <c r="R93" s="26"/>
      <c r="S93" s="28" t="str">
        <f t="shared" si="55"/>
        <v/>
      </c>
      <c r="T93" s="142"/>
      <c r="U93" s="122">
        <f t="shared" si="60"/>
        <v>0</v>
      </c>
      <c r="V93" s="26"/>
      <c r="W93" s="28" t="str">
        <f t="shared" si="56"/>
        <v/>
      </c>
      <c r="X93" s="142"/>
      <c r="Y93" s="122">
        <f t="shared" si="61"/>
        <v>0</v>
      </c>
      <c r="Z93" s="26"/>
      <c r="AA93" s="72" t="str">
        <f t="shared" si="57"/>
        <v/>
      </c>
      <c r="AB93" s="25">
        <f>IF(G93="","",COUNTIF(Tirades!$AY$5:$AY$1081,G93))</f>
        <v>1</v>
      </c>
      <c r="AC93" s="1" t="str">
        <f>IF(SUMIF(Tirades!$AD$5:$AD$216,G93,Tirades!$AP$5:$AP$216)=0,"",SUMIF(Tirades!$AD$5:$AD$216,G93,Tirades!$AP$5:$AP$216))</f>
        <v/>
      </c>
      <c r="AD93" s="1">
        <f>IF(SUMIF(Tirades!$AD$221:$AD$432,G93,Tirades!$AP$221:$AP$432)=0,"",SUMIF(Tirades!$AD$221:$AD$432,G93,Tirades!$AP$221:$AP$432))</f>
        <v>55</v>
      </c>
      <c r="AE93" s="1" t="str">
        <f>IF(SUMIF(Tirades!$AD$437:$AD$649,G93,Tirades!$AP$437:$AP$649)=0,"",SUMIF(Tirades!$AD$437:$AD$649,G93,Tirades!$AP$437:$AP$649))</f>
        <v/>
      </c>
      <c r="AF93" s="1" t="str">
        <f>IF(SUMIF(Tirades!$AD$654:$AD$865,G93,Tirades!$AP$654:$AP$865)=0,"",SUMIF(Tirades!$AD$654:$AD$865,G93,Tirades!$AP$654:$AP$865))</f>
        <v/>
      </c>
      <c r="AG93" s="1" t="str">
        <f>IF(SUMIF(Tirades!$AD$870:$AD$1081,G93,Tirades!$AP$870:$AP$1081)=0,"",SUMIF(Tirades!$AD$870:$AD$1081,G93,Tirades!$AP$870:$AP$1081))</f>
        <v/>
      </c>
      <c r="AH93" s="1">
        <f>IF(SUMIF(Tirades!$AD$5:$AD$1081,G93,Tirades!$AP$5:$AP$1081)=0,"",SUMIF(Tirades!$AD$5:$AD$1081,G93,Tirades!$AP$5:$AP$1081))</f>
        <v>55</v>
      </c>
      <c r="AI93" s="4">
        <f t="shared" si="63"/>
        <v>55</v>
      </c>
      <c r="AJ93" s="5">
        <f t="shared" si="64"/>
        <v>55.003001112999996</v>
      </c>
      <c r="AK93" s="1">
        <f t="shared" si="84"/>
        <v>90</v>
      </c>
      <c r="AL93" s="1">
        <f>SUMIF(Tirades!$AD$5:$AD$1081,G93,Tirades!$AR$5:$AR$1081)</f>
        <v>3</v>
      </c>
      <c r="AM93" s="6">
        <f t="shared" si="68"/>
        <v>3.0000000000000001E-3</v>
      </c>
      <c r="AN93" s="1">
        <f>SUMIF(Tirades!$AD$5:$AD$1081,G93,Tirades!$AS$5:$AS$1081)</f>
        <v>1</v>
      </c>
      <c r="AO93" s="7">
        <f t="shared" si="69"/>
        <v>9.9999999999999995E-7</v>
      </c>
      <c r="AP93" s="5">
        <f t="shared" si="65"/>
        <v>55.003001112999996</v>
      </c>
      <c r="AQ93" s="1" t="str">
        <f t="shared" si="66"/>
        <v>Jan Caupena</v>
      </c>
      <c r="AR93" s="1" t="str">
        <f t="shared" si="70"/>
        <v>Bitllerus Junior</v>
      </c>
      <c r="AS93">
        <f t="shared" si="71"/>
        <v>55.003001112999996</v>
      </c>
      <c r="AT93" s="1">
        <f t="shared" si="72"/>
        <v>37</v>
      </c>
      <c r="AU93" s="1" t="str">
        <f t="shared" si="73"/>
        <v>Jan Caupena</v>
      </c>
      <c r="AV93" t="str">
        <f t="shared" si="74"/>
        <v/>
      </c>
      <c r="AW93" s="1" t="str">
        <f t="shared" si="75"/>
        <v/>
      </c>
      <c r="AX93" s="1" t="str">
        <f t="shared" si="76"/>
        <v/>
      </c>
      <c r="AY93" s="1" t="str">
        <f t="shared" si="77"/>
        <v/>
      </c>
      <c r="AZ93" s="1" t="str">
        <f t="shared" si="78"/>
        <v/>
      </c>
      <c r="BA93" s="1" t="str">
        <f t="shared" si="79"/>
        <v/>
      </c>
      <c r="BB93" s="1">
        <f t="shared" si="80"/>
        <v>55.003001112999996</v>
      </c>
      <c r="BC93" s="1">
        <f t="shared" si="81"/>
        <v>10</v>
      </c>
      <c r="BD93" s="1" t="str">
        <f t="shared" si="82"/>
        <v>Jan Caupena</v>
      </c>
      <c r="BE93" s="76">
        <f>IF(G93="","",(SUMIF(Tirades!$BA$5:$BA$1081,G93,Tirades!$BB$5:$BB$1081)))</f>
        <v>9</v>
      </c>
      <c r="BI93" s="30"/>
      <c r="BQ93" s="80"/>
      <c r="BR93" s="80"/>
      <c r="BS93" s="80"/>
      <c r="BT93" s="80"/>
      <c r="BV93" s="80"/>
      <c r="BW93" s="61" t="str">
        <f t="shared" si="87"/>
        <v/>
      </c>
      <c r="BY93" s="75">
        <f t="shared" si="85"/>
        <v>172</v>
      </c>
      <c r="BZ93" s="61" t="str">
        <f t="shared" si="86"/>
        <v>Martí Barrera</v>
      </c>
      <c r="CA93" s="90">
        <f>IF(BZ93="","",((SUMIF(Tirades!$AD$5:$AD$1081,G92,Tirades!$AX$5:$AX$1081))+A92))</f>
        <v>1.1200000000000001E-7</v>
      </c>
    </row>
    <row r="94" spans="1:79">
      <c r="A94" s="70">
        <v>1.14E-7</v>
      </c>
      <c r="B94" s="143"/>
      <c r="C94" s="142"/>
      <c r="D94" s="145"/>
      <c r="E94" s="127" t="str">
        <f t="shared" si="83"/>
        <v>Bitllerus Junior</v>
      </c>
      <c r="F94" s="124" t="s">
        <v>104</v>
      </c>
      <c r="G94" s="84" t="s">
        <v>132</v>
      </c>
      <c r="H94" s="152"/>
      <c r="I94" s="122">
        <f t="shared" si="90"/>
        <v>9</v>
      </c>
      <c r="J94" s="26">
        <v>1</v>
      </c>
      <c r="K94" s="28">
        <f t="shared" si="53"/>
        <v>91</v>
      </c>
      <c r="L94" s="142"/>
      <c r="M94" s="122">
        <f t="shared" si="58"/>
        <v>19</v>
      </c>
      <c r="N94" s="26">
        <v>5</v>
      </c>
      <c r="O94" s="28">
        <f t="shared" si="54"/>
        <v>195</v>
      </c>
      <c r="P94" s="142"/>
      <c r="Q94" s="122">
        <f t="shared" si="59"/>
        <v>0</v>
      </c>
      <c r="R94" s="26"/>
      <c r="S94" s="28" t="str">
        <f t="shared" si="55"/>
        <v/>
      </c>
      <c r="T94" s="142"/>
      <c r="U94" s="122">
        <f t="shared" si="60"/>
        <v>0</v>
      </c>
      <c r="V94" s="26"/>
      <c r="W94" s="28" t="str">
        <f t="shared" si="56"/>
        <v/>
      </c>
      <c r="X94" s="142"/>
      <c r="Y94" s="122">
        <f t="shared" si="61"/>
        <v>0</v>
      </c>
      <c r="Z94" s="26"/>
      <c r="AA94" s="72" t="str">
        <f t="shared" si="57"/>
        <v/>
      </c>
      <c r="AB94" s="25">
        <f>IF(G94="","",COUNTIF(Tirades!$AY$5:$AY$1081,G94))</f>
        <v>2</v>
      </c>
      <c r="AC94" s="1">
        <f>IF(SUMIF(Tirades!$AD$5:$AD$216,G94,Tirades!$AP$5:$AP$216)=0,"",SUMIF(Tirades!$AD$5:$AD$216,G94,Tirades!$AP$5:$AP$216))</f>
        <v>52</v>
      </c>
      <c r="AD94" s="1">
        <f>IF(SUMIF(Tirades!$AD$221:$AD$432,G94,Tirades!$AP$221:$AP$432)=0,"",SUMIF(Tirades!$AD$221:$AD$432,G94,Tirades!$AP$221:$AP$432))</f>
        <v>51</v>
      </c>
      <c r="AE94" s="1" t="str">
        <f>IF(SUMIF(Tirades!$AD$437:$AD$649,G94,Tirades!$AP$437:$AP$649)=0,"",SUMIF(Tirades!$AD$437:$AD$649,G94,Tirades!$AP$437:$AP$649))</f>
        <v/>
      </c>
      <c r="AF94" s="1" t="str">
        <f>IF(SUMIF(Tirades!$AD$654:$AD$865,G94,Tirades!$AP$654:$AP$865)=0,"",SUMIF(Tirades!$AD$654:$AD$865,G94,Tirades!$AP$654:$AP$865))</f>
        <v/>
      </c>
      <c r="AG94" s="1" t="str">
        <f>IF(SUMIF(Tirades!$AD$870:$AD$1081,G94,Tirades!$AP$870:$AP$1081)=0,"",SUMIF(Tirades!$AD$870:$AD$1081,G94,Tirades!$AP$870:$AP$1081))</f>
        <v/>
      </c>
      <c r="AH94" s="1">
        <f>IF(SUMIF(Tirades!$AD$5:$AD$1081,G94,Tirades!$AP$5:$AP$1081)=0,"",SUMIF(Tirades!$AD$5:$AD$1081,G94,Tirades!$AP$5:$AP$1081))</f>
        <v>103</v>
      </c>
      <c r="AI94" s="4">
        <f t="shared" si="63"/>
        <v>51.5</v>
      </c>
      <c r="AJ94" s="5">
        <f t="shared" si="64"/>
        <v>51.503000557</v>
      </c>
      <c r="AK94" s="1">
        <f t="shared" si="84"/>
        <v>110</v>
      </c>
      <c r="AL94" s="1">
        <f>SUMIF(Tirades!$AD$5:$AD$1081,G94,Tirades!$AR$5:$AR$1081)</f>
        <v>6</v>
      </c>
      <c r="AM94" s="6">
        <f t="shared" si="68"/>
        <v>6.0000000000000001E-3</v>
      </c>
      <c r="AN94" s="1">
        <f>SUMIF(Tirades!$AD$5:$AD$1081,G94,Tirades!$AS$5:$AS$1081)</f>
        <v>1</v>
      </c>
      <c r="AO94" s="7">
        <f t="shared" si="69"/>
        <v>9.9999999999999995E-7</v>
      </c>
      <c r="AP94" s="5">
        <f t="shared" si="65"/>
        <v>103.006001114</v>
      </c>
      <c r="AQ94" s="1" t="str">
        <f t="shared" si="66"/>
        <v>Lluc Carbonell</v>
      </c>
      <c r="AR94" s="1" t="str">
        <f t="shared" si="70"/>
        <v>Bitllerus Junior</v>
      </c>
      <c r="AS94" t="str">
        <f t="shared" si="71"/>
        <v/>
      </c>
      <c r="AT94" s="1" t="str">
        <f t="shared" si="72"/>
        <v/>
      </c>
      <c r="AU94" s="1" t="str">
        <f t="shared" si="73"/>
        <v/>
      </c>
      <c r="AV94">
        <f t="shared" si="74"/>
        <v>51.503000557</v>
      </c>
      <c r="AW94" s="1">
        <f t="shared" si="75"/>
        <v>69</v>
      </c>
      <c r="AX94" s="1" t="str">
        <f t="shared" si="76"/>
        <v>Lluc Carbonell</v>
      </c>
      <c r="AY94" s="1" t="str">
        <f t="shared" si="77"/>
        <v/>
      </c>
      <c r="AZ94" s="1" t="str">
        <f t="shared" si="78"/>
        <v/>
      </c>
      <c r="BA94" s="1" t="str">
        <f t="shared" si="79"/>
        <v/>
      </c>
      <c r="BB94" s="1">
        <f t="shared" si="80"/>
        <v>51.503000557</v>
      </c>
      <c r="BC94" s="1">
        <f t="shared" si="81"/>
        <v>12</v>
      </c>
      <c r="BD94" s="1" t="str">
        <f t="shared" si="82"/>
        <v>Lluc Carbonell</v>
      </c>
      <c r="BE94" s="76">
        <f>IF(G94="","",(SUMIF(Tirades!$BA$5:$BA$1081,G94,Tirades!$BB$5:$BB$1081)))</f>
        <v>18</v>
      </c>
      <c r="BI94" s="30"/>
      <c r="BQ94" s="80"/>
      <c r="BR94" s="80"/>
      <c r="BS94" s="80"/>
      <c r="BT94" s="80"/>
      <c r="BV94" s="80"/>
      <c r="BW94" s="61" t="str">
        <f t="shared" si="87"/>
        <v/>
      </c>
      <c r="BY94" s="75">
        <f t="shared" si="85"/>
        <v>171</v>
      </c>
      <c r="BZ94" s="61" t="str">
        <f t="shared" si="86"/>
        <v>Jan Caupena</v>
      </c>
      <c r="CA94" s="90">
        <f>IF(BZ94="","",((SUMIF(Tirades!$AD$5:$AD$1081,G93,Tirades!$AX$5:$AX$1081))+A93))</f>
        <v>1.1300000000000001E-7</v>
      </c>
    </row>
    <row r="95" spans="1:79">
      <c r="A95" s="70">
        <v>1.1500000000000001E-7</v>
      </c>
      <c r="B95" s="143"/>
      <c r="C95" s="142"/>
      <c r="D95" s="145"/>
      <c r="E95" s="127" t="str">
        <f t="shared" si="83"/>
        <v>Bitllerus Junior</v>
      </c>
      <c r="F95" s="123" t="s">
        <v>121</v>
      </c>
      <c r="G95" s="84" t="s">
        <v>133</v>
      </c>
      <c r="H95" s="152"/>
      <c r="I95" s="122">
        <f t="shared" si="90"/>
        <v>9</v>
      </c>
      <c r="J95" s="26">
        <v>2</v>
      </c>
      <c r="K95" s="28">
        <f t="shared" si="53"/>
        <v>92</v>
      </c>
      <c r="L95" s="142"/>
      <c r="M95" s="122">
        <f t="shared" si="58"/>
        <v>19</v>
      </c>
      <c r="N95" s="26"/>
      <c r="O95" s="28" t="str">
        <f t="shared" si="54"/>
        <v/>
      </c>
      <c r="P95" s="142"/>
      <c r="Q95" s="122">
        <f t="shared" si="59"/>
        <v>0</v>
      </c>
      <c r="R95" s="26"/>
      <c r="S95" s="28" t="str">
        <f t="shared" si="55"/>
        <v/>
      </c>
      <c r="T95" s="142"/>
      <c r="U95" s="122">
        <f t="shared" si="60"/>
        <v>0</v>
      </c>
      <c r="V95" s="26"/>
      <c r="W95" s="28" t="str">
        <f t="shared" si="56"/>
        <v/>
      </c>
      <c r="X95" s="142"/>
      <c r="Y95" s="122">
        <f t="shared" si="61"/>
        <v>0</v>
      </c>
      <c r="Z95" s="26"/>
      <c r="AA95" s="72" t="str">
        <f t="shared" si="57"/>
        <v/>
      </c>
      <c r="AB95" s="25">
        <f>IF(G95="","",COUNTIF(Tirades!$AY$5:$AY$1081,G95))</f>
        <v>1</v>
      </c>
      <c r="AC95" s="1">
        <f>IF(SUMIF(Tirades!$AD$5:$AD$216,G95,Tirades!$AP$5:$AP$216)=0,"",SUMIF(Tirades!$AD$5:$AD$216,G95,Tirades!$AP$5:$AP$216))</f>
        <v>55</v>
      </c>
      <c r="AD95" s="1" t="str">
        <f>IF(SUMIF(Tirades!$AD$221:$AD$432,G95,Tirades!$AP$221:$AP$432)=0,"",SUMIF(Tirades!$AD$221:$AD$432,G95,Tirades!$AP$221:$AP$432))</f>
        <v/>
      </c>
      <c r="AE95" s="1" t="str">
        <f>IF(SUMIF(Tirades!$AD$437:$AD$649,G95,Tirades!$AP$437:$AP$649)=0,"",SUMIF(Tirades!$AD$437:$AD$649,G95,Tirades!$AP$437:$AP$649))</f>
        <v/>
      </c>
      <c r="AF95" s="1" t="str">
        <f>IF(SUMIF(Tirades!$AD$654:$AD$865,G95,Tirades!$AP$654:$AP$865)=0,"",SUMIF(Tirades!$AD$654:$AD$865,G95,Tirades!$AP$654:$AP$865))</f>
        <v/>
      </c>
      <c r="AG95" s="1" t="str">
        <f>IF(SUMIF(Tirades!$AD$870:$AD$1081,G95,Tirades!$AP$870:$AP$1081)=0,"",SUMIF(Tirades!$AD$870:$AD$1081,G95,Tirades!$AP$870:$AP$1081))</f>
        <v/>
      </c>
      <c r="AH95" s="1">
        <f>IF(SUMIF(Tirades!$AD$5:$AD$1081,G95,Tirades!$AP$5:$AP$1081)=0,"",SUMIF(Tirades!$AD$5:$AD$1081,G95,Tirades!$AP$5:$AP$1081))</f>
        <v>55</v>
      </c>
      <c r="AI95" s="4">
        <f t="shared" si="63"/>
        <v>55</v>
      </c>
      <c r="AJ95" s="5">
        <f t="shared" si="64"/>
        <v>55.004000114999997</v>
      </c>
      <c r="AK95" s="1">
        <f t="shared" si="84"/>
        <v>85</v>
      </c>
      <c r="AL95" s="1">
        <f>SUMIF(Tirades!$AD$5:$AD$1081,G95,Tirades!$AR$5:$AR$1081)</f>
        <v>4</v>
      </c>
      <c r="AM95" s="6">
        <f t="shared" si="68"/>
        <v>4.0000000000000001E-3</v>
      </c>
      <c r="AN95" s="1">
        <f>SUMIF(Tirades!$AD$5:$AD$1081,G95,Tirades!$AS$5:$AS$1081)</f>
        <v>0</v>
      </c>
      <c r="AO95" s="7">
        <f t="shared" si="69"/>
        <v>0</v>
      </c>
      <c r="AP95" s="5">
        <f t="shared" si="65"/>
        <v>55.004000114999997</v>
      </c>
      <c r="AQ95" s="1" t="str">
        <f t="shared" si="66"/>
        <v>Amadeu Ciurana</v>
      </c>
      <c r="AR95" s="1" t="str">
        <f t="shared" si="70"/>
        <v>Bitllerus Junior</v>
      </c>
      <c r="AS95">
        <f t="shared" si="71"/>
        <v>55.004000114999997</v>
      </c>
      <c r="AT95" s="1">
        <f t="shared" si="72"/>
        <v>34</v>
      </c>
      <c r="AU95" s="1" t="str">
        <f t="shared" si="73"/>
        <v>Amadeu Ciurana</v>
      </c>
      <c r="AV95" t="str">
        <f t="shared" si="74"/>
        <v/>
      </c>
      <c r="AW95" s="1" t="str">
        <f t="shared" si="75"/>
        <v/>
      </c>
      <c r="AX95" s="1" t="str">
        <f t="shared" si="76"/>
        <v/>
      </c>
      <c r="AY95" s="1" t="str">
        <f t="shared" si="77"/>
        <v/>
      </c>
      <c r="AZ95" s="1" t="str">
        <f t="shared" si="78"/>
        <v/>
      </c>
      <c r="BA95" s="1" t="str">
        <f t="shared" si="79"/>
        <v/>
      </c>
      <c r="BB95" s="1">
        <f t="shared" si="80"/>
        <v>55.004000114999997</v>
      </c>
      <c r="BC95" s="1">
        <f t="shared" si="81"/>
        <v>7</v>
      </c>
      <c r="BD95" s="1" t="str">
        <f t="shared" si="82"/>
        <v>Amadeu Ciurana</v>
      </c>
      <c r="BE95" s="76">
        <f>IF(G95="","",(SUMIF(Tirades!$BA$5:$BA$1081,G95,Tirades!$BB$5:$BB$1081)))</f>
        <v>9</v>
      </c>
      <c r="BI95" s="30"/>
      <c r="BQ95" s="80"/>
      <c r="BR95" s="80"/>
      <c r="BS95" s="80"/>
      <c r="BT95" s="80"/>
      <c r="BV95" s="80"/>
      <c r="BW95" s="61" t="str">
        <f t="shared" si="87"/>
        <v/>
      </c>
      <c r="BY95" s="75">
        <f t="shared" si="85"/>
        <v>170</v>
      </c>
      <c r="BZ95" s="61" t="str">
        <f t="shared" si="86"/>
        <v>Lluc Carbonell</v>
      </c>
      <c r="CA95" s="90">
        <f>IF(BZ95="","",((SUMIF(Tirades!$AD$5:$AD$1081,G94,Tirades!$AX$5:$AX$1081))+A94))</f>
        <v>1.14E-7</v>
      </c>
    </row>
    <row r="96" spans="1:79">
      <c r="A96" s="70">
        <v>1.1600000000000001E-7</v>
      </c>
      <c r="B96" s="143"/>
      <c r="C96" s="142"/>
      <c r="D96" s="145"/>
      <c r="E96" s="127" t="str">
        <f t="shared" si="83"/>
        <v>Bitllerus Junior</v>
      </c>
      <c r="F96" s="123" t="s">
        <v>121</v>
      </c>
      <c r="G96" s="84" t="s">
        <v>134</v>
      </c>
      <c r="H96" s="152"/>
      <c r="I96" s="122">
        <f t="shared" si="90"/>
        <v>9</v>
      </c>
      <c r="J96" s="26">
        <v>3</v>
      </c>
      <c r="K96" s="28">
        <f t="shared" si="53"/>
        <v>93</v>
      </c>
      <c r="L96" s="142"/>
      <c r="M96" s="122">
        <f t="shared" si="58"/>
        <v>19</v>
      </c>
      <c r="N96" s="26">
        <v>3</v>
      </c>
      <c r="O96" s="28">
        <f t="shared" si="54"/>
        <v>193</v>
      </c>
      <c r="P96" s="142"/>
      <c r="Q96" s="122">
        <f t="shared" si="59"/>
        <v>0</v>
      </c>
      <c r="R96" s="26"/>
      <c r="S96" s="28" t="str">
        <f t="shared" si="55"/>
        <v/>
      </c>
      <c r="T96" s="142"/>
      <c r="U96" s="122">
        <f t="shared" si="60"/>
        <v>0</v>
      </c>
      <c r="V96" s="26"/>
      <c r="W96" s="28" t="str">
        <f t="shared" si="56"/>
        <v/>
      </c>
      <c r="X96" s="142"/>
      <c r="Y96" s="122">
        <f t="shared" si="61"/>
        <v>0</v>
      </c>
      <c r="Z96" s="26"/>
      <c r="AA96" s="72" t="str">
        <f t="shared" si="57"/>
        <v/>
      </c>
      <c r="AB96" s="25">
        <f>IF(G96="","",COUNTIF(Tirades!$AY$5:$AY$1081,G96))</f>
        <v>2</v>
      </c>
      <c r="AC96" s="1">
        <f>IF(SUMIF(Tirades!$AD$5:$AD$216,G96,Tirades!$AP$5:$AP$216)=0,"",SUMIF(Tirades!$AD$5:$AD$216,G96,Tirades!$AP$5:$AP$216))</f>
        <v>53</v>
      </c>
      <c r="AD96" s="1">
        <f>IF(SUMIF(Tirades!$AD$221:$AD$432,G96,Tirades!$AP$221:$AP$432)=0,"",SUMIF(Tirades!$AD$221:$AD$432,G96,Tirades!$AP$221:$AP$432))</f>
        <v>48</v>
      </c>
      <c r="AE96" s="1" t="str">
        <f>IF(SUMIF(Tirades!$AD$437:$AD$649,G96,Tirades!$AP$437:$AP$649)=0,"",SUMIF(Tirades!$AD$437:$AD$649,G96,Tirades!$AP$437:$AP$649))</f>
        <v/>
      </c>
      <c r="AF96" s="1" t="str">
        <f>IF(SUMIF(Tirades!$AD$654:$AD$865,G96,Tirades!$AP$654:$AP$865)=0,"",SUMIF(Tirades!$AD$654:$AD$865,G96,Tirades!$AP$654:$AP$865))</f>
        <v/>
      </c>
      <c r="AG96" s="1" t="str">
        <f>IF(SUMIF(Tirades!$AD$870:$AD$1081,G96,Tirades!$AP$870:$AP$1081)=0,"",SUMIF(Tirades!$AD$870:$AD$1081,G96,Tirades!$AP$870:$AP$1081))</f>
        <v/>
      </c>
      <c r="AH96" s="1">
        <f>IF(SUMIF(Tirades!$AD$5:$AD$1081,G96,Tirades!$AP$5:$AP$1081)=0,"",SUMIF(Tirades!$AD$5:$AD$1081,G96,Tirades!$AP$5:$AP$1081))</f>
        <v>101</v>
      </c>
      <c r="AI96" s="4">
        <f t="shared" si="63"/>
        <v>50.5</v>
      </c>
      <c r="AJ96" s="5">
        <f t="shared" si="64"/>
        <v>50.502501057999993</v>
      </c>
      <c r="AK96" s="1">
        <f t="shared" si="84"/>
        <v>117</v>
      </c>
      <c r="AL96" s="1">
        <f>SUMIF(Tirades!$AD$5:$AD$1081,G96,Tirades!$AR$5:$AR$1081)</f>
        <v>5</v>
      </c>
      <c r="AM96" s="6">
        <f t="shared" si="68"/>
        <v>5.0000000000000001E-3</v>
      </c>
      <c r="AN96" s="1">
        <f>SUMIF(Tirades!$AD$5:$AD$1081,G96,Tirades!$AS$5:$AS$1081)</f>
        <v>2</v>
      </c>
      <c r="AO96" s="7">
        <f t="shared" si="69"/>
        <v>1.9999999999999999E-6</v>
      </c>
      <c r="AP96" s="5">
        <f t="shared" si="65"/>
        <v>101.00500211599999</v>
      </c>
      <c r="AQ96" s="1" t="str">
        <f t="shared" si="66"/>
        <v>Alan Mena</v>
      </c>
      <c r="AR96" s="1" t="str">
        <f t="shared" si="70"/>
        <v>Bitllerus Junior</v>
      </c>
      <c r="AS96">
        <f t="shared" si="71"/>
        <v>50.502501057999993</v>
      </c>
      <c r="AT96" s="1">
        <f t="shared" si="72"/>
        <v>42</v>
      </c>
      <c r="AU96" s="1" t="str">
        <f t="shared" si="73"/>
        <v>Alan Mena</v>
      </c>
      <c r="AV96" t="str">
        <f t="shared" si="74"/>
        <v/>
      </c>
      <c r="AW96" s="1" t="str">
        <f t="shared" si="75"/>
        <v/>
      </c>
      <c r="AX96" s="1" t="str">
        <f t="shared" si="76"/>
        <v/>
      </c>
      <c r="AY96" s="1" t="str">
        <f t="shared" si="77"/>
        <v/>
      </c>
      <c r="AZ96" s="1" t="str">
        <f t="shared" si="78"/>
        <v/>
      </c>
      <c r="BA96" s="1" t="str">
        <f t="shared" si="79"/>
        <v/>
      </c>
      <c r="BB96" s="1">
        <f t="shared" si="80"/>
        <v>50.502501057999993</v>
      </c>
      <c r="BC96" s="1">
        <f t="shared" si="81"/>
        <v>14</v>
      </c>
      <c r="BD96" s="1" t="str">
        <f t="shared" si="82"/>
        <v>Alan Mena</v>
      </c>
      <c r="BE96" s="76">
        <f>IF(G96="","",(SUMIF(Tirades!$BA$5:$BA$1081,G96,Tirades!$BB$5:$BB$1081)))</f>
        <v>18</v>
      </c>
      <c r="BI96" s="30"/>
      <c r="BQ96" s="80"/>
      <c r="BR96" s="80"/>
      <c r="BS96" s="80"/>
      <c r="BT96" s="80"/>
      <c r="BV96" s="80"/>
      <c r="BW96" s="61" t="str">
        <f t="shared" si="87"/>
        <v/>
      </c>
      <c r="BY96" s="75">
        <f t="shared" si="85"/>
        <v>84</v>
      </c>
      <c r="BZ96" s="61" t="str">
        <f t="shared" si="86"/>
        <v>Amadeu Ciurana</v>
      </c>
      <c r="CA96" s="90">
        <f>IF(BZ96="","",((SUMIF(Tirades!$AD$5:$AD$1081,G95,Tirades!$AX$5:$AX$1081))+A95))</f>
        <v>1.000000115</v>
      </c>
    </row>
    <row r="97" spans="1:79">
      <c r="A97" s="70">
        <v>1.17E-7</v>
      </c>
      <c r="B97" s="143"/>
      <c r="C97" s="142"/>
      <c r="D97" s="145"/>
      <c r="E97" s="127" t="str">
        <f t="shared" si="83"/>
        <v>Bitllerus Junior</v>
      </c>
      <c r="F97" s="123"/>
      <c r="G97" s="84"/>
      <c r="H97" s="152"/>
      <c r="I97" s="122">
        <f t="shared" si="90"/>
        <v>9</v>
      </c>
      <c r="J97" s="26"/>
      <c r="K97" s="28" t="str">
        <f t="shared" si="53"/>
        <v/>
      </c>
      <c r="L97" s="142"/>
      <c r="M97" s="122">
        <f t="shared" si="58"/>
        <v>19</v>
      </c>
      <c r="N97" s="26"/>
      <c r="O97" s="28" t="str">
        <f t="shared" si="54"/>
        <v/>
      </c>
      <c r="P97" s="142"/>
      <c r="Q97" s="122">
        <f t="shared" si="59"/>
        <v>0</v>
      </c>
      <c r="R97" s="26"/>
      <c r="S97" s="28" t="str">
        <f t="shared" si="55"/>
        <v/>
      </c>
      <c r="T97" s="142"/>
      <c r="U97" s="122">
        <f t="shared" si="60"/>
        <v>0</v>
      </c>
      <c r="V97" s="26"/>
      <c r="W97" s="28" t="str">
        <f t="shared" si="56"/>
        <v/>
      </c>
      <c r="X97" s="142"/>
      <c r="Y97" s="122">
        <f t="shared" si="61"/>
        <v>0</v>
      </c>
      <c r="Z97" s="26"/>
      <c r="AA97" s="72" t="str">
        <f t="shared" si="57"/>
        <v/>
      </c>
      <c r="AB97" s="25" t="str">
        <f>IF(G97="","",COUNTIF(Tirades!$AY$5:$AY$1081,G97))</f>
        <v/>
      </c>
      <c r="AC97" s="1" t="str">
        <f>IF(SUMIF(Tirades!$AD$5:$AD$216,G97,Tirades!$AP$5:$AP$216)=0,"",SUMIF(Tirades!$AD$5:$AD$216,G97,Tirades!$AP$5:$AP$216))</f>
        <v/>
      </c>
      <c r="AD97" s="1" t="str">
        <f>IF(SUMIF(Tirades!$AD$221:$AD$432,G97,Tirades!$AP$221:$AP$432)=0,"",SUMIF(Tirades!$AD$221:$AD$432,G97,Tirades!$AP$221:$AP$432))</f>
        <v/>
      </c>
      <c r="AE97" s="1" t="str">
        <f>IF(SUMIF(Tirades!$AD$437:$AD$649,G97,Tirades!$AP$437:$AP$649)=0,"",SUMIF(Tirades!$AD$437:$AD$649,G97,Tirades!$AP$437:$AP$649))</f>
        <v/>
      </c>
      <c r="AF97" s="1" t="str">
        <f>IF(SUMIF(Tirades!$AD$654:$AD$865,G97,Tirades!$AP$654:$AP$865)=0,"",SUMIF(Tirades!$AD$654:$AD$865,G97,Tirades!$AP$654:$AP$865))</f>
        <v/>
      </c>
      <c r="AG97" s="1" t="str">
        <f>IF(SUMIF(Tirades!$AD$870:$AD$1081,G97,Tirades!$AP$870:$AP$1081)=0,"",SUMIF(Tirades!$AD$870:$AD$1081,G97,Tirades!$AP$870:$AP$1081))</f>
        <v/>
      </c>
      <c r="AH97" s="1" t="str">
        <f>IF(SUMIF(Tirades!$AD$5:$AD$1081,G97,Tirades!$AP$5:$AP$1081)=0,"",SUMIF(Tirades!$AD$5:$AD$1081,G97,Tirades!$AP$5:$AP$1081))</f>
        <v/>
      </c>
      <c r="AI97" s="4" t="str">
        <f t="shared" si="63"/>
        <v/>
      </c>
      <c r="AJ97" s="5" t="str">
        <f t="shared" si="64"/>
        <v/>
      </c>
      <c r="AK97" s="1" t="str">
        <f t="shared" si="84"/>
        <v/>
      </c>
      <c r="AL97" s="1">
        <f>SUMIF(Tirades!$AD$5:$AD$1081,G97,Tirades!$AR$5:$AR$1081)</f>
        <v>0</v>
      </c>
      <c r="AM97" s="6">
        <f t="shared" si="68"/>
        <v>0</v>
      </c>
      <c r="AN97" s="1">
        <f>SUMIF(Tirades!$AD$5:$AD$1081,G97,Tirades!$AS$5:$AS$1081)</f>
        <v>0</v>
      </c>
      <c r="AO97" s="7">
        <f t="shared" si="69"/>
        <v>0</v>
      </c>
      <c r="AP97" s="5" t="str">
        <f t="shared" si="65"/>
        <v/>
      </c>
      <c r="AQ97" s="1" t="str">
        <f t="shared" si="66"/>
        <v/>
      </c>
      <c r="AR97" s="1" t="str">
        <f t="shared" si="70"/>
        <v/>
      </c>
      <c r="AS97" t="str">
        <f t="shared" si="71"/>
        <v/>
      </c>
      <c r="AT97" s="1" t="str">
        <f t="shared" si="72"/>
        <v/>
      </c>
      <c r="AU97" s="1" t="str">
        <f t="shared" si="73"/>
        <v/>
      </c>
      <c r="AV97" t="str">
        <f t="shared" si="74"/>
        <v/>
      </c>
      <c r="AW97" s="1" t="str">
        <f t="shared" si="75"/>
        <v/>
      </c>
      <c r="AX97" s="1" t="str">
        <f t="shared" si="76"/>
        <v/>
      </c>
      <c r="AY97" s="1" t="str">
        <f t="shared" si="77"/>
        <v/>
      </c>
      <c r="AZ97" s="1" t="str">
        <f t="shared" si="78"/>
        <v/>
      </c>
      <c r="BA97" s="1" t="str">
        <f t="shared" si="79"/>
        <v/>
      </c>
      <c r="BB97" s="1" t="str">
        <f t="shared" si="80"/>
        <v/>
      </c>
      <c r="BC97" s="1" t="str">
        <f t="shared" si="81"/>
        <v/>
      </c>
      <c r="BD97" s="1" t="str">
        <f t="shared" si="82"/>
        <v/>
      </c>
      <c r="BE97" s="76" t="str">
        <f>IF(G97="","",(SUMIF(Tirades!$BA$5:$BA$1081,G97,Tirades!$BB$5:$BB$1081)))</f>
        <v/>
      </c>
      <c r="BI97" s="30"/>
      <c r="BQ97" s="80"/>
      <c r="BR97" s="80"/>
      <c r="BS97" s="80"/>
      <c r="BT97" s="80"/>
      <c r="BV97" s="80"/>
      <c r="BW97" s="61" t="str">
        <f t="shared" si="87"/>
        <v/>
      </c>
      <c r="BY97" s="75">
        <f t="shared" si="85"/>
        <v>169</v>
      </c>
      <c r="BZ97" s="61" t="str">
        <f t="shared" si="86"/>
        <v>Alan Mena</v>
      </c>
      <c r="CA97" s="90">
        <f>IF(BZ97="","",((SUMIF(Tirades!$AD$5:$AD$1081,G96,Tirades!$AX$5:$AX$1081))+A96))</f>
        <v>1.1600000000000001E-7</v>
      </c>
    </row>
    <row r="98" spans="1:79">
      <c r="A98" s="70">
        <v>1.1800000000000001E-7</v>
      </c>
      <c r="B98" s="143"/>
      <c r="C98" s="142"/>
      <c r="D98" s="145"/>
      <c r="E98" s="127" t="str">
        <f t="shared" si="83"/>
        <v>Bitllerus Junior</v>
      </c>
      <c r="F98" s="123"/>
      <c r="G98" s="83"/>
      <c r="H98" s="152"/>
      <c r="I98" s="122">
        <f t="shared" si="90"/>
        <v>9</v>
      </c>
      <c r="J98" s="26"/>
      <c r="K98" s="28" t="str">
        <f t="shared" si="53"/>
        <v/>
      </c>
      <c r="L98" s="142"/>
      <c r="M98" s="122">
        <f t="shared" si="58"/>
        <v>19</v>
      </c>
      <c r="N98" s="26"/>
      <c r="O98" s="28" t="str">
        <f t="shared" si="54"/>
        <v/>
      </c>
      <c r="P98" s="142"/>
      <c r="Q98" s="122">
        <f t="shared" si="59"/>
        <v>0</v>
      </c>
      <c r="R98" s="26"/>
      <c r="S98" s="28" t="str">
        <f t="shared" si="55"/>
        <v/>
      </c>
      <c r="T98" s="142"/>
      <c r="U98" s="122">
        <f t="shared" si="60"/>
        <v>0</v>
      </c>
      <c r="V98" s="26"/>
      <c r="W98" s="28" t="str">
        <f t="shared" si="56"/>
        <v/>
      </c>
      <c r="X98" s="142"/>
      <c r="Y98" s="122">
        <f t="shared" si="61"/>
        <v>0</v>
      </c>
      <c r="Z98" s="26"/>
      <c r="AA98" s="72" t="str">
        <f t="shared" si="57"/>
        <v/>
      </c>
      <c r="AB98" s="25" t="str">
        <f>IF(G98="","",COUNTIF(Tirades!$AY$5:$AY$1081,G98))</f>
        <v/>
      </c>
      <c r="AC98" s="1" t="str">
        <f>IF(SUMIF(Tirades!$AD$5:$AD$216,G98,Tirades!$AP$5:$AP$216)=0,"",SUMIF(Tirades!$AD$5:$AD$216,G98,Tirades!$AP$5:$AP$216))</f>
        <v/>
      </c>
      <c r="AD98" s="1" t="str">
        <f>IF(SUMIF(Tirades!$AD$221:$AD$432,G98,Tirades!$AP$221:$AP$432)=0,"",SUMIF(Tirades!$AD$221:$AD$432,G98,Tirades!$AP$221:$AP$432))</f>
        <v/>
      </c>
      <c r="AE98" s="1" t="str">
        <f>IF(SUMIF(Tirades!$AD$437:$AD$649,G98,Tirades!$AP$437:$AP$649)=0,"",SUMIF(Tirades!$AD$437:$AD$649,G98,Tirades!$AP$437:$AP$649))</f>
        <v/>
      </c>
      <c r="AF98" s="1" t="str">
        <f>IF(SUMIF(Tirades!$AD$654:$AD$865,G98,Tirades!$AP$654:$AP$865)=0,"",SUMIF(Tirades!$AD$654:$AD$865,G98,Tirades!$AP$654:$AP$865))</f>
        <v/>
      </c>
      <c r="AG98" s="1" t="str">
        <f>IF(SUMIF(Tirades!$AD$870:$AD$1081,G98,Tirades!$AP$870:$AP$1081)=0,"",SUMIF(Tirades!$AD$870:$AD$1081,G98,Tirades!$AP$870:$AP$1081))</f>
        <v/>
      </c>
      <c r="AH98" s="1" t="str">
        <f>IF(SUMIF(Tirades!$AD$5:$AD$1081,G98,Tirades!$AP$5:$AP$1081)=0,"",SUMIF(Tirades!$AD$5:$AD$1081,G98,Tirades!$AP$5:$AP$1081))</f>
        <v/>
      </c>
      <c r="AI98" s="4" t="str">
        <f t="shared" si="63"/>
        <v/>
      </c>
      <c r="AJ98" s="5" t="str">
        <f t="shared" si="64"/>
        <v/>
      </c>
      <c r="AK98" s="1" t="str">
        <f t="shared" si="84"/>
        <v/>
      </c>
      <c r="AL98" s="1">
        <f>SUMIF(Tirades!$AD$5:$AD$1081,G98,Tirades!$AR$5:$AR$1081)</f>
        <v>0</v>
      </c>
      <c r="AM98" s="6">
        <f t="shared" si="68"/>
        <v>0</v>
      </c>
      <c r="AN98" s="1">
        <f>SUMIF(Tirades!$AD$5:$AD$1081,G98,Tirades!$AS$5:$AS$1081)</f>
        <v>0</v>
      </c>
      <c r="AO98" s="7">
        <f t="shared" si="69"/>
        <v>0</v>
      </c>
      <c r="AP98" s="5" t="str">
        <f t="shared" si="65"/>
        <v/>
      </c>
      <c r="AQ98" s="1" t="str">
        <f t="shared" si="66"/>
        <v/>
      </c>
      <c r="AR98" s="1" t="str">
        <f t="shared" si="70"/>
        <v/>
      </c>
      <c r="AS98" t="str">
        <f t="shared" si="71"/>
        <v/>
      </c>
      <c r="AT98" s="1" t="str">
        <f t="shared" si="72"/>
        <v/>
      </c>
      <c r="AU98" s="1" t="str">
        <f t="shared" si="73"/>
        <v/>
      </c>
      <c r="AV98" t="str">
        <f t="shared" si="74"/>
        <v/>
      </c>
      <c r="AW98" s="1" t="str">
        <f t="shared" si="75"/>
        <v/>
      </c>
      <c r="AX98" s="1" t="str">
        <f t="shared" si="76"/>
        <v/>
      </c>
      <c r="AY98" s="1" t="str">
        <f t="shared" si="77"/>
        <v/>
      </c>
      <c r="AZ98" s="1" t="str">
        <f t="shared" si="78"/>
        <v/>
      </c>
      <c r="BA98" s="1" t="str">
        <f t="shared" si="79"/>
        <v/>
      </c>
      <c r="BB98" s="1" t="str">
        <f t="shared" si="80"/>
        <v/>
      </c>
      <c r="BC98" s="1" t="str">
        <f t="shared" si="81"/>
        <v/>
      </c>
      <c r="BD98" s="1" t="str">
        <f t="shared" si="82"/>
        <v/>
      </c>
      <c r="BE98" s="76" t="str">
        <f>IF(G98="","",(SUMIF(Tirades!$BA$5:$BA$1081,G98,Tirades!$BB$5:$BB$1081)))</f>
        <v/>
      </c>
      <c r="BI98" s="30"/>
      <c r="BQ98" s="80"/>
      <c r="BR98" s="80"/>
      <c r="BS98" s="80"/>
      <c r="BT98" s="80"/>
      <c r="BV98" s="80"/>
      <c r="BW98" s="61" t="str">
        <f t="shared" si="87"/>
        <v/>
      </c>
      <c r="BY98" s="75" t="str">
        <f t="shared" si="85"/>
        <v/>
      </c>
      <c r="BZ98" s="61" t="str">
        <f t="shared" si="86"/>
        <v/>
      </c>
      <c r="CA98" s="90" t="str">
        <f>IF(BZ98="","",((SUMIF(Tirades!$AD$5:$AD$1081,G97,Tirades!$AX$5:$AX$1081))+A97))</f>
        <v/>
      </c>
    </row>
    <row r="99" spans="1:79">
      <c r="A99" s="70">
        <v>1.2100000000000001E-7</v>
      </c>
      <c r="B99" s="143">
        <v>13</v>
      </c>
      <c r="C99" s="142" t="s">
        <v>35</v>
      </c>
      <c r="D99" s="144" t="s">
        <v>135</v>
      </c>
      <c r="E99" s="127" t="str">
        <f>D99</f>
        <v>Bitlla Atòmica</v>
      </c>
      <c r="F99" s="124" t="s">
        <v>35</v>
      </c>
      <c r="G99" s="83" t="s">
        <v>136</v>
      </c>
      <c r="H99" s="142">
        <v>12</v>
      </c>
      <c r="I99" s="122">
        <f>H99</f>
        <v>12</v>
      </c>
      <c r="J99" s="26">
        <v>2</v>
      </c>
      <c r="K99" s="28">
        <f t="shared" si="53"/>
        <v>122</v>
      </c>
      <c r="L99" s="142">
        <v>2</v>
      </c>
      <c r="M99" s="122">
        <f>L99</f>
        <v>2</v>
      </c>
      <c r="N99" s="26">
        <v>2</v>
      </c>
      <c r="O99" s="28">
        <f t="shared" si="54"/>
        <v>22</v>
      </c>
      <c r="P99" s="142"/>
      <c r="Q99" s="122">
        <f>P99</f>
        <v>0</v>
      </c>
      <c r="R99" s="26"/>
      <c r="S99" s="28" t="str">
        <f t="shared" si="55"/>
        <v/>
      </c>
      <c r="T99" s="142"/>
      <c r="U99" s="122">
        <f>T99</f>
        <v>0</v>
      </c>
      <c r="V99" s="26"/>
      <c r="W99" s="28" t="str">
        <f t="shared" si="56"/>
        <v/>
      </c>
      <c r="X99" s="142"/>
      <c r="Y99" s="122">
        <f>X99</f>
        <v>0</v>
      </c>
      <c r="Z99" s="26"/>
      <c r="AA99" s="72" t="str">
        <f t="shared" si="57"/>
        <v/>
      </c>
      <c r="AB99" s="25">
        <f>IF(G99="","",COUNTIF(Tirades!$AY$5:$AY$1081,G99))</f>
        <v>2</v>
      </c>
      <c r="AC99" s="1">
        <f>IF(SUMIF(Tirades!$AD$5:$AD$216,G99,Tirades!$AP$5:$AP$216)=0,"",SUMIF(Tirades!$AD$5:$AD$216,G99,Tirades!$AP$5:$AP$216))</f>
        <v>63</v>
      </c>
      <c r="AD99" s="1">
        <f>IF(SUMIF(Tirades!$AD$221:$AD$432,G99,Tirades!$AP$221:$AP$432)=0,"",SUMIF(Tirades!$AD$221:$AD$432,G99,Tirades!$AP$221:$AP$432))</f>
        <v>80</v>
      </c>
      <c r="AE99" s="1" t="str">
        <f>IF(SUMIF(Tirades!$AD$437:$AD$649,G99,Tirades!$AP$437:$AP$649)=0,"",SUMIF(Tirades!$AD$437:$AD$649,G99,Tirades!$AP$437:$AP$649))</f>
        <v/>
      </c>
      <c r="AF99" s="1" t="str">
        <f>IF(SUMIF(Tirades!$AD$654:$AD$865,G99,Tirades!$AP$654:$AP$865)=0,"",SUMIF(Tirades!$AD$654:$AD$865,G99,Tirades!$AP$654:$AP$865))</f>
        <v/>
      </c>
      <c r="AG99" s="1" t="str">
        <f>IF(SUMIF(Tirades!$AD$870:$AD$1081,G99,Tirades!$AP$870:$AP$1081)=0,"",SUMIF(Tirades!$AD$870:$AD$1081,G99,Tirades!$AP$870:$AP$1081))</f>
        <v/>
      </c>
      <c r="AH99" s="1">
        <f>IF(SUMIF(Tirades!$AD$5:$AD$1081,G99,Tirades!$AP$5:$AP$1081)=0,"",SUMIF(Tirades!$AD$5:$AD$1081,G99,Tirades!$AP$5:$AP$1081))</f>
        <v>143</v>
      </c>
      <c r="AI99" s="4">
        <f t="shared" si="63"/>
        <v>71.5</v>
      </c>
      <c r="AJ99" s="5">
        <f t="shared" si="64"/>
        <v>71.505501560499994</v>
      </c>
      <c r="AK99" s="1">
        <f t="shared" si="84"/>
        <v>19</v>
      </c>
      <c r="AL99" s="1">
        <f>SUMIF(Tirades!$AD$5:$AD$1081,G99,Tirades!$AR$5:$AR$1081)</f>
        <v>11</v>
      </c>
      <c r="AM99" s="6">
        <f t="shared" si="68"/>
        <v>1.0999999999999999E-2</v>
      </c>
      <c r="AN99" s="1">
        <f>SUMIF(Tirades!$AD$5:$AD$1081,G99,Tirades!$AS$5:$AS$1081)</f>
        <v>3</v>
      </c>
      <c r="AO99" s="7">
        <f t="shared" si="69"/>
        <v>3.0000000000000001E-6</v>
      </c>
      <c r="AP99" s="5">
        <f t="shared" si="65"/>
        <v>143.01100312099999</v>
      </c>
      <c r="AQ99" s="1" t="str">
        <f t="shared" si="66"/>
        <v>Xevi Segales</v>
      </c>
      <c r="AR99" s="1" t="str">
        <f t="shared" si="70"/>
        <v>Bitlla Atòmica</v>
      </c>
      <c r="AS99">
        <f t="shared" si="71"/>
        <v>71.505501560499994</v>
      </c>
      <c r="AT99" s="1">
        <f t="shared" si="72"/>
        <v>12</v>
      </c>
      <c r="AU99" s="1" t="str">
        <f t="shared" si="73"/>
        <v>Xevi Segales</v>
      </c>
      <c r="AV99" t="str">
        <f t="shared" si="74"/>
        <v/>
      </c>
      <c r="AW99" s="1" t="str">
        <f t="shared" si="75"/>
        <v/>
      </c>
      <c r="AX99" s="1" t="str">
        <f t="shared" si="76"/>
        <v/>
      </c>
      <c r="AY99" s="1" t="str">
        <f t="shared" si="77"/>
        <v/>
      </c>
      <c r="AZ99" s="1" t="str">
        <f t="shared" si="78"/>
        <v/>
      </c>
      <c r="BA99" s="1" t="str">
        <f t="shared" si="79"/>
        <v/>
      </c>
      <c r="BB99" s="1" t="str">
        <f t="shared" si="80"/>
        <v/>
      </c>
      <c r="BC99" s="1" t="str">
        <f t="shared" si="81"/>
        <v/>
      </c>
      <c r="BD99" s="1" t="str">
        <f t="shared" si="82"/>
        <v/>
      </c>
      <c r="BE99" s="76">
        <f>IF(G99="","",(SUMIF(Tirades!$BA$5:$BA$1081,G99,Tirades!$BB$5:$BB$1081)))</f>
        <v>18</v>
      </c>
      <c r="BI99" s="30"/>
      <c r="BQ99" s="80"/>
      <c r="BR99" s="80"/>
      <c r="BS99" s="80"/>
      <c r="BT99" s="80"/>
      <c r="BV99" s="80"/>
      <c r="BW99" s="61" t="str">
        <f t="shared" si="87"/>
        <v/>
      </c>
      <c r="BY99" s="75" t="str">
        <f t="shared" si="85"/>
        <v/>
      </c>
      <c r="BZ99" s="61" t="str">
        <f t="shared" si="86"/>
        <v/>
      </c>
      <c r="CA99" s="90" t="str">
        <f>IF(BZ99="","",((SUMIF(Tirades!$AD$5:$AD$1081,G98,Tirades!$AX$5:$AX$1081))+A98))</f>
        <v/>
      </c>
    </row>
    <row r="100" spans="1:79">
      <c r="A100" s="70">
        <v>1.2200000000000001E-7</v>
      </c>
      <c r="B100" s="143"/>
      <c r="C100" s="142"/>
      <c r="D100" s="145"/>
      <c r="E100" s="127" t="str">
        <f t="shared" si="83"/>
        <v>Bitlla Atòmica</v>
      </c>
      <c r="F100" s="124" t="s">
        <v>35</v>
      </c>
      <c r="G100" s="83" t="s">
        <v>137</v>
      </c>
      <c r="H100" s="142"/>
      <c r="I100" s="122">
        <f t="shared" ref="I100:I106" si="91">I99</f>
        <v>12</v>
      </c>
      <c r="J100" s="26"/>
      <c r="K100" s="28" t="str">
        <f t="shared" si="53"/>
        <v/>
      </c>
      <c r="L100" s="142"/>
      <c r="M100" s="122">
        <f t="shared" si="58"/>
        <v>2</v>
      </c>
      <c r="N100" s="26"/>
      <c r="O100" s="28" t="str">
        <f t="shared" si="54"/>
        <v/>
      </c>
      <c r="P100" s="142"/>
      <c r="Q100" s="122">
        <f t="shared" si="59"/>
        <v>0</v>
      </c>
      <c r="R100" s="26"/>
      <c r="S100" s="28" t="str">
        <f t="shared" si="55"/>
        <v/>
      </c>
      <c r="T100" s="142"/>
      <c r="U100" s="122">
        <f t="shared" si="60"/>
        <v>0</v>
      </c>
      <c r="V100" s="26"/>
      <c r="W100" s="28" t="str">
        <f t="shared" si="56"/>
        <v/>
      </c>
      <c r="X100" s="142"/>
      <c r="Y100" s="122">
        <f t="shared" si="61"/>
        <v>0</v>
      </c>
      <c r="Z100" s="26"/>
      <c r="AA100" s="72" t="str">
        <f t="shared" si="57"/>
        <v/>
      </c>
      <c r="AB100" s="25">
        <f>IF(G100="","",COUNTIF(Tirades!$AY$5:$AY$1081,G100))</f>
        <v>0</v>
      </c>
      <c r="AC100" s="1" t="str">
        <f>IF(SUMIF(Tirades!$AD$5:$AD$216,G100,Tirades!$AP$5:$AP$216)=0,"",SUMIF(Tirades!$AD$5:$AD$216,G100,Tirades!$AP$5:$AP$216))</f>
        <v/>
      </c>
      <c r="AD100" s="1" t="str">
        <f>IF(SUMIF(Tirades!$AD$221:$AD$432,G100,Tirades!$AP$221:$AP$432)=0,"",SUMIF(Tirades!$AD$221:$AD$432,G100,Tirades!$AP$221:$AP$432))</f>
        <v/>
      </c>
      <c r="AE100" s="1" t="str">
        <f>IF(SUMIF(Tirades!$AD$437:$AD$649,G100,Tirades!$AP$437:$AP$649)=0,"",SUMIF(Tirades!$AD$437:$AD$649,G100,Tirades!$AP$437:$AP$649))</f>
        <v/>
      </c>
      <c r="AF100" s="1" t="str">
        <f>IF(SUMIF(Tirades!$AD$654:$AD$865,G100,Tirades!$AP$654:$AP$865)=0,"",SUMIF(Tirades!$AD$654:$AD$865,G100,Tirades!$AP$654:$AP$865))</f>
        <v/>
      </c>
      <c r="AG100" s="1" t="str">
        <f>IF(SUMIF(Tirades!$AD$870:$AD$1081,G100,Tirades!$AP$870:$AP$1081)=0,"",SUMIF(Tirades!$AD$870:$AD$1081,G100,Tirades!$AP$870:$AP$1081))</f>
        <v/>
      </c>
      <c r="AH100" s="1" t="str">
        <f>IF(SUMIF(Tirades!$AD$5:$AD$1081,G100,Tirades!$AP$5:$AP$1081)=0,"",SUMIF(Tirades!$AD$5:$AD$1081,G100,Tirades!$AP$5:$AP$1081))</f>
        <v/>
      </c>
      <c r="AI100" s="4" t="str">
        <f t="shared" si="63"/>
        <v/>
      </c>
      <c r="AJ100" s="5" t="str">
        <f t="shared" si="64"/>
        <v/>
      </c>
      <c r="AK100" s="1" t="str">
        <f t="shared" si="84"/>
        <v/>
      </c>
      <c r="AL100" s="1">
        <f>SUMIF(Tirades!$AD$5:$AD$1081,G100,Tirades!$AR$5:$AR$1081)</f>
        <v>0</v>
      </c>
      <c r="AM100" s="6">
        <f t="shared" si="68"/>
        <v>0</v>
      </c>
      <c r="AN100" s="1">
        <f>SUMIF(Tirades!$AD$5:$AD$1081,G100,Tirades!$AS$5:$AS$1081)</f>
        <v>0</v>
      </c>
      <c r="AO100" s="7">
        <f t="shared" si="69"/>
        <v>0</v>
      </c>
      <c r="AP100" s="5" t="str">
        <f t="shared" si="65"/>
        <v/>
      </c>
      <c r="AQ100" s="1" t="str">
        <f t="shared" si="66"/>
        <v>Josep Luna</v>
      </c>
      <c r="AR100" s="1" t="str">
        <f t="shared" si="70"/>
        <v>Bitlla Atòmica</v>
      </c>
      <c r="AS100" t="str">
        <f t="shared" si="71"/>
        <v/>
      </c>
      <c r="AT100" s="1" t="str">
        <f t="shared" si="72"/>
        <v/>
      </c>
      <c r="AU100" s="1" t="str">
        <f t="shared" si="73"/>
        <v/>
      </c>
      <c r="AV100" t="str">
        <f t="shared" si="74"/>
        <v/>
      </c>
      <c r="AW100" s="1" t="str">
        <f t="shared" si="75"/>
        <v/>
      </c>
      <c r="AX100" s="1" t="str">
        <f t="shared" si="76"/>
        <v/>
      </c>
      <c r="AY100" s="1" t="str">
        <f t="shared" si="77"/>
        <v/>
      </c>
      <c r="AZ100" s="1" t="str">
        <f t="shared" si="78"/>
        <v/>
      </c>
      <c r="BA100" s="1" t="str">
        <f t="shared" si="79"/>
        <v/>
      </c>
      <c r="BB100" s="1" t="str">
        <f t="shared" si="80"/>
        <v/>
      </c>
      <c r="BC100" s="1" t="str">
        <f t="shared" si="81"/>
        <v/>
      </c>
      <c r="BD100" s="1" t="str">
        <f t="shared" si="82"/>
        <v/>
      </c>
      <c r="BE100" s="76">
        <f>IF(G100="","",(SUMIF(Tirades!$BA$5:$BA$1081,G100,Tirades!$BB$5:$BB$1081)))</f>
        <v>0</v>
      </c>
      <c r="BI100" s="30"/>
      <c r="BQ100" s="80"/>
      <c r="BR100" s="80"/>
      <c r="BS100" s="80"/>
      <c r="BT100" s="80"/>
      <c r="BV100" s="80"/>
      <c r="BW100" s="61" t="str">
        <f t="shared" si="87"/>
        <v/>
      </c>
      <c r="BY100" s="75">
        <f t="shared" si="85"/>
        <v>168</v>
      </c>
      <c r="BZ100" s="61" t="str">
        <f t="shared" si="86"/>
        <v>Xevi Segales</v>
      </c>
      <c r="CA100" s="90">
        <f>IF(BZ100="","",((SUMIF(Tirades!$AD$5:$AD$1081,G99,Tirades!$AX$5:$AX$1081))+A99))</f>
        <v>1.2100000000000001E-7</v>
      </c>
    </row>
    <row r="101" spans="1:79">
      <c r="A101" s="70">
        <v>1.23E-7</v>
      </c>
      <c r="B101" s="143"/>
      <c r="C101" s="142"/>
      <c r="D101" s="145"/>
      <c r="E101" s="127" t="str">
        <f t="shared" si="83"/>
        <v>Bitlla Atòmica</v>
      </c>
      <c r="F101" s="124" t="s">
        <v>35</v>
      </c>
      <c r="G101" s="83" t="s">
        <v>138</v>
      </c>
      <c r="H101" s="142"/>
      <c r="I101" s="122">
        <f t="shared" si="91"/>
        <v>12</v>
      </c>
      <c r="J101" s="26">
        <v>5</v>
      </c>
      <c r="K101" s="28">
        <f t="shared" si="53"/>
        <v>125</v>
      </c>
      <c r="L101" s="142"/>
      <c r="M101" s="122">
        <f t="shared" si="58"/>
        <v>2</v>
      </c>
      <c r="N101" s="26">
        <v>5</v>
      </c>
      <c r="O101" s="28">
        <f t="shared" si="54"/>
        <v>25</v>
      </c>
      <c r="P101" s="142"/>
      <c r="Q101" s="122">
        <f t="shared" si="59"/>
        <v>0</v>
      </c>
      <c r="R101" s="26"/>
      <c r="S101" s="28" t="str">
        <f t="shared" si="55"/>
        <v/>
      </c>
      <c r="T101" s="142"/>
      <c r="U101" s="122">
        <f t="shared" si="60"/>
        <v>0</v>
      </c>
      <c r="V101" s="26"/>
      <c r="W101" s="28" t="str">
        <f t="shared" si="56"/>
        <v/>
      </c>
      <c r="X101" s="142"/>
      <c r="Y101" s="122">
        <f t="shared" si="61"/>
        <v>0</v>
      </c>
      <c r="Z101" s="26"/>
      <c r="AA101" s="72" t="str">
        <f t="shared" si="57"/>
        <v/>
      </c>
      <c r="AB101" s="25">
        <f>IF(G101="","",COUNTIF(Tirades!$AY$5:$AY$1081,G101))</f>
        <v>2</v>
      </c>
      <c r="AC101" s="1">
        <f>IF(SUMIF(Tirades!$AD$5:$AD$216,G101,Tirades!$AP$5:$AP$216)=0,"",SUMIF(Tirades!$AD$5:$AD$216,G101,Tirades!$AP$5:$AP$216))</f>
        <v>75</v>
      </c>
      <c r="AD101" s="1">
        <f>IF(SUMIF(Tirades!$AD$221:$AD$432,G101,Tirades!$AP$221:$AP$432)=0,"",SUMIF(Tirades!$AD$221:$AD$432,G101,Tirades!$AP$221:$AP$432))</f>
        <v>68</v>
      </c>
      <c r="AE101" s="1" t="str">
        <f>IF(SUMIF(Tirades!$AD$437:$AD$649,G101,Tirades!$AP$437:$AP$649)=0,"",SUMIF(Tirades!$AD$437:$AD$649,G101,Tirades!$AP$437:$AP$649))</f>
        <v/>
      </c>
      <c r="AF101" s="1" t="str">
        <f>IF(SUMIF(Tirades!$AD$654:$AD$865,G101,Tirades!$AP$654:$AP$865)=0,"",SUMIF(Tirades!$AD$654:$AD$865,G101,Tirades!$AP$654:$AP$865))</f>
        <v/>
      </c>
      <c r="AG101" s="1" t="str">
        <f>IF(SUMIF(Tirades!$AD$870:$AD$1081,G101,Tirades!$AP$870:$AP$1081)=0,"",SUMIF(Tirades!$AD$870:$AD$1081,G101,Tirades!$AP$870:$AP$1081))</f>
        <v/>
      </c>
      <c r="AH101" s="1">
        <f>IF(SUMIF(Tirades!$AD$5:$AD$1081,G101,Tirades!$AP$5:$AP$1081)=0,"",SUMIF(Tirades!$AD$5:$AD$1081,G101,Tirades!$AP$5:$AP$1081))</f>
        <v>143</v>
      </c>
      <c r="AI101" s="4">
        <f t="shared" si="63"/>
        <v>71.5</v>
      </c>
      <c r="AJ101" s="5">
        <f t="shared" si="64"/>
        <v>71.505502061499996</v>
      </c>
      <c r="AK101" s="1">
        <f t="shared" si="84"/>
        <v>18</v>
      </c>
      <c r="AL101" s="1">
        <f>SUMIF(Tirades!$AD$5:$AD$1081,G101,Tirades!$AR$5:$AR$1081)</f>
        <v>11</v>
      </c>
      <c r="AM101" s="6">
        <f t="shared" si="68"/>
        <v>1.0999999999999999E-2</v>
      </c>
      <c r="AN101" s="1">
        <f>SUMIF(Tirades!$AD$5:$AD$1081,G101,Tirades!$AS$5:$AS$1081)</f>
        <v>4</v>
      </c>
      <c r="AO101" s="7">
        <f t="shared" si="69"/>
        <v>3.9999999999999998E-6</v>
      </c>
      <c r="AP101" s="5">
        <f t="shared" si="65"/>
        <v>143.01100412299999</v>
      </c>
      <c r="AQ101" s="1" t="str">
        <f t="shared" si="66"/>
        <v>Hipolito Palomares</v>
      </c>
      <c r="AR101" s="1" t="str">
        <f t="shared" si="70"/>
        <v>Bitlla Atòmica</v>
      </c>
      <c r="AS101">
        <f t="shared" si="71"/>
        <v>71.505502061499996</v>
      </c>
      <c r="AT101" s="1">
        <f t="shared" si="72"/>
        <v>11</v>
      </c>
      <c r="AU101" s="1" t="str">
        <f t="shared" si="73"/>
        <v>Hipolito Palomares</v>
      </c>
      <c r="AV101" t="str">
        <f t="shared" si="74"/>
        <v/>
      </c>
      <c r="AW101" s="1" t="str">
        <f t="shared" si="75"/>
        <v/>
      </c>
      <c r="AX101" s="1" t="str">
        <f t="shared" si="76"/>
        <v/>
      </c>
      <c r="AY101" s="1" t="str">
        <f t="shared" si="77"/>
        <v/>
      </c>
      <c r="AZ101" s="1" t="str">
        <f t="shared" si="78"/>
        <v/>
      </c>
      <c r="BA101" s="1" t="str">
        <f t="shared" si="79"/>
        <v/>
      </c>
      <c r="BB101" s="1" t="str">
        <f t="shared" si="80"/>
        <v/>
      </c>
      <c r="BC101" s="1" t="str">
        <f t="shared" si="81"/>
        <v/>
      </c>
      <c r="BD101" s="1" t="str">
        <f t="shared" si="82"/>
        <v/>
      </c>
      <c r="BE101" s="76">
        <f>IF(G101="","",(SUMIF(Tirades!$BA$5:$BA$1081,G101,Tirades!$BB$5:$BB$1081)))</f>
        <v>18</v>
      </c>
      <c r="BI101" s="30"/>
      <c r="BQ101" s="80"/>
      <c r="BR101" s="80"/>
      <c r="BS101" s="80"/>
      <c r="BT101" s="80"/>
      <c r="BV101" s="80"/>
      <c r="BW101" s="61" t="str">
        <f t="shared" si="87"/>
        <v/>
      </c>
      <c r="BY101" s="75">
        <f t="shared" si="85"/>
        <v>167</v>
      </c>
      <c r="BZ101" s="61" t="str">
        <f t="shared" si="86"/>
        <v>Josep Luna</v>
      </c>
      <c r="CA101" s="90">
        <f>IF(BZ101="","",((SUMIF(Tirades!$AD$5:$AD$1081,G100,Tirades!$AX$5:$AX$1081))+A100))</f>
        <v>1.2200000000000001E-7</v>
      </c>
    </row>
    <row r="102" spans="1:79">
      <c r="A102" s="70">
        <v>1.24E-7</v>
      </c>
      <c r="B102" s="143"/>
      <c r="C102" s="142"/>
      <c r="D102" s="145"/>
      <c r="E102" s="127" t="str">
        <f t="shared" si="83"/>
        <v>Bitlla Atòmica</v>
      </c>
      <c r="F102" s="124" t="s">
        <v>35</v>
      </c>
      <c r="G102" s="83" t="s">
        <v>139</v>
      </c>
      <c r="H102" s="142"/>
      <c r="I102" s="122">
        <f t="shared" si="91"/>
        <v>12</v>
      </c>
      <c r="J102" s="26">
        <v>1</v>
      </c>
      <c r="K102" s="28">
        <f t="shared" si="53"/>
        <v>121</v>
      </c>
      <c r="L102" s="142"/>
      <c r="M102" s="122">
        <f t="shared" si="58"/>
        <v>2</v>
      </c>
      <c r="N102" s="26">
        <v>1</v>
      </c>
      <c r="O102" s="28">
        <f t="shared" si="54"/>
        <v>21</v>
      </c>
      <c r="P102" s="142"/>
      <c r="Q102" s="122">
        <f t="shared" si="59"/>
        <v>0</v>
      </c>
      <c r="R102" s="26"/>
      <c r="S102" s="28" t="str">
        <f t="shared" si="55"/>
        <v/>
      </c>
      <c r="T102" s="142"/>
      <c r="U102" s="122">
        <f t="shared" si="60"/>
        <v>0</v>
      </c>
      <c r="V102" s="26"/>
      <c r="W102" s="28" t="str">
        <f t="shared" si="56"/>
        <v/>
      </c>
      <c r="X102" s="142"/>
      <c r="Y102" s="122">
        <f t="shared" si="61"/>
        <v>0</v>
      </c>
      <c r="Z102" s="26"/>
      <c r="AA102" s="72" t="str">
        <f t="shared" si="57"/>
        <v/>
      </c>
      <c r="AB102" s="25">
        <f>IF(G102="","",COUNTIF(Tirades!$AY$5:$AY$1081,G102))</f>
        <v>2</v>
      </c>
      <c r="AC102" s="1">
        <f>IF(SUMIF(Tirades!$AD$5:$AD$216,G102,Tirades!$AP$5:$AP$216)=0,"",SUMIF(Tirades!$AD$5:$AD$216,G102,Tirades!$AP$5:$AP$216))</f>
        <v>65</v>
      </c>
      <c r="AD102" s="1">
        <f>IF(SUMIF(Tirades!$AD$221:$AD$432,G102,Tirades!$AP$221:$AP$432)=0,"",SUMIF(Tirades!$AD$221:$AD$432,G102,Tirades!$AP$221:$AP$432))</f>
        <v>73</v>
      </c>
      <c r="AE102" s="1" t="str">
        <f>IF(SUMIF(Tirades!$AD$437:$AD$649,G102,Tirades!$AP$437:$AP$649)=0,"",SUMIF(Tirades!$AD$437:$AD$649,G102,Tirades!$AP$437:$AP$649))</f>
        <v/>
      </c>
      <c r="AF102" s="1" t="str">
        <f>IF(SUMIF(Tirades!$AD$654:$AD$865,G102,Tirades!$AP$654:$AP$865)=0,"",SUMIF(Tirades!$AD$654:$AD$865,G102,Tirades!$AP$654:$AP$865))</f>
        <v/>
      </c>
      <c r="AG102" s="1" t="str">
        <f>IF(SUMIF(Tirades!$AD$870:$AD$1081,G102,Tirades!$AP$870:$AP$1081)=0,"",SUMIF(Tirades!$AD$870:$AD$1081,G102,Tirades!$AP$870:$AP$1081))</f>
        <v/>
      </c>
      <c r="AH102" s="1">
        <f>IF(SUMIF(Tirades!$AD$5:$AD$1081,G102,Tirades!$AP$5:$AP$1081)=0,"",SUMIF(Tirades!$AD$5:$AD$1081,G102,Tirades!$AP$5:$AP$1081))</f>
        <v>138</v>
      </c>
      <c r="AI102" s="4">
        <f t="shared" si="63"/>
        <v>69</v>
      </c>
      <c r="AJ102" s="5">
        <f t="shared" si="64"/>
        <v>69.005002061999988</v>
      </c>
      <c r="AK102" s="1">
        <f t="shared" si="84"/>
        <v>23</v>
      </c>
      <c r="AL102" s="1">
        <f>SUMIF(Tirades!$AD$5:$AD$1081,G102,Tirades!$AR$5:$AR$1081)</f>
        <v>10</v>
      </c>
      <c r="AM102" s="6">
        <f t="shared" si="68"/>
        <v>0.01</v>
      </c>
      <c r="AN102" s="1">
        <f>SUMIF(Tirades!$AD$5:$AD$1081,G102,Tirades!$AS$5:$AS$1081)</f>
        <v>4</v>
      </c>
      <c r="AO102" s="7">
        <f t="shared" si="69"/>
        <v>3.9999999999999998E-6</v>
      </c>
      <c r="AP102" s="5">
        <f t="shared" si="65"/>
        <v>138.01000412399998</v>
      </c>
      <c r="AQ102" s="1" t="str">
        <f t="shared" si="66"/>
        <v>Julian Garcia</v>
      </c>
      <c r="AR102" s="1" t="str">
        <f t="shared" si="70"/>
        <v>Bitlla Atòmica</v>
      </c>
      <c r="AS102">
        <f t="shared" si="71"/>
        <v>69.005002061999988</v>
      </c>
      <c r="AT102" s="1">
        <f t="shared" si="72"/>
        <v>14</v>
      </c>
      <c r="AU102" s="1" t="str">
        <f t="shared" si="73"/>
        <v>Julian Garcia</v>
      </c>
      <c r="AV102" t="str">
        <f t="shared" si="74"/>
        <v/>
      </c>
      <c r="AW102" s="1" t="str">
        <f t="shared" si="75"/>
        <v/>
      </c>
      <c r="AX102" s="1" t="str">
        <f t="shared" si="76"/>
        <v/>
      </c>
      <c r="AY102" s="1" t="str">
        <f t="shared" si="77"/>
        <v/>
      </c>
      <c r="AZ102" s="1" t="str">
        <f t="shared" si="78"/>
        <v/>
      </c>
      <c r="BA102" s="1" t="str">
        <f t="shared" si="79"/>
        <v/>
      </c>
      <c r="BB102" s="1" t="str">
        <f t="shared" si="80"/>
        <v/>
      </c>
      <c r="BC102" s="1" t="str">
        <f t="shared" si="81"/>
        <v/>
      </c>
      <c r="BD102" s="1" t="str">
        <f t="shared" si="82"/>
        <v/>
      </c>
      <c r="BE102" s="76">
        <f>IF(G102="","",(SUMIF(Tirades!$BA$5:$BA$1081,G102,Tirades!$BB$5:$BB$1081)))</f>
        <v>18</v>
      </c>
      <c r="BI102" s="30"/>
      <c r="BQ102" s="80"/>
      <c r="BR102" s="80"/>
      <c r="BS102" s="80"/>
      <c r="BT102" s="80"/>
      <c r="BV102" s="80"/>
      <c r="BW102" s="61" t="str">
        <f t="shared" si="87"/>
        <v/>
      </c>
      <c r="BY102" s="75">
        <f t="shared" si="85"/>
        <v>166</v>
      </c>
      <c r="BZ102" s="61" t="str">
        <f t="shared" si="86"/>
        <v>Hipolito Palomares</v>
      </c>
      <c r="CA102" s="90">
        <f>IF(BZ102="","",((SUMIF(Tirades!$AD$5:$AD$1081,G101,Tirades!$AX$5:$AX$1081))+A101))</f>
        <v>1.23E-7</v>
      </c>
    </row>
    <row r="103" spans="1:79">
      <c r="A103" s="70">
        <v>1.2500000000000002E-7</v>
      </c>
      <c r="B103" s="143"/>
      <c r="C103" s="142"/>
      <c r="D103" s="145"/>
      <c r="E103" s="127" t="str">
        <f t="shared" si="83"/>
        <v>Bitlla Atòmica</v>
      </c>
      <c r="F103" s="124" t="s">
        <v>35</v>
      </c>
      <c r="G103" s="83" t="s">
        <v>140</v>
      </c>
      <c r="H103" s="142"/>
      <c r="I103" s="122">
        <f t="shared" si="91"/>
        <v>12</v>
      </c>
      <c r="J103" s="26">
        <v>4</v>
      </c>
      <c r="K103" s="28">
        <f t="shared" si="53"/>
        <v>124</v>
      </c>
      <c r="L103" s="142"/>
      <c r="M103" s="122">
        <f t="shared" si="58"/>
        <v>2</v>
      </c>
      <c r="N103" s="26">
        <v>4</v>
      </c>
      <c r="O103" s="28">
        <f t="shared" si="54"/>
        <v>24</v>
      </c>
      <c r="P103" s="142"/>
      <c r="Q103" s="122">
        <f t="shared" si="59"/>
        <v>0</v>
      </c>
      <c r="R103" s="26"/>
      <c r="S103" s="28" t="str">
        <f t="shared" si="55"/>
        <v/>
      </c>
      <c r="T103" s="142"/>
      <c r="U103" s="122">
        <f t="shared" si="60"/>
        <v>0</v>
      </c>
      <c r="V103" s="26"/>
      <c r="W103" s="28" t="str">
        <f t="shared" si="56"/>
        <v/>
      </c>
      <c r="X103" s="142"/>
      <c r="Y103" s="122">
        <f t="shared" si="61"/>
        <v>0</v>
      </c>
      <c r="Z103" s="26"/>
      <c r="AA103" s="72" t="str">
        <f t="shared" si="57"/>
        <v/>
      </c>
      <c r="AB103" s="25">
        <f>IF(G103="","",COUNTIF(Tirades!$AY$5:$AY$1081,G103))</f>
        <v>2</v>
      </c>
      <c r="AC103" s="1">
        <f>IF(SUMIF(Tirades!$AD$5:$AD$216,G103,Tirades!$AP$5:$AP$216)=0,"",SUMIF(Tirades!$AD$5:$AD$216,G103,Tirades!$AP$5:$AP$216))</f>
        <v>76</v>
      </c>
      <c r="AD103" s="1">
        <f>IF(SUMIF(Tirades!$AD$221:$AD$432,G103,Tirades!$AP$221:$AP$432)=0,"",SUMIF(Tirades!$AD$221:$AD$432,G103,Tirades!$AP$221:$AP$432))</f>
        <v>54</v>
      </c>
      <c r="AE103" s="1" t="str">
        <f>IF(SUMIF(Tirades!$AD$437:$AD$649,G103,Tirades!$AP$437:$AP$649)=0,"",SUMIF(Tirades!$AD$437:$AD$649,G103,Tirades!$AP$437:$AP$649))</f>
        <v/>
      </c>
      <c r="AF103" s="1" t="str">
        <f>IF(SUMIF(Tirades!$AD$654:$AD$865,G103,Tirades!$AP$654:$AP$865)=0,"",SUMIF(Tirades!$AD$654:$AD$865,G103,Tirades!$AP$654:$AP$865))</f>
        <v/>
      </c>
      <c r="AG103" s="1" t="str">
        <f>IF(SUMIF(Tirades!$AD$870:$AD$1081,G103,Tirades!$AP$870:$AP$1081)=0,"",SUMIF(Tirades!$AD$870:$AD$1081,G103,Tirades!$AP$870:$AP$1081))</f>
        <v/>
      </c>
      <c r="AH103" s="1">
        <f>IF(SUMIF(Tirades!$AD$5:$AD$1081,G103,Tirades!$AP$5:$AP$1081)=0,"",SUMIF(Tirades!$AD$5:$AD$1081,G103,Tirades!$AP$5:$AP$1081))</f>
        <v>130</v>
      </c>
      <c r="AI103" s="4">
        <f t="shared" si="63"/>
        <v>65</v>
      </c>
      <c r="AJ103" s="5">
        <f t="shared" si="64"/>
        <v>65.003504062500014</v>
      </c>
      <c r="AK103" s="1">
        <f t="shared" si="84"/>
        <v>47</v>
      </c>
      <c r="AL103" s="1">
        <f>SUMIF(Tirades!$AD$5:$AD$1081,G103,Tirades!$AR$5:$AR$1081)</f>
        <v>7</v>
      </c>
      <c r="AM103" s="6">
        <f t="shared" si="68"/>
        <v>7.0000000000000001E-3</v>
      </c>
      <c r="AN103" s="1">
        <f>SUMIF(Tirades!$AD$5:$AD$1081,G103,Tirades!$AS$5:$AS$1081)</f>
        <v>8</v>
      </c>
      <c r="AO103" s="7">
        <f t="shared" si="69"/>
        <v>7.9999999999999996E-6</v>
      </c>
      <c r="AP103" s="5">
        <f t="shared" si="65"/>
        <v>130.00700812500003</v>
      </c>
      <c r="AQ103" s="1" t="str">
        <f t="shared" si="66"/>
        <v>Iulian Bultoc</v>
      </c>
      <c r="AR103" s="1" t="str">
        <f t="shared" si="70"/>
        <v>Bitlla Atòmica</v>
      </c>
      <c r="AS103">
        <f t="shared" si="71"/>
        <v>65.003504062500014</v>
      </c>
      <c r="AT103" s="1">
        <f t="shared" si="72"/>
        <v>23</v>
      </c>
      <c r="AU103" s="1" t="str">
        <f t="shared" si="73"/>
        <v>Iulian Bultoc</v>
      </c>
      <c r="AV103" t="str">
        <f t="shared" si="74"/>
        <v/>
      </c>
      <c r="AW103" s="1" t="str">
        <f t="shared" si="75"/>
        <v/>
      </c>
      <c r="AX103" s="1" t="str">
        <f t="shared" si="76"/>
        <v/>
      </c>
      <c r="AY103" s="1" t="str">
        <f t="shared" si="77"/>
        <v/>
      </c>
      <c r="AZ103" s="1" t="str">
        <f t="shared" si="78"/>
        <v/>
      </c>
      <c r="BA103" s="1" t="str">
        <f t="shared" si="79"/>
        <v/>
      </c>
      <c r="BB103" s="1" t="str">
        <f t="shared" si="80"/>
        <v/>
      </c>
      <c r="BC103" s="1" t="str">
        <f t="shared" si="81"/>
        <v/>
      </c>
      <c r="BD103" s="1" t="str">
        <f t="shared" si="82"/>
        <v/>
      </c>
      <c r="BE103" s="76">
        <f>IF(G103="","",(SUMIF(Tirades!$BA$5:$BA$1081,G103,Tirades!$BB$5:$BB$1081)))</f>
        <v>18</v>
      </c>
      <c r="BI103" s="30"/>
      <c r="BQ103" s="80"/>
      <c r="BR103" s="80"/>
      <c r="BS103" s="80"/>
      <c r="BT103" s="80"/>
      <c r="BV103" s="80"/>
      <c r="BW103" s="61" t="str">
        <f t="shared" si="87"/>
        <v/>
      </c>
      <c r="BY103" s="75">
        <f t="shared" si="85"/>
        <v>165</v>
      </c>
      <c r="BZ103" s="61" t="str">
        <f t="shared" si="86"/>
        <v>Julian Garcia</v>
      </c>
      <c r="CA103" s="90">
        <f>IF(BZ103="","",((SUMIF(Tirades!$AD$5:$AD$1081,G102,Tirades!$AX$5:$AX$1081))+A102))</f>
        <v>1.24E-7</v>
      </c>
    </row>
    <row r="104" spans="1:79">
      <c r="A104" s="70">
        <v>1.2600000000000002E-7</v>
      </c>
      <c r="B104" s="143"/>
      <c r="C104" s="142"/>
      <c r="D104" s="145"/>
      <c r="E104" s="127" t="str">
        <f t="shared" si="83"/>
        <v>Bitlla Atòmica</v>
      </c>
      <c r="F104" s="124" t="s">
        <v>35</v>
      </c>
      <c r="G104" s="83" t="s">
        <v>141</v>
      </c>
      <c r="H104" s="142"/>
      <c r="I104" s="122">
        <f t="shared" si="91"/>
        <v>12</v>
      </c>
      <c r="J104" s="26">
        <v>3</v>
      </c>
      <c r="K104" s="28">
        <f t="shared" si="53"/>
        <v>123</v>
      </c>
      <c r="L104" s="142"/>
      <c r="M104" s="122">
        <f t="shared" si="58"/>
        <v>2</v>
      </c>
      <c r="N104" s="26">
        <v>3</v>
      </c>
      <c r="O104" s="28">
        <f t="shared" si="54"/>
        <v>23</v>
      </c>
      <c r="P104" s="142"/>
      <c r="Q104" s="122">
        <f t="shared" si="59"/>
        <v>0</v>
      </c>
      <c r="R104" s="26"/>
      <c r="S104" s="28" t="str">
        <f t="shared" si="55"/>
        <v/>
      </c>
      <c r="T104" s="142"/>
      <c r="U104" s="122">
        <f t="shared" si="60"/>
        <v>0</v>
      </c>
      <c r="V104" s="26"/>
      <c r="W104" s="28" t="str">
        <f t="shared" si="56"/>
        <v/>
      </c>
      <c r="X104" s="142"/>
      <c r="Y104" s="122">
        <f t="shared" si="61"/>
        <v>0</v>
      </c>
      <c r="Z104" s="26"/>
      <c r="AA104" s="72" t="str">
        <f t="shared" si="57"/>
        <v/>
      </c>
      <c r="AB104" s="25">
        <f>IF(G104="","",COUNTIF(Tirades!$AY$5:$AY$1081,G104))</f>
        <v>2</v>
      </c>
      <c r="AC104" s="1">
        <f>IF(SUMIF(Tirades!$AD$5:$AD$216,G104,Tirades!$AP$5:$AP$216)=0,"",SUMIF(Tirades!$AD$5:$AD$216,G104,Tirades!$AP$5:$AP$216))</f>
        <v>67</v>
      </c>
      <c r="AD104" s="1">
        <f>IF(SUMIF(Tirades!$AD$221:$AD$432,G104,Tirades!$AP$221:$AP$432)=0,"",SUMIF(Tirades!$AD$221:$AD$432,G104,Tirades!$AP$221:$AP$432))</f>
        <v>50</v>
      </c>
      <c r="AE104" s="1" t="str">
        <f>IF(SUMIF(Tirades!$AD$437:$AD$649,G104,Tirades!$AP$437:$AP$649)=0,"",SUMIF(Tirades!$AD$437:$AD$649,G104,Tirades!$AP$437:$AP$649))</f>
        <v/>
      </c>
      <c r="AF104" s="1" t="str">
        <f>IF(SUMIF(Tirades!$AD$654:$AD$865,G104,Tirades!$AP$654:$AP$865)=0,"",SUMIF(Tirades!$AD$654:$AD$865,G104,Tirades!$AP$654:$AP$865))</f>
        <v/>
      </c>
      <c r="AG104" s="1" t="str">
        <f>IF(SUMIF(Tirades!$AD$870:$AD$1081,G104,Tirades!$AP$870:$AP$1081)=0,"",SUMIF(Tirades!$AD$870:$AD$1081,G104,Tirades!$AP$870:$AP$1081))</f>
        <v/>
      </c>
      <c r="AH104" s="1">
        <f>IF(SUMIF(Tirades!$AD$5:$AD$1081,G104,Tirades!$AP$5:$AP$1081)=0,"",SUMIF(Tirades!$AD$5:$AD$1081,G104,Tirades!$AP$5:$AP$1081))</f>
        <v>117</v>
      </c>
      <c r="AI104" s="4">
        <f t="shared" si="63"/>
        <v>58.5</v>
      </c>
      <c r="AJ104" s="5">
        <f t="shared" si="64"/>
        <v>58.503501563000007</v>
      </c>
      <c r="AK104" s="1">
        <f t="shared" si="84"/>
        <v>68</v>
      </c>
      <c r="AL104" s="1">
        <f>SUMIF(Tirades!$AD$5:$AD$1081,G104,Tirades!$AR$5:$AR$1081)</f>
        <v>7</v>
      </c>
      <c r="AM104" s="6">
        <f t="shared" si="68"/>
        <v>7.0000000000000001E-3</v>
      </c>
      <c r="AN104" s="1">
        <f>SUMIF(Tirades!$AD$5:$AD$1081,G104,Tirades!$AS$5:$AS$1081)</f>
        <v>3</v>
      </c>
      <c r="AO104" s="7">
        <f t="shared" si="69"/>
        <v>3.0000000000000001E-6</v>
      </c>
      <c r="AP104" s="5">
        <f t="shared" si="65"/>
        <v>117.00700312600001</v>
      </c>
      <c r="AQ104" s="1" t="str">
        <f t="shared" si="66"/>
        <v>Salvador Escudero</v>
      </c>
      <c r="AR104" s="1" t="str">
        <f t="shared" si="70"/>
        <v>Bitlla Atòmica</v>
      </c>
      <c r="AS104">
        <f t="shared" si="71"/>
        <v>58.503501563000007</v>
      </c>
      <c r="AT104" s="1">
        <f t="shared" si="72"/>
        <v>30</v>
      </c>
      <c r="AU104" s="1" t="str">
        <f t="shared" si="73"/>
        <v>Salvador Escudero</v>
      </c>
      <c r="AV104" t="str">
        <f t="shared" si="74"/>
        <v/>
      </c>
      <c r="AW104" s="1" t="str">
        <f t="shared" si="75"/>
        <v/>
      </c>
      <c r="AX104" s="1" t="str">
        <f t="shared" si="76"/>
        <v/>
      </c>
      <c r="AY104" s="1" t="str">
        <f t="shared" si="77"/>
        <v/>
      </c>
      <c r="AZ104" s="1" t="str">
        <f t="shared" si="78"/>
        <v/>
      </c>
      <c r="BA104" s="1" t="str">
        <f t="shared" si="79"/>
        <v/>
      </c>
      <c r="BB104" s="1" t="str">
        <f t="shared" si="80"/>
        <v/>
      </c>
      <c r="BC104" s="1" t="str">
        <f t="shared" si="81"/>
        <v/>
      </c>
      <c r="BD104" s="1" t="str">
        <f t="shared" si="82"/>
        <v/>
      </c>
      <c r="BE104" s="76">
        <f>IF(G104="","",(SUMIF(Tirades!$BA$5:$BA$1081,G104,Tirades!$BB$5:$BB$1081)))</f>
        <v>18</v>
      </c>
      <c r="BI104" s="30"/>
      <c r="BQ104" s="80"/>
      <c r="BR104" s="80"/>
      <c r="BS104" s="80"/>
      <c r="BT104" s="80"/>
      <c r="BV104" s="80"/>
      <c r="BW104" s="61" t="str">
        <f t="shared" si="87"/>
        <v/>
      </c>
      <c r="BY104" s="75">
        <f t="shared" si="85"/>
        <v>164</v>
      </c>
      <c r="BZ104" s="61" t="str">
        <f t="shared" si="86"/>
        <v>Iulian Bultoc</v>
      </c>
      <c r="CA104" s="90">
        <f>IF(BZ104="","",((SUMIF(Tirades!$AD$5:$AD$1081,G103,Tirades!$AX$5:$AX$1081))+A103))</f>
        <v>1.2500000000000002E-7</v>
      </c>
    </row>
    <row r="105" spans="1:79">
      <c r="A105" s="70">
        <v>1.2700000000000001E-7</v>
      </c>
      <c r="B105" s="143"/>
      <c r="C105" s="142"/>
      <c r="D105" s="145"/>
      <c r="E105" s="127" t="str">
        <f t="shared" si="83"/>
        <v>Bitlla Atòmica</v>
      </c>
      <c r="F105" s="123"/>
      <c r="G105" s="83"/>
      <c r="H105" s="142"/>
      <c r="I105" s="122">
        <f t="shared" si="91"/>
        <v>12</v>
      </c>
      <c r="J105" s="26"/>
      <c r="K105" s="28" t="str">
        <f t="shared" si="53"/>
        <v/>
      </c>
      <c r="L105" s="142"/>
      <c r="M105" s="122">
        <f t="shared" si="58"/>
        <v>2</v>
      </c>
      <c r="N105" s="26"/>
      <c r="O105" s="28" t="str">
        <f t="shared" si="54"/>
        <v/>
      </c>
      <c r="P105" s="142"/>
      <c r="Q105" s="122">
        <f t="shared" si="59"/>
        <v>0</v>
      </c>
      <c r="R105" s="26"/>
      <c r="S105" s="28" t="str">
        <f t="shared" si="55"/>
        <v/>
      </c>
      <c r="T105" s="142"/>
      <c r="U105" s="122">
        <f t="shared" si="60"/>
        <v>0</v>
      </c>
      <c r="V105" s="26"/>
      <c r="W105" s="28" t="str">
        <f t="shared" si="56"/>
        <v/>
      </c>
      <c r="X105" s="142"/>
      <c r="Y105" s="122">
        <f t="shared" si="61"/>
        <v>0</v>
      </c>
      <c r="Z105" s="26"/>
      <c r="AA105" s="72" t="str">
        <f t="shared" si="57"/>
        <v/>
      </c>
      <c r="AB105" s="25" t="str">
        <f>IF(G105="","",COUNTIF(Tirades!$AY$5:$AY$1081,G105))</f>
        <v/>
      </c>
      <c r="AC105" s="1" t="str">
        <f>IF(SUMIF(Tirades!$AD$5:$AD$216,G105,Tirades!$AP$5:$AP$216)=0,"",SUMIF(Tirades!$AD$5:$AD$216,G105,Tirades!$AP$5:$AP$216))</f>
        <v/>
      </c>
      <c r="AD105" s="1" t="str">
        <f>IF(SUMIF(Tirades!$AD$221:$AD$432,G105,Tirades!$AP$221:$AP$432)=0,"",SUMIF(Tirades!$AD$221:$AD$432,G105,Tirades!$AP$221:$AP$432))</f>
        <v/>
      </c>
      <c r="AE105" s="1" t="str">
        <f>IF(SUMIF(Tirades!$AD$437:$AD$649,G105,Tirades!$AP$437:$AP$649)=0,"",SUMIF(Tirades!$AD$437:$AD$649,G105,Tirades!$AP$437:$AP$649))</f>
        <v/>
      </c>
      <c r="AF105" s="1" t="str">
        <f>IF(SUMIF(Tirades!$AD$654:$AD$865,G105,Tirades!$AP$654:$AP$865)=0,"",SUMIF(Tirades!$AD$654:$AD$865,G105,Tirades!$AP$654:$AP$865))</f>
        <v/>
      </c>
      <c r="AG105" s="1" t="str">
        <f>IF(SUMIF(Tirades!$AD$870:$AD$1081,G105,Tirades!$AP$870:$AP$1081)=0,"",SUMIF(Tirades!$AD$870:$AD$1081,G105,Tirades!$AP$870:$AP$1081))</f>
        <v/>
      </c>
      <c r="AH105" s="1" t="str">
        <f>IF(SUMIF(Tirades!$AD$5:$AD$1081,G105,Tirades!$AP$5:$AP$1081)=0,"",SUMIF(Tirades!$AD$5:$AD$1081,G105,Tirades!$AP$5:$AP$1081))</f>
        <v/>
      </c>
      <c r="AI105" s="4" t="str">
        <f t="shared" si="63"/>
        <v/>
      </c>
      <c r="AJ105" s="5" t="str">
        <f t="shared" si="64"/>
        <v/>
      </c>
      <c r="AK105" s="1" t="str">
        <f t="shared" si="84"/>
        <v/>
      </c>
      <c r="AL105" s="1">
        <f>SUMIF(Tirades!$AD$5:$AD$1081,G105,Tirades!$AR$5:$AR$1081)</f>
        <v>0</v>
      </c>
      <c r="AM105" s="6">
        <f t="shared" si="68"/>
        <v>0</v>
      </c>
      <c r="AN105" s="1">
        <f>SUMIF(Tirades!$AD$5:$AD$1081,G105,Tirades!$AS$5:$AS$1081)</f>
        <v>0</v>
      </c>
      <c r="AO105" s="7">
        <f t="shared" si="69"/>
        <v>0</v>
      </c>
      <c r="AP105" s="5" t="str">
        <f t="shared" si="65"/>
        <v/>
      </c>
      <c r="AQ105" s="1" t="str">
        <f t="shared" si="66"/>
        <v/>
      </c>
      <c r="AR105" s="1" t="str">
        <f t="shared" si="70"/>
        <v/>
      </c>
      <c r="AS105" t="str">
        <f t="shared" si="71"/>
        <v/>
      </c>
      <c r="AT105" s="1" t="str">
        <f t="shared" si="72"/>
        <v/>
      </c>
      <c r="AU105" s="1" t="str">
        <f t="shared" si="73"/>
        <v/>
      </c>
      <c r="AV105" t="str">
        <f t="shared" si="74"/>
        <v/>
      </c>
      <c r="AW105" s="1" t="str">
        <f t="shared" si="75"/>
        <v/>
      </c>
      <c r="AX105" s="1" t="str">
        <f t="shared" si="76"/>
        <v/>
      </c>
      <c r="AY105" s="1" t="str">
        <f t="shared" si="77"/>
        <v/>
      </c>
      <c r="AZ105" s="1" t="str">
        <f t="shared" si="78"/>
        <v/>
      </c>
      <c r="BA105" s="1" t="str">
        <f t="shared" si="79"/>
        <v/>
      </c>
      <c r="BB105" s="1" t="str">
        <f t="shared" si="80"/>
        <v/>
      </c>
      <c r="BC105" s="1" t="str">
        <f t="shared" si="81"/>
        <v/>
      </c>
      <c r="BD105" s="1" t="str">
        <f t="shared" si="82"/>
        <v/>
      </c>
      <c r="BE105" s="76" t="str">
        <f>IF(G105="","",(SUMIF(Tirades!$BA$5:$BA$1081,G105,Tirades!$BB$5:$BB$1081)))</f>
        <v/>
      </c>
      <c r="BI105" s="30"/>
      <c r="BQ105" s="80"/>
      <c r="BR105" s="80"/>
      <c r="BS105" s="80"/>
      <c r="BT105" s="80"/>
      <c r="BV105" s="80"/>
      <c r="BW105" s="61" t="str">
        <f t="shared" si="87"/>
        <v/>
      </c>
      <c r="BY105" s="75">
        <f t="shared" si="85"/>
        <v>163</v>
      </c>
      <c r="BZ105" s="61" t="str">
        <f t="shared" si="86"/>
        <v>Salvador Escudero</v>
      </c>
      <c r="CA105" s="90">
        <f>IF(BZ105="","",((SUMIF(Tirades!$AD$5:$AD$1081,G104,Tirades!$AX$5:$AX$1081))+A104))</f>
        <v>1.2600000000000002E-7</v>
      </c>
    </row>
    <row r="106" spans="1:79">
      <c r="A106" s="70">
        <v>1.2800000000000001E-7</v>
      </c>
      <c r="B106" s="143"/>
      <c r="C106" s="142"/>
      <c r="D106" s="145"/>
      <c r="E106" s="127" t="str">
        <f t="shared" si="83"/>
        <v>Bitlla Atòmica</v>
      </c>
      <c r="F106" s="123"/>
      <c r="G106" s="83"/>
      <c r="H106" s="142"/>
      <c r="I106" s="122">
        <f t="shared" si="91"/>
        <v>12</v>
      </c>
      <c r="J106" s="26"/>
      <c r="K106" s="28" t="str">
        <f t="shared" si="53"/>
        <v/>
      </c>
      <c r="L106" s="142"/>
      <c r="M106" s="122">
        <f t="shared" si="58"/>
        <v>2</v>
      </c>
      <c r="N106" s="26"/>
      <c r="O106" s="28" t="str">
        <f t="shared" si="54"/>
        <v/>
      </c>
      <c r="P106" s="142"/>
      <c r="Q106" s="122">
        <f t="shared" si="59"/>
        <v>0</v>
      </c>
      <c r="R106" s="26"/>
      <c r="S106" s="28" t="str">
        <f t="shared" si="55"/>
        <v/>
      </c>
      <c r="T106" s="142"/>
      <c r="U106" s="122">
        <f t="shared" si="60"/>
        <v>0</v>
      </c>
      <c r="V106" s="26"/>
      <c r="W106" s="28" t="str">
        <f t="shared" si="56"/>
        <v/>
      </c>
      <c r="X106" s="142"/>
      <c r="Y106" s="122">
        <f t="shared" si="61"/>
        <v>0</v>
      </c>
      <c r="Z106" s="26"/>
      <c r="AA106" s="72" t="str">
        <f t="shared" si="57"/>
        <v/>
      </c>
      <c r="AB106" s="25" t="str">
        <f>IF(G106="","",COUNTIF(Tirades!$AY$5:$AY$1081,G106))</f>
        <v/>
      </c>
      <c r="AC106" s="1" t="str">
        <f>IF(SUMIF(Tirades!$AD$5:$AD$216,G106,Tirades!$AP$5:$AP$216)=0,"",SUMIF(Tirades!$AD$5:$AD$216,G106,Tirades!$AP$5:$AP$216))</f>
        <v/>
      </c>
      <c r="AD106" s="1" t="str">
        <f>IF(SUMIF(Tirades!$AD$221:$AD$432,G106,Tirades!$AP$221:$AP$432)=0,"",SUMIF(Tirades!$AD$221:$AD$432,G106,Tirades!$AP$221:$AP$432))</f>
        <v/>
      </c>
      <c r="AE106" s="1" t="str">
        <f>IF(SUMIF(Tirades!$AD$437:$AD$649,G106,Tirades!$AP$437:$AP$649)=0,"",SUMIF(Tirades!$AD$437:$AD$649,G106,Tirades!$AP$437:$AP$649))</f>
        <v/>
      </c>
      <c r="AF106" s="1" t="str">
        <f>IF(SUMIF(Tirades!$AD$654:$AD$865,G106,Tirades!$AP$654:$AP$865)=0,"",SUMIF(Tirades!$AD$654:$AD$865,G106,Tirades!$AP$654:$AP$865))</f>
        <v/>
      </c>
      <c r="AG106" s="1" t="str">
        <f>IF(SUMIF(Tirades!$AD$870:$AD$1081,G106,Tirades!$AP$870:$AP$1081)=0,"",SUMIF(Tirades!$AD$870:$AD$1081,G106,Tirades!$AP$870:$AP$1081))</f>
        <v/>
      </c>
      <c r="AH106" s="1" t="str">
        <f>IF(SUMIF(Tirades!$AD$5:$AD$1081,G106,Tirades!$AP$5:$AP$1081)=0,"",SUMIF(Tirades!$AD$5:$AD$1081,G106,Tirades!$AP$5:$AP$1081))</f>
        <v/>
      </c>
      <c r="AI106" s="4" t="str">
        <f t="shared" si="63"/>
        <v/>
      </c>
      <c r="AJ106" s="5" t="str">
        <f t="shared" si="64"/>
        <v/>
      </c>
      <c r="AK106" s="1" t="str">
        <f t="shared" si="84"/>
        <v/>
      </c>
      <c r="AL106" s="1">
        <f>SUMIF(Tirades!$AD$5:$AD$1081,G106,Tirades!$AR$5:$AR$1081)</f>
        <v>0</v>
      </c>
      <c r="AM106" s="6">
        <f t="shared" si="68"/>
        <v>0</v>
      </c>
      <c r="AN106" s="1">
        <f>SUMIF(Tirades!$AD$5:$AD$1081,G106,Tirades!$AS$5:$AS$1081)</f>
        <v>0</v>
      </c>
      <c r="AO106" s="7">
        <f t="shared" si="69"/>
        <v>0</v>
      </c>
      <c r="AP106" s="5" t="str">
        <f t="shared" si="65"/>
        <v/>
      </c>
      <c r="AQ106" s="1" t="str">
        <f t="shared" si="66"/>
        <v/>
      </c>
      <c r="AR106" s="1" t="str">
        <f t="shared" si="70"/>
        <v/>
      </c>
      <c r="AS106" t="str">
        <f t="shared" si="71"/>
        <v/>
      </c>
      <c r="AT106" s="1" t="str">
        <f t="shared" si="72"/>
        <v/>
      </c>
      <c r="AU106" s="1" t="str">
        <f t="shared" si="73"/>
        <v/>
      </c>
      <c r="AV106" t="str">
        <f t="shared" si="74"/>
        <v/>
      </c>
      <c r="AW106" s="1" t="str">
        <f t="shared" si="75"/>
        <v/>
      </c>
      <c r="AX106" s="1" t="str">
        <f t="shared" si="76"/>
        <v/>
      </c>
      <c r="AY106" s="1" t="str">
        <f t="shared" si="77"/>
        <v/>
      </c>
      <c r="AZ106" s="1" t="str">
        <f t="shared" si="78"/>
        <v/>
      </c>
      <c r="BA106" s="1" t="str">
        <f t="shared" si="79"/>
        <v/>
      </c>
      <c r="BB106" s="1" t="str">
        <f t="shared" si="80"/>
        <v/>
      </c>
      <c r="BC106" s="1" t="str">
        <f t="shared" si="81"/>
        <v/>
      </c>
      <c r="BD106" s="1" t="str">
        <f t="shared" si="82"/>
        <v/>
      </c>
      <c r="BE106" s="76" t="str">
        <f>IF(G106="","",(SUMIF(Tirades!$BA$5:$BA$1081,G106,Tirades!$BB$5:$BB$1081)))</f>
        <v/>
      </c>
      <c r="BI106" s="30"/>
      <c r="BQ106" s="80"/>
      <c r="BR106" s="80"/>
      <c r="BS106" s="80"/>
      <c r="BT106" s="80"/>
      <c r="BV106" s="80"/>
      <c r="BW106" s="61" t="str">
        <f t="shared" si="87"/>
        <v/>
      </c>
      <c r="BY106" s="75" t="str">
        <f t="shared" si="85"/>
        <v/>
      </c>
      <c r="BZ106" s="61" t="str">
        <f t="shared" si="86"/>
        <v/>
      </c>
      <c r="CA106" s="90" t="str">
        <f>IF(BZ106="","",((SUMIF(Tirades!$AD$5:$AD$1081,G105,Tirades!$AX$5:$AX$1081))+A105))</f>
        <v/>
      </c>
    </row>
    <row r="107" spans="1:79">
      <c r="A107" s="70">
        <v>1.31E-7</v>
      </c>
      <c r="B107" s="143">
        <v>14</v>
      </c>
      <c r="C107" s="153"/>
      <c r="D107" s="154" t="s">
        <v>142</v>
      </c>
      <c r="E107" s="127" t="str">
        <f>D107</f>
        <v>Els Roscos</v>
      </c>
      <c r="F107" s="124" t="s">
        <v>104</v>
      </c>
      <c r="G107" s="83" t="s">
        <v>143</v>
      </c>
      <c r="H107" s="152">
        <v>28</v>
      </c>
      <c r="I107" s="122">
        <f>H107</f>
        <v>28</v>
      </c>
      <c r="J107" s="26">
        <v>3</v>
      </c>
      <c r="K107" s="28">
        <f t="shared" ref="K107:K157" si="92">IF(J107="","",(I107*10)+J107)</f>
        <v>283</v>
      </c>
      <c r="L107" s="142">
        <v>18</v>
      </c>
      <c r="M107" s="122">
        <f>L107</f>
        <v>18</v>
      </c>
      <c r="N107" s="26">
        <v>3</v>
      </c>
      <c r="O107" s="28">
        <f t="shared" ref="O107:O157" si="93">IF(N107="","",M107*10+N107)</f>
        <v>183</v>
      </c>
      <c r="P107" s="142"/>
      <c r="Q107" s="122">
        <f>P107</f>
        <v>0</v>
      </c>
      <c r="R107" s="26"/>
      <c r="S107" s="28" t="str">
        <f t="shared" ref="S107:S157" si="94">IF(R107="","",Q107*10+R107)</f>
        <v/>
      </c>
      <c r="T107" s="142"/>
      <c r="U107" s="122">
        <f>T107</f>
        <v>0</v>
      </c>
      <c r="V107" s="26"/>
      <c r="W107" s="28" t="str">
        <f t="shared" ref="W107:W157" si="95">IF(V107="","",U107*10+V107)</f>
        <v/>
      </c>
      <c r="X107" s="142"/>
      <c r="Y107" s="122">
        <f>X107</f>
        <v>0</v>
      </c>
      <c r="Z107" s="26"/>
      <c r="AA107" s="72" t="str">
        <f t="shared" ref="AA107:AA157" si="96">IF(Z107="","",Y107*10+Z107)</f>
        <v/>
      </c>
      <c r="AB107" s="25">
        <f>IF(G107="","",COUNTIF(Tirades!$AY$5:$AY$1081,G107))</f>
        <v>2</v>
      </c>
      <c r="AC107" s="1">
        <f>IF(SUMIF(Tirades!$AD$5:$AD$216,G107,Tirades!$AP$5:$AP$216)=0,"",SUMIF(Tirades!$AD$5:$AD$216,G107,Tirades!$AP$5:$AP$216))</f>
        <v>64</v>
      </c>
      <c r="AD107" s="1">
        <f>IF(SUMIF(Tirades!$AD$221:$AD$432,G107,Tirades!$AP$221:$AP$432)=0,"",SUMIF(Tirades!$AD$221:$AD$432,G107,Tirades!$AP$221:$AP$432))</f>
        <v>54</v>
      </c>
      <c r="AE107" s="1" t="str">
        <f>IF(SUMIF(Tirades!$AD$437:$AD$649,G107,Tirades!$AP$437:$AP$649)=0,"",SUMIF(Tirades!$AD$437:$AD$649,G107,Tirades!$AP$437:$AP$649))</f>
        <v/>
      </c>
      <c r="AF107" s="1" t="str">
        <f>IF(SUMIF(Tirades!$AD$654:$AD$865,G107,Tirades!$AP$654:$AP$865)=0,"",SUMIF(Tirades!$AD$654:$AD$865,G107,Tirades!$AP$654:$AP$865))</f>
        <v/>
      </c>
      <c r="AG107" s="1" t="str">
        <f>IF(SUMIF(Tirades!$AD$870:$AD$1081,G107,Tirades!$AP$870:$AP$1081)=0,"",SUMIF(Tirades!$AD$870:$AD$1081,G107,Tirades!$AP$870:$AP$1081))</f>
        <v/>
      </c>
      <c r="AH107" s="1">
        <f>IF(SUMIF(Tirades!$AD$5:$AD$1081,G107,Tirades!$AP$5:$AP$1081)=0,"",SUMIF(Tirades!$AD$5:$AD$1081,G107,Tirades!$AP$5:$AP$1081))</f>
        <v>118</v>
      </c>
      <c r="AI107" s="4">
        <f t="shared" si="63"/>
        <v>59</v>
      </c>
      <c r="AJ107" s="5">
        <f t="shared" si="64"/>
        <v>59.004500565499995</v>
      </c>
      <c r="AK107" s="1">
        <f t="shared" si="84"/>
        <v>67</v>
      </c>
      <c r="AL107" s="1">
        <f>SUMIF(Tirades!$AD$5:$AD$1081,G107,Tirades!$AR$5:$AR$1081)</f>
        <v>9</v>
      </c>
      <c r="AM107" s="6">
        <f t="shared" si="68"/>
        <v>9.0000000000000011E-3</v>
      </c>
      <c r="AN107" s="1">
        <f>SUMIF(Tirades!$AD$5:$AD$1081,G107,Tirades!$AS$5:$AS$1081)</f>
        <v>1</v>
      </c>
      <c r="AO107" s="7">
        <f t="shared" si="69"/>
        <v>9.9999999999999995E-7</v>
      </c>
      <c r="AP107" s="5">
        <f t="shared" si="65"/>
        <v>118.00900113099999</v>
      </c>
      <c r="AQ107" s="1" t="str">
        <f t="shared" si="66"/>
        <v>Jordi Martí</v>
      </c>
      <c r="AR107" s="1" t="str">
        <f t="shared" si="70"/>
        <v>Els Roscos</v>
      </c>
      <c r="AS107" t="str">
        <f t="shared" si="71"/>
        <v/>
      </c>
      <c r="AT107" s="1" t="str">
        <f t="shared" si="72"/>
        <v/>
      </c>
      <c r="AU107" s="1" t="str">
        <f t="shared" si="73"/>
        <v/>
      </c>
      <c r="AV107">
        <f t="shared" si="74"/>
        <v>59.004500565499995</v>
      </c>
      <c r="AW107" s="1">
        <f t="shared" si="75"/>
        <v>38</v>
      </c>
      <c r="AX107" s="1" t="str">
        <f t="shared" si="76"/>
        <v>Jordi Martí</v>
      </c>
      <c r="AY107" s="1" t="str">
        <f t="shared" si="77"/>
        <v/>
      </c>
      <c r="AZ107" s="1" t="str">
        <f t="shared" si="78"/>
        <v/>
      </c>
      <c r="BA107" s="1" t="str">
        <f t="shared" si="79"/>
        <v/>
      </c>
      <c r="BB107" s="1">
        <f t="shared" si="80"/>
        <v>59.004500565499995</v>
      </c>
      <c r="BC107" s="1">
        <f t="shared" si="81"/>
        <v>5</v>
      </c>
      <c r="BD107" s="1" t="str">
        <f t="shared" si="82"/>
        <v>Jordi Martí</v>
      </c>
      <c r="BE107" s="76">
        <f>IF(G107="","",(SUMIF(Tirades!$BA$5:$BA$1081,G107,Tirades!$BB$5:$BB$1081)))</f>
        <v>18</v>
      </c>
      <c r="BI107" s="30"/>
      <c r="BQ107" s="80"/>
      <c r="BR107" s="80"/>
      <c r="BS107" s="80"/>
      <c r="BT107" s="80"/>
      <c r="BV107" s="80"/>
      <c r="BW107" s="61" t="str">
        <f t="shared" si="87"/>
        <v/>
      </c>
      <c r="BY107" s="75" t="str">
        <f t="shared" si="85"/>
        <v/>
      </c>
      <c r="BZ107" s="61" t="str">
        <f t="shared" si="86"/>
        <v/>
      </c>
      <c r="CA107" s="90" t="str">
        <f>IF(BZ107="","",((SUMIF(Tirades!$AD$5:$AD$1081,G106,Tirades!$AX$5:$AX$1081))+A106))</f>
        <v/>
      </c>
    </row>
    <row r="108" spans="1:79">
      <c r="A108" s="70">
        <v>1.3200000000000002E-7</v>
      </c>
      <c r="B108" s="143"/>
      <c r="C108" s="142"/>
      <c r="D108" s="155"/>
      <c r="E108" s="127" t="str">
        <f t="shared" si="83"/>
        <v>Els Roscos</v>
      </c>
      <c r="F108" s="124" t="s">
        <v>144</v>
      </c>
      <c r="G108" s="83" t="s">
        <v>145</v>
      </c>
      <c r="H108" s="152"/>
      <c r="I108" s="122">
        <f t="shared" ref="I108:I158" si="97">I107</f>
        <v>28</v>
      </c>
      <c r="J108" s="26">
        <v>1</v>
      </c>
      <c r="K108" s="28">
        <f t="shared" si="92"/>
        <v>281</v>
      </c>
      <c r="L108" s="142"/>
      <c r="M108" s="122">
        <f t="shared" ref="M108:M159" si="98">M107</f>
        <v>18</v>
      </c>
      <c r="N108" s="26">
        <v>1</v>
      </c>
      <c r="O108" s="28">
        <f t="shared" si="93"/>
        <v>181</v>
      </c>
      <c r="P108" s="142"/>
      <c r="Q108" s="122">
        <f t="shared" ref="Q108:Q159" si="99">Q107</f>
        <v>0</v>
      </c>
      <c r="R108" s="26"/>
      <c r="S108" s="28" t="str">
        <f t="shared" si="94"/>
        <v/>
      </c>
      <c r="T108" s="142"/>
      <c r="U108" s="122">
        <f t="shared" ref="U108:U159" si="100">U107</f>
        <v>0</v>
      </c>
      <c r="V108" s="26"/>
      <c r="W108" s="28" t="str">
        <f t="shared" si="95"/>
        <v/>
      </c>
      <c r="X108" s="142"/>
      <c r="Y108" s="122">
        <f t="shared" ref="Y108:Y159" si="101">Y107</f>
        <v>0</v>
      </c>
      <c r="Z108" s="26"/>
      <c r="AA108" s="72" t="str">
        <f t="shared" si="96"/>
        <v/>
      </c>
      <c r="AB108" s="25">
        <f>IF(G108="","",COUNTIF(Tirades!$AY$5:$AY$1081,G108))</f>
        <v>2</v>
      </c>
      <c r="AC108" s="1">
        <f>IF(SUMIF(Tirades!$AD$5:$AD$216,G108,Tirades!$AP$5:$AP$216)=0,"",SUMIF(Tirades!$AD$5:$AD$216,G108,Tirades!$AP$5:$AP$216))</f>
        <v>24</v>
      </c>
      <c r="AD108" s="1">
        <f>IF(SUMIF(Tirades!$AD$221:$AD$432,G108,Tirades!$AP$221:$AP$432)=0,"",SUMIF(Tirades!$AD$221:$AD$432,G108,Tirades!$AP$221:$AP$432))</f>
        <v>16</v>
      </c>
      <c r="AE108" s="1" t="str">
        <f>IF(SUMIF(Tirades!$AD$437:$AD$649,G108,Tirades!$AP$437:$AP$649)=0,"",SUMIF(Tirades!$AD$437:$AD$649,G108,Tirades!$AP$437:$AP$649))</f>
        <v/>
      </c>
      <c r="AF108" s="1" t="str">
        <f>IF(SUMIF(Tirades!$AD$654:$AD$865,G108,Tirades!$AP$654:$AP$865)=0,"",SUMIF(Tirades!$AD$654:$AD$865,G108,Tirades!$AP$654:$AP$865))</f>
        <v/>
      </c>
      <c r="AG108" s="1" t="str">
        <f>IF(SUMIF(Tirades!$AD$870:$AD$1081,G108,Tirades!$AP$870:$AP$1081)=0,"",SUMIF(Tirades!$AD$870:$AD$1081,G108,Tirades!$AP$870:$AP$1081))</f>
        <v/>
      </c>
      <c r="AH108" s="1">
        <f>IF(SUMIF(Tirades!$AD$5:$AD$1081,G108,Tirades!$AP$5:$AP$1081)=0,"",SUMIF(Tirades!$AD$5:$AD$1081,G108,Tirades!$AP$5:$AP$1081))</f>
        <v>40</v>
      </c>
      <c r="AI108" s="4">
        <f t="shared" si="63"/>
        <v>20</v>
      </c>
      <c r="AJ108" s="5">
        <f t="shared" si="64"/>
        <v>20.000500065999997</v>
      </c>
      <c r="AK108" s="1">
        <f t="shared" si="84"/>
        <v>198</v>
      </c>
      <c r="AL108" s="1">
        <f>SUMIF(Tirades!$AD$5:$AD$1081,G108,Tirades!$AR$5:$AR$1081)</f>
        <v>1</v>
      </c>
      <c r="AM108" s="6">
        <f t="shared" si="68"/>
        <v>1E-3</v>
      </c>
      <c r="AN108" s="1">
        <f>SUMIF(Tirades!$AD$5:$AD$1081,G108,Tirades!$AS$5:$AS$1081)</f>
        <v>0</v>
      </c>
      <c r="AO108" s="7">
        <f t="shared" si="69"/>
        <v>0</v>
      </c>
      <c r="AP108" s="5">
        <f t="shared" si="65"/>
        <v>40.001000131999994</v>
      </c>
      <c r="AQ108" s="1" t="str">
        <f t="shared" si="66"/>
        <v>Jana Martí</v>
      </c>
      <c r="AR108" s="1" t="str">
        <f t="shared" si="70"/>
        <v>Els Roscos</v>
      </c>
      <c r="AS108" t="str">
        <f t="shared" si="71"/>
        <v/>
      </c>
      <c r="AT108" s="1" t="str">
        <f t="shared" si="72"/>
        <v/>
      </c>
      <c r="AU108" s="1" t="str">
        <f t="shared" si="73"/>
        <v/>
      </c>
      <c r="AV108">
        <f t="shared" si="74"/>
        <v>20.000500065999997</v>
      </c>
      <c r="AW108" s="1">
        <f t="shared" si="75"/>
        <v>150</v>
      </c>
      <c r="AX108" s="1" t="str">
        <f t="shared" si="76"/>
        <v>Jana Martí</v>
      </c>
      <c r="AY108" s="1">
        <f t="shared" si="77"/>
        <v>20.000500065999997</v>
      </c>
      <c r="AZ108" s="1">
        <f t="shared" si="78"/>
        <v>13</v>
      </c>
      <c r="BA108" s="1" t="str">
        <f t="shared" si="79"/>
        <v>Jana Martí</v>
      </c>
      <c r="BB108" s="1" t="str">
        <f t="shared" si="80"/>
        <v/>
      </c>
      <c r="BC108" s="1" t="str">
        <f t="shared" si="81"/>
        <v/>
      </c>
      <c r="BD108" s="1" t="str">
        <f t="shared" si="82"/>
        <v/>
      </c>
      <c r="BE108" s="76">
        <f>IF(G108="","",(SUMIF(Tirades!$BA$5:$BA$1081,G108,Tirades!$BB$5:$BB$1081)))</f>
        <v>18</v>
      </c>
      <c r="BI108" s="30"/>
      <c r="BQ108" s="80"/>
      <c r="BR108" s="80"/>
      <c r="BS108" s="80"/>
      <c r="BT108" s="80"/>
      <c r="BV108" s="80"/>
      <c r="BW108" s="61" t="str">
        <f t="shared" si="87"/>
        <v/>
      </c>
      <c r="BY108" s="75">
        <f t="shared" si="85"/>
        <v>53</v>
      </c>
      <c r="BZ108" s="61" t="str">
        <f t="shared" si="86"/>
        <v>Jordi Martí</v>
      </c>
      <c r="CA108" s="90">
        <f>IF(BZ108="","",((SUMIF(Tirades!$AD$5:$AD$1081,G107,Tirades!$AX$5:$AX$1081))+A107))</f>
        <v>2.0000001310000002</v>
      </c>
    </row>
    <row r="109" spans="1:79">
      <c r="A109" s="70">
        <v>1.3300000000000001E-7</v>
      </c>
      <c r="B109" s="143"/>
      <c r="C109" s="142"/>
      <c r="D109" s="155"/>
      <c r="E109" s="127" t="str">
        <f t="shared" si="83"/>
        <v>Els Roscos</v>
      </c>
      <c r="F109" s="124" t="s">
        <v>104</v>
      </c>
      <c r="G109" s="83" t="s">
        <v>146</v>
      </c>
      <c r="H109" s="152"/>
      <c r="I109" s="122">
        <f t="shared" si="97"/>
        <v>28</v>
      </c>
      <c r="J109" s="26">
        <v>2</v>
      </c>
      <c r="K109" s="28">
        <f t="shared" si="92"/>
        <v>282</v>
      </c>
      <c r="L109" s="142"/>
      <c r="M109" s="122">
        <f t="shared" si="98"/>
        <v>18</v>
      </c>
      <c r="N109" s="26">
        <v>2</v>
      </c>
      <c r="O109" s="28">
        <f t="shared" si="93"/>
        <v>182</v>
      </c>
      <c r="P109" s="142"/>
      <c r="Q109" s="122">
        <f t="shared" si="99"/>
        <v>0</v>
      </c>
      <c r="R109" s="26"/>
      <c r="S109" s="28" t="str">
        <f t="shared" si="94"/>
        <v/>
      </c>
      <c r="T109" s="142"/>
      <c r="U109" s="122">
        <f t="shared" si="100"/>
        <v>0</v>
      </c>
      <c r="V109" s="26"/>
      <c r="W109" s="28" t="str">
        <f t="shared" si="95"/>
        <v/>
      </c>
      <c r="X109" s="142"/>
      <c r="Y109" s="122">
        <f t="shared" si="101"/>
        <v>0</v>
      </c>
      <c r="Z109" s="26"/>
      <c r="AA109" s="72" t="str">
        <f t="shared" si="96"/>
        <v/>
      </c>
      <c r="AB109" s="25">
        <f>IF(G109="","",COUNTIF(Tirades!$AY$5:$AY$1081,G109))</f>
        <v>2</v>
      </c>
      <c r="AC109" s="1">
        <f>IF(SUMIF(Tirades!$AD$5:$AD$216,G109,Tirades!$AP$5:$AP$216)=0,"",SUMIF(Tirades!$AD$5:$AD$216,G109,Tirades!$AP$5:$AP$216))</f>
        <v>1</v>
      </c>
      <c r="AD109" s="1">
        <f>IF(SUMIF(Tirades!$AD$221:$AD$432,G109,Tirades!$AP$221:$AP$432)=0,"",SUMIF(Tirades!$AD$221:$AD$432,G109,Tirades!$AP$221:$AP$432))</f>
        <v>2</v>
      </c>
      <c r="AE109" s="1" t="str">
        <f>IF(SUMIF(Tirades!$AD$437:$AD$649,G109,Tirades!$AP$437:$AP$649)=0,"",SUMIF(Tirades!$AD$437:$AD$649,G109,Tirades!$AP$437:$AP$649))</f>
        <v/>
      </c>
      <c r="AF109" s="1" t="str">
        <f>IF(SUMIF(Tirades!$AD$654:$AD$865,G109,Tirades!$AP$654:$AP$865)=0,"",SUMIF(Tirades!$AD$654:$AD$865,G109,Tirades!$AP$654:$AP$865))</f>
        <v/>
      </c>
      <c r="AG109" s="1" t="str">
        <f>IF(SUMIF(Tirades!$AD$870:$AD$1081,G109,Tirades!$AP$870:$AP$1081)=0,"",SUMIF(Tirades!$AD$870:$AD$1081,G109,Tirades!$AP$870:$AP$1081))</f>
        <v/>
      </c>
      <c r="AH109" s="1">
        <f>IF(SUMIF(Tirades!$AD$5:$AD$1081,G109,Tirades!$AP$5:$AP$1081)=0,"",SUMIF(Tirades!$AD$5:$AD$1081,G109,Tirades!$AP$5:$AP$1081))</f>
        <v>3</v>
      </c>
      <c r="AI109" s="4">
        <f t="shared" si="63"/>
        <v>1.5</v>
      </c>
      <c r="AJ109" s="5">
        <f t="shared" si="64"/>
        <v>1.5000000665</v>
      </c>
      <c r="AK109" s="1">
        <f t="shared" si="84"/>
        <v>208</v>
      </c>
      <c r="AL109" s="1">
        <f>SUMIF(Tirades!$AD$5:$AD$1081,G109,Tirades!$AR$5:$AR$1081)</f>
        <v>0</v>
      </c>
      <c r="AM109" s="6">
        <f t="shared" si="68"/>
        <v>0</v>
      </c>
      <c r="AN109" s="1">
        <f>SUMIF(Tirades!$AD$5:$AD$1081,G109,Tirades!$AS$5:$AS$1081)</f>
        <v>0</v>
      </c>
      <c r="AO109" s="7">
        <f t="shared" si="69"/>
        <v>0</v>
      </c>
      <c r="AP109" s="5">
        <f t="shared" si="65"/>
        <v>3.0000001329999999</v>
      </c>
      <c r="AQ109" s="1" t="str">
        <f t="shared" si="66"/>
        <v>Xiaoke Martí</v>
      </c>
      <c r="AR109" s="1" t="str">
        <f t="shared" si="70"/>
        <v>Els Roscos</v>
      </c>
      <c r="AS109" t="str">
        <f t="shared" si="71"/>
        <v/>
      </c>
      <c r="AT109" s="1" t="str">
        <f t="shared" si="72"/>
        <v/>
      </c>
      <c r="AU109" s="1" t="str">
        <f t="shared" si="73"/>
        <v/>
      </c>
      <c r="AV109">
        <f t="shared" si="74"/>
        <v>1.5000000665</v>
      </c>
      <c r="AW109" s="1">
        <f t="shared" si="75"/>
        <v>160</v>
      </c>
      <c r="AX109" s="1" t="str">
        <f t="shared" si="76"/>
        <v>Xiaoke Martí</v>
      </c>
      <c r="AY109" s="1" t="str">
        <f t="shared" si="77"/>
        <v/>
      </c>
      <c r="AZ109" s="1" t="str">
        <f t="shared" si="78"/>
        <v/>
      </c>
      <c r="BA109" s="1" t="str">
        <f t="shared" si="79"/>
        <v/>
      </c>
      <c r="BB109" s="1">
        <f t="shared" si="80"/>
        <v>1.5000000665</v>
      </c>
      <c r="BC109" s="1">
        <f t="shared" si="81"/>
        <v>32</v>
      </c>
      <c r="BD109" s="1" t="str">
        <f t="shared" si="82"/>
        <v>Xiaoke Martí</v>
      </c>
      <c r="BE109" s="76">
        <f>IF(G109="","",(SUMIF(Tirades!$BA$5:$BA$1081,G109,Tirades!$BB$5:$BB$1081)))</f>
        <v>18</v>
      </c>
      <c r="BI109" s="30"/>
      <c r="BQ109" s="80"/>
      <c r="BR109" s="80"/>
      <c r="BS109" s="80"/>
      <c r="BT109" s="80"/>
      <c r="BV109" s="80"/>
      <c r="BW109" s="61" t="str">
        <f t="shared" si="87"/>
        <v/>
      </c>
      <c r="BY109" s="75">
        <f t="shared" si="85"/>
        <v>15</v>
      </c>
      <c r="BZ109" s="61" t="str">
        <f t="shared" si="86"/>
        <v>Jana Martí</v>
      </c>
      <c r="CA109" s="90">
        <f>IF(BZ109="","",((SUMIF(Tirades!$AD$5:$AD$1081,G108,Tirades!$AX$5:$AX$1081))+A108))</f>
        <v>5.0000001320000003</v>
      </c>
    </row>
    <row r="110" spans="1:79">
      <c r="A110" s="70">
        <v>1.3400000000000001E-7</v>
      </c>
      <c r="B110" s="143"/>
      <c r="C110" s="142"/>
      <c r="D110" s="155"/>
      <c r="E110" s="127" t="str">
        <f t="shared" si="83"/>
        <v>Els Roscos</v>
      </c>
      <c r="F110" s="124"/>
      <c r="G110" s="83" t="s">
        <v>147</v>
      </c>
      <c r="H110" s="152"/>
      <c r="I110" s="122">
        <f t="shared" si="97"/>
        <v>28</v>
      </c>
      <c r="J110" s="26">
        <v>4</v>
      </c>
      <c r="K110" s="28">
        <f t="shared" si="92"/>
        <v>284</v>
      </c>
      <c r="L110" s="142"/>
      <c r="M110" s="122">
        <f t="shared" si="98"/>
        <v>18</v>
      </c>
      <c r="N110" s="26">
        <v>4</v>
      </c>
      <c r="O110" s="28">
        <f t="shared" si="93"/>
        <v>184</v>
      </c>
      <c r="P110" s="142"/>
      <c r="Q110" s="122">
        <f t="shared" si="99"/>
        <v>0</v>
      </c>
      <c r="R110" s="26"/>
      <c r="S110" s="28" t="str">
        <f t="shared" si="94"/>
        <v/>
      </c>
      <c r="T110" s="142"/>
      <c r="U110" s="122">
        <f t="shared" si="100"/>
        <v>0</v>
      </c>
      <c r="V110" s="26"/>
      <c r="W110" s="28" t="str">
        <f t="shared" si="95"/>
        <v/>
      </c>
      <c r="X110" s="142"/>
      <c r="Y110" s="122">
        <f t="shared" si="101"/>
        <v>0</v>
      </c>
      <c r="Z110" s="26"/>
      <c r="AA110" s="72" t="str">
        <f t="shared" si="96"/>
        <v/>
      </c>
      <c r="AB110" s="25">
        <f>IF(G110="","",COUNTIF(Tirades!$AY$5:$AY$1081,G110))</f>
        <v>2</v>
      </c>
      <c r="AC110" s="1">
        <f>IF(SUMIF(Tirades!$AD$5:$AD$216,G110,Tirades!$AP$5:$AP$216)=0,"",SUMIF(Tirades!$AD$5:$AD$216,G110,Tirades!$AP$5:$AP$216))</f>
        <v>29</v>
      </c>
      <c r="AD110" s="1">
        <f>IF(SUMIF(Tirades!$AD$221:$AD$432,G110,Tirades!$AP$221:$AP$432)=0,"",SUMIF(Tirades!$AD$221:$AD$432,G110,Tirades!$AP$221:$AP$432))</f>
        <v>32</v>
      </c>
      <c r="AE110" s="1" t="str">
        <f>IF(SUMIF(Tirades!$AD$437:$AD$649,G110,Tirades!$AP$437:$AP$649)=0,"",SUMIF(Tirades!$AD$437:$AD$649,G110,Tirades!$AP$437:$AP$649))</f>
        <v/>
      </c>
      <c r="AF110" s="1" t="str">
        <f>IF(SUMIF(Tirades!$AD$654:$AD$865,G110,Tirades!$AP$654:$AP$865)=0,"",SUMIF(Tirades!$AD$654:$AD$865,G110,Tirades!$AP$654:$AP$865))</f>
        <v/>
      </c>
      <c r="AG110" s="1" t="str">
        <f>IF(SUMIF(Tirades!$AD$870:$AD$1081,G110,Tirades!$AP$870:$AP$1081)=0,"",SUMIF(Tirades!$AD$870:$AD$1081,G110,Tirades!$AP$870:$AP$1081))</f>
        <v/>
      </c>
      <c r="AH110" s="1">
        <f>IF(SUMIF(Tirades!$AD$5:$AD$1081,G110,Tirades!$AP$5:$AP$1081)=0,"",SUMIF(Tirades!$AD$5:$AD$1081,G110,Tirades!$AP$5:$AP$1081))</f>
        <v>61</v>
      </c>
      <c r="AI110" s="4">
        <f t="shared" si="63"/>
        <v>30.5</v>
      </c>
      <c r="AJ110" s="5">
        <f t="shared" si="64"/>
        <v>30.501500066999998</v>
      </c>
      <c r="AK110" s="1">
        <f t="shared" si="84"/>
        <v>181</v>
      </c>
      <c r="AL110" s="1">
        <f>SUMIF(Tirades!$AD$5:$AD$1081,G110,Tirades!$AR$5:$AR$1081)</f>
        <v>3</v>
      </c>
      <c r="AM110" s="6">
        <f t="shared" si="68"/>
        <v>3.0000000000000001E-3</v>
      </c>
      <c r="AN110" s="1">
        <f>SUMIF(Tirades!$AD$5:$AD$1081,G110,Tirades!$AS$5:$AS$1081)</f>
        <v>0</v>
      </c>
      <c r="AO110" s="7">
        <f t="shared" si="69"/>
        <v>0</v>
      </c>
      <c r="AP110" s="5">
        <f t="shared" si="65"/>
        <v>61.003000133999997</v>
      </c>
      <c r="AQ110" s="1" t="str">
        <f t="shared" si="66"/>
        <v>Pau Martí</v>
      </c>
      <c r="AR110" s="1" t="str">
        <f t="shared" si="70"/>
        <v>Els Roscos</v>
      </c>
      <c r="AS110" t="str">
        <f t="shared" si="71"/>
        <v/>
      </c>
      <c r="AT110" s="1" t="str">
        <f t="shared" si="72"/>
        <v/>
      </c>
      <c r="AU110" s="1" t="str">
        <f t="shared" si="73"/>
        <v/>
      </c>
      <c r="AV110">
        <f t="shared" si="74"/>
        <v>30.501500066999998</v>
      </c>
      <c r="AW110" s="1">
        <f t="shared" si="75"/>
        <v>133</v>
      </c>
      <c r="AX110" s="1" t="str">
        <f t="shared" si="76"/>
        <v>Pau Martí</v>
      </c>
      <c r="AY110" s="1" t="str">
        <f t="shared" si="77"/>
        <v/>
      </c>
      <c r="AZ110" s="1" t="str">
        <f t="shared" si="78"/>
        <v/>
      </c>
      <c r="BA110" s="1" t="str">
        <f t="shared" si="79"/>
        <v/>
      </c>
      <c r="BB110" s="1" t="str">
        <f t="shared" si="80"/>
        <v/>
      </c>
      <c r="BC110" s="1" t="str">
        <f t="shared" si="81"/>
        <v/>
      </c>
      <c r="BD110" s="1" t="str">
        <f t="shared" si="82"/>
        <v/>
      </c>
      <c r="BE110" s="76">
        <f>IF(G110="","",(SUMIF(Tirades!$BA$5:$BA$1081,G110,Tirades!$BB$5:$BB$1081)))</f>
        <v>18</v>
      </c>
      <c r="BI110" s="30"/>
      <c r="BQ110" s="80"/>
      <c r="BR110" s="80"/>
      <c r="BS110" s="80"/>
      <c r="BT110" s="80"/>
      <c r="BV110" s="80"/>
      <c r="BW110" s="61" t="str">
        <f t="shared" si="87"/>
        <v/>
      </c>
      <c r="BY110" s="75">
        <f t="shared" si="85"/>
        <v>1</v>
      </c>
      <c r="BZ110" s="61" t="str">
        <f t="shared" si="86"/>
        <v>Xiaoke Martí</v>
      </c>
      <c r="CA110" s="90">
        <f>IF(BZ110="","",((SUMIF(Tirades!$AD$5:$AD$1081,G109,Tirades!$AX$5:$AX$1081))+A109))</f>
        <v>15.000000133</v>
      </c>
    </row>
    <row r="111" spans="1:79">
      <c r="A111" s="70">
        <v>1.35E-7</v>
      </c>
      <c r="B111" s="143"/>
      <c r="C111" s="142"/>
      <c r="D111" s="155"/>
      <c r="E111" s="127" t="str">
        <f t="shared" si="83"/>
        <v>Els Roscos</v>
      </c>
      <c r="F111" s="124"/>
      <c r="G111" s="83" t="s">
        <v>148</v>
      </c>
      <c r="H111" s="152"/>
      <c r="I111" s="122">
        <f t="shared" si="97"/>
        <v>28</v>
      </c>
      <c r="J111" s="26">
        <v>5</v>
      </c>
      <c r="K111" s="28">
        <f t="shared" si="92"/>
        <v>285</v>
      </c>
      <c r="L111" s="142"/>
      <c r="M111" s="122">
        <f t="shared" si="98"/>
        <v>18</v>
      </c>
      <c r="N111" s="26">
        <v>5</v>
      </c>
      <c r="O111" s="28">
        <f t="shared" si="93"/>
        <v>185</v>
      </c>
      <c r="P111" s="142"/>
      <c r="Q111" s="122">
        <f t="shared" si="99"/>
        <v>0</v>
      </c>
      <c r="R111" s="26"/>
      <c r="S111" s="28" t="str">
        <f t="shared" si="94"/>
        <v/>
      </c>
      <c r="T111" s="142"/>
      <c r="U111" s="122">
        <f t="shared" si="100"/>
        <v>0</v>
      </c>
      <c r="V111" s="26"/>
      <c r="W111" s="28" t="str">
        <f t="shared" si="95"/>
        <v/>
      </c>
      <c r="X111" s="142"/>
      <c r="Y111" s="122">
        <f t="shared" si="101"/>
        <v>0</v>
      </c>
      <c r="Z111" s="26"/>
      <c r="AA111" s="72" t="str">
        <f t="shared" si="96"/>
        <v/>
      </c>
      <c r="AB111" s="25">
        <f>IF(G111="","",COUNTIF(Tirades!$AY$5:$AY$1081,G111))</f>
        <v>2</v>
      </c>
      <c r="AC111" s="1">
        <f>IF(SUMIF(Tirades!$AD$5:$AD$216,G111,Tirades!$AP$5:$AP$216)=0,"",SUMIF(Tirades!$AD$5:$AD$216,G111,Tirades!$AP$5:$AP$216))</f>
        <v>33</v>
      </c>
      <c r="AD111" s="1">
        <f>IF(SUMIF(Tirades!$AD$221:$AD$432,G111,Tirades!$AP$221:$AP$432)=0,"",SUMIF(Tirades!$AD$221:$AD$432,G111,Tirades!$AP$221:$AP$432))</f>
        <v>57</v>
      </c>
      <c r="AE111" s="1" t="str">
        <f>IF(SUMIF(Tirades!$AD$437:$AD$649,G111,Tirades!$AP$437:$AP$649)=0,"",SUMIF(Tirades!$AD$437:$AD$649,G111,Tirades!$AP$437:$AP$649))</f>
        <v/>
      </c>
      <c r="AF111" s="1" t="str">
        <f>IF(SUMIF(Tirades!$AD$654:$AD$865,G111,Tirades!$AP$654:$AP$865)=0,"",SUMIF(Tirades!$AD$654:$AD$865,G111,Tirades!$AP$654:$AP$865))</f>
        <v/>
      </c>
      <c r="AG111" s="1" t="str">
        <f>IF(SUMIF(Tirades!$AD$870:$AD$1081,G111,Tirades!$AP$870:$AP$1081)=0,"",SUMIF(Tirades!$AD$870:$AD$1081,G111,Tirades!$AP$870:$AP$1081))</f>
        <v/>
      </c>
      <c r="AH111" s="1">
        <f>IF(SUMIF(Tirades!$AD$5:$AD$1081,G111,Tirades!$AP$5:$AP$1081)=0,"",SUMIF(Tirades!$AD$5:$AD$1081,G111,Tirades!$AP$5:$AP$1081))</f>
        <v>90</v>
      </c>
      <c r="AI111" s="4">
        <f t="shared" si="63"/>
        <v>45</v>
      </c>
      <c r="AJ111" s="5">
        <f t="shared" si="64"/>
        <v>45.002002067500001</v>
      </c>
      <c r="AK111" s="1">
        <f t="shared" si="84"/>
        <v>139</v>
      </c>
      <c r="AL111" s="1">
        <f>SUMIF(Tirades!$AD$5:$AD$1081,G111,Tirades!$AR$5:$AR$1081)</f>
        <v>4</v>
      </c>
      <c r="AM111" s="6">
        <f t="shared" si="68"/>
        <v>4.0000000000000001E-3</v>
      </c>
      <c r="AN111" s="1">
        <f>SUMIF(Tirades!$AD$5:$AD$1081,G111,Tirades!$AS$5:$AS$1081)</f>
        <v>4</v>
      </c>
      <c r="AO111" s="7">
        <f t="shared" si="69"/>
        <v>3.9999999999999998E-6</v>
      </c>
      <c r="AP111" s="5">
        <f t="shared" si="65"/>
        <v>90.004004135000002</v>
      </c>
      <c r="AQ111" s="1" t="str">
        <f t="shared" si="66"/>
        <v>Joan Martí</v>
      </c>
      <c r="AR111" s="1" t="str">
        <f t="shared" si="70"/>
        <v>Els Roscos</v>
      </c>
      <c r="AS111" t="str">
        <f t="shared" si="71"/>
        <v/>
      </c>
      <c r="AT111" s="1" t="str">
        <f t="shared" si="72"/>
        <v/>
      </c>
      <c r="AU111" s="1" t="str">
        <f t="shared" si="73"/>
        <v/>
      </c>
      <c r="AV111">
        <f t="shared" si="74"/>
        <v>45.002002067500001</v>
      </c>
      <c r="AW111" s="1">
        <f t="shared" si="75"/>
        <v>96</v>
      </c>
      <c r="AX111" s="1" t="str">
        <f t="shared" si="76"/>
        <v>Joan Martí</v>
      </c>
      <c r="AY111" s="1" t="str">
        <f t="shared" si="77"/>
        <v/>
      </c>
      <c r="AZ111" s="1" t="str">
        <f t="shared" si="78"/>
        <v/>
      </c>
      <c r="BA111" s="1" t="str">
        <f t="shared" si="79"/>
        <v/>
      </c>
      <c r="BB111" s="1" t="str">
        <f t="shared" si="80"/>
        <v/>
      </c>
      <c r="BC111" s="1" t="str">
        <f t="shared" si="81"/>
        <v/>
      </c>
      <c r="BD111" s="1" t="str">
        <f t="shared" si="82"/>
        <v/>
      </c>
      <c r="BE111" s="76">
        <f>IF(G111="","",(SUMIF(Tirades!$BA$5:$BA$1081,G111,Tirades!$BB$5:$BB$1081)))</f>
        <v>18</v>
      </c>
      <c r="BI111" s="30"/>
      <c r="BQ111" s="80"/>
      <c r="BR111" s="80"/>
      <c r="BS111" s="80"/>
      <c r="BT111" s="80"/>
      <c r="BV111" s="80"/>
      <c r="BW111" s="61" t="str">
        <f t="shared" si="87"/>
        <v/>
      </c>
      <c r="BY111" s="75">
        <f t="shared" si="85"/>
        <v>14</v>
      </c>
      <c r="BZ111" s="61" t="str">
        <f t="shared" si="86"/>
        <v>Pau Martí</v>
      </c>
      <c r="CA111" s="90">
        <f>IF(BZ111="","",((SUMIF(Tirades!$AD$5:$AD$1081,G110,Tirades!$AX$5:$AX$1081))+A110))</f>
        <v>5.0000001340000004</v>
      </c>
    </row>
    <row r="112" spans="1:79">
      <c r="A112" s="70">
        <v>1.36E-7</v>
      </c>
      <c r="B112" s="143"/>
      <c r="C112" s="142"/>
      <c r="D112" s="155"/>
      <c r="E112" s="127" t="str">
        <f t="shared" si="83"/>
        <v>Els Roscos</v>
      </c>
      <c r="F112" s="124"/>
      <c r="G112" s="83" t="s">
        <v>149</v>
      </c>
      <c r="H112" s="152"/>
      <c r="I112" s="122">
        <f t="shared" si="97"/>
        <v>28</v>
      </c>
      <c r="J112" s="26"/>
      <c r="K112" s="28" t="str">
        <f t="shared" si="92"/>
        <v/>
      </c>
      <c r="L112" s="142"/>
      <c r="M112" s="122">
        <f t="shared" si="98"/>
        <v>18</v>
      </c>
      <c r="N112" s="26"/>
      <c r="O112" s="28" t="str">
        <f t="shared" si="93"/>
        <v/>
      </c>
      <c r="P112" s="142"/>
      <c r="Q112" s="122">
        <f t="shared" si="99"/>
        <v>0</v>
      </c>
      <c r="R112" s="26"/>
      <c r="S112" s="28" t="str">
        <f t="shared" si="94"/>
        <v/>
      </c>
      <c r="T112" s="142"/>
      <c r="U112" s="122">
        <f t="shared" si="100"/>
        <v>0</v>
      </c>
      <c r="V112" s="26"/>
      <c r="W112" s="28" t="str">
        <f t="shared" si="95"/>
        <v/>
      </c>
      <c r="X112" s="142"/>
      <c r="Y112" s="122">
        <f t="shared" si="101"/>
        <v>0</v>
      </c>
      <c r="Z112" s="26"/>
      <c r="AA112" s="72" t="str">
        <f t="shared" si="96"/>
        <v/>
      </c>
      <c r="AB112" s="25">
        <f>IF(G112="","",COUNTIF(Tirades!$AY$5:$AY$1081,G112))</f>
        <v>0</v>
      </c>
      <c r="AC112" s="1" t="str">
        <f>IF(SUMIF(Tirades!$AD$5:$AD$216,G112,Tirades!$AP$5:$AP$216)=0,"",SUMIF(Tirades!$AD$5:$AD$216,G112,Tirades!$AP$5:$AP$216))</f>
        <v/>
      </c>
      <c r="AD112" s="1" t="str">
        <f>IF(SUMIF(Tirades!$AD$221:$AD$432,G112,Tirades!$AP$221:$AP$432)=0,"",SUMIF(Tirades!$AD$221:$AD$432,G112,Tirades!$AP$221:$AP$432))</f>
        <v/>
      </c>
      <c r="AE112" s="1" t="str">
        <f>IF(SUMIF(Tirades!$AD$437:$AD$649,G112,Tirades!$AP$437:$AP$649)=0,"",SUMIF(Tirades!$AD$437:$AD$649,G112,Tirades!$AP$437:$AP$649))</f>
        <v/>
      </c>
      <c r="AF112" s="1" t="str">
        <f>IF(SUMIF(Tirades!$AD$654:$AD$865,G112,Tirades!$AP$654:$AP$865)=0,"",SUMIF(Tirades!$AD$654:$AD$865,G112,Tirades!$AP$654:$AP$865))</f>
        <v/>
      </c>
      <c r="AG112" s="1" t="str">
        <f>IF(SUMIF(Tirades!$AD$870:$AD$1081,G112,Tirades!$AP$870:$AP$1081)=0,"",SUMIF(Tirades!$AD$870:$AD$1081,G112,Tirades!$AP$870:$AP$1081))</f>
        <v/>
      </c>
      <c r="AH112" s="1" t="str">
        <f>IF(SUMIF(Tirades!$AD$5:$AD$1081,G112,Tirades!$AP$5:$AP$1081)=0,"",SUMIF(Tirades!$AD$5:$AD$1081,G112,Tirades!$AP$5:$AP$1081))</f>
        <v/>
      </c>
      <c r="AI112" s="4" t="str">
        <f t="shared" si="63"/>
        <v/>
      </c>
      <c r="AJ112" s="5" t="str">
        <f t="shared" si="64"/>
        <v/>
      </c>
      <c r="AK112" s="1" t="str">
        <f t="shared" si="84"/>
        <v/>
      </c>
      <c r="AL112" s="1">
        <f>SUMIF(Tirades!$AD$5:$AD$1081,G112,Tirades!$AR$5:$AR$1081)</f>
        <v>0</v>
      </c>
      <c r="AM112" s="6">
        <f t="shared" si="68"/>
        <v>0</v>
      </c>
      <c r="AN112" s="1">
        <f>SUMIF(Tirades!$AD$5:$AD$1081,G112,Tirades!$AS$5:$AS$1081)</f>
        <v>0</v>
      </c>
      <c r="AO112" s="7">
        <f t="shared" si="69"/>
        <v>0</v>
      </c>
      <c r="AP112" s="5" t="str">
        <f t="shared" si="65"/>
        <v/>
      </c>
      <c r="AQ112" s="1" t="str">
        <f t="shared" si="66"/>
        <v>Anna Bruguera</v>
      </c>
      <c r="AR112" s="1" t="str">
        <f t="shared" si="70"/>
        <v>Els Roscos</v>
      </c>
      <c r="AS112" t="str">
        <f t="shared" si="71"/>
        <v/>
      </c>
      <c r="AT112" s="1" t="str">
        <f t="shared" si="72"/>
        <v/>
      </c>
      <c r="AU112" s="1" t="str">
        <f t="shared" si="73"/>
        <v/>
      </c>
      <c r="AV112" t="str">
        <f t="shared" si="74"/>
        <v/>
      </c>
      <c r="AW112" s="1" t="str">
        <f t="shared" si="75"/>
        <v/>
      </c>
      <c r="AX112" s="1" t="str">
        <f t="shared" si="76"/>
        <v/>
      </c>
      <c r="AY112" s="1" t="str">
        <f t="shared" si="77"/>
        <v/>
      </c>
      <c r="AZ112" s="1" t="str">
        <f t="shared" si="78"/>
        <v/>
      </c>
      <c r="BA112" s="1" t="str">
        <f t="shared" si="79"/>
        <v/>
      </c>
      <c r="BB112" s="1" t="str">
        <f t="shared" si="80"/>
        <v/>
      </c>
      <c r="BC112" s="1" t="str">
        <f t="shared" si="81"/>
        <v/>
      </c>
      <c r="BD112" s="1" t="str">
        <f t="shared" si="82"/>
        <v/>
      </c>
      <c r="BE112" s="76">
        <f>IF(G112="","",(SUMIF(Tirades!$BA$5:$BA$1081,G112,Tirades!$BB$5:$BB$1081)))</f>
        <v>0</v>
      </c>
      <c r="BI112" s="30"/>
      <c r="BQ112" s="80"/>
      <c r="BR112" s="80"/>
      <c r="BS112" s="80"/>
      <c r="BT112" s="80"/>
      <c r="BV112" s="80"/>
      <c r="BW112" s="61" t="str">
        <f t="shared" si="87"/>
        <v/>
      </c>
      <c r="BY112" s="75">
        <f t="shared" si="85"/>
        <v>83</v>
      </c>
      <c r="BZ112" s="61" t="str">
        <f t="shared" si="86"/>
        <v>Joan Martí</v>
      </c>
      <c r="CA112" s="90">
        <f>IF(BZ112="","",((SUMIF(Tirades!$AD$5:$AD$1081,G111,Tirades!$AX$5:$AX$1081))+A111))</f>
        <v>1.0000001350000001</v>
      </c>
    </row>
    <row r="113" spans="1:79">
      <c r="A113" s="70">
        <v>1.37E-7</v>
      </c>
      <c r="B113" s="143"/>
      <c r="C113" s="142"/>
      <c r="D113" s="155"/>
      <c r="E113" s="127" t="str">
        <f t="shared" si="83"/>
        <v>Els Roscos</v>
      </c>
      <c r="F113" s="123"/>
      <c r="G113" s="83" t="s">
        <v>150</v>
      </c>
      <c r="H113" s="152"/>
      <c r="I113" s="122">
        <f t="shared" si="97"/>
        <v>28</v>
      </c>
      <c r="J113" s="26"/>
      <c r="K113" s="28" t="str">
        <f t="shared" si="92"/>
        <v/>
      </c>
      <c r="L113" s="142"/>
      <c r="M113" s="122">
        <f t="shared" si="98"/>
        <v>18</v>
      </c>
      <c r="N113" s="26"/>
      <c r="O113" s="28" t="str">
        <f t="shared" si="93"/>
        <v/>
      </c>
      <c r="P113" s="142"/>
      <c r="Q113" s="122">
        <f t="shared" si="99"/>
        <v>0</v>
      </c>
      <c r="R113" s="26"/>
      <c r="S113" s="28" t="str">
        <f t="shared" si="94"/>
        <v/>
      </c>
      <c r="T113" s="142"/>
      <c r="U113" s="122">
        <f t="shared" si="100"/>
        <v>0</v>
      </c>
      <c r="V113" s="26"/>
      <c r="W113" s="28" t="str">
        <f t="shared" si="95"/>
        <v/>
      </c>
      <c r="X113" s="142"/>
      <c r="Y113" s="122">
        <f t="shared" si="101"/>
        <v>0</v>
      </c>
      <c r="Z113" s="26"/>
      <c r="AA113" s="72" t="str">
        <f t="shared" si="96"/>
        <v/>
      </c>
      <c r="AB113" s="25">
        <f>IF(G113="","",COUNTIF(Tirades!$AY$5:$AY$1081,G113))</f>
        <v>0</v>
      </c>
      <c r="AC113" s="1" t="str">
        <f>IF(SUMIF(Tirades!$AD$5:$AD$216,G113,Tirades!$AP$5:$AP$216)=0,"",SUMIF(Tirades!$AD$5:$AD$216,G113,Tirades!$AP$5:$AP$216))</f>
        <v/>
      </c>
      <c r="AD113" s="1" t="str">
        <f>IF(SUMIF(Tirades!$AD$221:$AD$432,G113,Tirades!$AP$221:$AP$432)=0,"",SUMIF(Tirades!$AD$221:$AD$432,G113,Tirades!$AP$221:$AP$432))</f>
        <v/>
      </c>
      <c r="AE113" s="1" t="str">
        <f>IF(SUMIF(Tirades!$AD$437:$AD$649,G113,Tirades!$AP$437:$AP$649)=0,"",SUMIF(Tirades!$AD$437:$AD$649,G113,Tirades!$AP$437:$AP$649))</f>
        <v/>
      </c>
      <c r="AF113" s="1" t="str">
        <f>IF(SUMIF(Tirades!$AD$654:$AD$865,G113,Tirades!$AP$654:$AP$865)=0,"",SUMIF(Tirades!$AD$654:$AD$865,G113,Tirades!$AP$654:$AP$865))</f>
        <v/>
      </c>
      <c r="AG113" s="1" t="str">
        <f>IF(SUMIF(Tirades!$AD$870:$AD$1081,G113,Tirades!$AP$870:$AP$1081)=0,"",SUMIF(Tirades!$AD$870:$AD$1081,G113,Tirades!$AP$870:$AP$1081))</f>
        <v/>
      </c>
      <c r="AH113" s="1" t="str">
        <f>IF(SUMIF(Tirades!$AD$5:$AD$1081,G113,Tirades!$AP$5:$AP$1081)=0,"",SUMIF(Tirades!$AD$5:$AD$1081,G113,Tirades!$AP$5:$AP$1081))</f>
        <v/>
      </c>
      <c r="AI113" s="4" t="str">
        <f t="shared" si="63"/>
        <v/>
      </c>
      <c r="AJ113" s="5" t="str">
        <f t="shared" si="64"/>
        <v/>
      </c>
      <c r="AK113" s="1" t="str">
        <f t="shared" si="84"/>
        <v/>
      </c>
      <c r="AL113" s="1">
        <f>SUMIF(Tirades!$AD$5:$AD$1081,G113,Tirades!$AR$5:$AR$1081)</f>
        <v>0</v>
      </c>
      <c r="AM113" s="6">
        <f t="shared" si="68"/>
        <v>0</v>
      </c>
      <c r="AN113" s="1">
        <f>SUMIF(Tirades!$AD$5:$AD$1081,G113,Tirades!$AS$5:$AS$1081)</f>
        <v>0</v>
      </c>
      <c r="AO113" s="7">
        <f t="shared" si="69"/>
        <v>0</v>
      </c>
      <c r="AP113" s="5" t="str">
        <f t="shared" si="65"/>
        <v/>
      </c>
      <c r="AQ113" s="1" t="str">
        <f>IF(G113="","",G113)</f>
        <v>Júlia Bigas</v>
      </c>
      <c r="AR113" s="1" t="str">
        <f t="shared" si="70"/>
        <v>Els Roscos</v>
      </c>
      <c r="AS113" t="str">
        <f t="shared" si="71"/>
        <v/>
      </c>
      <c r="AT113" s="1" t="str">
        <f t="shared" si="72"/>
        <v/>
      </c>
      <c r="AU113" s="1" t="str">
        <f t="shared" si="73"/>
        <v/>
      </c>
      <c r="AV113" t="str">
        <f t="shared" si="74"/>
        <v/>
      </c>
      <c r="AW113" s="1" t="str">
        <f t="shared" si="75"/>
        <v/>
      </c>
      <c r="AX113" s="1" t="str">
        <f t="shared" si="76"/>
        <v/>
      </c>
      <c r="AY113" s="1" t="str">
        <f t="shared" si="77"/>
        <v/>
      </c>
      <c r="AZ113" s="1" t="str">
        <f t="shared" si="78"/>
        <v/>
      </c>
      <c r="BA113" s="1" t="str">
        <f t="shared" si="79"/>
        <v/>
      </c>
      <c r="BB113" s="1" t="str">
        <f t="shared" si="80"/>
        <v/>
      </c>
      <c r="BC113" s="1" t="str">
        <f t="shared" si="81"/>
        <v/>
      </c>
      <c r="BD113" s="1" t="str">
        <f t="shared" si="82"/>
        <v/>
      </c>
      <c r="BE113" s="76">
        <f>IF(G113="","",(SUMIF(Tirades!$BA$5:$BA$1081,G113,Tirades!$BB$5:$BB$1081)))</f>
        <v>0</v>
      </c>
      <c r="BI113" s="30"/>
      <c r="BQ113" s="80"/>
      <c r="BR113" s="80"/>
      <c r="BS113" s="80"/>
      <c r="BT113" s="80"/>
      <c r="BV113" s="80"/>
      <c r="BW113" s="61" t="str">
        <f t="shared" si="87"/>
        <v/>
      </c>
      <c r="BY113" s="75">
        <f t="shared" si="85"/>
        <v>162</v>
      </c>
      <c r="BZ113" s="61" t="str">
        <f t="shared" si="86"/>
        <v>Anna Bruguera</v>
      </c>
      <c r="CA113" s="90">
        <f>IF(BZ113="","",((SUMIF(Tirades!$AD$5:$AD$1081,G112,Tirades!$AX$5:$AX$1081))+A112))</f>
        <v>1.36E-7</v>
      </c>
    </row>
    <row r="114" spans="1:79">
      <c r="A114" s="70">
        <v>1.3800000000000002E-7</v>
      </c>
      <c r="B114" s="143"/>
      <c r="C114" s="142"/>
      <c r="D114" s="155"/>
      <c r="E114" s="127" t="str">
        <f t="shared" si="83"/>
        <v>Els Roscos</v>
      </c>
      <c r="F114" s="123"/>
      <c r="G114" s="83" t="s">
        <v>151</v>
      </c>
      <c r="H114" s="152"/>
      <c r="I114" s="122">
        <f t="shared" si="97"/>
        <v>28</v>
      </c>
      <c r="J114" s="26"/>
      <c r="K114" s="28" t="str">
        <f t="shared" si="92"/>
        <v/>
      </c>
      <c r="L114" s="142"/>
      <c r="M114" s="122">
        <f t="shared" si="98"/>
        <v>18</v>
      </c>
      <c r="N114" s="26"/>
      <c r="O114" s="28" t="str">
        <f t="shared" si="93"/>
        <v/>
      </c>
      <c r="P114" s="142"/>
      <c r="Q114" s="122">
        <f t="shared" si="99"/>
        <v>0</v>
      </c>
      <c r="R114" s="26"/>
      <c r="S114" s="28" t="str">
        <f t="shared" si="94"/>
        <v/>
      </c>
      <c r="T114" s="142"/>
      <c r="U114" s="122">
        <f t="shared" si="100"/>
        <v>0</v>
      </c>
      <c r="V114" s="26"/>
      <c r="W114" s="28" t="str">
        <f t="shared" si="95"/>
        <v/>
      </c>
      <c r="X114" s="142"/>
      <c r="Y114" s="122">
        <f t="shared" si="101"/>
        <v>0</v>
      </c>
      <c r="Z114" s="26"/>
      <c r="AA114" s="72" t="str">
        <f t="shared" si="96"/>
        <v/>
      </c>
      <c r="AB114" s="25">
        <f>IF(G114="","",COUNTIF(Tirades!$AY$5:$AY$1081,G114))</f>
        <v>0</v>
      </c>
      <c r="AC114" s="1" t="str">
        <f>IF(SUMIF(Tirades!$AD$5:$AD$216,G114,Tirades!$AP$5:$AP$216)=0,"",SUMIF(Tirades!$AD$5:$AD$216,G114,Tirades!$AP$5:$AP$216))</f>
        <v/>
      </c>
      <c r="AD114" s="1" t="str">
        <f>IF(SUMIF(Tirades!$AD$221:$AD$432,G114,Tirades!$AP$221:$AP$432)=0,"",SUMIF(Tirades!$AD$221:$AD$432,G114,Tirades!$AP$221:$AP$432))</f>
        <v/>
      </c>
      <c r="AE114" s="1" t="str">
        <f>IF(SUMIF(Tirades!$AD$437:$AD$649,G114,Tirades!$AP$437:$AP$649)=0,"",SUMIF(Tirades!$AD$437:$AD$649,G114,Tirades!$AP$437:$AP$649))</f>
        <v/>
      </c>
      <c r="AF114" s="1" t="str">
        <f>IF(SUMIF(Tirades!$AD$654:$AD$865,G114,Tirades!$AP$654:$AP$865)=0,"",SUMIF(Tirades!$AD$654:$AD$865,G114,Tirades!$AP$654:$AP$865))</f>
        <v/>
      </c>
      <c r="AG114" s="1" t="str">
        <f>IF(SUMIF(Tirades!$AD$870:$AD$1081,G114,Tirades!$AP$870:$AP$1081)=0,"",SUMIF(Tirades!$AD$870:$AD$1081,G114,Tirades!$AP$870:$AP$1081))</f>
        <v/>
      </c>
      <c r="AH114" s="1" t="str">
        <f>IF(SUMIF(Tirades!$AD$5:$AD$1081,G114,Tirades!$AP$5:$AP$1081)=0,"",SUMIF(Tirades!$AD$5:$AD$1081,G114,Tirades!$AP$5:$AP$1081))</f>
        <v/>
      </c>
      <c r="AI114" s="4" t="str">
        <f t="shared" si="63"/>
        <v/>
      </c>
      <c r="AJ114" s="5" t="str">
        <f t="shared" si="64"/>
        <v/>
      </c>
      <c r="AK114" s="1" t="str">
        <f t="shared" si="84"/>
        <v/>
      </c>
      <c r="AL114" s="1">
        <f>SUMIF(Tirades!$AD$5:$AD$1081,G114,Tirades!$AR$5:$AR$1081)</f>
        <v>0</v>
      </c>
      <c r="AM114" s="6">
        <f t="shared" si="68"/>
        <v>0</v>
      </c>
      <c r="AN114" s="1">
        <f>SUMIF(Tirades!$AD$5:$AD$1081,G114,Tirades!$AS$5:$AS$1081)</f>
        <v>0</v>
      </c>
      <c r="AO114" s="7">
        <f t="shared" si="69"/>
        <v>0</v>
      </c>
      <c r="AP114" s="5" t="str">
        <f t="shared" si="65"/>
        <v/>
      </c>
      <c r="AQ114" s="1" t="str">
        <f t="shared" si="66"/>
        <v>Montserrat Martí</v>
      </c>
      <c r="AR114" s="1" t="str">
        <f t="shared" si="70"/>
        <v>Els Roscos</v>
      </c>
      <c r="AS114" t="str">
        <f t="shared" si="71"/>
        <v/>
      </c>
      <c r="AT114" s="1" t="str">
        <f t="shared" si="72"/>
        <v/>
      </c>
      <c r="AU114" s="1" t="str">
        <f t="shared" si="73"/>
        <v/>
      </c>
      <c r="AV114" t="str">
        <f t="shared" si="74"/>
        <v/>
      </c>
      <c r="AW114" s="1" t="str">
        <f t="shared" si="75"/>
        <v/>
      </c>
      <c r="AX114" s="1" t="str">
        <f t="shared" si="76"/>
        <v/>
      </c>
      <c r="AY114" s="1" t="str">
        <f t="shared" si="77"/>
        <v/>
      </c>
      <c r="AZ114" s="1" t="str">
        <f t="shared" si="78"/>
        <v/>
      </c>
      <c r="BA114" s="1" t="str">
        <f t="shared" si="79"/>
        <v/>
      </c>
      <c r="BB114" s="1" t="str">
        <f t="shared" si="80"/>
        <v/>
      </c>
      <c r="BC114" s="1" t="str">
        <f t="shared" si="81"/>
        <v/>
      </c>
      <c r="BD114" s="1" t="str">
        <f t="shared" si="82"/>
        <v/>
      </c>
      <c r="BE114" s="76">
        <f>IF(G114="","",(SUMIF(Tirades!$BA$5:$BA$1081,G114,Tirades!$BB$5:$BB$1081)))</f>
        <v>0</v>
      </c>
      <c r="BI114" s="30"/>
      <c r="BQ114" s="80"/>
      <c r="BR114" s="80"/>
      <c r="BS114" s="80"/>
      <c r="BT114" s="80"/>
      <c r="BV114" s="80"/>
      <c r="BW114" s="61" t="str">
        <f t="shared" si="87"/>
        <v/>
      </c>
      <c r="BY114" s="75">
        <f t="shared" si="85"/>
        <v>161</v>
      </c>
      <c r="BZ114" s="61" t="str">
        <f t="shared" si="86"/>
        <v>Júlia Bigas</v>
      </c>
      <c r="CA114" s="90">
        <f>IF(BZ114="","",((SUMIF(Tirades!$AD$5:$AD$1081,G113,Tirades!$AX$5:$AX$1081))+A113))</f>
        <v>1.37E-7</v>
      </c>
    </row>
    <row r="115" spans="1:79">
      <c r="A115" s="70">
        <v>1.4100000000000001E-7</v>
      </c>
      <c r="B115" s="143">
        <v>15</v>
      </c>
      <c r="C115" s="142"/>
      <c r="D115" s="144" t="s">
        <v>152</v>
      </c>
      <c r="E115" s="127" t="str">
        <f>D115</f>
        <v>Els Pedrolos Bitlleros</v>
      </c>
      <c r="F115" s="124"/>
      <c r="G115" s="83" t="s">
        <v>153</v>
      </c>
      <c r="H115" s="152">
        <v>13</v>
      </c>
      <c r="I115" s="122">
        <f>H115</f>
        <v>13</v>
      </c>
      <c r="J115" s="26">
        <v>1</v>
      </c>
      <c r="K115" s="28">
        <f t="shared" si="92"/>
        <v>131</v>
      </c>
      <c r="L115" s="142">
        <v>23</v>
      </c>
      <c r="M115" s="122">
        <f>L115</f>
        <v>23</v>
      </c>
      <c r="N115" s="26">
        <v>1</v>
      </c>
      <c r="O115" s="28">
        <f t="shared" si="93"/>
        <v>231</v>
      </c>
      <c r="P115" s="142"/>
      <c r="Q115" s="122">
        <f>P115</f>
        <v>0</v>
      </c>
      <c r="R115" s="26"/>
      <c r="S115" s="28" t="str">
        <f t="shared" si="94"/>
        <v/>
      </c>
      <c r="T115" s="142"/>
      <c r="U115" s="122">
        <f>T115</f>
        <v>0</v>
      </c>
      <c r="V115" s="26"/>
      <c r="W115" s="28" t="str">
        <f t="shared" si="95"/>
        <v/>
      </c>
      <c r="X115" s="142"/>
      <c r="Y115" s="122">
        <f>X115</f>
        <v>0</v>
      </c>
      <c r="Z115" s="26"/>
      <c r="AA115" s="72" t="str">
        <f t="shared" si="96"/>
        <v/>
      </c>
      <c r="AB115" s="25">
        <f>IF(G115="","",COUNTIF(Tirades!$AY$5:$AY$1081,G115))</f>
        <v>2</v>
      </c>
      <c r="AC115" s="1">
        <f>IF(SUMIF(Tirades!$AD$5:$AD$216,G115,Tirades!$AP$5:$AP$216)=0,"",SUMIF(Tirades!$AD$5:$AD$216,G115,Tirades!$AP$5:$AP$216))</f>
        <v>65</v>
      </c>
      <c r="AD115" s="1">
        <f>IF(SUMIF(Tirades!$AD$221:$AD$432,G115,Tirades!$AP$221:$AP$432)=0,"",SUMIF(Tirades!$AD$221:$AD$432,G115,Tirades!$AP$221:$AP$432))</f>
        <v>55</v>
      </c>
      <c r="AE115" s="1" t="str">
        <f>IF(SUMIF(Tirades!$AD$437:$AD$649,G115,Tirades!$AP$437:$AP$649)=0,"",SUMIF(Tirades!$AD$437:$AD$649,G115,Tirades!$AP$437:$AP$649))</f>
        <v/>
      </c>
      <c r="AF115" s="1" t="str">
        <f>IF(SUMIF(Tirades!$AD$654:$AD$865,G115,Tirades!$AP$654:$AP$865)=0,"",SUMIF(Tirades!$AD$654:$AD$865,G115,Tirades!$AP$654:$AP$865))</f>
        <v/>
      </c>
      <c r="AG115" s="1" t="str">
        <f>IF(SUMIF(Tirades!$AD$870:$AD$1081,G115,Tirades!$AP$870:$AP$1081)=0,"",SUMIF(Tirades!$AD$870:$AD$1081,G115,Tirades!$AP$870:$AP$1081))</f>
        <v/>
      </c>
      <c r="AH115" s="1">
        <f>IF(SUMIF(Tirades!$AD$5:$AD$1081,G115,Tirades!$AP$5:$AP$1081)=0,"",SUMIF(Tirades!$AD$5:$AD$1081,G115,Tirades!$AP$5:$AP$1081))</f>
        <v>120</v>
      </c>
      <c r="AI115" s="4">
        <f t="shared" si="63"/>
        <v>60</v>
      </c>
      <c r="AJ115" s="5">
        <f t="shared" si="64"/>
        <v>60.004501070499998</v>
      </c>
      <c r="AK115" s="1">
        <f t="shared" si="84"/>
        <v>64</v>
      </c>
      <c r="AL115" s="1">
        <f>SUMIF(Tirades!$AD$5:$AD$1081,G115,Tirades!$AR$5:$AR$1081)</f>
        <v>9</v>
      </c>
      <c r="AM115" s="6">
        <f t="shared" si="68"/>
        <v>9.0000000000000011E-3</v>
      </c>
      <c r="AN115" s="1">
        <f>SUMIF(Tirades!$AD$5:$AD$1081,G115,Tirades!$AS$5:$AS$1081)</f>
        <v>2</v>
      </c>
      <c r="AO115" s="7">
        <f t="shared" si="69"/>
        <v>1.9999999999999999E-6</v>
      </c>
      <c r="AP115" s="5">
        <f t="shared" si="65"/>
        <v>120.009002141</v>
      </c>
      <c r="AQ115" s="1" t="str">
        <f t="shared" si="66"/>
        <v>Francisco Romera</v>
      </c>
      <c r="AR115" s="1" t="str">
        <f t="shared" si="70"/>
        <v>Els Pedrolos Bitlleros</v>
      </c>
      <c r="AS115" t="str">
        <f t="shared" si="71"/>
        <v/>
      </c>
      <c r="AT115" s="1" t="str">
        <f t="shared" si="72"/>
        <v/>
      </c>
      <c r="AU115" s="1" t="str">
        <f t="shared" si="73"/>
        <v/>
      </c>
      <c r="AV115">
        <f t="shared" si="74"/>
        <v>60.004501070499998</v>
      </c>
      <c r="AW115" s="1">
        <f t="shared" si="75"/>
        <v>36</v>
      </c>
      <c r="AX115" s="1" t="str">
        <f t="shared" si="76"/>
        <v>Francisco Romera</v>
      </c>
      <c r="AY115" s="1" t="str">
        <f t="shared" si="77"/>
        <v/>
      </c>
      <c r="AZ115" s="1" t="str">
        <f t="shared" si="78"/>
        <v/>
      </c>
      <c r="BA115" s="1" t="str">
        <f t="shared" si="79"/>
        <v/>
      </c>
      <c r="BB115" s="1" t="str">
        <f t="shared" si="80"/>
        <v/>
      </c>
      <c r="BC115" s="1" t="str">
        <f t="shared" si="81"/>
        <v/>
      </c>
      <c r="BD115" s="1" t="str">
        <f t="shared" si="82"/>
        <v/>
      </c>
      <c r="BE115" s="76">
        <f>IF(G115="","",(SUMIF(Tirades!$BA$5:$BA$1081,G115,Tirades!$BB$5:$BB$1081)))</f>
        <v>18</v>
      </c>
      <c r="BI115" s="30"/>
      <c r="BQ115" s="80"/>
      <c r="BR115" s="80"/>
      <c r="BS115" s="80"/>
      <c r="BT115" s="80"/>
      <c r="BV115" s="80"/>
      <c r="BW115" s="61" t="str">
        <f t="shared" si="87"/>
        <v/>
      </c>
      <c r="BY115" s="75">
        <f t="shared" si="85"/>
        <v>160</v>
      </c>
      <c r="BZ115" s="61" t="str">
        <f t="shared" si="86"/>
        <v>Montserrat Martí</v>
      </c>
      <c r="CA115" s="90">
        <f>IF(BZ115="","",((SUMIF(Tirades!$AD$5:$AD$1081,G114,Tirades!$AX$5:$AX$1081))+A114))</f>
        <v>1.3800000000000002E-7</v>
      </c>
    </row>
    <row r="116" spans="1:79">
      <c r="A116" s="70">
        <v>1.42E-7</v>
      </c>
      <c r="B116" s="143"/>
      <c r="C116" s="142"/>
      <c r="D116" s="145"/>
      <c r="E116" s="127" t="str">
        <f t="shared" si="83"/>
        <v>Els Pedrolos Bitlleros</v>
      </c>
      <c r="F116" s="123"/>
      <c r="G116" s="83" t="s">
        <v>154</v>
      </c>
      <c r="H116" s="152"/>
      <c r="I116" s="122">
        <f t="shared" si="97"/>
        <v>13</v>
      </c>
      <c r="J116" s="26">
        <v>5</v>
      </c>
      <c r="K116" s="28">
        <f t="shared" si="92"/>
        <v>135</v>
      </c>
      <c r="L116" s="142"/>
      <c r="M116" s="122">
        <f t="shared" si="98"/>
        <v>23</v>
      </c>
      <c r="N116" s="26">
        <v>5</v>
      </c>
      <c r="O116" s="28">
        <f t="shared" si="93"/>
        <v>235</v>
      </c>
      <c r="P116" s="142"/>
      <c r="Q116" s="122">
        <f t="shared" si="99"/>
        <v>0</v>
      </c>
      <c r="R116" s="26"/>
      <c r="S116" s="28" t="str">
        <f t="shared" si="94"/>
        <v/>
      </c>
      <c r="T116" s="142"/>
      <c r="U116" s="122">
        <f t="shared" si="100"/>
        <v>0</v>
      </c>
      <c r="V116" s="26"/>
      <c r="W116" s="28" t="str">
        <f t="shared" si="95"/>
        <v/>
      </c>
      <c r="X116" s="142"/>
      <c r="Y116" s="122">
        <f t="shared" si="101"/>
        <v>0</v>
      </c>
      <c r="Z116" s="26"/>
      <c r="AA116" s="72" t="str">
        <f t="shared" si="96"/>
        <v/>
      </c>
      <c r="AB116" s="25">
        <f>IF(G116="","",COUNTIF(Tirades!$AY$5:$AY$1081,G116))</f>
        <v>2</v>
      </c>
      <c r="AC116" s="1">
        <f>IF(SUMIF(Tirades!$AD$5:$AD$216,G116,Tirades!$AP$5:$AP$216)=0,"",SUMIF(Tirades!$AD$5:$AD$216,G116,Tirades!$AP$5:$AP$216))</f>
        <v>59</v>
      </c>
      <c r="AD116" s="1">
        <f>IF(SUMIF(Tirades!$AD$221:$AD$432,G116,Tirades!$AP$221:$AP$432)=0,"",SUMIF(Tirades!$AD$221:$AD$432,G116,Tirades!$AP$221:$AP$432))</f>
        <v>22</v>
      </c>
      <c r="AE116" s="1" t="str">
        <f>IF(SUMIF(Tirades!$AD$437:$AD$649,G116,Tirades!$AP$437:$AP$649)=0,"",SUMIF(Tirades!$AD$437:$AD$649,G116,Tirades!$AP$437:$AP$649))</f>
        <v/>
      </c>
      <c r="AF116" s="1" t="str">
        <f>IF(SUMIF(Tirades!$AD$654:$AD$865,G116,Tirades!$AP$654:$AP$865)=0,"",SUMIF(Tirades!$AD$654:$AD$865,G116,Tirades!$AP$654:$AP$865))</f>
        <v/>
      </c>
      <c r="AG116" s="1" t="str">
        <f>IF(SUMIF(Tirades!$AD$870:$AD$1081,G116,Tirades!$AP$870:$AP$1081)=0,"",SUMIF(Tirades!$AD$870:$AD$1081,G116,Tirades!$AP$870:$AP$1081))</f>
        <v/>
      </c>
      <c r="AH116" s="1">
        <f>IF(SUMIF(Tirades!$AD$5:$AD$1081,G116,Tirades!$AP$5:$AP$1081)=0,"",SUMIF(Tirades!$AD$5:$AD$1081,G116,Tirades!$AP$5:$AP$1081))</f>
        <v>81</v>
      </c>
      <c r="AI116" s="4">
        <f t="shared" si="63"/>
        <v>40.5</v>
      </c>
      <c r="AJ116" s="5">
        <f t="shared" si="64"/>
        <v>40.503000071000002</v>
      </c>
      <c r="AK116" s="1">
        <f t="shared" si="84"/>
        <v>153</v>
      </c>
      <c r="AL116" s="1">
        <f>SUMIF(Tirades!$AD$5:$AD$1081,G116,Tirades!$AR$5:$AR$1081)</f>
        <v>6</v>
      </c>
      <c r="AM116" s="6">
        <f t="shared" si="68"/>
        <v>6.0000000000000001E-3</v>
      </c>
      <c r="AN116" s="1">
        <f>SUMIF(Tirades!$AD$5:$AD$1081,G116,Tirades!$AS$5:$AS$1081)</f>
        <v>0</v>
      </c>
      <c r="AO116" s="7">
        <f t="shared" si="69"/>
        <v>0</v>
      </c>
      <c r="AP116" s="5">
        <f t="shared" si="65"/>
        <v>81.006000142000005</v>
      </c>
      <c r="AQ116" s="1" t="str">
        <f t="shared" si="66"/>
        <v>Pilar Pujol</v>
      </c>
      <c r="AR116" s="1" t="str">
        <f t="shared" si="70"/>
        <v>Els Pedrolos Bitlleros</v>
      </c>
      <c r="AS116" t="str">
        <f t="shared" si="71"/>
        <v/>
      </c>
      <c r="AT116" s="1" t="str">
        <f t="shared" si="72"/>
        <v/>
      </c>
      <c r="AU116" s="1" t="str">
        <f t="shared" si="73"/>
        <v/>
      </c>
      <c r="AV116">
        <f t="shared" si="74"/>
        <v>40.503000071000002</v>
      </c>
      <c r="AW116" s="1">
        <f t="shared" si="75"/>
        <v>109</v>
      </c>
      <c r="AX116" s="1" t="str">
        <f t="shared" si="76"/>
        <v>Pilar Pujol</v>
      </c>
      <c r="AY116" s="1" t="str">
        <f t="shared" si="77"/>
        <v/>
      </c>
      <c r="AZ116" s="1" t="str">
        <f t="shared" si="78"/>
        <v/>
      </c>
      <c r="BA116" s="1" t="str">
        <f t="shared" si="79"/>
        <v/>
      </c>
      <c r="BB116" s="1" t="str">
        <f t="shared" si="80"/>
        <v/>
      </c>
      <c r="BC116" s="1" t="str">
        <f t="shared" si="81"/>
        <v/>
      </c>
      <c r="BD116" s="1" t="str">
        <f t="shared" si="82"/>
        <v/>
      </c>
      <c r="BE116" s="76">
        <f>IF(G116="","",(SUMIF(Tirades!$BA$5:$BA$1081,G116,Tirades!$BB$5:$BB$1081)))</f>
        <v>18</v>
      </c>
      <c r="BI116" s="30"/>
      <c r="BQ116" s="80"/>
      <c r="BR116" s="80"/>
      <c r="BS116" s="80"/>
      <c r="BT116" s="80"/>
      <c r="BV116" s="80"/>
      <c r="BW116" s="61" t="str">
        <f t="shared" si="87"/>
        <v/>
      </c>
      <c r="BY116" s="75">
        <f t="shared" si="85"/>
        <v>159</v>
      </c>
      <c r="BZ116" s="61" t="str">
        <f t="shared" si="86"/>
        <v>Francisco Romera</v>
      </c>
      <c r="CA116" s="90">
        <f>IF(BZ116="","",((SUMIF(Tirades!$AD$5:$AD$1081,G115,Tirades!$AX$5:$AX$1081))+A115))</f>
        <v>1.4100000000000001E-7</v>
      </c>
    </row>
    <row r="117" spans="1:79">
      <c r="A117" s="70">
        <v>1.43E-7</v>
      </c>
      <c r="B117" s="143"/>
      <c r="C117" s="142"/>
      <c r="D117" s="145"/>
      <c r="E117" s="127" t="str">
        <f t="shared" si="83"/>
        <v>Els Pedrolos Bitlleros</v>
      </c>
      <c r="F117" s="123" t="s">
        <v>104</v>
      </c>
      <c r="G117" s="83" t="s">
        <v>155</v>
      </c>
      <c r="H117" s="152"/>
      <c r="I117" s="122">
        <f t="shared" si="97"/>
        <v>13</v>
      </c>
      <c r="J117" s="26">
        <v>3</v>
      </c>
      <c r="K117" s="28">
        <f t="shared" si="92"/>
        <v>133</v>
      </c>
      <c r="L117" s="142"/>
      <c r="M117" s="122">
        <f t="shared" si="98"/>
        <v>23</v>
      </c>
      <c r="N117" s="26">
        <v>3</v>
      </c>
      <c r="O117" s="28">
        <f t="shared" si="93"/>
        <v>233</v>
      </c>
      <c r="P117" s="142"/>
      <c r="Q117" s="122">
        <f t="shared" si="99"/>
        <v>0</v>
      </c>
      <c r="R117" s="26"/>
      <c r="S117" s="28" t="str">
        <f t="shared" si="94"/>
        <v/>
      </c>
      <c r="T117" s="142"/>
      <c r="U117" s="122">
        <f t="shared" si="100"/>
        <v>0</v>
      </c>
      <c r="V117" s="26"/>
      <c r="W117" s="28" t="str">
        <f t="shared" si="95"/>
        <v/>
      </c>
      <c r="X117" s="142"/>
      <c r="Y117" s="122">
        <f t="shared" si="101"/>
        <v>0</v>
      </c>
      <c r="Z117" s="26"/>
      <c r="AA117" s="72" t="str">
        <f t="shared" si="96"/>
        <v/>
      </c>
      <c r="AB117" s="25">
        <f>IF(G117="","",COUNTIF(Tirades!$AY$5:$AY$1081,G117))</f>
        <v>2</v>
      </c>
      <c r="AC117" s="1">
        <f>IF(SUMIF(Tirades!$AD$5:$AD$216,G117,Tirades!$AP$5:$AP$216)=0,"",SUMIF(Tirades!$AD$5:$AD$216,G117,Tirades!$AP$5:$AP$216))</f>
        <v>42</v>
      </c>
      <c r="AD117" s="1">
        <f>IF(SUMIF(Tirades!$AD$221:$AD$432,G117,Tirades!$AP$221:$AP$432)=0,"",SUMIF(Tirades!$AD$221:$AD$432,G117,Tirades!$AP$221:$AP$432))</f>
        <v>50</v>
      </c>
      <c r="AE117" s="1" t="str">
        <f>IF(SUMIF(Tirades!$AD$437:$AD$649,G117,Tirades!$AP$437:$AP$649)=0,"",SUMIF(Tirades!$AD$437:$AD$649,G117,Tirades!$AP$437:$AP$649))</f>
        <v/>
      </c>
      <c r="AF117" s="1" t="str">
        <f>IF(SUMIF(Tirades!$AD$654:$AD$865,G117,Tirades!$AP$654:$AP$865)=0,"",SUMIF(Tirades!$AD$654:$AD$865,G117,Tirades!$AP$654:$AP$865))</f>
        <v/>
      </c>
      <c r="AG117" s="1" t="str">
        <f>IF(SUMIF(Tirades!$AD$870:$AD$1081,G117,Tirades!$AP$870:$AP$1081)=0,"",SUMIF(Tirades!$AD$870:$AD$1081,G117,Tirades!$AP$870:$AP$1081))</f>
        <v/>
      </c>
      <c r="AH117" s="1">
        <f>IF(SUMIF(Tirades!$AD$5:$AD$1081,G117,Tirades!$AP$5:$AP$1081)=0,"",SUMIF(Tirades!$AD$5:$AD$1081,G117,Tirades!$AP$5:$AP$1081))</f>
        <v>92</v>
      </c>
      <c r="AI117" s="4">
        <f t="shared" si="63"/>
        <v>46</v>
      </c>
      <c r="AJ117" s="5">
        <f t="shared" si="64"/>
        <v>46.002501071499992</v>
      </c>
      <c r="AK117" s="1">
        <f t="shared" si="84"/>
        <v>134</v>
      </c>
      <c r="AL117" s="1">
        <f>SUMIF(Tirades!$AD$5:$AD$1081,G117,Tirades!$AR$5:$AR$1081)</f>
        <v>5</v>
      </c>
      <c r="AM117" s="6">
        <f t="shared" si="68"/>
        <v>5.0000000000000001E-3</v>
      </c>
      <c r="AN117" s="1">
        <f>SUMIF(Tirades!$AD$5:$AD$1081,G117,Tirades!$AS$5:$AS$1081)</f>
        <v>2</v>
      </c>
      <c r="AO117" s="7">
        <f t="shared" si="69"/>
        <v>1.9999999999999999E-6</v>
      </c>
      <c r="AP117" s="5">
        <f t="shared" si="65"/>
        <v>92.005002142999984</v>
      </c>
      <c r="AQ117" s="1" t="str">
        <f t="shared" si="66"/>
        <v>Eloi Romera</v>
      </c>
      <c r="AR117" s="1" t="str">
        <f t="shared" si="70"/>
        <v>Els Pedrolos Bitlleros</v>
      </c>
      <c r="AS117" t="str">
        <f t="shared" si="71"/>
        <v/>
      </c>
      <c r="AT117" s="1" t="str">
        <f t="shared" si="72"/>
        <v/>
      </c>
      <c r="AU117" s="1" t="str">
        <f t="shared" si="73"/>
        <v/>
      </c>
      <c r="AV117">
        <f t="shared" si="74"/>
        <v>46.002501071499992</v>
      </c>
      <c r="AW117" s="1">
        <f t="shared" si="75"/>
        <v>91</v>
      </c>
      <c r="AX117" s="1" t="str">
        <f t="shared" si="76"/>
        <v>Eloi Romera</v>
      </c>
      <c r="AY117" s="1" t="str">
        <f t="shared" si="77"/>
        <v/>
      </c>
      <c r="AZ117" s="1" t="str">
        <f t="shared" si="78"/>
        <v/>
      </c>
      <c r="BA117" s="1" t="str">
        <f t="shared" si="79"/>
        <v/>
      </c>
      <c r="BB117" s="1">
        <f t="shared" si="80"/>
        <v>46.002501071499992</v>
      </c>
      <c r="BC117" s="1">
        <f t="shared" si="81"/>
        <v>16</v>
      </c>
      <c r="BD117" s="1" t="str">
        <f t="shared" si="82"/>
        <v>Eloi Romera</v>
      </c>
      <c r="BE117" s="76">
        <f>IF(G117="","",(SUMIF(Tirades!$BA$5:$BA$1081,G117,Tirades!$BB$5:$BB$1081)))</f>
        <v>18</v>
      </c>
      <c r="BI117" s="30"/>
      <c r="BQ117" s="80"/>
      <c r="BR117" s="80"/>
      <c r="BS117" s="80"/>
      <c r="BT117" s="80"/>
      <c r="BV117" s="80"/>
      <c r="BW117" s="61" t="str">
        <f t="shared" si="87"/>
        <v/>
      </c>
      <c r="BY117" s="75">
        <f t="shared" si="85"/>
        <v>52</v>
      </c>
      <c r="BZ117" s="61" t="str">
        <f t="shared" si="86"/>
        <v>Pilar Pujol</v>
      </c>
      <c r="CA117" s="90">
        <f>IF(BZ117="","",((SUMIF(Tirades!$AD$5:$AD$1081,G116,Tirades!$AX$5:$AX$1081))+A116))</f>
        <v>2.0000001420000002</v>
      </c>
    </row>
    <row r="118" spans="1:79">
      <c r="A118" s="70">
        <v>1.4400000000000002E-7</v>
      </c>
      <c r="B118" s="143"/>
      <c r="C118" s="142"/>
      <c r="D118" s="145"/>
      <c r="E118" s="127" t="str">
        <f t="shared" si="83"/>
        <v>Els Pedrolos Bitlleros</v>
      </c>
      <c r="F118" s="123"/>
      <c r="G118" s="83" t="s">
        <v>156</v>
      </c>
      <c r="H118" s="152"/>
      <c r="I118" s="122">
        <f t="shared" si="97"/>
        <v>13</v>
      </c>
      <c r="J118" s="26">
        <v>2</v>
      </c>
      <c r="K118" s="28">
        <f t="shared" si="92"/>
        <v>132</v>
      </c>
      <c r="L118" s="142"/>
      <c r="M118" s="122">
        <f t="shared" si="98"/>
        <v>23</v>
      </c>
      <c r="N118" s="26"/>
      <c r="O118" s="28" t="str">
        <f t="shared" si="93"/>
        <v/>
      </c>
      <c r="P118" s="142"/>
      <c r="Q118" s="122">
        <f t="shared" si="99"/>
        <v>0</v>
      </c>
      <c r="R118" s="26"/>
      <c r="S118" s="28" t="str">
        <f t="shared" si="94"/>
        <v/>
      </c>
      <c r="T118" s="142"/>
      <c r="U118" s="122">
        <f t="shared" si="100"/>
        <v>0</v>
      </c>
      <c r="V118" s="26"/>
      <c r="W118" s="28" t="str">
        <f t="shared" si="95"/>
        <v/>
      </c>
      <c r="X118" s="142"/>
      <c r="Y118" s="122">
        <f t="shared" si="101"/>
        <v>0</v>
      </c>
      <c r="Z118" s="26"/>
      <c r="AA118" s="72" t="str">
        <f t="shared" si="96"/>
        <v/>
      </c>
      <c r="AB118" s="25">
        <f>IF(G118="","",COUNTIF(Tirades!$AY$5:$AY$1081,G118))</f>
        <v>1</v>
      </c>
      <c r="AC118" s="1">
        <f>IF(SUMIF(Tirades!$AD$5:$AD$216,G118,Tirades!$AP$5:$AP$216)=0,"",SUMIF(Tirades!$AD$5:$AD$216,G118,Tirades!$AP$5:$AP$216))</f>
        <v>72</v>
      </c>
      <c r="AD118" s="1" t="str">
        <f>IF(SUMIF(Tirades!$AD$221:$AD$432,G118,Tirades!$AP$221:$AP$432)=0,"",SUMIF(Tirades!$AD$221:$AD$432,G118,Tirades!$AP$221:$AP$432))</f>
        <v/>
      </c>
      <c r="AE118" s="1" t="str">
        <f>IF(SUMIF(Tirades!$AD$437:$AD$649,G118,Tirades!$AP$437:$AP$649)=0,"",SUMIF(Tirades!$AD$437:$AD$649,G118,Tirades!$AP$437:$AP$649))</f>
        <v/>
      </c>
      <c r="AF118" s="1" t="str">
        <f>IF(SUMIF(Tirades!$AD$654:$AD$865,G118,Tirades!$AP$654:$AP$865)=0,"",SUMIF(Tirades!$AD$654:$AD$865,G118,Tirades!$AP$654:$AP$865))</f>
        <v/>
      </c>
      <c r="AG118" s="1" t="str">
        <f>IF(SUMIF(Tirades!$AD$870:$AD$1081,G118,Tirades!$AP$870:$AP$1081)=0,"",SUMIF(Tirades!$AD$870:$AD$1081,G118,Tirades!$AP$870:$AP$1081))</f>
        <v/>
      </c>
      <c r="AH118" s="1">
        <f>IF(SUMIF(Tirades!$AD$5:$AD$1081,G118,Tirades!$AP$5:$AP$1081)=0,"",SUMIF(Tirades!$AD$5:$AD$1081,G118,Tirades!$AP$5:$AP$1081))</f>
        <v>72</v>
      </c>
      <c r="AI118" s="4">
        <f t="shared" si="63"/>
        <v>72</v>
      </c>
      <c r="AJ118" s="5">
        <f t="shared" si="64"/>
        <v>72.006000143999998</v>
      </c>
      <c r="AK118" s="1">
        <f t="shared" si="84"/>
        <v>17</v>
      </c>
      <c r="AL118" s="1">
        <f>SUMIF(Tirades!$AD$5:$AD$1081,G118,Tirades!$AR$5:$AR$1081)</f>
        <v>6</v>
      </c>
      <c r="AM118" s="6">
        <f t="shared" si="68"/>
        <v>6.0000000000000001E-3</v>
      </c>
      <c r="AN118" s="1">
        <f>SUMIF(Tirades!$AD$5:$AD$1081,G118,Tirades!$AS$5:$AS$1081)</f>
        <v>0</v>
      </c>
      <c r="AO118" s="7">
        <f t="shared" si="69"/>
        <v>0</v>
      </c>
      <c r="AP118" s="5">
        <f t="shared" si="65"/>
        <v>72.006000143999998</v>
      </c>
      <c r="AQ118" s="1" t="str">
        <f t="shared" si="66"/>
        <v>Marc Tuset</v>
      </c>
      <c r="AR118" s="1" t="str">
        <f t="shared" si="70"/>
        <v>Els Pedrolos Bitlleros</v>
      </c>
      <c r="AS118" t="str">
        <f t="shared" si="71"/>
        <v/>
      </c>
      <c r="AT118" s="1" t="str">
        <f t="shared" si="72"/>
        <v/>
      </c>
      <c r="AU118" s="1" t="str">
        <f t="shared" si="73"/>
        <v/>
      </c>
      <c r="AV118">
        <f t="shared" si="74"/>
        <v>72.006000143999998</v>
      </c>
      <c r="AW118" s="1">
        <f t="shared" si="75"/>
        <v>7</v>
      </c>
      <c r="AX118" s="1" t="str">
        <f t="shared" si="76"/>
        <v>Marc Tuset</v>
      </c>
      <c r="AY118" s="1" t="str">
        <f t="shared" si="77"/>
        <v/>
      </c>
      <c r="AZ118" s="1" t="str">
        <f t="shared" si="78"/>
        <v/>
      </c>
      <c r="BA118" s="1" t="str">
        <f t="shared" si="79"/>
        <v/>
      </c>
      <c r="BB118" s="1" t="str">
        <f t="shared" si="80"/>
        <v/>
      </c>
      <c r="BC118" s="1" t="str">
        <f t="shared" si="81"/>
        <v/>
      </c>
      <c r="BD118" s="1" t="str">
        <f t="shared" si="82"/>
        <v/>
      </c>
      <c r="BE118" s="76">
        <f>IF(G118="","",(SUMIF(Tirades!$BA$5:$BA$1081,G118,Tirades!$BB$5:$BB$1081)))</f>
        <v>9</v>
      </c>
      <c r="BI118" s="30"/>
      <c r="BQ118" s="80"/>
      <c r="BR118" s="80"/>
      <c r="BS118" s="80"/>
      <c r="BT118" s="80"/>
      <c r="BV118" s="80"/>
      <c r="BW118" s="61" t="str">
        <f t="shared" si="87"/>
        <v/>
      </c>
      <c r="BY118" s="75">
        <f t="shared" si="85"/>
        <v>51</v>
      </c>
      <c r="BZ118" s="61" t="str">
        <f t="shared" si="86"/>
        <v>Eloi Romera</v>
      </c>
      <c r="CA118" s="90">
        <f>IF(BZ118="","",((SUMIF(Tirades!$AD$5:$AD$1081,G117,Tirades!$AX$5:$AX$1081))+A117))</f>
        <v>2.0000001429999998</v>
      </c>
    </row>
    <row r="119" spans="1:79">
      <c r="A119" s="70">
        <v>1.4500000000000001E-7</v>
      </c>
      <c r="B119" s="143"/>
      <c r="C119" s="142"/>
      <c r="D119" s="145"/>
      <c r="E119" s="127" t="str">
        <f t="shared" si="83"/>
        <v>Els Pedrolos Bitlleros</v>
      </c>
      <c r="F119" s="123"/>
      <c r="G119" s="83" t="s">
        <v>157</v>
      </c>
      <c r="H119" s="152"/>
      <c r="I119" s="122">
        <f t="shared" si="97"/>
        <v>13</v>
      </c>
      <c r="J119" s="26">
        <v>4</v>
      </c>
      <c r="K119" s="28">
        <f t="shared" si="92"/>
        <v>134</v>
      </c>
      <c r="L119" s="142"/>
      <c r="M119" s="122">
        <f t="shared" si="98"/>
        <v>23</v>
      </c>
      <c r="N119" s="26">
        <v>4</v>
      </c>
      <c r="O119" s="28">
        <f t="shared" si="93"/>
        <v>234</v>
      </c>
      <c r="P119" s="142"/>
      <c r="Q119" s="122">
        <f t="shared" si="99"/>
        <v>0</v>
      </c>
      <c r="R119" s="26"/>
      <c r="S119" s="28" t="str">
        <f t="shared" si="94"/>
        <v/>
      </c>
      <c r="T119" s="142"/>
      <c r="U119" s="122">
        <f t="shared" si="100"/>
        <v>0</v>
      </c>
      <c r="V119" s="26"/>
      <c r="W119" s="28" t="str">
        <f t="shared" si="95"/>
        <v/>
      </c>
      <c r="X119" s="142"/>
      <c r="Y119" s="122">
        <f t="shared" si="101"/>
        <v>0</v>
      </c>
      <c r="Z119" s="26"/>
      <c r="AA119" s="72" t="str">
        <f t="shared" si="96"/>
        <v/>
      </c>
      <c r="AB119" s="25">
        <f>IF(G119="","",COUNTIF(Tirades!$AY$5:$AY$1081,G119))</f>
        <v>2</v>
      </c>
      <c r="AC119" s="1">
        <f>IF(SUMIF(Tirades!$AD$5:$AD$216,G119,Tirades!$AP$5:$AP$216)=0,"",SUMIF(Tirades!$AD$5:$AD$216,G119,Tirades!$AP$5:$AP$216))</f>
        <v>52</v>
      </c>
      <c r="AD119" s="1">
        <f>IF(SUMIF(Tirades!$AD$221:$AD$432,G119,Tirades!$AP$221:$AP$432)=0,"",SUMIF(Tirades!$AD$221:$AD$432,G119,Tirades!$AP$221:$AP$432))</f>
        <v>44</v>
      </c>
      <c r="AE119" s="1" t="str">
        <f>IF(SUMIF(Tirades!$AD$437:$AD$649,G119,Tirades!$AP$437:$AP$649)=0,"",SUMIF(Tirades!$AD$437:$AD$649,G119,Tirades!$AP$437:$AP$649))</f>
        <v/>
      </c>
      <c r="AF119" s="1" t="str">
        <f>IF(SUMIF(Tirades!$AD$654:$AD$865,G119,Tirades!$AP$654:$AP$865)=0,"",SUMIF(Tirades!$AD$654:$AD$865,G119,Tirades!$AP$654:$AP$865))</f>
        <v/>
      </c>
      <c r="AG119" s="1" t="str">
        <f>IF(SUMIF(Tirades!$AD$870:$AD$1081,G119,Tirades!$AP$870:$AP$1081)=0,"",SUMIF(Tirades!$AD$870:$AD$1081,G119,Tirades!$AP$870:$AP$1081))</f>
        <v/>
      </c>
      <c r="AH119" s="1">
        <f>IF(SUMIF(Tirades!$AD$5:$AD$1081,G119,Tirades!$AP$5:$AP$1081)=0,"",SUMIF(Tirades!$AD$5:$AD$1081,G119,Tirades!$AP$5:$AP$1081))</f>
        <v>96</v>
      </c>
      <c r="AI119" s="4">
        <f t="shared" si="63"/>
        <v>48</v>
      </c>
      <c r="AJ119" s="5">
        <f t="shared" si="64"/>
        <v>48.003001572500004</v>
      </c>
      <c r="AK119" s="1">
        <f t="shared" si="84"/>
        <v>123</v>
      </c>
      <c r="AL119" s="1">
        <f>SUMIF(Tirades!$AD$5:$AD$1081,G119,Tirades!$AR$5:$AR$1081)</f>
        <v>6</v>
      </c>
      <c r="AM119" s="6">
        <f t="shared" si="68"/>
        <v>6.0000000000000001E-3</v>
      </c>
      <c r="AN119" s="1">
        <f>SUMIF(Tirades!$AD$5:$AD$1081,G119,Tirades!$AS$5:$AS$1081)</f>
        <v>3</v>
      </c>
      <c r="AO119" s="7">
        <f t="shared" si="69"/>
        <v>3.0000000000000001E-6</v>
      </c>
      <c r="AP119" s="5">
        <f t="shared" si="65"/>
        <v>96.006003145000008</v>
      </c>
      <c r="AQ119" s="1" t="str">
        <f>IF(G119="","",G119)</f>
        <v>Mari Ángeles Pérez</v>
      </c>
      <c r="AR119" s="1" t="str">
        <f t="shared" si="70"/>
        <v>Els Pedrolos Bitlleros</v>
      </c>
      <c r="AS119" t="str">
        <f t="shared" si="71"/>
        <v/>
      </c>
      <c r="AT119" s="1" t="str">
        <f t="shared" si="72"/>
        <v/>
      </c>
      <c r="AU119" s="1" t="str">
        <f t="shared" si="73"/>
        <v/>
      </c>
      <c r="AV119">
        <f t="shared" si="74"/>
        <v>48.003001572500004</v>
      </c>
      <c r="AW119" s="1">
        <f t="shared" si="75"/>
        <v>80</v>
      </c>
      <c r="AX119" s="1" t="str">
        <f t="shared" si="76"/>
        <v>Mari Ángeles Pérez</v>
      </c>
      <c r="AY119" s="1" t="str">
        <f t="shared" si="77"/>
        <v/>
      </c>
      <c r="AZ119" s="1" t="str">
        <f t="shared" si="78"/>
        <v/>
      </c>
      <c r="BA119" s="1" t="str">
        <f t="shared" si="79"/>
        <v/>
      </c>
      <c r="BB119" s="1" t="str">
        <f t="shared" si="80"/>
        <v/>
      </c>
      <c r="BC119" s="1" t="str">
        <f t="shared" si="81"/>
        <v/>
      </c>
      <c r="BD119" s="1" t="str">
        <f t="shared" si="82"/>
        <v/>
      </c>
      <c r="BE119" s="76">
        <f>IF(G119="","",(SUMIF(Tirades!$BA$5:$BA$1081,G119,Tirades!$BB$5:$BB$1081)))</f>
        <v>18</v>
      </c>
      <c r="BI119" s="30"/>
      <c r="BQ119" s="80"/>
      <c r="BR119" s="80"/>
      <c r="BS119" s="80"/>
      <c r="BT119" s="80"/>
      <c r="BV119" s="80"/>
      <c r="BW119" s="61" t="str">
        <f t="shared" si="87"/>
        <v/>
      </c>
      <c r="BY119" s="75">
        <f t="shared" si="85"/>
        <v>158</v>
      </c>
      <c r="BZ119" s="61" t="str">
        <f t="shared" si="86"/>
        <v>Marc Tuset</v>
      </c>
      <c r="CA119" s="90">
        <f>IF(BZ119="","",((SUMIF(Tirades!$AD$5:$AD$1081,G118,Tirades!$AX$5:$AX$1081))+A118))</f>
        <v>1.4400000000000002E-7</v>
      </c>
    </row>
    <row r="120" spans="1:79">
      <c r="A120" s="70">
        <v>1.4600000000000001E-7</v>
      </c>
      <c r="B120" s="143"/>
      <c r="C120" s="142"/>
      <c r="D120" s="145"/>
      <c r="E120" s="127" t="str">
        <f t="shared" si="83"/>
        <v>Els Pedrolos Bitlleros</v>
      </c>
      <c r="F120" s="123"/>
      <c r="G120" s="83" t="s">
        <v>158</v>
      </c>
      <c r="H120" s="152"/>
      <c r="I120" s="122">
        <f t="shared" si="97"/>
        <v>13</v>
      </c>
      <c r="J120" s="26"/>
      <c r="K120" s="28" t="str">
        <f t="shared" si="92"/>
        <v/>
      </c>
      <c r="L120" s="142"/>
      <c r="M120" s="122">
        <f t="shared" si="98"/>
        <v>23</v>
      </c>
      <c r="N120" s="26">
        <v>2</v>
      </c>
      <c r="O120" s="28">
        <f t="shared" si="93"/>
        <v>232</v>
      </c>
      <c r="P120" s="142"/>
      <c r="Q120" s="122">
        <f t="shared" si="99"/>
        <v>0</v>
      </c>
      <c r="R120" s="26"/>
      <c r="S120" s="28" t="str">
        <f t="shared" si="94"/>
        <v/>
      </c>
      <c r="T120" s="142"/>
      <c r="U120" s="122">
        <f t="shared" si="100"/>
        <v>0</v>
      </c>
      <c r="V120" s="26"/>
      <c r="W120" s="28" t="str">
        <f t="shared" si="95"/>
        <v/>
      </c>
      <c r="X120" s="142"/>
      <c r="Y120" s="122">
        <f t="shared" si="101"/>
        <v>0</v>
      </c>
      <c r="Z120" s="26"/>
      <c r="AA120" s="72" t="str">
        <f t="shared" si="96"/>
        <v/>
      </c>
      <c r="AB120" s="25">
        <f>IF(G120="","",COUNTIF(Tirades!$AY$5:$AY$1081,G120))</f>
        <v>1</v>
      </c>
      <c r="AC120" s="1" t="str">
        <f>IF(SUMIF(Tirades!$AD$5:$AD$216,G120,Tirades!$AP$5:$AP$216)=0,"",SUMIF(Tirades!$AD$5:$AD$216,G120,Tirades!$AP$5:$AP$216))</f>
        <v/>
      </c>
      <c r="AD120" s="1">
        <f>IF(SUMIF(Tirades!$AD$221:$AD$432,G120,Tirades!$AP$221:$AP$432)=0,"",SUMIF(Tirades!$AD$221:$AD$432,G120,Tirades!$AP$221:$AP$432))</f>
        <v>54</v>
      </c>
      <c r="AE120" s="1" t="str">
        <f>IF(SUMIF(Tirades!$AD$437:$AD$649,G120,Tirades!$AP$437:$AP$649)=0,"",SUMIF(Tirades!$AD$437:$AD$649,G120,Tirades!$AP$437:$AP$649))</f>
        <v/>
      </c>
      <c r="AF120" s="1" t="str">
        <f>IF(SUMIF(Tirades!$AD$654:$AD$865,G120,Tirades!$AP$654:$AP$865)=0,"",SUMIF(Tirades!$AD$654:$AD$865,G120,Tirades!$AP$654:$AP$865))</f>
        <v/>
      </c>
      <c r="AG120" s="1" t="str">
        <f>IF(SUMIF(Tirades!$AD$870:$AD$1081,G120,Tirades!$AP$870:$AP$1081)=0,"",SUMIF(Tirades!$AD$870:$AD$1081,G120,Tirades!$AP$870:$AP$1081))</f>
        <v/>
      </c>
      <c r="AH120" s="1">
        <f>IF(SUMIF(Tirades!$AD$5:$AD$1081,G120,Tirades!$AP$5:$AP$1081)=0,"",SUMIF(Tirades!$AD$5:$AD$1081,G120,Tirades!$AP$5:$AP$1081))</f>
        <v>54</v>
      </c>
      <c r="AI120" s="4">
        <f t="shared" si="63"/>
        <v>54</v>
      </c>
      <c r="AJ120" s="5">
        <f t="shared" si="64"/>
        <v>54.003001145999995</v>
      </c>
      <c r="AK120" s="1">
        <f t="shared" si="84"/>
        <v>98</v>
      </c>
      <c r="AL120" s="1">
        <f>SUMIF(Tirades!$AD$5:$AD$1081,G120,Tirades!$AR$5:$AR$1081)</f>
        <v>3</v>
      </c>
      <c r="AM120" s="6">
        <f t="shared" si="68"/>
        <v>3.0000000000000001E-3</v>
      </c>
      <c r="AN120" s="1">
        <f>SUMIF(Tirades!$AD$5:$AD$1081,G120,Tirades!$AS$5:$AS$1081)</f>
        <v>1</v>
      </c>
      <c r="AO120" s="7">
        <f t="shared" si="69"/>
        <v>9.9999999999999995E-7</v>
      </c>
      <c r="AP120" s="5">
        <f t="shared" si="65"/>
        <v>54.003001145999995</v>
      </c>
      <c r="AQ120" s="1" t="str">
        <f t="shared" si="66"/>
        <v>Paulo Rodríguez</v>
      </c>
      <c r="AR120" s="1" t="str">
        <f t="shared" si="70"/>
        <v>Els Pedrolos Bitlleros</v>
      </c>
      <c r="AS120" t="str">
        <f t="shared" si="71"/>
        <v/>
      </c>
      <c r="AT120" s="1" t="str">
        <f t="shared" si="72"/>
        <v/>
      </c>
      <c r="AU120" s="1" t="str">
        <f t="shared" si="73"/>
        <v/>
      </c>
      <c r="AV120">
        <f t="shared" si="74"/>
        <v>54.003001145999995</v>
      </c>
      <c r="AW120" s="1">
        <f t="shared" si="75"/>
        <v>59</v>
      </c>
      <c r="AX120" s="1" t="str">
        <f t="shared" si="76"/>
        <v>Paulo Rodríguez</v>
      </c>
      <c r="AY120" s="1" t="str">
        <f t="shared" si="77"/>
        <v/>
      </c>
      <c r="AZ120" s="1" t="str">
        <f t="shared" si="78"/>
        <v/>
      </c>
      <c r="BA120" s="1" t="str">
        <f t="shared" si="79"/>
        <v/>
      </c>
      <c r="BB120" s="1" t="str">
        <f t="shared" si="80"/>
        <v/>
      </c>
      <c r="BC120" s="1" t="str">
        <f t="shared" si="81"/>
        <v/>
      </c>
      <c r="BD120" s="1" t="str">
        <f t="shared" si="82"/>
        <v/>
      </c>
      <c r="BE120" s="76">
        <f>IF(G120="","",(SUMIF(Tirades!$BA$5:$BA$1081,G120,Tirades!$BB$5:$BB$1081)))</f>
        <v>9</v>
      </c>
      <c r="BI120" s="30"/>
      <c r="BQ120" s="80"/>
      <c r="BR120" s="80"/>
      <c r="BS120" s="80"/>
      <c r="BT120" s="80"/>
      <c r="BV120" s="80"/>
      <c r="BW120" s="61" t="str">
        <f t="shared" si="87"/>
        <v/>
      </c>
      <c r="BY120" s="75">
        <f t="shared" si="85"/>
        <v>41</v>
      </c>
      <c r="BZ120" s="61" t="str">
        <f t="shared" si="86"/>
        <v>Mari Ángeles Pérez</v>
      </c>
      <c r="CA120" s="90">
        <f>IF(BZ120="","",((SUMIF(Tirades!$AD$5:$AD$1081,G119,Tirades!$AX$5:$AX$1081))+A119))</f>
        <v>3.000000145</v>
      </c>
    </row>
    <row r="121" spans="1:79">
      <c r="A121" s="70">
        <v>1.4700000000000001E-7</v>
      </c>
      <c r="B121" s="143"/>
      <c r="C121" s="142"/>
      <c r="D121" s="145"/>
      <c r="E121" s="127" t="str">
        <f t="shared" si="83"/>
        <v>Els Pedrolos Bitlleros</v>
      </c>
      <c r="F121" s="123"/>
      <c r="G121" s="83" t="s">
        <v>159</v>
      </c>
      <c r="H121" s="152"/>
      <c r="I121" s="122">
        <f t="shared" si="97"/>
        <v>13</v>
      </c>
      <c r="J121" s="26"/>
      <c r="K121" s="28" t="str">
        <f t="shared" si="92"/>
        <v/>
      </c>
      <c r="L121" s="142"/>
      <c r="M121" s="122">
        <f t="shared" si="98"/>
        <v>23</v>
      </c>
      <c r="N121" s="26"/>
      <c r="O121" s="28" t="str">
        <f t="shared" si="93"/>
        <v/>
      </c>
      <c r="P121" s="142"/>
      <c r="Q121" s="122">
        <f t="shared" si="99"/>
        <v>0</v>
      </c>
      <c r="R121" s="26"/>
      <c r="S121" s="28" t="str">
        <f t="shared" si="94"/>
        <v/>
      </c>
      <c r="T121" s="142"/>
      <c r="U121" s="122">
        <f t="shared" si="100"/>
        <v>0</v>
      </c>
      <c r="V121" s="26"/>
      <c r="W121" s="28" t="str">
        <f t="shared" si="95"/>
        <v/>
      </c>
      <c r="X121" s="142"/>
      <c r="Y121" s="122">
        <f t="shared" si="101"/>
        <v>0</v>
      </c>
      <c r="Z121" s="26"/>
      <c r="AA121" s="72" t="str">
        <f t="shared" si="96"/>
        <v/>
      </c>
      <c r="AB121" s="25">
        <f>IF(G121="","",COUNTIF(Tirades!$AY$5:$AY$1081,G121))</f>
        <v>0</v>
      </c>
      <c r="AC121" s="1" t="str">
        <f>IF(SUMIF(Tirades!$AD$5:$AD$216,G121,Tirades!$AP$5:$AP$216)=0,"",SUMIF(Tirades!$AD$5:$AD$216,G121,Tirades!$AP$5:$AP$216))</f>
        <v/>
      </c>
      <c r="AD121" s="1" t="str">
        <f>IF(SUMIF(Tirades!$AD$221:$AD$432,G121,Tirades!$AP$221:$AP$432)=0,"",SUMIF(Tirades!$AD$221:$AD$432,G121,Tirades!$AP$221:$AP$432))</f>
        <v/>
      </c>
      <c r="AE121" s="1" t="str">
        <f>IF(SUMIF(Tirades!$AD$437:$AD$649,G121,Tirades!$AP$437:$AP$649)=0,"",SUMIF(Tirades!$AD$437:$AD$649,G121,Tirades!$AP$437:$AP$649))</f>
        <v/>
      </c>
      <c r="AF121" s="1" t="str">
        <f>IF(SUMIF(Tirades!$AD$654:$AD$865,G121,Tirades!$AP$654:$AP$865)=0,"",SUMIF(Tirades!$AD$654:$AD$865,G121,Tirades!$AP$654:$AP$865))</f>
        <v/>
      </c>
      <c r="AG121" s="1" t="str">
        <f>IF(SUMIF(Tirades!$AD$870:$AD$1081,G121,Tirades!$AP$870:$AP$1081)=0,"",SUMIF(Tirades!$AD$870:$AD$1081,G121,Tirades!$AP$870:$AP$1081))</f>
        <v/>
      </c>
      <c r="AH121" s="1" t="str">
        <f>IF(SUMIF(Tirades!$AD$5:$AD$1081,G121,Tirades!$AP$5:$AP$1081)=0,"",SUMIF(Tirades!$AD$5:$AD$1081,G121,Tirades!$AP$5:$AP$1081))</f>
        <v/>
      </c>
      <c r="AI121" s="4" t="str">
        <f t="shared" si="63"/>
        <v/>
      </c>
      <c r="AJ121" s="5" t="str">
        <f t="shared" si="64"/>
        <v/>
      </c>
      <c r="AK121" s="1" t="str">
        <f t="shared" si="84"/>
        <v/>
      </c>
      <c r="AL121" s="1">
        <f>SUMIF(Tirades!$AD$5:$AD$1081,G121,Tirades!$AR$5:$AR$1081)</f>
        <v>0</v>
      </c>
      <c r="AM121" s="6">
        <f t="shared" si="68"/>
        <v>0</v>
      </c>
      <c r="AN121" s="1">
        <f>SUMIF(Tirades!$AD$5:$AD$1081,G121,Tirades!$AS$5:$AS$1081)</f>
        <v>0</v>
      </c>
      <c r="AO121" s="7">
        <f t="shared" si="69"/>
        <v>0</v>
      </c>
      <c r="AP121" s="5" t="str">
        <f t="shared" si="65"/>
        <v/>
      </c>
      <c r="AQ121" s="1" t="str">
        <f t="shared" si="66"/>
        <v>Óscar Rodríguez</v>
      </c>
      <c r="AR121" s="1" t="str">
        <f t="shared" si="70"/>
        <v>Els Pedrolos Bitlleros</v>
      </c>
      <c r="AS121" t="str">
        <f t="shared" si="71"/>
        <v/>
      </c>
      <c r="AT121" s="1" t="str">
        <f t="shared" si="72"/>
        <v/>
      </c>
      <c r="AU121" s="1" t="str">
        <f t="shared" si="73"/>
        <v/>
      </c>
      <c r="AV121" t="str">
        <f t="shared" si="74"/>
        <v/>
      </c>
      <c r="AW121" s="1" t="str">
        <f t="shared" si="75"/>
        <v/>
      </c>
      <c r="AX121" s="1" t="str">
        <f t="shared" si="76"/>
        <v/>
      </c>
      <c r="AY121" s="1" t="str">
        <f t="shared" si="77"/>
        <v/>
      </c>
      <c r="AZ121" s="1" t="str">
        <f t="shared" si="78"/>
        <v/>
      </c>
      <c r="BA121" s="1" t="str">
        <f t="shared" si="79"/>
        <v/>
      </c>
      <c r="BB121" s="1" t="str">
        <f t="shared" si="80"/>
        <v/>
      </c>
      <c r="BC121" s="1" t="str">
        <f t="shared" si="81"/>
        <v/>
      </c>
      <c r="BD121" s="1" t="str">
        <f t="shared" si="82"/>
        <v/>
      </c>
      <c r="BE121" s="76">
        <f>IF(G121="","",(SUMIF(Tirades!$BA$5:$BA$1081,G121,Tirades!$BB$5:$BB$1081)))</f>
        <v>0</v>
      </c>
      <c r="BI121" s="30"/>
      <c r="BQ121" s="80"/>
      <c r="BR121" s="80"/>
      <c r="BS121" s="80"/>
      <c r="BT121" s="80"/>
      <c r="BV121" s="80"/>
      <c r="BW121" s="61" t="str">
        <f t="shared" si="87"/>
        <v/>
      </c>
      <c r="BY121" s="75">
        <f t="shared" si="85"/>
        <v>157</v>
      </c>
      <c r="BZ121" s="61" t="str">
        <f t="shared" si="86"/>
        <v>Paulo Rodríguez</v>
      </c>
      <c r="CA121" s="90">
        <f>IF(BZ121="","",((SUMIF(Tirades!$AD$5:$AD$1081,G120,Tirades!$AX$5:$AX$1081))+A120))</f>
        <v>1.4600000000000001E-7</v>
      </c>
    </row>
    <row r="122" spans="1:79">
      <c r="A122" s="70">
        <v>1.48E-7</v>
      </c>
      <c r="B122" s="143"/>
      <c r="C122" s="142"/>
      <c r="D122" s="145"/>
      <c r="E122" s="127" t="str">
        <f t="shared" si="83"/>
        <v>Els Pedrolos Bitlleros</v>
      </c>
      <c r="F122" s="123"/>
      <c r="G122" s="84" t="s">
        <v>160</v>
      </c>
      <c r="H122" s="152"/>
      <c r="I122" s="122">
        <f t="shared" si="97"/>
        <v>13</v>
      </c>
      <c r="J122" s="26"/>
      <c r="K122" s="28" t="str">
        <f t="shared" si="92"/>
        <v/>
      </c>
      <c r="L122" s="142"/>
      <c r="M122" s="122">
        <f t="shared" si="98"/>
        <v>23</v>
      </c>
      <c r="N122" s="26"/>
      <c r="O122" s="28" t="str">
        <f t="shared" si="93"/>
        <v/>
      </c>
      <c r="P122" s="142"/>
      <c r="Q122" s="122">
        <f t="shared" si="99"/>
        <v>0</v>
      </c>
      <c r="R122" s="26"/>
      <c r="S122" s="28" t="str">
        <f t="shared" si="94"/>
        <v/>
      </c>
      <c r="T122" s="142"/>
      <c r="U122" s="122">
        <f t="shared" si="100"/>
        <v>0</v>
      </c>
      <c r="V122" s="26"/>
      <c r="W122" s="28" t="str">
        <f t="shared" si="95"/>
        <v/>
      </c>
      <c r="X122" s="142"/>
      <c r="Y122" s="122">
        <f t="shared" si="101"/>
        <v>0</v>
      </c>
      <c r="Z122" s="26"/>
      <c r="AA122" s="72" t="str">
        <f t="shared" si="96"/>
        <v/>
      </c>
      <c r="AB122" s="25">
        <f>IF(G122="","",COUNTIF(Tirades!$AY$5:$AY$1081,G122))</f>
        <v>0</v>
      </c>
      <c r="AC122" s="1" t="str">
        <f>IF(SUMIF(Tirades!$AD$5:$AD$216,G122,Tirades!$AP$5:$AP$216)=0,"",SUMIF(Tirades!$AD$5:$AD$216,G122,Tirades!$AP$5:$AP$216))</f>
        <v/>
      </c>
      <c r="AD122" s="1" t="str">
        <f>IF(SUMIF(Tirades!$AD$221:$AD$432,G122,Tirades!$AP$221:$AP$432)=0,"",SUMIF(Tirades!$AD$221:$AD$432,G122,Tirades!$AP$221:$AP$432))</f>
        <v/>
      </c>
      <c r="AE122" s="1" t="str">
        <f>IF(SUMIF(Tirades!$AD$437:$AD$649,G122,Tirades!$AP$437:$AP$649)=0,"",SUMIF(Tirades!$AD$437:$AD$649,G122,Tirades!$AP$437:$AP$649))</f>
        <v/>
      </c>
      <c r="AF122" s="1" t="str">
        <f>IF(SUMIF(Tirades!$AD$654:$AD$865,G122,Tirades!$AP$654:$AP$865)=0,"",SUMIF(Tirades!$AD$654:$AD$865,G122,Tirades!$AP$654:$AP$865))</f>
        <v/>
      </c>
      <c r="AG122" s="1" t="str">
        <f>IF(SUMIF(Tirades!$AD$870:$AD$1081,G122,Tirades!$AP$870:$AP$1081)=0,"",SUMIF(Tirades!$AD$870:$AD$1081,G122,Tirades!$AP$870:$AP$1081))</f>
        <v/>
      </c>
      <c r="AH122" s="1" t="str">
        <f>IF(SUMIF(Tirades!$AD$5:$AD$1081,G122,Tirades!$AP$5:$AP$1081)=0,"",SUMIF(Tirades!$AD$5:$AD$1081,G122,Tirades!$AP$5:$AP$1081))</f>
        <v/>
      </c>
      <c r="AI122" s="4" t="str">
        <f t="shared" si="63"/>
        <v/>
      </c>
      <c r="AJ122" s="5" t="str">
        <f t="shared" si="64"/>
        <v/>
      </c>
      <c r="AK122" s="1" t="str">
        <f t="shared" si="84"/>
        <v/>
      </c>
      <c r="AL122" s="1">
        <f>SUMIF(Tirades!$AD$5:$AD$1081,G122,Tirades!$AR$5:$AR$1081)</f>
        <v>0</v>
      </c>
      <c r="AM122" s="6">
        <f t="shared" si="68"/>
        <v>0</v>
      </c>
      <c r="AN122" s="1">
        <f>SUMIF(Tirades!$AD$5:$AD$1081,G122,Tirades!$AS$5:$AS$1081)</f>
        <v>0</v>
      </c>
      <c r="AO122" s="7">
        <f t="shared" si="69"/>
        <v>0</v>
      </c>
      <c r="AP122" s="5" t="str">
        <f t="shared" si="65"/>
        <v/>
      </c>
      <c r="AQ122" s="1" t="str">
        <f t="shared" si="66"/>
        <v>Raul Rodríguez</v>
      </c>
      <c r="AR122" s="1" t="str">
        <f t="shared" si="70"/>
        <v>Els Pedrolos Bitlleros</v>
      </c>
      <c r="AS122" t="str">
        <f t="shared" si="71"/>
        <v/>
      </c>
      <c r="AT122" s="1" t="str">
        <f t="shared" si="72"/>
        <v/>
      </c>
      <c r="AU122" s="1" t="str">
        <f t="shared" si="73"/>
        <v/>
      </c>
      <c r="AV122" t="str">
        <f t="shared" si="74"/>
        <v/>
      </c>
      <c r="AW122" s="1" t="str">
        <f t="shared" si="75"/>
        <v/>
      </c>
      <c r="AX122" s="1" t="str">
        <f t="shared" si="76"/>
        <v/>
      </c>
      <c r="AY122" s="1" t="str">
        <f t="shared" si="77"/>
        <v/>
      </c>
      <c r="AZ122" s="1" t="str">
        <f t="shared" si="78"/>
        <v/>
      </c>
      <c r="BA122" s="1" t="str">
        <f t="shared" si="79"/>
        <v/>
      </c>
      <c r="BB122" s="1" t="str">
        <f t="shared" si="80"/>
        <v/>
      </c>
      <c r="BC122" s="1" t="str">
        <f t="shared" si="81"/>
        <v/>
      </c>
      <c r="BD122" s="1" t="str">
        <f t="shared" si="82"/>
        <v/>
      </c>
      <c r="BE122" s="76">
        <f>IF(G122="","",(SUMIF(Tirades!$BA$5:$BA$1081,G122,Tirades!$BB$5:$BB$1081)))</f>
        <v>0</v>
      </c>
      <c r="BI122" s="30"/>
      <c r="BQ122" s="80"/>
      <c r="BR122" s="80"/>
      <c r="BS122" s="80"/>
      <c r="BT122" s="80"/>
      <c r="BV122" s="80"/>
      <c r="BW122" s="61" t="str">
        <f t="shared" si="87"/>
        <v/>
      </c>
      <c r="BY122" s="75">
        <f t="shared" si="85"/>
        <v>156</v>
      </c>
      <c r="BZ122" s="61" t="str">
        <f t="shared" si="86"/>
        <v>Óscar Rodríguez</v>
      </c>
      <c r="CA122" s="90">
        <f>IF(BZ122="","",((SUMIF(Tirades!$AD$5:$AD$1081,G121,Tirades!$AX$5:$AX$1081))+A121))</f>
        <v>1.4700000000000001E-7</v>
      </c>
    </row>
    <row r="123" spans="1:79">
      <c r="A123" s="70">
        <v>1.5100000000000002E-7</v>
      </c>
      <c r="B123" s="143">
        <v>16</v>
      </c>
      <c r="C123" s="153"/>
      <c r="D123" s="144" t="s">
        <v>161</v>
      </c>
      <c r="E123" s="127" t="str">
        <f>D123</f>
        <v>Moreno Team</v>
      </c>
      <c r="F123" s="124"/>
      <c r="G123" s="84" t="s">
        <v>162</v>
      </c>
      <c r="H123" s="142">
        <v>14</v>
      </c>
      <c r="I123" s="122">
        <f>H123</f>
        <v>14</v>
      </c>
      <c r="J123" s="26">
        <v>2</v>
      </c>
      <c r="K123" s="28">
        <f t="shared" si="92"/>
        <v>142</v>
      </c>
      <c r="L123" s="142">
        <v>4</v>
      </c>
      <c r="M123" s="122">
        <f>L123</f>
        <v>4</v>
      </c>
      <c r="N123" s="26">
        <v>2</v>
      </c>
      <c r="O123" s="28">
        <f t="shared" si="93"/>
        <v>42</v>
      </c>
      <c r="P123" s="142"/>
      <c r="Q123" s="122">
        <f>P123</f>
        <v>0</v>
      </c>
      <c r="R123" s="26">
        <v>3</v>
      </c>
      <c r="S123" s="28">
        <f t="shared" si="94"/>
        <v>3</v>
      </c>
      <c r="T123" s="142"/>
      <c r="U123" s="122">
        <f>T123</f>
        <v>0</v>
      </c>
      <c r="V123" s="26">
        <v>4</v>
      </c>
      <c r="W123" s="28">
        <f t="shared" si="95"/>
        <v>4</v>
      </c>
      <c r="X123" s="142"/>
      <c r="Y123" s="122">
        <f>X123</f>
        <v>0</v>
      </c>
      <c r="Z123" s="26">
        <v>5</v>
      </c>
      <c r="AA123" s="72">
        <f t="shared" si="96"/>
        <v>5</v>
      </c>
      <c r="AB123" s="25">
        <f>IF(G123="","",COUNTIF(Tirades!$AY$5:$AY$1081,G123))</f>
        <v>2</v>
      </c>
      <c r="AC123" s="1">
        <f>IF(SUMIF(Tirades!$AD$5:$AD$216,G123,Tirades!$AP$5:$AP$216)=0,"",SUMIF(Tirades!$AD$5:$AD$216,G123,Tirades!$AP$5:$AP$216))</f>
        <v>59</v>
      </c>
      <c r="AD123" s="1">
        <f>IF(SUMIF(Tirades!$AD$221:$AD$432,G123,Tirades!$AP$221:$AP$432)=0,"",SUMIF(Tirades!$AD$221:$AD$432,G123,Tirades!$AP$221:$AP$432))</f>
        <v>71</v>
      </c>
      <c r="AE123" s="1" t="str">
        <f>IF(SUMIF(Tirades!$AD$437:$AD$649,G123,Tirades!$AP$437:$AP$649)=0,"",SUMIF(Tirades!$AD$437:$AD$649,G123,Tirades!$AP$437:$AP$649))</f>
        <v/>
      </c>
      <c r="AF123" s="1" t="str">
        <f>IF(SUMIF(Tirades!$AD$654:$AD$865,G123,Tirades!$AP$654:$AP$865)=0,"",SUMIF(Tirades!$AD$654:$AD$865,G123,Tirades!$AP$654:$AP$865))</f>
        <v/>
      </c>
      <c r="AG123" s="1" t="str">
        <f>IF(SUMIF(Tirades!$AD$870:$AD$1081,G123,Tirades!$AP$870:$AP$1081)=0,"",SUMIF(Tirades!$AD$870:$AD$1081,G123,Tirades!$AP$870:$AP$1081))</f>
        <v/>
      </c>
      <c r="AH123" s="1">
        <f>IF(SUMIF(Tirades!$AD$5:$AD$1081,G123,Tirades!$AP$5:$AP$1081)=0,"",SUMIF(Tirades!$AD$5:$AD$1081,G123,Tirades!$AP$5:$AP$1081))</f>
        <v>130</v>
      </c>
      <c r="AI123" s="4">
        <f t="shared" si="63"/>
        <v>65</v>
      </c>
      <c r="AJ123" s="5">
        <f t="shared" si="64"/>
        <v>65.005000575499992</v>
      </c>
      <c r="AK123" s="1">
        <f t="shared" si="84"/>
        <v>43</v>
      </c>
      <c r="AL123" s="1">
        <f>SUMIF(Tirades!$AD$5:$AD$1081,G123,Tirades!$AR$5:$AR$1081)</f>
        <v>10</v>
      </c>
      <c r="AM123" s="6">
        <f t="shared" si="68"/>
        <v>0.01</v>
      </c>
      <c r="AN123" s="1">
        <f>SUMIF(Tirades!$AD$5:$AD$1081,G123,Tirades!$AS$5:$AS$1081)</f>
        <v>1</v>
      </c>
      <c r="AO123" s="7">
        <f t="shared" si="69"/>
        <v>9.9999999999999995E-7</v>
      </c>
      <c r="AP123" s="5">
        <f t="shared" si="65"/>
        <v>130.01000115099998</v>
      </c>
      <c r="AQ123" s="1" t="str">
        <f t="shared" si="66"/>
        <v>Eric Pacho</v>
      </c>
      <c r="AR123" s="1" t="str">
        <f t="shared" si="70"/>
        <v>Moreno Team</v>
      </c>
      <c r="AS123" t="str">
        <f t="shared" si="71"/>
        <v/>
      </c>
      <c r="AT123" s="1" t="str">
        <f t="shared" si="72"/>
        <v/>
      </c>
      <c r="AU123" s="1" t="str">
        <f t="shared" si="73"/>
        <v/>
      </c>
      <c r="AV123">
        <f t="shared" si="74"/>
        <v>65.005000575499992</v>
      </c>
      <c r="AW123" s="1">
        <f t="shared" si="75"/>
        <v>23</v>
      </c>
      <c r="AX123" s="1" t="str">
        <f t="shared" si="76"/>
        <v>Eric Pacho</v>
      </c>
      <c r="AY123" s="1" t="str">
        <f t="shared" si="77"/>
        <v/>
      </c>
      <c r="AZ123" s="1" t="str">
        <f t="shared" si="78"/>
        <v/>
      </c>
      <c r="BA123" s="1" t="str">
        <f t="shared" si="79"/>
        <v/>
      </c>
      <c r="BB123" s="1" t="str">
        <f t="shared" si="80"/>
        <v/>
      </c>
      <c r="BC123" s="1" t="str">
        <f t="shared" si="81"/>
        <v/>
      </c>
      <c r="BD123" s="1" t="str">
        <f t="shared" si="82"/>
        <v/>
      </c>
      <c r="BE123" s="76">
        <f>IF(G123="","",(SUMIF(Tirades!$BA$5:$BA$1081,G123,Tirades!$BB$5:$BB$1081)))</f>
        <v>18</v>
      </c>
      <c r="BI123" s="30"/>
      <c r="BQ123" s="80"/>
      <c r="BR123" s="80"/>
      <c r="BS123" s="80"/>
      <c r="BT123" s="80"/>
      <c r="BV123" s="80"/>
      <c r="BW123" s="61" t="str">
        <f t="shared" si="87"/>
        <v/>
      </c>
      <c r="BY123" s="75">
        <f t="shared" si="85"/>
        <v>155</v>
      </c>
      <c r="BZ123" s="61" t="str">
        <f t="shared" si="86"/>
        <v>Raul Rodríguez</v>
      </c>
      <c r="CA123" s="90">
        <f>IF(BZ123="","",((SUMIF(Tirades!$AD$5:$AD$1081,G122,Tirades!$AX$5:$AX$1081))+A122))</f>
        <v>1.48E-7</v>
      </c>
    </row>
    <row r="124" spans="1:79">
      <c r="A124" s="70">
        <v>1.5200000000000001E-7</v>
      </c>
      <c r="B124" s="143"/>
      <c r="C124" s="142"/>
      <c r="D124" s="145"/>
      <c r="E124" s="127" t="str">
        <f t="shared" si="83"/>
        <v>Moreno Team</v>
      </c>
      <c r="F124" s="124"/>
      <c r="G124" s="84" t="s">
        <v>163</v>
      </c>
      <c r="H124" s="142"/>
      <c r="I124" s="122">
        <f t="shared" ref="I124:I130" si="102">I123</f>
        <v>14</v>
      </c>
      <c r="J124" s="26">
        <v>3</v>
      </c>
      <c r="K124" s="28">
        <f t="shared" si="92"/>
        <v>143</v>
      </c>
      <c r="L124" s="142"/>
      <c r="M124" s="122">
        <f t="shared" si="98"/>
        <v>4</v>
      </c>
      <c r="N124" s="26">
        <v>3</v>
      </c>
      <c r="O124" s="28">
        <f t="shared" si="93"/>
        <v>43</v>
      </c>
      <c r="P124" s="142"/>
      <c r="Q124" s="122">
        <f t="shared" si="99"/>
        <v>0</v>
      </c>
      <c r="R124" s="26">
        <v>3</v>
      </c>
      <c r="S124" s="28">
        <f t="shared" si="94"/>
        <v>3</v>
      </c>
      <c r="T124" s="142"/>
      <c r="U124" s="122">
        <f t="shared" si="100"/>
        <v>0</v>
      </c>
      <c r="V124" s="26">
        <v>5</v>
      </c>
      <c r="W124" s="28">
        <f t="shared" si="95"/>
        <v>5</v>
      </c>
      <c r="X124" s="142"/>
      <c r="Y124" s="122">
        <f t="shared" si="101"/>
        <v>0</v>
      </c>
      <c r="Z124" s="26"/>
      <c r="AA124" s="72" t="str">
        <f t="shared" si="96"/>
        <v/>
      </c>
      <c r="AB124" s="25">
        <f>IF(G124="","",COUNTIF(Tirades!$AY$5:$AY$1081,G124))</f>
        <v>2</v>
      </c>
      <c r="AC124" s="1">
        <f>IF(SUMIF(Tirades!$AD$5:$AD$216,G124,Tirades!$AP$5:$AP$216)=0,"",SUMIF(Tirades!$AD$5:$AD$216,G124,Tirades!$AP$5:$AP$216))</f>
        <v>50</v>
      </c>
      <c r="AD124" s="1">
        <f>IF(SUMIF(Tirades!$AD$221:$AD$432,G124,Tirades!$AP$221:$AP$432)=0,"",SUMIF(Tirades!$AD$221:$AD$432,G124,Tirades!$AP$221:$AP$432))</f>
        <v>41</v>
      </c>
      <c r="AE124" s="1" t="str">
        <f>IF(SUMIF(Tirades!$AD$437:$AD$649,G124,Tirades!$AP$437:$AP$649)=0,"",SUMIF(Tirades!$AD$437:$AD$649,G124,Tirades!$AP$437:$AP$649))</f>
        <v/>
      </c>
      <c r="AF124" s="1" t="str">
        <f>IF(SUMIF(Tirades!$AD$654:$AD$865,G124,Tirades!$AP$654:$AP$865)=0,"",SUMIF(Tirades!$AD$654:$AD$865,G124,Tirades!$AP$654:$AP$865))</f>
        <v/>
      </c>
      <c r="AG124" s="1" t="str">
        <f>IF(SUMIF(Tirades!$AD$870:$AD$1081,G124,Tirades!$AP$870:$AP$1081)=0,"",SUMIF(Tirades!$AD$870:$AD$1081,G124,Tirades!$AP$870:$AP$1081))</f>
        <v/>
      </c>
      <c r="AH124" s="1">
        <f>IF(SUMIF(Tirades!$AD$5:$AD$1081,G124,Tirades!$AP$5:$AP$1081)=0,"",SUMIF(Tirades!$AD$5:$AD$1081,G124,Tirades!$AP$5:$AP$1081))</f>
        <v>91</v>
      </c>
      <c r="AI124" s="4">
        <f t="shared" si="63"/>
        <v>45.5</v>
      </c>
      <c r="AJ124" s="5">
        <f t="shared" si="64"/>
        <v>45.502501075999994</v>
      </c>
      <c r="AK124" s="1">
        <f t="shared" si="84"/>
        <v>135</v>
      </c>
      <c r="AL124" s="1">
        <f>SUMIF(Tirades!$AD$5:$AD$1081,G124,Tirades!$AR$5:$AR$1081)</f>
        <v>5</v>
      </c>
      <c r="AM124" s="6">
        <f t="shared" si="68"/>
        <v>5.0000000000000001E-3</v>
      </c>
      <c r="AN124" s="1">
        <f>SUMIF(Tirades!$AD$5:$AD$1081,G124,Tirades!$AS$5:$AS$1081)</f>
        <v>2</v>
      </c>
      <c r="AO124" s="7">
        <f t="shared" si="69"/>
        <v>1.9999999999999999E-6</v>
      </c>
      <c r="AP124" s="5">
        <f t="shared" si="65"/>
        <v>91.005002151999989</v>
      </c>
      <c r="AQ124" s="1" t="str">
        <f t="shared" si="66"/>
        <v>Andrea García (MT)</v>
      </c>
      <c r="AR124" s="1" t="str">
        <f t="shared" si="70"/>
        <v>Moreno Team</v>
      </c>
      <c r="AS124" t="str">
        <f t="shared" si="71"/>
        <v/>
      </c>
      <c r="AT124" s="1" t="str">
        <f t="shared" si="72"/>
        <v/>
      </c>
      <c r="AU124" s="1" t="str">
        <f t="shared" si="73"/>
        <v/>
      </c>
      <c r="AV124">
        <f t="shared" si="74"/>
        <v>45.502501075999994</v>
      </c>
      <c r="AW124" s="1">
        <f t="shared" si="75"/>
        <v>92</v>
      </c>
      <c r="AX124" s="1" t="str">
        <f t="shared" si="76"/>
        <v>Andrea García (MT)</v>
      </c>
      <c r="AY124" s="1" t="str">
        <f t="shared" si="77"/>
        <v/>
      </c>
      <c r="AZ124" s="1" t="str">
        <f t="shared" si="78"/>
        <v/>
      </c>
      <c r="BA124" s="1" t="str">
        <f t="shared" si="79"/>
        <v/>
      </c>
      <c r="BB124" s="1" t="str">
        <f t="shared" si="80"/>
        <v/>
      </c>
      <c r="BC124" s="1" t="str">
        <f t="shared" si="81"/>
        <v/>
      </c>
      <c r="BD124" s="1" t="str">
        <f t="shared" si="82"/>
        <v/>
      </c>
      <c r="BE124" s="76">
        <f>IF(G124="","",(SUMIF(Tirades!$BA$5:$BA$1081,G124,Tirades!$BB$5:$BB$1081)))</f>
        <v>18</v>
      </c>
      <c r="BI124" s="30"/>
      <c r="BQ124" s="80"/>
      <c r="BR124" s="80"/>
      <c r="BS124" s="80"/>
      <c r="BT124" s="80"/>
      <c r="BV124" s="80"/>
      <c r="BW124" s="61" t="str">
        <f t="shared" si="87"/>
        <v/>
      </c>
      <c r="BY124" s="75">
        <f t="shared" si="85"/>
        <v>154</v>
      </c>
      <c r="BZ124" s="61" t="str">
        <f t="shared" si="86"/>
        <v>Eric Pacho</v>
      </c>
      <c r="CA124" s="90">
        <f>IF(BZ124="","",((SUMIF(Tirades!$AD$5:$AD$1081,G123,Tirades!$AX$5:$AX$1081))+A123))</f>
        <v>1.5100000000000002E-7</v>
      </c>
    </row>
    <row r="125" spans="1:79">
      <c r="A125" s="70">
        <v>1.5300000000000001E-7</v>
      </c>
      <c r="B125" s="143"/>
      <c r="C125" s="142"/>
      <c r="D125" s="145"/>
      <c r="E125" s="127" t="str">
        <f t="shared" si="83"/>
        <v>Moreno Team</v>
      </c>
      <c r="F125" s="124"/>
      <c r="G125" s="84" t="s">
        <v>164</v>
      </c>
      <c r="H125" s="142"/>
      <c r="I125" s="122">
        <f t="shared" si="102"/>
        <v>14</v>
      </c>
      <c r="J125" s="26"/>
      <c r="K125" s="28" t="str">
        <f t="shared" si="92"/>
        <v/>
      </c>
      <c r="L125" s="142"/>
      <c r="M125" s="122">
        <f t="shared" si="98"/>
        <v>4</v>
      </c>
      <c r="N125" s="26">
        <v>1</v>
      </c>
      <c r="O125" s="28">
        <f t="shared" si="93"/>
        <v>41</v>
      </c>
      <c r="P125" s="142"/>
      <c r="Q125" s="122">
        <f t="shared" si="99"/>
        <v>0</v>
      </c>
      <c r="R125" s="26">
        <v>1</v>
      </c>
      <c r="S125" s="28">
        <f t="shared" si="94"/>
        <v>1</v>
      </c>
      <c r="T125" s="142"/>
      <c r="U125" s="122">
        <f t="shared" si="100"/>
        <v>0</v>
      </c>
      <c r="V125" s="26">
        <v>1</v>
      </c>
      <c r="W125" s="28">
        <f t="shared" si="95"/>
        <v>1</v>
      </c>
      <c r="X125" s="142"/>
      <c r="Y125" s="122">
        <f t="shared" si="101"/>
        <v>0</v>
      </c>
      <c r="Z125" s="26">
        <v>1</v>
      </c>
      <c r="AA125" s="72">
        <f t="shared" si="96"/>
        <v>1</v>
      </c>
      <c r="AB125" s="25">
        <f>IF(G125="","",COUNTIF(Tirades!$AY$5:$AY$1081,G125))</f>
        <v>1</v>
      </c>
      <c r="AC125" s="1" t="str">
        <f>IF(SUMIF(Tirades!$AD$5:$AD$216,G125,Tirades!$AP$5:$AP$216)=0,"",SUMIF(Tirades!$AD$5:$AD$216,G125,Tirades!$AP$5:$AP$216))</f>
        <v/>
      </c>
      <c r="AD125" s="1">
        <f>IF(SUMIF(Tirades!$AD$221:$AD$432,G125,Tirades!$AP$221:$AP$432)=0,"",SUMIF(Tirades!$AD$221:$AD$432,G125,Tirades!$AP$221:$AP$432))</f>
        <v>54</v>
      </c>
      <c r="AE125" s="1" t="str">
        <f>IF(SUMIF(Tirades!$AD$437:$AD$649,G125,Tirades!$AP$437:$AP$649)=0,"",SUMIF(Tirades!$AD$437:$AD$649,G125,Tirades!$AP$437:$AP$649))</f>
        <v/>
      </c>
      <c r="AF125" s="1" t="str">
        <f>IF(SUMIF(Tirades!$AD$654:$AD$865,G125,Tirades!$AP$654:$AP$865)=0,"",SUMIF(Tirades!$AD$654:$AD$865,G125,Tirades!$AP$654:$AP$865))</f>
        <v/>
      </c>
      <c r="AG125" s="1" t="str">
        <f>IF(SUMIF(Tirades!$AD$870:$AD$1081,G125,Tirades!$AP$870:$AP$1081)=0,"",SUMIF(Tirades!$AD$870:$AD$1081,G125,Tirades!$AP$870:$AP$1081))</f>
        <v/>
      </c>
      <c r="AH125" s="1">
        <f>IF(SUMIF(Tirades!$AD$5:$AD$1081,G125,Tirades!$AP$5:$AP$1081)=0,"",SUMIF(Tirades!$AD$5:$AD$1081,G125,Tirades!$AP$5:$AP$1081))</f>
        <v>54</v>
      </c>
      <c r="AI125" s="4">
        <f t="shared" si="63"/>
        <v>54</v>
      </c>
      <c r="AJ125" s="5">
        <f t="shared" si="64"/>
        <v>54.003002153000004</v>
      </c>
      <c r="AK125" s="1">
        <f t="shared" si="84"/>
        <v>97</v>
      </c>
      <c r="AL125" s="1">
        <f>SUMIF(Tirades!$AD$5:$AD$1081,G125,Tirades!$AR$5:$AR$1081)</f>
        <v>3</v>
      </c>
      <c r="AM125" s="6">
        <f t="shared" si="68"/>
        <v>3.0000000000000001E-3</v>
      </c>
      <c r="AN125" s="1">
        <f>SUMIF(Tirades!$AD$5:$AD$1081,G125,Tirades!$AS$5:$AS$1081)</f>
        <v>2</v>
      </c>
      <c r="AO125" s="7">
        <f t="shared" si="69"/>
        <v>1.9999999999999999E-6</v>
      </c>
      <c r="AP125" s="5">
        <f t="shared" si="65"/>
        <v>54.003002153000004</v>
      </c>
      <c r="AQ125" s="1" t="str">
        <f t="shared" si="66"/>
        <v>Alba Navarro</v>
      </c>
      <c r="AR125" s="1" t="str">
        <f t="shared" si="70"/>
        <v>Moreno Team</v>
      </c>
      <c r="AS125" t="str">
        <f t="shared" si="71"/>
        <v/>
      </c>
      <c r="AT125" s="1" t="str">
        <f t="shared" si="72"/>
        <v/>
      </c>
      <c r="AU125" s="1" t="str">
        <f t="shared" si="73"/>
        <v/>
      </c>
      <c r="AV125">
        <f t="shared" si="74"/>
        <v>54.003002153000004</v>
      </c>
      <c r="AW125" s="1">
        <f t="shared" si="75"/>
        <v>58</v>
      </c>
      <c r="AX125" s="1" t="str">
        <f t="shared" si="76"/>
        <v>Alba Navarro</v>
      </c>
      <c r="AY125" s="1" t="str">
        <f t="shared" si="77"/>
        <v/>
      </c>
      <c r="AZ125" s="1" t="str">
        <f t="shared" si="78"/>
        <v/>
      </c>
      <c r="BA125" s="1" t="str">
        <f t="shared" si="79"/>
        <v/>
      </c>
      <c r="BB125" s="1" t="str">
        <f t="shared" si="80"/>
        <v/>
      </c>
      <c r="BC125" s="1" t="str">
        <f t="shared" si="81"/>
        <v/>
      </c>
      <c r="BD125" s="1" t="str">
        <f t="shared" si="82"/>
        <v/>
      </c>
      <c r="BE125" s="76">
        <f>IF(G125="","",(SUMIF(Tirades!$BA$5:$BA$1081,G125,Tirades!$BB$5:$BB$1081)))</f>
        <v>9</v>
      </c>
      <c r="BI125" s="30"/>
      <c r="BQ125" s="80"/>
      <c r="BR125" s="80"/>
      <c r="BS125" s="80"/>
      <c r="BT125" s="80"/>
      <c r="BV125" s="80"/>
      <c r="BW125" s="61" t="str">
        <f t="shared" si="87"/>
        <v/>
      </c>
      <c r="BY125" s="75">
        <f t="shared" si="85"/>
        <v>82</v>
      </c>
      <c r="BZ125" s="61" t="str">
        <f t="shared" si="86"/>
        <v>Andrea García (MT)</v>
      </c>
      <c r="CA125" s="90">
        <f>IF(BZ125="","",((SUMIF(Tirades!$AD$5:$AD$1081,G124,Tirades!$AX$5:$AX$1081))+A124))</f>
        <v>1.0000001519999999</v>
      </c>
    </row>
    <row r="126" spans="1:79">
      <c r="A126" s="70">
        <v>1.54E-7</v>
      </c>
      <c r="B126" s="143"/>
      <c r="C126" s="142"/>
      <c r="D126" s="145"/>
      <c r="E126" s="127" t="str">
        <f t="shared" si="83"/>
        <v>Moreno Team</v>
      </c>
      <c r="F126" s="124"/>
      <c r="G126" s="84" t="s">
        <v>165</v>
      </c>
      <c r="H126" s="142"/>
      <c r="I126" s="122">
        <f t="shared" si="102"/>
        <v>14</v>
      </c>
      <c r="J126" s="26">
        <v>5</v>
      </c>
      <c r="K126" s="28">
        <f t="shared" si="92"/>
        <v>145</v>
      </c>
      <c r="L126" s="142"/>
      <c r="M126" s="122">
        <f t="shared" si="98"/>
        <v>4</v>
      </c>
      <c r="N126" s="26"/>
      <c r="O126" s="28" t="str">
        <f t="shared" si="93"/>
        <v/>
      </c>
      <c r="P126" s="142"/>
      <c r="Q126" s="122">
        <f t="shared" si="99"/>
        <v>0</v>
      </c>
      <c r="R126" s="26">
        <v>5</v>
      </c>
      <c r="S126" s="28">
        <f t="shared" si="94"/>
        <v>5</v>
      </c>
      <c r="T126" s="142"/>
      <c r="U126" s="122">
        <f t="shared" si="100"/>
        <v>0</v>
      </c>
      <c r="V126" s="26">
        <v>2</v>
      </c>
      <c r="W126" s="28">
        <f t="shared" si="95"/>
        <v>2</v>
      </c>
      <c r="X126" s="142"/>
      <c r="Y126" s="122">
        <f t="shared" si="101"/>
        <v>0</v>
      </c>
      <c r="Z126" s="26">
        <v>3</v>
      </c>
      <c r="AA126" s="72">
        <f t="shared" si="96"/>
        <v>3</v>
      </c>
      <c r="AB126" s="25">
        <f>IF(G126="","",COUNTIF(Tirades!$AY$5:$AY$1081,G126))</f>
        <v>1</v>
      </c>
      <c r="AC126" s="1">
        <f>IF(SUMIF(Tirades!$AD$5:$AD$216,G126,Tirades!$AP$5:$AP$216)=0,"",SUMIF(Tirades!$AD$5:$AD$216,G126,Tirades!$AP$5:$AP$216))</f>
        <v>47</v>
      </c>
      <c r="AD126" s="1" t="str">
        <f>IF(SUMIF(Tirades!$AD$221:$AD$432,G126,Tirades!$AP$221:$AP$432)=0,"",SUMIF(Tirades!$AD$221:$AD$432,G126,Tirades!$AP$221:$AP$432))</f>
        <v/>
      </c>
      <c r="AE126" s="1" t="str">
        <f>IF(SUMIF(Tirades!$AD$437:$AD$649,G126,Tirades!$AP$437:$AP$649)=0,"",SUMIF(Tirades!$AD$437:$AD$649,G126,Tirades!$AP$437:$AP$649))</f>
        <v/>
      </c>
      <c r="AF126" s="1" t="str">
        <f>IF(SUMIF(Tirades!$AD$654:$AD$865,G126,Tirades!$AP$654:$AP$865)=0,"",SUMIF(Tirades!$AD$654:$AD$865,G126,Tirades!$AP$654:$AP$865))</f>
        <v/>
      </c>
      <c r="AG126" s="1" t="str">
        <f>IF(SUMIF(Tirades!$AD$870:$AD$1081,G126,Tirades!$AP$870:$AP$1081)=0,"",SUMIF(Tirades!$AD$870:$AD$1081,G126,Tirades!$AP$870:$AP$1081))</f>
        <v/>
      </c>
      <c r="AH126" s="1">
        <f>IF(SUMIF(Tirades!$AD$5:$AD$1081,G126,Tirades!$AP$5:$AP$1081)=0,"",SUMIF(Tirades!$AD$5:$AD$1081,G126,Tirades!$AP$5:$AP$1081))</f>
        <v>47</v>
      </c>
      <c r="AI126" s="4">
        <f t="shared" si="63"/>
        <v>47</v>
      </c>
      <c r="AJ126" s="5">
        <f t="shared" si="64"/>
        <v>47.004000153999996</v>
      </c>
      <c r="AK126" s="1">
        <f t="shared" si="84"/>
        <v>127</v>
      </c>
      <c r="AL126" s="1">
        <f>SUMIF(Tirades!$AD$5:$AD$1081,G126,Tirades!$AR$5:$AR$1081)</f>
        <v>4</v>
      </c>
      <c r="AM126" s="6">
        <f t="shared" si="68"/>
        <v>4.0000000000000001E-3</v>
      </c>
      <c r="AN126" s="1">
        <f>SUMIF(Tirades!$AD$5:$AD$1081,G126,Tirades!$AS$5:$AS$1081)</f>
        <v>0</v>
      </c>
      <c r="AO126" s="7">
        <f t="shared" si="69"/>
        <v>0</v>
      </c>
      <c r="AP126" s="5">
        <f t="shared" si="65"/>
        <v>47.004000153999996</v>
      </c>
      <c r="AQ126" s="1" t="str">
        <f t="shared" si="66"/>
        <v>Oliver López</v>
      </c>
      <c r="AR126" s="1" t="str">
        <f t="shared" si="70"/>
        <v>Moreno Team</v>
      </c>
      <c r="AS126" t="str">
        <f t="shared" si="71"/>
        <v/>
      </c>
      <c r="AT126" s="1" t="str">
        <f t="shared" si="72"/>
        <v/>
      </c>
      <c r="AU126" s="1" t="str">
        <f t="shared" si="73"/>
        <v/>
      </c>
      <c r="AV126">
        <f t="shared" si="74"/>
        <v>47.004000153999996</v>
      </c>
      <c r="AW126" s="1">
        <f t="shared" si="75"/>
        <v>84</v>
      </c>
      <c r="AX126" s="1" t="str">
        <f t="shared" si="76"/>
        <v>Oliver López</v>
      </c>
      <c r="AY126" s="1" t="str">
        <f t="shared" si="77"/>
        <v/>
      </c>
      <c r="AZ126" s="1" t="str">
        <f t="shared" si="78"/>
        <v/>
      </c>
      <c r="BA126" s="1" t="str">
        <f t="shared" si="79"/>
        <v/>
      </c>
      <c r="BB126" s="1" t="str">
        <f t="shared" si="80"/>
        <v/>
      </c>
      <c r="BC126" s="1" t="str">
        <f t="shared" si="81"/>
        <v/>
      </c>
      <c r="BD126" s="1" t="str">
        <f t="shared" si="82"/>
        <v/>
      </c>
      <c r="BE126" s="76">
        <f>IF(G126="","",(SUMIF(Tirades!$BA$5:$BA$1081,G126,Tirades!$BB$5:$BB$1081)))</f>
        <v>9</v>
      </c>
      <c r="BI126" s="30"/>
      <c r="BQ126" s="80"/>
      <c r="BR126" s="80"/>
      <c r="BS126" s="80"/>
      <c r="BT126" s="80"/>
      <c r="BV126" s="80"/>
      <c r="BW126" s="61" t="str">
        <f t="shared" si="87"/>
        <v/>
      </c>
      <c r="BY126" s="75">
        <f t="shared" si="85"/>
        <v>153</v>
      </c>
      <c r="BZ126" s="61" t="str">
        <f t="shared" si="86"/>
        <v>Alba Navarro</v>
      </c>
      <c r="CA126" s="90">
        <f>IF(BZ126="","",((SUMIF(Tirades!$AD$5:$AD$1081,G125,Tirades!$AX$5:$AX$1081))+A125))</f>
        <v>1.5300000000000001E-7</v>
      </c>
    </row>
    <row r="127" spans="1:79">
      <c r="A127" s="70">
        <v>1.55E-7</v>
      </c>
      <c r="B127" s="143"/>
      <c r="C127" s="142"/>
      <c r="D127" s="145"/>
      <c r="E127" s="127" t="str">
        <f t="shared" si="83"/>
        <v>Moreno Team</v>
      </c>
      <c r="F127" s="124"/>
      <c r="G127" s="84" t="s">
        <v>166</v>
      </c>
      <c r="H127" s="142"/>
      <c r="I127" s="122">
        <f t="shared" si="102"/>
        <v>14</v>
      </c>
      <c r="J127" s="26">
        <v>1</v>
      </c>
      <c r="K127" s="28">
        <f t="shared" si="92"/>
        <v>141</v>
      </c>
      <c r="L127" s="142"/>
      <c r="M127" s="122">
        <f t="shared" si="98"/>
        <v>4</v>
      </c>
      <c r="N127" s="26">
        <v>5</v>
      </c>
      <c r="O127" s="28">
        <f t="shared" si="93"/>
        <v>45</v>
      </c>
      <c r="P127" s="142"/>
      <c r="Q127" s="122">
        <f t="shared" si="99"/>
        <v>0</v>
      </c>
      <c r="R127" s="26">
        <v>2</v>
      </c>
      <c r="S127" s="28">
        <f t="shared" si="94"/>
        <v>2</v>
      </c>
      <c r="T127" s="142"/>
      <c r="U127" s="122">
        <f t="shared" si="100"/>
        <v>0</v>
      </c>
      <c r="V127" s="26"/>
      <c r="W127" s="28" t="str">
        <f t="shared" si="95"/>
        <v/>
      </c>
      <c r="X127" s="142"/>
      <c r="Y127" s="122">
        <f t="shared" si="101"/>
        <v>0</v>
      </c>
      <c r="Z127" s="26">
        <v>2</v>
      </c>
      <c r="AA127" s="72">
        <f t="shared" si="96"/>
        <v>2</v>
      </c>
      <c r="AB127" s="25">
        <f>IF(G127="","",COUNTIF(Tirades!$AY$5:$AY$1081,G127))</f>
        <v>2</v>
      </c>
      <c r="AC127" s="1">
        <f>IF(SUMIF(Tirades!$AD$5:$AD$216,G127,Tirades!$AP$5:$AP$216)=0,"",SUMIF(Tirades!$AD$5:$AD$216,G127,Tirades!$AP$5:$AP$216))</f>
        <v>49</v>
      </c>
      <c r="AD127" s="1">
        <f>IF(SUMIF(Tirades!$AD$221:$AD$432,G127,Tirades!$AP$221:$AP$432)=0,"",SUMIF(Tirades!$AD$221:$AD$432,G127,Tirades!$AP$221:$AP$432))</f>
        <v>53</v>
      </c>
      <c r="AE127" s="1" t="str">
        <f>IF(SUMIF(Tirades!$AD$437:$AD$649,G127,Tirades!$AP$437:$AP$649)=0,"",SUMIF(Tirades!$AD$437:$AD$649,G127,Tirades!$AP$437:$AP$649))</f>
        <v/>
      </c>
      <c r="AF127" s="1" t="str">
        <f>IF(SUMIF(Tirades!$AD$654:$AD$865,G127,Tirades!$AP$654:$AP$865)=0,"",SUMIF(Tirades!$AD$654:$AD$865,G127,Tirades!$AP$654:$AP$865))</f>
        <v/>
      </c>
      <c r="AG127" s="1" t="str">
        <f>IF(SUMIF(Tirades!$AD$870:$AD$1081,G127,Tirades!$AP$870:$AP$1081)=0,"",SUMIF(Tirades!$AD$870:$AD$1081,G127,Tirades!$AP$870:$AP$1081))</f>
        <v/>
      </c>
      <c r="AH127" s="1">
        <f>IF(SUMIF(Tirades!$AD$5:$AD$1081,G127,Tirades!$AP$5:$AP$1081)=0,"",SUMIF(Tirades!$AD$5:$AD$1081,G127,Tirades!$AP$5:$AP$1081))</f>
        <v>102</v>
      </c>
      <c r="AI127" s="4">
        <f t="shared" si="63"/>
        <v>51</v>
      </c>
      <c r="AJ127" s="5">
        <f t="shared" si="64"/>
        <v>51.002501577499999</v>
      </c>
      <c r="AK127" s="1">
        <f t="shared" si="84"/>
        <v>115</v>
      </c>
      <c r="AL127" s="1">
        <f>SUMIF(Tirades!$AD$5:$AD$1081,G127,Tirades!$AR$5:$AR$1081)</f>
        <v>5</v>
      </c>
      <c r="AM127" s="6">
        <f t="shared" si="68"/>
        <v>5.0000000000000001E-3</v>
      </c>
      <c r="AN127" s="1">
        <f>SUMIF(Tirades!$AD$5:$AD$1081,G127,Tirades!$AS$5:$AS$1081)</f>
        <v>3</v>
      </c>
      <c r="AO127" s="7">
        <f t="shared" si="69"/>
        <v>3.0000000000000001E-6</v>
      </c>
      <c r="AP127" s="5">
        <f t="shared" si="65"/>
        <v>102.005003155</v>
      </c>
      <c r="AQ127" s="1" t="str">
        <f t="shared" si="66"/>
        <v>Ivan Moreno</v>
      </c>
      <c r="AR127" s="1" t="str">
        <f t="shared" si="70"/>
        <v>Moreno Team</v>
      </c>
      <c r="AS127" t="str">
        <f t="shared" si="71"/>
        <v/>
      </c>
      <c r="AT127" s="1" t="str">
        <f t="shared" si="72"/>
        <v/>
      </c>
      <c r="AU127" s="1" t="str">
        <f t="shared" si="73"/>
        <v/>
      </c>
      <c r="AV127">
        <f t="shared" si="74"/>
        <v>51.002501577499999</v>
      </c>
      <c r="AW127" s="1">
        <f t="shared" si="75"/>
        <v>74</v>
      </c>
      <c r="AX127" s="1" t="str">
        <f t="shared" si="76"/>
        <v>Ivan Moreno</v>
      </c>
      <c r="AY127" s="1" t="str">
        <f t="shared" si="77"/>
        <v/>
      </c>
      <c r="AZ127" s="1" t="str">
        <f t="shared" si="78"/>
        <v/>
      </c>
      <c r="BA127" s="1" t="str">
        <f t="shared" si="79"/>
        <v/>
      </c>
      <c r="BB127" s="1" t="str">
        <f t="shared" si="80"/>
        <v/>
      </c>
      <c r="BC127" s="1" t="str">
        <f t="shared" si="81"/>
        <v/>
      </c>
      <c r="BD127" s="1" t="str">
        <f t="shared" si="82"/>
        <v/>
      </c>
      <c r="BE127" s="76">
        <f>IF(G127="","",(SUMIF(Tirades!$BA$5:$BA$1081,G127,Tirades!$BB$5:$BB$1081)))</f>
        <v>18</v>
      </c>
      <c r="BI127" s="30"/>
      <c r="BQ127" s="80"/>
      <c r="BR127" s="80"/>
      <c r="BS127" s="80"/>
      <c r="BT127" s="80"/>
      <c r="BV127" s="80"/>
      <c r="BW127" s="61" t="str">
        <f t="shared" si="87"/>
        <v/>
      </c>
      <c r="BY127" s="75">
        <f t="shared" si="85"/>
        <v>40</v>
      </c>
      <c r="BZ127" s="61" t="str">
        <f t="shared" si="86"/>
        <v>Oliver López</v>
      </c>
      <c r="CA127" s="90">
        <f>IF(BZ127="","",((SUMIF(Tirades!$AD$5:$AD$1081,G126,Tirades!$AX$5:$AX$1081))+A126))</f>
        <v>3.0000001539999999</v>
      </c>
    </row>
    <row r="128" spans="1:79">
      <c r="A128" s="70">
        <v>1.5600000000000002E-7</v>
      </c>
      <c r="B128" s="143"/>
      <c r="C128" s="142"/>
      <c r="D128" s="145"/>
      <c r="E128" s="127" t="str">
        <f t="shared" si="83"/>
        <v>Moreno Team</v>
      </c>
      <c r="F128" s="124"/>
      <c r="G128" s="84" t="s">
        <v>167</v>
      </c>
      <c r="H128" s="142"/>
      <c r="I128" s="122">
        <f t="shared" si="102"/>
        <v>14</v>
      </c>
      <c r="J128" s="26">
        <v>4</v>
      </c>
      <c r="K128" s="28">
        <f t="shared" si="92"/>
        <v>144</v>
      </c>
      <c r="L128" s="142"/>
      <c r="M128" s="122">
        <f t="shared" si="98"/>
        <v>4</v>
      </c>
      <c r="N128" s="26">
        <v>4</v>
      </c>
      <c r="O128" s="28">
        <f t="shared" si="93"/>
        <v>44</v>
      </c>
      <c r="P128" s="142"/>
      <c r="Q128" s="122">
        <f t="shared" si="99"/>
        <v>0</v>
      </c>
      <c r="R128" s="26"/>
      <c r="S128" s="28" t="str">
        <f t="shared" si="94"/>
        <v/>
      </c>
      <c r="T128" s="142"/>
      <c r="U128" s="122">
        <f t="shared" si="100"/>
        <v>0</v>
      </c>
      <c r="V128" s="26">
        <v>3</v>
      </c>
      <c r="W128" s="28">
        <f t="shared" si="95"/>
        <v>3</v>
      </c>
      <c r="X128" s="142"/>
      <c r="Y128" s="122">
        <f t="shared" si="101"/>
        <v>0</v>
      </c>
      <c r="Z128" s="26">
        <v>3</v>
      </c>
      <c r="AA128" s="72">
        <f t="shared" si="96"/>
        <v>3</v>
      </c>
      <c r="AB128" s="25">
        <f>IF(G128="","",COUNTIF(Tirades!$AY$5:$AY$1081,G128))</f>
        <v>2</v>
      </c>
      <c r="AC128" s="1">
        <f>IF(SUMIF(Tirades!$AD$5:$AD$216,G128,Tirades!$AP$5:$AP$216)=0,"",SUMIF(Tirades!$AD$5:$AD$216,G128,Tirades!$AP$5:$AP$216))</f>
        <v>60</v>
      </c>
      <c r="AD128" s="1">
        <f>IF(SUMIF(Tirades!$AD$221:$AD$432,G128,Tirades!$AP$221:$AP$432)=0,"",SUMIF(Tirades!$AD$221:$AD$432,G128,Tirades!$AP$221:$AP$432))</f>
        <v>62</v>
      </c>
      <c r="AE128" s="1" t="str">
        <f>IF(SUMIF(Tirades!$AD$437:$AD$649,G128,Tirades!$AP$437:$AP$649)=0,"",SUMIF(Tirades!$AD$437:$AD$649,G128,Tirades!$AP$437:$AP$649))</f>
        <v/>
      </c>
      <c r="AF128" s="1" t="str">
        <f>IF(SUMIF(Tirades!$AD$654:$AD$865,G128,Tirades!$AP$654:$AP$865)=0,"",SUMIF(Tirades!$AD$654:$AD$865,G128,Tirades!$AP$654:$AP$865))</f>
        <v/>
      </c>
      <c r="AG128" s="1" t="str">
        <f>IF(SUMIF(Tirades!$AD$870:$AD$1081,G128,Tirades!$AP$870:$AP$1081)=0,"",SUMIF(Tirades!$AD$870:$AD$1081,G128,Tirades!$AP$870:$AP$1081))</f>
        <v/>
      </c>
      <c r="AH128" s="1">
        <f>IF(SUMIF(Tirades!$AD$5:$AD$1081,G128,Tirades!$AP$5:$AP$1081)=0,"",SUMIF(Tirades!$AD$5:$AD$1081,G128,Tirades!$AP$5:$AP$1081))</f>
        <v>122</v>
      </c>
      <c r="AI128" s="4">
        <f t="shared" si="63"/>
        <v>61</v>
      </c>
      <c r="AJ128" s="5">
        <f t="shared" si="64"/>
        <v>61.004001578</v>
      </c>
      <c r="AK128" s="1">
        <f t="shared" si="84"/>
        <v>61</v>
      </c>
      <c r="AL128" s="1">
        <f>SUMIF(Tirades!$AD$5:$AD$1081,G128,Tirades!$AR$5:$AR$1081)</f>
        <v>8</v>
      </c>
      <c r="AM128" s="6">
        <f t="shared" si="68"/>
        <v>8.0000000000000002E-3</v>
      </c>
      <c r="AN128" s="1">
        <f>SUMIF(Tirades!$AD$5:$AD$1081,G128,Tirades!$AS$5:$AS$1081)</f>
        <v>3</v>
      </c>
      <c r="AO128" s="7">
        <f t="shared" si="69"/>
        <v>3.0000000000000001E-6</v>
      </c>
      <c r="AP128" s="5">
        <f t="shared" si="65"/>
        <v>122.008003156</v>
      </c>
      <c r="AQ128" s="1" t="str">
        <f t="shared" si="66"/>
        <v>Ivan Sánchez</v>
      </c>
      <c r="AR128" s="1" t="str">
        <f t="shared" si="70"/>
        <v>Moreno Team</v>
      </c>
      <c r="AS128" t="str">
        <f t="shared" si="71"/>
        <v/>
      </c>
      <c r="AT128" s="1" t="str">
        <f t="shared" si="72"/>
        <v/>
      </c>
      <c r="AU128" s="1" t="str">
        <f t="shared" si="73"/>
        <v/>
      </c>
      <c r="AV128">
        <f t="shared" si="74"/>
        <v>61.004001578</v>
      </c>
      <c r="AW128" s="1">
        <f t="shared" si="75"/>
        <v>33</v>
      </c>
      <c r="AX128" s="1" t="str">
        <f t="shared" si="76"/>
        <v>Ivan Sánchez</v>
      </c>
      <c r="AY128" s="1" t="str">
        <f t="shared" si="77"/>
        <v/>
      </c>
      <c r="AZ128" s="1" t="str">
        <f t="shared" si="78"/>
        <v/>
      </c>
      <c r="BA128" s="1" t="str">
        <f t="shared" si="79"/>
        <v/>
      </c>
      <c r="BB128" s="1" t="str">
        <f t="shared" si="80"/>
        <v/>
      </c>
      <c r="BC128" s="1" t="str">
        <f t="shared" si="81"/>
        <v/>
      </c>
      <c r="BD128" s="1" t="str">
        <f t="shared" si="82"/>
        <v/>
      </c>
      <c r="BE128" s="76">
        <f>IF(G128="","",(SUMIF(Tirades!$BA$5:$BA$1081,G128,Tirades!$BB$5:$BB$1081)))</f>
        <v>18</v>
      </c>
      <c r="BI128" s="30"/>
      <c r="BQ128" s="80"/>
      <c r="BR128" s="80"/>
      <c r="BS128" s="80"/>
      <c r="BT128" s="80"/>
      <c r="BV128" s="80"/>
      <c r="BW128" s="61" t="str">
        <f t="shared" si="87"/>
        <v/>
      </c>
      <c r="BY128" s="75">
        <f t="shared" si="85"/>
        <v>152</v>
      </c>
      <c r="BZ128" s="61" t="str">
        <f t="shared" si="86"/>
        <v>Ivan Moreno</v>
      </c>
      <c r="CA128" s="90">
        <f>IF(BZ128="","",((SUMIF(Tirades!$AD$5:$AD$1081,G127,Tirades!$AX$5:$AX$1081))+A127))</f>
        <v>1.55E-7</v>
      </c>
    </row>
    <row r="129" spans="1:79">
      <c r="A129" s="70">
        <v>1.5700000000000002E-7</v>
      </c>
      <c r="B129" s="143"/>
      <c r="C129" s="142"/>
      <c r="D129" s="145"/>
      <c r="E129" s="127" t="str">
        <f t="shared" si="83"/>
        <v>Moreno Team</v>
      </c>
      <c r="F129" s="124"/>
      <c r="G129" s="84"/>
      <c r="H129" s="142"/>
      <c r="I129" s="122">
        <f t="shared" si="102"/>
        <v>14</v>
      </c>
      <c r="J129" s="26"/>
      <c r="K129" s="28" t="str">
        <f t="shared" si="92"/>
        <v/>
      </c>
      <c r="L129" s="142"/>
      <c r="M129" s="122">
        <f t="shared" si="98"/>
        <v>4</v>
      </c>
      <c r="N129" s="26"/>
      <c r="O129" s="28" t="str">
        <f t="shared" si="93"/>
        <v/>
      </c>
      <c r="P129" s="142"/>
      <c r="Q129" s="122">
        <f t="shared" si="99"/>
        <v>0</v>
      </c>
      <c r="R129" s="26"/>
      <c r="S129" s="28" t="str">
        <f t="shared" si="94"/>
        <v/>
      </c>
      <c r="T129" s="142"/>
      <c r="U129" s="122">
        <f t="shared" si="100"/>
        <v>0</v>
      </c>
      <c r="V129" s="26"/>
      <c r="W129" s="28" t="str">
        <f t="shared" si="95"/>
        <v/>
      </c>
      <c r="X129" s="142"/>
      <c r="Y129" s="122">
        <f t="shared" si="101"/>
        <v>0</v>
      </c>
      <c r="Z129" s="26"/>
      <c r="AA129" s="72" t="str">
        <f t="shared" si="96"/>
        <v/>
      </c>
      <c r="AB129" s="25" t="str">
        <f>IF(G129="","",COUNTIF(Tirades!$AY$5:$AY$1081,G129))</f>
        <v/>
      </c>
      <c r="AC129" s="1" t="str">
        <f>IF(SUMIF(Tirades!$AD$5:$AD$216,G129,Tirades!$AP$5:$AP$216)=0,"",SUMIF(Tirades!$AD$5:$AD$216,G129,Tirades!$AP$5:$AP$216))</f>
        <v/>
      </c>
      <c r="AD129" s="1" t="str">
        <f>IF(SUMIF(Tirades!$AD$221:$AD$432,G129,Tirades!$AP$221:$AP$432)=0,"",SUMIF(Tirades!$AD$221:$AD$432,G129,Tirades!$AP$221:$AP$432))</f>
        <v/>
      </c>
      <c r="AE129" s="1" t="str">
        <f>IF(SUMIF(Tirades!$AD$437:$AD$649,G129,Tirades!$AP$437:$AP$649)=0,"",SUMIF(Tirades!$AD$437:$AD$649,G129,Tirades!$AP$437:$AP$649))</f>
        <v/>
      </c>
      <c r="AF129" s="1" t="str">
        <f>IF(SUMIF(Tirades!$AD$654:$AD$865,G129,Tirades!$AP$654:$AP$865)=0,"",SUMIF(Tirades!$AD$654:$AD$865,G129,Tirades!$AP$654:$AP$865))</f>
        <v/>
      </c>
      <c r="AG129" s="1" t="str">
        <f>IF(SUMIF(Tirades!$AD$870:$AD$1081,G129,Tirades!$AP$870:$AP$1081)=0,"",SUMIF(Tirades!$AD$870:$AD$1081,G129,Tirades!$AP$870:$AP$1081))</f>
        <v/>
      </c>
      <c r="AH129" s="1" t="str">
        <f>IF(SUMIF(Tirades!$AD$5:$AD$1081,G129,Tirades!$AP$5:$AP$1081)=0,"",SUMIF(Tirades!$AD$5:$AD$1081,G129,Tirades!$AP$5:$AP$1081))</f>
        <v/>
      </c>
      <c r="AI129" s="4" t="str">
        <f t="shared" si="63"/>
        <v/>
      </c>
      <c r="AJ129" s="5" t="str">
        <f t="shared" si="64"/>
        <v/>
      </c>
      <c r="AK129" s="1" t="str">
        <f t="shared" si="84"/>
        <v/>
      </c>
      <c r="AL129" s="1">
        <f>SUMIF(Tirades!$AD$5:$AD$1081,G129,Tirades!$AR$5:$AR$1081)</f>
        <v>0</v>
      </c>
      <c r="AM129" s="6">
        <f t="shared" si="68"/>
        <v>0</v>
      </c>
      <c r="AN129" s="1">
        <f>SUMIF(Tirades!$AD$5:$AD$1081,G129,Tirades!$AS$5:$AS$1081)</f>
        <v>0</v>
      </c>
      <c r="AO129" s="7">
        <f t="shared" si="69"/>
        <v>0</v>
      </c>
      <c r="AP129" s="5" t="str">
        <f t="shared" si="65"/>
        <v/>
      </c>
      <c r="AQ129" s="1" t="str">
        <f t="shared" si="66"/>
        <v/>
      </c>
      <c r="AR129" s="1" t="str">
        <f t="shared" si="70"/>
        <v/>
      </c>
      <c r="AS129" t="str">
        <f t="shared" si="71"/>
        <v/>
      </c>
      <c r="AT129" s="1" t="str">
        <f t="shared" si="72"/>
        <v/>
      </c>
      <c r="AU129" s="1" t="str">
        <f t="shared" si="73"/>
        <v/>
      </c>
      <c r="AV129" t="str">
        <f t="shared" si="74"/>
        <v/>
      </c>
      <c r="AW129" s="1" t="str">
        <f t="shared" si="75"/>
        <v/>
      </c>
      <c r="AX129" s="1" t="str">
        <f t="shared" si="76"/>
        <v/>
      </c>
      <c r="AY129" s="1" t="str">
        <f t="shared" si="77"/>
        <v/>
      </c>
      <c r="AZ129" s="1" t="str">
        <f t="shared" si="78"/>
        <v/>
      </c>
      <c r="BA129" s="1" t="str">
        <f t="shared" si="79"/>
        <v/>
      </c>
      <c r="BB129" s="1" t="str">
        <f t="shared" si="80"/>
        <v/>
      </c>
      <c r="BC129" s="1" t="str">
        <f t="shared" si="81"/>
        <v/>
      </c>
      <c r="BD129" s="1" t="str">
        <f t="shared" si="82"/>
        <v/>
      </c>
      <c r="BE129" s="76" t="str">
        <f>IF(G129="","",(SUMIF(Tirades!$BA$5:$BA$1081,G129,Tirades!$BB$5:$BB$1081)))</f>
        <v/>
      </c>
      <c r="BI129" s="30"/>
      <c r="BQ129" s="80"/>
      <c r="BR129" s="80"/>
      <c r="BS129" s="80"/>
      <c r="BT129" s="80"/>
      <c r="BV129" s="80"/>
      <c r="BW129" s="61" t="str">
        <f t="shared" si="87"/>
        <v/>
      </c>
      <c r="BY129" s="75">
        <f t="shared" si="85"/>
        <v>151</v>
      </c>
      <c r="BZ129" s="61" t="str">
        <f t="shared" si="86"/>
        <v>Ivan Sánchez</v>
      </c>
      <c r="CA129" s="90">
        <f>IF(BZ129="","",((SUMIF(Tirades!$AD$5:$AD$1081,G128,Tirades!$AX$5:$AX$1081))+A128))</f>
        <v>1.5600000000000002E-7</v>
      </c>
    </row>
    <row r="130" spans="1:79">
      <c r="A130" s="70">
        <v>1.5800000000000001E-7</v>
      </c>
      <c r="B130" s="143"/>
      <c r="C130" s="142"/>
      <c r="D130" s="145"/>
      <c r="E130" s="127" t="str">
        <f t="shared" si="83"/>
        <v>Moreno Team</v>
      </c>
      <c r="F130" s="124"/>
      <c r="G130" s="84"/>
      <c r="H130" s="142"/>
      <c r="I130" s="122">
        <f t="shared" si="102"/>
        <v>14</v>
      </c>
      <c r="J130" s="26"/>
      <c r="K130" s="28" t="str">
        <f t="shared" si="92"/>
        <v/>
      </c>
      <c r="L130" s="142"/>
      <c r="M130" s="122">
        <f t="shared" si="98"/>
        <v>4</v>
      </c>
      <c r="N130" s="26"/>
      <c r="O130" s="28" t="str">
        <f t="shared" si="93"/>
        <v/>
      </c>
      <c r="P130" s="142"/>
      <c r="Q130" s="122">
        <f t="shared" si="99"/>
        <v>0</v>
      </c>
      <c r="R130" s="26"/>
      <c r="S130" s="28" t="str">
        <f t="shared" si="94"/>
        <v/>
      </c>
      <c r="T130" s="142"/>
      <c r="U130" s="122">
        <f t="shared" si="100"/>
        <v>0</v>
      </c>
      <c r="V130" s="26"/>
      <c r="W130" s="28" t="str">
        <f t="shared" si="95"/>
        <v/>
      </c>
      <c r="X130" s="142"/>
      <c r="Y130" s="122">
        <f t="shared" si="101"/>
        <v>0</v>
      </c>
      <c r="Z130" s="26"/>
      <c r="AA130" s="72" t="str">
        <f t="shared" si="96"/>
        <v/>
      </c>
      <c r="AB130" s="25" t="str">
        <f>IF(G130="","",COUNTIF(Tirades!$AY$5:$AY$1081,G130))</f>
        <v/>
      </c>
      <c r="AC130" s="1" t="str">
        <f>IF(SUMIF(Tirades!$AD$5:$AD$216,G130,Tirades!$AP$5:$AP$216)=0,"",SUMIF(Tirades!$AD$5:$AD$216,G130,Tirades!$AP$5:$AP$216))</f>
        <v/>
      </c>
      <c r="AD130" s="1" t="str">
        <f>IF(SUMIF(Tirades!$AD$221:$AD$432,G130,Tirades!$AP$221:$AP$432)=0,"",SUMIF(Tirades!$AD$221:$AD$432,G130,Tirades!$AP$221:$AP$432))</f>
        <v/>
      </c>
      <c r="AE130" s="1" t="str">
        <f>IF(SUMIF(Tirades!$AD$437:$AD$649,G130,Tirades!$AP$437:$AP$649)=0,"",SUMIF(Tirades!$AD$437:$AD$649,G130,Tirades!$AP$437:$AP$649))</f>
        <v/>
      </c>
      <c r="AF130" s="1" t="str">
        <f>IF(SUMIF(Tirades!$AD$654:$AD$865,G130,Tirades!$AP$654:$AP$865)=0,"",SUMIF(Tirades!$AD$654:$AD$865,G130,Tirades!$AP$654:$AP$865))</f>
        <v/>
      </c>
      <c r="AG130" s="1" t="str">
        <f>IF(SUMIF(Tirades!$AD$870:$AD$1081,G130,Tirades!$AP$870:$AP$1081)=0,"",SUMIF(Tirades!$AD$870:$AD$1081,G130,Tirades!$AP$870:$AP$1081))</f>
        <v/>
      </c>
      <c r="AH130" s="1" t="str">
        <f>IF(SUMIF(Tirades!$AD$5:$AD$1081,G130,Tirades!$AP$5:$AP$1081)=0,"",SUMIF(Tirades!$AD$5:$AD$1081,G130,Tirades!$AP$5:$AP$1081))</f>
        <v/>
      </c>
      <c r="AI130" s="4" t="str">
        <f t="shared" si="63"/>
        <v/>
      </c>
      <c r="AJ130" s="5" t="str">
        <f t="shared" si="64"/>
        <v/>
      </c>
      <c r="AK130" s="1" t="str">
        <f t="shared" si="84"/>
        <v/>
      </c>
      <c r="AL130" s="1">
        <f>SUMIF(Tirades!$AD$5:$AD$1081,G130,Tirades!$AR$5:$AR$1081)</f>
        <v>0</v>
      </c>
      <c r="AM130" s="6">
        <f t="shared" si="68"/>
        <v>0</v>
      </c>
      <c r="AN130" s="1">
        <f>SUMIF(Tirades!$AD$5:$AD$1081,G130,Tirades!$AS$5:$AS$1081)</f>
        <v>0</v>
      </c>
      <c r="AO130" s="7">
        <f t="shared" si="69"/>
        <v>0</v>
      </c>
      <c r="AP130" s="5" t="str">
        <f t="shared" si="65"/>
        <v/>
      </c>
      <c r="AQ130" s="1" t="str">
        <f t="shared" si="66"/>
        <v/>
      </c>
      <c r="AR130" s="1" t="str">
        <f t="shared" si="70"/>
        <v/>
      </c>
      <c r="AS130" t="str">
        <f t="shared" si="71"/>
        <v/>
      </c>
      <c r="AT130" s="1" t="str">
        <f t="shared" si="72"/>
        <v/>
      </c>
      <c r="AU130" s="1" t="str">
        <f t="shared" si="73"/>
        <v/>
      </c>
      <c r="AV130" t="str">
        <f t="shared" si="74"/>
        <v/>
      </c>
      <c r="AW130" s="1" t="str">
        <f t="shared" si="75"/>
        <v/>
      </c>
      <c r="AX130" s="1" t="str">
        <f t="shared" si="76"/>
        <v/>
      </c>
      <c r="AY130" s="1" t="str">
        <f t="shared" si="77"/>
        <v/>
      </c>
      <c r="AZ130" s="1" t="str">
        <f t="shared" si="78"/>
        <v/>
      </c>
      <c r="BA130" s="1" t="str">
        <f t="shared" si="79"/>
        <v/>
      </c>
      <c r="BB130" s="1" t="str">
        <f t="shared" si="80"/>
        <v/>
      </c>
      <c r="BC130" s="1" t="str">
        <f t="shared" si="81"/>
        <v/>
      </c>
      <c r="BD130" s="1" t="str">
        <f t="shared" si="82"/>
        <v/>
      </c>
      <c r="BE130" s="76" t="str">
        <f>IF(G130="","",(SUMIF(Tirades!$BA$5:$BA$1081,G130,Tirades!$BB$5:$BB$1081)))</f>
        <v/>
      </c>
      <c r="BI130" s="30"/>
      <c r="BQ130" s="80"/>
      <c r="BR130" s="80"/>
      <c r="BS130" s="80"/>
      <c r="BT130" s="80"/>
      <c r="BV130" s="80"/>
      <c r="BW130" s="61" t="str">
        <f t="shared" si="87"/>
        <v/>
      </c>
      <c r="BY130" s="75" t="str">
        <f t="shared" si="85"/>
        <v/>
      </c>
      <c r="BZ130" s="61" t="str">
        <f t="shared" si="86"/>
        <v/>
      </c>
      <c r="CA130" s="90" t="str">
        <f>IF(BZ130="","",((SUMIF(Tirades!$AD$5:$AD$1081,G129,Tirades!$AX$5:$AX$1081))+A129))</f>
        <v/>
      </c>
    </row>
    <row r="131" spans="1:79">
      <c r="A131" s="70">
        <v>1.61E-7</v>
      </c>
      <c r="B131" s="143">
        <v>17</v>
      </c>
      <c r="C131" s="153"/>
      <c r="D131" s="144" t="s">
        <v>168</v>
      </c>
      <c r="E131" s="127" t="str">
        <f>D131</f>
        <v>Emmurallats</v>
      </c>
      <c r="F131" s="124"/>
      <c r="G131" s="84" t="s">
        <v>169</v>
      </c>
      <c r="H131" s="142">
        <v>15</v>
      </c>
      <c r="I131" s="122">
        <f>H131</f>
        <v>15</v>
      </c>
      <c r="J131" s="26">
        <v>1</v>
      </c>
      <c r="K131" s="28">
        <f t="shared" si="92"/>
        <v>151</v>
      </c>
      <c r="L131" s="142">
        <v>25</v>
      </c>
      <c r="M131" s="122">
        <f>L131</f>
        <v>25</v>
      </c>
      <c r="N131" s="26">
        <v>1</v>
      </c>
      <c r="O131" s="28">
        <f t="shared" si="93"/>
        <v>251</v>
      </c>
      <c r="P131" s="142"/>
      <c r="Q131" s="122">
        <f>P131</f>
        <v>0</v>
      </c>
      <c r="R131" s="26"/>
      <c r="S131" s="28" t="str">
        <f t="shared" si="94"/>
        <v/>
      </c>
      <c r="T131" s="142"/>
      <c r="U131" s="122">
        <f>T131</f>
        <v>0</v>
      </c>
      <c r="V131" s="26"/>
      <c r="W131" s="28" t="str">
        <f t="shared" si="95"/>
        <v/>
      </c>
      <c r="X131" s="142"/>
      <c r="Y131" s="122">
        <f>X131</f>
        <v>0</v>
      </c>
      <c r="Z131" s="26"/>
      <c r="AA131" s="72" t="str">
        <f t="shared" si="96"/>
        <v/>
      </c>
      <c r="AB131" s="25">
        <f>IF(G131="","",COUNTIF(Tirades!$AY$5:$AY$1081,G131))</f>
        <v>2</v>
      </c>
      <c r="AC131" s="1">
        <f>IF(SUMIF(Tirades!$AD$5:$AD$216,G131,Tirades!$AP$5:$AP$216)=0,"",SUMIF(Tirades!$AD$5:$AD$216,G131,Tirades!$AP$5:$AP$216))</f>
        <v>58</v>
      </c>
      <c r="AD131" s="1">
        <f>IF(SUMIF(Tirades!$AD$221:$AD$432,G131,Tirades!$AP$221:$AP$432)=0,"",SUMIF(Tirades!$AD$221:$AD$432,G131,Tirades!$AP$221:$AP$432))</f>
        <v>50</v>
      </c>
      <c r="AE131" s="1" t="str">
        <f>IF(SUMIF(Tirades!$AD$437:$AD$649,G131,Tirades!$AP$437:$AP$649)=0,"",SUMIF(Tirades!$AD$437:$AD$649,G131,Tirades!$AP$437:$AP$649))</f>
        <v/>
      </c>
      <c r="AF131" s="1" t="str">
        <f>IF(SUMIF(Tirades!$AD$654:$AD$865,G131,Tirades!$AP$654:$AP$865)=0,"",SUMIF(Tirades!$AD$654:$AD$865,G131,Tirades!$AP$654:$AP$865))</f>
        <v/>
      </c>
      <c r="AG131" s="1" t="str">
        <f>IF(SUMIF(Tirades!$AD$870:$AD$1081,G131,Tirades!$AP$870:$AP$1081)=0,"",SUMIF(Tirades!$AD$870:$AD$1081,G131,Tirades!$AP$870:$AP$1081))</f>
        <v/>
      </c>
      <c r="AH131" s="1">
        <f>IF(SUMIF(Tirades!$AD$5:$AD$1081,G131,Tirades!$AP$5:$AP$1081)=0,"",SUMIF(Tirades!$AD$5:$AD$1081,G131,Tirades!$AP$5:$AP$1081))</f>
        <v>108</v>
      </c>
      <c r="AI131" s="4">
        <f t="shared" ref="AI131:AI194" si="103">IF(BE131=0,"",IF(BE131="","",(AH131/BE131)*9))</f>
        <v>54</v>
      </c>
      <c r="AJ131" s="5">
        <f t="shared" ref="AJ131:AJ194" si="104">IF(AP131="","",((AP131/BE131)*9))</f>
        <v>54.004000580499991</v>
      </c>
      <c r="AK131" s="1">
        <f t="shared" si="84"/>
        <v>95</v>
      </c>
      <c r="AL131" s="1">
        <f>SUMIF(Tirades!$AD$5:$AD$1081,G131,Tirades!$AR$5:$AR$1081)</f>
        <v>8</v>
      </c>
      <c r="AM131" s="6">
        <f t="shared" si="68"/>
        <v>8.0000000000000002E-3</v>
      </c>
      <c r="AN131" s="1">
        <f>SUMIF(Tirades!$AD$5:$AD$1081,G131,Tirades!$AS$5:$AS$1081)</f>
        <v>1</v>
      </c>
      <c r="AO131" s="7">
        <f t="shared" si="69"/>
        <v>9.9999999999999995E-7</v>
      </c>
      <c r="AP131" s="5">
        <f t="shared" ref="AP131:AP194" si="105">IF(AH131="","",AH131+AM131+AO131+A131)</f>
        <v>108.008001161</v>
      </c>
      <c r="AQ131" s="1" t="str">
        <f t="shared" ref="AQ131:AQ194" si="106">IF(G131="","",G131)</f>
        <v>Óscar López</v>
      </c>
      <c r="AR131" s="1" t="str">
        <f t="shared" si="70"/>
        <v>Emmurallats</v>
      </c>
      <c r="AS131" t="str">
        <f t="shared" si="71"/>
        <v/>
      </c>
      <c r="AT131" s="1" t="str">
        <f t="shared" si="72"/>
        <v/>
      </c>
      <c r="AU131" s="1" t="str">
        <f t="shared" si="73"/>
        <v/>
      </c>
      <c r="AV131">
        <f t="shared" si="74"/>
        <v>54.004000580499991</v>
      </c>
      <c r="AW131" s="1">
        <f t="shared" si="75"/>
        <v>56</v>
      </c>
      <c r="AX131" s="1" t="str">
        <f t="shared" si="76"/>
        <v>Óscar López</v>
      </c>
      <c r="AY131" s="1" t="str">
        <f t="shared" si="77"/>
        <v/>
      </c>
      <c r="AZ131" s="1" t="str">
        <f t="shared" si="78"/>
        <v/>
      </c>
      <c r="BA131" s="1" t="str">
        <f t="shared" si="79"/>
        <v/>
      </c>
      <c r="BB131" s="1" t="str">
        <f t="shared" si="80"/>
        <v/>
      </c>
      <c r="BC131" s="1" t="str">
        <f t="shared" si="81"/>
        <v/>
      </c>
      <c r="BD131" s="1" t="str">
        <f t="shared" si="82"/>
        <v/>
      </c>
      <c r="BE131" s="76">
        <f>IF(G131="","",(SUMIF(Tirades!$BA$5:$BA$1081,G131,Tirades!$BB$5:$BB$1081)))</f>
        <v>18</v>
      </c>
      <c r="BI131" s="30"/>
      <c r="BW131" s="61" t="str">
        <f t="shared" si="87"/>
        <v/>
      </c>
      <c r="BY131" s="75" t="str">
        <f t="shared" si="85"/>
        <v/>
      </c>
      <c r="BZ131" s="61" t="str">
        <f t="shared" si="86"/>
        <v/>
      </c>
      <c r="CA131" s="90" t="str">
        <f>IF(BZ131="","",((SUMIF(Tirades!$AD$5:$AD$1081,G130,Tirades!$AX$5:$AX$1081))+A130))</f>
        <v/>
      </c>
    </row>
    <row r="132" spans="1:79">
      <c r="A132" s="70">
        <v>1.6200000000000002E-7</v>
      </c>
      <c r="B132" s="143"/>
      <c r="C132" s="142"/>
      <c r="D132" s="145"/>
      <c r="E132" s="127" t="str">
        <f t="shared" si="83"/>
        <v>Emmurallats</v>
      </c>
      <c r="F132" s="124"/>
      <c r="G132" s="84" t="s">
        <v>170</v>
      </c>
      <c r="H132" s="142"/>
      <c r="I132" s="122">
        <f t="shared" ref="I132:I138" si="107">I131</f>
        <v>15</v>
      </c>
      <c r="J132" s="26"/>
      <c r="K132" s="28" t="str">
        <f t="shared" si="92"/>
        <v/>
      </c>
      <c r="L132" s="142"/>
      <c r="M132" s="122">
        <f t="shared" si="98"/>
        <v>25</v>
      </c>
      <c r="N132" s="26">
        <v>5</v>
      </c>
      <c r="O132" s="28">
        <f t="shared" si="93"/>
        <v>255</v>
      </c>
      <c r="P132" s="142"/>
      <c r="Q132" s="122">
        <f t="shared" si="99"/>
        <v>0</v>
      </c>
      <c r="R132" s="26"/>
      <c r="S132" s="28" t="str">
        <f t="shared" si="94"/>
        <v/>
      </c>
      <c r="T132" s="142"/>
      <c r="U132" s="122">
        <f t="shared" si="100"/>
        <v>0</v>
      </c>
      <c r="V132" s="26"/>
      <c r="W132" s="28" t="str">
        <f t="shared" si="95"/>
        <v/>
      </c>
      <c r="X132" s="142"/>
      <c r="Y132" s="122">
        <f t="shared" si="101"/>
        <v>0</v>
      </c>
      <c r="Z132" s="26"/>
      <c r="AA132" s="72" t="str">
        <f t="shared" si="96"/>
        <v/>
      </c>
      <c r="AB132" s="25">
        <f>IF(G132="","",COUNTIF(Tirades!$AY$5:$AY$1081,G132))</f>
        <v>1</v>
      </c>
      <c r="AC132" s="1" t="str">
        <f>IF(SUMIF(Tirades!$AD$5:$AD$216,G132,Tirades!$AP$5:$AP$216)=0,"",SUMIF(Tirades!$AD$5:$AD$216,G132,Tirades!$AP$5:$AP$216))</f>
        <v/>
      </c>
      <c r="AD132" s="1">
        <f>IF(SUMIF(Tirades!$AD$221:$AD$432,G132,Tirades!$AP$221:$AP$432)=0,"",SUMIF(Tirades!$AD$221:$AD$432,G132,Tirades!$AP$221:$AP$432))</f>
        <v>62</v>
      </c>
      <c r="AE132" s="1" t="str">
        <f>IF(SUMIF(Tirades!$AD$437:$AD$649,G132,Tirades!$AP$437:$AP$649)=0,"",SUMIF(Tirades!$AD$437:$AD$649,G132,Tirades!$AP$437:$AP$649))</f>
        <v/>
      </c>
      <c r="AF132" s="1" t="str">
        <f>IF(SUMIF(Tirades!$AD$654:$AD$865,G132,Tirades!$AP$654:$AP$865)=0,"",SUMIF(Tirades!$AD$654:$AD$865,G132,Tirades!$AP$654:$AP$865))</f>
        <v/>
      </c>
      <c r="AG132" s="1" t="str">
        <f>IF(SUMIF(Tirades!$AD$870:$AD$1081,G132,Tirades!$AP$870:$AP$1081)=0,"",SUMIF(Tirades!$AD$870:$AD$1081,G132,Tirades!$AP$870:$AP$1081))</f>
        <v/>
      </c>
      <c r="AH132" s="1">
        <f>IF(SUMIF(Tirades!$AD$5:$AD$1081,G132,Tirades!$AP$5:$AP$1081)=0,"",SUMIF(Tirades!$AD$5:$AD$1081,G132,Tirades!$AP$5:$AP$1081))</f>
        <v>62</v>
      </c>
      <c r="AI132" s="4">
        <f t="shared" si="103"/>
        <v>62</v>
      </c>
      <c r="AJ132" s="5">
        <f t="shared" si="104"/>
        <v>62.004001161999994</v>
      </c>
      <c r="AK132" s="1">
        <f t="shared" si="84"/>
        <v>58</v>
      </c>
      <c r="AL132" s="1">
        <f>SUMIF(Tirades!$AD$5:$AD$1081,G132,Tirades!$AR$5:$AR$1081)</f>
        <v>4</v>
      </c>
      <c r="AM132" s="6">
        <f t="shared" ref="AM132:AM195" si="108">AL132*0.001</f>
        <v>4.0000000000000001E-3</v>
      </c>
      <c r="AN132" s="1">
        <f>SUMIF(Tirades!$AD$5:$AD$1081,G132,Tirades!$AS$5:$AS$1081)</f>
        <v>1</v>
      </c>
      <c r="AO132" s="7">
        <f t="shared" ref="AO132:AO195" si="109">AN132*0.000001</f>
        <v>9.9999999999999995E-7</v>
      </c>
      <c r="AP132" s="5">
        <f t="shared" si="105"/>
        <v>62.004001161999994</v>
      </c>
      <c r="AQ132" s="1" t="str">
        <f t="shared" si="106"/>
        <v>Rocio Muñoz</v>
      </c>
      <c r="AR132" s="1" t="str">
        <f t="shared" ref="AR132:AR195" si="110">IF(AQ132="","",E132)</f>
        <v>Emmurallats</v>
      </c>
      <c r="AS132" t="str">
        <f t="shared" ref="AS132:AS195" si="111">IF(ISNUMBER(FIND("f",F132)), AJ132, "")</f>
        <v/>
      </c>
      <c r="AT132" s="1" t="str">
        <f t="shared" ref="AT132:AT195" si="112">IF(AS132="","",(RANK(AS132,$AS$3:$AS$322,0)))</f>
        <v/>
      </c>
      <c r="AU132" s="1" t="str">
        <f t="shared" ref="AU132:AU195" si="113">IF(AS132="","",AQ132)</f>
        <v/>
      </c>
      <c r="AV132">
        <f t="shared" ref="AV132:AV195" si="114">IF(ISNUMBER(FIND("f",F132)), "", AJ132)</f>
        <v>62.004001161999994</v>
      </c>
      <c r="AW132" s="1">
        <f t="shared" ref="AW132:AW195" si="115">IF(AV132="","",(RANK(AV132,$AV$3:$AV$322,0)))</f>
        <v>30</v>
      </c>
      <c r="AX132" s="1" t="str">
        <f t="shared" ref="AX132:AX195" si="116">IF(AV132="","",AQ132)</f>
        <v>Rocio Muñoz</v>
      </c>
      <c r="AY132" s="1" t="str">
        <f t="shared" ref="AY132:AY195" si="117">IF(ISNUMBER(FIND("a",F132)), AJ132, "")</f>
        <v/>
      </c>
      <c r="AZ132" s="1" t="str">
        <f t="shared" ref="AZ132:AZ195" si="118">IF(AY132="","",(RANK(AY132,$AY$3:$AY$322,0)))</f>
        <v/>
      </c>
      <c r="BA132" s="1" t="str">
        <f t="shared" ref="BA132:BA195" si="119">IF(AY132="","",AQ132)</f>
        <v/>
      </c>
      <c r="BB132" s="1" t="str">
        <f t="shared" ref="BB132:BB195" si="120">IF(ISNUMBER(FIND("b",F132)), AJ132, "")</f>
        <v/>
      </c>
      <c r="BC132" s="1" t="str">
        <f t="shared" ref="BC132:BC195" si="121">IF(BB132="","",(RANK(BB132,$BB$3:$BB$322,0)))</f>
        <v/>
      </c>
      <c r="BD132" s="1" t="str">
        <f t="shared" ref="BD132:BD195" si="122">IF(BB132="","",AQ132)</f>
        <v/>
      </c>
      <c r="BE132" s="76">
        <f>IF(G132="","",(SUMIF(Tirades!$BA$5:$BA$1081,G132,Tirades!$BB$5:$BB$1081)))</f>
        <v>9</v>
      </c>
      <c r="BI132" s="30"/>
      <c r="BW132" s="61" t="str">
        <f t="shared" si="87"/>
        <v/>
      </c>
      <c r="BY132" s="75">
        <f t="shared" si="85"/>
        <v>50</v>
      </c>
      <c r="BZ132" s="61" t="str">
        <f t="shared" si="86"/>
        <v>Óscar López</v>
      </c>
      <c r="CA132" s="90">
        <f>IF(BZ132="","",((SUMIF(Tirades!$AD$5:$AD$1081,G131,Tirades!$AX$5:$AX$1081))+A131))</f>
        <v>2.000000161</v>
      </c>
    </row>
    <row r="133" spans="1:79">
      <c r="A133" s="70">
        <v>1.6300000000000002E-7</v>
      </c>
      <c r="B133" s="143"/>
      <c r="C133" s="142"/>
      <c r="D133" s="145"/>
      <c r="E133" s="127" t="str">
        <f t="shared" ref="E133:E196" si="123">E132</f>
        <v>Emmurallats</v>
      </c>
      <c r="F133" s="124"/>
      <c r="G133" s="84" t="s">
        <v>171</v>
      </c>
      <c r="H133" s="142"/>
      <c r="I133" s="122">
        <f t="shared" si="107"/>
        <v>15</v>
      </c>
      <c r="J133" s="26">
        <v>2</v>
      </c>
      <c r="K133" s="28">
        <f t="shared" si="92"/>
        <v>152</v>
      </c>
      <c r="L133" s="142"/>
      <c r="M133" s="122">
        <f t="shared" si="98"/>
        <v>25</v>
      </c>
      <c r="N133" s="26">
        <v>2</v>
      </c>
      <c r="O133" s="28">
        <f t="shared" si="93"/>
        <v>252</v>
      </c>
      <c r="P133" s="142"/>
      <c r="Q133" s="122">
        <f t="shared" si="99"/>
        <v>0</v>
      </c>
      <c r="R133" s="26"/>
      <c r="S133" s="28" t="str">
        <f t="shared" si="94"/>
        <v/>
      </c>
      <c r="T133" s="142"/>
      <c r="U133" s="122">
        <f t="shared" si="100"/>
        <v>0</v>
      </c>
      <c r="V133" s="26"/>
      <c r="W133" s="28" t="str">
        <f t="shared" si="95"/>
        <v/>
      </c>
      <c r="X133" s="142"/>
      <c r="Y133" s="122">
        <f t="shared" si="101"/>
        <v>0</v>
      </c>
      <c r="Z133" s="26"/>
      <c r="AA133" s="72" t="str">
        <f t="shared" si="96"/>
        <v/>
      </c>
      <c r="AB133" s="25">
        <f>IF(G133="","",COUNTIF(Tirades!$AY$5:$AY$1081,G133))</f>
        <v>2</v>
      </c>
      <c r="AC133" s="1">
        <f>IF(SUMIF(Tirades!$AD$5:$AD$216,G133,Tirades!$AP$5:$AP$216)=0,"",SUMIF(Tirades!$AD$5:$AD$216,G133,Tirades!$AP$5:$AP$216))</f>
        <v>54</v>
      </c>
      <c r="AD133" s="1">
        <f>IF(SUMIF(Tirades!$AD$221:$AD$432,G133,Tirades!$AP$221:$AP$432)=0,"",SUMIF(Tirades!$AD$221:$AD$432,G133,Tirades!$AP$221:$AP$432))</f>
        <v>48</v>
      </c>
      <c r="AE133" s="1" t="str">
        <f>IF(SUMIF(Tirades!$AD$437:$AD$649,G133,Tirades!$AP$437:$AP$649)=0,"",SUMIF(Tirades!$AD$437:$AD$649,G133,Tirades!$AP$437:$AP$649))</f>
        <v/>
      </c>
      <c r="AF133" s="1" t="str">
        <f>IF(SUMIF(Tirades!$AD$654:$AD$865,G133,Tirades!$AP$654:$AP$865)=0,"",SUMIF(Tirades!$AD$654:$AD$865,G133,Tirades!$AP$654:$AP$865))</f>
        <v/>
      </c>
      <c r="AG133" s="1" t="str">
        <f>IF(SUMIF(Tirades!$AD$870:$AD$1081,G133,Tirades!$AP$870:$AP$1081)=0,"",SUMIF(Tirades!$AD$870:$AD$1081,G133,Tirades!$AP$870:$AP$1081))</f>
        <v/>
      </c>
      <c r="AH133" s="1">
        <f>IF(SUMIF(Tirades!$AD$5:$AD$1081,G133,Tirades!$AP$5:$AP$1081)=0,"",SUMIF(Tirades!$AD$5:$AD$1081,G133,Tirades!$AP$5:$AP$1081))</f>
        <v>102</v>
      </c>
      <c r="AI133" s="4">
        <f t="shared" si="103"/>
        <v>51</v>
      </c>
      <c r="AJ133" s="5">
        <f t="shared" si="104"/>
        <v>51.003501081499998</v>
      </c>
      <c r="AK133" s="1">
        <f t="shared" ref="AK133:AK196" si="124">IF(AJ133="","",RANK(AJ133,$AJ$3:$AJ$322,0))</f>
        <v>111</v>
      </c>
      <c r="AL133" s="1">
        <f>SUMIF(Tirades!$AD$5:$AD$1081,G133,Tirades!$AR$5:$AR$1081)</f>
        <v>7</v>
      </c>
      <c r="AM133" s="6">
        <f t="shared" si="108"/>
        <v>7.0000000000000001E-3</v>
      </c>
      <c r="AN133" s="1">
        <f>SUMIF(Tirades!$AD$5:$AD$1081,G133,Tirades!$AS$5:$AS$1081)</f>
        <v>2</v>
      </c>
      <c r="AO133" s="7">
        <f t="shared" si="109"/>
        <v>1.9999999999999999E-6</v>
      </c>
      <c r="AP133" s="5">
        <f t="shared" si="105"/>
        <v>102.007002163</v>
      </c>
      <c r="AQ133" s="1" t="str">
        <f t="shared" si="106"/>
        <v>Roser Gras</v>
      </c>
      <c r="AR133" s="1" t="str">
        <f t="shared" si="110"/>
        <v>Emmurallats</v>
      </c>
      <c r="AS133" t="str">
        <f t="shared" si="111"/>
        <v/>
      </c>
      <c r="AT133" s="1" t="str">
        <f t="shared" si="112"/>
        <v/>
      </c>
      <c r="AU133" s="1" t="str">
        <f t="shared" si="113"/>
        <v/>
      </c>
      <c r="AV133">
        <f t="shared" si="114"/>
        <v>51.003501081499998</v>
      </c>
      <c r="AW133" s="1">
        <f t="shared" si="115"/>
        <v>70</v>
      </c>
      <c r="AX133" s="1" t="str">
        <f t="shared" si="116"/>
        <v>Roser Gras</v>
      </c>
      <c r="AY133" s="1" t="str">
        <f t="shared" si="117"/>
        <v/>
      </c>
      <c r="AZ133" s="1" t="str">
        <f t="shared" si="118"/>
        <v/>
      </c>
      <c r="BA133" s="1" t="str">
        <f t="shared" si="119"/>
        <v/>
      </c>
      <c r="BB133" s="1" t="str">
        <f t="shared" si="120"/>
        <v/>
      </c>
      <c r="BC133" s="1" t="str">
        <f t="shared" si="121"/>
        <v/>
      </c>
      <c r="BD133" s="1" t="str">
        <f t="shared" si="122"/>
        <v/>
      </c>
      <c r="BE133" s="76">
        <f>IF(G133="","",(SUMIF(Tirades!$BA$5:$BA$1081,G133,Tirades!$BB$5:$BB$1081)))</f>
        <v>18</v>
      </c>
      <c r="BI133" s="30"/>
      <c r="BW133" s="61" t="str">
        <f t="shared" si="87"/>
        <v/>
      </c>
      <c r="BY133" s="75">
        <f t="shared" ref="BY133:BY196" si="125">IF(BZ133="","",RANK(CA133,CA$4:CA$323))</f>
        <v>150</v>
      </c>
      <c r="BZ133" s="61" t="str">
        <f t="shared" ref="BZ133:BZ196" si="126">AQ132</f>
        <v>Rocio Muñoz</v>
      </c>
      <c r="CA133" s="90">
        <f>IF(BZ133="","",((SUMIF(Tirades!$AD$5:$AD$1081,G132,Tirades!$AX$5:$AX$1081))+A132))</f>
        <v>1.6200000000000002E-7</v>
      </c>
    </row>
    <row r="134" spans="1:79">
      <c r="A134" s="70">
        <v>1.6400000000000001E-7</v>
      </c>
      <c r="B134" s="143"/>
      <c r="C134" s="142"/>
      <c r="D134" s="145"/>
      <c r="E134" s="127" t="str">
        <f t="shared" si="123"/>
        <v>Emmurallats</v>
      </c>
      <c r="F134" s="124"/>
      <c r="G134" s="84" t="s">
        <v>172</v>
      </c>
      <c r="H134" s="142"/>
      <c r="I134" s="122">
        <f t="shared" si="107"/>
        <v>15</v>
      </c>
      <c r="J134" s="26">
        <v>5</v>
      </c>
      <c r="K134" s="28">
        <f t="shared" si="92"/>
        <v>155</v>
      </c>
      <c r="L134" s="142"/>
      <c r="M134" s="122">
        <f t="shared" si="98"/>
        <v>25</v>
      </c>
      <c r="N134" s="26"/>
      <c r="O134" s="28" t="str">
        <f t="shared" si="93"/>
        <v/>
      </c>
      <c r="P134" s="142"/>
      <c r="Q134" s="122">
        <f t="shared" si="99"/>
        <v>0</v>
      </c>
      <c r="R134" s="26"/>
      <c r="S134" s="28" t="str">
        <f t="shared" si="94"/>
        <v/>
      </c>
      <c r="T134" s="142"/>
      <c r="U134" s="122">
        <f t="shared" si="100"/>
        <v>0</v>
      </c>
      <c r="V134" s="26"/>
      <c r="W134" s="28" t="str">
        <f t="shared" si="95"/>
        <v/>
      </c>
      <c r="X134" s="142"/>
      <c r="Y134" s="122">
        <f t="shared" si="101"/>
        <v>0</v>
      </c>
      <c r="Z134" s="26"/>
      <c r="AA134" s="72" t="str">
        <f t="shared" si="96"/>
        <v/>
      </c>
      <c r="AB134" s="25">
        <f>IF(G134="","",COUNTIF(Tirades!$AY$5:$AY$1081,G134))</f>
        <v>1</v>
      </c>
      <c r="AC134" s="1">
        <f>IF(SUMIF(Tirades!$AD$5:$AD$216,G134,Tirades!$AP$5:$AP$216)=0,"",SUMIF(Tirades!$AD$5:$AD$216,G134,Tirades!$AP$5:$AP$216))</f>
        <v>41</v>
      </c>
      <c r="AD134" s="1" t="str">
        <f>IF(SUMIF(Tirades!$AD$221:$AD$432,G134,Tirades!$AP$221:$AP$432)=0,"",SUMIF(Tirades!$AD$221:$AD$432,G134,Tirades!$AP$221:$AP$432))</f>
        <v/>
      </c>
      <c r="AE134" s="1" t="str">
        <f>IF(SUMIF(Tirades!$AD$437:$AD$649,G134,Tirades!$AP$437:$AP$649)=0,"",SUMIF(Tirades!$AD$437:$AD$649,G134,Tirades!$AP$437:$AP$649))</f>
        <v/>
      </c>
      <c r="AF134" s="1" t="str">
        <f>IF(SUMIF(Tirades!$AD$654:$AD$865,G134,Tirades!$AP$654:$AP$865)=0,"",SUMIF(Tirades!$AD$654:$AD$865,G134,Tirades!$AP$654:$AP$865))</f>
        <v/>
      </c>
      <c r="AG134" s="1" t="str">
        <f>IF(SUMIF(Tirades!$AD$870:$AD$1081,G134,Tirades!$AP$870:$AP$1081)=0,"",SUMIF(Tirades!$AD$870:$AD$1081,G134,Tirades!$AP$870:$AP$1081))</f>
        <v/>
      </c>
      <c r="AH134" s="1">
        <f>IF(SUMIF(Tirades!$AD$5:$AD$1081,G134,Tirades!$AP$5:$AP$1081)=0,"",SUMIF(Tirades!$AD$5:$AD$1081,G134,Tirades!$AP$5:$AP$1081))</f>
        <v>41</v>
      </c>
      <c r="AI134" s="4">
        <f t="shared" si="103"/>
        <v>41</v>
      </c>
      <c r="AJ134" s="5">
        <f t="shared" si="104"/>
        <v>41.002001163999992</v>
      </c>
      <c r="AK134" s="1">
        <f t="shared" si="124"/>
        <v>151</v>
      </c>
      <c r="AL134" s="1">
        <f>SUMIF(Tirades!$AD$5:$AD$1081,G134,Tirades!$AR$5:$AR$1081)</f>
        <v>2</v>
      </c>
      <c r="AM134" s="6">
        <f t="shared" si="108"/>
        <v>2E-3</v>
      </c>
      <c r="AN134" s="1">
        <f>SUMIF(Tirades!$AD$5:$AD$1081,G134,Tirades!$AS$5:$AS$1081)</f>
        <v>1</v>
      </c>
      <c r="AO134" s="7">
        <f t="shared" si="109"/>
        <v>9.9999999999999995E-7</v>
      </c>
      <c r="AP134" s="5">
        <f t="shared" si="105"/>
        <v>41.002001163999999</v>
      </c>
      <c r="AQ134" s="1" t="str">
        <f t="shared" si="106"/>
        <v>Anna Gras</v>
      </c>
      <c r="AR134" s="1" t="str">
        <f t="shared" si="110"/>
        <v>Emmurallats</v>
      </c>
      <c r="AS134" t="str">
        <f t="shared" si="111"/>
        <v/>
      </c>
      <c r="AT134" s="1" t="str">
        <f t="shared" si="112"/>
        <v/>
      </c>
      <c r="AU134" s="1" t="str">
        <f t="shared" si="113"/>
        <v/>
      </c>
      <c r="AV134">
        <f t="shared" si="114"/>
        <v>41.002001163999992</v>
      </c>
      <c r="AW134" s="1">
        <f t="shared" si="115"/>
        <v>107</v>
      </c>
      <c r="AX134" s="1" t="str">
        <f t="shared" si="116"/>
        <v>Anna Gras</v>
      </c>
      <c r="AY134" s="1" t="str">
        <f t="shared" si="117"/>
        <v/>
      </c>
      <c r="AZ134" s="1" t="str">
        <f t="shared" si="118"/>
        <v/>
      </c>
      <c r="BA134" s="1" t="str">
        <f t="shared" si="119"/>
        <v/>
      </c>
      <c r="BB134" s="1" t="str">
        <f t="shared" si="120"/>
        <v/>
      </c>
      <c r="BC134" s="1" t="str">
        <f t="shared" si="121"/>
        <v/>
      </c>
      <c r="BD134" s="1" t="str">
        <f t="shared" si="122"/>
        <v/>
      </c>
      <c r="BE134" s="76">
        <f>IF(G134="","",(SUMIF(Tirades!$BA$5:$BA$1081,G134,Tirades!$BB$5:$BB$1081)))</f>
        <v>9</v>
      </c>
      <c r="BI134" s="30"/>
      <c r="BW134" s="61" t="str">
        <f t="shared" ref="BW134:BW197" si="127">IF(BV134="","",(RANK(BV134,$BV$5:$BV$44,0)))</f>
        <v/>
      </c>
      <c r="BY134" s="75">
        <f t="shared" si="125"/>
        <v>81</v>
      </c>
      <c r="BZ134" s="61" t="str">
        <f t="shared" si="126"/>
        <v>Roser Gras</v>
      </c>
      <c r="CA134" s="90">
        <f>IF(BZ134="","",((SUMIF(Tirades!$AD$5:$AD$1081,G133,Tirades!$AX$5:$AX$1081))+A133))</f>
        <v>1.0000001629999999</v>
      </c>
    </row>
    <row r="135" spans="1:79">
      <c r="A135" s="70">
        <v>1.6500000000000001E-7</v>
      </c>
      <c r="B135" s="143"/>
      <c r="C135" s="142"/>
      <c r="D135" s="145"/>
      <c r="E135" s="127" t="str">
        <f t="shared" si="123"/>
        <v>Emmurallats</v>
      </c>
      <c r="F135" s="124"/>
      <c r="G135" s="84" t="s">
        <v>173</v>
      </c>
      <c r="H135" s="142"/>
      <c r="I135" s="122">
        <f t="shared" si="107"/>
        <v>15</v>
      </c>
      <c r="J135" s="26">
        <v>3</v>
      </c>
      <c r="K135" s="28">
        <f t="shared" si="92"/>
        <v>153</v>
      </c>
      <c r="L135" s="142"/>
      <c r="M135" s="122">
        <f t="shared" si="98"/>
        <v>25</v>
      </c>
      <c r="N135" s="26">
        <v>3</v>
      </c>
      <c r="O135" s="28">
        <f t="shared" si="93"/>
        <v>253</v>
      </c>
      <c r="P135" s="142"/>
      <c r="Q135" s="122">
        <f t="shared" si="99"/>
        <v>0</v>
      </c>
      <c r="R135" s="26"/>
      <c r="S135" s="28" t="str">
        <f t="shared" si="94"/>
        <v/>
      </c>
      <c r="T135" s="142"/>
      <c r="U135" s="122">
        <f t="shared" si="100"/>
        <v>0</v>
      </c>
      <c r="V135" s="26"/>
      <c r="W135" s="28" t="str">
        <f t="shared" si="95"/>
        <v/>
      </c>
      <c r="X135" s="142"/>
      <c r="Y135" s="122">
        <f t="shared" si="101"/>
        <v>0</v>
      </c>
      <c r="Z135" s="26"/>
      <c r="AA135" s="72" t="str">
        <f t="shared" si="96"/>
        <v/>
      </c>
      <c r="AB135" s="25">
        <f>IF(G135="","",COUNTIF(Tirades!$AY$5:$AY$1081,G135))</f>
        <v>2</v>
      </c>
      <c r="AC135" s="1">
        <f>IF(SUMIF(Tirades!$AD$5:$AD$216,G135,Tirades!$AP$5:$AP$216)=0,"",SUMIF(Tirades!$AD$5:$AD$216,G135,Tirades!$AP$5:$AP$216))</f>
        <v>50</v>
      </c>
      <c r="AD135" s="1">
        <f>IF(SUMIF(Tirades!$AD$221:$AD$432,G135,Tirades!$AP$221:$AP$432)=0,"",SUMIF(Tirades!$AD$221:$AD$432,G135,Tirades!$AP$221:$AP$432))</f>
        <v>49</v>
      </c>
      <c r="AE135" s="1" t="str">
        <f>IF(SUMIF(Tirades!$AD$437:$AD$649,G135,Tirades!$AP$437:$AP$649)=0,"",SUMIF(Tirades!$AD$437:$AD$649,G135,Tirades!$AP$437:$AP$649))</f>
        <v/>
      </c>
      <c r="AF135" s="1" t="str">
        <f>IF(SUMIF(Tirades!$AD$654:$AD$865,G135,Tirades!$AP$654:$AP$865)=0,"",SUMIF(Tirades!$AD$654:$AD$865,G135,Tirades!$AP$654:$AP$865))</f>
        <v/>
      </c>
      <c r="AG135" s="1" t="str">
        <f>IF(SUMIF(Tirades!$AD$870:$AD$1081,G135,Tirades!$AP$870:$AP$1081)=0,"",SUMIF(Tirades!$AD$870:$AD$1081,G135,Tirades!$AP$870:$AP$1081))</f>
        <v/>
      </c>
      <c r="AH135" s="1">
        <f>IF(SUMIF(Tirades!$AD$5:$AD$1081,G135,Tirades!$AP$5:$AP$1081)=0,"",SUMIF(Tirades!$AD$5:$AD$1081,G135,Tirades!$AP$5:$AP$1081))</f>
        <v>99</v>
      </c>
      <c r="AI135" s="4">
        <f t="shared" si="103"/>
        <v>49.5</v>
      </c>
      <c r="AJ135" s="5">
        <f t="shared" si="104"/>
        <v>49.503000582500007</v>
      </c>
      <c r="AK135" s="1">
        <f t="shared" si="124"/>
        <v>121</v>
      </c>
      <c r="AL135" s="1">
        <f>SUMIF(Tirades!$AD$5:$AD$1081,G135,Tirades!$AR$5:$AR$1081)</f>
        <v>6</v>
      </c>
      <c r="AM135" s="6">
        <f t="shared" si="108"/>
        <v>6.0000000000000001E-3</v>
      </c>
      <c r="AN135" s="1">
        <f>SUMIF(Tirades!$AD$5:$AD$1081,G135,Tirades!$AS$5:$AS$1081)</f>
        <v>1</v>
      </c>
      <c r="AO135" s="7">
        <f t="shared" si="109"/>
        <v>9.9999999999999995E-7</v>
      </c>
      <c r="AP135" s="5">
        <f t="shared" si="105"/>
        <v>99.006001165000001</v>
      </c>
      <c r="AQ135" s="1" t="str">
        <f t="shared" si="106"/>
        <v>Xavier Mateu</v>
      </c>
      <c r="AR135" s="1" t="str">
        <f t="shared" si="110"/>
        <v>Emmurallats</v>
      </c>
      <c r="AS135" t="str">
        <f t="shared" si="111"/>
        <v/>
      </c>
      <c r="AT135" s="1" t="str">
        <f t="shared" si="112"/>
        <v/>
      </c>
      <c r="AU135" s="1" t="str">
        <f t="shared" si="113"/>
        <v/>
      </c>
      <c r="AV135">
        <f t="shared" si="114"/>
        <v>49.503000582500007</v>
      </c>
      <c r="AW135" s="1">
        <f t="shared" si="115"/>
        <v>78</v>
      </c>
      <c r="AX135" s="1" t="str">
        <f t="shared" si="116"/>
        <v>Xavier Mateu</v>
      </c>
      <c r="AY135" s="1" t="str">
        <f t="shared" si="117"/>
        <v/>
      </c>
      <c r="AZ135" s="1" t="str">
        <f t="shared" si="118"/>
        <v/>
      </c>
      <c r="BA135" s="1" t="str">
        <f t="shared" si="119"/>
        <v/>
      </c>
      <c r="BB135" s="1" t="str">
        <f t="shared" si="120"/>
        <v/>
      </c>
      <c r="BC135" s="1" t="str">
        <f t="shared" si="121"/>
        <v/>
      </c>
      <c r="BD135" s="1" t="str">
        <f t="shared" si="122"/>
        <v/>
      </c>
      <c r="BE135" s="76">
        <f>IF(G135="","",(SUMIF(Tirades!$BA$5:$BA$1081,G135,Tirades!$BB$5:$BB$1081)))</f>
        <v>18</v>
      </c>
      <c r="BI135" s="30"/>
      <c r="BW135" s="61" t="str">
        <f t="shared" si="127"/>
        <v/>
      </c>
      <c r="BY135" s="75">
        <f t="shared" si="125"/>
        <v>149</v>
      </c>
      <c r="BZ135" s="61" t="str">
        <f t="shared" si="126"/>
        <v>Anna Gras</v>
      </c>
      <c r="CA135" s="90">
        <f>IF(BZ135="","",((SUMIF(Tirades!$AD$5:$AD$1081,G134,Tirades!$AX$5:$AX$1081))+A134))</f>
        <v>1.6400000000000001E-7</v>
      </c>
    </row>
    <row r="136" spans="1:79">
      <c r="A136" s="70">
        <v>1.66E-7</v>
      </c>
      <c r="B136" s="143"/>
      <c r="C136" s="142"/>
      <c r="D136" s="145"/>
      <c r="E136" s="127" t="str">
        <f t="shared" si="123"/>
        <v>Emmurallats</v>
      </c>
      <c r="F136" s="124"/>
      <c r="G136" s="84" t="s">
        <v>174</v>
      </c>
      <c r="H136" s="142"/>
      <c r="I136" s="122">
        <f t="shared" si="107"/>
        <v>15</v>
      </c>
      <c r="J136" s="26">
        <v>4</v>
      </c>
      <c r="K136" s="28">
        <f t="shared" si="92"/>
        <v>154</v>
      </c>
      <c r="L136" s="142"/>
      <c r="M136" s="122">
        <f t="shared" si="98"/>
        <v>25</v>
      </c>
      <c r="N136" s="26">
        <v>4</v>
      </c>
      <c r="O136" s="28">
        <f t="shared" si="93"/>
        <v>254</v>
      </c>
      <c r="P136" s="142"/>
      <c r="Q136" s="122">
        <f t="shared" si="99"/>
        <v>0</v>
      </c>
      <c r="R136" s="26"/>
      <c r="S136" s="28" t="str">
        <f t="shared" si="94"/>
        <v/>
      </c>
      <c r="T136" s="142"/>
      <c r="U136" s="122">
        <f t="shared" si="100"/>
        <v>0</v>
      </c>
      <c r="V136" s="26"/>
      <c r="W136" s="28" t="str">
        <f t="shared" si="95"/>
        <v/>
      </c>
      <c r="X136" s="142"/>
      <c r="Y136" s="122">
        <f t="shared" si="101"/>
        <v>0</v>
      </c>
      <c r="Z136" s="26"/>
      <c r="AA136" s="72" t="str">
        <f t="shared" si="96"/>
        <v/>
      </c>
      <c r="AB136" s="25">
        <f>IF(G136="","",COUNTIF(Tirades!$AY$5:$AY$1081,G136))</f>
        <v>2</v>
      </c>
      <c r="AC136" s="1">
        <f>IF(SUMIF(Tirades!$AD$5:$AD$216,G136,Tirades!$AP$5:$AP$216)=0,"",SUMIF(Tirades!$AD$5:$AD$216,G136,Tirades!$AP$5:$AP$216))</f>
        <v>32</v>
      </c>
      <c r="AD136" s="1">
        <f>IF(SUMIF(Tirades!$AD$221:$AD$432,G136,Tirades!$AP$221:$AP$432)=0,"",SUMIF(Tirades!$AD$221:$AD$432,G136,Tirades!$AP$221:$AP$432))</f>
        <v>16</v>
      </c>
      <c r="AE136" s="1" t="str">
        <f>IF(SUMIF(Tirades!$AD$437:$AD$649,G136,Tirades!$AP$437:$AP$649)=0,"",SUMIF(Tirades!$AD$437:$AD$649,G136,Tirades!$AP$437:$AP$649))</f>
        <v/>
      </c>
      <c r="AF136" s="1" t="str">
        <f>IF(SUMIF(Tirades!$AD$654:$AD$865,G136,Tirades!$AP$654:$AP$865)=0,"",SUMIF(Tirades!$AD$654:$AD$865,G136,Tirades!$AP$654:$AP$865))</f>
        <v/>
      </c>
      <c r="AG136" s="1" t="str">
        <f>IF(SUMIF(Tirades!$AD$870:$AD$1081,G136,Tirades!$AP$870:$AP$1081)=0,"",SUMIF(Tirades!$AD$870:$AD$1081,G136,Tirades!$AP$870:$AP$1081))</f>
        <v/>
      </c>
      <c r="AH136" s="1">
        <f>IF(SUMIF(Tirades!$AD$5:$AD$1081,G136,Tirades!$AP$5:$AP$1081)=0,"",SUMIF(Tirades!$AD$5:$AD$1081,G136,Tirades!$AP$5:$AP$1081))</f>
        <v>48</v>
      </c>
      <c r="AI136" s="4">
        <f t="shared" si="103"/>
        <v>24</v>
      </c>
      <c r="AJ136" s="5">
        <f t="shared" si="104"/>
        <v>24.000001083000001</v>
      </c>
      <c r="AK136" s="1">
        <f t="shared" si="124"/>
        <v>195</v>
      </c>
      <c r="AL136" s="1">
        <f>SUMIF(Tirades!$AD$5:$AD$1081,G136,Tirades!$AR$5:$AR$1081)</f>
        <v>0</v>
      </c>
      <c r="AM136" s="6">
        <f t="shared" si="108"/>
        <v>0</v>
      </c>
      <c r="AN136" s="1">
        <f>SUMIF(Tirades!$AD$5:$AD$1081,G136,Tirades!$AS$5:$AS$1081)</f>
        <v>2</v>
      </c>
      <c r="AO136" s="7">
        <f t="shared" si="109"/>
        <v>1.9999999999999999E-6</v>
      </c>
      <c r="AP136" s="5">
        <f t="shared" si="105"/>
        <v>48.000002166000002</v>
      </c>
      <c r="AQ136" s="1" t="str">
        <f t="shared" si="106"/>
        <v>Anna Soriano</v>
      </c>
      <c r="AR136" s="1" t="str">
        <f t="shared" si="110"/>
        <v>Emmurallats</v>
      </c>
      <c r="AS136" t="str">
        <f t="shared" si="111"/>
        <v/>
      </c>
      <c r="AT136" s="1" t="str">
        <f t="shared" si="112"/>
        <v/>
      </c>
      <c r="AU136" s="1" t="str">
        <f t="shared" si="113"/>
        <v/>
      </c>
      <c r="AV136">
        <f t="shared" si="114"/>
        <v>24.000001083000001</v>
      </c>
      <c r="AW136" s="1">
        <f t="shared" si="115"/>
        <v>147</v>
      </c>
      <c r="AX136" s="1" t="str">
        <f t="shared" si="116"/>
        <v>Anna Soriano</v>
      </c>
      <c r="AY136" s="1" t="str">
        <f t="shared" si="117"/>
        <v/>
      </c>
      <c r="AZ136" s="1" t="str">
        <f t="shared" si="118"/>
        <v/>
      </c>
      <c r="BA136" s="1" t="str">
        <f t="shared" si="119"/>
        <v/>
      </c>
      <c r="BB136" s="1" t="str">
        <f t="shared" si="120"/>
        <v/>
      </c>
      <c r="BC136" s="1" t="str">
        <f t="shared" si="121"/>
        <v/>
      </c>
      <c r="BD136" s="1" t="str">
        <f t="shared" si="122"/>
        <v/>
      </c>
      <c r="BE136" s="76">
        <f>IF(G136="","",(SUMIF(Tirades!$BA$5:$BA$1081,G136,Tirades!$BB$5:$BB$1081)))</f>
        <v>18</v>
      </c>
      <c r="BI136" s="30"/>
      <c r="BW136" s="61" t="str">
        <f t="shared" si="127"/>
        <v/>
      </c>
      <c r="BY136" s="75">
        <f t="shared" si="125"/>
        <v>80</v>
      </c>
      <c r="BZ136" s="61" t="str">
        <f t="shared" si="126"/>
        <v>Xavier Mateu</v>
      </c>
      <c r="CA136" s="90">
        <f>IF(BZ136="","",((SUMIF(Tirades!$AD$5:$AD$1081,G135,Tirades!$AX$5:$AX$1081))+A135))</f>
        <v>1.0000001650000001</v>
      </c>
    </row>
    <row r="137" spans="1:79">
      <c r="A137" s="70">
        <v>1.67E-7</v>
      </c>
      <c r="B137" s="143"/>
      <c r="C137" s="142"/>
      <c r="D137" s="145"/>
      <c r="E137" s="127" t="str">
        <f t="shared" si="123"/>
        <v>Emmurallats</v>
      </c>
      <c r="F137" s="124"/>
      <c r="G137" s="107"/>
      <c r="H137" s="142"/>
      <c r="I137" s="122">
        <f t="shared" si="107"/>
        <v>15</v>
      </c>
      <c r="J137" s="26"/>
      <c r="K137" s="28" t="str">
        <f t="shared" si="92"/>
        <v/>
      </c>
      <c r="L137" s="142"/>
      <c r="M137" s="122">
        <f t="shared" si="98"/>
        <v>25</v>
      </c>
      <c r="N137" s="26"/>
      <c r="O137" s="28" t="str">
        <f t="shared" si="93"/>
        <v/>
      </c>
      <c r="P137" s="142"/>
      <c r="Q137" s="122">
        <f t="shared" si="99"/>
        <v>0</v>
      </c>
      <c r="R137" s="26"/>
      <c r="S137" s="28" t="str">
        <f t="shared" si="94"/>
        <v/>
      </c>
      <c r="T137" s="142"/>
      <c r="U137" s="122">
        <f t="shared" si="100"/>
        <v>0</v>
      </c>
      <c r="V137" s="26"/>
      <c r="W137" s="28" t="str">
        <f t="shared" si="95"/>
        <v/>
      </c>
      <c r="X137" s="142"/>
      <c r="Y137" s="122">
        <f t="shared" si="101"/>
        <v>0</v>
      </c>
      <c r="Z137" s="26"/>
      <c r="AA137" s="72" t="str">
        <f t="shared" si="96"/>
        <v/>
      </c>
      <c r="AB137" s="25" t="str">
        <f>IF(G137="","",COUNTIF(Tirades!$AY$5:$AY$1081,G137))</f>
        <v/>
      </c>
      <c r="AC137" s="1" t="str">
        <f>IF(SUMIF(Tirades!$AD$5:$AD$216,G137,Tirades!$AP$5:$AP$216)=0,"",SUMIF(Tirades!$AD$5:$AD$216,G137,Tirades!$AP$5:$AP$216))</f>
        <v/>
      </c>
      <c r="AD137" s="1" t="str">
        <f>IF(SUMIF(Tirades!$AD$221:$AD$432,G137,Tirades!$AP$221:$AP$432)=0,"",SUMIF(Tirades!$AD$221:$AD$432,G137,Tirades!$AP$221:$AP$432))</f>
        <v/>
      </c>
      <c r="AE137" s="1" t="str">
        <f>IF(SUMIF(Tirades!$AD$437:$AD$649,G137,Tirades!$AP$437:$AP$649)=0,"",SUMIF(Tirades!$AD$437:$AD$649,G137,Tirades!$AP$437:$AP$649))</f>
        <v/>
      </c>
      <c r="AF137" s="1" t="str">
        <f>IF(SUMIF(Tirades!$AD$654:$AD$865,G137,Tirades!$AP$654:$AP$865)=0,"",SUMIF(Tirades!$AD$654:$AD$865,G137,Tirades!$AP$654:$AP$865))</f>
        <v/>
      </c>
      <c r="AG137" s="1" t="str">
        <f>IF(SUMIF(Tirades!$AD$870:$AD$1081,G137,Tirades!$AP$870:$AP$1081)=0,"",SUMIF(Tirades!$AD$870:$AD$1081,G137,Tirades!$AP$870:$AP$1081))</f>
        <v/>
      </c>
      <c r="AH137" s="1" t="str">
        <f>IF(SUMIF(Tirades!$AD$5:$AD$1081,G137,Tirades!$AP$5:$AP$1081)=0,"",SUMIF(Tirades!$AD$5:$AD$1081,G137,Tirades!$AP$5:$AP$1081))</f>
        <v/>
      </c>
      <c r="AI137" s="4" t="str">
        <f t="shared" si="103"/>
        <v/>
      </c>
      <c r="AJ137" s="5" t="str">
        <f t="shared" si="104"/>
        <v/>
      </c>
      <c r="AK137" s="1" t="str">
        <f t="shared" si="124"/>
        <v/>
      </c>
      <c r="AL137" s="1">
        <f>SUMIF(Tirades!$AD$5:$AD$1081,G137,Tirades!$AR$5:$AR$1081)</f>
        <v>0</v>
      </c>
      <c r="AM137" s="6">
        <f t="shared" si="108"/>
        <v>0</v>
      </c>
      <c r="AN137" s="1">
        <f>SUMIF(Tirades!$AD$5:$AD$1081,G137,Tirades!$AS$5:$AS$1081)</f>
        <v>0</v>
      </c>
      <c r="AO137" s="7">
        <f t="shared" si="109"/>
        <v>0</v>
      </c>
      <c r="AP137" s="5" t="str">
        <f t="shared" si="105"/>
        <v/>
      </c>
      <c r="AQ137" s="1" t="str">
        <f t="shared" si="106"/>
        <v/>
      </c>
      <c r="AR137" s="1" t="str">
        <f t="shared" si="110"/>
        <v/>
      </c>
      <c r="AS137" t="str">
        <f t="shared" si="111"/>
        <v/>
      </c>
      <c r="AT137" s="1" t="str">
        <f t="shared" si="112"/>
        <v/>
      </c>
      <c r="AU137" s="1" t="str">
        <f t="shared" si="113"/>
        <v/>
      </c>
      <c r="AV137" t="str">
        <f t="shared" si="114"/>
        <v/>
      </c>
      <c r="AW137" s="1" t="str">
        <f t="shared" si="115"/>
        <v/>
      </c>
      <c r="AX137" s="1" t="str">
        <f t="shared" si="116"/>
        <v/>
      </c>
      <c r="AY137" s="1" t="str">
        <f t="shared" si="117"/>
        <v/>
      </c>
      <c r="AZ137" s="1" t="str">
        <f t="shared" si="118"/>
        <v/>
      </c>
      <c r="BA137" s="1" t="str">
        <f t="shared" si="119"/>
        <v/>
      </c>
      <c r="BB137" s="1" t="str">
        <f t="shared" si="120"/>
        <v/>
      </c>
      <c r="BC137" s="1" t="str">
        <f t="shared" si="121"/>
        <v/>
      </c>
      <c r="BD137" s="1" t="str">
        <f t="shared" si="122"/>
        <v/>
      </c>
      <c r="BE137" s="76" t="str">
        <f>IF(G137="","",(SUMIF(Tirades!$BA$5:$BA$1081,G137,Tirades!$BB$5:$BB$1081)))</f>
        <v/>
      </c>
      <c r="BI137" s="30"/>
      <c r="BW137" s="61" t="str">
        <f t="shared" si="127"/>
        <v/>
      </c>
      <c r="BY137" s="75">
        <f t="shared" si="125"/>
        <v>49</v>
      </c>
      <c r="BZ137" s="61" t="str">
        <f t="shared" si="126"/>
        <v>Anna Soriano</v>
      </c>
      <c r="CA137" s="90">
        <f>IF(BZ137="","",((SUMIF(Tirades!$AD$5:$AD$1081,G136,Tirades!$AX$5:$AX$1081))+A136))</f>
        <v>2.000000166</v>
      </c>
    </row>
    <row r="138" spans="1:79">
      <c r="A138" s="70">
        <v>1.6800000000000002E-7</v>
      </c>
      <c r="B138" s="143"/>
      <c r="C138" s="142"/>
      <c r="D138" s="145"/>
      <c r="E138" s="127" t="str">
        <f t="shared" si="123"/>
        <v>Emmurallats</v>
      </c>
      <c r="F138" s="123"/>
      <c r="G138" s="84"/>
      <c r="H138" s="142"/>
      <c r="I138" s="122">
        <f t="shared" si="107"/>
        <v>15</v>
      </c>
      <c r="J138" s="26"/>
      <c r="K138" s="28" t="str">
        <f t="shared" si="92"/>
        <v/>
      </c>
      <c r="L138" s="142"/>
      <c r="M138" s="122">
        <f t="shared" si="98"/>
        <v>25</v>
      </c>
      <c r="N138" s="26"/>
      <c r="O138" s="28" t="str">
        <f t="shared" si="93"/>
        <v/>
      </c>
      <c r="P138" s="142"/>
      <c r="Q138" s="122">
        <f t="shared" si="99"/>
        <v>0</v>
      </c>
      <c r="R138" s="26"/>
      <c r="S138" s="28" t="str">
        <f t="shared" si="94"/>
        <v/>
      </c>
      <c r="T138" s="142"/>
      <c r="U138" s="122">
        <f t="shared" si="100"/>
        <v>0</v>
      </c>
      <c r="V138" s="26"/>
      <c r="W138" s="28" t="str">
        <f t="shared" si="95"/>
        <v/>
      </c>
      <c r="X138" s="142"/>
      <c r="Y138" s="122">
        <f t="shared" si="101"/>
        <v>0</v>
      </c>
      <c r="Z138" s="26"/>
      <c r="AA138" s="72" t="str">
        <f t="shared" si="96"/>
        <v/>
      </c>
      <c r="AB138" s="25" t="str">
        <f>IF(G138="","",COUNTIF(Tirades!$AY$5:$AY$1081,G138))</f>
        <v/>
      </c>
      <c r="AC138" s="1" t="str">
        <f>IF(SUMIF(Tirades!$AD$5:$AD$216,G138,Tirades!$AP$5:$AP$216)=0,"",SUMIF(Tirades!$AD$5:$AD$216,G138,Tirades!$AP$5:$AP$216))</f>
        <v/>
      </c>
      <c r="AD138" s="1" t="str">
        <f>IF(SUMIF(Tirades!$AD$221:$AD$432,G138,Tirades!$AP$221:$AP$432)=0,"",SUMIF(Tirades!$AD$221:$AD$432,G138,Tirades!$AP$221:$AP$432))</f>
        <v/>
      </c>
      <c r="AE138" s="1" t="str">
        <f>IF(SUMIF(Tirades!$AD$437:$AD$649,G138,Tirades!$AP$437:$AP$649)=0,"",SUMIF(Tirades!$AD$437:$AD$649,G138,Tirades!$AP$437:$AP$649))</f>
        <v/>
      </c>
      <c r="AF138" s="1" t="str">
        <f>IF(SUMIF(Tirades!$AD$654:$AD$865,G138,Tirades!$AP$654:$AP$865)=0,"",SUMIF(Tirades!$AD$654:$AD$865,G138,Tirades!$AP$654:$AP$865))</f>
        <v/>
      </c>
      <c r="AG138" s="1" t="str">
        <f>IF(SUMIF(Tirades!$AD$870:$AD$1081,G138,Tirades!$AP$870:$AP$1081)=0,"",SUMIF(Tirades!$AD$870:$AD$1081,G138,Tirades!$AP$870:$AP$1081))</f>
        <v/>
      </c>
      <c r="AH138" s="1" t="str">
        <f>IF(SUMIF(Tirades!$AD$5:$AD$1081,G138,Tirades!$AP$5:$AP$1081)=0,"",SUMIF(Tirades!$AD$5:$AD$1081,G138,Tirades!$AP$5:$AP$1081))</f>
        <v/>
      </c>
      <c r="AI138" s="4" t="str">
        <f t="shared" si="103"/>
        <v/>
      </c>
      <c r="AJ138" s="5" t="str">
        <f t="shared" si="104"/>
        <v/>
      </c>
      <c r="AK138" s="1" t="str">
        <f t="shared" si="124"/>
        <v/>
      </c>
      <c r="AL138" s="1">
        <f>SUMIF(Tirades!$AD$5:$AD$1081,G138,Tirades!$AR$5:$AR$1081)</f>
        <v>0</v>
      </c>
      <c r="AM138" s="6">
        <f t="shared" si="108"/>
        <v>0</v>
      </c>
      <c r="AN138" s="1">
        <f>SUMIF(Tirades!$AD$5:$AD$1081,G138,Tirades!$AS$5:$AS$1081)</f>
        <v>0</v>
      </c>
      <c r="AO138" s="7">
        <f t="shared" si="109"/>
        <v>0</v>
      </c>
      <c r="AP138" s="5" t="str">
        <f t="shared" si="105"/>
        <v/>
      </c>
      <c r="AQ138" s="1" t="str">
        <f t="shared" si="106"/>
        <v/>
      </c>
      <c r="AR138" s="1" t="str">
        <f t="shared" si="110"/>
        <v/>
      </c>
      <c r="AS138" t="str">
        <f t="shared" si="111"/>
        <v/>
      </c>
      <c r="AT138" s="1" t="str">
        <f t="shared" si="112"/>
        <v/>
      </c>
      <c r="AU138" s="1" t="str">
        <f t="shared" si="113"/>
        <v/>
      </c>
      <c r="AV138" t="str">
        <f t="shared" si="114"/>
        <v/>
      </c>
      <c r="AW138" s="1" t="str">
        <f t="shared" si="115"/>
        <v/>
      </c>
      <c r="AX138" s="1" t="str">
        <f t="shared" si="116"/>
        <v/>
      </c>
      <c r="AY138" s="1" t="str">
        <f t="shared" si="117"/>
        <v/>
      </c>
      <c r="AZ138" s="1" t="str">
        <f t="shared" si="118"/>
        <v/>
      </c>
      <c r="BA138" s="1" t="str">
        <f t="shared" si="119"/>
        <v/>
      </c>
      <c r="BB138" s="1" t="str">
        <f t="shared" si="120"/>
        <v/>
      </c>
      <c r="BC138" s="1" t="str">
        <f t="shared" si="121"/>
        <v/>
      </c>
      <c r="BD138" s="1" t="str">
        <f t="shared" si="122"/>
        <v/>
      </c>
      <c r="BE138" s="76" t="str">
        <f>IF(G138="","",(SUMIF(Tirades!$BA$5:$BA$1081,G138,Tirades!$BB$5:$BB$1081)))</f>
        <v/>
      </c>
      <c r="BI138" s="30"/>
      <c r="BW138" s="61" t="str">
        <f t="shared" si="127"/>
        <v/>
      </c>
      <c r="BY138" s="75" t="str">
        <f t="shared" si="125"/>
        <v/>
      </c>
      <c r="BZ138" s="61" t="str">
        <f t="shared" si="126"/>
        <v/>
      </c>
      <c r="CA138" s="90" t="str">
        <f>IF(BZ138="","",((SUMIF(Tirades!$AD$5:$AD$1081,G137,Tirades!$AX$5:$AX$1081))+A137))</f>
        <v/>
      </c>
    </row>
    <row r="139" spans="1:79">
      <c r="A139" s="70">
        <v>1.7100000000000001E-7</v>
      </c>
      <c r="B139" s="143">
        <v>18</v>
      </c>
      <c r="C139" s="142"/>
      <c r="D139" s="146" t="s">
        <v>175</v>
      </c>
      <c r="E139" s="127" t="str">
        <f>D139</f>
        <v>Juego de Conos</v>
      </c>
      <c r="F139" s="124" t="s">
        <v>104</v>
      </c>
      <c r="G139" s="107" t="s">
        <v>176</v>
      </c>
      <c r="H139" s="152">
        <v>16</v>
      </c>
      <c r="I139" s="122">
        <f>H139</f>
        <v>16</v>
      </c>
      <c r="J139" s="26">
        <v>1</v>
      </c>
      <c r="K139" s="28">
        <f t="shared" si="92"/>
        <v>161</v>
      </c>
      <c r="L139" s="142">
        <v>6</v>
      </c>
      <c r="M139" s="122">
        <f>L139</f>
        <v>6</v>
      </c>
      <c r="N139" s="26"/>
      <c r="O139" s="28" t="str">
        <f t="shared" si="93"/>
        <v/>
      </c>
      <c r="P139" s="142"/>
      <c r="Q139" s="122">
        <f>P139</f>
        <v>0</v>
      </c>
      <c r="R139" s="26"/>
      <c r="S139" s="28" t="str">
        <f t="shared" si="94"/>
        <v/>
      </c>
      <c r="T139" s="142"/>
      <c r="U139" s="122">
        <f>T139</f>
        <v>0</v>
      </c>
      <c r="V139" s="26"/>
      <c r="W139" s="28" t="str">
        <f t="shared" si="95"/>
        <v/>
      </c>
      <c r="X139" s="142"/>
      <c r="Y139" s="122">
        <f>X139</f>
        <v>0</v>
      </c>
      <c r="Z139" s="26"/>
      <c r="AA139" s="72" t="str">
        <f t="shared" si="96"/>
        <v/>
      </c>
      <c r="AB139" s="25">
        <f>IF(G139="","",COUNTIF(Tirades!$AY$5:$AY$1081,G139))</f>
        <v>1</v>
      </c>
      <c r="AC139" s="1">
        <f>IF(SUMIF(Tirades!$AD$5:$AD$216,G139,Tirades!$AP$5:$AP$216)=0,"",SUMIF(Tirades!$AD$5:$AD$216,G139,Tirades!$AP$5:$AP$216))</f>
        <v>45</v>
      </c>
      <c r="AD139" s="1" t="str">
        <f>IF(SUMIF(Tirades!$AD$221:$AD$432,G139,Tirades!$AP$221:$AP$432)=0,"",SUMIF(Tirades!$AD$221:$AD$432,G139,Tirades!$AP$221:$AP$432))</f>
        <v/>
      </c>
      <c r="AE139" s="1" t="str">
        <f>IF(SUMIF(Tirades!$AD$437:$AD$649,G139,Tirades!$AP$437:$AP$649)=0,"",SUMIF(Tirades!$AD$437:$AD$649,G139,Tirades!$AP$437:$AP$649))</f>
        <v/>
      </c>
      <c r="AF139" s="1" t="str">
        <f>IF(SUMIF(Tirades!$AD$654:$AD$865,G139,Tirades!$AP$654:$AP$865)=0,"",SUMIF(Tirades!$AD$654:$AD$865,G139,Tirades!$AP$654:$AP$865))</f>
        <v/>
      </c>
      <c r="AG139" s="1" t="str">
        <f>IF(SUMIF(Tirades!$AD$870:$AD$1081,G139,Tirades!$AP$870:$AP$1081)=0,"",SUMIF(Tirades!$AD$870:$AD$1081,G139,Tirades!$AP$870:$AP$1081))</f>
        <v/>
      </c>
      <c r="AH139" s="1">
        <f>IF(SUMIF(Tirades!$AD$5:$AD$1081,G139,Tirades!$AP$5:$AP$1081)=0,"",SUMIF(Tirades!$AD$5:$AD$1081,G139,Tirades!$AP$5:$AP$1081))</f>
        <v>45</v>
      </c>
      <c r="AI139" s="4">
        <f t="shared" si="103"/>
        <v>45</v>
      </c>
      <c r="AJ139" s="5">
        <f t="shared" si="104"/>
        <v>45.002001171000003</v>
      </c>
      <c r="AK139" s="1">
        <f t="shared" si="124"/>
        <v>140</v>
      </c>
      <c r="AL139" s="1">
        <f>SUMIF(Tirades!$AD$5:$AD$1081,G139,Tirades!$AR$5:$AR$1081)</f>
        <v>2</v>
      </c>
      <c r="AM139" s="6">
        <f t="shared" si="108"/>
        <v>2E-3</v>
      </c>
      <c r="AN139" s="1">
        <f>SUMIF(Tirades!$AD$5:$AD$1081,G139,Tirades!$AS$5:$AS$1081)</f>
        <v>1</v>
      </c>
      <c r="AO139" s="7">
        <f t="shared" si="109"/>
        <v>9.9999999999999995E-7</v>
      </c>
      <c r="AP139" s="5">
        <f t="shared" si="105"/>
        <v>45.002001171000003</v>
      </c>
      <c r="AQ139" s="1" t="str">
        <f t="shared" si="106"/>
        <v>Marc Ruiz</v>
      </c>
      <c r="AR139" s="1" t="str">
        <f t="shared" si="110"/>
        <v>Juego de Conos</v>
      </c>
      <c r="AS139" t="str">
        <f t="shared" si="111"/>
        <v/>
      </c>
      <c r="AT139" s="1" t="str">
        <f t="shared" si="112"/>
        <v/>
      </c>
      <c r="AU139" s="1" t="str">
        <f t="shared" si="113"/>
        <v/>
      </c>
      <c r="AV139">
        <f t="shared" si="114"/>
        <v>45.002001171000003</v>
      </c>
      <c r="AW139" s="1">
        <f t="shared" si="115"/>
        <v>97</v>
      </c>
      <c r="AX139" s="1" t="str">
        <f t="shared" si="116"/>
        <v>Marc Ruiz</v>
      </c>
      <c r="AY139" s="1" t="str">
        <f t="shared" si="117"/>
        <v/>
      </c>
      <c r="AZ139" s="1" t="str">
        <f t="shared" si="118"/>
        <v/>
      </c>
      <c r="BA139" s="1" t="str">
        <f t="shared" si="119"/>
        <v/>
      </c>
      <c r="BB139" s="1">
        <f t="shared" si="120"/>
        <v>45.002001171000003</v>
      </c>
      <c r="BC139" s="1">
        <f t="shared" si="121"/>
        <v>17</v>
      </c>
      <c r="BD139" s="1" t="str">
        <f t="shared" si="122"/>
        <v>Marc Ruiz</v>
      </c>
      <c r="BE139" s="76">
        <f>IF(G139="","",(SUMIF(Tirades!$BA$5:$BA$1081,G139,Tirades!$BB$5:$BB$1081)))</f>
        <v>9</v>
      </c>
      <c r="BI139" s="30"/>
      <c r="BW139" s="61" t="str">
        <f t="shared" si="127"/>
        <v/>
      </c>
      <c r="BY139" s="75" t="str">
        <f t="shared" si="125"/>
        <v/>
      </c>
      <c r="BZ139" s="61" t="str">
        <f t="shared" si="126"/>
        <v/>
      </c>
      <c r="CA139" s="90" t="str">
        <f>IF(BZ139="","",((SUMIF(Tirades!$AD$5:$AD$1081,G138,Tirades!$AX$5:$AX$1081))+A138))</f>
        <v/>
      </c>
    </row>
    <row r="140" spans="1:79">
      <c r="A140" s="70">
        <v>1.72E-7</v>
      </c>
      <c r="B140" s="143"/>
      <c r="C140" s="142"/>
      <c r="D140" s="147"/>
      <c r="E140" s="127" t="str">
        <f t="shared" si="123"/>
        <v>Juego de Conos</v>
      </c>
      <c r="F140" s="124" t="s">
        <v>104</v>
      </c>
      <c r="G140" s="107" t="s">
        <v>177</v>
      </c>
      <c r="H140" s="152"/>
      <c r="I140" s="122">
        <f t="shared" si="97"/>
        <v>16</v>
      </c>
      <c r="J140" s="26">
        <v>2</v>
      </c>
      <c r="K140" s="28">
        <f t="shared" si="92"/>
        <v>162</v>
      </c>
      <c r="L140" s="142"/>
      <c r="M140" s="122">
        <f t="shared" si="98"/>
        <v>6</v>
      </c>
      <c r="N140" s="26">
        <v>2</v>
      </c>
      <c r="O140" s="28">
        <f t="shared" si="93"/>
        <v>62</v>
      </c>
      <c r="P140" s="142"/>
      <c r="Q140" s="122">
        <f t="shared" si="99"/>
        <v>0</v>
      </c>
      <c r="R140" s="26"/>
      <c r="S140" s="28" t="str">
        <f t="shared" si="94"/>
        <v/>
      </c>
      <c r="T140" s="142"/>
      <c r="U140" s="122">
        <f t="shared" si="100"/>
        <v>0</v>
      </c>
      <c r="V140" s="26"/>
      <c r="W140" s="28" t="str">
        <f t="shared" si="95"/>
        <v/>
      </c>
      <c r="X140" s="142"/>
      <c r="Y140" s="122">
        <f t="shared" si="101"/>
        <v>0</v>
      </c>
      <c r="Z140" s="26"/>
      <c r="AA140" s="72" t="str">
        <f t="shared" si="96"/>
        <v/>
      </c>
      <c r="AB140" s="25">
        <f>IF(G140="","",COUNTIF(Tirades!$AY$5:$AY$1081,G140))</f>
        <v>2</v>
      </c>
      <c r="AC140" s="1">
        <f>IF(SUMIF(Tirades!$AD$5:$AD$216,G140,Tirades!$AP$5:$AP$216)=0,"",SUMIF(Tirades!$AD$5:$AD$216,G140,Tirades!$AP$5:$AP$216))</f>
        <v>44</v>
      </c>
      <c r="AD140" s="1">
        <f>IF(SUMIF(Tirades!$AD$221:$AD$432,G140,Tirades!$AP$221:$AP$432)=0,"",SUMIF(Tirades!$AD$221:$AD$432,G140,Tirades!$AP$221:$AP$432))</f>
        <v>34</v>
      </c>
      <c r="AE140" s="1" t="str">
        <f>IF(SUMIF(Tirades!$AD$437:$AD$649,G140,Tirades!$AP$437:$AP$649)=0,"",SUMIF(Tirades!$AD$437:$AD$649,G140,Tirades!$AP$437:$AP$649))</f>
        <v/>
      </c>
      <c r="AF140" s="1" t="str">
        <f>IF(SUMIF(Tirades!$AD$654:$AD$865,G140,Tirades!$AP$654:$AP$865)=0,"",SUMIF(Tirades!$AD$654:$AD$865,G140,Tirades!$AP$654:$AP$865))</f>
        <v/>
      </c>
      <c r="AG140" s="1" t="str">
        <f>IF(SUMIF(Tirades!$AD$870:$AD$1081,G140,Tirades!$AP$870:$AP$1081)=0,"",SUMIF(Tirades!$AD$870:$AD$1081,G140,Tirades!$AP$870:$AP$1081))</f>
        <v/>
      </c>
      <c r="AH140" s="1">
        <f>IF(SUMIF(Tirades!$AD$5:$AD$1081,G140,Tirades!$AP$5:$AP$1081)=0,"",SUMIF(Tirades!$AD$5:$AD$1081,G140,Tirades!$AP$5:$AP$1081))</f>
        <v>78</v>
      </c>
      <c r="AI140" s="4">
        <f t="shared" si="103"/>
        <v>39</v>
      </c>
      <c r="AJ140" s="5">
        <f t="shared" si="104"/>
        <v>39.002500585999996</v>
      </c>
      <c r="AK140" s="1">
        <f t="shared" si="124"/>
        <v>158</v>
      </c>
      <c r="AL140" s="1">
        <f>SUMIF(Tirades!$AD$5:$AD$1081,G140,Tirades!$AR$5:$AR$1081)</f>
        <v>5</v>
      </c>
      <c r="AM140" s="6">
        <f t="shared" si="108"/>
        <v>5.0000000000000001E-3</v>
      </c>
      <c r="AN140" s="1">
        <f>SUMIF(Tirades!$AD$5:$AD$1081,G140,Tirades!$AS$5:$AS$1081)</f>
        <v>1</v>
      </c>
      <c r="AO140" s="7">
        <f t="shared" si="109"/>
        <v>9.9999999999999995E-7</v>
      </c>
      <c r="AP140" s="5">
        <f t="shared" si="105"/>
        <v>78.005001171999993</v>
      </c>
      <c r="AQ140" s="1" t="str">
        <f t="shared" si="106"/>
        <v>Marc Oller</v>
      </c>
      <c r="AR140" s="1" t="str">
        <f t="shared" si="110"/>
        <v>Juego de Conos</v>
      </c>
      <c r="AS140" t="str">
        <f t="shared" si="111"/>
        <v/>
      </c>
      <c r="AT140" s="1" t="str">
        <f t="shared" si="112"/>
        <v/>
      </c>
      <c r="AU140" s="1" t="str">
        <f t="shared" si="113"/>
        <v/>
      </c>
      <c r="AV140">
        <f t="shared" si="114"/>
        <v>39.002500585999996</v>
      </c>
      <c r="AW140" s="1">
        <f t="shared" si="115"/>
        <v>113</v>
      </c>
      <c r="AX140" s="1" t="str">
        <f t="shared" si="116"/>
        <v>Marc Oller</v>
      </c>
      <c r="AY140" s="1" t="str">
        <f t="shared" si="117"/>
        <v/>
      </c>
      <c r="AZ140" s="1" t="str">
        <f t="shared" si="118"/>
        <v/>
      </c>
      <c r="BA140" s="1" t="str">
        <f t="shared" si="119"/>
        <v/>
      </c>
      <c r="BB140" s="1">
        <f t="shared" si="120"/>
        <v>39.002500585999996</v>
      </c>
      <c r="BC140" s="1">
        <f t="shared" si="121"/>
        <v>20</v>
      </c>
      <c r="BD140" s="1" t="str">
        <f t="shared" si="122"/>
        <v>Marc Oller</v>
      </c>
      <c r="BE140" s="76">
        <f>IF(G140="","",(SUMIF(Tirades!$BA$5:$BA$1081,G140,Tirades!$BB$5:$BB$1081)))</f>
        <v>18</v>
      </c>
      <c r="BI140" s="30"/>
      <c r="BW140" s="61" t="str">
        <f t="shared" si="127"/>
        <v/>
      </c>
      <c r="BY140" s="75">
        <f t="shared" si="125"/>
        <v>148</v>
      </c>
      <c r="BZ140" s="61" t="str">
        <f t="shared" si="126"/>
        <v>Marc Ruiz</v>
      </c>
      <c r="CA140" s="90">
        <f>IF(BZ140="","",((SUMIF(Tirades!$AD$5:$AD$1081,G139,Tirades!$AX$5:$AX$1081))+A139))</f>
        <v>1.7100000000000001E-7</v>
      </c>
    </row>
    <row r="141" spans="1:79">
      <c r="A141" s="70">
        <v>1.73E-7</v>
      </c>
      <c r="B141" s="143"/>
      <c r="C141" s="142"/>
      <c r="D141" s="147"/>
      <c r="E141" s="127" t="str">
        <f t="shared" si="123"/>
        <v>Juego de Conos</v>
      </c>
      <c r="F141" s="124" t="s">
        <v>104</v>
      </c>
      <c r="G141" s="107" t="s">
        <v>178</v>
      </c>
      <c r="H141" s="152"/>
      <c r="I141" s="122">
        <f t="shared" si="97"/>
        <v>16</v>
      </c>
      <c r="J141" s="26"/>
      <c r="K141" s="28" t="str">
        <f t="shared" si="92"/>
        <v/>
      </c>
      <c r="L141" s="142"/>
      <c r="M141" s="122">
        <f t="shared" si="98"/>
        <v>6</v>
      </c>
      <c r="N141" s="26">
        <v>4</v>
      </c>
      <c r="O141" s="28">
        <f t="shared" si="93"/>
        <v>64</v>
      </c>
      <c r="P141" s="142"/>
      <c r="Q141" s="122">
        <f t="shared" si="99"/>
        <v>0</v>
      </c>
      <c r="R141" s="26"/>
      <c r="S141" s="28" t="str">
        <f t="shared" si="94"/>
        <v/>
      </c>
      <c r="T141" s="142"/>
      <c r="U141" s="122">
        <f t="shared" si="100"/>
        <v>0</v>
      </c>
      <c r="V141" s="26"/>
      <c r="W141" s="28" t="str">
        <f t="shared" si="95"/>
        <v/>
      </c>
      <c r="X141" s="142"/>
      <c r="Y141" s="122">
        <f t="shared" si="101"/>
        <v>0</v>
      </c>
      <c r="Z141" s="26"/>
      <c r="AA141" s="72" t="str">
        <f t="shared" si="96"/>
        <v/>
      </c>
      <c r="AB141" s="25">
        <f>IF(G141="","",COUNTIF(Tirades!$AY$5:$AY$1081,G141))</f>
        <v>1</v>
      </c>
      <c r="AC141" s="1" t="str">
        <f>IF(SUMIF(Tirades!$AD$5:$AD$216,G141,Tirades!$AP$5:$AP$216)=0,"",SUMIF(Tirades!$AD$5:$AD$216,G141,Tirades!$AP$5:$AP$216))</f>
        <v/>
      </c>
      <c r="AD141" s="1">
        <f>IF(SUMIF(Tirades!$AD$221:$AD$432,G141,Tirades!$AP$221:$AP$432)=0,"",SUMIF(Tirades!$AD$221:$AD$432,G141,Tirades!$AP$221:$AP$432))</f>
        <v>48</v>
      </c>
      <c r="AE141" s="1" t="str">
        <f>IF(SUMIF(Tirades!$AD$437:$AD$649,G141,Tirades!$AP$437:$AP$649)=0,"",SUMIF(Tirades!$AD$437:$AD$649,G141,Tirades!$AP$437:$AP$649))</f>
        <v/>
      </c>
      <c r="AF141" s="1" t="str">
        <f>IF(SUMIF(Tirades!$AD$654:$AD$865,G141,Tirades!$AP$654:$AP$865)=0,"",SUMIF(Tirades!$AD$654:$AD$865,G141,Tirades!$AP$654:$AP$865))</f>
        <v/>
      </c>
      <c r="AG141" s="1" t="str">
        <f>IF(SUMIF(Tirades!$AD$870:$AD$1081,G141,Tirades!$AP$870:$AP$1081)=0,"",SUMIF(Tirades!$AD$870:$AD$1081,G141,Tirades!$AP$870:$AP$1081))</f>
        <v/>
      </c>
      <c r="AH141" s="1">
        <f>IF(SUMIF(Tirades!$AD$5:$AD$1081,G141,Tirades!$AP$5:$AP$1081)=0,"",SUMIF(Tirades!$AD$5:$AD$1081,G141,Tirades!$AP$5:$AP$1081))</f>
        <v>48</v>
      </c>
      <c r="AI141" s="4">
        <f t="shared" si="103"/>
        <v>48</v>
      </c>
      <c r="AJ141" s="5">
        <f t="shared" si="104"/>
        <v>48.003000172999997</v>
      </c>
      <c r="AK141" s="1">
        <f t="shared" si="124"/>
        <v>125</v>
      </c>
      <c r="AL141" s="1">
        <f>SUMIF(Tirades!$AD$5:$AD$1081,G141,Tirades!$AR$5:$AR$1081)</f>
        <v>3</v>
      </c>
      <c r="AM141" s="6">
        <f t="shared" si="108"/>
        <v>3.0000000000000001E-3</v>
      </c>
      <c r="AN141" s="1">
        <f>SUMIF(Tirades!$AD$5:$AD$1081,G141,Tirades!$AS$5:$AS$1081)</f>
        <v>0</v>
      </c>
      <c r="AO141" s="7">
        <f t="shared" si="109"/>
        <v>0</v>
      </c>
      <c r="AP141" s="5">
        <f t="shared" si="105"/>
        <v>48.003000172999997</v>
      </c>
      <c r="AQ141" s="1" t="str">
        <f t="shared" si="106"/>
        <v>Pablo Pérez</v>
      </c>
      <c r="AR141" s="1" t="str">
        <f t="shared" si="110"/>
        <v>Juego de Conos</v>
      </c>
      <c r="AS141" t="str">
        <f t="shared" si="111"/>
        <v/>
      </c>
      <c r="AT141" s="1" t="str">
        <f t="shared" si="112"/>
        <v/>
      </c>
      <c r="AU141" s="1" t="str">
        <f t="shared" si="113"/>
        <v/>
      </c>
      <c r="AV141">
        <f t="shared" si="114"/>
        <v>48.003000172999997</v>
      </c>
      <c r="AW141" s="1">
        <f t="shared" si="115"/>
        <v>82</v>
      </c>
      <c r="AX141" s="1" t="str">
        <f t="shared" si="116"/>
        <v>Pablo Pérez</v>
      </c>
      <c r="AY141" s="1" t="str">
        <f t="shared" si="117"/>
        <v/>
      </c>
      <c r="AZ141" s="1" t="str">
        <f t="shared" si="118"/>
        <v/>
      </c>
      <c r="BA141" s="1" t="str">
        <f t="shared" si="119"/>
        <v/>
      </c>
      <c r="BB141" s="1">
        <f t="shared" si="120"/>
        <v>48.003000172999997</v>
      </c>
      <c r="BC141" s="1">
        <f t="shared" si="121"/>
        <v>15</v>
      </c>
      <c r="BD141" s="1" t="str">
        <f t="shared" si="122"/>
        <v>Pablo Pérez</v>
      </c>
      <c r="BE141" s="76">
        <f>IF(G141="","",(SUMIF(Tirades!$BA$5:$BA$1081,G141,Tirades!$BB$5:$BB$1081)))</f>
        <v>9</v>
      </c>
      <c r="BI141" s="30"/>
      <c r="BW141" s="61" t="str">
        <f t="shared" si="127"/>
        <v/>
      </c>
      <c r="BY141" s="75">
        <f t="shared" si="125"/>
        <v>39</v>
      </c>
      <c r="BZ141" s="61" t="str">
        <f t="shared" si="126"/>
        <v>Marc Oller</v>
      </c>
      <c r="CA141" s="90">
        <f>IF(BZ141="","",((SUMIF(Tirades!$AD$5:$AD$1081,G140,Tirades!$AX$5:$AX$1081))+A140))</f>
        <v>3.000000172</v>
      </c>
    </row>
    <row r="142" spans="1:79">
      <c r="A142" s="70">
        <v>1.7400000000000002E-7</v>
      </c>
      <c r="B142" s="143"/>
      <c r="C142" s="142"/>
      <c r="D142" s="147"/>
      <c r="E142" s="127" t="str">
        <f t="shared" si="123"/>
        <v>Juego de Conos</v>
      </c>
      <c r="F142" s="124" t="s">
        <v>104</v>
      </c>
      <c r="G142" s="107" t="s">
        <v>179</v>
      </c>
      <c r="H142" s="152"/>
      <c r="I142" s="122">
        <f t="shared" si="97"/>
        <v>16</v>
      </c>
      <c r="J142" s="26">
        <v>4</v>
      </c>
      <c r="K142" s="28">
        <f t="shared" si="92"/>
        <v>164</v>
      </c>
      <c r="L142" s="142"/>
      <c r="M142" s="122">
        <f t="shared" si="98"/>
        <v>6</v>
      </c>
      <c r="N142" s="26">
        <v>5</v>
      </c>
      <c r="O142" s="28">
        <f t="shared" si="93"/>
        <v>65</v>
      </c>
      <c r="P142" s="142"/>
      <c r="Q142" s="122">
        <f t="shared" si="99"/>
        <v>0</v>
      </c>
      <c r="R142" s="26"/>
      <c r="S142" s="28" t="str">
        <f t="shared" si="94"/>
        <v/>
      </c>
      <c r="T142" s="142"/>
      <c r="U142" s="122">
        <f t="shared" si="100"/>
        <v>0</v>
      </c>
      <c r="V142" s="26"/>
      <c r="W142" s="28" t="str">
        <f t="shared" si="95"/>
        <v/>
      </c>
      <c r="X142" s="142"/>
      <c r="Y142" s="122">
        <f t="shared" si="101"/>
        <v>0</v>
      </c>
      <c r="Z142" s="26"/>
      <c r="AA142" s="72" t="str">
        <f t="shared" si="96"/>
        <v/>
      </c>
      <c r="AB142" s="25">
        <f>IF(G142="","",COUNTIF(Tirades!$AY$5:$AY$1081,G142))</f>
        <v>2</v>
      </c>
      <c r="AC142" s="1">
        <f>IF(SUMIF(Tirades!$AD$5:$AD$216,G142,Tirades!$AP$5:$AP$216)=0,"",SUMIF(Tirades!$AD$5:$AD$216,G142,Tirades!$AP$5:$AP$216))</f>
        <v>52</v>
      </c>
      <c r="AD142" s="1">
        <f>IF(SUMIF(Tirades!$AD$221:$AD$432,G142,Tirades!$AP$221:$AP$432)=0,"",SUMIF(Tirades!$AD$221:$AD$432,G142,Tirades!$AP$221:$AP$432))</f>
        <v>49</v>
      </c>
      <c r="AE142" s="1" t="str">
        <f>IF(SUMIF(Tirades!$AD$437:$AD$649,G142,Tirades!$AP$437:$AP$649)=0,"",SUMIF(Tirades!$AD$437:$AD$649,G142,Tirades!$AP$437:$AP$649))</f>
        <v/>
      </c>
      <c r="AF142" s="1" t="str">
        <f>IF(SUMIF(Tirades!$AD$654:$AD$865,G142,Tirades!$AP$654:$AP$865)=0,"",SUMIF(Tirades!$AD$654:$AD$865,G142,Tirades!$AP$654:$AP$865))</f>
        <v/>
      </c>
      <c r="AG142" s="1" t="str">
        <f>IF(SUMIF(Tirades!$AD$870:$AD$1081,G142,Tirades!$AP$870:$AP$1081)=0,"",SUMIF(Tirades!$AD$870:$AD$1081,G142,Tirades!$AP$870:$AP$1081))</f>
        <v/>
      </c>
      <c r="AH142" s="1">
        <f>IF(SUMIF(Tirades!$AD$5:$AD$1081,G142,Tirades!$AP$5:$AP$1081)=0,"",SUMIF(Tirades!$AD$5:$AD$1081,G142,Tirades!$AP$5:$AP$1081))</f>
        <v>101</v>
      </c>
      <c r="AI142" s="4">
        <f t="shared" si="103"/>
        <v>50.5</v>
      </c>
      <c r="AJ142" s="5">
        <f t="shared" si="104"/>
        <v>50.503000586999995</v>
      </c>
      <c r="AK142" s="1">
        <f t="shared" si="124"/>
        <v>116</v>
      </c>
      <c r="AL142" s="1">
        <f>SUMIF(Tirades!$AD$5:$AD$1081,G142,Tirades!$AR$5:$AR$1081)</f>
        <v>6</v>
      </c>
      <c r="AM142" s="6">
        <f t="shared" si="108"/>
        <v>6.0000000000000001E-3</v>
      </c>
      <c r="AN142" s="1">
        <f>SUMIF(Tirades!$AD$5:$AD$1081,G142,Tirades!$AS$5:$AS$1081)</f>
        <v>1</v>
      </c>
      <c r="AO142" s="7">
        <f t="shared" si="109"/>
        <v>9.9999999999999995E-7</v>
      </c>
      <c r="AP142" s="5">
        <f t="shared" si="105"/>
        <v>101.00600117399999</v>
      </c>
      <c r="AQ142" s="1" t="str">
        <f t="shared" si="106"/>
        <v>Erik Morcillo</v>
      </c>
      <c r="AR142" s="1" t="str">
        <f t="shared" si="110"/>
        <v>Juego de Conos</v>
      </c>
      <c r="AS142" t="str">
        <f t="shared" si="111"/>
        <v/>
      </c>
      <c r="AT142" s="1" t="str">
        <f t="shared" si="112"/>
        <v/>
      </c>
      <c r="AU142" s="1" t="str">
        <f t="shared" si="113"/>
        <v/>
      </c>
      <c r="AV142">
        <f t="shared" si="114"/>
        <v>50.503000586999995</v>
      </c>
      <c r="AW142" s="1">
        <f t="shared" si="115"/>
        <v>75</v>
      </c>
      <c r="AX142" s="1" t="str">
        <f t="shared" si="116"/>
        <v>Erik Morcillo</v>
      </c>
      <c r="AY142" s="1" t="str">
        <f t="shared" si="117"/>
        <v/>
      </c>
      <c r="AZ142" s="1" t="str">
        <f t="shared" si="118"/>
        <v/>
      </c>
      <c r="BA142" s="1" t="str">
        <f t="shared" si="119"/>
        <v/>
      </c>
      <c r="BB142" s="1">
        <f t="shared" si="120"/>
        <v>50.503000586999995</v>
      </c>
      <c r="BC142" s="1">
        <f t="shared" si="121"/>
        <v>13</v>
      </c>
      <c r="BD142" s="1" t="str">
        <f t="shared" si="122"/>
        <v>Erik Morcillo</v>
      </c>
      <c r="BE142" s="76">
        <f>IF(G142="","",(SUMIF(Tirades!$BA$5:$BA$1081,G142,Tirades!$BB$5:$BB$1081)))</f>
        <v>18</v>
      </c>
      <c r="BI142" s="30"/>
      <c r="BW142" s="61" t="str">
        <f t="shared" si="127"/>
        <v/>
      </c>
      <c r="BY142" s="75">
        <f t="shared" si="125"/>
        <v>147</v>
      </c>
      <c r="BZ142" s="61" t="str">
        <f t="shared" si="126"/>
        <v>Pablo Pérez</v>
      </c>
      <c r="CA142" s="90">
        <f>IF(BZ142="","",((SUMIF(Tirades!$AD$5:$AD$1081,G141,Tirades!$AX$5:$AX$1081))+A141))</f>
        <v>1.73E-7</v>
      </c>
    </row>
    <row r="143" spans="1:79">
      <c r="A143" s="70">
        <v>1.7500000000000002E-7</v>
      </c>
      <c r="B143" s="143"/>
      <c r="C143" s="142"/>
      <c r="D143" s="147"/>
      <c r="E143" s="127" t="str">
        <f t="shared" si="123"/>
        <v>Juego de Conos</v>
      </c>
      <c r="F143" s="124" t="s">
        <v>104</v>
      </c>
      <c r="G143" s="107" t="s">
        <v>180</v>
      </c>
      <c r="H143" s="152"/>
      <c r="I143" s="122">
        <f t="shared" si="97"/>
        <v>16</v>
      </c>
      <c r="J143" s="26"/>
      <c r="K143" s="28" t="str">
        <f t="shared" si="92"/>
        <v/>
      </c>
      <c r="L143" s="142"/>
      <c r="M143" s="122">
        <f t="shared" si="98"/>
        <v>6</v>
      </c>
      <c r="N143" s="26">
        <v>1</v>
      </c>
      <c r="O143" s="28">
        <f t="shared" si="93"/>
        <v>61</v>
      </c>
      <c r="P143" s="142"/>
      <c r="Q143" s="122">
        <f t="shared" si="99"/>
        <v>0</v>
      </c>
      <c r="R143" s="26"/>
      <c r="S143" s="28" t="str">
        <f t="shared" si="94"/>
        <v/>
      </c>
      <c r="T143" s="142"/>
      <c r="U143" s="122">
        <f t="shared" si="100"/>
        <v>0</v>
      </c>
      <c r="V143" s="26"/>
      <c r="W143" s="28" t="str">
        <f t="shared" si="95"/>
        <v/>
      </c>
      <c r="X143" s="142"/>
      <c r="Y143" s="122">
        <f t="shared" si="101"/>
        <v>0</v>
      </c>
      <c r="Z143" s="26"/>
      <c r="AA143" s="72" t="str">
        <f t="shared" si="96"/>
        <v/>
      </c>
      <c r="AB143" s="25">
        <f>IF(G143="","",COUNTIF(Tirades!$AY$5:$AY$1081,G143))</f>
        <v>1</v>
      </c>
      <c r="AC143" s="1" t="str">
        <f>IF(SUMIF(Tirades!$AD$5:$AD$216,G143,Tirades!$AP$5:$AP$216)=0,"",SUMIF(Tirades!$AD$5:$AD$216,G143,Tirades!$AP$5:$AP$216))</f>
        <v/>
      </c>
      <c r="AD143" s="1">
        <f>IF(SUMIF(Tirades!$AD$221:$AD$432,G143,Tirades!$AP$221:$AP$432)=0,"",SUMIF(Tirades!$AD$221:$AD$432,G143,Tirades!$AP$221:$AP$432))</f>
        <v>21</v>
      </c>
      <c r="AE143" s="1" t="str">
        <f>IF(SUMIF(Tirades!$AD$437:$AD$649,G143,Tirades!$AP$437:$AP$649)=0,"",SUMIF(Tirades!$AD$437:$AD$649,G143,Tirades!$AP$437:$AP$649))</f>
        <v/>
      </c>
      <c r="AF143" s="1" t="str">
        <f>IF(SUMIF(Tirades!$AD$654:$AD$865,G143,Tirades!$AP$654:$AP$865)=0,"",SUMIF(Tirades!$AD$654:$AD$865,G143,Tirades!$AP$654:$AP$865))</f>
        <v/>
      </c>
      <c r="AG143" s="1" t="str">
        <f>IF(SUMIF(Tirades!$AD$870:$AD$1081,G143,Tirades!$AP$870:$AP$1081)=0,"",SUMIF(Tirades!$AD$870:$AD$1081,G143,Tirades!$AP$870:$AP$1081))</f>
        <v/>
      </c>
      <c r="AH143" s="1">
        <f>IF(SUMIF(Tirades!$AD$5:$AD$1081,G143,Tirades!$AP$5:$AP$1081)=0,"",SUMIF(Tirades!$AD$5:$AD$1081,G143,Tirades!$AP$5:$AP$1081))</f>
        <v>21</v>
      </c>
      <c r="AI143" s="4">
        <f t="shared" si="103"/>
        <v>21</v>
      </c>
      <c r="AJ143" s="5">
        <f t="shared" si="104"/>
        <v>21.000000175</v>
      </c>
      <c r="AK143" s="1">
        <f t="shared" si="124"/>
        <v>197</v>
      </c>
      <c r="AL143" s="1">
        <f>SUMIF(Tirades!$AD$5:$AD$1081,G143,Tirades!$AR$5:$AR$1081)</f>
        <v>0</v>
      </c>
      <c r="AM143" s="6">
        <f t="shared" si="108"/>
        <v>0</v>
      </c>
      <c r="AN143" s="1">
        <f>SUMIF(Tirades!$AD$5:$AD$1081,G143,Tirades!$AS$5:$AS$1081)</f>
        <v>0</v>
      </c>
      <c r="AO143" s="7">
        <f t="shared" si="109"/>
        <v>0</v>
      </c>
      <c r="AP143" s="5">
        <f t="shared" si="105"/>
        <v>21.000000175</v>
      </c>
      <c r="AQ143" s="1" t="str">
        <f t="shared" si="106"/>
        <v>Pol Oller</v>
      </c>
      <c r="AR143" s="1" t="str">
        <f t="shared" si="110"/>
        <v>Juego de Conos</v>
      </c>
      <c r="AS143" t="str">
        <f t="shared" si="111"/>
        <v/>
      </c>
      <c r="AT143" s="1" t="str">
        <f t="shared" si="112"/>
        <v/>
      </c>
      <c r="AU143" s="1" t="str">
        <f t="shared" si="113"/>
        <v/>
      </c>
      <c r="AV143">
        <f t="shared" si="114"/>
        <v>21.000000175</v>
      </c>
      <c r="AW143" s="1">
        <f t="shared" si="115"/>
        <v>149</v>
      </c>
      <c r="AX143" s="1" t="str">
        <f t="shared" si="116"/>
        <v>Pol Oller</v>
      </c>
      <c r="AY143" s="1" t="str">
        <f t="shared" si="117"/>
        <v/>
      </c>
      <c r="AZ143" s="1" t="str">
        <f t="shared" si="118"/>
        <v/>
      </c>
      <c r="BA143" s="1" t="str">
        <f t="shared" si="119"/>
        <v/>
      </c>
      <c r="BB143" s="1">
        <f t="shared" si="120"/>
        <v>21.000000175</v>
      </c>
      <c r="BC143" s="1">
        <f t="shared" si="121"/>
        <v>30</v>
      </c>
      <c r="BD143" s="1" t="str">
        <f t="shared" si="122"/>
        <v>Pol Oller</v>
      </c>
      <c r="BE143" s="76">
        <f>IF(G143="","",(SUMIF(Tirades!$BA$5:$BA$1081,G143,Tirades!$BB$5:$BB$1081)))</f>
        <v>9</v>
      </c>
      <c r="BI143" s="30"/>
      <c r="BW143" s="61" t="str">
        <f t="shared" si="127"/>
        <v/>
      </c>
      <c r="BY143" s="75">
        <f t="shared" si="125"/>
        <v>146</v>
      </c>
      <c r="BZ143" s="61" t="str">
        <f t="shared" si="126"/>
        <v>Erik Morcillo</v>
      </c>
      <c r="CA143" s="90">
        <f>IF(BZ143="","",((SUMIF(Tirades!$AD$5:$AD$1081,G142,Tirades!$AX$5:$AX$1081))+A142))</f>
        <v>1.7400000000000002E-7</v>
      </c>
    </row>
    <row r="144" spans="1:79">
      <c r="A144" s="70">
        <v>1.7600000000000001E-7</v>
      </c>
      <c r="B144" s="143"/>
      <c r="C144" s="142"/>
      <c r="D144" s="147"/>
      <c r="E144" s="127" t="str">
        <f t="shared" si="123"/>
        <v>Juego de Conos</v>
      </c>
      <c r="F144" s="124" t="s">
        <v>121</v>
      </c>
      <c r="G144" s="107" t="s">
        <v>181</v>
      </c>
      <c r="H144" s="152"/>
      <c r="I144" s="122">
        <f t="shared" si="97"/>
        <v>16</v>
      </c>
      <c r="J144" s="26">
        <v>3</v>
      </c>
      <c r="K144" s="28">
        <f t="shared" si="92"/>
        <v>163</v>
      </c>
      <c r="L144" s="142"/>
      <c r="M144" s="122">
        <f t="shared" si="98"/>
        <v>6</v>
      </c>
      <c r="N144" s="26">
        <v>3</v>
      </c>
      <c r="O144" s="28">
        <f t="shared" si="93"/>
        <v>63</v>
      </c>
      <c r="P144" s="142"/>
      <c r="Q144" s="122">
        <f t="shared" si="99"/>
        <v>0</v>
      </c>
      <c r="R144" s="26"/>
      <c r="S144" s="28" t="str">
        <f t="shared" si="94"/>
        <v/>
      </c>
      <c r="T144" s="142"/>
      <c r="U144" s="122">
        <f t="shared" si="100"/>
        <v>0</v>
      </c>
      <c r="V144" s="26"/>
      <c r="W144" s="28" t="str">
        <f t="shared" si="95"/>
        <v/>
      </c>
      <c r="X144" s="142"/>
      <c r="Y144" s="122">
        <f t="shared" si="101"/>
        <v>0</v>
      </c>
      <c r="Z144" s="26"/>
      <c r="AA144" s="72" t="str">
        <f t="shared" si="96"/>
        <v/>
      </c>
      <c r="AB144" s="25">
        <f>IF(G144="","",COUNTIF(Tirades!$AY$5:$AY$1081,G144))</f>
        <v>2</v>
      </c>
      <c r="AC144" s="1">
        <f>IF(SUMIF(Tirades!$AD$5:$AD$216,G144,Tirades!$AP$5:$AP$216)=0,"",SUMIF(Tirades!$AD$5:$AD$216,G144,Tirades!$AP$5:$AP$216))</f>
        <v>46</v>
      </c>
      <c r="AD144" s="1">
        <f>IF(SUMIF(Tirades!$AD$221:$AD$432,G144,Tirades!$AP$221:$AP$432)=0,"",SUMIF(Tirades!$AD$221:$AD$432,G144,Tirades!$AP$221:$AP$432))</f>
        <v>34</v>
      </c>
      <c r="AE144" s="1" t="str">
        <f>IF(SUMIF(Tirades!$AD$437:$AD$649,G144,Tirades!$AP$437:$AP$649)=0,"",SUMIF(Tirades!$AD$437:$AD$649,G144,Tirades!$AP$437:$AP$649))</f>
        <v/>
      </c>
      <c r="AF144" s="1" t="str">
        <f>IF(SUMIF(Tirades!$AD$654:$AD$865,G144,Tirades!$AP$654:$AP$865)=0,"",SUMIF(Tirades!$AD$654:$AD$865,G144,Tirades!$AP$654:$AP$865))</f>
        <v/>
      </c>
      <c r="AG144" s="1" t="str">
        <f>IF(SUMIF(Tirades!$AD$870:$AD$1081,G144,Tirades!$AP$870:$AP$1081)=0,"",SUMIF(Tirades!$AD$870:$AD$1081,G144,Tirades!$AP$870:$AP$1081))</f>
        <v/>
      </c>
      <c r="AH144" s="1">
        <f>IF(SUMIF(Tirades!$AD$5:$AD$1081,G144,Tirades!$AP$5:$AP$1081)=0,"",SUMIF(Tirades!$AD$5:$AD$1081,G144,Tirades!$AP$5:$AP$1081))</f>
        <v>80</v>
      </c>
      <c r="AI144" s="4">
        <f t="shared" si="103"/>
        <v>40</v>
      </c>
      <c r="AJ144" s="5">
        <f t="shared" si="104"/>
        <v>40.002000588000001</v>
      </c>
      <c r="AK144" s="1">
        <f t="shared" si="124"/>
        <v>154</v>
      </c>
      <c r="AL144" s="1">
        <f>SUMIF(Tirades!$AD$5:$AD$1081,G144,Tirades!$AR$5:$AR$1081)</f>
        <v>4</v>
      </c>
      <c r="AM144" s="6">
        <f t="shared" si="108"/>
        <v>4.0000000000000001E-3</v>
      </c>
      <c r="AN144" s="1">
        <f>SUMIF(Tirades!$AD$5:$AD$1081,G144,Tirades!$AS$5:$AS$1081)</f>
        <v>1</v>
      </c>
      <c r="AO144" s="7">
        <f t="shared" si="109"/>
        <v>9.9999999999999995E-7</v>
      </c>
      <c r="AP144" s="5">
        <f t="shared" si="105"/>
        <v>80.004001176000003</v>
      </c>
      <c r="AQ144" s="1" t="str">
        <f t="shared" si="106"/>
        <v>Roger Roura</v>
      </c>
      <c r="AR144" s="1" t="str">
        <f t="shared" si="110"/>
        <v>Juego de Conos</v>
      </c>
      <c r="AS144">
        <f t="shared" si="111"/>
        <v>40.002000588000001</v>
      </c>
      <c r="AT144" s="1">
        <f t="shared" si="112"/>
        <v>45</v>
      </c>
      <c r="AU144" s="1" t="str">
        <f t="shared" si="113"/>
        <v>Roger Roura</v>
      </c>
      <c r="AV144" t="str">
        <f t="shared" si="114"/>
        <v/>
      </c>
      <c r="AW144" s="1" t="str">
        <f t="shared" si="115"/>
        <v/>
      </c>
      <c r="AX144" s="1" t="str">
        <f t="shared" si="116"/>
        <v/>
      </c>
      <c r="AY144" s="1" t="str">
        <f t="shared" si="117"/>
        <v/>
      </c>
      <c r="AZ144" s="1" t="str">
        <f t="shared" si="118"/>
        <v/>
      </c>
      <c r="BA144" s="1" t="str">
        <f t="shared" si="119"/>
        <v/>
      </c>
      <c r="BB144" s="1">
        <f t="shared" si="120"/>
        <v>40.002000588000001</v>
      </c>
      <c r="BC144" s="1">
        <f t="shared" si="121"/>
        <v>19</v>
      </c>
      <c r="BD144" s="1" t="str">
        <f t="shared" si="122"/>
        <v>Roger Roura</v>
      </c>
      <c r="BE144" s="76">
        <f>IF(G144="","",(SUMIF(Tirades!$BA$5:$BA$1081,G144,Tirades!$BB$5:$BB$1081)))</f>
        <v>18</v>
      </c>
      <c r="BI144" s="30"/>
      <c r="BW144" s="61" t="str">
        <f t="shared" si="127"/>
        <v/>
      </c>
      <c r="BY144" s="75">
        <f t="shared" si="125"/>
        <v>38</v>
      </c>
      <c r="BZ144" s="61" t="str">
        <f t="shared" si="126"/>
        <v>Pol Oller</v>
      </c>
      <c r="CA144" s="90">
        <f>IF(BZ144="","",((SUMIF(Tirades!$AD$5:$AD$1081,G143,Tirades!$AX$5:$AX$1081))+A143))</f>
        <v>3.0000001749999998</v>
      </c>
    </row>
    <row r="145" spans="1:79">
      <c r="A145" s="70">
        <v>1.7700000000000001E-7</v>
      </c>
      <c r="B145" s="143"/>
      <c r="C145" s="142"/>
      <c r="D145" s="147"/>
      <c r="E145" s="127" t="str">
        <f t="shared" si="123"/>
        <v>Juego de Conos</v>
      </c>
      <c r="F145" s="124" t="s">
        <v>104</v>
      </c>
      <c r="G145" s="107" t="s">
        <v>182</v>
      </c>
      <c r="H145" s="152"/>
      <c r="I145" s="122">
        <f t="shared" si="97"/>
        <v>16</v>
      </c>
      <c r="J145" s="26">
        <v>5</v>
      </c>
      <c r="K145" s="28">
        <f t="shared" si="92"/>
        <v>165</v>
      </c>
      <c r="L145" s="142"/>
      <c r="M145" s="122">
        <f t="shared" si="98"/>
        <v>6</v>
      </c>
      <c r="N145" s="26"/>
      <c r="O145" s="28" t="str">
        <f t="shared" si="93"/>
        <v/>
      </c>
      <c r="P145" s="142"/>
      <c r="Q145" s="122">
        <f t="shared" si="99"/>
        <v>0</v>
      </c>
      <c r="R145" s="26"/>
      <c r="S145" s="28" t="str">
        <f t="shared" si="94"/>
        <v/>
      </c>
      <c r="T145" s="142"/>
      <c r="U145" s="122">
        <f t="shared" si="100"/>
        <v>0</v>
      </c>
      <c r="V145" s="26"/>
      <c r="W145" s="28" t="str">
        <f t="shared" si="95"/>
        <v/>
      </c>
      <c r="X145" s="142"/>
      <c r="Y145" s="122">
        <f t="shared" si="101"/>
        <v>0</v>
      </c>
      <c r="Z145" s="26"/>
      <c r="AA145" s="72" t="str">
        <f t="shared" si="96"/>
        <v/>
      </c>
      <c r="AB145" s="25">
        <f>IF(G145="","",COUNTIF(Tirades!$AY$5:$AY$1081,G145))</f>
        <v>1</v>
      </c>
      <c r="AC145" s="1">
        <f>IF(SUMIF(Tirades!$AD$5:$AD$216,G145,Tirades!$AP$5:$AP$216)=0,"",SUMIF(Tirades!$AD$5:$AD$216,G145,Tirades!$AP$5:$AP$216))</f>
        <v>55</v>
      </c>
      <c r="AD145" s="1" t="str">
        <f>IF(SUMIF(Tirades!$AD$221:$AD$432,G145,Tirades!$AP$221:$AP$432)=0,"",SUMIF(Tirades!$AD$221:$AD$432,G145,Tirades!$AP$221:$AP$432))</f>
        <v/>
      </c>
      <c r="AE145" s="1" t="str">
        <f>IF(SUMIF(Tirades!$AD$437:$AD$649,G145,Tirades!$AP$437:$AP$649)=0,"",SUMIF(Tirades!$AD$437:$AD$649,G145,Tirades!$AP$437:$AP$649))</f>
        <v/>
      </c>
      <c r="AF145" s="1" t="str">
        <f>IF(SUMIF(Tirades!$AD$654:$AD$865,G145,Tirades!$AP$654:$AP$865)=0,"",SUMIF(Tirades!$AD$654:$AD$865,G145,Tirades!$AP$654:$AP$865))</f>
        <v/>
      </c>
      <c r="AG145" s="1" t="str">
        <f>IF(SUMIF(Tirades!$AD$870:$AD$1081,G145,Tirades!$AP$870:$AP$1081)=0,"",SUMIF(Tirades!$AD$870:$AD$1081,G145,Tirades!$AP$870:$AP$1081))</f>
        <v/>
      </c>
      <c r="AH145" s="1">
        <f>IF(SUMIF(Tirades!$AD$5:$AD$1081,G145,Tirades!$AP$5:$AP$1081)=0,"",SUMIF(Tirades!$AD$5:$AD$1081,G145,Tirades!$AP$5:$AP$1081))</f>
        <v>55</v>
      </c>
      <c r="AI145" s="4">
        <f t="shared" si="103"/>
        <v>55</v>
      </c>
      <c r="AJ145" s="5">
        <f t="shared" si="104"/>
        <v>55.003002176999999</v>
      </c>
      <c r="AK145" s="1">
        <f t="shared" si="124"/>
        <v>88</v>
      </c>
      <c r="AL145" s="1">
        <f>SUMIF(Tirades!$AD$5:$AD$1081,G145,Tirades!$AR$5:$AR$1081)</f>
        <v>3</v>
      </c>
      <c r="AM145" s="6">
        <f t="shared" si="108"/>
        <v>3.0000000000000001E-3</v>
      </c>
      <c r="AN145" s="1">
        <f>SUMIF(Tirades!$AD$5:$AD$1081,G145,Tirades!$AS$5:$AS$1081)</f>
        <v>2</v>
      </c>
      <c r="AO145" s="7">
        <f t="shared" si="109"/>
        <v>1.9999999999999999E-6</v>
      </c>
      <c r="AP145" s="5">
        <f t="shared" si="105"/>
        <v>55.003002176999999</v>
      </c>
      <c r="AQ145" s="1" t="str">
        <f t="shared" si="106"/>
        <v>Eloi Mercader</v>
      </c>
      <c r="AR145" s="1" t="str">
        <f t="shared" si="110"/>
        <v>Juego de Conos</v>
      </c>
      <c r="AS145" t="str">
        <f t="shared" si="111"/>
        <v/>
      </c>
      <c r="AT145" s="1" t="str">
        <f t="shared" si="112"/>
        <v/>
      </c>
      <c r="AU145" s="1" t="str">
        <f t="shared" si="113"/>
        <v/>
      </c>
      <c r="AV145">
        <f t="shared" si="114"/>
        <v>55.003002176999999</v>
      </c>
      <c r="AW145" s="1">
        <f t="shared" si="115"/>
        <v>52</v>
      </c>
      <c r="AX145" s="1" t="str">
        <f t="shared" si="116"/>
        <v>Eloi Mercader</v>
      </c>
      <c r="AY145" s="1" t="str">
        <f t="shared" si="117"/>
        <v/>
      </c>
      <c r="AZ145" s="1" t="str">
        <f t="shared" si="118"/>
        <v/>
      </c>
      <c r="BA145" s="1" t="str">
        <f t="shared" si="119"/>
        <v/>
      </c>
      <c r="BB145" s="1">
        <f t="shared" si="120"/>
        <v>55.003002176999999</v>
      </c>
      <c r="BC145" s="1">
        <f t="shared" si="121"/>
        <v>9</v>
      </c>
      <c r="BD145" s="1" t="str">
        <f t="shared" si="122"/>
        <v>Eloi Mercader</v>
      </c>
      <c r="BE145" s="76">
        <f>IF(G145="","",(SUMIF(Tirades!$BA$5:$BA$1081,G145,Tirades!$BB$5:$BB$1081)))</f>
        <v>9</v>
      </c>
      <c r="BI145" s="30"/>
      <c r="BW145" s="61" t="str">
        <f t="shared" si="127"/>
        <v/>
      </c>
      <c r="BY145" s="75">
        <f t="shared" si="125"/>
        <v>79</v>
      </c>
      <c r="BZ145" s="61" t="str">
        <f t="shared" si="126"/>
        <v>Roger Roura</v>
      </c>
      <c r="CA145" s="90">
        <f>IF(BZ145="","",((SUMIF(Tirades!$AD$5:$AD$1081,G144,Tirades!$AX$5:$AX$1081))+A144))</f>
        <v>1.0000001759999999</v>
      </c>
    </row>
    <row r="146" spans="1:79">
      <c r="A146" s="70">
        <v>1.7800000000000001E-7</v>
      </c>
      <c r="B146" s="143"/>
      <c r="C146" s="142"/>
      <c r="D146" s="148"/>
      <c r="E146" s="127" t="str">
        <f t="shared" si="123"/>
        <v>Juego de Conos</v>
      </c>
      <c r="F146" s="124"/>
      <c r="G146" s="107"/>
      <c r="H146" s="152"/>
      <c r="I146" s="122">
        <f t="shared" si="97"/>
        <v>16</v>
      </c>
      <c r="J146" s="26"/>
      <c r="K146" s="28" t="str">
        <f t="shared" si="92"/>
        <v/>
      </c>
      <c r="L146" s="142"/>
      <c r="M146" s="122">
        <f t="shared" si="98"/>
        <v>6</v>
      </c>
      <c r="N146" s="26"/>
      <c r="O146" s="28" t="str">
        <f t="shared" si="93"/>
        <v/>
      </c>
      <c r="P146" s="142"/>
      <c r="Q146" s="122">
        <f t="shared" si="99"/>
        <v>0</v>
      </c>
      <c r="R146" s="26"/>
      <c r="S146" s="28" t="str">
        <f t="shared" si="94"/>
        <v/>
      </c>
      <c r="T146" s="142"/>
      <c r="U146" s="122">
        <f t="shared" si="100"/>
        <v>0</v>
      </c>
      <c r="V146" s="26"/>
      <c r="W146" s="28" t="str">
        <f t="shared" si="95"/>
        <v/>
      </c>
      <c r="X146" s="142"/>
      <c r="Y146" s="122">
        <f t="shared" si="101"/>
        <v>0</v>
      </c>
      <c r="Z146" s="26"/>
      <c r="AA146" s="72" t="str">
        <f t="shared" si="96"/>
        <v/>
      </c>
      <c r="AB146" s="25" t="str">
        <f>IF(G146="","",COUNTIF(Tirades!$AY$5:$AY$1081,G146))</f>
        <v/>
      </c>
      <c r="AC146" s="1" t="str">
        <f>IF(SUMIF(Tirades!$AD$5:$AD$216,G146,Tirades!$AP$5:$AP$216)=0,"",SUMIF(Tirades!$AD$5:$AD$216,G146,Tirades!$AP$5:$AP$216))</f>
        <v/>
      </c>
      <c r="AD146" s="1" t="str">
        <f>IF(SUMIF(Tirades!$AD$221:$AD$432,G146,Tirades!$AP$221:$AP$432)=0,"",SUMIF(Tirades!$AD$221:$AD$432,G146,Tirades!$AP$221:$AP$432))</f>
        <v/>
      </c>
      <c r="AE146" s="1" t="str">
        <f>IF(SUMIF(Tirades!$AD$437:$AD$649,G146,Tirades!$AP$437:$AP$649)=0,"",SUMIF(Tirades!$AD$437:$AD$649,G146,Tirades!$AP$437:$AP$649))</f>
        <v/>
      </c>
      <c r="AF146" s="1" t="str">
        <f>IF(SUMIF(Tirades!$AD$654:$AD$865,G146,Tirades!$AP$654:$AP$865)=0,"",SUMIF(Tirades!$AD$654:$AD$865,G146,Tirades!$AP$654:$AP$865))</f>
        <v/>
      </c>
      <c r="AG146" s="1" t="str">
        <f>IF(SUMIF(Tirades!$AD$870:$AD$1081,G146,Tirades!$AP$870:$AP$1081)=0,"",SUMIF(Tirades!$AD$870:$AD$1081,G146,Tirades!$AP$870:$AP$1081))</f>
        <v/>
      </c>
      <c r="AH146" s="1" t="str">
        <f>IF(SUMIF(Tirades!$AD$5:$AD$1081,G146,Tirades!$AP$5:$AP$1081)=0,"",SUMIF(Tirades!$AD$5:$AD$1081,G146,Tirades!$AP$5:$AP$1081))</f>
        <v/>
      </c>
      <c r="AI146" s="4" t="str">
        <f t="shared" si="103"/>
        <v/>
      </c>
      <c r="AJ146" s="5" t="str">
        <f t="shared" si="104"/>
        <v/>
      </c>
      <c r="AK146" s="1" t="str">
        <f t="shared" si="124"/>
        <v/>
      </c>
      <c r="AL146" s="1">
        <f>SUMIF(Tirades!$AD$5:$AD$1081,G146,Tirades!$AR$5:$AR$1081)</f>
        <v>0</v>
      </c>
      <c r="AM146" s="6">
        <f t="shared" si="108"/>
        <v>0</v>
      </c>
      <c r="AN146" s="1">
        <f>SUMIF(Tirades!$AD$5:$AD$1081,G146,Tirades!$AS$5:$AS$1081)</f>
        <v>0</v>
      </c>
      <c r="AO146" s="7">
        <f t="shared" si="109"/>
        <v>0</v>
      </c>
      <c r="AP146" s="5" t="str">
        <f t="shared" si="105"/>
        <v/>
      </c>
      <c r="AQ146" s="1" t="str">
        <f t="shared" si="106"/>
        <v/>
      </c>
      <c r="AR146" s="1" t="str">
        <f t="shared" si="110"/>
        <v/>
      </c>
      <c r="AS146" t="str">
        <f t="shared" si="111"/>
        <v/>
      </c>
      <c r="AT146" s="1" t="str">
        <f t="shared" si="112"/>
        <v/>
      </c>
      <c r="AU146" s="1" t="str">
        <f t="shared" si="113"/>
        <v/>
      </c>
      <c r="AV146" t="str">
        <f t="shared" si="114"/>
        <v/>
      </c>
      <c r="AW146" s="1" t="str">
        <f t="shared" si="115"/>
        <v/>
      </c>
      <c r="AX146" s="1" t="str">
        <f t="shared" si="116"/>
        <v/>
      </c>
      <c r="AY146" s="1" t="str">
        <f t="shared" si="117"/>
        <v/>
      </c>
      <c r="AZ146" s="1" t="str">
        <f t="shared" si="118"/>
        <v/>
      </c>
      <c r="BA146" s="1" t="str">
        <f t="shared" si="119"/>
        <v/>
      </c>
      <c r="BB146" s="1" t="str">
        <f t="shared" si="120"/>
        <v/>
      </c>
      <c r="BC146" s="1" t="str">
        <f t="shared" si="121"/>
        <v/>
      </c>
      <c r="BD146" s="1" t="str">
        <f t="shared" si="122"/>
        <v/>
      </c>
      <c r="BE146" s="76" t="str">
        <f>IF(G146="","",(SUMIF(Tirades!$BA$5:$BA$1081,G146,Tirades!$BB$5:$BB$1081)))</f>
        <v/>
      </c>
      <c r="BI146" s="30"/>
      <c r="BW146" s="61" t="str">
        <f t="shared" si="127"/>
        <v/>
      </c>
      <c r="BY146" s="75">
        <f t="shared" si="125"/>
        <v>145</v>
      </c>
      <c r="BZ146" s="61" t="str">
        <f t="shared" si="126"/>
        <v>Eloi Mercader</v>
      </c>
      <c r="CA146" s="90">
        <f>IF(BZ146="","",((SUMIF(Tirades!$AD$5:$AD$1081,G145,Tirades!$AX$5:$AX$1081))+A145))</f>
        <v>1.7700000000000001E-7</v>
      </c>
    </row>
    <row r="147" spans="1:79">
      <c r="A147" s="70">
        <v>1.8100000000000002E-7</v>
      </c>
      <c r="B147" s="143">
        <v>19</v>
      </c>
      <c r="C147" s="153"/>
      <c r="D147" s="144" t="s">
        <v>183</v>
      </c>
      <c r="E147" s="127" t="str">
        <f>D147</f>
        <v>Tòtils</v>
      </c>
      <c r="F147" s="124" t="s">
        <v>104</v>
      </c>
      <c r="G147" s="83" t="s">
        <v>184</v>
      </c>
      <c r="H147" s="152">
        <v>17</v>
      </c>
      <c r="I147" s="122">
        <f>H147</f>
        <v>17</v>
      </c>
      <c r="J147" s="26">
        <v>5</v>
      </c>
      <c r="K147" s="28">
        <f t="shared" si="92"/>
        <v>175</v>
      </c>
      <c r="L147" s="142">
        <v>27</v>
      </c>
      <c r="M147" s="122">
        <f>L147</f>
        <v>27</v>
      </c>
      <c r="N147" s="26">
        <v>5</v>
      </c>
      <c r="O147" s="28">
        <f t="shared" si="93"/>
        <v>275</v>
      </c>
      <c r="P147" s="142"/>
      <c r="Q147" s="122">
        <f>P147</f>
        <v>0</v>
      </c>
      <c r="R147" s="26"/>
      <c r="S147" s="28" t="str">
        <f t="shared" si="94"/>
        <v/>
      </c>
      <c r="T147" s="142"/>
      <c r="U147" s="122">
        <f>T147</f>
        <v>0</v>
      </c>
      <c r="V147" s="26"/>
      <c r="W147" s="28" t="str">
        <f t="shared" si="95"/>
        <v/>
      </c>
      <c r="X147" s="142"/>
      <c r="Y147" s="122">
        <f>X147</f>
        <v>0</v>
      </c>
      <c r="Z147" s="26"/>
      <c r="AA147" s="72" t="str">
        <f t="shared" si="96"/>
        <v/>
      </c>
      <c r="AB147" s="25">
        <f>IF(G147="","",COUNTIF(Tirades!$AY$5:$AY$1081,G147))</f>
        <v>2</v>
      </c>
      <c r="AC147" s="1">
        <f>IF(SUMIF(Tirades!$AD$5:$AD$216,G147,Tirades!$AP$5:$AP$216)=0,"",SUMIF(Tirades!$AD$5:$AD$216,G147,Tirades!$AP$5:$AP$216))</f>
        <v>41</v>
      </c>
      <c r="AD147" s="1">
        <f>IF(SUMIF(Tirades!$AD$221:$AD$432,G147,Tirades!$AP$221:$AP$432)=0,"",SUMIF(Tirades!$AD$221:$AD$432,G147,Tirades!$AP$221:$AP$432))</f>
        <v>28</v>
      </c>
      <c r="AE147" s="1" t="str">
        <f>IF(SUMIF(Tirades!$AD$437:$AD$649,G147,Tirades!$AP$437:$AP$649)=0,"",SUMIF(Tirades!$AD$437:$AD$649,G147,Tirades!$AP$437:$AP$649))</f>
        <v/>
      </c>
      <c r="AF147" s="1" t="str">
        <f>IF(SUMIF(Tirades!$AD$654:$AD$865,G147,Tirades!$AP$654:$AP$865)=0,"",SUMIF(Tirades!$AD$654:$AD$865,G147,Tirades!$AP$654:$AP$865))</f>
        <v/>
      </c>
      <c r="AG147" s="1" t="str">
        <f>IF(SUMIF(Tirades!$AD$870:$AD$1081,G147,Tirades!$AP$870:$AP$1081)=0,"",SUMIF(Tirades!$AD$870:$AD$1081,G147,Tirades!$AP$870:$AP$1081))</f>
        <v/>
      </c>
      <c r="AH147" s="1">
        <f>IF(SUMIF(Tirades!$AD$5:$AD$1081,G147,Tirades!$AP$5:$AP$1081)=0,"",SUMIF(Tirades!$AD$5:$AD$1081,G147,Tirades!$AP$5:$AP$1081))</f>
        <v>69</v>
      </c>
      <c r="AI147" s="4">
        <f t="shared" si="103"/>
        <v>34.5</v>
      </c>
      <c r="AJ147" s="5">
        <f t="shared" si="104"/>
        <v>34.5015010905</v>
      </c>
      <c r="AK147" s="1">
        <f t="shared" si="124"/>
        <v>169</v>
      </c>
      <c r="AL147" s="1">
        <f>SUMIF(Tirades!$AD$5:$AD$1081,G147,Tirades!$AR$5:$AR$1081)</f>
        <v>3</v>
      </c>
      <c r="AM147" s="6">
        <f t="shared" si="108"/>
        <v>3.0000000000000001E-3</v>
      </c>
      <c r="AN147" s="1">
        <f>SUMIF(Tirades!$AD$5:$AD$1081,G147,Tirades!$AS$5:$AS$1081)</f>
        <v>2</v>
      </c>
      <c r="AO147" s="7">
        <f t="shared" si="109"/>
        <v>1.9999999999999999E-6</v>
      </c>
      <c r="AP147" s="5">
        <f t="shared" si="105"/>
        <v>69.003002180999999</v>
      </c>
      <c r="AQ147" s="1" t="str">
        <f t="shared" si="106"/>
        <v>Sara Correa</v>
      </c>
      <c r="AR147" s="1" t="str">
        <f t="shared" si="110"/>
        <v>Tòtils</v>
      </c>
      <c r="AS147" t="str">
        <f t="shared" si="111"/>
        <v/>
      </c>
      <c r="AT147" s="1" t="str">
        <f t="shared" si="112"/>
        <v/>
      </c>
      <c r="AU147" s="1" t="str">
        <f t="shared" si="113"/>
        <v/>
      </c>
      <c r="AV147">
        <f t="shared" si="114"/>
        <v>34.5015010905</v>
      </c>
      <c r="AW147" s="1">
        <f t="shared" si="115"/>
        <v>121</v>
      </c>
      <c r="AX147" s="1" t="str">
        <f t="shared" si="116"/>
        <v>Sara Correa</v>
      </c>
      <c r="AY147" s="1" t="str">
        <f t="shared" si="117"/>
        <v/>
      </c>
      <c r="AZ147" s="1" t="str">
        <f t="shared" si="118"/>
        <v/>
      </c>
      <c r="BA147" s="1" t="str">
        <f t="shared" si="119"/>
        <v/>
      </c>
      <c r="BB147" s="1">
        <f t="shared" si="120"/>
        <v>34.5015010905</v>
      </c>
      <c r="BC147" s="1">
        <f t="shared" si="121"/>
        <v>21</v>
      </c>
      <c r="BD147" s="1" t="str">
        <f t="shared" si="122"/>
        <v>Sara Correa</v>
      </c>
      <c r="BE147" s="76">
        <f>IF(G147="","",(SUMIF(Tirades!$BA$5:$BA$1081,G147,Tirades!$BB$5:$BB$1081)))</f>
        <v>18</v>
      </c>
      <c r="BI147" s="30"/>
      <c r="BW147" s="61" t="str">
        <f t="shared" si="127"/>
        <v/>
      </c>
      <c r="BY147" s="75" t="str">
        <f t="shared" si="125"/>
        <v/>
      </c>
      <c r="BZ147" s="61" t="str">
        <f t="shared" si="126"/>
        <v/>
      </c>
      <c r="CA147" s="90" t="str">
        <f>IF(BZ147="","",((SUMIF(Tirades!$AD$5:$AD$1081,G146,Tirades!$AX$5:$AX$1081))+A146))</f>
        <v/>
      </c>
    </row>
    <row r="148" spans="1:79">
      <c r="A148" s="70">
        <v>1.8200000000000002E-7</v>
      </c>
      <c r="B148" s="143"/>
      <c r="C148" s="142"/>
      <c r="D148" s="145"/>
      <c r="E148" s="127" t="str">
        <f t="shared" si="123"/>
        <v>Tòtils</v>
      </c>
      <c r="F148" s="124" t="s">
        <v>104</v>
      </c>
      <c r="G148" s="83" t="s">
        <v>185</v>
      </c>
      <c r="H148" s="152"/>
      <c r="I148" s="122">
        <f t="shared" si="97"/>
        <v>17</v>
      </c>
      <c r="J148" s="26">
        <v>3</v>
      </c>
      <c r="K148" s="28">
        <f t="shared" si="92"/>
        <v>173</v>
      </c>
      <c r="L148" s="142"/>
      <c r="M148" s="122">
        <f t="shared" si="98"/>
        <v>27</v>
      </c>
      <c r="N148" s="26">
        <v>3</v>
      </c>
      <c r="O148" s="28">
        <f t="shared" si="93"/>
        <v>273</v>
      </c>
      <c r="P148" s="142"/>
      <c r="Q148" s="122">
        <f t="shared" si="99"/>
        <v>0</v>
      </c>
      <c r="R148" s="26"/>
      <c r="S148" s="28" t="str">
        <f t="shared" si="94"/>
        <v/>
      </c>
      <c r="T148" s="142"/>
      <c r="U148" s="122">
        <f t="shared" si="100"/>
        <v>0</v>
      </c>
      <c r="V148" s="26"/>
      <c r="W148" s="28" t="str">
        <f t="shared" si="95"/>
        <v/>
      </c>
      <c r="X148" s="142"/>
      <c r="Y148" s="122">
        <f t="shared" si="101"/>
        <v>0</v>
      </c>
      <c r="Z148" s="26"/>
      <c r="AA148" s="72" t="str">
        <f t="shared" si="96"/>
        <v/>
      </c>
      <c r="AB148" s="25">
        <f>IF(G148="","",COUNTIF(Tirades!$AY$5:$AY$1081,G148))</f>
        <v>2</v>
      </c>
      <c r="AC148" s="1">
        <f>IF(SUMIF(Tirades!$AD$5:$AD$216,G148,Tirades!$AP$5:$AP$216)=0,"",SUMIF(Tirades!$AD$5:$AD$216,G148,Tirades!$AP$5:$AP$216))</f>
        <v>23</v>
      </c>
      <c r="AD148" s="1">
        <f>IF(SUMIF(Tirades!$AD$221:$AD$432,G148,Tirades!$AP$221:$AP$432)=0,"",SUMIF(Tirades!$AD$221:$AD$432,G148,Tirades!$AP$221:$AP$432))</f>
        <v>10</v>
      </c>
      <c r="AE148" s="1" t="str">
        <f>IF(SUMIF(Tirades!$AD$437:$AD$649,G148,Tirades!$AP$437:$AP$649)=0,"",SUMIF(Tirades!$AD$437:$AD$649,G148,Tirades!$AP$437:$AP$649))</f>
        <v/>
      </c>
      <c r="AF148" s="1" t="str">
        <f>IF(SUMIF(Tirades!$AD$654:$AD$865,G148,Tirades!$AP$654:$AP$865)=0,"",SUMIF(Tirades!$AD$654:$AD$865,G148,Tirades!$AP$654:$AP$865))</f>
        <v/>
      </c>
      <c r="AG148" s="1" t="str">
        <f>IF(SUMIF(Tirades!$AD$870:$AD$1081,G148,Tirades!$AP$870:$AP$1081)=0,"",SUMIF(Tirades!$AD$870:$AD$1081,G148,Tirades!$AP$870:$AP$1081))</f>
        <v/>
      </c>
      <c r="AH148" s="1">
        <f>IF(SUMIF(Tirades!$AD$5:$AD$1081,G148,Tirades!$AP$5:$AP$1081)=0,"",SUMIF(Tirades!$AD$5:$AD$1081,G148,Tirades!$AP$5:$AP$1081))</f>
        <v>33</v>
      </c>
      <c r="AI148" s="4">
        <f t="shared" si="103"/>
        <v>16.5</v>
      </c>
      <c r="AJ148" s="5">
        <f t="shared" si="104"/>
        <v>16.500000091</v>
      </c>
      <c r="AK148" s="1">
        <f t="shared" si="124"/>
        <v>202</v>
      </c>
      <c r="AL148" s="1">
        <f>SUMIF(Tirades!$AD$5:$AD$1081,G148,Tirades!$AR$5:$AR$1081)</f>
        <v>0</v>
      </c>
      <c r="AM148" s="6">
        <f t="shared" si="108"/>
        <v>0</v>
      </c>
      <c r="AN148" s="1">
        <f>SUMIF(Tirades!$AD$5:$AD$1081,G148,Tirades!$AS$5:$AS$1081)</f>
        <v>0</v>
      </c>
      <c r="AO148" s="7">
        <f t="shared" si="109"/>
        <v>0</v>
      </c>
      <c r="AP148" s="5">
        <f t="shared" si="105"/>
        <v>33.000000182000001</v>
      </c>
      <c r="AQ148" s="1" t="str">
        <f t="shared" si="106"/>
        <v>Laia Litzell</v>
      </c>
      <c r="AR148" s="1" t="str">
        <f t="shared" si="110"/>
        <v>Tòtils</v>
      </c>
      <c r="AS148" t="str">
        <f t="shared" si="111"/>
        <v/>
      </c>
      <c r="AT148" s="1" t="str">
        <f t="shared" si="112"/>
        <v/>
      </c>
      <c r="AU148" s="1" t="str">
        <f t="shared" si="113"/>
        <v/>
      </c>
      <c r="AV148">
        <f t="shared" si="114"/>
        <v>16.500000091</v>
      </c>
      <c r="AW148" s="1">
        <f t="shared" si="115"/>
        <v>154</v>
      </c>
      <c r="AX148" s="1" t="str">
        <f t="shared" si="116"/>
        <v>Laia Litzell</v>
      </c>
      <c r="AY148" s="1" t="str">
        <f t="shared" si="117"/>
        <v/>
      </c>
      <c r="AZ148" s="1" t="str">
        <f t="shared" si="118"/>
        <v/>
      </c>
      <c r="BA148" s="1" t="str">
        <f t="shared" si="119"/>
        <v/>
      </c>
      <c r="BB148" s="1">
        <f t="shared" si="120"/>
        <v>16.500000091</v>
      </c>
      <c r="BC148" s="1">
        <f t="shared" si="121"/>
        <v>31</v>
      </c>
      <c r="BD148" s="1" t="str">
        <f t="shared" si="122"/>
        <v>Laia Litzell</v>
      </c>
      <c r="BE148" s="76">
        <f>IF(G148="","",(SUMIF(Tirades!$BA$5:$BA$1081,G148,Tirades!$BB$5:$BB$1081)))</f>
        <v>18</v>
      </c>
      <c r="BI148" s="30"/>
      <c r="BW148" s="61" t="str">
        <f t="shared" si="127"/>
        <v/>
      </c>
      <c r="BY148" s="75">
        <f t="shared" si="125"/>
        <v>37</v>
      </c>
      <c r="BZ148" s="61" t="str">
        <f t="shared" si="126"/>
        <v>Sara Correa</v>
      </c>
      <c r="CA148" s="90">
        <f>IF(BZ148="","",((SUMIF(Tirades!$AD$5:$AD$1081,G147,Tirades!$AX$5:$AX$1081))+A147))</f>
        <v>3.0000001809999999</v>
      </c>
    </row>
    <row r="149" spans="1:79">
      <c r="A149" s="70">
        <v>1.8300000000000001E-7</v>
      </c>
      <c r="B149" s="143"/>
      <c r="C149" s="142"/>
      <c r="D149" s="145"/>
      <c r="E149" s="127" t="str">
        <f t="shared" si="123"/>
        <v>Tòtils</v>
      </c>
      <c r="F149" s="124" t="s">
        <v>104</v>
      </c>
      <c r="G149" s="83" t="s">
        <v>186</v>
      </c>
      <c r="H149" s="152"/>
      <c r="I149" s="122">
        <f t="shared" si="97"/>
        <v>17</v>
      </c>
      <c r="J149" s="26">
        <v>2</v>
      </c>
      <c r="K149" s="28">
        <f t="shared" si="92"/>
        <v>172</v>
      </c>
      <c r="L149" s="142"/>
      <c r="M149" s="122">
        <f t="shared" si="98"/>
        <v>27</v>
      </c>
      <c r="N149" s="26">
        <v>2</v>
      </c>
      <c r="O149" s="28">
        <f t="shared" si="93"/>
        <v>272</v>
      </c>
      <c r="P149" s="142"/>
      <c r="Q149" s="122">
        <f t="shared" si="99"/>
        <v>0</v>
      </c>
      <c r="R149" s="26"/>
      <c r="S149" s="28" t="str">
        <f t="shared" si="94"/>
        <v/>
      </c>
      <c r="T149" s="142"/>
      <c r="U149" s="122">
        <f t="shared" si="100"/>
        <v>0</v>
      </c>
      <c r="V149" s="26"/>
      <c r="W149" s="28" t="str">
        <f t="shared" si="95"/>
        <v/>
      </c>
      <c r="X149" s="142"/>
      <c r="Y149" s="122">
        <f t="shared" si="101"/>
        <v>0</v>
      </c>
      <c r="Z149" s="26"/>
      <c r="AA149" s="72" t="str">
        <f t="shared" si="96"/>
        <v/>
      </c>
      <c r="AB149" s="25">
        <f>IF(G149="","",COUNTIF(Tirades!$AY$5:$AY$1081,G149))</f>
        <v>2</v>
      </c>
      <c r="AC149" s="1">
        <f>IF(SUMIF(Tirades!$AD$5:$AD$216,G149,Tirades!$AP$5:$AP$216)=0,"",SUMIF(Tirades!$AD$5:$AD$216,G149,Tirades!$AP$5:$AP$216))</f>
        <v>52</v>
      </c>
      <c r="AD149" s="1">
        <f>IF(SUMIF(Tirades!$AD$221:$AD$432,G149,Tirades!$AP$221:$AP$432)=0,"",SUMIF(Tirades!$AD$221:$AD$432,G149,Tirades!$AP$221:$AP$432))</f>
        <v>57</v>
      </c>
      <c r="AE149" s="1" t="str">
        <f>IF(SUMIF(Tirades!$AD$437:$AD$649,G149,Tirades!$AP$437:$AP$649)=0,"",SUMIF(Tirades!$AD$437:$AD$649,G149,Tirades!$AP$437:$AP$649))</f>
        <v/>
      </c>
      <c r="AF149" s="1" t="str">
        <f>IF(SUMIF(Tirades!$AD$654:$AD$865,G149,Tirades!$AP$654:$AP$865)=0,"",SUMIF(Tirades!$AD$654:$AD$865,G149,Tirades!$AP$654:$AP$865))</f>
        <v/>
      </c>
      <c r="AG149" s="1" t="str">
        <f>IF(SUMIF(Tirades!$AD$870:$AD$1081,G149,Tirades!$AP$870:$AP$1081)=0,"",SUMIF(Tirades!$AD$870:$AD$1081,G149,Tirades!$AP$870:$AP$1081))</f>
        <v/>
      </c>
      <c r="AH149" s="1">
        <f>IF(SUMIF(Tirades!$AD$5:$AD$1081,G149,Tirades!$AP$5:$AP$1081)=0,"",SUMIF(Tirades!$AD$5:$AD$1081,G149,Tirades!$AP$5:$AP$1081))</f>
        <v>109</v>
      </c>
      <c r="AI149" s="4">
        <f t="shared" si="103"/>
        <v>54.5</v>
      </c>
      <c r="AJ149" s="5">
        <f t="shared" si="104"/>
        <v>54.503001591500009</v>
      </c>
      <c r="AK149" s="1">
        <f t="shared" si="124"/>
        <v>94</v>
      </c>
      <c r="AL149" s="1">
        <f>SUMIF(Tirades!$AD$5:$AD$1081,G149,Tirades!$AR$5:$AR$1081)</f>
        <v>6</v>
      </c>
      <c r="AM149" s="6">
        <f t="shared" si="108"/>
        <v>6.0000000000000001E-3</v>
      </c>
      <c r="AN149" s="1">
        <f>SUMIF(Tirades!$AD$5:$AD$1081,G149,Tirades!$AS$5:$AS$1081)</f>
        <v>3</v>
      </c>
      <c r="AO149" s="7">
        <f t="shared" si="109"/>
        <v>3.0000000000000001E-6</v>
      </c>
      <c r="AP149" s="5">
        <f t="shared" si="105"/>
        <v>109.006003183</v>
      </c>
      <c r="AQ149" s="1" t="str">
        <f t="shared" si="106"/>
        <v>Emma Correa</v>
      </c>
      <c r="AR149" s="1" t="str">
        <f t="shared" si="110"/>
        <v>Tòtils</v>
      </c>
      <c r="AS149" t="str">
        <f t="shared" si="111"/>
        <v/>
      </c>
      <c r="AT149" s="1" t="str">
        <f t="shared" si="112"/>
        <v/>
      </c>
      <c r="AU149" s="1" t="str">
        <f t="shared" si="113"/>
        <v/>
      </c>
      <c r="AV149">
        <f t="shared" si="114"/>
        <v>54.503001591500009</v>
      </c>
      <c r="AW149" s="1">
        <f t="shared" si="115"/>
        <v>55</v>
      </c>
      <c r="AX149" s="1" t="str">
        <f t="shared" si="116"/>
        <v>Emma Correa</v>
      </c>
      <c r="AY149" s="1" t="str">
        <f t="shared" si="117"/>
        <v/>
      </c>
      <c r="AZ149" s="1" t="str">
        <f t="shared" si="118"/>
        <v/>
      </c>
      <c r="BA149" s="1" t="str">
        <f t="shared" si="119"/>
        <v/>
      </c>
      <c r="BB149" s="1">
        <f t="shared" si="120"/>
        <v>54.503001591500009</v>
      </c>
      <c r="BC149" s="1">
        <f t="shared" si="121"/>
        <v>11</v>
      </c>
      <c r="BD149" s="1" t="str">
        <f t="shared" si="122"/>
        <v>Emma Correa</v>
      </c>
      <c r="BE149" s="76">
        <f>IF(G149="","",(SUMIF(Tirades!$BA$5:$BA$1081,G149,Tirades!$BB$5:$BB$1081)))</f>
        <v>18</v>
      </c>
      <c r="BI149" s="30"/>
      <c r="BW149" s="61" t="str">
        <f t="shared" si="127"/>
        <v/>
      </c>
      <c r="BY149" s="75">
        <f t="shared" si="125"/>
        <v>9</v>
      </c>
      <c r="BZ149" s="61" t="str">
        <f t="shared" si="126"/>
        <v>Laia Litzell</v>
      </c>
      <c r="CA149" s="90">
        <f>IF(BZ149="","",((SUMIF(Tirades!$AD$5:$AD$1081,G148,Tirades!$AX$5:$AX$1081))+A148))</f>
        <v>6.000000182</v>
      </c>
    </row>
    <row r="150" spans="1:79">
      <c r="A150" s="70">
        <v>1.8400000000000001E-7</v>
      </c>
      <c r="B150" s="143"/>
      <c r="C150" s="142"/>
      <c r="D150" s="145"/>
      <c r="E150" s="127" t="str">
        <f t="shared" si="123"/>
        <v>Tòtils</v>
      </c>
      <c r="F150" s="124" t="s">
        <v>104</v>
      </c>
      <c r="G150" s="83" t="s">
        <v>187</v>
      </c>
      <c r="H150" s="152"/>
      <c r="I150" s="122">
        <f t="shared" si="97"/>
        <v>17</v>
      </c>
      <c r="J150" s="26">
        <v>4</v>
      </c>
      <c r="K150" s="28">
        <f t="shared" si="92"/>
        <v>174</v>
      </c>
      <c r="L150" s="142"/>
      <c r="M150" s="122">
        <f t="shared" si="98"/>
        <v>27</v>
      </c>
      <c r="N150" s="26">
        <v>4</v>
      </c>
      <c r="O150" s="28">
        <f t="shared" si="93"/>
        <v>274</v>
      </c>
      <c r="P150" s="142"/>
      <c r="Q150" s="122">
        <f t="shared" si="99"/>
        <v>0</v>
      </c>
      <c r="R150" s="26"/>
      <c r="S150" s="28" t="str">
        <f t="shared" si="94"/>
        <v/>
      </c>
      <c r="T150" s="142"/>
      <c r="U150" s="122">
        <f t="shared" si="100"/>
        <v>0</v>
      </c>
      <c r="V150" s="26"/>
      <c r="W150" s="28" t="str">
        <f t="shared" si="95"/>
        <v/>
      </c>
      <c r="X150" s="142"/>
      <c r="Y150" s="122">
        <f t="shared" si="101"/>
        <v>0</v>
      </c>
      <c r="Z150" s="26"/>
      <c r="AA150" s="72" t="str">
        <f t="shared" si="96"/>
        <v/>
      </c>
      <c r="AB150" s="25">
        <f>IF(G150="","",COUNTIF(Tirades!$AY$5:$AY$1081,G150))</f>
        <v>2</v>
      </c>
      <c r="AC150" s="1">
        <f>IF(SUMIF(Tirades!$AD$5:$AD$216,G150,Tirades!$AP$5:$AP$216)=0,"",SUMIF(Tirades!$AD$5:$AD$216,G150,Tirades!$AP$5:$AP$216))</f>
        <v>45</v>
      </c>
      <c r="AD150" s="1">
        <f>IF(SUMIF(Tirades!$AD$221:$AD$432,G150,Tirades!$AP$221:$AP$432)=0,"",SUMIF(Tirades!$AD$221:$AD$432,G150,Tirades!$AP$221:$AP$432))</f>
        <v>22</v>
      </c>
      <c r="AE150" s="1" t="str">
        <f>IF(SUMIF(Tirades!$AD$437:$AD$649,G150,Tirades!$AP$437:$AP$649)=0,"",SUMIF(Tirades!$AD$437:$AD$649,G150,Tirades!$AP$437:$AP$649))</f>
        <v/>
      </c>
      <c r="AF150" s="1" t="str">
        <f>IF(SUMIF(Tirades!$AD$654:$AD$865,G150,Tirades!$AP$654:$AP$865)=0,"",SUMIF(Tirades!$AD$654:$AD$865,G150,Tirades!$AP$654:$AP$865))</f>
        <v/>
      </c>
      <c r="AG150" s="1" t="str">
        <f>IF(SUMIF(Tirades!$AD$870:$AD$1081,G150,Tirades!$AP$870:$AP$1081)=0,"",SUMIF(Tirades!$AD$870:$AD$1081,G150,Tirades!$AP$870:$AP$1081))</f>
        <v/>
      </c>
      <c r="AH150" s="1">
        <f>IF(SUMIF(Tirades!$AD$5:$AD$1081,G150,Tirades!$AP$5:$AP$1081)=0,"",SUMIF(Tirades!$AD$5:$AD$1081,G150,Tirades!$AP$5:$AP$1081))</f>
        <v>67</v>
      </c>
      <c r="AI150" s="4">
        <f t="shared" si="103"/>
        <v>33.5</v>
      </c>
      <c r="AJ150" s="5">
        <f t="shared" si="104"/>
        <v>33.501500591999999</v>
      </c>
      <c r="AK150" s="1">
        <f t="shared" si="124"/>
        <v>175</v>
      </c>
      <c r="AL150" s="1">
        <f>SUMIF(Tirades!$AD$5:$AD$1081,G150,Tirades!$AR$5:$AR$1081)</f>
        <v>3</v>
      </c>
      <c r="AM150" s="6">
        <f t="shared" si="108"/>
        <v>3.0000000000000001E-3</v>
      </c>
      <c r="AN150" s="1">
        <f>SUMIF(Tirades!$AD$5:$AD$1081,G150,Tirades!$AS$5:$AS$1081)</f>
        <v>1</v>
      </c>
      <c r="AO150" s="7">
        <f t="shared" si="109"/>
        <v>9.9999999999999995E-7</v>
      </c>
      <c r="AP150" s="5">
        <f t="shared" si="105"/>
        <v>67.003001183999999</v>
      </c>
      <c r="AQ150" s="1" t="str">
        <f t="shared" si="106"/>
        <v>Marc Buxadé</v>
      </c>
      <c r="AR150" s="1" t="str">
        <f t="shared" si="110"/>
        <v>Tòtils</v>
      </c>
      <c r="AS150" t="str">
        <f t="shared" si="111"/>
        <v/>
      </c>
      <c r="AT150" s="1" t="str">
        <f t="shared" si="112"/>
        <v/>
      </c>
      <c r="AU150" s="1" t="str">
        <f t="shared" si="113"/>
        <v/>
      </c>
      <c r="AV150">
        <f t="shared" si="114"/>
        <v>33.501500591999999</v>
      </c>
      <c r="AW150" s="1">
        <f t="shared" si="115"/>
        <v>127</v>
      </c>
      <c r="AX150" s="1" t="str">
        <f t="shared" si="116"/>
        <v>Marc Buxadé</v>
      </c>
      <c r="AY150" s="1" t="str">
        <f t="shared" si="117"/>
        <v/>
      </c>
      <c r="AZ150" s="1" t="str">
        <f t="shared" si="118"/>
        <v/>
      </c>
      <c r="BA150" s="1" t="str">
        <f t="shared" si="119"/>
        <v/>
      </c>
      <c r="BB150" s="1">
        <f t="shared" si="120"/>
        <v>33.501500591999999</v>
      </c>
      <c r="BC150" s="1">
        <f t="shared" si="121"/>
        <v>23</v>
      </c>
      <c r="BD150" s="1" t="str">
        <f t="shared" si="122"/>
        <v>Marc Buxadé</v>
      </c>
      <c r="BE150" s="76">
        <f>IF(G150="","",(SUMIF(Tirades!$BA$5:$BA$1081,G150,Tirades!$BB$5:$BB$1081)))</f>
        <v>18</v>
      </c>
      <c r="BI150" s="30"/>
      <c r="BW150" s="61" t="str">
        <f t="shared" si="127"/>
        <v/>
      </c>
      <c r="BY150" s="75">
        <f t="shared" si="125"/>
        <v>144</v>
      </c>
      <c r="BZ150" s="61" t="str">
        <f t="shared" si="126"/>
        <v>Emma Correa</v>
      </c>
      <c r="CA150" s="90">
        <f>IF(BZ150="","",((SUMIF(Tirades!$AD$5:$AD$1081,G149,Tirades!$AX$5:$AX$1081))+A149))</f>
        <v>1.8300000000000001E-7</v>
      </c>
    </row>
    <row r="151" spans="1:79">
      <c r="A151" s="70">
        <v>1.85E-7</v>
      </c>
      <c r="B151" s="143"/>
      <c r="C151" s="142"/>
      <c r="D151" s="145"/>
      <c r="E151" s="127" t="str">
        <f t="shared" si="123"/>
        <v>Tòtils</v>
      </c>
      <c r="F151" s="124"/>
      <c r="G151" s="83" t="s">
        <v>188</v>
      </c>
      <c r="H151" s="152"/>
      <c r="I151" s="122">
        <f t="shared" si="97"/>
        <v>17</v>
      </c>
      <c r="J151" s="26">
        <v>1</v>
      </c>
      <c r="K151" s="28">
        <f t="shared" si="92"/>
        <v>171</v>
      </c>
      <c r="L151" s="142"/>
      <c r="M151" s="122">
        <f t="shared" si="98"/>
        <v>27</v>
      </c>
      <c r="N151" s="26">
        <v>1</v>
      </c>
      <c r="O151" s="28">
        <f t="shared" si="93"/>
        <v>271</v>
      </c>
      <c r="P151" s="142"/>
      <c r="Q151" s="122">
        <f t="shared" si="99"/>
        <v>0</v>
      </c>
      <c r="R151" s="26"/>
      <c r="S151" s="28" t="str">
        <f t="shared" si="94"/>
        <v/>
      </c>
      <c r="T151" s="142"/>
      <c r="U151" s="122">
        <f t="shared" si="100"/>
        <v>0</v>
      </c>
      <c r="V151" s="26"/>
      <c r="W151" s="28" t="str">
        <f t="shared" si="95"/>
        <v/>
      </c>
      <c r="X151" s="142"/>
      <c r="Y151" s="122">
        <f t="shared" si="101"/>
        <v>0</v>
      </c>
      <c r="Z151" s="26"/>
      <c r="AA151" s="72" t="str">
        <f t="shared" si="96"/>
        <v/>
      </c>
      <c r="AB151" s="25">
        <f>IF(G151="","",COUNTIF(Tirades!$AY$5:$AY$1081,G151))</f>
        <v>2</v>
      </c>
      <c r="AC151" s="1">
        <f>IF(SUMIF(Tirades!$AD$5:$AD$216,G151,Tirades!$AP$5:$AP$216)=0,"",SUMIF(Tirades!$AD$5:$AD$216,G151,Tirades!$AP$5:$AP$216))</f>
        <v>51</v>
      </c>
      <c r="AD151" s="1">
        <f>IF(SUMIF(Tirades!$AD$221:$AD$432,G151,Tirades!$AP$221:$AP$432)=0,"",SUMIF(Tirades!$AD$221:$AD$432,G151,Tirades!$AP$221:$AP$432))</f>
        <v>49</v>
      </c>
      <c r="AE151" s="1" t="str">
        <f>IF(SUMIF(Tirades!$AD$437:$AD$649,G151,Tirades!$AP$437:$AP$649)=0,"",SUMIF(Tirades!$AD$437:$AD$649,G151,Tirades!$AP$437:$AP$649))</f>
        <v/>
      </c>
      <c r="AF151" s="1" t="str">
        <f>IF(SUMIF(Tirades!$AD$654:$AD$865,G151,Tirades!$AP$654:$AP$865)=0,"",SUMIF(Tirades!$AD$654:$AD$865,G151,Tirades!$AP$654:$AP$865))</f>
        <v/>
      </c>
      <c r="AG151" s="1" t="str">
        <f>IF(SUMIF(Tirades!$AD$870:$AD$1081,G151,Tirades!$AP$870:$AP$1081)=0,"",SUMIF(Tirades!$AD$870:$AD$1081,G151,Tirades!$AP$870:$AP$1081))</f>
        <v/>
      </c>
      <c r="AH151" s="1">
        <f>IF(SUMIF(Tirades!$AD$5:$AD$1081,G151,Tirades!$AP$5:$AP$1081)=0,"",SUMIF(Tirades!$AD$5:$AD$1081,G151,Tirades!$AP$5:$AP$1081))</f>
        <v>100</v>
      </c>
      <c r="AI151" s="4">
        <f t="shared" si="103"/>
        <v>50</v>
      </c>
      <c r="AJ151" s="5">
        <f t="shared" si="104"/>
        <v>50.003500592500004</v>
      </c>
      <c r="AK151" s="1">
        <f t="shared" si="124"/>
        <v>118</v>
      </c>
      <c r="AL151" s="1">
        <f>SUMIF(Tirades!$AD$5:$AD$1081,G151,Tirades!$AR$5:$AR$1081)</f>
        <v>7</v>
      </c>
      <c r="AM151" s="6">
        <f t="shared" si="108"/>
        <v>7.0000000000000001E-3</v>
      </c>
      <c r="AN151" s="1">
        <f>SUMIF(Tirades!$AD$5:$AD$1081,G151,Tirades!$AS$5:$AS$1081)</f>
        <v>1</v>
      </c>
      <c r="AO151" s="7">
        <f t="shared" si="109"/>
        <v>9.9999999999999995E-7</v>
      </c>
      <c r="AP151" s="5">
        <f t="shared" si="105"/>
        <v>100.00700118500001</v>
      </c>
      <c r="AQ151" s="1" t="str">
        <f t="shared" si="106"/>
        <v>Txús Correa</v>
      </c>
      <c r="AR151" s="1" t="str">
        <f t="shared" si="110"/>
        <v>Tòtils</v>
      </c>
      <c r="AS151" t="str">
        <f t="shared" si="111"/>
        <v/>
      </c>
      <c r="AT151" s="1" t="str">
        <f t="shared" si="112"/>
        <v/>
      </c>
      <c r="AU151" s="1" t="str">
        <f t="shared" si="113"/>
        <v/>
      </c>
      <c r="AV151">
        <f t="shared" si="114"/>
        <v>50.003500592500004</v>
      </c>
      <c r="AW151" s="1">
        <f t="shared" si="115"/>
        <v>76</v>
      </c>
      <c r="AX151" s="1" t="str">
        <f t="shared" si="116"/>
        <v>Txús Correa</v>
      </c>
      <c r="AY151" s="1" t="str">
        <f t="shared" si="117"/>
        <v/>
      </c>
      <c r="AZ151" s="1" t="str">
        <f t="shared" si="118"/>
        <v/>
      </c>
      <c r="BA151" s="1" t="str">
        <f t="shared" si="119"/>
        <v/>
      </c>
      <c r="BB151" s="1" t="str">
        <f t="shared" si="120"/>
        <v/>
      </c>
      <c r="BC151" s="1" t="str">
        <f t="shared" si="121"/>
        <v/>
      </c>
      <c r="BD151" s="1" t="str">
        <f t="shared" si="122"/>
        <v/>
      </c>
      <c r="BE151" s="76">
        <f>IF(G151="","",(SUMIF(Tirades!$BA$5:$BA$1081,G151,Tirades!$BB$5:$BB$1081)))</f>
        <v>18</v>
      </c>
      <c r="BI151" s="30"/>
      <c r="BW151" s="61" t="str">
        <f t="shared" si="127"/>
        <v/>
      </c>
      <c r="BY151" s="75">
        <f t="shared" si="125"/>
        <v>36</v>
      </c>
      <c r="BZ151" s="61" t="str">
        <f t="shared" si="126"/>
        <v>Marc Buxadé</v>
      </c>
      <c r="CA151" s="90">
        <f>IF(BZ151="","",((SUMIF(Tirades!$AD$5:$AD$1081,G150,Tirades!$AX$5:$AX$1081))+A150))</f>
        <v>3.0000001840000001</v>
      </c>
    </row>
    <row r="152" spans="1:79">
      <c r="A152" s="70">
        <v>1.8600000000000002E-7</v>
      </c>
      <c r="B152" s="143"/>
      <c r="C152" s="142"/>
      <c r="D152" s="145"/>
      <c r="E152" s="127" t="str">
        <f t="shared" si="123"/>
        <v>Tòtils</v>
      </c>
      <c r="F152" s="124"/>
      <c r="G152" s="83"/>
      <c r="H152" s="152"/>
      <c r="I152" s="122">
        <f t="shared" si="97"/>
        <v>17</v>
      </c>
      <c r="J152" s="26"/>
      <c r="K152" s="28" t="str">
        <f t="shared" si="92"/>
        <v/>
      </c>
      <c r="L152" s="142"/>
      <c r="M152" s="122">
        <f t="shared" si="98"/>
        <v>27</v>
      </c>
      <c r="N152" s="26"/>
      <c r="O152" s="28" t="str">
        <f t="shared" si="93"/>
        <v/>
      </c>
      <c r="P152" s="142"/>
      <c r="Q152" s="122">
        <f t="shared" si="99"/>
        <v>0</v>
      </c>
      <c r="R152" s="26"/>
      <c r="S152" s="28" t="str">
        <f t="shared" si="94"/>
        <v/>
      </c>
      <c r="T152" s="142"/>
      <c r="U152" s="122">
        <f t="shared" si="100"/>
        <v>0</v>
      </c>
      <c r="V152" s="26"/>
      <c r="W152" s="28" t="str">
        <f t="shared" si="95"/>
        <v/>
      </c>
      <c r="X152" s="142"/>
      <c r="Y152" s="122">
        <f t="shared" si="101"/>
        <v>0</v>
      </c>
      <c r="Z152" s="26"/>
      <c r="AA152" s="72" t="str">
        <f t="shared" si="96"/>
        <v/>
      </c>
      <c r="AB152" s="25" t="str">
        <f>IF(G152="","",COUNTIF(Tirades!$AY$5:$AY$1081,G152))</f>
        <v/>
      </c>
      <c r="AC152" s="1" t="str">
        <f>IF(SUMIF(Tirades!$AD$5:$AD$216,G152,Tirades!$AP$5:$AP$216)=0,"",SUMIF(Tirades!$AD$5:$AD$216,G152,Tirades!$AP$5:$AP$216))</f>
        <v/>
      </c>
      <c r="AD152" s="1" t="str">
        <f>IF(SUMIF(Tirades!$AD$221:$AD$432,G152,Tirades!$AP$221:$AP$432)=0,"",SUMIF(Tirades!$AD$221:$AD$432,G152,Tirades!$AP$221:$AP$432))</f>
        <v/>
      </c>
      <c r="AE152" s="1" t="str">
        <f>IF(SUMIF(Tirades!$AD$437:$AD$649,G152,Tirades!$AP$437:$AP$649)=0,"",SUMIF(Tirades!$AD$437:$AD$649,G152,Tirades!$AP$437:$AP$649))</f>
        <v/>
      </c>
      <c r="AF152" s="1" t="str">
        <f>IF(SUMIF(Tirades!$AD$654:$AD$865,G152,Tirades!$AP$654:$AP$865)=0,"",SUMIF(Tirades!$AD$654:$AD$865,G152,Tirades!$AP$654:$AP$865))</f>
        <v/>
      </c>
      <c r="AG152" s="1" t="str">
        <f>IF(SUMIF(Tirades!$AD$870:$AD$1081,G152,Tirades!$AP$870:$AP$1081)=0,"",SUMIF(Tirades!$AD$870:$AD$1081,G152,Tirades!$AP$870:$AP$1081))</f>
        <v/>
      </c>
      <c r="AH152" s="1" t="str">
        <f>IF(SUMIF(Tirades!$AD$5:$AD$1081,G152,Tirades!$AP$5:$AP$1081)=0,"",SUMIF(Tirades!$AD$5:$AD$1081,G152,Tirades!$AP$5:$AP$1081))</f>
        <v/>
      </c>
      <c r="AI152" s="4" t="str">
        <f t="shared" si="103"/>
        <v/>
      </c>
      <c r="AJ152" s="5" t="str">
        <f t="shared" si="104"/>
        <v/>
      </c>
      <c r="AK152" s="1" t="str">
        <f t="shared" si="124"/>
        <v/>
      </c>
      <c r="AL152" s="1">
        <f>SUMIF(Tirades!$AD$5:$AD$1081,G152,Tirades!$AR$5:$AR$1081)</f>
        <v>0</v>
      </c>
      <c r="AM152" s="6">
        <f t="shared" si="108"/>
        <v>0</v>
      </c>
      <c r="AN152" s="1">
        <f>SUMIF(Tirades!$AD$5:$AD$1081,G152,Tirades!$AS$5:$AS$1081)</f>
        <v>0</v>
      </c>
      <c r="AO152" s="7">
        <f t="shared" si="109"/>
        <v>0</v>
      </c>
      <c r="AP152" s="5" t="str">
        <f t="shared" si="105"/>
        <v/>
      </c>
      <c r="AQ152" s="1" t="str">
        <f t="shared" si="106"/>
        <v/>
      </c>
      <c r="AR152" s="1" t="str">
        <f t="shared" si="110"/>
        <v/>
      </c>
      <c r="AS152" t="str">
        <f t="shared" si="111"/>
        <v/>
      </c>
      <c r="AT152" s="1" t="str">
        <f t="shared" si="112"/>
        <v/>
      </c>
      <c r="AU152" s="1" t="str">
        <f t="shared" si="113"/>
        <v/>
      </c>
      <c r="AV152" t="str">
        <f t="shared" si="114"/>
        <v/>
      </c>
      <c r="AW152" s="1" t="str">
        <f t="shared" si="115"/>
        <v/>
      </c>
      <c r="AX152" s="1" t="str">
        <f t="shared" si="116"/>
        <v/>
      </c>
      <c r="AY152" s="1" t="str">
        <f t="shared" si="117"/>
        <v/>
      </c>
      <c r="AZ152" s="1" t="str">
        <f t="shared" si="118"/>
        <v/>
      </c>
      <c r="BA152" s="1" t="str">
        <f t="shared" si="119"/>
        <v/>
      </c>
      <c r="BB152" s="1" t="str">
        <f t="shared" si="120"/>
        <v/>
      </c>
      <c r="BC152" s="1" t="str">
        <f t="shared" si="121"/>
        <v/>
      </c>
      <c r="BD152" s="1" t="str">
        <f t="shared" si="122"/>
        <v/>
      </c>
      <c r="BE152" s="76" t="str">
        <f>IF(G152="","",(SUMIF(Tirades!$BA$5:$BA$1081,G152,Tirades!$BB$5:$BB$1081)))</f>
        <v/>
      </c>
      <c r="BI152" s="30"/>
      <c r="BW152" s="61" t="str">
        <f t="shared" si="127"/>
        <v/>
      </c>
      <c r="BY152" s="75">
        <f t="shared" si="125"/>
        <v>78</v>
      </c>
      <c r="BZ152" s="61" t="str">
        <f t="shared" si="126"/>
        <v>Txús Correa</v>
      </c>
      <c r="CA152" s="90">
        <f>IF(BZ152="","",((SUMIF(Tirades!$AD$5:$AD$1081,G151,Tirades!$AX$5:$AX$1081))+A151))</f>
        <v>1.000000185</v>
      </c>
    </row>
    <row r="153" spans="1:79">
      <c r="A153" s="70">
        <v>1.8700000000000002E-7</v>
      </c>
      <c r="B153" s="143"/>
      <c r="C153" s="142"/>
      <c r="D153" s="145"/>
      <c r="E153" s="127" t="str">
        <f t="shared" si="123"/>
        <v>Tòtils</v>
      </c>
      <c r="F153" s="124"/>
      <c r="G153" s="83"/>
      <c r="H153" s="152"/>
      <c r="I153" s="122">
        <f t="shared" si="97"/>
        <v>17</v>
      </c>
      <c r="J153" s="26"/>
      <c r="K153" s="28" t="str">
        <f t="shared" si="92"/>
        <v/>
      </c>
      <c r="L153" s="142"/>
      <c r="M153" s="122">
        <f t="shared" si="98"/>
        <v>27</v>
      </c>
      <c r="N153" s="26"/>
      <c r="O153" s="28" t="str">
        <f t="shared" si="93"/>
        <v/>
      </c>
      <c r="P153" s="142"/>
      <c r="Q153" s="122">
        <f t="shared" si="99"/>
        <v>0</v>
      </c>
      <c r="R153" s="26"/>
      <c r="S153" s="28" t="str">
        <f t="shared" si="94"/>
        <v/>
      </c>
      <c r="T153" s="142"/>
      <c r="U153" s="122">
        <f t="shared" si="100"/>
        <v>0</v>
      </c>
      <c r="V153" s="26"/>
      <c r="W153" s="28" t="str">
        <f t="shared" si="95"/>
        <v/>
      </c>
      <c r="X153" s="142"/>
      <c r="Y153" s="122">
        <f t="shared" si="101"/>
        <v>0</v>
      </c>
      <c r="Z153" s="26"/>
      <c r="AA153" s="72" t="str">
        <f t="shared" si="96"/>
        <v/>
      </c>
      <c r="AB153" s="25" t="str">
        <f>IF(G153="","",COUNTIF(Tirades!$AY$5:$AY$1081,G153))</f>
        <v/>
      </c>
      <c r="AC153" s="1" t="str">
        <f>IF(SUMIF(Tirades!$AD$5:$AD$216,G153,Tirades!$AP$5:$AP$216)=0,"",SUMIF(Tirades!$AD$5:$AD$216,G153,Tirades!$AP$5:$AP$216))</f>
        <v/>
      </c>
      <c r="AD153" s="1" t="str">
        <f>IF(SUMIF(Tirades!$AD$221:$AD$432,G153,Tirades!$AP$221:$AP$432)=0,"",SUMIF(Tirades!$AD$221:$AD$432,G153,Tirades!$AP$221:$AP$432))</f>
        <v/>
      </c>
      <c r="AE153" s="1" t="str">
        <f>IF(SUMIF(Tirades!$AD$437:$AD$649,G153,Tirades!$AP$437:$AP$649)=0,"",SUMIF(Tirades!$AD$437:$AD$649,G153,Tirades!$AP$437:$AP$649))</f>
        <v/>
      </c>
      <c r="AF153" s="1" t="str">
        <f>IF(SUMIF(Tirades!$AD$654:$AD$865,G153,Tirades!$AP$654:$AP$865)=0,"",SUMIF(Tirades!$AD$654:$AD$865,G153,Tirades!$AP$654:$AP$865))</f>
        <v/>
      </c>
      <c r="AG153" s="1" t="str">
        <f>IF(SUMIF(Tirades!$AD$870:$AD$1081,G153,Tirades!$AP$870:$AP$1081)=0,"",SUMIF(Tirades!$AD$870:$AD$1081,G153,Tirades!$AP$870:$AP$1081))</f>
        <v/>
      </c>
      <c r="AH153" s="1" t="str">
        <f>IF(SUMIF(Tirades!$AD$5:$AD$1081,G153,Tirades!$AP$5:$AP$1081)=0,"",SUMIF(Tirades!$AD$5:$AD$1081,G153,Tirades!$AP$5:$AP$1081))</f>
        <v/>
      </c>
      <c r="AI153" s="4" t="str">
        <f t="shared" si="103"/>
        <v/>
      </c>
      <c r="AJ153" s="5" t="str">
        <f t="shared" si="104"/>
        <v/>
      </c>
      <c r="AK153" s="1" t="str">
        <f t="shared" si="124"/>
        <v/>
      </c>
      <c r="AL153" s="1">
        <f>SUMIF(Tirades!$AD$5:$AD$1081,G153,Tirades!$AR$5:$AR$1081)</f>
        <v>0</v>
      </c>
      <c r="AM153" s="6">
        <f t="shared" si="108"/>
        <v>0</v>
      </c>
      <c r="AN153" s="1">
        <f>SUMIF(Tirades!$AD$5:$AD$1081,G153,Tirades!$AS$5:$AS$1081)</f>
        <v>0</v>
      </c>
      <c r="AO153" s="7">
        <f t="shared" si="109"/>
        <v>0</v>
      </c>
      <c r="AP153" s="5" t="str">
        <f t="shared" si="105"/>
        <v/>
      </c>
      <c r="AQ153" s="1" t="str">
        <f t="shared" si="106"/>
        <v/>
      </c>
      <c r="AR153" s="1" t="str">
        <f t="shared" si="110"/>
        <v/>
      </c>
      <c r="AS153" t="str">
        <f t="shared" si="111"/>
        <v/>
      </c>
      <c r="AT153" s="1" t="str">
        <f t="shared" si="112"/>
        <v/>
      </c>
      <c r="AU153" s="1" t="str">
        <f t="shared" si="113"/>
        <v/>
      </c>
      <c r="AV153" t="str">
        <f t="shared" si="114"/>
        <v/>
      </c>
      <c r="AW153" s="1" t="str">
        <f t="shared" si="115"/>
        <v/>
      </c>
      <c r="AX153" s="1" t="str">
        <f t="shared" si="116"/>
        <v/>
      </c>
      <c r="AY153" s="1" t="str">
        <f t="shared" si="117"/>
        <v/>
      </c>
      <c r="AZ153" s="1" t="str">
        <f t="shared" si="118"/>
        <v/>
      </c>
      <c r="BA153" s="1" t="str">
        <f t="shared" si="119"/>
        <v/>
      </c>
      <c r="BB153" s="1" t="str">
        <f t="shared" si="120"/>
        <v/>
      </c>
      <c r="BC153" s="1" t="str">
        <f t="shared" si="121"/>
        <v/>
      </c>
      <c r="BD153" s="1" t="str">
        <f t="shared" si="122"/>
        <v/>
      </c>
      <c r="BE153" s="76" t="str">
        <f>IF(G153="","",(SUMIF(Tirades!$BA$5:$BA$1081,G153,Tirades!$BB$5:$BB$1081)))</f>
        <v/>
      </c>
      <c r="BI153" s="30"/>
      <c r="BW153" s="61" t="str">
        <f t="shared" si="127"/>
        <v/>
      </c>
      <c r="BY153" s="75" t="str">
        <f t="shared" si="125"/>
        <v/>
      </c>
      <c r="BZ153" s="61" t="str">
        <f t="shared" si="126"/>
        <v/>
      </c>
      <c r="CA153" s="90" t="str">
        <f>IF(BZ153="","",((SUMIF(Tirades!$AD$5:$AD$1081,G152,Tirades!$AX$5:$AX$1081))+A152))</f>
        <v/>
      </c>
    </row>
    <row r="154" spans="1:79">
      <c r="A154" s="70">
        <v>1.8800000000000002E-7</v>
      </c>
      <c r="B154" s="143"/>
      <c r="C154" s="142"/>
      <c r="D154" s="145"/>
      <c r="E154" s="127" t="str">
        <f t="shared" si="123"/>
        <v>Tòtils</v>
      </c>
      <c r="F154" s="123"/>
      <c r="G154" s="83"/>
      <c r="H154" s="152"/>
      <c r="I154" s="122">
        <f t="shared" si="97"/>
        <v>17</v>
      </c>
      <c r="J154" s="26"/>
      <c r="K154" s="28" t="str">
        <f t="shared" si="92"/>
        <v/>
      </c>
      <c r="L154" s="142"/>
      <c r="M154" s="122">
        <f t="shared" si="98"/>
        <v>27</v>
      </c>
      <c r="N154" s="26"/>
      <c r="O154" s="28" t="str">
        <f t="shared" si="93"/>
        <v/>
      </c>
      <c r="P154" s="142"/>
      <c r="Q154" s="122">
        <f t="shared" si="99"/>
        <v>0</v>
      </c>
      <c r="R154" s="26"/>
      <c r="S154" s="28" t="str">
        <f t="shared" si="94"/>
        <v/>
      </c>
      <c r="T154" s="142"/>
      <c r="U154" s="122">
        <f t="shared" si="100"/>
        <v>0</v>
      </c>
      <c r="V154" s="26"/>
      <c r="W154" s="28" t="str">
        <f t="shared" si="95"/>
        <v/>
      </c>
      <c r="X154" s="142"/>
      <c r="Y154" s="122">
        <f t="shared" si="101"/>
        <v>0</v>
      </c>
      <c r="Z154" s="26"/>
      <c r="AA154" s="72" t="str">
        <f t="shared" si="96"/>
        <v/>
      </c>
      <c r="AB154" s="25" t="str">
        <f>IF(G154="","",COUNTIF(Tirades!$AY$5:$AY$1081,G154))</f>
        <v/>
      </c>
      <c r="AC154" s="1" t="str">
        <f>IF(SUMIF(Tirades!$AD$5:$AD$216,G154,Tirades!$AP$5:$AP$216)=0,"",SUMIF(Tirades!$AD$5:$AD$216,G154,Tirades!$AP$5:$AP$216))</f>
        <v/>
      </c>
      <c r="AD154" s="1" t="str">
        <f>IF(SUMIF(Tirades!$AD$221:$AD$432,G154,Tirades!$AP$221:$AP$432)=0,"",SUMIF(Tirades!$AD$221:$AD$432,G154,Tirades!$AP$221:$AP$432))</f>
        <v/>
      </c>
      <c r="AE154" s="1" t="str">
        <f>IF(SUMIF(Tirades!$AD$437:$AD$649,G154,Tirades!$AP$437:$AP$649)=0,"",SUMIF(Tirades!$AD$437:$AD$649,G154,Tirades!$AP$437:$AP$649))</f>
        <v/>
      </c>
      <c r="AF154" s="1" t="str">
        <f>IF(SUMIF(Tirades!$AD$654:$AD$865,G154,Tirades!$AP$654:$AP$865)=0,"",SUMIF(Tirades!$AD$654:$AD$865,G154,Tirades!$AP$654:$AP$865))</f>
        <v/>
      </c>
      <c r="AG154" s="1" t="str">
        <f>IF(SUMIF(Tirades!$AD$870:$AD$1081,G154,Tirades!$AP$870:$AP$1081)=0,"",SUMIF(Tirades!$AD$870:$AD$1081,G154,Tirades!$AP$870:$AP$1081))</f>
        <v/>
      </c>
      <c r="AH154" s="1" t="str">
        <f>IF(SUMIF(Tirades!$AD$5:$AD$1081,G154,Tirades!$AP$5:$AP$1081)=0,"",SUMIF(Tirades!$AD$5:$AD$1081,G154,Tirades!$AP$5:$AP$1081))</f>
        <v/>
      </c>
      <c r="AI154" s="4" t="str">
        <f t="shared" si="103"/>
        <v/>
      </c>
      <c r="AJ154" s="5" t="str">
        <f t="shared" si="104"/>
        <v/>
      </c>
      <c r="AK154" s="1" t="str">
        <f t="shared" si="124"/>
        <v/>
      </c>
      <c r="AL154" s="1">
        <f>SUMIF(Tirades!$AD$5:$AD$1081,G154,Tirades!$AR$5:$AR$1081)</f>
        <v>0</v>
      </c>
      <c r="AM154" s="6">
        <f t="shared" si="108"/>
        <v>0</v>
      </c>
      <c r="AN154" s="1">
        <f>SUMIF(Tirades!$AD$5:$AD$1081,G154,Tirades!$AS$5:$AS$1081)</f>
        <v>0</v>
      </c>
      <c r="AO154" s="7">
        <f t="shared" si="109"/>
        <v>0</v>
      </c>
      <c r="AP154" s="5" t="str">
        <f t="shared" si="105"/>
        <v/>
      </c>
      <c r="AQ154" s="1" t="str">
        <f t="shared" si="106"/>
        <v/>
      </c>
      <c r="AR154" s="1" t="str">
        <f t="shared" si="110"/>
        <v/>
      </c>
      <c r="AS154" t="str">
        <f t="shared" si="111"/>
        <v/>
      </c>
      <c r="AT154" s="1" t="str">
        <f t="shared" si="112"/>
        <v/>
      </c>
      <c r="AU154" s="1" t="str">
        <f t="shared" si="113"/>
        <v/>
      </c>
      <c r="AV154" t="str">
        <f t="shared" si="114"/>
        <v/>
      </c>
      <c r="AW154" s="1" t="str">
        <f t="shared" si="115"/>
        <v/>
      </c>
      <c r="AX154" s="1" t="str">
        <f t="shared" si="116"/>
        <v/>
      </c>
      <c r="AY154" s="1" t="str">
        <f t="shared" si="117"/>
        <v/>
      </c>
      <c r="AZ154" s="1" t="str">
        <f t="shared" si="118"/>
        <v/>
      </c>
      <c r="BA154" s="1" t="str">
        <f t="shared" si="119"/>
        <v/>
      </c>
      <c r="BB154" s="1" t="str">
        <f t="shared" si="120"/>
        <v/>
      </c>
      <c r="BC154" s="1" t="str">
        <f t="shared" si="121"/>
        <v/>
      </c>
      <c r="BD154" s="1" t="str">
        <f t="shared" si="122"/>
        <v/>
      </c>
      <c r="BE154" s="76" t="str">
        <f>IF(G154="","",(SUMIF(Tirades!$BA$5:$BA$1081,G154,Tirades!$BB$5:$BB$1081)))</f>
        <v/>
      </c>
      <c r="BI154" s="30"/>
      <c r="BW154" s="61" t="str">
        <f t="shared" si="127"/>
        <v/>
      </c>
      <c r="BY154" s="75" t="str">
        <f t="shared" si="125"/>
        <v/>
      </c>
      <c r="BZ154" s="61" t="str">
        <f t="shared" si="126"/>
        <v/>
      </c>
      <c r="CA154" s="90" t="str">
        <f>IF(BZ154="","",((SUMIF(Tirades!$AD$5:$AD$1081,G153,Tirades!$AX$5:$AX$1081))+A153))</f>
        <v/>
      </c>
    </row>
    <row r="155" spans="1:79">
      <c r="A155" s="70">
        <v>1.91E-7</v>
      </c>
      <c r="B155" s="143">
        <v>20</v>
      </c>
      <c r="C155" s="153"/>
      <c r="D155" s="144" t="s">
        <v>189</v>
      </c>
      <c r="E155" s="127" t="str">
        <f>D155</f>
        <v>Team #</v>
      </c>
      <c r="F155" s="124" t="s">
        <v>104</v>
      </c>
      <c r="G155" s="83" t="s">
        <v>190</v>
      </c>
      <c r="H155" s="152">
        <v>18</v>
      </c>
      <c r="I155" s="122">
        <f>H155</f>
        <v>18</v>
      </c>
      <c r="J155" s="110">
        <v>3</v>
      </c>
      <c r="K155" s="28">
        <f t="shared" si="92"/>
        <v>183</v>
      </c>
      <c r="L155" s="142">
        <v>8</v>
      </c>
      <c r="M155" s="122">
        <f>L155</f>
        <v>8</v>
      </c>
      <c r="N155" s="110">
        <v>3</v>
      </c>
      <c r="O155" s="28">
        <f t="shared" si="93"/>
        <v>83</v>
      </c>
      <c r="P155" s="142"/>
      <c r="Q155" s="122">
        <f>P155</f>
        <v>0</v>
      </c>
      <c r="R155" s="110"/>
      <c r="S155" s="28" t="str">
        <f t="shared" si="94"/>
        <v/>
      </c>
      <c r="T155" s="142"/>
      <c r="U155" s="122">
        <f>T155</f>
        <v>0</v>
      </c>
      <c r="V155" s="110"/>
      <c r="W155" s="28" t="str">
        <f t="shared" si="95"/>
        <v/>
      </c>
      <c r="X155" s="142"/>
      <c r="Y155" s="122">
        <f>X155</f>
        <v>0</v>
      </c>
      <c r="Z155" s="110"/>
      <c r="AA155" s="72" t="str">
        <f t="shared" si="96"/>
        <v/>
      </c>
      <c r="AB155" s="25">
        <f>IF(G155="","",COUNTIF(Tirades!$AY$5:$AY$1081,G155))</f>
        <v>2</v>
      </c>
      <c r="AC155" s="1">
        <f>IF(SUMIF(Tirades!$AD$5:$AD$216,G155,Tirades!$AP$5:$AP$216)=0,"",SUMIF(Tirades!$AD$5:$AD$216,G155,Tirades!$AP$5:$AP$216))</f>
        <v>49</v>
      </c>
      <c r="AD155" s="1">
        <f>IF(SUMIF(Tirades!$AD$221:$AD$432,G155,Tirades!$AP$221:$AP$432)=0,"",SUMIF(Tirades!$AD$221:$AD$432,G155,Tirades!$AP$221:$AP$432))</f>
        <v>72</v>
      </c>
      <c r="AE155" s="1" t="str">
        <f>IF(SUMIF(Tirades!$AD$437:$AD$649,G155,Tirades!$AP$437:$AP$649)=0,"",SUMIF(Tirades!$AD$437:$AD$649,G155,Tirades!$AP$437:$AP$649))</f>
        <v/>
      </c>
      <c r="AF155" s="1" t="str">
        <f>IF(SUMIF(Tirades!$AD$654:$AD$865,G155,Tirades!$AP$654:$AP$865)=0,"",SUMIF(Tirades!$AD$654:$AD$865,G155,Tirades!$AP$654:$AP$865))</f>
        <v/>
      </c>
      <c r="AG155" s="1" t="str">
        <f>IF(SUMIF(Tirades!$AD$870:$AD$1081,G155,Tirades!$AP$870:$AP$1081)=0,"",SUMIF(Tirades!$AD$870:$AD$1081,G155,Tirades!$AP$870:$AP$1081))</f>
        <v/>
      </c>
      <c r="AH155" s="1">
        <f>IF(SUMIF(Tirades!$AD$5:$AD$1081,G155,Tirades!$AP$5:$AP$1081)=0,"",SUMIF(Tirades!$AD$5:$AD$1081,G155,Tirades!$AP$5:$AP$1081))</f>
        <v>121</v>
      </c>
      <c r="AI155" s="4">
        <f t="shared" si="103"/>
        <v>60.5</v>
      </c>
      <c r="AJ155" s="5">
        <f t="shared" si="104"/>
        <v>60.5040015955</v>
      </c>
      <c r="AK155" s="1">
        <f t="shared" si="124"/>
        <v>63</v>
      </c>
      <c r="AL155" s="1">
        <f>SUMIF(Tirades!$AD$5:$AD$1081,G155,Tirades!$AR$5:$AR$1081)</f>
        <v>8</v>
      </c>
      <c r="AM155" s="6">
        <f t="shared" si="108"/>
        <v>8.0000000000000002E-3</v>
      </c>
      <c r="AN155" s="1">
        <f>SUMIF(Tirades!$AD$5:$AD$1081,G155,Tirades!$AS$5:$AS$1081)</f>
        <v>3</v>
      </c>
      <c r="AO155" s="7">
        <f t="shared" si="109"/>
        <v>3.0000000000000001E-6</v>
      </c>
      <c r="AP155" s="5">
        <f t="shared" si="105"/>
        <v>121.008003191</v>
      </c>
      <c r="AQ155" s="1" t="str">
        <f t="shared" si="106"/>
        <v>Nerea Navarrete</v>
      </c>
      <c r="AR155" s="1" t="str">
        <f t="shared" si="110"/>
        <v>Team #</v>
      </c>
      <c r="AS155" t="str">
        <f t="shared" si="111"/>
        <v/>
      </c>
      <c r="AT155" s="1" t="str">
        <f t="shared" si="112"/>
        <v/>
      </c>
      <c r="AU155" s="1" t="str">
        <f t="shared" si="113"/>
        <v/>
      </c>
      <c r="AV155">
        <f t="shared" si="114"/>
        <v>60.5040015955</v>
      </c>
      <c r="AW155" s="1">
        <f t="shared" si="115"/>
        <v>35</v>
      </c>
      <c r="AX155" s="1" t="str">
        <f t="shared" si="116"/>
        <v>Nerea Navarrete</v>
      </c>
      <c r="AY155" s="1" t="str">
        <f t="shared" si="117"/>
        <v/>
      </c>
      <c r="AZ155" s="1" t="str">
        <f t="shared" si="118"/>
        <v/>
      </c>
      <c r="BA155" s="1" t="str">
        <f t="shared" si="119"/>
        <v/>
      </c>
      <c r="BB155" s="1">
        <f t="shared" si="120"/>
        <v>60.5040015955</v>
      </c>
      <c r="BC155" s="1">
        <f t="shared" si="121"/>
        <v>3</v>
      </c>
      <c r="BD155" s="1" t="str">
        <f t="shared" si="122"/>
        <v>Nerea Navarrete</v>
      </c>
      <c r="BE155" s="76">
        <f>IF(G155="","",(SUMIF(Tirades!$BA$5:$BA$1081,G155,Tirades!$BB$5:$BB$1081)))</f>
        <v>18</v>
      </c>
      <c r="BI155" s="30"/>
      <c r="BW155" s="61" t="str">
        <f t="shared" si="127"/>
        <v/>
      </c>
      <c r="BY155" s="75" t="str">
        <f t="shared" si="125"/>
        <v/>
      </c>
      <c r="BZ155" s="61" t="str">
        <f t="shared" si="126"/>
        <v/>
      </c>
      <c r="CA155" s="90" t="str">
        <f>IF(BZ155="","",((SUMIF(Tirades!$AD$5:$AD$1081,G154,Tirades!$AX$5:$AX$1081))+A154))</f>
        <v/>
      </c>
    </row>
    <row r="156" spans="1:79">
      <c r="A156" s="70">
        <v>1.9200000000000003E-7</v>
      </c>
      <c r="B156" s="143"/>
      <c r="C156" s="142"/>
      <c r="D156" s="145"/>
      <c r="E156" s="127" t="str">
        <f t="shared" si="123"/>
        <v>Team #</v>
      </c>
      <c r="F156" s="124" t="s">
        <v>104</v>
      </c>
      <c r="G156" s="83" t="s">
        <v>191</v>
      </c>
      <c r="H156" s="152"/>
      <c r="I156" s="122">
        <f t="shared" si="97"/>
        <v>18</v>
      </c>
      <c r="J156" s="110">
        <v>4</v>
      </c>
      <c r="K156" s="28">
        <f t="shared" si="92"/>
        <v>184</v>
      </c>
      <c r="L156" s="142"/>
      <c r="M156" s="122">
        <f t="shared" si="98"/>
        <v>8</v>
      </c>
      <c r="N156" s="110">
        <v>4</v>
      </c>
      <c r="O156" s="28">
        <f t="shared" si="93"/>
        <v>84</v>
      </c>
      <c r="P156" s="142"/>
      <c r="Q156" s="122">
        <f t="shared" si="99"/>
        <v>0</v>
      </c>
      <c r="R156" s="110"/>
      <c r="S156" s="28" t="str">
        <f t="shared" si="94"/>
        <v/>
      </c>
      <c r="T156" s="142"/>
      <c r="U156" s="122">
        <f t="shared" si="100"/>
        <v>0</v>
      </c>
      <c r="V156" s="110"/>
      <c r="W156" s="28" t="str">
        <f t="shared" si="95"/>
        <v/>
      </c>
      <c r="X156" s="142"/>
      <c r="Y156" s="122">
        <f t="shared" si="101"/>
        <v>0</v>
      </c>
      <c r="Z156" s="110"/>
      <c r="AA156" s="72" t="str">
        <f t="shared" si="96"/>
        <v/>
      </c>
      <c r="AB156" s="25">
        <f>IF(G156="","",COUNTIF(Tirades!$AY$5:$AY$1081,G156))</f>
        <v>2</v>
      </c>
      <c r="AC156" s="1">
        <f>IF(SUMIF(Tirades!$AD$5:$AD$216,G156,Tirades!$AP$5:$AP$216)=0,"",SUMIF(Tirades!$AD$5:$AD$216,G156,Tirades!$AP$5:$AP$216))</f>
        <v>37</v>
      </c>
      <c r="AD156" s="1">
        <f>IF(SUMIF(Tirades!$AD$221:$AD$432,G156,Tirades!$AP$221:$AP$432)=0,"",SUMIF(Tirades!$AD$221:$AD$432,G156,Tirades!$AP$221:$AP$432))</f>
        <v>25</v>
      </c>
      <c r="AE156" s="1" t="str">
        <f>IF(SUMIF(Tirades!$AD$437:$AD$649,G156,Tirades!$AP$437:$AP$649)=0,"",SUMIF(Tirades!$AD$437:$AD$649,G156,Tirades!$AP$437:$AP$649))</f>
        <v/>
      </c>
      <c r="AF156" s="1" t="str">
        <f>IF(SUMIF(Tirades!$AD$654:$AD$865,G156,Tirades!$AP$654:$AP$865)=0,"",SUMIF(Tirades!$AD$654:$AD$865,G156,Tirades!$AP$654:$AP$865))</f>
        <v/>
      </c>
      <c r="AG156" s="1" t="str">
        <f>IF(SUMIF(Tirades!$AD$870:$AD$1081,G156,Tirades!$AP$870:$AP$1081)=0,"",SUMIF(Tirades!$AD$870:$AD$1081,G156,Tirades!$AP$870:$AP$1081))</f>
        <v/>
      </c>
      <c r="AH156" s="1">
        <f>IF(SUMIF(Tirades!$AD$5:$AD$1081,G156,Tirades!$AP$5:$AP$1081)=0,"",SUMIF(Tirades!$AD$5:$AD$1081,G156,Tirades!$AP$5:$AP$1081))</f>
        <v>62</v>
      </c>
      <c r="AI156" s="4">
        <f t="shared" si="103"/>
        <v>31</v>
      </c>
      <c r="AJ156" s="5">
        <f t="shared" si="104"/>
        <v>31.001000596000001</v>
      </c>
      <c r="AK156" s="1">
        <f t="shared" si="124"/>
        <v>180</v>
      </c>
      <c r="AL156" s="1">
        <f>SUMIF(Tirades!$AD$5:$AD$1081,G156,Tirades!$AR$5:$AR$1081)</f>
        <v>2</v>
      </c>
      <c r="AM156" s="6">
        <f t="shared" si="108"/>
        <v>2E-3</v>
      </c>
      <c r="AN156" s="1">
        <f>SUMIF(Tirades!$AD$5:$AD$1081,G156,Tirades!$AS$5:$AS$1081)</f>
        <v>1</v>
      </c>
      <c r="AO156" s="7">
        <f t="shared" si="109"/>
        <v>9.9999999999999995E-7</v>
      </c>
      <c r="AP156" s="5">
        <f t="shared" si="105"/>
        <v>62.002001192000002</v>
      </c>
      <c r="AQ156" s="1" t="str">
        <f t="shared" si="106"/>
        <v>Eudald Manresa</v>
      </c>
      <c r="AR156" s="1" t="str">
        <f t="shared" si="110"/>
        <v>Team #</v>
      </c>
      <c r="AS156" t="str">
        <f t="shared" si="111"/>
        <v/>
      </c>
      <c r="AT156" s="1" t="str">
        <f t="shared" si="112"/>
        <v/>
      </c>
      <c r="AU156" s="1" t="str">
        <f t="shared" si="113"/>
        <v/>
      </c>
      <c r="AV156">
        <f t="shared" si="114"/>
        <v>31.001000596000001</v>
      </c>
      <c r="AW156" s="1">
        <f t="shared" si="115"/>
        <v>132</v>
      </c>
      <c r="AX156" s="1" t="str">
        <f t="shared" si="116"/>
        <v>Eudald Manresa</v>
      </c>
      <c r="AY156" s="1" t="str">
        <f t="shared" si="117"/>
        <v/>
      </c>
      <c r="AZ156" s="1" t="str">
        <f t="shared" si="118"/>
        <v/>
      </c>
      <c r="BA156" s="1" t="str">
        <f t="shared" si="119"/>
        <v/>
      </c>
      <c r="BB156" s="1">
        <f t="shared" si="120"/>
        <v>31.001000596000001</v>
      </c>
      <c r="BC156" s="1">
        <f t="shared" si="121"/>
        <v>25</v>
      </c>
      <c r="BD156" s="1" t="str">
        <f t="shared" si="122"/>
        <v>Eudald Manresa</v>
      </c>
      <c r="BE156" s="76">
        <f>IF(G156="","",(SUMIF(Tirades!$BA$5:$BA$1081,G156,Tirades!$BB$5:$BB$1081)))</f>
        <v>18</v>
      </c>
      <c r="BI156" s="30"/>
      <c r="BW156" s="61" t="str">
        <f t="shared" si="127"/>
        <v/>
      </c>
      <c r="BY156" s="75">
        <f t="shared" si="125"/>
        <v>143</v>
      </c>
      <c r="BZ156" s="61" t="str">
        <f t="shared" si="126"/>
        <v>Nerea Navarrete</v>
      </c>
      <c r="CA156" s="90">
        <f>IF(BZ156="","",((SUMIF(Tirades!$AD$5:$AD$1081,G155,Tirades!$AX$5:$AX$1081))+A155))</f>
        <v>1.91E-7</v>
      </c>
    </row>
    <row r="157" spans="1:79">
      <c r="A157" s="70">
        <v>1.9300000000000002E-7</v>
      </c>
      <c r="B157" s="143"/>
      <c r="C157" s="142"/>
      <c r="D157" s="145"/>
      <c r="E157" s="127" t="str">
        <f t="shared" si="123"/>
        <v>Team #</v>
      </c>
      <c r="F157" s="124" t="s">
        <v>104</v>
      </c>
      <c r="G157" s="83" t="s">
        <v>192</v>
      </c>
      <c r="H157" s="152"/>
      <c r="I157" s="122">
        <f t="shared" si="97"/>
        <v>18</v>
      </c>
      <c r="J157" s="110">
        <v>2</v>
      </c>
      <c r="K157" s="28">
        <f t="shared" si="92"/>
        <v>182</v>
      </c>
      <c r="L157" s="142"/>
      <c r="M157" s="122">
        <f t="shared" si="98"/>
        <v>8</v>
      </c>
      <c r="N157" s="110">
        <v>2</v>
      </c>
      <c r="O157" s="28">
        <f t="shared" si="93"/>
        <v>82</v>
      </c>
      <c r="P157" s="142"/>
      <c r="Q157" s="122">
        <f t="shared" si="99"/>
        <v>0</v>
      </c>
      <c r="R157" s="110"/>
      <c r="S157" s="28" t="str">
        <f t="shared" si="94"/>
        <v/>
      </c>
      <c r="T157" s="142"/>
      <c r="U157" s="122">
        <f t="shared" si="100"/>
        <v>0</v>
      </c>
      <c r="V157" s="110"/>
      <c r="W157" s="28" t="str">
        <f t="shared" si="95"/>
        <v/>
      </c>
      <c r="X157" s="142"/>
      <c r="Y157" s="122">
        <f t="shared" si="101"/>
        <v>0</v>
      </c>
      <c r="Z157" s="110"/>
      <c r="AA157" s="72" t="str">
        <f t="shared" si="96"/>
        <v/>
      </c>
      <c r="AB157" s="25">
        <f>IF(G157="","",COUNTIF(Tirades!$AY$5:$AY$1081,G157))</f>
        <v>2</v>
      </c>
      <c r="AC157" s="1">
        <f>IF(SUMIF(Tirades!$AD$5:$AD$216,G157,Tirades!$AP$5:$AP$216)=0,"",SUMIF(Tirades!$AD$5:$AD$216,G157,Tirades!$AP$5:$AP$216))</f>
        <v>27</v>
      </c>
      <c r="AD157" s="1">
        <f>IF(SUMIF(Tirades!$AD$221:$AD$432,G157,Tirades!$AP$221:$AP$432)=0,"",SUMIF(Tirades!$AD$221:$AD$432,G157,Tirades!$AP$221:$AP$432))</f>
        <v>32</v>
      </c>
      <c r="AE157" s="1" t="str">
        <f>IF(SUMIF(Tirades!$AD$437:$AD$649,G157,Tirades!$AP$437:$AP$649)=0,"",SUMIF(Tirades!$AD$437:$AD$649,G157,Tirades!$AP$437:$AP$649))</f>
        <v/>
      </c>
      <c r="AF157" s="1" t="str">
        <f>IF(SUMIF(Tirades!$AD$654:$AD$865,G157,Tirades!$AP$654:$AP$865)=0,"",SUMIF(Tirades!$AD$654:$AD$865,G157,Tirades!$AP$654:$AP$865))</f>
        <v/>
      </c>
      <c r="AG157" s="1" t="str">
        <f>IF(SUMIF(Tirades!$AD$870:$AD$1081,G157,Tirades!$AP$870:$AP$1081)=0,"",SUMIF(Tirades!$AD$870:$AD$1081,G157,Tirades!$AP$870:$AP$1081))</f>
        <v/>
      </c>
      <c r="AH157" s="1">
        <f>IF(SUMIF(Tirades!$AD$5:$AD$1081,G157,Tirades!$AP$5:$AP$1081)=0,"",SUMIF(Tirades!$AD$5:$AD$1081,G157,Tirades!$AP$5:$AP$1081))</f>
        <v>59</v>
      </c>
      <c r="AI157" s="4">
        <f t="shared" si="103"/>
        <v>29.5</v>
      </c>
      <c r="AJ157" s="5">
        <f t="shared" si="104"/>
        <v>29.5010000965</v>
      </c>
      <c r="AK157" s="1">
        <f t="shared" si="124"/>
        <v>183</v>
      </c>
      <c r="AL157" s="1">
        <f>SUMIF(Tirades!$AD$5:$AD$1081,G157,Tirades!$AR$5:$AR$1081)</f>
        <v>2</v>
      </c>
      <c r="AM157" s="6">
        <f t="shared" si="108"/>
        <v>2E-3</v>
      </c>
      <c r="AN157" s="1">
        <f>SUMIF(Tirades!$AD$5:$AD$1081,G157,Tirades!$AS$5:$AS$1081)</f>
        <v>0</v>
      </c>
      <c r="AO157" s="7">
        <f t="shared" si="109"/>
        <v>0</v>
      </c>
      <c r="AP157" s="5">
        <f t="shared" si="105"/>
        <v>59.002000193000001</v>
      </c>
      <c r="AQ157" s="1" t="str">
        <f t="shared" si="106"/>
        <v>Andrea García (T#)</v>
      </c>
      <c r="AR157" s="1" t="str">
        <f t="shared" si="110"/>
        <v>Team #</v>
      </c>
      <c r="AS157" t="str">
        <f t="shared" si="111"/>
        <v/>
      </c>
      <c r="AT157" s="1" t="str">
        <f t="shared" si="112"/>
        <v/>
      </c>
      <c r="AU157" s="1" t="str">
        <f t="shared" si="113"/>
        <v/>
      </c>
      <c r="AV157">
        <f t="shared" si="114"/>
        <v>29.5010000965</v>
      </c>
      <c r="AW157" s="1">
        <f t="shared" si="115"/>
        <v>135</v>
      </c>
      <c r="AX157" s="1" t="str">
        <f t="shared" si="116"/>
        <v>Andrea García (T#)</v>
      </c>
      <c r="AY157" s="1" t="str">
        <f t="shared" si="117"/>
        <v/>
      </c>
      <c r="AZ157" s="1" t="str">
        <f t="shared" si="118"/>
        <v/>
      </c>
      <c r="BA157" s="1" t="str">
        <f t="shared" si="119"/>
        <v/>
      </c>
      <c r="BB157" s="1">
        <f t="shared" si="120"/>
        <v>29.5010000965</v>
      </c>
      <c r="BC157" s="1">
        <f t="shared" si="121"/>
        <v>26</v>
      </c>
      <c r="BD157" s="1" t="str">
        <f t="shared" si="122"/>
        <v>Andrea García (T#)</v>
      </c>
      <c r="BE157" s="76">
        <f>IF(G157="","",(SUMIF(Tirades!$BA$5:$BA$1081,G157,Tirades!$BB$5:$BB$1081)))</f>
        <v>18</v>
      </c>
      <c r="BI157" s="30"/>
      <c r="BW157" s="61" t="str">
        <f t="shared" si="127"/>
        <v/>
      </c>
      <c r="BY157" s="75">
        <f t="shared" si="125"/>
        <v>23</v>
      </c>
      <c r="BZ157" s="61" t="str">
        <f t="shared" si="126"/>
        <v>Eudald Manresa</v>
      </c>
      <c r="CA157" s="90">
        <f>IF(BZ157="","",((SUMIF(Tirades!$AD$5:$AD$1081,G156,Tirades!$AX$5:$AX$1081))+A156))</f>
        <v>4.0000001919999999</v>
      </c>
    </row>
    <row r="158" spans="1:79">
      <c r="A158" s="70">
        <v>1.9400000000000002E-7</v>
      </c>
      <c r="B158" s="143"/>
      <c r="C158" s="142"/>
      <c r="D158" s="145"/>
      <c r="E158" s="127" t="str">
        <f t="shared" si="123"/>
        <v>Team #</v>
      </c>
      <c r="F158" s="124" t="s">
        <v>104</v>
      </c>
      <c r="G158" s="83" t="s">
        <v>193</v>
      </c>
      <c r="H158" s="152"/>
      <c r="I158" s="122">
        <f t="shared" si="97"/>
        <v>18</v>
      </c>
      <c r="J158" s="110">
        <v>1</v>
      </c>
      <c r="K158" s="28">
        <f>IF(J158="","",(I158*10)+J158)</f>
        <v>181</v>
      </c>
      <c r="L158" s="142"/>
      <c r="M158" s="122">
        <f t="shared" si="98"/>
        <v>8</v>
      </c>
      <c r="N158" s="110">
        <v>1</v>
      </c>
      <c r="O158" s="28">
        <f>IF(N158="","",M158*10+N158)</f>
        <v>81</v>
      </c>
      <c r="P158" s="142"/>
      <c r="Q158" s="122">
        <f t="shared" si="99"/>
        <v>0</v>
      </c>
      <c r="R158" s="110"/>
      <c r="S158" s="28" t="str">
        <f>IF(R158="","",Q158*10+R158)</f>
        <v/>
      </c>
      <c r="T158" s="142"/>
      <c r="U158" s="122">
        <f t="shared" si="100"/>
        <v>0</v>
      </c>
      <c r="V158" s="110"/>
      <c r="W158" s="28" t="str">
        <f>IF(V158="","",U158*10+V158)</f>
        <v/>
      </c>
      <c r="X158" s="142"/>
      <c r="Y158" s="122">
        <f t="shared" si="101"/>
        <v>0</v>
      </c>
      <c r="Z158" s="110"/>
      <c r="AA158" s="72" t="str">
        <f>IF(Z158="","",Y158*10+Z158)</f>
        <v/>
      </c>
      <c r="AB158" s="25">
        <f>IF(G158="","",COUNTIF(Tirades!$AY$5:$AY$1081,G158))</f>
        <v>2</v>
      </c>
      <c r="AC158" s="1">
        <f>IF(SUMIF(Tirades!$AD$5:$AD$216,G158,Tirades!$AP$5:$AP$216)=0,"",SUMIF(Tirades!$AD$5:$AD$216,G158,Tirades!$AP$5:$AP$216))</f>
        <v>48</v>
      </c>
      <c r="AD158" s="1">
        <f>IF(SUMIF(Tirades!$AD$221:$AD$432,G158,Tirades!$AP$221:$AP$432)=0,"",SUMIF(Tirades!$AD$221:$AD$432,G158,Tirades!$AP$221:$AP$432))</f>
        <v>65</v>
      </c>
      <c r="AE158" s="1" t="str">
        <f>IF(SUMIF(Tirades!$AD$437:$AD$649,G158,Tirades!$AP$437:$AP$649)=0,"",SUMIF(Tirades!$AD$437:$AD$649,G158,Tirades!$AP$437:$AP$649))</f>
        <v/>
      </c>
      <c r="AF158" s="1" t="str">
        <f>IF(SUMIF(Tirades!$AD$654:$AD$865,G158,Tirades!$AP$654:$AP$865)=0,"",SUMIF(Tirades!$AD$654:$AD$865,G158,Tirades!$AP$654:$AP$865))</f>
        <v/>
      </c>
      <c r="AG158" s="1" t="str">
        <f>IF(SUMIF(Tirades!$AD$870:$AD$1081,G158,Tirades!$AP$870:$AP$1081)=0,"",SUMIF(Tirades!$AD$870:$AD$1081,G158,Tirades!$AP$870:$AP$1081))</f>
        <v/>
      </c>
      <c r="AH158" s="1">
        <f>IF(SUMIF(Tirades!$AD$5:$AD$1081,G158,Tirades!$AP$5:$AP$1081)=0,"",SUMIF(Tirades!$AD$5:$AD$1081,G158,Tirades!$AP$5:$AP$1081))</f>
        <v>113</v>
      </c>
      <c r="AI158" s="4">
        <f t="shared" si="103"/>
        <v>56.5</v>
      </c>
      <c r="AJ158" s="5">
        <f t="shared" si="104"/>
        <v>56.504000596999994</v>
      </c>
      <c r="AK158" s="1">
        <f t="shared" si="124"/>
        <v>75</v>
      </c>
      <c r="AL158" s="1">
        <f>SUMIF(Tirades!$AD$5:$AD$1081,G158,Tirades!$AR$5:$AR$1081)</f>
        <v>8</v>
      </c>
      <c r="AM158" s="6">
        <f t="shared" si="108"/>
        <v>8.0000000000000002E-3</v>
      </c>
      <c r="AN158" s="1">
        <f>SUMIF(Tirades!$AD$5:$AD$1081,G158,Tirades!$AS$5:$AS$1081)</f>
        <v>1</v>
      </c>
      <c r="AO158" s="7">
        <f t="shared" si="109"/>
        <v>9.9999999999999995E-7</v>
      </c>
      <c r="AP158" s="5">
        <f t="shared" si="105"/>
        <v>113.00800119399999</v>
      </c>
      <c r="AQ158" s="1" t="str">
        <f t="shared" si="106"/>
        <v>Abril Fernández</v>
      </c>
      <c r="AR158" s="1" t="str">
        <f t="shared" si="110"/>
        <v>Team #</v>
      </c>
      <c r="AS158" t="str">
        <f t="shared" si="111"/>
        <v/>
      </c>
      <c r="AT158" s="1" t="str">
        <f t="shared" si="112"/>
        <v/>
      </c>
      <c r="AU158" s="1" t="str">
        <f t="shared" si="113"/>
        <v/>
      </c>
      <c r="AV158">
        <f t="shared" si="114"/>
        <v>56.504000596999994</v>
      </c>
      <c r="AW158" s="1">
        <f t="shared" si="115"/>
        <v>45</v>
      </c>
      <c r="AX158" s="1" t="str">
        <f t="shared" si="116"/>
        <v>Abril Fernández</v>
      </c>
      <c r="AY158" s="1" t="str">
        <f t="shared" si="117"/>
        <v/>
      </c>
      <c r="AZ158" s="1" t="str">
        <f t="shared" si="118"/>
        <v/>
      </c>
      <c r="BA158" s="1" t="str">
        <f t="shared" si="119"/>
        <v/>
      </c>
      <c r="BB158" s="1">
        <f t="shared" si="120"/>
        <v>56.504000596999994</v>
      </c>
      <c r="BC158" s="1">
        <f t="shared" si="121"/>
        <v>6</v>
      </c>
      <c r="BD158" s="1" t="str">
        <f t="shared" si="122"/>
        <v>Abril Fernández</v>
      </c>
      <c r="BE158" s="76">
        <f>IF(G158="","",(SUMIF(Tirades!$BA$5:$BA$1081,G158,Tirades!$BB$5:$BB$1081)))</f>
        <v>18</v>
      </c>
      <c r="BI158" s="30"/>
      <c r="BW158" s="61" t="str">
        <f t="shared" si="127"/>
        <v/>
      </c>
      <c r="BY158" s="75">
        <f t="shared" si="125"/>
        <v>35</v>
      </c>
      <c r="BZ158" s="61" t="str">
        <f t="shared" si="126"/>
        <v>Andrea García (T#)</v>
      </c>
      <c r="CA158" s="90">
        <f>IF(BZ158="","",((SUMIF(Tirades!$AD$5:$AD$1081,G157,Tirades!$AX$5:$AX$1081))+A157))</f>
        <v>3.000000193</v>
      </c>
    </row>
    <row r="159" spans="1:79">
      <c r="A159" s="70">
        <v>1.9500000000000001E-7</v>
      </c>
      <c r="B159" s="143"/>
      <c r="C159" s="142"/>
      <c r="D159" s="145"/>
      <c r="E159" s="127" t="str">
        <f t="shared" si="123"/>
        <v>Team #</v>
      </c>
      <c r="F159" s="124" t="s">
        <v>104</v>
      </c>
      <c r="G159" s="83" t="s">
        <v>194</v>
      </c>
      <c r="H159" s="152"/>
      <c r="I159" s="122">
        <f>I158</f>
        <v>18</v>
      </c>
      <c r="J159" s="26">
        <v>5</v>
      </c>
      <c r="K159" s="28">
        <f>IF(J159="","",(I159*10)+J159)</f>
        <v>185</v>
      </c>
      <c r="L159" s="142"/>
      <c r="M159" s="122">
        <f t="shared" si="98"/>
        <v>8</v>
      </c>
      <c r="N159" s="26">
        <v>5</v>
      </c>
      <c r="O159" s="28">
        <f>IF(N159="","",M159*10+N159)</f>
        <v>85</v>
      </c>
      <c r="P159" s="142"/>
      <c r="Q159" s="122">
        <f t="shared" si="99"/>
        <v>0</v>
      </c>
      <c r="R159" s="26"/>
      <c r="S159" s="28" t="str">
        <f>IF(R159="","",Q159*10+R159)</f>
        <v/>
      </c>
      <c r="T159" s="142"/>
      <c r="U159" s="122">
        <f t="shared" si="100"/>
        <v>0</v>
      </c>
      <c r="V159" s="26"/>
      <c r="W159" s="28" t="str">
        <f>IF(V159="","",U159*10+V159)</f>
        <v/>
      </c>
      <c r="X159" s="142"/>
      <c r="Y159" s="122">
        <f t="shared" si="101"/>
        <v>0</v>
      </c>
      <c r="Z159" s="26"/>
      <c r="AA159" s="72" t="str">
        <f>IF(Z159="","",Y159*10+Z159)</f>
        <v/>
      </c>
      <c r="AB159" s="25">
        <f>IF(G159="","",COUNTIF(Tirades!$AY$5:$AY$1081,G159))</f>
        <v>2</v>
      </c>
      <c r="AC159" s="1">
        <f>IF(SUMIF(Tirades!$AD$5:$AD$216,G159,Tirades!$AP$5:$AP$216)=0,"",SUMIF(Tirades!$AD$5:$AD$216,G159,Tirades!$AP$5:$AP$216))</f>
        <v>55</v>
      </c>
      <c r="AD159" s="1">
        <f>IF(SUMIF(Tirades!$AD$221:$AD$432,G159,Tirades!$AP$221:$AP$432)=0,"",SUMIF(Tirades!$AD$221:$AD$432,G159,Tirades!$AP$221:$AP$432))</f>
        <v>28</v>
      </c>
      <c r="AE159" s="1" t="str">
        <f>IF(SUMIF(Tirades!$AD$437:$AD$649,G159,Tirades!$AP$437:$AP$649)=0,"",SUMIF(Tirades!$AD$437:$AD$649,G159,Tirades!$AP$437:$AP$649))</f>
        <v/>
      </c>
      <c r="AF159" s="1" t="str">
        <f>IF(SUMIF(Tirades!$AD$654:$AD$865,G159,Tirades!$AP$654:$AP$865)=0,"",SUMIF(Tirades!$AD$654:$AD$865,G159,Tirades!$AP$654:$AP$865))</f>
        <v/>
      </c>
      <c r="AG159" s="1" t="str">
        <f>IF(SUMIF(Tirades!$AD$870:$AD$1081,G159,Tirades!$AP$870:$AP$1081)=0,"",SUMIF(Tirades!$AD$870:$AD$1081,G159,Tirades!$AP$870:$AP$1081))</f>
        <v/>
      </c>
      <c r="AH159" s="1">
        <f>IF(SUMIF(Tirades!$AD$5:$AD$1081,G159,Tirades!$AP$5:$AP$1081)=0,"",SUMIF(Tirades!$AD$5:$AD$1081,G159,Tirades!$AP$5:$AP$1081))</f>
        <v>83</v>
      </c>
      <c r="AI159" s="4">
        <f t="shared" si="103"/>
        <v>41.5</v>
      </c>
      <c r="AJ159" s="5">
        <f t="shared" si="104"/>
        <v>41.502001097499999</v>
      </c>
      <c r="AK159" s="1">
        <f t="shared" si="124"/>
        <v>149</v>
      </c>
      <c r="AL159" s="1">
        <f>SUMIF(Tirades!$AD$5:$AD$1081,G159,Tirades!$AR$5:$AR$1081)</f>
        <v>4</v>
      </c>
      <c r="AM159" s="6">
        <f t="shared" si="108"/>
        <v>4.0000000000000001E-3</v>
      </c>
      <c r="AN159" s="1">
        <f>SUMIF(Tirades!$AD$5:$AD$1081,G159,Tirades!$AS$5:$AS$1081)</f>
        <v>2</v>
      </c>
      <c r="AO159" s="7">
        <f t="shared" si="109"/>
        <v>1.9999999999999999E-6</v>
      </c>
      <c r="AP159" s="5">
        <f t="shared" si="105"/>
        <v>83.004002194999998</v>
      </c>
      <c r="AQ159" s="1" t="str">
        <f t="shared" si="106"/>
        <v>Helena Castañeda</v>
      </c>
      <c r="AR159" s="1" t="str">
        <f t="shared" si="110"/>
        <v>Team #</v>
      </c>
      <c r="AS159" t="str">
        <f t="shared" si="111"/>
        <v/>
      </c>
      <c r="AT159" s="1" t="str">
        <f t="shared" si="112"/>
        <v/>
      </c>
      <c r="AU159" s="1" t="str">
        <f t="shared" si="113"/>
        <v/>
      </c>
      <c r="AV159">
        <f t="shared" si="114"/>
        <v>41.502001097499999</v>
      </c>
      <c r="AW159" s="1">
        <f t="shared" si="115"/>
        <v>106</v>
      </c>
      <c r="AX159" s="1" t="str">
        <f t="shared" si="116"/>
        <v>Helena Castañeda</v>
      </c>
      <c r="AY159" s="1" t="str">
        <f t="shared" si="117"/>
        <v/>
      </c>
      <c r="AZ159" s="1" t="str">
        <f t="shared" si="118"/>
        <v/>
      </c>
      <c r="BA159" s="1" t="str">
        <f t="shared" si="119"/>
        <v/>
      </c>
      <c r="BB159" s="1">
        <f t="shared" si="120"/>
        <v>41.502001097499999</v>
      </c>
      <c r="BC159" s="1">
        <f t="shared" si="121"/>
        <v>18</v>
      </c>
      <c r="BD159" s="1" t="str">
        <f t="shared" si="122"/>
        <v>Helena Castañeda</v>
      </c>
      <c r="BE159" s="76">
        <f>IF(G159="","",(SUMIF(Tirades!$BA$5:$BA$1081,G159,Tirades!$BB$5:$BB$1081)))</f>
        <v>18</v>
      </c>
      <c r="BI159" s="30"/>
      <c r="BW159" s="61" t="str">
        <f t="shared" si="127"/>
        <v/>
      </c>
      <c r="BY159" s="75">
        <f t="shared" si="125"/>
        <v>142</v>
      </c>
      <c r="BZ159" s="61" t="str">
        <f t="shared" si="126"/>
        <v>Abril Fernández</v>
      </c>
      <c r="CA159" s="90">
        <f>IF(BZ159="","",((SUMIF(Tirades!$AD$5:$AD$1081,G158,Tirades!$AX$5:$AX$1081))+A158))</f>
        <v>1.9400000000000002E-7</v>
      </c>
    </row>
    <row r="160" spans="1:79">
      <c r="A160" s="70">
        <v>1.9600000000000001E-7</v>
      </c>
      <c r="B160" s="143"/>
      <c r="C160" s="142"/>
      <c r="D160" s="145"/>
      <c r="E160" s="127" t="str">
        <f t="shared" si="123"/>
        <v>Team #</v>
      </c>
      <c r="F160" s="124"/>
      <c r="G160" s="83"/>
      <c r="H160" s="152"/>
      <c r="I160" s="122">
        <f>I159</f>
        <v>18</v>
      </c>
      <c r="J160" s="26"/>
      <c r="K160" s="28" t="str">
        <f>IF(J160="","",(I160*10)+J160)</f>
        <v/>
      </c>
      <c r="L160" s="142"/>
      <c r="M160" s="122">
        <f>M159</f>
        <v>8</v>
      </c>
      <c r="N160" s="26"/>
      <c r="O160" s="28" t="str">
        <f>IF(N160="","",M160*10+N160)</f>
        <v/>
      </c>
      <c r="P160" s="142"/>
      <c r="Q160" s="122">
        <f>Q159</f>
        <v>0</v>
      </c>
      <c r="R160" s="26"/>
      <c r="S160" s="28" t="str">
        <f>IF(R160="","",Q160*10+R160)</f>
        <v/>
      </c>
      <c r="T160" s="142"/>
      <c r="U160" s="122">
        <f>U159</f>
        <v>0</v>
      </c>
      <c r="V160" s="26"/>
      <c r="W160" s="28" t="str">
        <f>IF(V160="","",U160*10+V160)</f>
        <v/>
      </c>
      <c r="X160" s="142"/>
      <c r="Y160" s="122">
        <f>Y159</f>
        <v>0</v>
      </c>
      <c r="Z160" s="26"/>
      <c r="AA160" s="72" t="str">
        <f>IF(Z160="","",Y160*10+Z160)</f>
        <v/>
      </c>
      <c r="AB160" s="25" t="str">
        <f>IF(G160="","",COUNTIF(Tirades!$AY$5:$AY$1081,G160))</f>
        <v/>
      </c>
      <c r="AC160" s="1" t="str">
        <f>IF(SUMIF(Tirades!$AD$5:$AD$216,G160,Tirades!$AP$5:$AP$216)=0,"",SUMIF(Tirades!$AD$5:$AD$216,G160,Tirades!$AP$5:$AP$216))</f>
        <v/>
      </c>
      <c r="AD160" s="1" t="str">
        <f>IF(SUMIF(Tirades!$AD$221:$AD$432,G160,Tirades!$AP$221:$AP$432)=0,"",SUMIF(Tirades!$AD$221:$AD$432,G160,Tirades!$AP$221:$AP$432))</f>
        <v/>
      </c>
      <c r="AE160" s="1" t="str">
        <f>IF(SUMIF(Tirades!$AD$437:$AD$649,G160,Tirades!$AP$437:$AP$649)=0,"",SUMIF(Tirades!$AD$437:$AD$649,G160,Tirades!$AP$437:$AP$649))</f>
        <v/>
      </c>
      <c r="AF160" s="1" t="str">
        <f>IF(SUMIF(Tirades!$AD$654:$AD$865,G160,Tirades!$AP$654:$AP$865)=0,"",SUMIF(Tirades!$AD$654:$AD$865,G160,Tirades!$AP$654:$AP$865))</f>
        <v/>
      </c>
      <c r="AG160" s="1" t="str">
        <f>IF(SUMIF(Tirades!$AD$870:$AD$1081,G160,Tirades!$AP$870:$AP$1081)=0,"",SUMIF(Tirades!$AD$870:$AD$1081,G160,Tirades!$AP$870:$AP$1081))</f>
        <v/>
      </c>
      <c r="AH160" s="1" t="str">
        <f>IF(SUMIF(Tirades!$AD$5:$AD$1081,G160,Tirades!$AP$5:$AP$1081)=0,"",SUMIF(Tirades!$AD$5:$AD$1081,G160,Tirades!$AP$5:$AP$1081))</f>
        <v/>
      </c>
      <c r="AI160" s="4" t="str">
        <f t="shared" si="103"/>
        <v/>
      </c>
      <c r="AJ160" s="5" t="str">
        <f t="shared" si="104"/>
        <v/>
      </c>
      <c r="AK160" s="1" t="str">
        <f t="shared" si="124"/>
        <v/>
      </c>
      <c r="AL160" s="1">
        <f>SUMIF(Tirades!$AD$5:$AD$1081,G160,Tirades!$AR$5:$AR$1081)</f>
        <v>0</v>
      </c>
      <c r="AM160" s="6">
        <f t="shared" si="108"/>
        <v>0</v>
      </c>
      <c r="AN160" s="1">
        <f>SUMIF(Tirades!$AD$5:$AD$1081,G160,Tirades!$AS$5:$AS$1081)</f>
        <v>0</v>
      </c>
      <c r="AO160" s="7">
        <f t="shared" si="109"/>
        <v>0</v>
      </c>
      <c r="AP160" s="5" t="str">
        <f t="shared" si="105"/>
        <v/>
      </c>
      <c r="AQ160" s="1" t="str">
        <f t="shared" si="106"/>
        <v/>
      </c>
      <c r="AR160" s="1" t="str">
        <f t="shared" si="110"/>
        <v/>
      </c>
      <c r="AS160" t="str">
        <f t="shared" si="111"/>
        <v/>
      </c>
      <c r="AT160" s="1" t="str">
        <f t="shared" si="112"/>
        <v/>
      </c>
      <c r="AU160" s="1" t="str">
        <f t="shared" si="113"/>
        <v/>
      </c>
      <c r="AV160" t="str">
        <f t="shared" si="114"/>
        <v/>
      </c>
      <c r="AW160" s="1" t="str">
        <f t="shared" si="115"/>
        <v/>
      </c>
      <c r="AX160" s="1" t="str">
        <f t="shared" si="116"/>
        <v/>
      </c>
      <c r="AY160" s="1" t="str">
        <f t="shared" si="117"/>
        <v/>
      </c>
      <c r="AZ160" s="1" t="str">
        <f t="shared" si="118"/>
        <v/>
      </c>
      <c r="BA160" s="1" t="str">
        <f t="shared" si="119"/>
        <v/>
      </c>
      <c r="BB160" s="1" t="str">
        <f t="shared" si="120"/>
        <v/>
      </c>
      <c r="BC160" s="1" t="str">
        <f t="shared" si="121"/>
        <v/>
      </c>
      <c r="BD160" s="1" t="str">
        <f t="shared" si="122"/>
        <v/>
      </c>
      <c r="BE160" s="76" t="str">
        <f>IF(G160="","",(SUMIF(Tirades!$BA$5:$BA$1081,G160,Tirades!$BB$5:$BB$1081)))</f>
        <v/>
      </c>
      <c r="BI160" s="30"/>
      <c r="BW160" s="61" t="str">
        <f t="shared" si="127"/>
        <v/>
      </c>
      <c r="BY160" s="75">
        <f t="shared" si="125"/>
        <v>48</v>
      </c>
      <c r="BZ160" s="61" t="str">
        <f t="shared" si="126"/>
        <v>Helena Castañeda</v>
      </c>
      <c r="CA160" s="90">
        <f>IF(BZ160="","",((SUMIF(Tirades!$AD$5:$AD$1081,G159,Tirades!$AX$5:$AX$1081))+A159))</f>
        <v>2.0000001950000001</v>
      </c>
    </row>
    <row r="161" spans="1:79">
      <c r="A161" s="70">
        <v>1.97E-7</v>
      </c>
      <c r="B161" s="143"/>
      <c r="C161" s="142"/>
      <c r="D161" s="145"/>
      <c r="E161" s="127" t="str">
        <f t="shared" si="123"/>
        <v>Team #</v>
      </c>
      <c r="F161" s="124"/>
      <c r="G161" s="83"/>
      <c r="H161" s="152"/>
      <c r="I161" s="122">
        <f>I160</f>
        <v>18</v>
      </c>
      <c r="J161" s="26"/>
      <c r="K161" s="28" t="str">
        <f>IF(J161="","",(I161*10)+J161)</f>
        <v/>
      </c>
      <c r="L161" s="142"/>
      <c r="M161" s="122">
        <f>M160</f>
        <v>8</v>
      </c>
      <c r="N161" s="26"/>
      <c r="O161" s="28" t="str">
        <f>IF(N161="","",M161*10+N161)</f>
        <v/>
      </c>
      <c r="P161" s="142"/>
      <c r="Q161" s="122">
        <f>Q160</f>
        <v>0</v>
      </c>
      <c r="R161" s="26"/>
      <c r="S161" s="28" t="str">
        <f>IF(R161="","",Q161*10+R161)</f>
        <v/>
      </c>
      <c r="T161" s="142"/>
      <c r="U161" s="122">
        <f>U160</f>
        <v>0</v>
      </c>
      <c r="V161" s="26"/>
      <c r="W161" s="28" t="str">
        <f>IF(V161="","",U161*10+V161)</f>
        <v/>
      </c>
      <c r="X161" s="142"/>
      <c r="Y161" s="122">
        <f>Y160</f>
        <v>0</v>
      </c>
      <c r="Z161" s="26"/>
      <c r="AA161" s="72" t="str">
        <f>IF(Z161="","",Y161*10+Z161)</f>
        <v/>
      </c>
      <c r="AB161" s="25" t="str">
        <f>IF(G161="","",COUNTIF(Tirades!$AY$5:$AY$1081,G161))</f>
        <v/>
      </c>
      <c r="AC161" s="1" t="str">
        <f>IF(SUMIF(Tirades!$AD$5:$AD$216,G161,Tirades!$AP$5:$AP$216)=0,"",SUMIF(Tirades!$AD$5:$AD$216,G161,Tirades!$AP$5:$AP$216))</f>
        <v/>
      </c>
      <c r="AD161" s="1" t="str">
        <f>IF(SUMIF(Tirades!$AD$221:$AD$432,G161,Tirades!$AP$221:$AP$432)=0,"",SUMIF(Tirades!$AD$221:$AD$432,G161,Tirades!$AP$221:$AP$432))</f>
        <v/>
      </c>
      <c r="AE161" s="1" t="str">
        <f>IF(SUMIF(Tirades!$AD$437:$AD$649,G161,Tirades!$AP$437:$AP$649)=0,"",SUMIF(Tirades!$AD$437:$AD$649,G161,Tirades!$AP$437:$AP$649))</f>
        <v/>
      </c>
      <c r="AF161" s="1" t="str">
        <f>IF(SUMIF(Tirades!$AD$654:$AD$865,G161,Tirades!$AP$654:$AP$865)=0,"",SUMIF(Tirades!$AD$654:$AD$865,G161,Tirades!$AP$654:$AP$865))</f>
        <v/>
      </c>
      <c r="AG161" s="1" t="str">
        <f>IF(SUMIF(Tirades!$AD$870:$AD$1081,G161,Tirades!$AP$870:$AP$1081)=0,"",SUMIF(Tirades!$AD$870:$AD$1081,G161,Tirades!$AP$870:$AP$1081))</f>
        <v/>
      </c>
      <c r="AH161" s="1" t="str">
        <f>IF(SUMIF(Tirades!$AD$5:$AD$1081,G161,Tirades!$AP$5:$AP$1081)=0,"",SUMIF(Tirades!$AD$5:$AD$1081,G161,Tirades!$AP$5:$AP$1081))</f>
        <v/>
      </c>
      <c r="AI161" s="4" t="str">
        <f t="shared" si="103"/>
        <v/>
      </c>
      <c r="AJ161" s="5" t="str">
        <f t="shared" si="104"/>
        <v/>
      </c>
      <c r="AK161" s="1" t="str">
        <f t="shared" si="124"/>
        <v/>
      </c>
      <c r="AL161" s="1">
        <f>SUMIF(Tirades!$AD$5:$AD$1081,G161,Tirades!$AR$5:$AR$1081)</f>
        <v>0</v>
      </c>
      <c r="AM161" s="6">
        <f t="shared" si="108"/>
        <v>0</v>
      </c>
      <c r="AN161" s="1">
        <f>SUMIF(Tirades!$AD$5:$AD$1081,G161,Tirades!$AS$5:$AS$1081)</f>
        <v>0</v>
      </c>
      <c r="AO161" s="7">
        <f t="shared" si="109"/>
        <v>0</v>
      </c>
      <c r="AP161" s="5" t="str">
        <f t="shared" si="105"/>
        <v/>
      </c>
      <c r="AQ161" s="1" t="str">
        <f t="shared" si="106"/>
        <v/>
      </c>
      <c r="AR161" s="1" t="str">
        <f t="shared" si="110"/>
        <v/>
      </c>
      <c r="AS161" t="str">
        <f t="shared" si="111"/>
        <v/>
      </c>
      <c r="AT161" s="1" t="str">
        <f t="shared" si="112"/>
        <v/>
      </c>
      <c r="AU161" s="1" t="str">
        <f t="shared" si="113"/>
        <v/>
      </c>
      <c r="AV161" t="str">
        <f t="shared" si="114"/>
        <v/>
      </c>
      <c r="AW161" s="1" t="str">
        <f t="shared" si="115"/>
        <v/>
      </c>
      <c r="AX161" s="1" t="str">
        <f t="shared" si="116"/>
        <v/>
      </c>
      <c r="AY161" s="1" t="str">
        <f t="shared" si="117"/>
        <v/>
      </c>
      <c r="AZ161" s="1" t="str">
        <f t="shared" si="118"/>
        <v/>
      </c>
      <c r="BA161" s="1" t="str">
        <f t="shared" si="119"/>
        <v/>
      </c>
      <c r="BB161" s="1" t="str">
        <f t="shared" si="120"/>
        <v/>
      </c>
      <c r="BC161" s="1" t="str">
        <f t="shared" si="121"/>
        <v/>
      </c>
      <c r="BD161" s="1" t="str">
        <f t="shared" si="122"/>
        <v/>
      </c>
      <c r="BE161" s="76" t="str">
        <f>IF(G161="","",(SUMIF(Tirades!$BA$5:$BA$1081,G161,Tirades!$BB$5:$BB$1081)))</f>
        <v/>
      </c>
      <c r="BI161" s="30"/>
      <c r="BW161" s="61" t="str">
        <f t="shared" si="127"/>
        <v/>
      </c>
      <c r="BY161" s="75" t="str">
        <f t="shared" si="125"/>
        <v/>
      </c>
      <c r="BZ161" s="61" t="str">
        <f t="shared" si="126"/>
        <v/>
      </c>
      <c r="CA161" s="90" t="str">
        <f>IF(BZ161="","",((SUMIF(Tirades!$AD$5:$AD$1081,G160,Tirades!$AX$5:$AX$1081))+A160))</f>
        <v/>
      </c>
    </row>
    <row r="162" spans="1:79">
      <c r="A162" s="70">
        <v>1.98E-7</v>
      </c>
      <c r="B162" s="143"/>
      <c r="C162" s="142"/>
      <c r="D162" s="145"/>
      <c r="E162" s="127" t="str">
        <f t="shared" si="123"/>
        <v>Team #</v>
      </c>
      <c r="F162" s="123"/>
      <c r="G162" s="83"/>
      <c r="H162" s="152"/>
      <c r="I162" s="122">
        <f t="shared" ref="I162:I194" si="128">I161</f>
        <v>18</v>
      </c>
      <c r="J162" s="26"/>
      <c r="K162" s="28" t="str">
        <f t="shared" ref="K162:K194" si="129">IF(J162="","",(I162*10)+J162)</f>
        <v/>
      </c>
      <c r="L162" s="142"/>
      <c r="M162" s="122">
        <f t="shared" ref="M162:M225" si="130">M161</f>
        <v>8</v>
      </c>
      <c r="N162" s="26"/>
      <c r="O162" s="28" t="str">
        <f t="shared" ref="O162:O225" si="131">IF(N162="","",M162*10+N162)</f>
        <v/>
      </c>
      <c r="P162" s="142"/>
      <c r="Q162" s="122">
        <f t="shared" ref="Q162:Q194" si="132">Q161</f>
        <v>0</v>
      </c>
      <c r="R162" s="26"/>
      <c r="S162" s="28" t="str">
        <f t="shared" ref="S162:S194" si="133">IF(R162="","",Q162*10+R162)</f>
        <v/>
      </c>
      <c r="T162" s="142"/>
      <c r="U162" s="122">
        <f t="shared" ref="U162:U194" si="134">U161</f>
        <v>0</v>
      </c>
      <c r="V162" s="26"/>
      <c r="W162" s="28" t="str">
        <f t="shared" ref="W162:W194" si="135">IF(V162="","",U162*10+V162)</f>
        <v/>
      </c>
      <c r="X162" s="142"/>
      <c r="Y162" s="122">
        <f t="shared" ref="Y162:Y194" si="136">Y161</f>
        <v>0</v>
      </c>
      <c r="Z162" s="50"/>
      <c r="AA162" s="72" t="str">
        <f t="shared" ref="AA162:AA194" si="137">IF(Z162="","",Y162*10+Z162)</f>
        <v/>
      </c>
      <c r="AB162" s="25" t="str">
        <f>IF(G162="","",COUNTIF(Tirades!$AY$5:$AY$1081,G162))</f>
        <v/>
      </c>
      <c r="AC162" s="1" t="str">
        <f>IF(SUMIF(Tirades!$AD$5:$AD$216,G162,Tirades!$AP$5:$AP$216)=0,"",SUMIF(Tirades!$AD$5:$AD$216,G162,Tirades!$AP$5:$AP$216))</f>
        <v/>
      </c>
      <c r="AD162" s="1" t="str">
        <f>IF(SUMIF(Tirades!$AD$221:$AD$432,G162,Tirades!$AP$221:$AP$432)=0,"",SUMIF(Tirades!$AD$221:$AD$432,G162,Tirades!$AP$221:$AP$432))</f>
        <v/>
      </c>
      <c r="AE162" s="1" t="str">
        <f>IF(SUMIF(Tirades!$AD$437:$AD$649,G162,Tirades!$AP$437:$AP$649)=0,"",SUMIF(Tirades!$AD$437:$AD$649,G162,Tirades!$AP$437:$AP$649))</f>
        <v/>
      </c>
      <c r="AF162" s="1" t="str">
        <f>IF(SUMIF(Tirades!$AD$654:$AD$865,G162,Tirades!$AP$654:$AP$865)=0,"",SUMIF(Tirades!$AD$654:$AD$865,G162,Tirades!$AP$654:$AP$865))</f>
        <v/>
      </c>
      <c r="AG162" s="1" t="str">
        <f>IF(SUMIF(Tirades!$AD$870:$AD$1081,G162,Tirades!$AP$870:$AP$1081)=0,"",SUMIF(Tirades!$AD$870:$AD$1081,G162,Tirades!$AP$870:$AP$1081))</f>
        <v/>
      </c>
      <c r="AH162" s="1" t="str">
        <f>IF(SUMIF(Tirades!$AD$5:$AD$1081,G162,Tirades!$AP$5:$AP$1081)=0,"",SUMIF(Tirades!$AD$5:$AD$1081,G162,Tirades!$AP$5:$AP$1081))</f>
        <v/>
      </c>
      <c r="AI162" s="4" t="str">
        <f t="shared" si="103"/>
        <v/>
      </c>
      <c r="AJ162" s="5" t="str">
        <f t="shared" si="104"/>
        <v/>
      </c>
      <c r="AK162" s="1" t="str">
        <f t="shared" si="124"/>
        <v/>
      </c>
      <c r="AL162" s="1">
        <f>SUMIF(Tirades!$AD$5:$AD$1081,G162,Tirades!$AR$5:$AR$1081)</f>
        <v>0</v>
      </c>
      <c r="AM162" s="6">
        <f t="shared" si="108"/>
        <v>0</v>
      </c>
      <c r="AN162" s="1">
        <f>SUMIF(Tirades!$AD$5:$AD$1081,G162,Tirades!$AS$5:$AS$1081)</f>
        <v>0</v>
      </c>
      <c r="AO162" s="7">
        <f t="shared" si="109"/>
        <v>0</v>
      </c>
      <c r="AP162" s="5" t="str">
        <f t="shared" si="105"/>
        <v/>
      </c>
      <c r="AQ162" s="1" t="str">
        <f t="shared" si="106"/>
        <v/>
      </c>
      <c r="AR162" s="1" t="str">
        <f t="shared" si="110"/>
        <v/>
      </c>
      <c r="AS162" t="str">
        <f t="shared" si="111"/>
        <v/>
      </c>
      <c r="AT162" s="1" t="str">
        <f t="shared" si="112"/>
        <v/>
      </c>
      <c r="AU162" s="1" t="str">
        <f t="shared" si="113"/>
        <v/>
      </c>
      <c r="AV162" t="str">
        <f t="shared" si="114"/>
        <v/>
      </c>
      <c r="AW162" s="1" t="str">
        <f t="shared" si="115"/>
        <v/>
      </c>
      <c r="AX162" s="1" t="str">
        <f t="shared" si="116"/>
        <v/>
      </c>
      <c r="AY162" s="1" t="str">
        <f t="shared" si="117"/>
        <v/>
      </c>
      <c r="AZ162" s="1" t="str">
        <f t="shared" si="118"/>
        <v/>
      </c>
      <c r="BA162" s="1" t="str">
        <f t="shared" si="119"/>
        <v/>
      </c>
      <c r="BB162" s="1" t="str">
        <f t="shared" si="120"/>
        <v/>
      </c>
      <c r="BC162" s="1" t="str">
        <f t="shared" si="121"/>
        <v/>
      </c>
      <c r="BD162" s="1" t="str">
        <f t="shared" si="122"/>
        <v/>
      </c>
      <c r="BE162" s="76" t="str">
        <f>IF(G162="","",(SUMIF(Tirades!$BA$5:$BA$1081,G162,Tirades!$BB$5:$BB$1081)))</f>
        <v/>
      </c>
      <c r="BI162" s="30"/>
      <c r="BW162" s="61" t="str">
        <f t="shared" si="127"/>
        <v/>
      </c>
      <c r="BY162" s="75" t="str">
        <f t="shared" si="125"/>
        <v/>
      </c>
      <c r="BZ162" s="61" t="str">
        <f t="shared" si="126"/>
        <v/>
      </c>
      <c r="CA162" s="90" t="str">
        <f>IF(BZ162="","",((SUMIF(Tirades!$AD$5:$AD$1081,G161,Tirades!$AX$5:$AX$1081))+A161))</f>
        <v/>
      </c>
    </row>
    <row r="163" spans="1:79">
      <c r="A163" s="70">
        <v>1.99E-7</v>
      </c>
      <c r="B163" s="143">
        <v>21</v>
      </c>
      <c r="C163" s="153"/>
      <c r="D163" s="144" t="s">
        <v>195</v>
      </c>
      <c r="E163" s="127" t="str">
        <f>D163</f>
        <v>Fornada 2007</v>
      </c>
      <c r="F163" s="124" t="s">
        <v>144</v>
      </c>
      <c r="G163" s="83" t="s">
        <v>196</v>
      </c>
      <c r="H163" s="152">
        <v>33</v>
      </c>
      <c r="I163" s="122">
        <f>H163</f>
        <v>33</v>
      </c>
      <c r="J163" s="26">
        <v>4</v>
      </c>
      <c r="K163" s="28">
        <f t="shared" si="129"/>
        <v>334</v>
      </c>
      <c r="L163" s="142">
        <v>7</v>
      </c>
      <c r="M163" s="122">
        <f>L163</f>
        <v>7</v>
      </c>
      <c r="N163" s="26">
        <v>4</v>
      </c>
      <c r="O163" s="28">
        <f t="shared" si="131"/>
        <v>74</v>
      </c>
      <c r="P163" s="142"/>
      <c r="Q163" s="122">
        <f>P163</f>
        <v>0</v>
      </c>
      <c r="R163" s="26"/>
      <c r="S163" s="28" t="str">
        <f t="shared" si="133"/>
        <v/>
      </c>
      <c r="T163" s="142"/>
      <c r="U163" s="122">
        <f>T163</f>
        <v>0</v>
      </c>
      <c r="V163" s="26"/>
      <c r="W163" s="28" t="str">
        <f t="shared" si="135"/>
        <v/>
      </c>
      <c r="X163" s="142"/>
      <c r="Y163" s="122">
        <f>X163</f>
        <v>0</v>
      </c>
      <c r="Z163" s="26"/>
      <c r="AA163" s="72" t="str">
        <f t="shared" si="137"/>
        <v/>
      </c>
      <c r="AB163" s="25">
        <f>IF(G163="","",COUNTIF(Tirades!$AY$5:$AY$1081,G163))</f>
        <v>2</v>
      </c>
      <c r="AC163" s="1">
        <f>IF(SUMIF(Tirades!$AD$5:$AD$216,G163,Tirades!$AP$5:$AP$216)=0,"",SUMIF(Tirades!$AD$5:$AD$216,G163,Tirades!$AP$5:$AP$216))</f>
        <v>37</v>
      </c>
      <c r="AD163" s="1">
        <f>IF(SUMIF(Tirades!$AD$221:$AD$432,G163,Tirades!$AP$221:$AP$432)=0,"",SUMIF(Tirades!$AD$221:$AD$432,G163,Tirades!$AP$221:$AP$432))</f>
        <v>34</v>
      </c>
      <c r="AE163" s="1" t="str">
        <f>IF(SUMIF(Tirades!$AD$437:$AD$649,G163,Tirades!$AP$437:$AP$649)=0,"",SUMIF(Tirades!$AD$437:$AD$649,G163,Tirades!$AP$437:$AP$649))</f>
        <v/>
      </c>
      <c r="AF163" s="1" t="str">
        <f>IF(SUMIF(Tirades!$AD$654:$AD$865,G163,Tirades!$AP$654:$AP$865)=0,"",SUMIF(Tirades!$AD$654:$AD$865,G163,Tirades!$AP$654:$AP$865))</f>
        <v/>
      </c>
      <c r="AG163" s="1" t="str">
        <f>IF(SUMIF(Tirades!$AD$870:$AD$1081,G163,Tirades!$AP$870:$AP$1081)=0,"",SUMIF(Tirades!$AD$870:$AD$1081,G163,Tirades!$AP$870:$AP$1081))</f>
        <v/>
      </c>
      <c r="AH163" s="1">
        <f>IF(SUMIF(Tirades!$AD$5:$AD$1081,G163,Tirades!$AP$5:$AP$1081)=0,"",SUMIF(Tirades!$AD$5:$AD$1081,G163,Tirades!$AP$5:$AP$1081))</f>
        <v>71</v>
      </c>
      <c r="AI163" s="4">
        <f t="shared" si="103"/>
        <v>35.5</v>
      </c>
      <c r="AJ163" s="5">
        <f t="shared" si="104"/>
        <v>35.502000599500001</v>
      </c>
      <c r="AK163" s="1">
        <f t="shared" si="124"/>
        <v>166</v>
      </c>
      <c r="AL163" s="1">
        <f>SUMIF(Tirades!$AD$5:$AD$1081,G163,Tirades!$AR$5:$AR$1081)</f>
        <v>4</v>
      </c>
      <c r="AM163" s="6">
        <f t="shared" si="108"/>
        <v>4.0000000000000001E-3</v>
      </c>
      <c r="AN163" s="1">
        <f>SUMIF(Tirades!$AD$5:$AD$1081,G163,Tirades!$AS$5:$AS$1081)</f>
        <v>1</v>
      </c>
      <c r="AO163" s="7">
        <f t="shared" si="109"/>
        <v>9.9999999999999995E-7</v>
      </c>
      <c r="AP163" s="5">
        <f t="shared" si="105"/>
        <v>71.004001199000001</v>
      </c>
      <c r="AQ163" s="1" t="str">
        <f t="shared" si="106"/>
        <v>Nàdia Pla</v>
      </c>
      <c r="AR163" s="1" t="str">
        <f t="shared" si="110"/>
        <v>Fornada 2007</v>
      </c>
      <c r="AS163" t="str">
        <f t="shared" si="111"/>
        <v/>
      </c>
      <c r="AT163" s="1" t="str">
        <f t="shared" si="112"/>
        <v/>
      </c>
      <c r="AU163" s="1" t="str">
        <f t="shared" si="113"/>
        <v/>
      </c>
      <c r="AV163">
        <f t="shared" si="114"/>
        <v>35.502000599500001</v>
      </c>
      <c r="AW163" s="1">
        <f t="shared" si="115"/>
        <v>118</v>
      </c>
      <c r="AX163" s="1" t="str">
        <f t="shared" si="116"/>
        <v>Nàdia Pla</v>
      </c>
      <c r="AY163" s="1">
        <f t="shared" si="117"/>
        <v>35.502000599500001</v>
      </c>
      <c r="AZ163" s="1">
        <f t="shared" si="118"/>
        <v>11</v>
      </c>
      <c r="BA163" s="1" t="str">
        <f t="shared" si="119"/>
        <v>Nàdia Pla</v>
      </c>
      <c r="BB163" s="1" t="str">
        <f t="shared" si="120"/>
        <v/>
      </c>
      <c r="BC163" s="1" t="str">
        <f t="shared" si="121"/>
        <v/>
      </c>
      <c r="BD163" s="1" t="str">
        <f t="shared" si="122"/>
        <v/>
      </c>
      <c r="BE163" s="76">
        <f>IF(G163="","",(SUMIF(Tirades!$BA$5:$BA$1081,G163,Tirades!$BB$5:$BB$1081)))</f>
        <v>18</v>
      </c>
      <c r="BI163" s="30"/>
      <c r="BW163" s="61" t="str">
        <f t="shared" si="127"/>
        <v/>
      </c>
      <c r="BY163" s="75" t="str">
        <f t="shared" si="125"/>
        <v/>
      </c>
      <c r="BZ163" s="61" t="str">
        <f t="shared" si="126"/>
        <v/>
      </c>
      <c r="CA163" s="90" t="str">
        <f>IF(BZ163="","",((SUMIF(Tirades!$AD$5:$AD$1081,G162,Tirades!$AX$5:$AX$1081))+A162))</f>
        <v/>
      </c>
    </row>
    <row r="164" spans="1:79">
      <c r="A164" s="70">
        <v>1.9999999999999999E-7</v>
      </c>
      <c r="B164" s="143"/>
      <c r="C164" s="142"/>
      <c r="D164" s="145"/>
      <c r="E164" s="127" t="str">
        <f t="shared" si="123"/>
        <v>Fornada 2007</v>
      </c>
      <c r="F164" s="124" t="s">
        <v>144</v>
      </c>
      <c r="G164" s="83" t="s">
        <v>197</v>
      </c>
      <c r="H164" s="152"/>
      <c r="I164" s="122">
        <f t="shared" si="128"/>
        <v>33</v>
      </c>
      <c r="J164" s="26">
        <v>1</v>
      </c>
      <c r="K164" s="28">
        <f t="shared" si="129"/>
        <v>331</v>
      </c>
      <c r="L164" s="142"/>
      <c r="M164" s="122">
        <f t="shared" si="130"/>
        <v>7</v>
      </c>
      <c r="N164" s="26">
        <v>1</v>
      </c>
      <c r="O164" s="28">
        <f t="shared" si="131"/>
        <v>71</v>
      </c>
      <c r="P164" s="142"/>
      <c r="Q164" s="122">
        <f t="shared" si="132"/>
        <v>0</v>
      </c>
      <c r="R164" s="26"/>
      <c r="S164" s="28" t="str">
        <f t="shared" si="133"/>
        <v/>
      </c>
      <c r="T164" s="142"/>
      <c r="U164" s="122">
        <f t="shared" si="134"/>
        <v>0</v>
      </c>
      <c r="V164" s="26"/>
      <c r="W164" s="28" t="str">
        <f t="shared" si="135"/>
        <v/>
      </c>
      <c r="X164" s="142"/>
      <c r="Y164" s="122">
        <f t="shared" si="136"/>
        <v>0</v>
      </c>
      <c r="Z164" s="26"/>
      <c r="AA164" s="72" t="str">
        <f t="shared" si="137"/>
        <v/>
      </c>
      <c r="AB164" s="25">
        <f>IF(G164="","",COUNTIF(Tirades!$AY$5:$AY$1081,G164))</f>
        <v>2</v>
      </c>
      <c r="AC164" s="1">
        <f>IF(SUMIF(Tirades!$AD$5:$AD$216,G164,Tirades!$AP$5:$AP$216)=0,"",SUMIF(Tirades!$AD$5:$AD$216,G164,Tirades!$AP$5:$AP$216))</f>
        <v>46</v>
      </c>
      <c r="AD164" s="1">
        <f>IF(SUMIF(Tirades!$AD$221:$AD$432,G164,Tirades!$AP$221:$AP$432)=0,"",SUMIF(Tirades!$AD$221:$AD$432,G164,Tirades!$AP$221:$AP$432))</f>
        <v>29</v>
      </c>
      <c r="AE164" s="1" t="str">
        <f>IF(SUMIF(Tirades!$AD$437:$AD$649,G164,Tirades!$AP$437:$AP$649)=0,"",SUMIF(Tirades!$AD$437:$AD$649,G164,Tirades!$AP$437:$AP$649))</f>
        <v/>
      </c>
      <c r="AF164" s="1" t="str">
        <f>IF(SUMIF(Tirades!$AD$654:$AD$865,G164,Tirades!$AP$654:$AP$865)=0,"",SUMIF(Tirades!$AD$654:$AD$865,G164,Tirades!$AP$654:$AP$865))</f>
        <v/>
      </c>
      <c r="AG164" s="1" t="str">
        <f>IF(SUMIF(Tirades!$AD$870:$AD$1081,G164,Tirades!$AP$870:$AP$1081)=0,"",SUMIF(Tirades!$AD$870:$AD$1081,G164,Tirades!$AP$870:$AP$1081))</f>
        <v/>
      </c>
      <c r="AH164" s="1">
        <f>IF(SUMIF(Tirades!$AD$5:$AD$1081,G164,Tirades!$AP$5:$AP$1081)=0,"",SUMIF(Tirades!$AD$5:$AD$1081,G164,Tirades!$AP$5:$AP$1081))</f>
        <v>75</v>
      </c>
      <c r="AI164" s="4">
        <f t="shared" si="103"/>
        <v>37.5</v>
      </c>
      <c r="AJ164" s="5">
        <f t="shared" si="104"/>
        <v>37.501001099999996</v>
      </c>
      <c r="AK164" s="1">
        <f t="shared" si="124"/>
        <v>162</v>
      </c>
      <c r="AL164" s="1">
        <f>SUMIF(Tirades!$AD$5:$AD$1081,G164,Tirades!$AR$5:$AR$1081)</f>
        <v>2</v>
      </c>
      <c r="AM164" s="6">
        <f t="shared" si="108"/>
        <v>2E-3</v>
      </c>
      <c r="AN164" s="1">
        <f>SUMIF(Tirades!$AD$5:$AD$1081,G164,Tirades!$AS$5:$AS$1081)</f>
        <v>2</v>
      </c>
      <c r="AO164" s="7">
        <f t="shared" si="109"/>
        <v>1.9999999999999999E-6</v>
      </c>
      <c r="AP164" s="5">
        <f t="shared" si="105"/>
        <v>75.002002199999993</v>
      </c>
      <c r="AQ164" s="1" t="str">
        <f t="shared" si="106"/>
        <v>Anna Correa</v>
      </c>
      <c r="AR164" s="1" t="str">
        <f t="shared" si="110"/>
        <v>Fornada 2007</v>
      </c>
      <c r="AS164" t="str">
        <f t="shared" si="111"/>
        <v/>
      </c>
      <c r="AT164" s="1" t="str">
        <f t="shared" si="112"/>
        <v/>
      </c>
      <c r="AU164" s="1" t="str">
        <f t="shared" si="113"/>
        <v/>
      </c>
      <c r="AV164">
        <f t="shared" si="114"/>
        <v>37.501001099999996</v>
      </c>
      <c r="AW164" s="1">
        <f t="shared" si="115"/>
        <v>115</v>
      </c>
      <c r="AX164" s="1" t="str">
        <f t="shared" si="116"/>
        <v>Anna Correa</v>
      </c>
      <c r="AY164" s="1">
        <f t="shared" si="117"/>
        <v>37.501001099999996</v>
      </c>
      <c r="AZ164" s="1">
        <f t="shared" si="118"/>
        <v>9</v>
      </c>
      <c r="BA164" s="1" t="str">
        <f t="shared" si="119"/>
        <v>Anna Correa</v>
      </c>
      <c r="BB164" s="1" t="str">
        <f t="shared" si="120"/>
        <v/>
      </c>
      <c r="BC164" s="1" t="str">
        <f t="shared" si="121"/>
        <v/>
      </c>
      <c r="BD164" s="1" t="str">
        <f t="shared" si="122"/>
        <v/>
      </c>
      <c r="BE164" s="76">
        <f>IF(G164="","",(SUMIF(Tirades!$BA$5:$BA$1081,G164,Tirades!$BB$5:$BB$1081)))</f>
        <v>18</v>
      </c>
      <c r="BI164" s="30"/>
      <c r="BW164" s="61" t="str">
        <f t="shared" si="127"/>
        <v/>
      </c>
      <c r="BY164" s="75">
        <f t="shared" si="125"/>
        <v>22</v>
      </c>
      <c r="BZ164" s="61" t="str">
        <f t="shared" si="126"/>
        <v>Nàdia Pla</v>
      </c>
      <c r="CA164" s="90">
        <f>IF(BZ164="","",((SUMIF(Tirades!$AD$5:$AD$1081,G163,Tirades!$AX$5:$AX$1081))+A163))</f>
        <v>4.0000001989999996</v>
      </c>
    </row>
    <row r="165" spans="1:79">
      <c r="A165" s="70">
        <v>2.0100000000000001E-7</v>
      </c>
      <c r="B165" s="143"/>
      <c r="C165" s="142"/>
      <c r="D165" s="145"/>
      <c r="E165" s="127" t="str">
        <f t="shared" si="123"/>
        <v>Fornada 2007</v>
      </c>
      <c r="F165" s="124" t="s">
        <v>144</v>
      </c>
      <c r="G165" s="83" t="s">
        <v>198</v>
      </c>
      <c r="H165" s="152"/>
      <c r="I165" s="122">
        <f t="shared" si="128"/>
        <v>33</v>
      </c>
      <c r="J165" s="26">
        <v>3</v>
      </c>
      <c r="K165" s="28">
        <f t="shared" si="129"/>
        <v>333</v>
      </c>
      <c r="L165" s="142"/>
      <c r="M165" s="122">
        <f t="shared" si="130"/>
        <v>7</v>
      </c>
      <c r="N165" s="26">
        <v>3</v>
      </c>
      <c r="O165" s="28">
        <f t="shared" si="131"/>
        <v>73</v>
      </c>
      <c r="P165" s="142"/>
      <c r="Q165" s="122">
        <f t="shared" si="132"/>
        <v>0</v>
      </c>
      <c r="R165" s="26"/>
      <c r="S165" s="28" t="str">
        <f t="shared" si="133"/>
        <v/>
      </c>
      <c r="T165" s="142"/>
      <c r="U165" s="122">
        <f t="shared" si="134"/>
        <v>0</v>
      </c>
      <c r="V165" s="26"/>
      <c r="W165" s="28" t="str">
        <f t="shared" si="135"/>
        <v/>
      </c>
      <c r="X165" s="142"/>
      <c r="Y165" s="122">
        <f t="shared" si="136"/>
        <v>0</v>
      </c>
      <c r="Z165" s="26"/>
      <c r="AA165" s="72" t="str">
        <f t="shared" si="137"/>
        <v/>
      </c>
      <c r="AB165" s="25">
        <f>IF(G165="","",COUNTIF(Tirades!$AY$5:$AY$1081,G165))</f>
        <v>2</v>
      </c>
      <c r="AC165" s="1">
        <f>IF(SUMIF(Tirades!$AD$5:$AD$216,G165,Tirades!$AP$5:$AP$216)=0,"",SUMIF(Tirades!$AD$5:$AD$216,G165,Tirades!$AP$5:$AP$216))</f>
        <v>28</v>
      </c>
      <c r="AD165" s="1">
        <f>IF(SUMIF(Tirades!$AD$221:$AD$432,G165,Tirades!$AP$221:$AP$432)=0,"",SUMIF(Tirades!$AD$221:$AD$432,G165,Tirades!$AP$221:$AP$432))</f>
        <v>44</v>
      </c>
      <c r="AE165" s="1" t="str">
        <f>IF(SUMIF(Tirades!$AD$437:$AD$649,G165,Tirades!$AP$437:$AP$649)=0,"",SUMIF(Tirades!$AD$437:$AD$649,G165,Tirades!$AP$437:$AP$649))</f>
        <v/>
      </c>
      <c r="AF165" s="1" t="str">
        <f>IF(SUMIF(Tirades!$AD$654:$AD$865,G165,Tirades!$AP$654:$AP$865)=0,"",SUMIF(Tirades!$AD$654:$AD$865,G165,Tirades!$AP$654:$AP$865))</f>
        <v/>
      </c>
      <c r="AG165" s="1" t="str">
        <f>IF(SUMIF(Tirades!$AD$870:$AD$1081,G165,Tirades!$AP$870:$AP$1081)=0,"",SUMIF(Tirades!$AD$870:$AD$1081,G165,Tirades!$AP$870:$AP$1081))</f>
        <v/>
      </c>
      <c r="AH165" s="1">
        <f>IF(SUMIF(Tirades!$AD$5:$AD$1081,G165,Tirades!$AP$5:$AP$1081)=0,"",SUMIF(Tirades!$AD$5:$AD$1081,G165,Tirades!$AP$5:$AP$1081))</f>
        <v>72</v>
      </c>
      <c r="AI165" s="4">
        <f t="shared" si="103"/>
        <v>36</v>
      </c>
      <c r="AJ165" s="5">
        <f t="shared" si="104"/>
        <v>36.002500600499999</v>
      </c>
      <c r="AK165" s="1">
        <f t="shared" si="124"/>
        <v>165</v>
      </c>
      <c r="AL165" s="1">
        <f>SUMIF(Tirades!$AD$5:$AD$1081,G165,Tirades!$AR$5:$AR$1081)</f>
        <v>5</v>
      </c>
      <c r="AM165" s="6">
        <f t="shared" si="108"/>
        <v>5.0000000000000001E-3</v>
      </c>
      <c r="AN165" s="1">
        <f>SUMIF(Tirades!$AD$5:$AD$1081,G165,Tirades!$AS$5:$AS$1081)</f>
        <v>1</v>
      </c>
      <c r="AO165" s="7">
        <f t="shared" si="109"/>
        <v>9.9999999999999995E-7</v>
      </c>
      <c r="AP165" s="5">
        <f t="shared" si="105"/>
        <v>72.005001200999999</v>
      </c>
      <c r="AQ165" s="1" t="str">
        <f t="shared" si="106"/>
        <v>Berta Mateu</v>
      </c>
      <c r="AR165" s="1" t="str">
        <f t="shared" si="110"/>
        <v>Fornada 2007</v>
      </c>
      <c r="AS165" t="str">
        <f t="shared" si="111"/>
        <v/>
      </c>
      <c r="AT165" s="1" t="str">
        <f t="shared" si="112"/>
        <v/>
      </c>
      <c r="AU165" s="1" t="str">
        <f t="shared" si="113"/>
        <v/>
      </c>
      <c r="AV165">
        <f t="shared" si="114"/>
        <v>36.002500600499999</v>
      </c>
      <c r="AW165" s="1">
        <f t="shared" si="115"/>
        <v>117</v>
      </c>
      <c r="AX165" s="1" t="str">
        <f t="shared" si="116"/>
        <v>Berta Mateu</v>
      </c>
      <c r="AY165" s="1">
        <f t="shared" si="117"/>
        <v>36.002500600499999</v>
      </c>
      <c r="AZ165" s="1">
        <f t="shared" si="118"/>
        <v>10</v>
      </c>
      <c r="BA165" s="1" t="str">
        <f t="shared" si="119"/>
        <v>Berta Mateu</v>
      </c>
      <c r="BB165" s="1" t="str">
        <f t="shared" si="120"/>
        <v/>
      </c>
      <c r="BC165" s="1" t="str">
        <f t="shared" si="121"/>
        <v/>
      </c>
      <c r="BD165" s="1" t="str">
        <f t="shared" si="122"/>
        <v/>
      </c>
      <c r="BE165" s="76">
        <f>IF(G165="","",(SUMIF(Tirades!$BA$5:$BA$1081,G165,Tirades!$BB$5:$BB$1081)))</f>
        <v>18</v>
      </c>
      <c r="BI165" s="30"/>
      <c r="BW165" s="61" t="str">
        <f t="shared" si="127"/>
        <v/>
      </c>
      <c r="BY165" s="75">
        <f t="shared" si="125"/>
        <v>141</v>
      </c>
      <c r="BZ165" s="61" t="str">
        <f t="shared" si="126"/>
        <v>Anna Correa</v>
      </c>
      <c r="CA165" s="90">
        <f>IF(BZ165="","",((SUMIF(Tirades!$AD$5:$AD$1081,G164,Tirades!$AX$5:$AX$1081))+A164))</f>
        <v>1.9999999999999999E-7</v>
      </c>
    </row>
    <row r="166" spans="1:79">
      <c r="A166" s="70">
        <v>2.0200000000000001E-7</v>
      </c>
      <c r="B166" s="143"/>
      <c r="C166" s="142"/>
      <c r="D166" s="145"/>
      <c r="E166" s="127" t="str">
        <f t="shared" si="123"/>
        <v>Fornada 2007</v>
      </c>
      <c r="F166" s="123" t="s">
        <v>144</v>
      </c>
      <c r="G166" s="83" t="s">
        <v>199</v>
      </c>
      <c r="H166" s="152"/>
      <c r="I166" s="122">
        <f t="shared" si="128"/>
        <v>33</v>
      </c>
      <c r="J166" s="26">
        <v>2</v>
      </c>
      <c r="K166" s="28">
        <f t="shared" si="129"/>
        <v>332</v>
      </c>
      <c r="L166" s="142"/>
      <c r="M166" s="122">
        <f t="shared" si="130"/>
        <v>7</v>
      </c>
      <c r="N166" s="26">
        <v>2</v>
      </c>
      <c r="O166" s="28">
        <f t="shared" si="131"/>
        <v>72</v>
      </c>
      <c r="P166" s="142"/>
      <c r="Q166" s="122">
        <f t="shared" si="132"/>
        <v>0</v>
      </c>
      <c r="R166" s="26"/>
      <c r="S166" s="28" t="str">
        <f t="shared" si="133"/>
        <v/>
      </c>
      <c r="T166" s="142"/>
      <c r="U166" s="122">
        <f t="shared" si="134"/>
        <v>0</v>
      </c>
      <c r="V166" s="26"/>
      <c r="W166" s="28" t="str">
        <f t="shared" si="135"/>
        <v/>
      </c>
      <c r="X166" s="142"/>
      <c r="Y166" s="122">
        <f t="shared" si="136"/>
        <v>0</v>
      </c>
      <c r="Z166" s="26"/>
      <c r="AA166" s="72" t="str">
        <f t="shared" si="137"/>
        <v/>
      </c>
      <c r="AB166" s="25">
        <f>IF(G166="","",COUNTIF(Tirades!$AY$5:$AY$1081,G166))</f>
        <v>2</v>
      </c>
      <c r="AC166" s="1">
        <f>IF(SUMIF(Tirades!$AD$5:$AD$216,G166,Tirades!$AP$5:$AP$216)=0,"",SUMIF(Tirades!$AD$5:$AD$216,G166,Tirades!$AP$5:$AP$216))</f>
        <v>29</v>
      </c>
      <c r="AD166" s="1">
        <f>IF(SUMIF(Tirades!$AD$221:$AD$432,G166,Tirades!$AP$221:$AP$432)=0,"",SUMIF(Tirades!$AD$221:$AD$432,G166,Tirades!$AP$221:$AP$432))</f>
        <v>31</v>
      </c>
      <c r="AE166" s="1" t="str">
        <f>IF(SUMIF(Tirades!$AD$437:$AD$649,G166,Tirades!$AP$437:$AP$649)=0,"",SUMIF(Tirades!$AD$437:$AD$649,G166,Tirades!$AP$437:$AP$649))</f>
        <v/>
      </c>
      <c r="AF166" s="1" t="str">
        <f>IF(SUMIF(Tirades!$AD$654:$AD$865,G166,Tirades!$AP$654:$AP$865)=0,"",SUMIF(Tirades!$AD$654:$AD$865,G166,Tirades!$AP$654:$AP$865))</f>
        <v/>
      </c>
      <c r="AG166" s="1" t="str">
        <f>IF(SUMIF(Tirades!$AD$870:$AD$1081,G166,Tirades!$AP$870:$AP$1081)=0,"",SUMIF(Tirades!$AD$870:$AD$1081,G166,Tirades!$AP$870:$AP$1081))</f>
        <v/>
      </c>
      <c r="AH166" s="1">
        <f>IF(SUMIF(Tirades!$AD$5:$AD$1081,G166,Tirades!$AP$5:$AP$1081)=0,"",SUMIF(Tirades!$AD$5:$AD$1081,G166,Tirades!$AP$5:$AP$1081))</f>
        <v>60</v>
      </c>
      <c r="AI166" s="4">
        <f t="shared" si="103"/>
        <v>30</v>
      </c>
      <c r="AJ166" s="5">
        <f t="shared" si="104"/>
        <v>30.001000101000002</v>
      </c>
      <c r="AK166" s="1">
        <f t="shared" si="124"/>
        <v>182</v>
      </c>
      <c r="AL166" s="1">
        <f>SUMIF(Tirades!$AD$5:$AD$1081,G166,Tirades!$AR$5:$AR$1081)</f>
        <v>2</v>
      </c>
      <c r="AM166" s="6">
        <f t="shared" si="108"/>
        <v>2E-3</v>
      </c>
      <c r="AN166" s="1">
        <f>SUMIF(Tirades!$AD$5:$AD$1081,G166,Tirades!$AS$5:$AS$1081)</f>
        <v>0</v>
      </c>
      <c r="AO166" s="7">
        <f t="shared" si="109"/>
        <v>0</v>
      </c>
      <c r="AP166" s="5">
        <f t="shared" si="105"/>
        <v>60.002000202000005</v>
      </c>
      <c r="AQ166" s="1" t="str">
        <f t="shared" si="106"/>
        <v>Aina Martín</v>
      </c>
      <c r="AR166" s="1" t="str">
        <f t="shared" si="110"/>
        <v>Fornada 2007</v>
      </c>
      <c r="AS166" t="str">
        <f t="shared" si="111"/>
        <v/>
      </c>
      <c r="AT166" s="1" t="str">
        <f t="shared" si="112"/>
        <v/>
      </c>
      <c r="AU166" s="1" t="str">
        <f t="shared" si="113"/>
        <v/>
      </c>
      <c r="AV166">
        <f t="shared" si="114"/>
        <v>30.001000101000002</v>
      </c>
      <c r="AW166" s="1">
        <f t="shared" si="115"/>
        <v>134</v>
      </c>
      <c r="AX166" s="1" t="str">
        <f t="shared" si="116"/>
        <v>Aina Martín</v>
      </c>
      <c r="AY166" s="1">
        <f t="shared" si="117"/>
        <v>30.001000101000002</v>
      </c>
      <c r="AZ166" s="1">
        <f t="shared" si="118"/>
        <v>12</v>
      </c>
      <c r="BA166" s="1" t="str">
        <f t="shared" si="119"/>
        <v>Aina Martín</v>
      </c>
      <c r="BB166" s="1" t="str">
        <f t="shared" si="120"/>
        <v/>
      </c>
      <c r="BC166" s="1" t="str">
        <f t="shared" si="121"/>
        <v/>
      </c>
      <c r="BD166" s="1" t="str">
        <f t="shared" si="122"/>
        <v/>
      </c>
      <c r="BE166" s="76">
        <f>IF(G166="","",(SUMIF(Tirades!$BA$5:$BA$1081,G166,Tirades!$BB$5:$BB$1081)))</f>
        <v>18</v>
      </c>
      <c r="BI166" s="30"/>
      <c r="BW166" s="61" t="str">
        <f t="shared" si="127"/>
        <v/>
      </c>
      <c r="BY166" s="75">
        <f t="shared" si="125"/>
        <v>13</v>
      </c>
      <c r="BZ166" s="61" t="str">
        <f t="shared" si="126"/>
        <v>Berta Mateu</v>
      </c>
      <c r="CA166" s="90">
        <f>IF(BZ166="","",((SUMIF(Tirades!$AD$5:$AD$1081,G165,Tirades!$AX$5:$AX$1081))+A165))</f>
        <v>5.0000002009999998</v>
      </c>
    </row>
    <row r="167" spans="1:79">
      <c r="A167" s="70">
        <v>2.03E-7</v>
      </c>
      <c r="B167" s="143"/>
      <c r="C167" s="142"/>
      <c r="D167" s="145"/>
      <c r="E167" s="127" t="str">
        <f t="shared" si="123"/>
        <v>Fornada 2007</v>
      </c>
      <c r="F167" s="124" t="s">
        <v>144</v>
      </c>
      <c r="G167" s="83" t="s">
        <v>200</v>
      </c>
      <c r="H167" s="152"/>
      <c r="I167" s="122">
        <f t="shared" si="128"/>
        <v>33</v>
      </c>
      <c r="J167" s="26">
        <v>5</v>
      </c>
      <c r="K167" s="28">
        <f t="shared" si="129"/>
        <v>335</v>
      </c>
      <c r="L167" s="142"/>
      <c r="M167" s="122">
        <f t="shared" si="130"/>
        <v>7</v>
      </c>
      <c r="N167" s="26">
        <v>5</v>
      </c>
      <c r="O167" s="28">
        <f t="shared" si="131"/>
        <v>75</v>
      </c>
      <c r="P167" s="142"/>
      <c r="Q167" s="122">
        <f t="shared" si="132"/>
        <v>0</v>
      </c>
      <c r="R167" s="26"/>
      <c r="S167" s="28" t="str">
        <f t="shared" si="133"/>
        <v/>
      </c>
      <c r="T167" s="142"/>
      <c r="U167" s="122">
        <f t="shared" si="134"/>
        <v>0</v>
      </c>
      <c r="V167" s="26"/>
      <c r="W167" s="28" t="str">
        <f t="shared" si="135"/>
        <v/>
      </c>
      <c r="X167" s="142"/>
      <c r="Y167" s="122">
        <f t="shared" si="136"/>
        <v>0</v>
      </c>
      <c r="Z167" s="26"/>
      <c r="AA167" s="72" t="str">
        <f t="shared" si="137"/>
        <v/>
      </c>
      <c r="AB167" s="25">
        <f>IF(G167="","",COUNTIF(Tirades!$AY$5:$AY$1081,G167))</f>
        <v>2</v>
      </c>
      <c r="AC167" s="1">
        <f>IF(SUMIF(Tirades!$AD$5:$AD$216,G167,Tirades!$AP$5:$AP$216)=0,"",SUMIF(Tirades!$AD$5:$AD$216,G167,Tirades!$AP$5:$AP$216))</f>
        <v>44</v>
      </c>
      <c r="AD167" s="1">
        <f>IF(SUMIF(Tirades!$AD$221:$AD$432,G167,Tirades!$AP$221:$AP$432)=0,"",SUMIF(Tirades!$AD$221:$AD$432,G167,Tirades!$AP$221:$AP$432))</f>
        <v>60</v>
      </c>
      <c r="AE167" s="1" t="str">
        <f>IF(SUMIF(Tirades!$AD$437:$AD$649,G167,Tirades!$AP$437:$AP$649)=0,"",SUMIF(Tirades!$AD$437:$AD$649,G167,Tirades!$AP$437:$AP$649))</f>
        <v/>
      </c>
      <c r="AF167" s="1" t="str">
        <f>IF(SUMIF(Tirades!$AD$654:$AD$865,G167,Tirades!$AP$654:$AP$865)=0,"",SUMIF(Tirades!$AD$654:$AD$865,G167,Tirades!$AP$654:$AP$865))</f>
        <v/>
      </c>
      <c r="AG167" s="1" t="str">
        <f>IF(SUMIF(Tirades!$AD$870:$AD$1081,G167,Tirades!$AP$870:$AP$1081)=0,"",SUMIF(Tirades!$AD$870:$AD$1081,G167,Tirades!$AP$870:$AP$1081))</f>
        <v/>
      </c>
      <c r="AH167" s="1">
        <f>IF(SUMIF(Tirades!$AD$5:$AD$1081,G167,Tirades!$AP$5:$AP$1081)=0,"",SUMIF(Tirades!$AD$5:$AD$1081,G167,Tirades!$AP$5:$AP$1081))</f>
        <v>104</v>
      </c>
      <c r="AI167" s="4">
        <f t="shared" si="103"/>
        <v>52</v>
      </c>
      <c r="AJ167" s="5">
        <f t="shared" si="104"/>
        <v>52.003500601500001</v>
      </c>
      <c r="AK167" s="1">
        <f t="shared" si="124"/>
        <v>108</v>
      </c>
      <c r="AL167" s="1">
        <f>SUMIF(Tirades!$AD$5:$AD$1081,G167,Tirades!$AR$5:$AR$1081)</f>
        <v>7</v>
      </c>
      <c r="AM167" s="6">
        <f t="shared" si="108"/>
        <v>7.0000000000000001E-3</v>
      </c>
      <c r="AN167" s="1">
        <f>SUMIF(Tirades!$AD$5:$AD$1081,G167,Tirades!$AS$5:$AS$1081)</f>
        <v>1</v>
      </c>
      <c r="AO167" s="7">
        <f t="shared" si="109"/>
        <v>9.9999999999999995E-7</v>
      </c>
      <c r="AP167" s="5">
        <f t="shared" si="105"/>
        <v>104.007001203</v>
      </c>
      <c r="AQ167" s="1" t="str">
        <f t="shared" si="106"/>
        <v>Marina Ruiz</v>
      </c>
      <c r="AR167" s="1" t="str">
        <f t="shared" si="110"/>
        <v>Fornada 2007</v>
      </c>
      <c r="AS167" t="str">
        <f t="shared" si="111"/>
        <v/>
      </c>
      <c r="AT167" s="1" t="str">
        <f t="shared" si="112"/>
        <v/>
      </c>
      <c r="AU167" s="1" t="str">
        <f t="shared" si="113"/>
        <v/>
      </c>
      <c r="AV167">
        <f t="shared" si="114"/>
        <v>52.003500601500001</v>
      </c>
      <c r="AW167" s="1">
        <f t="shared" si="115"/>
        <v>67</v>
      </c>
      <c r="AX167" s="1" t="str">
        <f t="shared" si="116"/>
        <v>Marina Ruiz</v>
      </c>
      <c r="AY167" s="1">
        <f t="shared" si="117"/>
        <v>52.003500601500001</v>
      </c>
      <c r="AZ167" s="1">
        <f t="shared" si="118"/>
        <v>8</v>
      </c>
      <c r="BA167" s="1" t="str">
        <f t="shared" si="119"/>
        <v>Marina Ruiz</v>
      </c>
      <c r="BB167" s="1" t="str">
        <f t="shared" si="120"/>
        <v/>
      </c>
      <c r="BC167" s="1" t="str">
        <f t="shared" si="121"/>
        <v/>
      </c>
      <c r="BD167" s="1" t="str">
        <f t="shared" si="122"/>
        <v/>
      </c>
      <c r="BE167" s="76">
        <f>IF(G167="","",(SUMIF(Tirades!$BA$5:$BA$1081,G167,Tirades!$BB$5:$BB$1081)))</f>
        <v>18</v>
      </c>
      <c r="BI167" s="30"/>
      <c r="BW167" s="61" t="str">
        <f t="shared" si="127"/>
        <v/>
      </c>
      <c r="BY167" s="75">
        <f t="shared" si="125"/>
        <v>34</v>
      </c>
      <c r="BZ167" s="61" t="str">
        <f t="shared" si="126"/>
        <v>Aina Martín</v>
      </c>
      <c r="CA167" s="90">
        <f>IF(BZ167="","",((SUMIF(Tirades!$AD$5:$AD$1081,G166,Tirades!$AX$5:$AX$1081))+A166))</f>
        <v>3.0000002019999998</v>
      </c>
    </row>
    <row r="168" spans="1:79">
      <c r="A168" s="70">
        <v>2.04E-7</v>
      </c>
      <c r="B168" s="143"/>
      <c r="C168" s="142"/>
      <c r="D168" s="145"/>
      <c r="E168" s="127" t="str">
        <f t="shared" si="123"/>
        <v>Fornada 2007</v>
      </c>
      <c r="F168" s="124"/>
      <c r="G168" s="83"/>
      <c r="H168" s="152"/>
      <c r="I168" s="122">
        <f t="shared" si="128"/>
        <v>33</v>
      </c>
      <c r="J168" s="26"/>
      <c r="K168" s="28" t="str">
        <f t="shared" si="129"/>
        <v/>
      </c>
      <c r="L168" s="142"/>
      <c r="M168" s="122">
        <f t="shared" si="130"/>
        <v>7</v>
      </c>
      <c r="N168" s="26"/>
      <c r="O168" s="28" t="str">
        <f t="shared" si="131"/>
        <v/>
      </c>
      <c r="P168" s="142"/>
      <c r="Q168" s="122">
        <f t="shared" si="132"/>
        <v>0</v>
      </c>
      <c r="R168" s="26"/>
      <c r="S168" s="28" t="str">
        <f t="shared" si="133"/>
        <v/>
      </c>
      <c r="T168" s="142"/>
      <c r="U168" s="122">
        <f t="shared" si="134"/>
        <v>0</v>
      </c>
      <c r="V168" s="26"/>
      <c r="W168" s="28" t="str">
        <f t="shared" si="135"/>
        <v/>
      </c>
      <c r="X168" s="142"/>
      <c r="Y168" s="122">
        <f t="shared" si="136"/>
        <v>0</v>
      </c>
      <c r="Z168" s="50"/>
      <c r="AA168" s="72" t="str">
        <f t="shared" si="137"/>
        <v/>
      </c>
      <c r="AB168" s="25" t="str">
        <f>IF(G168="","",COUNTIF(Tirades!$AY$5:$AY$1081,G168))</f>
        <v/>
      </c>
      <c r="AC168" s="1" t="str">
        <f>IF(SUMIF(Tirades!$AD$5:$AD$216,G168,Tirades!$AP$5:$AP$216)=0,"",SUMIF(Tirades!$AD$5:$AD$216,G168,Tirades!$AP$5:$AP$216))</f>
        <v/>
      </c>
      <c r="AD168" s="1" t="str">
        <f>IF(SUMIF(Tirades!$AD$221:$AD$432,G168,Tirades!$AP$221:$AP$432)=0,"",SUMIF(Tirades!$AD$221:$AD$432,G168,Tirades!$AP$221:$AP$432))</f>
        <v/>
      </c>
      <c r="AE168" s="1" t="str">
        <f>IF(SUMIF(Tirades!$AD$437:$AD$649,G168,Tirades!$AP$437:$AP$649)=0,"",SUMIF(Tirades!$AD$437:$AD$649,G168,Tirades!$AP$437:$AP$649))</f>
        <v/>
      </c>
      <c r="AF168" s="1" t="str">
        <f>IF(SUMIF(Tirades!$AD$654:$AD$865,G168,Tirades!$AP$654:$AP$865)=0,"",SUMIF(Tirades!$AD$654:$AD$865,G168,Tirades!$AP$654:$AP$865))</f>
        <v/>
      </c>
      <c r="AG168" s="1" t="str">
        <f>IF(SUMIF(Tirades!$AD$870:$AD$1081,G168,Tirades!$AP$870:$AP$1081)=0,"",SUMIF(Tirades!$AD$870:$AD$1081,G168,Tirades!$AP$870:$AP$1081))</f>
        <v/>
      </c>
      <c r="AH168" s="1" t="str">
        <f>IF(SUMIF(Tirades!$AD$5:$AD$1081,G168,Tirades!$AP$5:$AP$1081)=0,"",SUMIF(Tirades!$AD$5:$AD$1081,G168,Tirades!$AP$5:$AP$1081))</f>
        <v/>
      </c>
      <c r="AI168" s="4" t="str">
        <f t="shared" si="103"/>
        <v/>
      </c>
      <c r="AJ168" s="5" t="str">
        <f t="shared" si="104"/>
        <v/>
      </c>
      <c r="AK168" s="1" t="str">
        <f t="shared" si="124"/>
        <v/>
      </c>
      <c r="AL168" s="1">
        <f>SUMIF(Tirades!$AD$5:$AD$1081,G168,Tirades!$AR$5:$AR$1081)</f>
        <v>0</v>
      </c>
      <c r="AM168" s="6">
        <f t="shared" si="108"/>
        <v>0</v>
      </c>
      <c r="AN168" s="1">
        <f>SUMIF(Tirades!$AD$5:$AD$1081,G168,Tirades!$AS$5:$AS$1081)</f>
        <v>0</v>
      </c>
      <c r="AO168" s="7">
        <f t="shared" si="109"/>
        <v>0</v>
      </c>
      <c r="AP168" s="5" t="str">
        <f t="shared" si="105"/>
        <v/>
      </c>
      <c r="AQ168" s="1" t="str">
        <f t="shared" si="106"/>
        <v/>
      </c>
      <c r="AR168" s="1" t="str">
        <f t="shared" si="110"/>
        <v/>
      </c>
      <c r="AS168" t="str">
        <f t="shared" si="111"/>
        <v/>
      </c>
      <c r="AT168" s="1" t="str">
        <f t="shared" si="112"/>
        <v/>
      </c>
      <c r="AU168" s="1" t="str">
        <f t="shared" si="113"/>
        <v/>
      </c>
      <c r="AV168" t="str">
        <f t="shared" si="114"/>
        <v/>
      </c>
      <c r="AW168" s="1" t="str">
        <f t="shared" si="115"/>
        <v/>
      </c>
      <c r="AX168" s="1" t="str">
        <f t="shared" si="116"/>
        <v/>
      </c>
      <c r="AY168" s="1" t="str">
        <f t="shared" si="117"/>
        <v/>
      </c>
      <c r="AZ168" s="1" t="str">
        <f t="shared" si="118"/>
        <v/>
      </c>
      <c r="BA168" s="1" t="str">
        <f t="shared" si="119"/>
        <v/>
      </c>
      <c r="BB168" s="1" t="str">
        <f t="shared" si="120"/>
        <v/>
      </c>
      <c r="BC168" s="1" t="str">
        <f t="shared" si="121"/>
        <v/>
      </c>
      <c r="BD168" s="1" t="str">
        <f t="shared" si="122"/>
        <v/>
      </c>
      <c r="BE168" s="76" t="str">
        <f>IF(G168="","",(SUMIF(Tirades!$BA$5:$BA$1081,G168,Tirades!$BB$5:$BB$1081)))</f>
        <v/>
      </c>
      <c r="BI168" s="30"/>
      <c r="BW168" s="61" t="str">
        <f t="shared" si="127"/>
        <v/>
      </c>
      <c r="BY168" s="75">
        <f t="shared" si="125"/>
        <v>140</v>
      </c>
      <c r="BZ168" s="61" t="str">
        <f t="shared" si="126"/>
        <v>Marina Ruiz</v>
      </c>
      <c r="CA168" s="90">
        <f>IF(BZ168="","",((SUMIF(Tirades!$AD$5:$AD$1081,G167,Tirades!$AX$5:$AX$1081))+A167))</f>
        <v>2.03E-7</v>
      </c>
    </row>
    <row r="169" spans="1:79">
      <c r="A169" s="70">
        <v>2.05E-7</v>
      </c>
      <c r="B169" s="143"/>
      <c r="C169" s="142"/>
      <c r="D169" s="145"/>
      <c r="E169" s="127" t="str">
        <f t="shared" si="123"/>
        <v>Fornada 2007</v>
      </c>
      <c r="F169" s="123"/>
      <c r="G169" s="83"/>
      <c r="H169" s="152"/>
      <c r="I169" s="122">
        <f t="shared" si="128"/>
        <v>33</v>
      </c>
      <c r="J169" s="26"/>
      <c r="K169" s="28" t="str">
        <f t="shared" si="129"/>
        <v/>
      </c>
      <c r="L169" s="142"/>
      <c r="M169" s="122">
        <f t="shared" si="130"/>
        <v>7</v>
      </c>
      <c r="N169" s="26"/>
      <c r="O169" s="28" t="str">
        <f t="shared" si="131"/>
        <v/>
      </c>
      <c r="P169" s="142"/>
      <c r="Q169" s="122">
        <f t="shared" si="132"/>
        <v>0</v>
      </c>
      <c r="R169" s="26"/>
      <c r="S169" s="28" t="str">
        <f t="shared" si="133"/>
        <v/>
      </c>
      <c r="T169" s="142"/>
      <c r="U169" s="122">
        <f t="shared" si="134"/>
        <v>0</v>
      </c>
      <c r="V169" s="26"/>
      <c r="W169" s="28" t="str">
        <f t="shared" si="135"/>
        <v/>
      </c>
      <c r="X169" s="142"/>
      <c r="Y169" s="122">
        <f t="shared" si="136"/>
        <v>0</v>
      </c>
      <c r="Z169" s="50"/>
      <c r="AA169" s="72" t="str">
        <f t="shared" si="137"/>
        <v/>
      </c>
      <c r="AB169" s="25" t="str">
        <f>IF(G169="","",COUNTIF(Tirades!$AY$5:$AY$1081,G169))</f>
        <v/>
      </c>
      <c r="AC169" s="1" t="str">
        <f>IF(SUMIF(Tirades!$AD$5:$AD$216,G169,Tirades!$AP$5:$AP$216)=0,"",SUMIF(Tirades!$AD$5:$AD$216,G169,Tirades!$AP$5:$AP$216))</f>
        <v/>
      </c>
      <c r="AD169" s="1" t="str">
        <f>IF(SUMIF(Tirades!$AD$221:$AD$432,G169,Tirades!$AP$221:$AP$432)=0,"",SUMIF(Tirades!$AD$221:$AD$432,G169,Tirades!$AP$221:$AP$432))</f>
        <v/>
      </c>
      <c r="AE169" s="1" t="str">
        <f>IF(SUMIF(Tirades!$AD$437:$AD$649,G169,Tirades!$AP$437:$AP$649)=0,"",SUMIF(Tirades!$AD$437:$AD$649,G169,Tirades!$AP$437:$AP$649))</f>
        <v/>
      </c>
      <c r="AF169" s="1" t="str">
        <f>IF(SUMIF(Tirades!$AD$654:$AD$865,G169,Tirades!$AP$654:$AP$865)=0,"",SUMIF(Tirades!$AD$654:$AD$865,G169,Tirades!$AP$654:$AP$865))</f>
        <v/>
      </c>
      <c r="AG169" s="1" t="str">
        <f>IF(SUMIF(Tirades!$AD$870:$AD$1081,G169,Tirades!$AP$870:$AP$1081)=0,"",SUMIF(Tirades!$AD$870:$AD$1081,G169,Tirades!$AP$870:$AP$1081))</f>
        <v/>
      </c>
      <c r="AH169" s="1" t="str">
        <f>IF(SUMIF(Tirades!$AD$5:$AD$1081,G169,Tirades!$AP$5:$AP$1081)=0,"",SUMIF(Tirades!$AD$5:$AD$1081,G169,Tirades!$AP$5:$AP$1081))</f>
        <v/>
      </c>
      <c r="AI169" s="4" t="str">
        <f t="shared" si="103"/>
        <v/>
      </c>
      <c r="AJ169" s="5" t="str">
        <f t="shared" si="104"/>
        <v/>
      </c>
      <c r="AK169" s="1" t="str">
        <f t="shared" si="124"/>
        <v/>
      </c>
      <c r="AL169" s="1">
        <f>SUMIF(Tirades!$AD$5:$AD$1081,G169,Tirades!$AR$5:$AR$1081)</f>
        <v>0</v>
      </c>
      <c r="AM169" s="6">
        <f t="shared" si="108"/>
        <v>0</v>
      </c>
      <c r="AN169" s="1">
        <f>SUMIF(Tirades!$AD$5:$AD$1081,G169,Tirades!$AS$5:$AS$1081)</f>
        <v>0</v>
      </c>
      <c r="AO169" s="7">
        <f t="shared" si="109"/>
        <v>0</v>
      </c>
      <c r="AP169" s="5" t="str">
        <f t="shared" si="105"/>
        <v/>
      </c>
      <c r="AQ169" s="1" t="str">
        <f t="shared" si="106"/>
        <v/>
      </c>
      <c r="AR169" s="1" t="str">
        <f t="shared" si="110"/>
        <v/>
      </c>
      <c r="AS169" t="str">
        <f t="shared" si="111"/>
        <v/>
      </c>
      <c r="AT169" s="1" t="str">
        <f t="shared" si="112"/>
        <v/>
      </c>
      <c r="AU169" s="1" t="str">
        <f t="shared" si="113"/>
        <v/>
      </c>
      <c r="AV169" t="str">
        <f t="shared" si="114"/>
        <v/>
      </c>
      <c r="AW169" s="1" t="str">
        <f t="shared" si="115"/>
        <v/>
      </c>
      <c r="AX169" s="1" t="str">
        <f t="shared" si="116"/>
        <v/>
      </c>
      <c r="AY169" s="1" t="str">
        <f t="shared" si="117"/>
        <v/>
      </c>
      <c r="AZ169" s="1" t="str">
        <f t="shared" si="118"/>
        <v/>
      </c>
      <c r="BA169" s="1" t="str">
        <f t="shared" si="119"/>
        <v/>
      </c>
      <c r="BB169" s="1" t="str">
        <f t="shared" si="120"/>
        <v/>
      </c>
      <c r="BC169" s="1" t="str">
        <f t="shared" si="121"/>
        <v/>
      </c>
      <c r="BD169" s="1" t="str">
        <f t="shared" si="122"/>
        <v/>
      </c>
      <c r="BE169" s="76" t="str">
        <f>IF(G169="","",(SUMIF(Tirades!$BA$5:$BA$1081,G169,Tirades!$BB$5:$BB$1081)))</f>
        <v/>
      </c>
      <c r="BI169" s="30"/>
      <c r="BW169" s="61" t="str">
        <f t="shared" si="127"/>
        <v/>
      </c>
      <c r="BY169" s="75" t="str">
        <f t="shared" si="125"/>
        <v/>
      </c>
      <c r="BZ169" s="61" t="str">
        <f t="shared" si="126"/>
        <v/>
      </c>
      <c r="CA169" s="90" t="str">
        <f>IF(BZ169="","",((SUMIF(Tirades!$AD$5:$AD$1081,G168,Tirades!$AX$5:$AX$1081))+A168))</f>
        <v/>
      </c>
    </row>
    <row r="170" spans="1:79">
      <c r="A170" s="70">
        <v>2.0599999999999999E-7</v>
      </c>
      <c r="B170" s="143"/>
      <c r="C170" s="142"/>
      <c r="D170" s="145"/>
      <c r="E170" s="127" t="str">
        <f t="shared" si="123"/>
        <v>Fornada 2007</v>
      </c>
      <c r="F170" s="123"/>
      <c r="G170" s="108"/>
      <c r="H170" s="152"/>
      <c r="I170" s="122">
        <f t="shared" si="128"/>
        <v>33</v>
      </c>
      <c r="J170" s="26"/>
      <c r="K170" s="28" t="str">
        <f t="shared" si="129"/>
        <v/>
      </c>
      <c r="L170" s="142"/>
      <c r="M170" s="122">
        <f t="shared" si="130"/>
        <v>7</v>
      </c>
      <c r="N170" s="26"/>
      <c r="O170" s="28" t="str">
        <f t="shared" si="131"/>
        <v/>
      </c>
      <c r="P170" s="142"/>
      <c r="Q170" s="122">
        <f t="shared" si="132"/>
        <v>0</v>
      </c>
      <c r="R170" s="26"/>
      <c r="S170" s="28" t="str">
        <f t="shared" si="133"/>
        <v/>
      </c>
      <c r="T170" s="142"/>
      <c r="U170" s="122">
        <f t="shared" si="134"/>
        <v>0</v>
      </c>
      <c r="V170" s="26"/>
      <c r="W170" s="28" t="str">
        <f t="shared" si="135"/>
        <v/>
      </c>
      <c r="X170" s="142"/>
      <c r="Y170" s="122">
        <f t="shared" si="136"/>
        <v>0</v>
      </c>
      <c r="Z170" s="50"/>
      <c r="AA170" s="72" t="str">
        <f t="shared" si="137"/>
        <v/>
      </c>
      <c r="AB170" s="25" t="str">
        <f>IF(G170="","",COUNTIF(Tirades!$AY$5:$AY$1081,G170))</f>
        <v/>
      </c>
      <c r="AC170" s="1" t="str">
        <f>IF(SUMIF(Tirades!$AD$5:$AD$216,G170,Tirades!$AP$5:$AP$216)=0,"",SUMIF(Tirades!$AD$5:$AD$216,G170,Tirades!$AP$5:$AP$216))</f>
        <v/>
      </c>
      <c r="AD170" s="1" t="str">
        <f>IF(SUMIF(Tirades!$AD$221:$AD$432,G170,Tirades!$AP$221:$AP$432)=0,"",SUMIF(Tirades!$AD$221:$AD$432,G170,Tirades!$AP$221:$AP$432))</f>
        <v/>
      </c>
      <c r="AE170" s="1" t="str">
        <f>IF(SUMIF(Tirades!$AD$437:$AD$649,G170,Tirades!$AP$437:$AP$649)=0,"",SUMIF(Tirades!$AD$437:$AD$649,G170,Tirades!$AP$437:$AP$649))</f>
        <v/>
      </c>
      <c r="AF170" s="1" t="str">
        <f>IF(SUMIF(Tirades!$AD$654:$AD$865,G170,Tirades!$AP$654:$AP$865)=0,"",SUMIF(Tirades!$AD$654:$AD$865,G170,Tirades!$AP$654:$AP$865))</f>
        <v/>
      </c>
      <c r="AG170" s="1" t="str">
        <f>IF(SUMIF(Tirades!$AD$870:$AD$1081,G170,Tirades!$AP$870:$AP$1081)=0,"",SUMIF(Tirades!$AD$870:$AD$1081,G170,Tirades!$AP$870:$AP$1081))</f>
        <v/>
      </c>
      <c r="AH170" s="1" t="str">
        <f>IF(SUMIF(Tirades!$AD$5:$AD$1081,G170,Tirades!$AP$5:$AP$1081)=0,"",SUMIF(Tirades!$AD$5:$AD$1081,G170,Tirades!$AP$5:$AP$1081))</f>
        <v/>
      </c>
      <c r="AI170" s="4" t="str">
        <f t="shared" si="103"/>
        <v/>
      </c>
      <c r="AJ170" s="5" t="str">
        <f t="shared" si="104"/>
        <v/>
      </c>
      <c r="AK170" s="1" t="str">
        <f t="shared" si="124"/>
        <v/>
      </c>
      <c r="AL170" s="1">
        <f>SUMIF(Tirades!$AD$5:$AD$1081,G170,Tirades!$AR$5:$AR$1081)</f>
        <v>0</v>
      </c>
      <c r="AM170" s="6">
        <f t="shared" si="108"/>
        <v>0</v>
      </c>
      <c r="AN170" s="1">
        <f>SUMIF(Tirades!$AD$5:$AD$1081,G170,Tirades!$AS$5:$AS$1081)</f>
        <v>0</v>
      </c>
      <c r="AO170" s="7">
        <f t="shared" si="109"/>
        <v>0</v>
      </c>
      <c r="AP170" s="5" t="str">
        <f t="shared" si="105"/>
        <v/>
      </c>
      <c r="AQ170" s="1" t="str">
        <f t="shared" si="106"/>
        <v/>
      </c>
      <c r="AR170" s="1" t="str">
        <f t="shared" si="110"/>
        <v/>
      </c>
      <c r="AS170" t="str">
        <f t="shared" si="111"/>
        <v/>
      </c>
      <c r="AT170" s="1" t="str">
        <f t="shared" si="112"/>
        <v/>
      </c>
      <c r="AU170" s="1" t="str">
        <f t="shared" si="113"/>
        <v/>
      </c>
      <c r="AV170" t="str">
        <f t="shared" si="114"/>
        <v/>
      </c>
      <c r="AW170" s="1" t="str">
        <f t="shared" si="115"/>
        <v/>
      </c>
      <c r="AX170" s="1" t="str">
        <f t="shared" si="116"/>
        <v/>
      </c>
      <c r="AY170" s="1" t="str">
        <f t="shared" si="117"/>
        <v/>
      </c>
      <c r="AZ170" s="1" t="str">
        <f t="shared" si="118"/>
        <v/>
      </c>
      <c r="BA170" s="1" t="str">
        <f t="shared" si="119"/>
        <v/>
      </c>
      <c r="BB170" s="1" t="str">
        <f t="shared" si="120"/>
        <v/>
      </c>
      <c r="BC170" s="1" t="str">
        <f t="shared" si="121"/>
        <v/>
      </c>
      <c r="BD170" s="1" t="str">
        <f t="shared" si="122"/>
        <v/>
      </c>
      <c r="BE170" s="76" t="str">
        <f>IF(G170="","",(SUMIF(Tirades!$BA$5:$BA$1081,G170,Tirades!$BB$5:$BB$1081)))</f>
        <v/>
      </c>
      <c r="BI170" s="30"/>
      <c r="BW170" s="61" t="str">
        <f t="shared" si="127"/>
        <v/>
      </c>
      <c r="BY170" s="75" t="str">
        <f t="shared" si="125"/>
        <v/>
      </c>
      <c r="BZ170" s="61" t="str">
        <f t="shared" si="126"/>
        <v/>
      </c>
      <c r="CA170" s="90" t="str">
        <f>IF(BZ170="","",((SUMIF(Tirades!$AD$5:$AD$1081,G169,Tirades!$AX$5:$AX$1081))+A169))</f>
        <v/>
      </c>
    </row>
    <row r="171" spans="1:79">
      <c r="A171" s="70">
        <v>2.0699999999999999E-7</v>
      </c>
      <c r="B171" s="143">
        <v>22</v>
      </c>
      <c r="C171" s="153"/>
      <c r="D171" s="144" t="s">
        <v>201</v>
      </c>
      <c r="E171" s="127" t="str">
        <f>D171</f>
        <v>Minibitllerus</v>
      </c>
      <c r="F171" s="124" t="s">
        <v>128</v>
      </c>
      <c r="G171" s="108" t="s">
        <v>202</v>
      </c>
      <c r="H171" s="152">
        <v>23</v>
      </c>
      <c r="I171" s="122">
        <f>H171</f>
        <v>23</v>
      </c>
      <c r="J171" s="26"/>
      <c r="K171" s="28" t="str">
        <f t="shared" si="129"/>
        <v/>
      </c>
      <c r="L171" s="142">
        <v>33</v>
      </c>
      <c r="M171" s="122">
        <f>L171</f>
        <v>33</v>
      </c>
      <c r="N171" s="26">
        <v>1</v>
      </c>
      <c r="O171" s="28">
        <f t="shared" si="131"/>
        <v>331</v>
      </c>
      <c r="P171" s="142"/>
      <c r="Q171" s="122">
        <f>P171</f>
        <v>0</v>
      </c>
      <c r="R171" s="26">
        <v>1</v>
      </c>
      <c r="S171" s="28">
        <f t="shared" si="133"/>
        <v>1</v>
      </c>
      <c r="T171" s="142"/>
      <c r="U171" s="122">
        <f>T171</f>
        <v>0</v>
      </c>
      <c r="V171" s="26">
        <v>1</v>
      </c>
      <c r="W171" s="28">
        <f t="shared" si="135"/>
        <v>1</v>
      </c>
      <c r="X171" s="142"/>
      <c r="Y171" s="122">
        <f>X171</f>
        <v>0</v>
      </c>
      <c r="Z171" s="26"/>
      <c r="AA171" s="72" t="str">
        <f t="shared" si="137"/>
        <v/>
      </c>
      <c r="AB171" s="25">
        <f>IF(G171="","",COUNTIF(Tirades!$AY$5:$AY$1081,G171))</f>
        <v>1</v>
      </c>
      <c r="AC171" s="1" t="str">
        <f>IF(SUMIF(Tirades!$AD$5:$AD$216,G171,Tirades!$AP$5:$AP$216)=0,"",SUMIF(Tirades!$AD$5:$AD$216,G171,Tirades!$AP$5:$AP$216))</f>
        <v/>
      </c>
      <c r="AD171" s="1">
        <f>IF(SUMIF(Tirades!$AD$221:$AD$432,G171,Tirades!$AP$221:$AP$432)=0,"",SUMIF(Tirades!$AD$221:$AD$432,G171,Tirades!$AP$221:$AP$432))</f>
        <v>65</v>
      </c>
      <c r="AE171" s="1" t="str">
        <f>IF(SUMIF(Tirades!$AD$437:$AD$649,G171,Tirades!$AP$437:$AP$649)=0,"",SUMIF(Tirades!$AD$437:$AD$649,G171,Tirades!$AP$437:$AP$649))</f>
        <v/>
      </c>
      <c r="AF171" s="1" t="str">
        <f>IF(SUMIF(Tirades!$AD$654:$AD$865,G171,Tirades!$AP$654:$AP$865)=0,"",SUMIF(Tirades!$AD$654:$AD$865,G171,Tirades!$AP$654:$AP$865))</f>
        <v/>
      </c>
      <c r="AG171" s="1" t="str">
        <f>IF(SUMIF(Tirades!$AD$870:$AD$1081,G171,Tirades!$AP$870:$AP$1081)=0,"",SUMIF(Tirades!$AD$870:$AD$1081,G171,Tirades!$AP$870:$AP$1081))</f>
        <v/>
      </c>
      <c r="AH171" s="1">
        <f>IF(SUMIF(Tirades!$AD$5:$AD$1081,G171,Tirades!$AP$5:$AP$1081)=0,"",SUMIF(Tirades!$AD$5:$AD$1081,G171,Tirades!$AP$5:$AP$1081))</f>
        <v>65</v>
      </c>
      <c r="AI171" s="4">
        <f t="shared" si="103"/>
        <v>65</v>
      </c>
      <c r="AJ171" s="5">
        <f t="shared" si="104"/>
        <v>65.004003207000011</v>
      </c>
      <c r="AK171" s="1">
        <f t="shared" si="124"/>
        <v>46</v>
      </c>
      <c r="AL171" s="1">
        <f>SUMIF(Tirades!$AD$5:$AD$1081,G171,Tirades!$AR$5:$AR$1081)</f>
        <v>4</v>
      </c>
      <c r="AM171" s="6">
        <f t="shared" si="108"/>
        <v>4.0000000000000001E-3</v>
      </c>
      <c r="AN171" s="1">
        <f>SUMIF(Tirades!$AD$5:$AD$1081,G171,Tirades!$AS$5:$AS$1081)</f>
        <v>3</v>
      </c>
      <c r="AO171" s="7">
        <f t="shared" si="109"/>
        <v>3.0000000000000001E-6</v>
      </c>
      <c r="AP171" s="5">
        <f t="shared" si="105"/>
        <v>65.004003207000011</v>
      </c>
      <c r="AQ171" s="1" t="str">
        <f t="shared" si="106"/>
        <v>Aleix Caballé</v>
      </c>
      <c r="AR171" s="1" t="str">
        <f t="shared" si="110"/>
        <v>Minibitllerus</v>
      </c>
      <c r="AS171">
        <f t="shared" si="111"/>
        <v>65.004003207000011</v>
      </c>
      <c r="AT171" s="1">
        <f t="shared" si="112"/>
        <v>22</v>
      </c>
      <c r="AU171" s="1" t="str">
        <f t="shared" si="113"/>
        <v>Aleix Caballé</v>
      </c>
      <c r="AV171" t="str">
        <f t="shared" si="114"/>
        <v/>
      </c>
      <c r="AW171" s="1" t="str">
        <f t="shared" si="115"/>
        <v/>
      </c>
      <c r="AX171" s="1" t="str">
        <f t="shared" si="116"/>
        <v/>
      </c>
      <c r="AY171" s="1">
        <f t="shared" si="117"/>
        <v>65.004003207000011</v>
      </c>
      <c r="AZ171" s="1">
        <f t="shared" si="118"/>
        <v>5</v>
      </c>
      <c r="BA171" s="1" t="str">
        <f t="shared" si="119"/>
        <v>Aleix Caballé</v>
      </c>
      <c r="BB171" s="1" t="str">
        <f t="shared" si="120"/>
        <v/>
      </c>
      <c r="BC171" s="1" t="str">
        <f t="shared" si="121"/>
        <v/>
      </c>
      <c r="BD171" s="1" t="str">
        <f t="shared" si="122"/>
        <v/>
      </c>
      <c r="BE171" s="76">
        <f>IF(G171="","",(SUMIF(Tirades!$BA$5:$BA$1081,G171,Tirades!$BB$5:$BB$1081)))</f>
        <v>9</v>
      </c>
      <c r="BI171" s="30"/>
      <c r="BW171" s="61" t="str">
        <f t="shared" si="127"/>
        <v/>
      </c>
      <c r="BY171" s="75" t="str">
        <f t="shared" si="125"/>
        <v/>
      </c>
      <c r="BZ171" s="61" t="str">
        <f t="shared" si="126"/>
        <v/>
      </c>
      <c r="CA171" s="90" t="str">
        <f>IF(BZ171="","",((SUMIF(Tirades!$AD$5:$AD$1081,G170,Tirades!$AX$5:$AX$1081))+A170))</f>
        <v/>
      </c>
    </row>
    <row r="172" spans="1:79">
      <c r="A172" s="70">
        <v>2.0800000000000001E-7</v>
      </c>
      <c r="B172" s="143"/>
      <c r="C172" s="142"/>
      <c r="D172" s="145"/>
      <c r="E172" s="127" t="str">
        <f t="shared" si="123"/>
        <v>Minibitllerus</v>
      </c>
      <c r="F172" s="124" t="s">
        <v>128</v>
      </c>
      <c r="G172" s="108" t="s">
        <v>203</v>
      </c>
      <c r="H172" s="152"/>
      <c r="I172" s="122">
        <f t="shared" si="128"/>
        <v>23</v>
      </c>
      <c r="J172" s="26">
        <v>1</v>
      </c>
      <c r="K172" s="28">
        <f t="shared" si="129"/>
        <v>231</v>
      </c>
      <c r="L172" s="142"/>
      <c r="M172" s="122">
        <f t="shared" si="130"/>
        <v>33</v>
      </c>
      <c r="N172" s="26">
        <v>2</v>
      </c>
      <c r="O172" s="28">
        <f t="shared" si="131"/>
        <v>332</v>
      </c>
      <c r="P172" s="142"/>
      <c r="Q172" s="122">
        <f t="shared" si="132"/>
        <v>0</v>
      </c>
      <c r="R172" s="26">
        <v>2</v>
      </c>
      <c r="S172" s="28">
        <f t="shared" si="133"/>
        <v>2</v>
      </c>
      <c r="T172" s="142"/>
      <c r="U172" s="122">
        <f t="shared" si="134"/>
        <v>0</v>
      </c>
      <c r="V172" s="26">
        <v>2</v>
      </c>
      <c r="W172" s="28">
        <f t="shared" si="135"/>
        <v>2</v>
      </c>
      <c r="X172" s="142"/>
      <c r="Y172" s="122">
        <f t="shared" si="136"/>
        <v>0</v>
      </c>
      <c r="Z172" s="26"/>
      <c r="AA172" s="72" t="str">
        <f t="shared" si="137"/>
        <v/>
      </c>
      <c r="AB172" s="25">
        <f>IF(G172="","",COUNTIF(Tirades!$AY$5:$AY$1081,G172))</f>
        <v>2</v>
      </c>
      <c r="AC172" s="1">
        <f>IF(SUMIF(Tirades!$AD$5:$AD$216,G172,Tirades!$AP$5:$AP$216)=0,"",SUMIF(Tirades!$AD$5:$AD$216,G172,Tirades!$AP$5:$AP$216))</f>
        <v>71</v>
      </c>
      <c r="AD172" s="1">
        <f>IF(SUMIF(Tirades!$AD$221:$AD$432,G172,Tirades!$AP$221:$AP$432)=0,"",SUMIF(Tirades!$AD$221:$AD$432,G172,Tirades!$AP$221:$AP$432))</f>
        <v>65</v>
      </c>
      <c r="AE172" s="1" t="str">
        <f>IF(SUMIF(Tirades!$AD$437:$AD$649,G172,Tirades!$AP$437:$AP$649)=0,"",SUMIF(Tirades!$AD$437:$AD$649,G172,Tirades!$AP$437:$AP$649))</f>
        <v/>
      </c>
      <c r="AF172" s="1" t="str">
        <f>IF(SUMIF(Tirades!$AD$654:$AD$865,G172,Tirades!$AP$654:$AP$865)=0,"",SUMIF(Tirades!$AD$654:$AD$865,G172,Tirades!$AP$654:$AP$865))</f>
        <v/>
      </c>
      <c r="AG172" s="1" t="str">
        <f>IF(SUMIF(Tirades!$AD$870:$AD$1081,G172,Tirades!$AP$870:$AP$1081)=0,"",SUMIF(Tirades!$AD$870:$AD$1081,G172,Tirades!$AP$870:$AP$1081))</f>
        <v/>
      </c>
      <c r="AH172" s="1">
        <f>IF(SUMIF(Tirades!$AD$5:$AD$1081,G172,Tirades!$AP$5:$AP$1081)=0,"",SUMIF(Tirades!$AD$5:$AD$1081,G172,Tirades!$AP$5:$AP$1081))</f>
        <v>136</v>
      </c>
      <c r="AI172" s="4">
        <f t="shared" si="103"/>
        <v>68</v>
      </c>
      <c r="AJ172" s="5">
        <f t="shared" si="104"/>
        <v>68.005001603999986</v>
      </c>
      <c r="AK172" s="1">
        <f t="shared" si="124"/>
        <v>27</v>
      </c>
      <c r="AL172" s="1">
        <f>SUMIF(Tirades!$AD$5:$AD$1081,G172,Tirades!$AR$5:$AR$1081)</f>
        <v>10</v>
      </c>
      <c r="AM172" s="6">
        <f t="shared" si="108"/>
        <v>0.01</v>
      </c>
      <c r="AN172" s="1">
        <f>SUMIF(Tirades!$AD$5:$AD$1081,G172,Tirades!$AS$5:$AS$1081)</f>
        <v>3</v>
      </c>
      <c r="AO172" s="7">
        <f t="shared" si="109"/>
        <v>3.0000000000000001E-6</v>
      </c>
      <c r="AP172" s="5">
        <f t="shared" si="105"/>
        <v>136.01000320799997</v>
      </c>
      <c r="AQ172" s="1" t="str">
        <f t="shared" si="106"/>
        <v>Arnau Barrera</v>
      </c>
      <c r="AR172" s="1" t="str">
        <f t="shared" si="110"/>
        <v>Minibitllerus</v>
      </c>
      <c r="AS172">
        <f t="shared" si="111"/>
        <v>68.005001603999986</v>
      </c>
      <c r="AT172" s="1">
        <f t="shared" si="112"/>
        <v>15</v>
      </c>
      <c r="AU172" s="1" t="str">
        <f t="shared" si="113"/>
        <v>Arnau Barrera</v>
      </c>
      <c r="AV172" t="str">
        <f t="shared" si="114"/>
        <v/>
      </c>
      <c r="AW172" s="1" t="str">
        <f t="shared" si="115"/>
        <v/>
      </c>
      <c r="AX172" s="1" t="str">
        <f t="shared" si="116"/>
        <v/>
      </c>
      <c r="AY172" s="1">
        <f t="shared" si="117"/>
        <v>68.005001603999986</v>
      </c>
      <c r="AZ172" s="1">
        <f t="shared" si="118"/>
        <v>2</v>
      </c>
      <c r="BA172" s="1" t="str">
        <f t="shared" si="119"/>
        <v>Arnau Barrera</v>
      </c>
      <c r="BB172" s="1" t="str">
        <f t="shared" si="120"/>
        <v/>
      </c>
      <c r="BC172" s="1" t="str">
        <f t="shared" si="121"/>
        <v/>
      </c>
      <c r="BD172" s="1" t="str">
        <f t="shared" si="122"/>
        <v/>
      </c>
      <c r="BE172" s="76">
        <f>IF(G172="","",(SUMIF(Tirades!$BA$5:$BA$1081,G172,Tirades!$BB$5:$BB$1081)))</f>
        <v>18</v>
      </c>
      <c r="BI172" s="30"/>
      <c r="BW172" s="61" t="str">
        <f t="shared" si="127"/>
        <v/>
      </c>
      <c r="BY172" s="75">
        <f t="shared" si="125"/>
        <v>139</v>
      </c>
      <c r="BZ172" s="61" t="str">
        <f t="shared" si="126"/>
        <v>Aleix Caballé</v>
      </c>
      <c r="CA172" s="90">
        <f>IF(BZ172="","",((SUMIF(Tirades!$AD$5:$AD$1081,G171,Tirades!$AX$5:$AX$1081))+A171))</f>
        <v>2.0699999999999999E-7</v>
      </c>
    </row>
    <row r="173" spans="1:79">
      <c r="A173" s="70">
        <v>2.0900000000000001E-7</v>
      </c>
      <c r="B173" s="143"/>
      <c r="C173" s="142"/>
      <c r="D173" s="145"/>
      <c r="E173" s="127" t="str">
        <f t="shared" si="123"/>
        <v>Minibitllerus</v>
      </c>
      <c r="F173" s="124" t="s">
        <v>128</v>
      </c>
      <c r="G173" s="108" t="s">
        <v>204</v>
      </c>
      <c r="H173" s="152"/>
      <c r="I173" s="122">
        <f t="shared" si="128"/>
        <v>23</v>
      </c>
      <c r="J173" s="26">
        <v>3</v>
      </c>
      <c r="K173" s="28">
        <f t="shared" si="129"/>
        <v>233</v>
      </c>
      <c r="L173" s="142"/>
      <c r="M173" s="122">
        <f t="shared" si="130"/>
        <v>33</v>
      </c>
      <c r="N173" s="26">
        <v>4</v>
      </c>
      <c r="O173" s="28">
        <f t="shared" si="131"/>
        <v>334</v>
      </c>
      <c r="P173" s="142"/>
      <c r="Q173" s="122">
        <f t="shared" si="132"/>
        <v>0</v>
      </c>
      <c r="R173" s="26">
        <v>4</v>
      </c>
      <c r="S173" s="28">
        <f t="shared" si="133"/>
        <v>4</v>
      </c>
      <c r="T173" s="142"/>
      <c r="U173" s="122">
        <f t="shared" si="134"/>
        <v>0</v>
      </c>
      <c r="V173" s="26">
        <v>3</v>
      </c>
      <c r="W173" s="28">
        <f t="shared" si="135"/>
        <v>3</v>
      </c>
      <c r="X173" s="142"/>
      <c r="Y173" s="122">
        <f t="shared" si="136"/>
        <v>0</v>
      </c>
      <c r="Z173" s="26"/>
      <c r="AA173" s="72" t="str">
        <f t="shared" si="137"/>
        <v/>
      </c>
      <c r="AB173" s="25">
        <f>IF(G173="","",COUNTIF(Tirades!$AY$5:$AY$1081,G173))</f>
        <v>2</v>
      </c>
      <c r="AC173" s="1">
        <f>IF(SUMIF(Tirades!$AD$5:$AD$216,G173,Tirades!$AP$5:$AP$216)=0,"",SUMIF(Tirades!$AD$5:$AD$216,G173,Tirades!$AP$5:$AP$216))</f>
        <v>73</v>
      </c>
      <c r="AD173" s="1">
        <f>IF(SUMIF(Tirades!$AD$221:$AD$432,G173,Tirades!$AP$221:$AP$432)=0,"",SUMIF(Tirades!$AD$221:$AD$432,G173,Tirades!$AP$221:$AP$432))</f>
        <v>74</v>
      </c>
      <c r="AE173" s="1" t="str">
        <f>IF(SUMIF(Tirades!$AD$437:$AD$649,G173,Tirades!$AP$437:$AP$649)=0,"",SUMIF(Tirades!$AD$437:$AD$649,G173,Tirades!$AP$437:$AP$649))</f>
        <v/>
      </c>
      <c r="AF173" s="1" t="str">
        <f>IF(SUMIF(Tirades!$AD$654:$AD$865,G173,Tirades!$AP$654:$AP$865)=0,"",SUMIF(Tirades!$AD$654:$AD$865,G173,Tirades!$AP$654:$AP$865))</f>
        <v/>
      </c>
      <c r="AG173" s="1" t="str">
        <f>IF(SUMIF(Tirades!$AD$870:$AD$1081,G173,Tirades!$AP$870:$AP$1081)=0,"",SUMIF(Tirades!$AD$870:$AD$1081,G173,Tirades!$AP$870:$AP$1081))</f>
        <v/>
      </c>
      <c r="AH173" s="1">
        <f>IF(SUMIF(Tirades!$AD$5:$AD$1081,G173,Tirades!$AP$5:$AP$1081)=0,"",SUMIF(Tirades!$AD$5:$AD$1081,G173,Tirades!$AP$5:$AP$1081))</f>
        <v>147</v>
      </c>
      <c r="AI173" s="4">
        <f t="shared" si="103"/>
        <v>73.5</v>
      </c>
      <c r="AJ173" s="5">
        <f t="shared" si="104"/>
        <v>73.506001104500001</v>
      </c>
      <c r="AK173" s="1">
        <f t="shared" si="124"/>
        <v>12</v>
      </c>
      <c r="AL173" s="1">
        <f>SUMIF(Tirades!$AD$5:$AD$1081,G173,Tirades!$AR$5:$AR$1081)</f>
        <v>12</v>
      </c>
      <c r="AM173" s="6">
        <f t="shared" si="108"/>
        <v>1.2E-2</v>
      </c>
      <c r="AN173" s="1">
        <f>SUMIF(Tirades!$AD$5:$AD$1081,G173,Tirades!$AS$5:$AS$1081)</f>
        <v>2</v>
      </c>
      <c r="AO173" s="7">
        <f t="shared" si="109"/>
        <v>1.9999999999999999E-6</v>
      </c>
      <c r="AP173" s="5">
        <f t="shared" si="105"/>
        <v>147.012002209</v>
      </c>
      <c r="AQ173" s="1" t="str">
        <f t="shared" si="106"/>
        <v>Jordi Monfulleda (MB)</v>
      </c>
      <c r="AR173" s="1" t="str">
        <f t="shared" si="110"/>
        <v>Minibitllerus</v>
      </c>
      <c r="AS173">
        <f t="shared" si="111"/>
        <v>73.506001104500001</v>
      </c>
      <c r="AT173" s="1">
        <f t="shared" si="112"/>
        <v>10</v>
      </c>
      <c r="AU173" s="1" t="str">
        <f t="shared" si="113"/>
        <v>Jordi Monfulleda (MB)</v>
      </c>
      <c r="AV173" t="str">
        <f t="shared" si="114"/>
        <v/>
      </c>
      <c r="AW173" s="1" t="str">
        <f t="shared" si="115"/>
        <v/>
      </c>
      <c r="AX173" s="1" t="str">
        <f t="shared" si="116"/>
        <v/>
      </c>
      <c r="AY173" s="1">
        <f t="shared" si="117"/>
        <v>73.506001104500001</v>
      </c>
      <c r="AZ173" s="1">
        <f t="shared" si="118"/>
        <v>1</v>
      </c>
      <c r="BA173" s="1" t="str">
        <f t="shared" si="119"/>
        <v>Jordi Monfulleda (MB)</v>
      </c>
      <c r="BB173" s="1" t="str">
        <f t="shared" si="120"/>
        <v/>
      </c>
      <c r="BC173" s="1" t="str">
        <f t="shared" si="121"/>
        <v/>
      </c>
      <c r="BD173" s="1" t="str">
        <f t="shared" si="122"/>
        <v/>
      </c>
      <c r="BE173" s="76">
        <f>IF(G173="","",(SUMIF(Tirades!$BA$5:$BA$1081,G173,Tirades!$BB$5:$BB$1081)))</f>
        <v>18</v>
      </c>
      <c r="BI173" s="30"/>
      <c r="BW173" s="61" t="str">
        <f t="shared" si="127"/>
        <v/>
      </c>
      <c r="BY173" s="75">
        <f t="shared" si="125"/>
        <v>138</v>
      </c>
      <c r="BZ173" s="61" t="str">
        <f t="shared" si="126"/>
        <v>Arnau Barrera</v>
      </c>
      <c r="CA173" s="90">
        <f>IF(BZ173="","",((SUMIF(Tirades!$AD$5:$AD$1081,G172,Tirades!$AX$5:$AX$1081))+A172))</f>
        <v>2.0800000000000001E-7</v>
      </c>
    </row>
    <row r="174" spans="1:79">
      <c r="A174" s="70">
        <v>2.1E-7</v>
      </c>
      <c r="B174" s="143"/>
      <c r="C174" s="142"/>
      <c r="D174" s="145"/>
      <c r="E174" s="127" t="str">
        <f t="shared" si="123"/>
        <v>Minibitllerus</v>
      </c>
      <c r="F174" s="124" t="s">
        <v>128</v>
      </c>
      <c r="G174" s="108" t="s">
        <v>205</v>
      </c>
      <c r="H174" s="152"/>
      <c r="I174" s="122">
        <f t="shared" si="128"/>
        <v>23</v>
      </c>
      <c r="J174" s="26">
        <v>2</v>
      </c>
      <c r="K174" s="28">
        <f t="shared" si="129"/>
        <v>232</v>
      </c>
      <c r="L174" s="142"/>
      <c r="M174" s="122">
        <f t="shared" si="130"/>
        <v>33</v>
      </c>
      <c r="N174" s="26">
        <v>3</v>
      </c>
      <c r="O174" s="28">
        <f t="shared" si="131"/>
        <v>333</v>
      </c>
      <c r="P174" s="142"/>
      <c r="Q174" s="122">
        <f t="shared" si="132"/>
        <v>0</v>
      </c>
      <c r="R174" s="26">
        <v>3</v>
      </c>
      <c r="S174" s="28">
        <f t="shared" si="133"/>
        <v>3</v>
      </c>
      <c r="T174" s="142"/>
      <c r="U174" s="122">
        <f t="shared" si="134"/>
        <v>0</v>
      </c>
      <c r="V174" s="26"/>
      <c r="W174" s="28" t="str">
        <f t="shared" si="135"/>
        <v/>
      </c>
      <c r="X174" s="142"/>
      <c r="Y174" s="122">
        <f t="shared" si="136"/>
        <v>0</v>
      </c>
      <c r="Z174" s="26"/>
      <c r="AA174" s="72" t="str">
        <f t="shared" si="137"/>
        <v/>
      </c>
      <c r="AB174" s="25">
        <f>IF(G174="","",COUNTIF(Tirades!$AY$5:$AY$1081,G174))</f>
        <v>2</v>
      </c>
      <c r="AC174" s="1">
        <f>IF(SUMIF(Tirades!$AD$5:$AD$216,G174,Tirades!$AP$5:$AP$216)=0,"",SUMIF(Tirades!$AD$5:$AD$216,G174,Tirades!$AP$5:$AP$216))</f>
        <v>60</v>
      </c>
      <c r="AD174" s="1">
        <f>IF(SUMIF(Tirades!$AD$221:$AD$432,G174,Tirades!$AP$221:$AP$432)=0,"",SUMIF(Tirades!$AD$221:$AD$432,G174,Tirades!$AP$221:$AP$432))</f>
        <v>50</v>
      </c>
      <c r="AE174" s="1" t="str">
        <f>IF(SUMIF(Tirades!$AD$437:$AD$649,G174,Tirades!$AP$437:$AP$649)=0,"",SUMIF(Tirades!$AD$437:$AD$649,G174,Tirades!$AP$437:$AP$649))</f>
        <v/>
      </c>
      <c r="AF174" s="1" t="str">
        <f>IF(SUMIF(Tirades!$AD$654:$AD$865,G174,Tirades!$AP$654:$AP$865)=0,"",SUMIF(Tirades!$AD$654:$AD$865,G174,Tirades!$AP$654:$AP$865))</f>
        <v/>
      </c>
      <c r="AG174" s="1" t="str">
        <f>IF(SUMIF(Tirades!$AD$870:$AD$1081,G174,Tirades!$AP$870:$AP$1081)=0,"",SUMIF(Tirades!$AD$870:$AD$1081,G174,Tirades!$AP$870:$AP$1081))</f>
        <v/>
      </c>
      <c r="AH174" s="1">
        <f>IF(SUMIF(Tirades!$AD$5:$AD$1081,G174,Tirades!$AP$5:$AP$1081)=0,"",SUMIF(Tirades!$AD$5:$AD$1081,G174,Tirades!$AP$5:$AP$1081))</f>
        <v>110</v>
      </c>
      <c r="AI174" s="4">
        <f t="shared" si="103"/>
        <v>55</v>
      </c>
      <c r="AJ174" s="5">
        <f t="shared" si="104"/>
        <v>55.003500604999999</v>
      </c>
      <c r="AK174" s="1">
        <f t="shared" si="124"/>
        <v>87</v>
      </c>
      <c r="AL174" s="1">
        <f>SUMIF(Tirades!$AD$5:$AD$1081,G174,Tirades!$AR$5:$AR$1081)</f>
        <v>7</v>
      </c>
      <c r="AM174" s="6">
        <f t="shared" si="108"/>
        <v>7.0000000000000001E-3</v>
      </c>
      <c r="AN174" s="1">
        <f>SUMIF(Tirades!$AD$5:$AD$1081,G174,Tirades!$AS$5:$AS$1081)</f>
        <v>1</v>
      </c>
      <c r="AO174" s="7">
        <f t="shared" si="109"/>
        <v>9.9999999999999995E-7</v>
      </c>
      <c r="AP174" s="5">
        <f t="shared" si="105"/>
        <v>110.00700121</v>
      </c>
      <c r="AQ174" s="1" t="str">
        <f t="shared" si="106"/>
        <v>Héctor Mateo</v>
      </c>
      <c r="AR174" s="1" t="str">
        <f t="shared" si="110"/>
        <v>Minibitllerus</v>
      </c>
      <c r="AS174">
        <f t="shared" si="111"/>
        <v>55.003500604999999</v>
      </c>
      <c r="AT174" s="1">
        <f t="shared" si="112"/>
        <v>36</v>
      </c>
      <c r="AU174" s="1" t="str">
        <f t="shared" si="113"/>
        <v>Héctor Mateo</v>
      </c>
      <c r="AV174" t="str">
        <f t="shared" si="114"/>
        <v/>
      </c>
      <c r="AW174" s="1" t="str">
        <f t="shared" si="115"/>
        <v/>
      </c>
      <c r="AX174" s="1" t="str">
        <f t="shared" si="116"/>
        <v/>
      </c>
      <c r="AY174" s="1">
        <f t="shared" si="117"/>
        <v>55.003500604999999</v>
      </c>
      <c r="AZ174" s="1">
        <f t="shared" si="118"/>
        <v>6</v>
      </c>
      <c r="BA174" s="1" t="str">
        <f t="shared" si="119"/>
        <v>Héctor Mateo</v>
      </c>
      <c r="BB174" s="1" t="str">
        <f t="shared" si="120"/>
        <v/>
      </c>
      <c r="BC174" s="1" t="str">
        <f t="shared" si="121"/>
        <v/>
      </c>
      <c r="BD174" s="1" t="str">
        <f t="shared" si="122"/>
        <v/>
      </c>
      <c r="BE174" s="76">
        <f>IF(G174="","",(SUMIF(Tirades!$BA$5:$BA$1081,G174,Tirades!$BB$5:$BB$1081)))</f>
        <v>18</v>
      </c>
      <c r="BI174" s="30"/>
      <c r="BW174" s="61" t="str">
        <f t="shared" si="127"/>
        <v/>
      </c>
      <c r="BY174" s="75">
        <f t="shared" si="125"/>
        <v>137</v>
      </c>
      <c r="BZ174" s="61" t="str">
        <f t="shared" si="126"/>
        <v>Jordi Monfulleda (MB)</v>
      </c>
      <c r="CA174" s="90">
        <f>IF(BZ174="","",((SUMIF(Tirades!$AD$5:$AD$1081,G173,Tirades!$AX$5:$AX$1081))+A173))</f>
        <v>2.0900000000000001E-7</v>
      </c>
    </row>
    <row r="175" spans="1:79">
      <c r="A175" s="70">
        <v>2.11E-7</v>
      </c>
      <c r="B175" s="143"/>
      <c r="C175" s="142"/>
      <c r="D175" s="145"/>
      <c r="E175" s="127" t="str">
        <f t="shared" si="123"/>
        <v>Minibitllerus</v>
      </c>
      <c r="F175" s="124" t="s">
        <v>128</v>
      </c>
      <c r="G175" s="108" t="s">
        <v>206</v>
      </c>
      <c r="H175" s="152"/>
      <c r="I175" s="122">
        <f t="shared" si="128"/>
        <v>23</v>
      </c>
      <c r="J175" s="26">
        <v>4</v>
      </c>
      <c r="K175" s="28">
        <f t="shared" si="129"/>
        <v>234</v>
      </c>
      <c r="L175" s="142"/>
      <c r="M175" s="122">
        <f t="shared" si="130"/>
        <v>33</v>
      </c>
      <c r="N175" s="26"/>
      <c r="O175" s="28" t="str">
        <f t="shared" si="131"/>
        <v/>
      </c>
      <c r="P175" s="142"/>
      <c r="Q175" s="122">
        <f t="shared" si="132"/>
        <v>0</v>
      </c>
      <c r="R175" s="26">
        <v>5</v>
      </c>
      <c r="S175" s="28">
        <f t="shared" si="133"/>
        <v>5</v>
      </c>
      <c r="T175" s="142"/>
      <c r="U175" s="122">
        <f t="shared" si="134"/>
        <v>0</v>
      </c>
      <c r="V175" s="26">
        <v>4</v>
      </c>
      <c r="W175" s="28">
        <f t="shared" si="135"/>
        <v>4</v>
      </c>
      <c r="X175" s="142"/>
      <c r="Y175" s="122">
        <f t="shared" si="136"/>
        <v>0</v>
      </c>
      <c r="Z175" s="26"/>
      <c r="AA175" s="72" t="str">
        <f t="shared" si="137"/>
        <v/>
      </c>
      <c r="AB175" s="25">
        <f>IF(G175="","",COUNTIF(Tirades!$AY$5:$AY$1081,G175))</f>
        <v>1</v>
      </c>
      <c r="AC175" s="1">
        <f>IF(SUMIF(Tirades!$AD$5:$AD$216,G175,Tirades!$AP$5:$AP$216)=0,"",SUMIF(Tirades!$AD$5:$AD$216,G175,Tirades!$AP$5:$AP$216))</f>
        <v>65</v>
      </c>
      <c r="AD175" s="1" t="str">
        <f>IF(SUMIF(Tirades!$AD$221:$AD$432,G175,Tirades!$AP$221:$AP$432)=0,"",SUMIF(Tirades!$AD$221:$AD$432,G175,Tirades!$AP$221:$AP$432))</f>
        <v/>
      </c>
      <c r="AE175" s="1" t="str">
        <f>IF(SUMIF(Tirades!$AD$437:$AD$649,G175,Tirades!$AP$437:$AP$649)=0,"",SUMIF(Tirades!$AD$437:$AD$649,G175,Tirades!$AP$437:$AP$649))</f>
        <v/>
      </c>
      <c r="AF175" s="1" t="str">
        <f>IF(SUMIF(Tirades!$AD$654:$AD$865,G175,Tirades!$AP$654:$AP$865)=0,"",SUMIF(Tirades!$AD$654:$AD$865,G175,Tirades!$AP$654:$AP$865))</f>
        <v/>
      </c>
      <c r="AG175" s="1" t="str">
        <f>IF(SUMIF(Tirades!$AD$870:$AD$1081,G175,Tirades!$AP$870:$AP$1081)=0,"",SUMIF(Tirades!$AD$870:$AD$1081,G175,Tirades!$AP$870:$AP$1081))</f>
        <v/>
      </c>
      <c r="AH175" s="1">
        <f>IF(SUMIF(Tirades!$AD$5:$AD$1081,G175,Tirades!$AP$5:$AP$1081)=0,"",SUMIF(Tirades!$AD$5:$AD$1081,G175,Tirades!$AP$5:$AP$1081))</f>
        <v>65</v>
      </c>
      <c r="AI175" s="4">
        <f t="shared" si="103"/>
        <v>65</v>
      </c>
      <c r="AJ175" s="5">
        <f t="shared" si="104"/>
        <v>65.005000210999995</v>
      </c>
      <c r="AK175" s="1">
        <f t="shared" si="124"/>
        <v>44</v>
      </c>
      <c r="AL175" s="1">
        <f>SUMIF(Tirades!$AD$5:$AD$1081,G175,Tirades!$AR$5:$AR$1081)</f>
        <v>5</v>
      </c>
      <c r="AM175" s="6">
        <f t="shared" si="108"/>
        <v>5.0000000000000001E-3</v>
      </c>
      <c r="AN175" s="1">
        <f>SUMIF(Tirades!$AD$5:$AD$1081,G175,Tirades!$AS$5:$AS$1081)</f>
        <v>0</v>
      </c>
      <c r="AO175" s="7">
        <f t="shared" si="109"/>
        <v>0</v>
      </c>
      <c r="AP175" s="5">
        <f t="shared" si="105"/>
        <v>65.005000210999995</v>
      </c>
      <c r="AQ175" s="1" t="str">
        <f t="shared" si="106"/>
        <v>Miquel Manresa</v>
      </c>
      <c r="AR175" s="1" t="str">
        <f t="shared" si="110"/>
        <v>Minibitllerus</v>
      </c>
      <c r="AS175">
        <f t="shared" si="111"/>
        <v>65.005000210999995</v>
      </c>
      <c r="AT175" s="1">
        <f t="shared" si="112"/>
        <v>21</v>
      </c>
      <c r="AU175" s="1" t="str">
        <f t="shared" si="113"/>
        <v>Miquel Manresa</v>
      </c>
      <c r="AV175" t="str">
        <f t="shared" si="114"/>
        <v/>
      </c>
      <c r="AW175" s="1" t="str">
        <f t="shared" si="115"/>
        <v/>
      </c>
      <c r="AX175" s="1" t="str">
        <f t="shared" si="116"/>
        <v/>
      </c>
      <c r="AY175" s="1">
        <f t="shared" si="117"/>
        <v>65.005000210999995</v>
      </c>
      <c r="AZ175" s="1">
        <f t="shared" si="118"/>
        <v>4</v>
      </c>
      <c r="BA175" s="1" t="str">
        <f t="shared" si="119"/>
        <v>Miquel Manresa</v>
      </c>
      <c r="BB175" s="1" t="str">
        <f t="shared" si="120"/>
        <v/>
      </c>
      <c r="BC175" s="1" t="str">
        <f t="shared" si="121"/>
        <v/>
      </c>
      <c r="BD175" s="1" t="str">
        <f t="shared" si="122"/>
        <v/>
      </c>
      <c r="BE175" s="76">
        <f>IF(G175="","",(SUMIF(Tirades!$BA$5:$BA$1081,G175,Tirades!$BB$5:$BB$1081)))</f>
        <v>9</v>
      </c>
      <c r="BI175" s="30"/>
      <c r="BW175" s="61" t="str">
        <f t="shared" si="127"/>
        <v/>
      </c>
      <c r="BY175" s="75">
        <f t="shared" si="125"/>
        <v>136</v>
      </c>
      <c r="BZ175" s="61" t="str">
        <f t="shared" si="126"/>
        <v>Héctor Mateo</v>
      </c>
      <c r="CA175" s="90">
        <f>IF(BZ175="","",((SUMIF(Tirades!$AD$5:$AD$1081,G174,Tirades!$AX$5:$AX$1081))+A174))</f>
        <v>2.1E-7</v>
      </c>
    </row>
    <row r="176" spans="1:79">
      <c r="A176" s="70">
        <v>2.1199999999999999E-7</v>
      </c>
      <c r="B176" s="143"/>
      <c r="C176" s="142"/>
      <c r="D176" s="145"/>
      <c r="E176" s="127" t="str">
        <f t="shared" si="123"/>
        <v>Minibitllerus</v>
      </c>
      <c r="F176" s="124" t="s">
        <v>144</v>
      </c>
      <c r="G176" s="108" t="s">
        <v>207</v>
      </c>
      <c r="H176" s="152"/>
      <c r="I176" s="122">
        <f t="shared" si="128"/>
        <v>23</v>
      </c>
      <c r="J176" s="26">
        <v>5</v>
      </c>
      <c r="K176" s="28">
        <f t="shared" si="129"/>
        <v>235</v>
      </c>
      <c r="L176" s="142"/>
      <c r="M176" s="122">
        <f t="shared" si="130"/>
        <v>33</v>
      </c>
      <c r="N176" s="26">
        <v>5</v>
      </c>
      <c r="O176" s="28">
        <f t="shared" si="131"/>
        <v>335</v>
      </c>
      <c r="P176" s="142"/>
      <c r="Q176" s="122">
        <f t="shared" si="132"/>
        <v>0</v>
      </c>
      <c r="R176" s="26"/>
      <c r="S176" s="28" t="str">
        <f t="shared" si="133"/>
        <v/>
      </c>
      <c r="T176" s="142"/>
      <c r="U176" s="122">
        <f t="shared" si="134"/>
        <v>0</v>
      </c>
      <c r="V176" s="26">
        <v>5</v>
      </c>
      <c r="W176" s="28">
        <f t="shared" si="135"/>
        <v>5</v>
      </c>
      <c r="X176" s="142"/>
      <c r="Y176" s="122">
        <f t="shared" si="136"/>
        <v>0</v>
      </c>
      <c r="Z176" s="50"/>
      <c r="AA176" s="72" t="str">
        <f t="shared" si="137"/>
        <v/>
      </c>
      <c r="AB176" s="25">
        <f>IF(G176="","",COUNTIF(Tirades!$AY$5:$AY$1081,G176))</f>
        <v>2</v>
      </c>
      <c r="AC176" s="1">
        <f>IF(SUMIF(Tirades!$AD$5:$AD$216,G176,Tirades!$AP$5:$AP$216)=0,"",SUMIF(Tirades!$AD$5:$AD$216,G176,Tirades!$AP$5:$AP$216))</f>
        <v>52</v>
      </c>
      <c r="AD176" s="1">
        <f>IF(SUMIF(Tirades!$AD$221:$AD$432,G176,Tirades!$AP$221:$AP$432)=0,"",SUMIF(Tirades!$AD$221:$AD$432,G176,Tirades!$AP$221:$AP$432))</f>
        <v>54</v>
      </c>
      <c r="AE176" s="1" t="str">
        <f>IF(SUMIF(Tirades!$AD$437:$AD$649,G176,Tirades!$AP$437:$AP$649)=0,"",SUMIF(Tirades!$AD$437:$AD$649,G176,Tirades!$AP$437:$AP$649))</f>
        <v/>
      </c>
      <c r="AF176" s="1" t="str">
        <f>IF(SUMIF(Tirades!$AD$654:$AD$865,G176,Tirades!$AP$654:$AP$865)=0,"",SUMIF(Tirades!$AD$654:$AD$865,G176,Tirades!$AP$654:$AP$865))</f>
        <v/>
      </c>
      <c r="AG176" s="1" t="str">
        <f>IF(SUMIF(Tirades!$AD$870:$AD$1081,G176,Tirades!$AP$870:$AP$1081)=0,"",SUMIF(Tirades!$AD$870:$AD$1081,G176,Tirades!$AP$870:$AP$1081))</f>
        <v/>
      </c>
      <c r="AH176" s="1">
        <f>IF(SUMIF(Tirades!$AD$5:$AD$1081,G176,Tirades!$AP$5:$AP$1081)=0,"",SUMIF(Tirades!$AD$5:$AD$1081,G176,Tirades!$AP$5:$AP$1081))</f>
        <v>106</v>
      </c>
      <c r="AI176" s="4">
        <f t="shared" si="103"/>
        <v>53</v>
      </c>
      <c r="AJ176" s="5">
        <f t="shared" si="104"/>
        <v>53.003001606000005</v>
      </c>
      <c r="AK176" s="1">
        <f t="shared" si="124"/>
        <v>104</v>
      </c>
      <c r="AL176" s="1">
        <f>SUMIF(Tirades!$AD$5:$AD$1081,G176,Tirades!$AR$5:$AR$1081)</f>
        <v>6</v>
      </c>
      <c r="AM176" s="6">
        <f t="shared" si="108"/>
        <v>6.0000000000000001E-3</v>
      </c>
      <c r="AN176" s="1">
        <f>SUMIF(Tirades!$AD$5:$AD$1081,G176,Tirades!$AS$5:$AS$1081)</f>
        <v>3</v>
      </c>
      <c r="AO176" s="7">
        <f t="shared" si="109"/>
        <v>3.0000000000000001E-6</v>
      </c>
      <c r="AP176" s="5">
        <f t="shared" si="105"/>
        <v>106.00600321200001</v>
      </c>
      <c r="AQ176" s="1" t="str">
        <f t="shared" si="106"/>
        <v>Pol Xampeny</v>
      </c>
      <c r="AR176" s="1" t="str">
        <f t="shared" si="110"/>
        <v>Minibitllerus</v>
      </c>
      <c r="AS176" t="str">
        <f t="shared" si="111"/>
        <v/>
      </c>
      <c r="AT176" s="1" t="str">
        <f t="shared" si="112"/>
        <v/>
      </c>
      <c r="AU176" s="1" t="str">
        <f t="shared" si="113"/>
        <v/>
      </c>
      <c r="AV176">
        <f t="shared" si="114"/>
        <v>53.003001606000005</v>
      </c>
      <c r="AW176" s="1">
        <f t="shared" si="115"/>
        <v>64</v>
      </c>
      <c r="AX176" s="1" t="str">
        <f t="shared" si="116"/>
        <v>Pol Xampeny</v>
      </c>
      <c r="AY176" s="1">
        <f t="shared" si="117"/>
        <v>53.003001606000005</v>
      </c>
      <c r="AZ176" s="1">
        <f t="shared" si="118"/>
        <v>7</v>
      </c>
      <c r="BA176" s="1" t="str">
        <f t="shared" si="119"/>
        <v>Pol Xampeny</v>
      </c>
      <c r="BB176" s="1" t="str">
        <f t="shared" si="120"/>
        <v/>
      </c>
      <c r="BC176" s="1" t="str">
        <f t="shared" si="121"/>
        <v/>
      </c>
      <c r="BD176" s="1" t="str">
        <f t="shared" si="122"/>
        <v/>
      </c>
      <c r="BE176" s="76">
        <f>IF(G176="","",(SUMIF(Tirades!$BA$5:$BA$1081,G176,Tirades!$BB$5:$BB$1081)))</f>
        <v>18</v>
      </c>
      <c r="BI176" s="30"/>
      <c r="BW176" s="61" t="str">
        <f t="shared" si="127"/>
        <v/>
      </c>
      <c r="BY176" s="75">
        <f t="shared" si="125"/>
        <v>135</v>
      </c>
      <c r="BZ176" s="61" t="str">
        <f t="shared" si="126"/>
        <v>Miquel Manresa</v>
      </c>
      <c r="CA176" s="90">
        <f>IF(BZ176="","",((SUMIF(Tirades!$AD$5:$AD$1081,G175,Tirades!$AX$5:$AX$1081))+A175))</f>
        <v>2.11E-7</v>
      </c>
    </row>
    <row r="177" spans="1:79">
      <c r="A177" s="70">
        <v>2.1299999999999999E-7</v>
      </c>
      <c r="B177" s="143"/>
      <c r="C177" s="142"/>
      <c r="D177" s="145"/>
      <c r="E177" s="127" t="str">
        <f t="shared" si="123"/>
        <v>Minibitllerus</v>
      </c>
      <c r="F177" s="124"/>
      <c r="G177" s="108"/>
      <c r="H177" s="152"/>
      <c r="I177" s="122">
        <f t="shared" si="128"/>
        <v>23</v>
      </c>
      <c r="J177" s="26"/>
      <c r="K177" s="28" t="str">
        <f t="shared" si="129"/>
        <v/>
      </c>
      <c r="L177" s="142"/>
      <c r="M177" s="122">
        <f t="shared" si="130"/>
        <v>33</v>
      </c>
      <c r="N177" s="26"/>
      <c r="O177" s="28" t="str">
        <f t="shared" si="131"/>
        <v/>
      </c>
      <c r="P177" s="142"/>
      <c r="Q177" s="122">
        <f t="shared" si="132"/>
        <v>0</v>
      </c>
      <c r="R177" s="26"/>
      <c r="S177" s="28" t="str">
        <f t="shared" si="133"/>
        <v/>
      </c>
      <c r="T177" s="142"/>
      <c r="U177" s="122">
        <f t="shared" si="134"/>
        <v>0</v>
      </c>
      <c r="V177" s="26"/>
      <c r="W177" s="28" t="str">
        <f t="shared" si="135"/>
        <v/>
      </c>
      <c r="X177" s="142"/>
      <c r="Y177" s="122">
        <f t="shared" si="136"/>
        <v>0</v>
      </c>
      <c r="Z177" s="50"/>
      <c r="AA177" s="72" t="str">
        <f t="shared" si="137"/>
        <v/>
      </c>
      <c r="AB177" s="25" t="str">
        <f>IF(G177="","",COUNTIF(Tirades!$AY$5:$AY$1081,G177))</f>
        <v/>
      </c>
      <c r="AC177" s="1" t="str">
        <f>IF(SUMIF(Tirades!$AD$5:$AD$216,G177,Tirades!$AP$5:$AP$216)=0,"",SUMIF(Tirades!$AD$5:$AD$216,G177,Tirades!$AP$5:$AP$216))</f>
        <v/>
      </c>
      <c r="AD177" s="1" t="str">
        <f>IF(SUMIF(Tirades!$AD$221:$AD$432,G177,Tirades!$AP$221:$AP$432)=0,"",SUMIF(Tirades!$AD$221:$AD$432,G177,Tirades!$AP$221:$AP$432))</f>
        <v/>
      </c>
      <c r="AE177" s="1" t="str">
        <f>IF(SUMIF(Tirades!$AD$437:$AD$649,G177,Tirades!$AP$437:$AP$649)=0,"",SUMIF(Tirades!$AD$437:$AD$649,G177,Tirades!$AP$437:$AP$649))</f>
        <v/>
      </c>
      <c r="AF177" s="1" t="str">
        <f>IF(SUMIF(Tirades!$AD$654:$AD$865,G177,Tirades!$AP$654:$AP$865)=0,"",SUMIF(Tirades!$AD$654:$AD$865,G177,Tirades!$AP$654:$AP$865))</f>
        <v/>
      </c>
      <c r="AG177" s="1" t="str">
        <f>IF(SUMIF(Tirades!$AD$870:$AD$1081,G177,Tirades!$AP$870:$AP$1081)=0,"",SUMIF(Tirades!$AD$870:$AD$1081,G177,Tirades!$AP$870:$AP$1081))</f>
        <v/>
      </c>
      <c r="AH177" s="1" t="str">
        <f>IF(SUMIF(Tirades!$AD$5:$AD$1081,G177,Tirades!$AP$5:$AP$1081)=0,"",SUMIF(Tirades!$AD$5:$AD$1081,G177,Tirades!$AP$5:$AP$1081))</f>
        <v/>
      </c>
      <c r="AI177" s="4" t="str">
        <f t="shared" si="103"/>
        <v/>
      </c>
      <c r="AJ177" s="5" t="str">
        <f t="shared" si="104"/>
        <v/>
      </c>
      <c r="AK177" s="1" t="str">
        <f t="shared" si="124"/>
        <v/>
      </c>
      <c r="AL177" s="1">
        <f>SUMIF(Tirades!$AD$5:$AD$1081,G177,Tirades!$AR$5:$AR$1081)</f>
        <v>0</v>
      </c>
      <c r="AM177" s="6">
        <f t="shared" si="108"/>
        <v>0</v>
      </c>
      <c r="AN177" s="1">
        <f>SUMIF(Tirades!$AD$5:$AD$1081,G177,Tirades!$AS$5:$AS$1081)</f>
        <v>0</v>
      </c>
      <c r="AO177" s="7">
        <f t="shared" si="109"/>
        <v>0</v>
      </c>
      <c r="AP177" s="5" t="str">
        <f t="shared" si="105"/>
        <v/>
      </c>
      <c r="AQ177" s="1" t="str">
        <f t="shared" si="106"/>
        <v/>
      </c>
      <c r="AR177" s="1" t="str">
        <f t="shared" si="110"/>
        <v/>
      </c>
      <c r="AS177" t="str">
        <f t="shared" si="111"/>
        <v/>
      </c>
      <c r="AT177" s="1" t="str">
        <f t="shared" si="112"/>
        <v/>
      </c>
      <c r="AU177" s="1" t="str">
        <f t="shared" si="113"/>
        <v/>
      </c>
      <c r="AV177" t="str">
        <f t="shared" si="114"/>
        <v/>
      </c>
      <c r="AW177" s="1" t="str">
        <f t="shared" si="115"/>
        <v/>
      </c>
      <c r="AX177" s="1" t="str">
        <f t="shared" si="116"/>
        <v/>
      </c>
      <c r="AY177" s="1" t="str">
        <f t="shared" si="117"/>
        <v/>
      </c>
      <c r="AZ177" s="1" t="str">
        <f t="shared" si="118"/>
        <v/>
      </c>
      <c r="BA177" s="1" t="str">
        <f t="shared" si="119"/>
        <v/>
      </c>
      <c r="BB177" s="1" t="str">
        <f t="shared" si="120"/>
        <v/>
      </c>
      <c r="BC177" s="1" t="str">
        <f t="shared" si="121"/>
        <v/>
      </c>
      <c r="BD177" s="1" t="str">
        <f t="shared" si="122"/>
        <v/>
      </c>
      <c r="BE177" s="76" t="str">
        <f>IF(G177="","",(SUMIF(Tirades!$BA$5:$BA$1081,G177,Tirades!$BB$5:$BB$1081)))</f>
        <v/>
      </c>
      <c r="BI177" s="30"/>
      <c r="BW177" s="61" t="str">
        <f t="shared" si="127"/>
        <v/>
      </c>
      <c r="BY177" s="75">
        <f t="shared" si="125"/>
        <v>134</v>
      </c>
      <c r="BZ177" s="61" t="str">
        <f t="shared" si="126"/>
        <v>Pol Xampeny</v>
      </c>
      <c r="CA177" s="90">
        <f>IF(BZ177="","",((SUMIF(Tirades!$AD$5:$AD$1081,G176,Tirades!$AX$5:$AX$1081))+A176))</f>
        <v>2.1199999999999999E-7</v>
      </c>
    </row>
    <row r="178" spans="1:79">
      <c r="A178" s="70">
        <v>2.1400000000000001E-7</v>
      </c>
      <c r="B178" s="143"/>
      <c r="C178" s="142"/>
      <c r="D178" s="145"/>
      <c r="E178" s="127" t="str">
        <f t="shared" si="123"/>
        <v>Minibitllerus</v>
      </c>
      <c r="F178" s="123"/>
      <c r="G178" s="108"/>
      <c r="H178" s="152"/>
      <c r="I178" s="122">
        <f t="shared" si="128"/>
        <v>23</v>
      </c>
      <c r="J178" s="26"/>
      <c r="K178" s="28" t="str">
        <f t="shared" si="129"/>
        <v/>
      </c>
      <c r="L178" s="142"/>
      <c r="M178" s="122">
        <f t="shared" si="130"/>
        <v>33</v>
      </c>
      <c r="N178" s="26"/>
      <c r="O178" s="28" t="str">
        <f t="shared" si="131"/>
        <v/>
      </c>
      <c r="P178" s="142"/>
      <c r="Q178" s="122">
        <f t="shared" si="132"/>
        <v>0</v>
      </c>
      <c r="R178" s="26"/>
      <c r="S178" s="28" t="str">
        <f t="shared" si="133"/>
        <v/>
      </c>
      <c r="T178" s="142"/>
      <c r="U178" s="122">
        <f t="shared" si="134"/>
        <v>0</v>
      </c>
      <c r="V178" s="26"/>
      <c r="W178" s="28" t="str">
        <f t="shared" si="135"/>
        <v/>
      </c>
      <c r="X178" s="142"/>
      <c r="Y178" s="122">
        <f t="shared" si="136"/>
        <v>0</v>
      </c>
      <c r="Z178" s="50"/>
      <c r="AA178" s="72" t="str">
        <f t="shared" si="137"/>
        <v/>
      </c>
      <c r="AB178" s="25" t="str">
        <f>IF(G178="","",COUNTIF(Tirades!$AY$5:$AY$1081,G178))</f>
        <v/>
      </c>
      <c r="AC178" s="1" t="str">
        <f>IF(SUMIF(Tirades!$AD$5:$AD$216,G178,Tirades!$AP$5:$AP$216)=0,"",SUMIF(Tirades!$AD$5:$AD$216,G178,Tirades!$AP$5:$AP$216))</f>
        <v/>
      </c>
      <c r="AD178" s="1" t="str">
        <f>IF(SUMIF(Tirades!$AD$221:$AD$432,G178,Tirades!$AP$221:$AP$432)=0,"",SUMIF(Tirades!$AD$221:$AD$432,G178,Tirades!$AP$221:$AP$432))</f>
        <v/>
      </c>
      <c r="AE178" s="1" t="str">
        <f>IF(SUMIF(Tirades!$AD$437:$AD$649,G178,Tirades!$AP$437:$AP$649)=0,"",SUMIF(Tirades!$AD$437:$AD$649,G178,Tirades!$AP$437:$AP$649))</f>
        <v/>
      </c>
      <c r="AF178" s="1" t="str">
        <f>IF(SUMIF(Tirades!$AD$654:$AD$865,G178,Tirades!$AP$654:$AP$865)=0,"",SUMIF(Tirades!$AD$654:$AD$865,G178,Tirades!$AP$654:$AP$865))</f>
        <v/>
      </c>
      <c r="AG178" s="1" t="str">
        <f>IF(SUMIF(Tirades!$AD$870:$AD$1081,G178,Tirades!$AP$870:$AP$1081)=0,"",SUMIF(Tirades!$AD$870:$AD$1081,G178,Tirades!$AP$870:$AP$1081))</f>
        <v/>
      </c>
      <c r="AH178" s="1" t="str">
        <f>IF(SUMIF(Tirades!$AD$5:$AD$1081,G178,Tirades!$AP$5:$AP$1081)=0,"",SUMIF(Tirades!$AD$5:$AD$1081,G178,Tirades!$AP$5:$AP$1081))</f>
        <v/>
      </c>
      <c r="AI178" s="4" t="str">
        <f t="shared" si="103"/>
        <v/>
      </c>
      <c r="AJ178" s="5" t="str">
        <f t="shared" si="104"/>
        <v/>
      </c>
      <c r="AK178" s="1" t="str">
        <f t="shared" si="124"/>
        <v/>
      </c>
      <c r="AL178" s="1">
        <f>SUMIF(Tirades!$AD$5:$AD$1081,G178,Tirades!$AR$5:$AR$1081)</f>
        <v>0</v>
      </c>
      <c r="AM178" s="6">
        <f t="shared" si="108"/>
        <v>0</v>
      </c>
      <c r="AN178" s="1">
        <f>SUMIF(Tirades!$AD$5:$AD$1081,G178,Tirades!$AS$5:$AS$1081)</f>
        <v>0</v>
      </c>
      <c r="AO178" s="7">
        <f t="shared" si="109"/>
        <v>0</v>
      </c>
      <c r="AP178" s="5" t="str">
        <f t="shared" si="105"/>
        <v/>
      </c>
      <c r="AQ178" s="1" t="str">
        <f t="shared" si="106"/>
        <v/>
      </c>
      <c r="AR178" s="1" t="str">
        <f t="shared" si="110"/>
        <v/>
      </c>
      <c r="AS178" t="str">
        <f t="shared" si="111"/>
        <v/>
      </c>
      <c r="AT178" s="1" t="str">
        <f t="shared" si="112"/>
        <v/>
      </c>
      <c r="AU178" s="1" t="str">
        <f t="shared" si="113"/>
        <v/>
      </c>
      <c r="AV178" t="str">
        <f t="shared" si="114"/>
        <v/>
      </c>
      <c r="AW178" s="1" t="str">
        <f t="shared" si="115"/>
        <v/>
      </c>
      <c r="AX178" s="1" t="str">
        <f t="shared" si="116"/>
        <v/>
      </c>
      <c r="AY178" s="1" t="str">
        <f t="shared" si="117"/>
        <v/>
      </c>
      <c r="AZ178" s="1" t="str">
        <f t="shared" si="118"/>
        <v/>
      </c>
      <c r="BA178" s="1" t="str">
        <f t="shared" si="119"/>
        <v/>
      </c>
      <c r="BB178" s="1" t="str">
        <f t="shared" si="120"/>
        <v/>
      </c>
      <c r="BC178" s="1" t="str">
        <f t="shared" si="121"/>
        <v/>
      </c>
      <c r="BD178" s="1" t="str">
        <f t="shared" si="122"/>
        <v/>
      </c>
      <c r="BE178" s="76" t="str">
        <f>IF(G178="","",(SUMIF(Tirades!$BA$5:$BA$1081,G178,Tirades!$BB$5:$BB$1081)))</f>
        <v/>
      </c>
      <c r="BI178" s="30"/>
      <c r="BW178" s="61" t="str">
        <f t="shared" si="127"/>
        <v/>
      </c>
      <c r="BY178" s="75" t="str">
        <f t="shared" si="125"/>
        <v/>
      </c>
      <c r="BZ178" s="61" t="str">
        <f t="shared" si="126"/>
        <v/>
      </c>
      <c r="CA178" s="90" t="str">
        <f>IF(BZ178="","",((SUMIF(Tirades!$AD$5:$AD$1081,G177,Tirades!$AX$5:$AX$1081))+A177))</f>
        <v/>
      </c>
    </row>
    <row r="179" spans="1:79">
      <c r="A179" s="70">
        <v>2.1500000000000001E-7</v>
      </c>
      <c r="B179" s="143">
        <v>23</v>
      </c>
      <c r="C179" s="153" t="s">
        <v>35</v>
      </c>
      <c r="D179" s="144" t="s">
        <v>208</v>
      </c>
      <c r="E179" s="127" t="str">
        <f>D179</f>
        <v>Caçabitlles</v>
      </c>
      <c r="F179" s="124"/>
      <c r="G179" s="108" t="s">
        <v>209</v>
      </c>
      <c r="H179" s="152">
        <v>24</v>
      </c>
      <c r="I179" s="122">
        <f>H179</f>
        <v>24</v>
      </c>
      <c r="J179" s="26">
        <v>3</v>
      </c>
      <c r="K179" s="28">
        <f t="shared" si="129"/>
        <v>243</v>
      </c>
      <c r="L179" s="142">
        <v>14</v>
      </c>
      <c r="M179" s="122">
        <f>L179</f>
        <v>14</v>
      </c>
      <c r="N179" s="26">
        <v>2</v>
      </c>
      <c r="O179" s="28">
        <f t="shared" si="131"/>
        <v>142</v>
      </c>
      <c r="P179" s="142"/>
      <c r="Q179" s="122">
        <f>P179</f>
        <v>0</v>
      </c>
      <c r="R179" s="26"/>
      <c r="S179" s="28" t="str">
        <f t="shared" si="133"/>
        <v/>
      </c>
      <c r="T179" s="142"/>
      <c r="U179" s="122">
        <f>T179</f>
        <v>0</v>
      </c>
      <c r="V179" s="26"/>
      <c r="W179" s="28" t="str">
        <f t="shared" si="135"/>
        <v/>
      </c>
      <c r="X179" s="142"/>
      <c r="Y179" s="122">
        <f>X179</f>
        <v>0</v>
      </c>
      <c r="Z179" s="26"/>
      <c r="AA179" s="72" t="str">
        <f t="shared" si="137"/>
        <v/>
      </c>
      <c r="AB179" s="25">
        <f>IF(G179="","",COUNTIF(Tirades!$AY$5:$AY$1081,G179))</f>
        <v>2</v>
      </c>
      <c r="AC179" s="1">
        <f>IF(SUMIF(Tirades!$AD$5:$AD$216,G179,Tirades!$AP$5:$AP$216)=0,"",SUMIF(Tirades!$AD$5:$AD$216,G179,Tirades!$AP$5:$AP$216))</f>
        <v>49</v>
      </c>
      <c r="AD179" s="1">
        <f>IF(SUMIF(Tirades!$AD$221:$AD$432,G179,Tirades!$AP$221:$AP$432)=0,"",SUMIF(Tirades!$AD$221:$AD$432,G179,Tirades!$AP$221:$AP$432))</f>
        <v>61</v>
      </c>
      <c r="AE179" s="1" t="str">
        <f>IF(SUMIF(Tirades!$AD$437:$AD$649,G179,Tirades!$AP$437:$AP$649)=0,"",SUMIF(Tirades!$AD$437:$AD$649,G179,Tirades!$AP$437:$AP$649))</f>
        <v/>
      </c>
      <c r="AF179" s="1" t="str">
        <f>IF(SUMIF(Tirades!$AD$654:$AD$865,G179,Tirades!$AP$654:$AP$865)=0,"",SUMIF(Tirades!$AD$654:$AD$865,G179,Tirades!$AP$654:$AP$865))</f>
        <v/>
      </c>
      <c r="AG179" s="1" t="str">
        <f>IF(SUMIF(Tirades!$AD$870:$AD$1081,G179,Tirades!$AP$870:$AP$1081)=0,"",SUMIF(Tirades!$AD$870:$AD$1081,G179,Tirades!$AP$870:$AP$1081))</f>
        <v/>
      </c>
      <c r="AH179" s="1">
        <f>IF(SUMIF(Tirades!$AD$5:$AD$1081,G179,Tirades!$AP$5:$AP$1081)=0,"",SUMIF(Tirades!$AD$5:$AD$1081,G179,Tirades!$AP$5:$AP$1081))</f>
        <v>110</v>
      </c>
      <c r="AI179" s="4">
        <f t="shared" si="103"/>
        <v>55</v>
      </c>
      <c r="AJ179" s="5">
        <f t="shared" si="104"/>
        <v>55.003001607500003</v>
      </c>
      <c r="AK179" s="1">
        <f t="shared" si="124"/>
        <v>89</v>
      </c>
      <c r="AL179" s="1">
        <f>SUMIF(Tirades!$AD$5:$AD$1081,G179,Tirades!$AR$5:$AR$1081)</f>
        <v>6</v>
      </c>
      <c r="AM179" s="6">
        <f t="shared" si="108"/>
        <v>6.0000000000000001E-3</v>
      </c>
      <c r="AN179" s="1">
        <f>SUMIF(Tirades!$AD$5:$AD$1081,G179,Tirades!$AS$5:$AS$1081)</f>
        <v>3</v>
      </c>
      <c r="AO179" s="7">
        <f t="shared" si="109"/>
        <v>3.0000000000000001E-6</v>
      </c>
      <c r="AP179" s="5">
        <f t="shared" si="105"/>
        <v>110.00600321500001</v>
      </c>
      <c r="AQ179" s="1" t="str">
        <f t="shared" si="106"/>
        <v>Montse Pascual</v>
      </c>
      <c r="AR179" s="1" t="str">
        <f t="shared" si="110"/>
        <v>Caçabitlles</v>
      </c>
      <c r="AS179" t="str">
        <f t="shared" si="111"/>
        <v/>
      </c>
      <c r="AT179" s="1" t="str">
        <f t="shared" si="112"/>
        <v/>
      </c>
      <c r="AU179" s="1" t="str">
        <f t="shared" si="113"/>
        <v/>
      </c>
      <c r="AV179">
        <f t="shared" si="114"/>
        <v>55.003001607500003</v>
      </c>
      <c r="AW179" s="1">
        <f t="shared" si="115"/>
        <v>53</v>
      </c>
      <c r="AX179" s="1" t="str">
        <f t="shared" si="116"/>
        <v>Montse Pascual</v>
      </c>
      <c r="AY179" s="1" t="str">
        <f t="shared" si="117"/>
        <v/>
      </c>
      <c r="AZ179" s="1" t="str">
        <f t="shared" si="118"/>
        <v/>
      </c>
      <c r="BA179" s="1" t="str">
        <f t="shared" si="119"/>
        <v/>
      </c>
      <c r="BB179" s="1" t="str">
        <f t="shared" si="120"/>
        <v/>
      </c>
      <c r="BC179" s="1" t="str">
        <f t="shared" si="121"/>
        <v/>
      </c>
      <c r="BD179" s="1" t="str">
        <f t="shared" si="122"/>
        <v/>
      </c>
      <c r="BE179" s="76">
        <f>IF(G179="","",(SUMIF(Tirades!$BA$5:$BA$1081,G179,Tirades!$BB$5:$BB$1081)))</f>
        <v>18</v>
      </c>
      <c r="BI179" s="30"/>
      <c r="BW179" s="61" t="str">
        <f t="shared" si="127"/>
        <v/>
      </c>
      <c r="BY179" s="75" t="str">
        <f t="shared" si="125"/>
        <v/>
      </c>
      <c r="BZ179" s="61" t="str">
        <f t="shared" si="126"/>
        <v/>
      </c>
      <c r="CA179" s="90" t="str">
        <f>IF(BZ179="","",((SUMIF(Tirades!$AD$5:$AD$1081,G178,Tirades!$AX$5:$AX$1081))+A178))</f>
        <v/>
      </c>
    </row>
    <row r="180" spans="1:79">
      <c r="A180" s="70">
        <v>2.16E-7</v>
      </c>
      <c r="B180" s="143"/>
      <c r="C180" s="142"/>
      <c r="D180" s="145"/>
      <c r="E180" s="127" t="str">
        <f t="shared" si="123"/>
        <v>Caçabitlles</v>
      </c>
      <c r="F180" s="124" t="s">
        <v>35</v>
      </c>
      <c r="G180" s="108" t="s">
        <v>210</v>
      </c>
      <c r="H180" s="152"/>
      <c r="I180" s="122">
        <f t="shared" si="128"/>
        <v>24</v>
      </c>
      <c r="J180" s="26">
        <v>1</v>
      </c>
      <c r="K180" s="28">
        <f t="shared" si="129"/>
        <v>241</v>
      </c>
      <c r="L180" s="142"/>
      <c r="M180" s="122">
        <f t="shared" si="130"/>
        <v>14</v>
      </c>
      <c r="N180" s="26"/>
      <c r="O180" s="28" t="str">
        <f t="shared" si="131"/>
        <v/>
      </c>
      <c r="P180" s="142"/>
      <c r="Q180" s="122">
        <f t="shared" si="132"/>
        <v>0</v>
      </c>
      <c r="R180" s="26"/>
      <c r="S180" s="28" t="str">
        <f t="shared" si="133"/>
        <v/>
      </c>
      <c r="T180" s="142"/>
      <c r="U180" s="122">
        <f t="shared" si="134"/>
        <v>0</v>
      </c>
      <c r="V180" s="26"/>
      <c r="W180" s="28" t="str">
        <f t="shared" si="135"/>
        <v/>
      </c>
      <c r="X180" s="142"/>
      <c r="Y180" s="122">
        <f t="shared" si="136"/>
        <v>0</v>
      </c>
      <c r="Z180" s="26"/>
      <c r="AA180" s="72" t="str">
        <f t="shared" si="137"/>
        <v/>
      </c>
      <c r="AB180" s="25">
        <f>IF(G180="","",COUNTIF(Tirades!$AY$5:$AY$1081,G180))</f>
        <v>1</v>
      </c>
      <c r="AC180" s="1">
        <f>IF(SUMIF(Tirades!$AD$5:$AD$216,G180,Tirades!$AP$5:$AP$216)=0,"",SUMIF(Tirades!$AD$5:$AD$216,G180,Tirades!$AP$5:$AP$216))</f>
        <v>37</v>
      </c>
      <c r="AD180" s="1" t="str">
        <f>IF(SUMIF(Tirades!$AD$221:$AD$432,G180,Tirades!$AP$221:$AP$432)=0,"",SUMIF(Tirades!$AD$221:$AD$432,G180,Tirades!$AP$221:$AP$432))</f>
        <v/>
      </c>
      <c r="AE180" s="1" t="str">
        <f>IF(SUMIF(Tirades!$AD$437:$AD$649,G180,Tirades!$AP$437:$AP$649)=0,"",SUMIF(Tirades!$AD$437:$AD$649,G180,Tirades!$AP$437:$AP$649))</f>
        <v/>
      </c>
      <c r="AF180" s="1" t="str">
        <f>IF(SUMIF(Tirades!$AD$654:$AD$865,G180,Tirades!$AP$654:$AP$865)=0,"",SUMIF(Tirades!$AD$654:$AD$865,G180,Tirades!$AP$654:$AP$865))</f>
        <v/>
      </c>
      <c r="AG180" s="1" t="str">
        <f>IF(SUMIF(Tirades!$AD$870:$AD$1081,G180,Tirades!$AP$870:$AP$1081)=0,"",SUMIF(Tirades!$AD$870:$AD$1081,G180,Tirades!$AP$870:$AP$1081))</f>
        <v/>
      </c>
      <c r="AH180" s="1">
        <f>IF(SUMIF(Tirades!$AD$5:$AD$1081,G180,Tirades!$AP$5:$AP$1081)=0,"",SUMIF(Tirades!$AD$5:$AD$1081,G180,Tirades!$AP$5:$AP$1081))</f>
        <v>37</v>
      </c>
      <c r="AI180" s="4">
        <f t="shared" si="103"/>
        <v>37</v>
      </c>
      <c r="AJ180" s="5">
        <f t="shared" si="104"/>
        <v>37.002001215999996</v>
      </c>
      <c r="AK180" s="1">
        <f t="shared" si="124"/>
        <v>163</v>
      </c>
      <c r="AL180" s="1">
        <f>SUMIF(Tirades!$AD$5:$AD$1081,G180,Tirades!$AR$5:$AR$1081)</f>
        <v>2</v>
      </c>
      <c r="AM180" s="6">
        <f t="shared" si="108"/>
        <v>2E-3</v>
      </c>
      <c r="AN180" s="1">
        <f>SUMIF(Tirades!$AD$5:$AD$1081,G180,Tirades!$AS$5:$AS$1081)</f>
        <v>1</v>
      </c>
      <c r="AO180" s="7">
        <f t="shared" si="109"/>
        <v>9.9999999999999995E-7</v>
      </c>
      <c r="AP180" s="5">
        <f t="shared" si="105"/>
        <v>37.002001215999996</v>
      </c>
      <c r="AQ180" s="1" t="str">
        <f t="shared" si="106"/>
        <v>Cristina Folch</v>
      </c>
      <c r="AR180" s="1" t="str">
        <f t="shared" si="110"/>
        <v>Caçabitlles</v>
      </c>
      <c r="AS180">
        <f t="shared" si="111"/>
        <v>37.002001215999996</v>
      </c>
      <c r="AT180" s="1">
        <f t="shared" si="112"/>
        <v>48</v>
      </c>
      <c r="AU180" s="1" t="str">
        <f t="shared" si="113"/>
        <v>Cristina Folch</v>
      </c>
      <c r="AV180" t="str">
        <f t="shared" si="114"/>
        <v/>
      </c>
      <c r="AW180" s="1" t="str">
        <f t="shared" si="115"/>
        <v/>
      </c>
      <c r="AX180" s="1" t="str">
        <f t="shared" si="116"/>
        <v/>
      </c>
      <c r="AY180" s="1" t="str">
        <f t="shared" si="117"/>
        <v/>
      </c>
      <c r="AZ180" s="1" t="str">
        <f t="shared" si="118"/>
        <v/>
      </c>
      <c r="BA180" s="1" t="str">
        <f t="shared" si="119"/>
        <v/>
      </c>
      <c r="BB180" s="1" t="str">
        <f t="shared" si="120"/>
        <v/>
      </c>
      <c r="BC180" s="1" t="str">
        <f t="shared" si="121"/>
        <v/>
      </c>
      <c r="BD180" s="1" t="str">
        <f t="shared" si="122"/>
        <v/>
      </c>
      <c r="BE180" s="76">
        <f>IF(G180="","",(SUMIF(Tirades!$BA$5:$BA$1081,G180,Tirades!$BB$5:$BB$1081)))</f>
        <v>9</v>
      </c>
      <c r="BI180" s="30"/>
      <c r="BW180" s="61" t="str">
        <f t="shared" si="127"/>
        <v/>
      </c>
      <c r="BY180" s="75">
        <f t="shared" si="125"/>
        <v>133</v>
      </c>
      <c r="BZ180" s="61" t="str">
        <f t="shared" si="126"/>
        <v>Montse Pascual</v>
      </c>
      <c r="CA180" s="90">
        <f>IF(BZ180="","",((SUMIF(Tirades!$AD$5:$AD$1081,G179,Tirades!$AX$5:$AX$1081))+A179))</f>
        <v>2.1500000000000001E-7</v>
      </c>
    </row>
    <row r="181" spans="1:79">
      <c r="A181" s="70">
        <v>2.17E-7</v>
      </c>
      <c r="B181" s="143"/>
      <c r="C181" s="142"/>
      <c r="D181" s="145"/>
      <c r="E181" s="127" t="str">
        <f t="shared" si="123"/>
        <v>Caçabitlles</v>
      </c>
      <c r="F181" s="124" t="s">
        <v>35</v>
      </c>
      <c r="G181" s="108" t="s">
        <v>211</v>
      </c>
      <c r="H181" s="152"/>
      <c r="I181" s="122">
        <f t="shared" si="128"/>
        <v>24</v>
      </c>
      <c r="J181" s="26">
        <v>4</v>
      </c>
      <c r="K181" s="28">
        <f t="shared" si="129"/>
        <v>244</v>
      </c>
      <c r="L181" s="142"/>
      <c r="M181" s="122">
        <f t="shared" si="130"/>
        <v>14</v>
      </c>
      <c r="N181" s="26">
        <v>3</v>
      </c>
      <c r="O181" s="28">
        <f t="shared" si="131"/>
        <v>143</v>
      </c>
      <c r="P181" s="142"/>
      <c r="Q181" s="122">
        <f t="shared" si="132"/>
        <v>0</v>
      </c>
      <c r="R181" s="26"/>
      <c r="S181" s="28" t="str">
        <f t="shared" si="133"/>
        <v/>
      </c>
      <c r="T181" s="142"/>
      <c r="U181" s="122">
        <f t="shared" si="134"/>
        <v>0</v>
      </c>
      <c r="V181" s="26"/>
      <c r="W181" s="28" t="str">
        <f t="shared" si="135"/>
        <v/>
      </c>
      <c r="X181" s="142"/>
      <c r="Y181" s="122">
        <f t="shared" si="136"/>
        <v>0</v>
      </c>
      <c r="Z181" s="26"/>
      <c r="AA181" s="72" t="str">
        <f t="shared" si="137"/>
        <v/>
      </c>
      <c r="AB181" s="25">
        <f>IF(G181="","",COUNTIF(Tirades!$AY$5:$AY$1081,G181))</f>
        <v>2</v>
      </c>
      <c r="AC181" s="1">
        <f>IF(SUMIF(Tirades!$AD$5:$AD$216,G181,Tirades!$AP$5:$AP$216)=0,"",SUMIF(Tirades!$AD$5:$AD$216,G181,Tirades!$AP$5:$AP$216))</f>
        <v>53</v>
      </c>
      <c r="AD181" s="1">
        <f>IF(SUMIF(Tirades!$AD$221:$AD$432,G181,Tirades!$AP$221:$AP$432)=0,"",SUMIF(Tirades!$AD$221:$AD$432,G181,Tirades!$AP$221:$AP$432))</f>
        <v>58</v>
      </c>
      <c r="AE181" s="1" t="str">
        <f>IF(SUMIF(Tirades!$AD$437:$AD$649,G181,Tirades!$AP$437:$AP$649)=0,"",SUMIF(Tirades!$AD$437:$AD$649,G181,Tirades!$AP$437:$AP$649))</f>
        <v/>
      </c>
      <c r="AF181" s="1" t="str">
        <f>IF(SUMIF(Tirades!$AD$654:$AD$865,G181,Tirades!$AP$654:$AP$865)=0,"",SUMIF(Tirades!$AD$654:$AD$865,G181,Tirades!$AP$654:$AP$865))</f>
        <v/>
      </c>
      <c r="AG181" s="1" t="str">
        <f>IF(SUMIF(Tirades!$AD$870:$AD$1081,G181,Tirades!$AP$870:$AP$1081)=0,"",SUMIF(Tirades!$AD$870:$AD$1081,G181,Tirades!$AP$870:$AP$1081))</f>
        <v/>
      </c>
      <c r="AH181" s="1">
        <f>IF(SUMIF(Tirades!$AD$5:$AD$1081,G181,Tirades!$AP$5:$AP$1081)=0,"",SUMIF(Tirades!$AD$5:$AD$1081,G181,Tirades!$AP$5:$AP$1081))</f>
        <v>111</v>
      </c>
      <c r="AI181" s="4">
        <f t="shared" si="103"/>
        <v>55.5</v>
      </c>
      <c r="AJ181" s="5">
        <f t="shared" si="104"/>
        <v>55.502503108499994</v>
      </c>
      <c r="AK181" s="1">
        <f t="shared" si="124"/>
        <v>84</v>
      </c>
      <c r="AL181" s="1">
        <f>SUMIF(Tirades!$AD$5:$AD$1081,G181,Tirades!$AR$5:$AR$1081)</f>
        <v>5</v>
      </c>
      <c r="AM181" s="6">
        <f t="shared" si="108"/>
        <v>5.0000000000000001E-3</v>
      </c>
      <c r="AN181" s="1">
        <f>SUMIF(Tirades!$AD$5:$AD$1081,G181,Tirades!$AS$5:$AS$1081)</f>
        <v>6</v>
      </c>
      <c r="AO181" s="7">
        <f t="shared" si="109"/>
        <v>6.0000000000000002E-6</v>
      </c>
      <c r="AP181" s="5">
        <f t="shared" si="105"/>
        <v>111.00500621699999</v>
      </c>
      <c r="AQ181" s="1" t="str">
        <f t="shared" si="106"/>
        <v>Lluis Barrera</v>
      </c>
      <c r="AR181" s="1" t="str">
        <f t="shared" si="110"/>
        <v>Caçabitlles</v>
      </c>
      <c r="AS181">
        <f t="shared" si="111"/>
        <v>55.502503108499994</v>
      </c>
      <c r="AT181" s="1">
        <f t="shared" si="112"/>
        <v>33</v>
      </c>
      <c r="AU181" s="1" t="str">
        <f t="shared" si="113"/>
        <v>Lluis Barrera</v>
      </c>
      <c r="AV181" t="str">
        <f t="shared" si="114"/>
        <v/>
      </c>
      <c r="AW181" s="1" t="str">
        <f t="shared" si="115"/>
        <v/>
      </c>
      <c r="AX181" s="1" t="str">
        <f t="shared" si="116"/>
        <v/>
      </c>
      <c r="AY181" s="1" t="str">
        <f t="shared" si="117"/>
        <v/>
      </c>
      <c r="AZ181" s="1" t="str">
        <f t="shared" si="118"/>
        <v/>
      </c>
      <c r="BA181" s="1" t="str">
        <f t="shared" si="119"/>
        <v/>
      </c>
      <c r="BB181" s="1" t="str">
        <f t="shared" si="120"/>
        <v/>
      </c>
      <c r="BC181" s="1" t="str">
        <f t="shared" si="121"/>
        <v/>
      </c>
      <c r="BD181" s="1" t="str">
        <f t="shared" si="122"/>
        <v/>
      </c>
      <c r="BE181" s="76">
        <f>IF(G181="","",(SUMIF(Tirades!$BA$5:$BA$1081,G181,Tirades!$BB$5:$BB$1081)))</f>
        <v>18</v>
      </c>
      <c r="BI181" s="30"/>
      <c r="BW181" s="61" t="str">
        <f t="shared" si="127"/>
        <v/>
      </c>
      <c r="BY181" s="75">
        <f t="shared" si="125"/>
        <v>77</v>
      </c>
      <c r="BZ181" s="61" t="str">
        <f t="shared" si="126"/>
        <v>Cristina Folch</v>
      </c>
      <c r="CA181" s="90">
        <f>IF(BZ181="","",((SUMIF(Tirades!$AD$5:$AD$1081,G180,Tirades!$AX$5:$AX$1081))+A180))</f>
        <v>1.0000002160000001</v>
      </c>
    </row>
    <row r="182" spans="1:79">
      <c r="A182" s="70">
        <v>2.1799999999999999E-7</v>
      </c>
      <c r="B182" s="143"/>
      <c r="C182" s="142"/>
      <c r="D182" s="145"/>
      <c r="E182" s="127" t="str">
        <f t="shared" si="123"/>
        <v>Caçabitlles</v>
      </c>
      <c r="F182" s="124"/>
      <c r="G182" s="108" t="s">
        <v>212</v>
      </c>
      <c r="H182" s="152"/>
      <c r="I182" s="122">
        <f t="shared" si="128"/>
        <v>24</v>
      </c>
      <c r="J182" s="26">
        <v>5</v>
      </c>
      <c r="K182" s="28">
        <f t="shared" si="129"/>
        <v>245</v>
      </c>
      <c r="L182" s="142"/>
      <c r="M182" s="122">
        <f t="shared" si="130"/>
        <v>14</v>
      </c>
      <c r="N182" s="26">
        <v>4</v>
      </c>
      <c r="O182" s="28">
        <f t="shared" si="131"/>
        <v>144</v>
      </c>
      <c r="P182" s="142"/>
      <c r="Q182" s="122">
        <f t="shared" si="132"/>
        <v>0</v>
      </c>
      <c r="R182" s="26"/>
      <c r="S182" s="28" t="str">
        <f t="shared" si="133"/>
        <v/>
      </c>
      <c r="T182" s="142"/>
      <c r="U182" s="122">
        <f t="shared" si="134"/>
        <v>0</v>
      </c>
      <c r="V182" s="26"/>
      <c r="W182" s="28" t="str">
        <f t="shared" si="135"/>
        <v/>
      </c>
      <c r="X182" s="142"/>
      <c r="Y182" s="122">
        <f t="shared" si="136"/>
        <v>0</v>
      </c>
      <c r="Z182" s="26"/>
      <c r="AA182" s="72" t="str">
        <f t="shared" si="137"/>
        <v/>
      </c>
      <c r="AB182" s="25">
        <f>IF(G182="","",COUNTIF(Tirades!$AY$5:$AY$1081,G182))</f>
        <v>2</v>
      </c>
      <c r="AC182" s="1">
        <f>IF(SUMIF(Tirades!$AD$5:$AD$216,G182,Tirades!$AP$5:$AP$216)=0,"",SUMIF(Tirades!$AD$5:$AD$216,G182,Tirades!$AP$5:$AP$216))</f>
        <v>74</v>
      </c>
      <c r="AD182" s="1">
        <f>IF(SUMIF(Tirades!$AD$221:$AD$432,G182,Tirades!$AP$221:$AP$432)=0,"",SUMIF(Tirades!$AD$221:$AD$432,G182,Tirades!$AP$221:$AP$432))</f>
        <v>59</v>
      </c>
      <c r="AE182" s="1" t="str">
        <f>IF(SUMIF(Tirades!$AD$437:$AD$649,G182,Tirades!$AP$437:$AP$649)=0,"",SUMIF(Tirades!$AD$437:$AD$649,G182,Tirades!$AP$437:$AP$649))</f>
        <v/>
      </c>
      <c r="AF182" s="1" t="str">
        <f>IF(SUMIF(Tirades!$AD$654:$AD$865,G182,Tirades!$AP$654:$AP$865)=0,"",SUMIF(Tirades!$AD$654:$AD$865,G182,Tirades!$AP$654:$AP$865))</f>
        <v/>
      </c>
      <c r="AG182" s="1" t="str">
        <f>IF(SUMIF(Tirades!$AD$870:$AD$1081,G182,Tirades!$AP$870:$AP$1081)=0,"",SUMIF(Tirades!$AD$870:$AD$1081,G182,Tirades!$AP$870:$AP$1081))</f>
        <v/>
      </c>
      <c r="AH182" s="1">
        <f>IF(SUMIF(Tirades!$AD$5:$AD$1081,G182,Tirades!$AP$5:$AP$1081)=0,"",SUMIF(Tirades!$AD$5:$AD$1081,G182,Tirades!$AP$5:$AP$1081))</f>
        <v>133</v>
      </c>
      <c r="AI182" s="4">
        <f t="shared" si="103"/>
        <v>66.5</v>
      </c>
      <c r="AJ182" s="5">
        <f t="shared" si="104"/>
        <v>66.50500160899999</v>
      </c>
      <c r="AK182" s="1">
        <f t="shared" si="124"/>
        <v>38</v>
      </c>
      <c r="AL182" s="1">
        <f>SUMIF(Tirades!$AD$5:$AD$1081,G182,Tirades!$AR$5:$AR$1081)</f>
        <v>10</v>
      </c>
      <c r="AM182" s="6">
        <f t="shared" si="108"/>
        <v>0.01</v>
      </c>
      <c r="AN182" s="1">
        <f>SUMIF(Tirades!$AD$5:$AD$1081,G182,Tirades!$AS$5:$AS$1081)</f>
        <v>3</v>
      </c>
      <c r="AO182" s="7">
        <f t="shared" si="109"/>
        <v>3.0000000000000001E-6</v>
      </c>
      <c r="AP182" s="5">
        <f t="shared" si="105"/>
        <v>133.01000321799998</v>
      </c>
      <c r="AQ182" s="1" t="str">
        <f t="shared" si="106"/>
        <v>Jordi Monfulleda (CB)</v>
      </c>
      <c r="AR182" s="1" t="str">
        <f t="shared" si="110"/>
        <v>Caçabitlles</v>
      </c>
      <c r="AS182" t="str">
        <f t="shared" si="111"/>
        <v/>
      </c>
      <c r="AT182" s="1" t="str">
        <f t="shared" si="112"/>
        <v/>
      </c>
      <c r="AU182" s="1" t="str">
        <f t="shared" si="113"/>
        <v/>
      </c>
      <c r="AV182">
        <f t="shared" si="114"/>
        <v>66.50500160899999</v>
      </c>
      <c r="AW182" s="1">
        <f t="shared" si="115"/>
        <v>19</v>
      </c>
      <c r="AX182" s="1" t="str">
        <f t="shared" si="116"/>
        <v>Jordi Monfulleda (CB)</v>
      </c>
      <c r="AY182" s="1" t="str">
        <f t="shared" si="117"/>
        <v/>
      </c>
      <c r="AZ182" s="1" t="str">
        <f t="shared" si="118"/>
        <v/>
      </c>
      <c r="BA182" s="1" t="str">
        <f t="shared" si="119"/>
        <v/>
      </c>
      <c r="BB182" s="1" t="str">
        <f t="shared" si="120"/>
        <v/>
      </c>
      <c r="BC182" s="1" t="str">
        <f t="shared" si="121"/>
        <v/>
      </c>
      <c r="BD182" s="1" t="str">
        <f t="shared" si="122"/>
        <v/>
      </c>
      <c r="BE182" s="76">
        <f>IF(G182="","",(SUMIF(Tirades!$BA$5:$BA$1081,G182,Tirades!$BB$5:$BB$1081)))</f>
        <v>18</v>
      </c>
      <c r="BI182" s="30"/>
      <c r="BW182" s="61" t="str">
        <f t="shared" si="127"/>
        <v/>
      </c>
      <c r="BY182" s="75">
        <f t="shared" si="125"/>
        <v>132</v>
      </c>
      <c r="BZ182" s="61" t="str">
        <f t="shared" si="126"/>
        <v>Lluis Barrera</v>
      </c>
      <c r="CA182" s="90">
        <f>IF(BZ182="","",((SUMIF(Tirades!$AD$5:$AD$1081,G181,Tirades!$AX$5:$AX$1081))+A181))</f>
        <v>2.17E-7</v>
      </c>
    </row>
    <row r="183" spans="1:79">
      <c r="A183" s="70">
        <v>2.1899999999999999E-7</v>
      </c>
      <c r="B183" s="143"/>
      <c r="C183" s="142"/>
      <c r="D183" s="145"/>
      <c r="E183" s="127" t="str">
        <f t="shared" si="123"/>
        <v>Caçabitlles</v>
      </c>
      <c r="F183" s="124" t="s">
        <v>35</v>
      </c>
      <c r="G183" s="108" t="s">
        <v>213</v>
      </c>
      <c r="H183" s="152"/>
      <c r="I183" s="122">
        <f t="shared" si="128"/>
        <v>24</v>
      </c>
      <c r="J183" s="26"/>
      <c r="K183" s="28" t="str">
        <f t="shared" si="129"/>
        <v/>
      </c>
      <c r="L183" s="142"/>
      <c r="M183" s="122">
        <f t="shared" si="130"/>
        <v>14</v>
      </c>
      <c r="N183" s="26">
        <v>5</v>
      </c>
      <c r="O183" s="28">
        <f t="shared" si="131"/>
        <v>145</v>
      </c>
      <c r="P183" s="142"/>
      <c r="Q183" s="122">
        <f t="shared" si="132"/>
        <v>0</v>
      </c>
      <c r="R183" s="26"/>
      <c r="S183" s="28" t="str">
        <f t="shared" si="133"/>
        <v/>
      </c>
      <c r="T183" s="142"/>
      <c r="U183" s="122">
        <f t="shared" si="134"/>
        <v>0</v>
      </c>
      <c r="V183" s="26"/>
      <c r="W183" s="28" t="str">
        <f t="shared" si="135"/>
        <v/>
      </c>
      <c r="X183" s="142"/>
      <c r="Y183" s="122">
        <f t="shared" si="136"/>
        <v>0</v>
      </c>
      <c r="Z183" s="26"/>
      <c r="AA183" s="72" t="str">
        <f t="shared" si="137"/>
        <v/>
      </c>
      <c r="AB183" s="25">
        <f>IF(G183="","",COUNTIF(Tirades!$AY$5:$AY$1081,G183))</f>
        <v>1</v>
      </c>
      <c r="AC183" s="1" t="str">
        <f>IF(SUMIF(Tirades!$AD$5:$AD$216,G183,Tirades!$AP$5:$AP$216)=0,"",SUMIF(Tirades!$AD$5:$AD$216,G183,Tirades!$AP$5:$AP$216))</f>
        <v/>
      </c>
      <c r="AD183" s="1">
        <f>IF(SUMIF(Tirades!$AD$221:$AD$432,G183,Tirades!$AP$221:$AP$432)=0,"",SUMIF(Tirades!$AD$221:$AD$432,G183,Tirades!$AP$221:$AP$432))</f>
        <v>78</v>
      </c>
      <c r="AE183" s="1" t="str">
        <f>IF(SUMIF(Tirades!$AD$437:$AD$649,G183,Tirades!$AP$437:$AP$649)=0,"",SUMIF(Tirades!$AD$437:$AD$649,G183,Tirades!$AP$437:$AP$649))</f>
        <v/>
      </c>
      <c r="AF183" s="1" t="str">
        <f>IF(SUMIF(Tirades!$AD$654:$AD$865,G183,Tirades!$AP$654:$AP$865)=0,"",SUMIF(Tirades!$AD$654:$AD$865,G183,Tirades!$AP$654:$AP$865))</f>
        <v/>
      </c>
      <c r="AG183" s="1" t="str">
        <f>IF(SUMIF(Tirades!$AD$870:$AD$1081,G183,Tirades!$AP$870:$AP$1081)=0,"",SUMIF(Tirades!$AD$870:$AD$1081,G183,Tirades!$AP$870:$AP$1081))</f>
        <v/>
      </c>
      <c r="AH183" s="1">
        <f>IF(SUMIF(Tirades!$AD$5:$AD$1081,G183,Tirades!$AP$5:$AP$1081)=0,"",SUMIF(Tirades!$AD$5:$AD$1081,G183,Tirades!$AP$5:$AP$1081))</f>
        <v>78</v>
      </c>
      <c r="AI183" s="4">
        <f t="shared" si="103"/>
        <v>78</v>
      </c>
      <c r="AJ183" s="5">
        <f t="shared" si="104"/>
        <v>78.007000219000005</v>
      </c>
      <c r="AK183" s="1">
        <f t="shared" si="124"/>
        <v>5</v>
      </c>
      <c r="AL183" s="1">
        <f>SUMIF(Tirades!$AD$5:$AD$1081,G183,Tirades!$AR$5:$AR$1081)</f>
        <v>7</v>
      </c>
      <c r="AM183" s="6">
        <f t="shared" si="108"/>
        <v>7.0000000000000001E-3</v>
      </c>
      <c r="AN183" s="1">
        <f>SUMIF(Tirades!$AD$5:$AD$1081,G183,Tirades!$AS$5:$AS$1081)</f>
        <v>0</v>
      </c>
      <c r="AO183" s="7">
        <f t="shared" si="109"/>
        <v>0</v>
      </c>
      <c r="AP183" s="5">
        <f t="shared" si="105"/>
        <v>78.007000219000005</v>
      </c>
      <c r="AQ183" s="1" t="str">
        <f t="shared" si="106"/>
        <v>Quim Caballé</v>
      </c>
      <c r="AR183" s="1" t="str">
        <f t="shared" si="110"/>
        <v>Caçabitlles</v>
      </c>
      <c r="AS183">
        <f t="shared" si="111"/>
        <v>78.007000219000005</v>
      </c>
      <c r="AT183" s="1">
        <f t="shared" si="112"/>
        <v>4</v>
      </c>
      <c r="AU183" s="1" t="str">
        <f t="shared" si="113"/>
        <v>Quim Caballé</v>
      </c>
      <c r="AV183" t="str">
        <f t="shared" si="114"/>
        <v/>
      </c>
      <c r="AW183" s="1" t="str">
        <f t="shared" si="115"/>
        <v/>
      </c>
      <c r="AX183" s="1" t="str">
        <f t="shared" si="116"/>
        <v/>
      </c>
      <c r="AY183" s="1" t="str">
        <f t="shared" si="117"/>
        <v/>
      </c>
      <c r="AZ183" s="1" t="str">
        <f t="shared" si="118"/>
        <v/>
      </c>
      <c r="BA183" s="1" t="str">
        <f t="shared" si="119"/>
        <v/>
      </c>
      <c r="BB183" s="1" t="str">
        <f t="shared" si="120"/>
        <v/>
      </c>
      <c r="BC183" s="1" t="str">
        <f t="shared" si="121"/>
        <v/>
      </c>
      <c r="BD183" s="1" t="str">
        <f t="shared" si="122"/>
        <v/>
      </c>
      <c r="BE183" s="76">
        <f>IF(G183="","",(SUMIF(Tirades!$BA$5:$BA$1081,G183,Tirades!$BB$5:$BB$1081)))</f>
        <v>9</v>
      </c>
      <c r="BI183" s="30"/>
      <c r="BW183" s="61" t="str">
        <f t="shared" si="127"/>
        <v/>
      </c>
      <c r="BY183" s="75">
        <f t="shared" si="125"/>
        <v>131</v>
      </c>
      <c r="BZ183" s="61" t="str">
        <f t="shared" si="126"/>
        <v>Jordi Monfulleda (CB)</v>
      </c>
      <c r="CA183" s="90">
        <f>IF(BZ183="","",((SUMIF(Tirades!$AD$5:$AD$1081,G182,Tirades!$AX$5:$AX$1081))+A182))</f>
        <v>2.1799999999999999E-7</v>
      </c>
    </row>
    <row r="184" spans="1:79">
      <c r="A184" s="70">
        <v>2.2000000000000001E-7</v>
      </c>
      <c r="B184" s="143"/>
      <c r="C184" s="142"/>
      <c r="D184" s="145"/>
      <c r="E184" s="127" t="str">
        <f t="shared" si="123"/>
        <v>Caçabitlles</v>
      </c>
      <c r="F184" s="124"/>
      <c r="G184" s="108" t="s">
        <v>214</v>
      </c>
      <c r="H184" s="152"/>
      <c r="I184" s="122">
        <f t="shared" si="128"/>
        <v>24</v>
      </c>
      <c r="J184" s="26">
        <v>2</v>
      </c>
      <c r="K184" s="28">
        <f t="shared" si="129"/>
        <v>242</v>
      </c>
      <c r="L184" s="142"/>
      <c r="M184" s="122">
        <f t="shared" si="130"/>
        <v>14</v>
      </c>
      <c r="N184" s="26">
        <v>1</v>
      </c>
      <c r="O184" s="28">
        <f t="shared" si="131"/>
        <v>141</v>
      </c>
      <c r="P184" s="142"/>
      <c r="Q184" s="122">
        <f t="shared" si="132"/>
        <v>0</v>
      </c>
      <c r="R184" s="26"/>
      <c r="S184" s="28" t="str">
        <f t="shared" si="133"/>
        <v/>
      </c>
      <c r="T184" s="142"/>
      <c r="U184" s="122">
        <f t="shared" si="134"/>
        <v>0</v>
      </c>
      <c r="V184" s="26"/>
      <c r="W184" s="28" t="str">
        <f t="shared" si="135"/>
        <v/>
      </c>
      <c r="X184" s="142"/>
      <c r="Y184" s="122">
        <f t="shared" si="136"/>
        <v>0</v>
      </c>
      <c r="Z184" s="50"/>
      <c r="AA184" s="72" t="str">
        <f t="shared" si="137"/>
        <v/>
      </c>
      <c r="AB184" s="25">
        <f>IF(G184="","",COUNTIF(Tirades!$AY$5:$AY$1081,G184))</f>
        <v>2</v>
      </c>
      <c r="AC184" s="1">
        <f>IF(SUMIF(Tirades!$AD$5:$AD$216,G184,Tirades!$AP$5:$AP$216)=0,"",SUMIF(Tirades!$AD$5:$AD$216,G184,Tirades!$AP$5:$AP$216))</f>
        <v>72</v>
      </c>
      <c r="AD184" s="1">
        <f>IF(SUMIF(Tirades!$AD$221:$AD$432,G184,Tirades!$AP$221:$AP$432)=0,"",SUMIF(Tirades!$AD$221:$AD$432,G184,Tirades!$AP$221:$AP$432))</f>
        <v>32</v>
      </c>
      <c r="AE184" s="1" t="str">
        <f>IF(SUMIF(Tirades!$AD$437:$AD$649,G184,Tirades!$AP$437:$AP$649)=0,"",SUMIF(Tirades!$AD$437:$AD$649,G184,Tirades!$AP$437:$AP$649))</f>
        <v/>
      </c>
      <c r="AF184" s="1" t="str">
        <f>IF(SUMIF(Tirades!$AD$654:$AD$865,G184,Tirades!$AP$654:$AP$865)=0,"",SUMIF(Tirades!$AD$654:$AD$865,G184,Tirades!$AP$654:$AP$865))</f>
        <v/>
      </c>
      <c r="AG184" s="1" t="str">
        <f>IF(SUMIF(Tirades!$AD$870:$AD$1081,G184,Tirades!$AP$870:$AP$1081)=0,"",SUMIF(Tirades!$AD$870:$AD$1081,G184,Tirades!$AP$870:$AP$1081))</f>
        <v/>
      </c>
      <c r="AH184" s="1">
        <f>IF(SUMIF(Tirades!$AD$5:$AD$1081,G184,Tirades!$AP$5:$AP$1081)=0,"",SUMIF(Tirades!$AD$5:$AD$1081,G184,Tirades!$AP$5:$AP$1081))</f>
        <v>104</v>
      </c>
      <c r="AI184" s="4">
        <f t="shared" si="103"/>
        <v>52</v>
      </c>
      <c r="AJ184" s="5">
        <f t="shared" si="104"/>
        <v>52.00300111</v>
      </c>
      <c r="AK184" s="1">
        <f t="shared" si="124"/>
        <v>109</v>
      </c>
      <c r="AL184" s="1">
        <f>SUMIF(Tirades!$AD$5:$AD$1081,G184,Tirades!$AR$5:$AR$1081)</f>
        <v>6</v>
      </c>
      <c r="AM184" s="6">
        <f t="shared" si="108"/>
        <v>6.0000000000000001E-3</v>
      </c>
      <c r="AN184" s="1">
        <f>SUMIF(Tirades!$AD$5:$AD$1081,G184,Tirades!$AS$5:$AS$1081)</f>
        <v>2</v>
      </c>
      <c r="AO184" s="7">
        <f t="shared" si="109"/>
        <v>1.9999999999999999E-6</v>
      </c>
      <c r="AP184" s="5">
        <f t="shared" si="105"/>
        <v>104.00600222</v>
      </c>
      <c r="AQ184" s="1" t="str">
        <f t="shared" si="106"/>
        <v>Mª Angels Xaubet</v>
      </c>
      <c r="AR184" s="1" t="str">
        <f t="shared" si="110"/>
        <v>Caçabitlles</v>
      </c>
      <c r="AS184" t="str">
        <f t="shared" si="111"/>
        <v/>
      </c>
      <c r="AT184" s="1" t="str">
        <f t="shared" si="112"/>
        <v/>
      </c>
      <c r="AU184" s="1" t="str">
        <f t="shared" si="113"/>
        <v/>
      </c>
      <c r="AV184">
        <f t="shared" si="114"/>
        <v>52.00300111</v>
      </c>
      <c r="AW184" s="1">
        <f t="shared" si="115"/>
        <v>68</v>
      </c>
      <c r="AX184" s="1" t="str">
        <f t="shared" si="116"/>
        <v>Mª Angels Xaubet</v>
      </c>
      <c r="AY184" s="1" t="str">
        <f t="shared" si="117"/>
        <v/>
      </c>
      <c r="AZ184" s="1" t="str">
        <f t="shared" si="118"/>
        <v/>
      </c>
      <c r="BA184" s="1" t="str">
        <f t="shared" si="119"/>
        <v/>
      </c>
      <c r="BB184" s="1" t="str">
        <f t="shared" si="120"/>
        <v/>
      </c>
      <c r="BC184" s="1" t="str">
        <f t="shared" si="121"/>
        <v/>
      </c>
      <c r="BD184" s="1" t="str">
        <f t="shared" si="122"/>
        <v/>
      </c>
      <c r="BE184" s="76">
        <f>IF(G184="","",(SUMIF(Tirades!$BA$5:$BA$1081,G184,Tirades!$BB$5:$BB$1081)))</f>
        <v>18</v>
      </c>
      <c r="BI184" s="30"/>
      <c r="BW184" s="61" t="str">
        <f t="shared" si="127"/>
        <v/>
      </c>
      <c r="BY184" s="75">
        <f t="shared" si="125"/>
        <v>130</v>
      </c>
      <c r="BZ184" s="61" t="str">
        <f t="shared" si="126"/>
        <v>Quim Caballé</v>
      </c>
      <c r="CA184" s="90">
        <f>IF(BZ184="","",((SUMIF(Tirades!$AD$5:$AD$1081,G183,Tirades!$AX$5:$AX$1081))+A183))</f>
        <v>2.1899999999999999E-7</v>
      </c>
    </row>
    <row r="185" spans="1:79">
      <c r="A185" s="70">
        <v>2.2100000000000001E-7</v>
      </c>
      <c r="B185" s="143"/>
      <c r="C185" s="142"/>
      <c r="D185" s="145"/>
      <c r="E185" s="127" t="str">
        <f t="shared" si="123"/>
        <v>Caçabitlles</v>
      </c>
      <c r="F185" s="124"/>
      <c r="G185" s="108"/>
      <c r="H185" s="152"/>
      <c r="I185" s="122">
        <f t="shared" si="128"/>
        <v>24</v>
      </c>
      <c r="J185" s="26"/>
      <c r="K185" s="28" t="str">
        <f t="shared" si="129"/>
        <v/>
      </c>
      <c r="L185" s="142"/>
      <c r="M185" s="122">
        <f t="shared" si="130"/>
        <v>14</v>
      </c>
      <c r="N185" s="26"/>
      <c r="O185" s="28" t="str">
        <f t="shared" si="131"/>
        <v/>
      </c>
      <c r="P185" s="142"/>
      <c r="Q185" s="122">
        <f t="shared" si="132"/>
        <v>0</v>
      </c>
      <c r="R185" s="26"/>
      <c r="S185" s="28" t="str">
        <f t="shared" si="133"/>
        <v/>
      </c>
      <c r="T185" s="142"/>
      <c r="U185" s="122">
        <f t="shared" si="134"/>
        <v>0</v>
      </c>
      <c r="V185" s="26"/>
      <c r="W185" s="28" t="str">
        <f t="shared" si="135"/>
        <v/>
      </c>
      <c r="X185" s="142"/>
      <c r="Y185" s="122">
        <f t="shared" si="136"/>
        <v>0</v>
      </c>
      <c r="Z185" s="50"/>
      <c r="AA185" s="72" t="str">
        <f t="shared" si="137"/>
        <v/>
      </c>
      <c r="AB185" s="25" t="str">
        <f>IF(G185="","",COUNTIF(Tirades!$AY$5:$AY$1081,G185))</f>
        <v/>
      </c>
      <c r="AC185" s="1" t="str">
        <f>IF(SUMIF(Tirades!$AD$5:$AD$216,G185,Tirades!$AP$5:$AP$216)=0,"",SUMIF(Tirades!$AD$5:$AD$216,G185,Tirades!$AP$5:$AP$216))</f>
        <v/>
      </c>
      <c r="AD185" s="1" t="str">
        <f>IF(SUMIF(Tirades!$AD$221:$AD$432,G185,Tirades!$AP$221:$AP$432)=0,"",SUMIF(Tirades!$AD$221:$AD$432,G185,Tirades!$AP$221:$AP$432))</f>
        <v/>
      </c>
      <c r="AE185" s="1" t="str">
        <f>IF(SUMIF(Tirades!$AD$437:$AD$649,G185,Tirades!$AP$437:$AP$649)=0,"",SUMIF(Tirades!$AD$437:$AD$649,G185,Tirades!$AP$437:$AP$649))</f>
        <v/>
      </c>
      <c r="AF185" s="1" t="str">
        <f>IF(SUMIF(Tirades!$AD$654:$AD$865,G185,Tirades!$AP$654:$AP$865)=0,"",SUMIF(Tirades!$AD$654:$AD$865,G185,Tirades!$AP$654:$AP$865))</f>
        <v/>
      </c>
      <c r="AG185" s="1" t="str">
        <f>IF(SUMIF(Tirades!$AD$870:$AD$1081,G185,Tirades!$AP$870:$AP$1081)=0,"",SUMIF(Tirades!$AD$870:$AD$1081,G185,Tirades!$AP$870:$AP$1081))</f>
        <v/>
      </c>
      <c r="AH185" s="1" t="str">
        <f>IF(SUMIF(Tirades!$AD$5:$AD$1081,G185,Tirades!$AP$5:$AP$1081)=0,"",SUMIF(Tirades!$AD$5:$AD$1081,G185,Tirades!$AP$5:$AP$1081))</f>
        <v/>
      </c>
      <c r="AI185" s="4" t="str">
        <f t="shared" si="103"/>
        <v/>
      </c>
      <c r="AJ185" s="5" t="str">
        <f t="shared" si="104"/>
        <v/>
      </c>
      <c r="AK185" s="1" t="str">
        <f t="shared" si="124"/>
        <v/>
      </c>
      <c r="AL185" s="1">
        <f>SUMIF(Tirades!$AD$5:$AD$1081,G185,Tirades!$AR$5:$AR$1081)</f>
        <v>0</v>
      </c>
      <c r="AM185" s="6">
        <f t="shared" si="108"/>
        <v>0</v>
      </c>
      <c r="AN185" s="1">
        <f>SUMIF(Tirades!$AD$5:$AD$1081,G185,Tirades!$AS$5:$AS$1081)</f>
        <v>0</v>
      </c>
      <c r="AO185" s="7">
        <f t="shared" si="109"/>
        <v>0</v>
      </c>
      <c r="AP185" s="5" t="str">
        <f t="shared" si="105"/>
        <v/>
      </c>
      <c r="AQ185" s="1" t="str">
        <f t="shared" si="106"/>
        <v/>
      </c>
      <c r="AR185" s="1" t="str">
        <f t="shared" si="110"/>
        <v/>
      </c>
      <c r="AS185" t="str">
        <f t="shared" si="111"/>
        <v/>
      </c>
      <c r="AT185" s="1" t="str">
        <f t="shared" si="112"/>
        <v/>
      </c>
      <c r="AU185" s="1" t="str">
        <f t="shared" si="113"/>
        <v/>
      </c>
      <c r="AV185" t="str">
        <f t="shared" si="114"/>
        <v/>
      </c>
      <c r="AW185" s="1" t="str">
        <f t="shared" si="115"/>
        <v/>
      </c>
      <c r="AX185" s="1" t="str">
        <f t="shared" si="116"/>
        <v/>
      </c>
      <c r="AY185" s="1" t="str">
        <f t="shared" si="117"/>
        <v/>
      </c>
      <c r="AZ185" s="1" t="str">
        <f t="shared" si="118"/>
        <v/>
      </c>
      <c r="BA185" s="1" t="str">
        <f t="shared" si="119"/>
        <v/>
      </c>
      <c r="BB185" s="1" t="str">
        <f t="shared" si="120"/>
        <v/>
      </c>
      <c r="BC185" s="1" t="str">
        <f t="shared" si="121"/>
        <v/>
      </c>
      <c r="BD185" s="1" t="str">
        <f t="shared" si="122"/>
        <v/>
      </c>
      <c r="BE185" s="76" t="str">
        <f>IF(G185="","",(SUMIF(Tirades!$BA$5:$BA$1081,G185,Tirades!$BB$5:$BB$1081)))</f>
        <v/>
      </c>
      <c r="BI185" s="30"/>
      <c r="BW185" s="61" t="str">
        <f t="shared" si="127"/>
        <v/>
      </c>
      <c r="BY185" s="75">
        <f t="shared" si="125"/>
        <v>129</v>
      </c>
      <c r="BZ185" s="61" t="str">
        <f t="shared" si="126"/>
        <v>Mª Angels Xaubet</v>
      </c>
      <c r="CA185" s="90">
        <f>IF(BZ185="","",((SUMIF(Tirades!$AD$5:$AD$1081,G184,Tirades!$AX$5:$AX$1081))+A184))</f>
        <v>2.2000000000000001E-7</v>
      </c>
    </row>
    <row r="186" spans="1:79">
      <c r="A186" s="70">
        <v>2.22E-7</v>
      </c>
      <c r="B186" s="143"/>
      <c r="C186" s="142"/>
      <c r="D186" s="145"/>
      <c r="E186" s="127" t="str">
        <f t="shared" si="123"/>
        <v>Caçabitlles</v>
      </c>
      <c r="F186" s="123"/>
      <c r="G186" s="108"/>
      <c r="H186" s="152"/>
      <c r="I186" s="122">
        <f t="shared" si="128"/>
        <v>24</v>
      </c>
      <c r="J186" s="26"/>
      <c r="K186" s="28" t="str">
        <f t="shared" si="129"/>
        <v/>
      </c>
      <c r="L186" s="142"/>
      <c r="M186" s="122">
        <f t="shared" si="130"/>
        <v>14</v>
      </c>
      <c r="N186" s="26"/>
      <c r="O186" s="28" t="str">
        <f t="shared" si="131"/>
        <v/>
      </c>
      <c r="P186" s="142"/>
      <c r="Q186" s="122">
        <f t="shared" si="132"/>
        <v>0</v>
      </c>
      <c r="R186" s="26"/>
      <c r="S186" s="28" t="str">
        <f t="shared" si="133"/>
        <v/>
      </c>
      <c r="T186" s="142"/>
      <c r="U186" s="122">
        <f t="shared" si="134"/>
        <v>0</v>
      </c>
      <c r="V186" s="26"/>
      <c r="W186" s="28" t="str">
        <f t="shared" si="135"/>
        <v/>
      </c>
      <c r="X186" s="142"/>
      <c r="Y186" s="122">
        <f t="shared" si="136"/>
        <v>0</v>
      </c>
      <c r="Z186" s="50"/>
      <c r="AA186" s="72" t="str">
        <f t="shared" si="137"/>
        <v/>
      </c>
      <c r="AB186" s="25" t="str">
        <f>IF(G186="","",COUNTIF(Tirades!$AY$5:$AY$1081,G186))</f>
        <v/>
      </c>
      <c r="AC186" s="1" t="str">
        <f>IF(SUMIF(Tirades!$AD$5:$AD$216,G186,Tirades!$AP$5:$AP$216)=0,"",SUMIF(Tirades!$AD$5:$AD$216,G186,Tirades!$AP$5:$AP$216))</f>
        <v/>
      </c>
      <c r="AD186" s="1" t="str">
        <f>IF(SUMIF(Tirades!$AD$221:$AD$432,G186,Tirades!$AP$221:$AP$432)=0,"",SUMIF(Tirades!$AD$221:$AD$432,G186,Tirades!$AP$221:$AP$432))</f>
        <v/>
      </c>
      <c r="AE186" s="1" t="str">
        <f>IF(SUMIF(Tirades!$AD$437:$AD$649,G186,Tirades!$AP$437:$AP$649)=0,"",SUMIF(Tirades!$AD$437:$AD$649,G186,Tirades!$AP$437:$AP$649))</f>
        <v/>
      </c>
      <c r="AF186" s="1" t="str">
        <f>IF(SUMIF(Tirades!$AD$654:$AD$865,G186,Tirades!$AP$654:$AP$865)=0,"",SUMIF(Tirades!$AD$654:$AD$865,G186,Tirades!$AP$654:$AP$865))</f>
        <v/>
      </c>
      <c r="AG186" s="1" t="str">
        <f>IF(SUMIF(Tirades!$AD$870:$AD$1081,G186,Tirades!$AP$870:$AP$1081)=0,"",SUMIF(Tirades!$AD$870:$AD$1081,G186,Tirades!$AP$870:$AP$1081))</f>
        <v/>
      </c>
      <c r="AH186" s="1" t="str">
        <f>IF(SUMIF(Tirades!$AD$5:$AD$1081,G186,Tirades!$AP$5:$AP$1081)=0,"",SUMIF(Tirades!$AD$5:$AD$1081,G186,Tirades!$AP$5:$AP$1081))</f>
        <v/>
      </c>
      <c r="AI186" s="4" t="str">
        <f t="shared" si="103"/>
        <v/>
      </c>
      <c r="AJ186" s="5" t="str">
        <f t="shared" si="104"/>
        <v/>
      </c>
      <c r="AK186" s="1" t="str">
        <f t="shared" si="124"/>
        <v/>
      </c>
      <c r="AL186" s="1">
        <f>SUMIF(Tirades!$AD$5:$AD$1081,G186,Tirades!$AR$5:$AR$1081)</f>
        <v>0</v>
      </c>
      <c r="AM186" s="6">
        <f t="shared" si="108"/>
        <v>0</v>
      </c>
      <c r="AN186" s="1">
        <f>SUMIF(Tirades!$AD$5:$AD$1081,G186,Tirades!$AS$5:$AS$1081)</f>
        <v>0</v>
      </c>
      <c r="AO186" s="7">
        <f t="shared" si="109"/>
        <v>0</v>
      </c>
      <c r="AP186" s="5" t="str">
        <f t="shared" si="105"/>
        <v/>
      </c>
      <c r="AQ186" s="1" t="str">
        <f t="shared" si="106"/>
        <v/>
      </c>
      <c r="AR186" s="1" t="str">
        <f t="shared" si="110"/>
        <v/>
      </c>
      <c r="AS186" t="str">
        <f t="shared" si="111"/>
        <v/>
      </c>
      <c r="AT186" s="1" t="str">
        <f t="shared" si="112"/>
        <v/>
      </c>
      <c r="AU186" s="1" t="str">
        <f t="shared" si="113"/>
        <v/>
      </c>
      <c r="AV186" t="str">
        <f t="shared" si="114"/>
        <v/>
      </c>
      <c r="AW186" s="1" t="str">
        <f t="shared" si="115"/>
        <v/>
      </c>
      <c r="AX186" s="1" t="str">
        <f t="shared" si="116"/>
        <v/>
      </c>
      <c r="AY186" s="1" t="str">
        <f t="shared" si="117"/>
        <v/>
      </c>
      <c r="AZ186" s="1" t="str">
        <f t="shared" si="118"/>
        <v/>
      </c>
      <c r="BA186" s="1" t="str">
        <f t="shared" si="119"/>
        <v/>
      </c>
      <c r="BB186" s="1" t="str">
        <f t="shared" si="120"/>
        <v/>
      </c>
      <c r="BC186" s="1" t="str">
        <f t="shared" si="121"/>
        <v/>
      </c>
      <c r="BD186" s="1" t="str">
        <f t="shared" si="122"/>
        <v/>
      </c>
      <c r="BE186" s="76" t="str">
        <f>IF(G186="","",(SUMIF(Tirades!$BA$5:$BA$1081,G186,Tirades!$BB$5:$BB$1081)))</f>
        <v/>
      </c>
      <c r="BI186" s="30"/>
      <c r="BW186" s="61" t="str">
        <f t="shared" si="127"/>
        <v/>
      </c>
      <c r="BY186" s="75" t="str">
        <f t="shared" si="125"/>
        <v/>
      </c>
      <c r="BZ186" s="61" t="str">
        <f t="shared" si="126"/>
        <v/>
      </c>
      <c r="CA186" s="90" t="str">
        <f>IF(BZ186="","",((SUMIF(Tirades!$AD$5:$AD$1081,G185,Tirades!$AX$5:$AX$1081))+A185))</f>
        <v/>
      </c>
    </row>
    <row r="187" spans="1:79">
      <c r="A187" s="70">
        <v>2.23E-7</v>
      </c>
      <c r="B187" s="143">
        <v>24</v>
      </c>
      <c r="C187" s="153"/>
      <c r="D187" s="156" t="s">
        <v>215</v>
      </c>
      <c r="E187" s="127" t="str">
        <f>D187</f>
        <v>Bit-Team</v>
      </c>
      <c r="F187" s="124"/>
      <c r="G187" s="83" t="s">
        <v>216</v>
      </c>
      <c r="H187" s="152">
        <v>25</v>
      </c>
      <c r="I187" s="122">
        <f>H187</f>
        <v>25</v>
      </c>
      <c r="J187" s="26">
        <v>5</v>
      </c>
      <c r="K187" s="28">
        <f t="shared" si="129"/>
        <v>255</v>
      </c>
      <c r="L187" s="142">
        <v>35</v>
      </c>
      <c r="M187" s="122">
        <f>L187</f>
        <v>35</v>
      </c>
      <c r="N187" s="26">
        <v>5</v>
      </c>
      <c r="O187" s="28">
        <f t="shared" si="131"/>
        <v>355</v>
      </c>
      <c r="P187" s="142"/>
      <c r="Q187" s="122">
        <f>P187</f>
        <v>0</v>
      </c>
      <c r="R187" s="26"/>
      <c r="S187" s="28" t="str">
        <f t="shared" si="133"/>
        <v/>
      </c>
      <c r="T187" s="142"/>
      <c r="U187" s="122">
        <f>T187</f>
        <v>0</v>
      </c>
      <c r="V187" s="26"/>
      <c r="W187" s="28" t="str">
        <f t="shared" si="135"/>
        <v/>
      </c>
      <c r="X187" s="142"/>
      <c r="Y187" s="122">
        <f>X187</f>
        <v>0</v>
      </c>
      <c r="Z187" s="26"/>
      <c r="AA187" s="72" t="str">
        <f t="shared" si="137"/>
        <v/>
      </c>
      <c r="AB187" s="25">
        <f>IF(G187="","",COUNTIF(Tirades!$AY$5:$AY$1081,G187))</f>
        <v>2</v>
      </c>
      <c r="AC187" s="1">
        <f>IF(SUMIF(Tirades!$AD$5:$AD$216,G187,Tirades!$AP$5:$AP$216)=0,"",SUMIF(Tirades!$AD$5:$AD$216,G187,Tirades!$AP$5:$AP$216))</f>
        <v>56</v>
      </c>
      <c r="AD187" s="1">
        <f>IF(SUMIF(Tirades!$AD$221:$AD$432,G187,Tirades!$AP$221:$AP$432)=0,"",SUMIF(Tirades!$AD$221:$AD$432,G187,Tirades!$AP$221:$AP$432))</f>
        <v>51</v>
      </c>
      <c r="AE187" s="1" t="str">
        <f>IF(SUMIF(Tirades!$AD$437:$AD$649,G187,Tirades!$AP$437:$AP$649)=0,"",SUMIF(Tirades!$AD$437:$AD$649,G187,Tirades!$AP$437:$AP$649))</f>
        <v/>
      </c>
      <c r="AF187" s="1" t="str">
        <f>IF(SUMIF(Tirades!$AD$654:$AD$865,G187,Tirades!$AP$654:$AP$865)=0,"",SUMIF(Tirades!$AD$654:$AD$865,G187,Tirades!$AP$654:$AP$865))</f>
        <v/>
      </c>
      <c r="AG187" s="1" t="str">
        <f>IF(SUMIF(Tirades!$AD$870:$AD$1081,G187,Tirades!$AP$870:$AP$1081)=0,"",SUMIF(Tirades!$AD$870:$AD$1081,G187,Tirades!$AP$870:$AP$1081))</f>
        <v/>
      </c>
      <c r="AH187" s="1">
        <f>IF(SUMIF(Tirades!$AD$5:$AD$1081,G187,Tirades!$AP$5:$AP$1081)=0,"",SUMIF(Tirades!$AD$5:$AD$1081,G187,Tirades!$AP$5:$AP$1081))</f>
        <v>107</v>
      </c>
      <c r="AI187" s="4">
        <f t="shared" si="103"/>
        <v>53.5</v>
      </c>
      <c r="AJ187" s="5">
        <f t="shared" si="104"/>
        <v>53.503001611500004</v>
      </c>
      <c r="AK187" s="1">
        <f t="shared" si="124"/>
        <v>102</v>
      </c>
      <c r="AL187" s="1">
        <f>SUMIF(Tirades!$AD$5:$AD$1081,G187,Tirades!$AR$5:$AR$1081)</f>
        <v>6</v>
      </c>
      <c r="AM187" s="6">
        <f t="shared" si="108"/>
        <v>6.0000000000000001E-3</v>
      </c>
      <c r="AN187" s="1">
        <f>SUMIF(Tirades!$AD$5:$AD$1081,G187,Tirades!$AS$5:$AS$1081)</f>
        <v>3</v>
      </c>
      <c r="AO187" s="7">
        <f t="shared" si="109"/>
        <v>3.0000000000000001E-6</v>
      </c>
      <c r="AP187" s="5">
        <f t="shared" si="105"/>
        <v>107.00600322300001</v>
      </c>
      <c r="AQ187" s="1" t="str">
        <f t="shared" si="106"/>
        <v>Marc Muñoz</v>
      </c>
      <c r="AR187" s="1" t="str">
        <f t="shared" si="110"/>
        <v>Bit-Team</v>
      </c>
      <c r="AS187" t="str">
        <f t="shared" si="111"/>
        <v/>
      </c>
      <c r="AT187" s="1" t="str">
        <f t="shared" si="112"/>
        <v/>
      </c>
      <c r="AU187" s="1" t="str">
        <f t="shared" si="113"/>
        <v/>
      </c>
      <c r="AV187">
        <f t="shared" si="114"/>
        <v>53.503001611500004</v>
      </c>
      <c r="AW187" s="1">
        <f t="shared" si="115"/>
        <v>62</v>
      </c>
      <c r="AX187" s="1" t="str">
        <f t="shared" si="116"/>
        <v>Marc Muñoz</v>
      </c>
      <c r="AY187" s="1" t="str">
        <f t="shared" si="117"/>
        <v/>
      </c>
      <c r="AZ187" s="1" t="str">
        <f t="shared" si="118"/>
        <v/>
      </c>
      <c r="BA187" s="1" t="str">
        <f t="shared" si="119"/>
        <v/>
      </c>
      <c r="BB187" s="1" t="str">
        <f t="shared" si="120"/>
        <v/>
      </c>
      <c r="BC187" s="1" t="str">
        <f t="shared" si="121"/>
        <v/>
      </c>
      <c r="BD187" s="1" t="str">
        <f t="shared" si="122"/>
        <v/>
      </c>
      <c r="BE187" s="76">
        <f>IF(G187="","",(SUMIF(Tirades!$BA$5:$BA$1081,G187,Tirades!$BB$5:$BB$1081)))</f>
        <v>18</v>
      </c>
      <c r="BI187" s="30"/>
      <c r="BW187" s="61" t="str">
        <f t="shared" si="127"/>
        <v/>
      </c>
      <c r="BY187" s="75" t="str">
        <f t="shared" si="125"/>
        <v/>
      </c>
      <c r="BZ187" s="61" t="str">
        <f t="shared" si="126"/>
        <v/>
      </c>
      <c r="CA187" s="90" t="str">
        <f>IF(BZ187="","",((SUMIF(Tirades!$AD$5:$AD$1081,G186,Tirades!$AX$5:$AX$1081))+A186))</f>
        <v/>
      </c>
    </row>
    <row r="188" spans="1:79">
      <c r="A188" s="70">
        <v>2.2399999999999999E-7</v>
      </c>
      <c r="B188" s="143"/>
      <c r="C188" s="142"/>
      <c r="D188" s="157"/>
      <c r="E188" s="127" t="str">
        <f t="shared" si="123"/>
        <v>Bit-Team</v>
      </c>
      <c r="F188" s="124"/>
      <c r="G188" s="83" t="s">
        <v>217</v>
      </c>
      <c r="H188" s="152"/>
      <c r="I188" s="122">
        <f t="shared" si="128"/>
        <v>25</v>
      </c>
      <c r="J188" s="26">
        <v>4</v>
      </c>
      <c r="K188" s="28">
        <f t="shared" si="129"/>
        <v>254</v>
      </c>
      <c r="L188" s="142"/>
      <c r="M188" s="122">
        <f t="shared" si="130"/>
        <v>35</v>
      </c>
      <c r="N188" s="26">
        <v>4</v>
      </c>
      <c r="O188" s="28">
        <f t="shared" si="131"/>
        <v>354</v>
      </c>
      <c r="P188" s="142"/>
      <c r="Q188" s="122">
        <f t="shared" si="132"/>
        <v>0</v>
      </c>
      <c r="R188" s="26"/>
      <c r="S188" s="28" t="str">
        <f t="shared" si="133"/>
        <v/>
      </c>
      <c r="T188" s="142"/>
      <c r="U188" s="122">
        <f t="shared" si="134"/>
        <v>0</v>
      </c>
      <c r="V188" s="26"/>
      <c r="W188" s="28" t="str">
        <f t="shared" si="135"/>
        <v/>
      </c>
      <c r="X188" s="142"/>
      <c r="Y188" s="122">
        <f t="shared" si="136"/>
        <v>0</v>
      </c>
      <c r="Z188" s="26"/>
      <c r="AA188" s="72" t="str">
        <f t="shared" si="137"/>
        <v/>
      </c>
      <c r="AB188" s="25">
        <f>IF(G188="","",COUNTIF(Tirades!$AY$5:$AY$1081,G188))</f>
        <v>2</v>
      </c>
      <c r="AC188" s="1">
        <f>IF(SUMIF(Tirades!$AD$5:$AD$216,G188,Tirades!$AP$5:$AP$216)=0,"",SUMIF(Tirades!$AD$5:$AD$216,G188,Tirades!$AP$5:$AP$216))</f>
        <v>42</v>
      </c>
      <c r="AD188" s="1">
        <f>IF(SUMIF(Tirades!$AD$221:$AD$432,G188,Tirades!$AP$221:$AP$432)=0,"",SUMIF(Tirades!$AD$221:$AD$432,G188,Tirades!$AP$221:$AP$432))</f>
        <v>36</v>
      </c>
      <c r="AE188" s="1" t="str">
        <f>IF(SUMIF(Tirades!$AD$437:$AD$649,G188,Tirades!$AP$437:$AP$649)=0,"",SUMIF(Tirades!$AD$437:$AD$649,G188,Tirades!$AP$437:$AP$649))</f>
        <v/>
      </c>
      <c r="AF188" s="1" t="str">
        <f>IF(SUMIF(Tirades!$AD$654:$AD$865,G188,Tirades!$AP$654:$AP$865)=0,"",SUMIF(Tirades!$AD$654:$AD$865,G188,Tirades!$AP$654:$AP$865))</f>
        <v/>
      </c>
      <c r="AG188" s="1" t="str">
        <f>IF(SUMIF(Tirades!$AD$870:$AD$1081,G188,Tirades!$AP$870:$AP$1081)=0,"",SUMIF(Tirades!$AD$870:$AD$1081,G188,Tirades!$AP$870:$AP$1081))</f>
        <v/>
      </c>
      <c r="AH188" s="1">
        <f>IF(SUMIF(Tirades!$AD$5:$AD$1081,G188,Tirades!$AP$5:$AP$1081)=0,"",SUMIF(Tirades!$AD$5:$AD$1081,G188,Tirades!$AP$5:$AP$1081))</f>
        <v>78</v>
      </c>
      <c r="AI188" s="4">
        <f t="shared" si="103"/>
        <v>39</v>
      </c>
      <c r="AJ188" s="5">
        <f t="shared" si="104"/>
        <v>39.002500611999999</v>
      </c>
      <c r="AK188" s="1">
        <f t="shared" si="124"/>
        <v>157</v>
      </c>
      <c r="AL188" s="1">
        <f>SUMIF(Tirades!$AD$5:$AD$1081,G188,Tirades!$AR$5:$AR$1081)</f>
        <v>5</v>
      </c>
      <c r="AM188" s="6">
        <f t="shared" si="108"/>
        <v>5.0000000000000001E-3</v>
      </c>
      <c r="AN188" s="1">
        <f>SUMIF(Tirades!$AD$5:$AD$1081,G188,Tirades!$AS$5:$AS$1081)</f>
        <v>1</v>
      </c>
      <c r="AO188" s="7">
        <f t="shared" si="109"/>
        <v>9.9999999999999995E-7</v>
      </c>
      <c r="AP188" s="5">
        <f t="shared" si="105"/>
        <v>78.005001223999997</v>
      </c>
      <c r="AQ188" s="1" t="str">
        <f t="shared" si="106"/>
        <v>Robert Bosch</v>
      </c>
      <c r="AR188" s="1" t="str">
        <f t="shared" si="110"/>
        <v>Bit-Team</v>
      </c>
      <c r="AS188" t="str">
        <f t="shared" si="111"/>
        <v/>
      </c>
      <c r="AT188" s="1" t="str">
        <f t="shared" si="112"/>
        <v/>
      </c>
      <c r="AU188" s="1" t="str">
        <f t="shared" si="113"/>
        <v/>
      </c>
      <c r="AV188">
        <f t="shared" si="114"/>
        <v>39.002500611999999</v>
      </c>
      <c r="AW188" s="1">
        <f t="shared" si="115"/>
        <v>112</v>
      </c>
      <c r="AX188" s="1" t="str">
        <f t="shared" si="116"/>
        <v>Robert Bosch</v>
      </c>
      <c r="AY188" s="1" t="str">
        <f t="shared" si="117"/>
        <v/>
      </c>
      <c r="AZ188" s="1" t="str">
        <f t="shared" si="118"/>
        <v/>
      </c>
      <c r="BA188" s="1" t="str">
        <f t="shared" si="119"/>
        <v/>
      </c>
      <c r="BB188" s="1" t="str">
        <f t="shared" si="120"/>
        <v/>
      </c>
      <c r="BC188" s="1" t="str">
        <f t="shared" si="121"/>
        <v/>
      </c>
      <c r="BD188" s="1" t="str">
        <f t="shared" si="122"/>
        <v/>
      </c>
      <c r="BE188" s="76">
        <f>IF(G188="","",(SUMIF(Tirades!$BA$5:$BA$1081,G188,Tirades!$BB$5:$BB$1081)))</f>
        <v>18</v>
      </c>
      <c r="BI188" s="30"/>
      <c r="BW188" s="61" t="str">
        <f t="shared" si="127"/>
        <v/>
      </c>
      <c r="BY188" s="75">
        <f t="shared" si="125"/>
        <v>128</v>
      </c>
      <c r="BZ188" s="61" t="str">
        <f t="shared" si="126"/>
        <v>Marc Muñoz</v>
      </c>
      <c r="CA188" s="90">
        <f>IF(BZ188="","",((SUMIF(Tirades!$AD$5:$AD$1081,G187,Tirades!$AX$5:$AX$1081))+A187))</f>
        <v>2.23E-7</v>
      </c>
    </row>
    <row r="189" spans="1:79">
      <c r="A189" s="70">
        <v>2.2499999999999999E-7</v>
      </c>
      <c r="B189" s="143"/>
      <c r="C189" s="142"/>
      <c r="D189" s="157"/>
      <c r="E189" s="127" t="str">
        <f t="shared" si="123"/>
        <v>Bit-Team</v>
      </c>
      <c r="F189" s="124"/>
      <c r="G189" s="83" t="s">
        <v>218</v>
      </c>
      <c r="H189" s="152"/>
      <c r="I189" s="122">
        <f t="shared" si="128"/>
        <v>25</v>
      </c>
      <c r="J189" s="26">
        <v>1</v>
      </c>
      <c r="K189" s="28">
        <f t="shared" si="129"/>
        <v>251</v>
      </c>
      <c r="L189" s="142"/>
      <c r="M189" s="122">
        <f t="shared" si="130"/>
        <v>35</v>
      </c>
      <c r="N189" s="26">
        <v>1</v>
      </c>
      <c r="O189" s="28">
        <f t="shared" si="131"/>
        <v>351</v>
      </c>
      <c r="P189" s="142"/>
      <c r="Q189" s="122">
        <f t="shared" si="132"/>
        <v>0</v>
      </c>
      <c r="R189" s="26"/>
      <c r="S189" s="28" t="str">
        <f t="shared" si="133"/>
        <v/>
      </c>
      <c r="T189" s="142"/>
      <c r="U189" s="122">
        <f t="shared" si="134"/>
        <v>0</v>
      </c>
      <c r="V189" s="26"/>
      <c r="W189" s="28" t="str">
        <f t="shared" si="135"/>
        <v/>
      </c>
      <c r="X189" s="142"/>
      <c r="Y189" s="122">
        <f t="shared" si="136"/>
        <v>0</v>
      </c>
      <c r="Z189" s="26"/>
      <c r="AA189" s="72" t="str">
        <f t="shared" si="137"/>
        <v/>
      </c>
      <c r="AB189" s="25">
        <f>IF(G189="","",COUNTIF(Tirades!$AY$5:$AY$1081,G189))</f>
        <v>2</v>
      </c>
      <c r="AC189" s="1">
        <f>IF(SUMIF(Tirades!$AD$5:$AD$216,G189,Tirades!$AP$5:$AP$216)=0,"",SUMIF(Tirades!$AD$5:$AD$216,G189,Tirades!$AP$5:$AP$216))</f>
        <v>60</v>
      </c>
      <c r="AD189" s="1">
        <f>IF(SUMIF(Tirades!$AD$221:$AD$432,G189,Tirades!$AP$221:$AP$432)=0,"",SUMIF(Tirades!$AD$221:$AD$432,G189,Tirades!$AP$221:$AP$432))</f>
        <v>66</v>
      </c>
      <c r="AE189" s="1" t="str">
        <f>IF(SUMIF(Tirades!$AD$437:$AD$649,G189,Tirades!$AP$437:$AP$649)=0,"",SUMIF(Tirades!$AD$437:$AD$649,G189,Tirades!$AP$437:$AP$649))</f>
        <v/>
      </c>
      <c r="AF189" s="1" t="str">
        <f>IF(SUMIF(Tirades!$AD$654:$AD$865,G189,Tirades!$AP$654:$AP$865)=0,"",SUMIF(Tirades!$AD$654:$AD$865,G189,Tirades!$AP$654:$AP$865))</f>
        <v/>
      </c>
      <c r="AG189" s="1" t="str">
        <f>IF(SUMIF(Tirades!$AD$870:$AD$1081,G189,Tirades!$AP$870:$AP$1081)=0,"",SUMIF(Tirades!$AD$870:$AD$1081,G189,Tirades!$AP$870:$AP$1081))</f>
        <v/>
      </c>
      <c r="AH189" s="1">
        <f>IF(SUMIF(Tirades!$AD$5:$AD$1081,G189,Tirades!$AP$5:$AP$1081)=0,"",SUMIF(Tirades!$AD$5:$AD$1081,G189,Tirades!$AP$5:$AP$1081))</f>
        <v>126</v>
      </c>
      <c r="AI189" s="4">
        <f t="shared" si="103"/>
        <v>63</v>
      </c>
      <c r="AJ189" s="5">
        <f t="shared" si="104"/>
        <v>63.0045016125</v>
      </c>
      <c r="AK189" s="1">
        <f t="shared" si="124"/>
        <v>53</v>
      </c>
      <c r="AL189" s="1">
        <f>SUMIF(Tirades!$AD$5:$AD$1081,G189,Tirades!$AR$5:$AR$1081)</f>
        <v>9</v>
      </c>
      <c r="AM189" s="6">
        <f t="shared" si="108"/>
        <v>9.0000000000000011E-3</v>
      </c>
      <c r="AN189" s="1">
        <f>SUMIF(Tirades!$AD$5:$AD$1081,G189,Tirades!$AS$5:$AS$1081)</f>
        <v>3</v>
      </c>
      <c r="AO189" s="7">
        <f t="shared" si="109"/>
        <v>3.0000000000000001E-6</v>
      </c>
      <c r="AP189" s="5">
        <f t="shared" si="105"/>
        <v>126.009003225</v>
      </c>
      <c r="AQ189" s="1" t="str">
        <f t="shared" si="106"/>
        <v>Joan Martín</v>
      </c>
      <c r="AR189" s="1" t="str">
        <f t="shared" si="110"/>
        <v>Bit-Team</v>
      </c>
      <c r="AS189" t="str">
        <f t="shared" si="111"/>
        <v/>
      </c>
      <c r="AT189" s="1" t="str">
        <f t="shared" si="112"/>
        <v/>
      </c>
      <c r="AU189" s="1" t="str">
        <f t="shared" si="113"/>
        <v/>
      </c>
      <c r="AV189">
        <f t="shared" si="114"/>
        <v>63.0045016125</v>
      </c>
      <c r="AW189" s="1">
        <f t="shared" si="115"/>
        <v>29</v>
      </c>
      <c r="AX189" s="1" t="str">
        <f t="shared" si="116"/>
        <v>Joan Martín</v>
      </c>
      <c r="AY189" s="1" t="str">
        <f t="shared" si="117"/>
        <v/>
      </c>
      <c r="AZ189" s="1" t="str">
        <f t="shared" si="118"/>
        <v/>
      </c>
      <c r="BA189" s="1" t="str">
        <f t="shared" si="119"/>
        <v/>
      </c>
      <c r="BB189" s="1" t="str">
        <f t="shared" si="120"/>
        <v/>
      </c>
      <c r="BC189" s="1" t="str">
        <f t="shared" si="121"/>
        <v/>
      </c>
      <c r="BD189" s="1" t="str">
        <f t="shared" si="122"/>
        <v/>
      </c>
      <c r="BE189" s="76">
        <f>IF(G189="","",(SUMIF(Tirades!$BA$5:$BA$1081,G189,Tirades!$BB$5:$BB$1081)))</f>
        <v>18</v>
      </c>
      <c r="BI189" s="30"/>
      <c r="BW189" s="61" t="str">
        <f t="shared" si="127"/>
        <v/>
      </c>
      <c r="BY189" s="75">
        <f t="shared" si="125"/>
        <v>33</v>
      </c>
      <c r="BZ189" s="61" t="str">
        <f t="shared" si="126"/>
        <v>Robert Bosch</v>
      </c>
      <c r="CA189" s="90">
        <f>IF(BZ189="","",((SUMIF(Tirades!$AD$5:$AD$1081,G188,Tirades!$AX$5:$AX$1081))+A188))</f>
        <v>3.0000002239999999</v>
      </c>
    </row>
    <row r="190" spans="1:79">
      <c r="A190" s="70">
        <v>2.2600000000000001E-7</v>
      </c>
      <c r="B190" s="143"/>
      <c r="C190" s="142"/>
      <c r="D190" s="157"/>
      <c r="E190" s="127" t="str">
        <f t="shared" si="123"/>
        <v>Bit-Team</v>
      </c>
      <c r="F190" s="124"/>
      <c r="G190" s="83" t="s">
        <v>219</v>
      </c>
      <c r="H190" s="152"/>
      <c r="I190" s="122">
        <f t="shared" si="128"/>
        <v>25</v>
      </c>
      <c r="J190" s="26"/>
      <c r="K190" s="28" t="str">
        <f t="shared" si="129"/>
        <v/>
      </c>
      <c r="L190" s="142"/>
      <c r="M190" s="122">
        <f t="shared" si="130"/>
        <v>35</v>
      </c>
      <c r="N190" s="26">
        <v>2</v>
      </c>
      <c r="O190" s="28">
        <f t="shared" si="131"/>
        <v>352</v>
      </c>
      <c r="P190" s="142"/>
      <c r="Q190" s="122">
        <f t="shared" si="132"/>
        <v>0</v>
      </c>
      <c r="R190" s="26"/>
      <c r="S190" s="28" t="str">
        <f t="shared" si="133"/>
        <v/>
      </c>
      <c r="T190" s="142"/>
      <c r="U190" s="122">
        <f t="shared" si="134"/>
        <v>0</v>
      </c>
      <c r="V190" s="26"/>
      <c r="W190" s="28" t="str">
        <f t="shared" si="135"/>
        <v/>
      </c>
      <c r="X190" s="142"/>
      <c r="Y190" s="122">
        <f t="shared" si="136"/>
        <v>0</v>
      </c>
      <c r="Z190" s="26"/>
      <c r="AA190" s="72" t="str">
        <f t="shared" si="137"/>
        <v/>
      </c>
      <c r="AB190" s="25">
        <f>IF(G190="","",COUNTIF(Tirades!$AY$5:$AY$1081,G190))</f>
        <v>1</v>
      </c>
      <c r="AC190" s="1" t="str">
        <f>IF(SUMIF(Tirades!$AD$5:$AD$216,G190,Tirades!$AP$5:$AP$216)=0,"",SUMIF(Tirades!$AD$5:$AD$216,G190,Tirades!$AP$5:$AP$216))</f>
        <v/>
      </c>
      <c r="AD190" s="1">
        <f>IF(SUMIF(Tirades!$AD$221:$AD$432,G190,Tirades!$AP$221:$AP$432)=0,"",SUMIF(Tirades!$AD$221:$AD$432,G190,Tirades!$AP$221:$AP$432))</f>
        <v>68</v>
      </c>
      <c r="AE190" s="1" t="str">
        <f>IF(SUMIF(Tirades!$AD$437:$AD$649,G190,Tirades!$AP$437:$AP$649)=0,"",SUMIF(Tirades!$AD$437:$AD$649,G190,Tirades!$AP$437:$AP$649))</f>
        <v/>
      </c>
      <c r="AF190" s="1" t="str">
        <f>IF(SUMIF(Tirades!$AD$654:$AD$865,G190,Tirades!$AP$654:$AP$865)=0,"",SUMIF(Tirades!$AD$654:$AD$865,G190,Tirades!$AP$654:$AP$865))</f>
        <v/>
      </c>
      <c r="AG190" s="1" t="str">
        <f>IF(SUMIF(Tirades!$AD$870:$AD$1081,G190,Tirades!$AP$870:$AP$1081)=0,"",SUMIF(Tirades!$AD$870:$AD$1081,G190,Tirades!$AP$870:$AP$1081))</f>
        <v/>
      </c>
      <c r="AH190" s="1">
        <f>IF(SUMIF(Tirades!$AD$5:$AD$1081,G190,Tirades!$AP$5:$AP$1081)=0,"",SUMIF(Tirades!$AD$5:$AD$1081,G190,Tirades!$AP$5:$AP$1081))</f>
        <v>68</v>
      </c>
      <c r="AI190" s="4">
        <f t="shared" si="103"/>
        <v>68</v>
      </c>
      <c r="AJ190" s="5">
        <f t="shared" si="104"/>
        <v>68.005002225999988</v>
      </c>
      <c r="AK190" s="1">
        <f t="shared" si="124"/>
        <v>25</v>
      </c>
      <c r="AL190" s="1">
        <f>SUMIF(Tirades!$AD$5:$AD$1081,G190,Tirades!$AR$5:$AR$1081)</f>
        <v>5</v>
      </c>
      <c r="AM190" s="6">
        <f t="shared" si="108"/>
        <v>5.0000000000000001E-3</v>
      </c>
      <c r="AN190" s="1">
        <f>SUMIF(Tirades!$AD$5:$AD$1081,G190,Tirades!$AS$5:$AS$1081)</f>
        <v>2</v>
      </c>
      <c r="AO190" s="7">
        <f t="shared" si="109"/>
        <v>1.9999999999999999E-6</v>
      </c>
      <c r="AP190" s="5">
        <f t="shared" si="105"/>
        <v>68.005002225999988</v>
      </c>
      <c r="AQ190" s="1" t="str">
        <f t="shared" si="106"/>
        <v>Ot Manresa</v>
      </c>
      <c r="AR190" s="1" t="str">
        <f t="shared" si="110"/>
        <v>Bit-Team</v>
      </c>
      <c r="AS190" t="str">
        <f t="shared" si="111"/>
        <v/>
      </c>
      <c r="AT190" s="1" t="str">
        <f t="shared" si="112"/>
        <v/>
      </c>
      <c r="AU190" s="1" t="str">
        <f t="shared" si="113"/>
        <v/>
      </c>
      <c r="AV190">
        <f t="shared" si="114"/>
        <v>68.005002225999988</v>
      </c>
      <c r="AW190" s="1">
        <f t="shared" si="115"/>
        <v>11</v>
      </c>
      <c r="AX190" s="1" t="str">
        <f t="shared" si="116"/>
        <v>Ot Manresa</v>
      </c>
      <c r="AY190" s="1" t="str">
        <f t="shared" si="117"/>
        <v/>
      </c>
      <c r="AZ190" s="1" t="str">
        <f t="shared" si="118"/>
        <v/>
      </c>
      <c r="BA190" s="1" t="str">
        <f t="shared" si="119"/>
        <v/>
      </c>
      <c r="BB190" s="1" t="str">
        <f t="shared" si="120"/>
        <v/>
      </c>
      <c r="BC190" s="1" t="str">
        <f t="shared" si="121"/>
        <v/>
      </c>
      <c r="BD190" s="1" t="str">
        <f t="shared" si="122"/>
        <v/>
      </c>
      <c r="BE190" s="76">
        <f>IF(G190="","",(SUMIF(Tirades!$BA$5:$BA$1081,G190,Tirades!$BB$5:$BB$1081)))</f>
        <v>9</v>
      </c>
      <c r="BI190" s="30"/>
      <c r="BW190" s="61" t="str">
        <f t="shared" si="127"/>
        <v/>
      </c>
      <c r="BY190" s="75">
        <f t="shared" si="125"/>
        <v>76</v>
      </c>
      <c r="BZ190" s="61" t="str">
        <f t="shared" si="126"/>
        <v>Joan Martín</v>
      </c>
      <c r="CA190" s="90">
        <f>IF(BZ190="","",((SUMIF(Tirades!$AD$5:$AD$1081,G189,Tirades!$AX$5:$AX$1081))+A189))</f>
        <v>1.000000225</v>
      </c>
    </row>
    <row r="191" spans="1:79">
      <c r="A191" s="70">
        <v>2.2700000000000001E-7</v>
      </c>
      <c r="B191" s="143"/>
      <c r="C191" s="142"/>
      <c r="D191" s="157"/>
      <c r="E191" s="127" t="str">
        <f t="shared" si="123"/>
        <v>Bit-Team</v>
      </c>
      <c r="F191" s="124"/>
      <c r="G191" s="83" t="s">
        <v>220</v>
      </c>
      <c r="H191" s="152"/>
      <c r="I191" s="122">
        <f t="shared" si="128"/>
        <v>25</v>
      </c>
      <c r="J191" s="26">
        <v>3</v>
      </c>
      <c r="K191" s="28">
        <f t="shared" si="129"/>
        <v>253</v>
      </c>
      <c r="L191" s="142"/>
      <c r="M191" s="122">
        <f t="shared" si="130"/>
        <v>35</v>
      </c>
      <c r="N191" s="26">
        <v>3</v>
      </c>
      <c r="O191" s="28">
        <f t="shared" si="131"/>
        <v>353</v>
      </c>
      <c r="P191" s="142"/>
      <c r="Q191" s="122">
        <f t="shared" si="132"/>
        <v>0</v>
      </c>
      <c r="R191" s="26"/>
      <c r="S191" s="28" t="str">
        <f t="shared" si="133"/>
        <v/>
      </c>
      <c r="T191" s="142"/>
      <c r="U191" s="122">
        <f t="shared" si="134"/>
        <v>0</v>
      </c>
      <c r="V191" s="26"/>
      <c r="W191" s="28" t="str">
        <f t="shared" si="135"/>
        <v/>
      </c>
      <c r="X191" s="142"/>
      <c r="Y191" s="122">
        <f t="shared" si="136"/>
        <v>0</v>
      </c>
      <c r="Z191" s="26"/>
      <c r="AA191" s="72" t="str">
        <f t="shared" si="137"/>
        <v/>
      </c>
      <c r="AB191" s="25">
        <f>IF(G191="","",COUNTIF(Tirades!$AY$5:$AY$1081,G191))</f>
        <v>2</v>
      </c>
      <c r="AC191" s="1">
        <f>IF(SUMIF(Tirades!$AD$5:$AD$216,G191,Tirades!$AP$5:$AP$216)=0,"",SUMIF(Tirades!$AD$5:$AD$216,G191,Tirades!$AP$5:$AP$216))</f>
        <v>72</v>
      </c>
      <c r="AD191" s="1">
        <f>IF(SUMIF(Tirades!$AD$221:$AD$432,G191,Tirades!$AP$221:$AP$432)=0,"",SUMIF(Tirades!$AD$221:$AD$432,G191,Tirades!$AP$221:$AP$432))</f>
        <v>50</v>
      </c>
      <c r="AE191" s="1" t="str">
        <f>IF(SUMIF(Tirades!$AD$437:$AD$649,G191,Tirades!$AP$437:$AP$649)=0,"",SUMIF(Tirades!$AD$437:$AD$649,G191,Tirades!$AP$437:$AP$649))</f>
        <v/>
      </c>
      <c r="AF191" s="1" t="str">
        <f>IF(SUMIF(Tirades!$AD$654:$AD$865,G191,Tirades!$AP$654:$AP$865)=0,"",SUMIF(Tirades!$AD$654:$AD$865,G191,Tirades!$AP$654:$AP$865))</f>
        <v/>
      </c>
      <c r="AG191" s="1" t="str">
        <f>IF(SUMIF(Tirades!$AD$870:$AD$1081,G191,Tirades!$AP$870:$AP$1081)=0,"",SUMIF(Tirades!$AD$870:$AD$1081,G191,Tirades!$AP$870:$AP$1081))</f>
        <v/>
      </c>
      <c r="AH191" s="1">
        <f>IF(SUMIF(Tirades!$AD$5:$AD$1081,G191,Tirades!$AP$5:$AP$1081)=0,"",SUMIF(Tirades!$AD$5:$AD$1081,G191,Tirades!$AP$5:$AP$1081))</f>
        <v>122</v>
      </c>
      <c r="AI191" s="4">
        <f t="shared" si="103"/>
        <v>61</v>
      </c>
      <c r="AJ191" s="5">
        <f t="shared" si="104"/>
        <v>61.003502113500005</v>
      </c>
      <c r="AK191" s="1">
        <f t="shared" si="124"/>
        <v>62</v>
      </c>
      <c r="AL191" s="1">
        <f>SUMIF(Tirades!$AD$5:$AD$1081,G191,Tirades!$AR$5:$AR$1081)</f>
        <v>7</v>
      </c>
      <c r="AM191" s="6">
        <f t="shared" si="108"/>
        <v>7.0000000000000001E-3</v>
      </c>
      <c r="AN191" s="1">
        <f>SUMIF(Tirades!$AD$5:$AD$1081,G191,Tirades!$AS$5:$AS$1081)</f>
        <v>4</v>
      </c>
      <c r="AO191" s="7">
        <f t="shared" si="109"/>
        <v>3.9999999999999998E-6</v>
      </c>
      <c r="AP191" s="5">
        <f t="shared" si="105"/>
        <v>122.00700422700001</v>
      </c>
      <c r="AQ191" s="1" t="str">
        <f t="shared" si="106"/>
        <v>Adrià Ruiz</v>
      </c>
      <c r="AR191" s="1" t="str">
        <f t="shared" si="110"/>
        <v>Bit-Team</v>
      </c>
      <c r="AS191" t="str">
        <f t="shared" si="111"/>
        <v/>
      </c>
      <c r="AT191" s="1" t="str">
        <f t="shared" si="112"/>
        <v/>
      </c>
      <c r="AU191" s="1" t="str">
        <f t="shared" si="113"/>
        <v/>
      </c>
      <c r="AV191">
        <f t="shared" si="114"/>
        <v>61.003502113500005</v>
      </c>
      <c r="AW191" s="1">
        <f t="shared" si="115"/>
        <v>34</v>
      </c>
      <c r="AX191" s="1" t="str">
        <f t="shared" si="116"/>
        <v>Adrià Ruiz</v>
      </c>
      <c r="AY191" s="1" t="str">
        <f t="shared" si="117"/>
        <v/>
      </c>
      <c r="AZ191" s="1" t="str">
        <f t="shared" si="118"/>
        <v/>
      </c>
      <c r="BA191" s="1" t="str">
        <f t="shared" si="119"/>
        <v/>
      </c>
      <c r="BB191" s="1" t="str">
        <f t="shared" si="120"/>
        <v/>
      </c>
      <c r="BC191" s="1" t="str">
        <f t="shared" si="121"/>
        <v/>
      </c>
      <c r="BD191" s="1" t="str">
        <f t="shared" si="122"/>
        <v/>
      </c>
      <c r="BE191" s="76">
        <f>IF(G191="","",(SUMIF(Tirades!$BA$5:$BA$1081,G191,Tirades!$BB$5:$BB$1081)))</f>
        <v>18</v>
      </c>
      <c r="BI191" s="30"/>
      <c r="BW191" s="61" t="str">
        <f t="shared" si="127"/>
        <v/>
      </c>
      <c r="BY191" s="75">
        <f t="shared" si="125"/>
        <v>127</v>
      </c>
      <c r="BZ191" s="61" t="str">
        <f t="shared" si="126"/>
        <v>Ot Manresa</v>
      </c>
      <c r="CA191" s="90">
        <f>IF(BZ191="","",((SUMIF(Tirades!$AD$5:$AD$1081,G190,Tirades!$AX$5:$AX$1081))+A190))</f>
        <v>2.2600000000000001E-7</v>
      </c>
    </row>
    <row r="192" spans="1:79">
      <c r="A192" s="70">
        <v>2.28E-7</v>
      </c>
      <c r="B192" s="143"/>
      <c r="C192" s="142"/>
      <c r="D192" s="157"/>
      <c r="E192" s="127" t="str">
        <f t="shared" si="123"/>
        <v>Bit-Team</v>
      </c>
      <c r="F192" s="124"/>
      <c r="G192" s="83" t="s">
        <v>221</v>
      </c>
      <c r="H192" s="152"/>
      <c r="I192" s="122">
        <f t="shared" si="128"/>
        <v>25</v>
      </c>
      <c r="J192" s="26">
        <v>2</v>
      </c>
      <c r="K192" s="28">
        <f t="shared" si="129"/>
        <v>252</v>
      </c>
      <c r="L192" s="142"/>
      <c r="M192" s="122">
        <f t="shared" si="130"/>
        <v>35</v>
      </c>
      <c r="N192" s="26"/>
      <c r="O192" s="28" t="str">
        <f t="shared" si="131"/>
        <v/>
      </c>
      <c r="P192" s="142"/>
      <c r="Q192" s="122">
        <f t="shared" si="132"/>
        <v>0</v>
      </c>
      <c r="R192" s="26"/>
      <c r="S192" s="28" t="str">
        <f t="shared" si="133"/>
        <v/>
      </c>
      <c r="T192" s="142"/>
      <c r="U192" s="122">
        <f t="shared" si="134"/>
        <v>0</v>
      </c>
      <c r="V192" s="26"/>
      <c r="W192" s="28" t="str">
        <f t="shared" si="135"/>
        <v/>
      </c>
      <c r="X192" s="142"/>
      <c r="Y192" s="122">
        <f t="shared" si="136"/>
        <v>0</v>
      </c>
      <c r="Z192" s="50"/>
      <c r="AA192" s="72" t="str">
        <f t="shared" si="137"/>
        <v/>
      </c>
      <c r="AB192" s="25">
        <f>IF(G192="","",COUNTIF(Tirades!$AY$5:$AY$1081,G192))</f>
        <v>1</v>
      </c>
      <c r="AC192" s="1">
        <f>IF(SUMIF(Tirades!$AD$5:$AD$216,G192,Tirades!$AP$5:$AP$216)=0,"",SUMIF(Tirades!$AD$5:$AD$216,G192,Tirades!$AP$5:$AP$216))</f>
        <v>33</v>
      </c>
      <c r="AD192" s="1" t="str">
        <f>IF(SUMIF(Tirades!$AD$221:$AD$432,G192,Tirades!$AP$221:$AP$432)=0,"",SUMIF(Tirades!$AD$221:$AD$432,G192,Tirades!$AP$221:$AP$432))</f>
        <v/>
      </c>
      <c r="AE192" s="1" t="str">
        <f>IF(SUMIF(Tirades!$AD$437:$AD$649,G192,Tirades!$AP$437:$AP$649)=0,"",SUMIF(Tirades!$AD$437:$AD$649,G192,Tirades!$AP$437:$AP$649))</f>
        <v/>
      </c>
      <c r="AF192" s="1" t="str">
        <f>IF(SUMIF(Tirades!$AD$654:$AD$865,G192,Tirades!$AP$654:$AP$865)=0,"",SUMIF(Tirades!$AD$654:$AD$865,G192,Tirades!$AP$654:$AP$865))</f>
        <v/>
      </c>
      <c r="AG192" s="1" t="str">
        <f>IF(SUMIF(Tirades!$AD$870:$AD$1081,G192,Tirades!$AP$870:$AP$1081)=0,"",SUMIF(Tirades!$AD$870:$AD$1081,G192,Tirades!$AP$870:$AP$1081))</f>
        <v/>
      </c>
      <c r="AH192" s="1">
        <f>IF(SUMIF(Tirades!$AD$5:$AD$1081,G192,Tirades!$AP$5:$AP$1081)=0,"",SUMIF(Tirades!$AD$5:$AD$1081,G192,Tirades!$AP$5:$AP$1081))</f>
        <v>33</v>
      </c>
      <c r="AI192" s="4">
        <f t="shared" si="103"/>
        <v>33</v>
      </c>
      <c r="AJ192" s="5">
        <f t="shared" si="104"/>
        <v>33.001000227999995</v>
      </c>
      <c r="AK192" s="1">
        <f t="shared" si="124"/>
        <v>176</v>
      </c>
      <c r="AL192" s="1">
        <f>SUMIF(Tirades!$AD$5:$AD$1081,G192,Tirades!$AR$5:$AR$1081)</f>
        <v>1</v>
      </c>
      <c r="AM192" s="6">
        <f t="shared" si="108"/>
        <v>1E-3</v>
      </c>
      <c r="AN192" s="1">
        <f>SUMIF(Tirades!$AD$5:$AD$1081,G192,Tirades!$AS$5:$AS$1081)</f>
        <v>0</v>
      </c>
      <c r="AO192" s="7">
        <f t="shared" si="109"/>
        <v>0</v>
      </c>
      <c r="AP192" s="5">
        <f t="shared" si="105"/>
        <v>33.001000227999995</v>
      </c>
      <c r="AQ192" s="1" t="str">
        <f t="shared" si="106"/>
        <v>Alberto Rojo</v>
      </c>
      <c r="AR192" s="1" t="str">
        <f t="shared" si="110"/>
        <v>Bit-Team</v>
      </c>
      <c r="AS192" t="str">
        <f t="shared" si="111"/>
        <v/>
      </c>
      <c r="AT192" s="1" t="str">
        <f t="shared" si="112"/>
        <v/>
      </c>
      <c r="AU192" s="1" t="str">
        <f t="shared" si="113"/>
        <v/>
      </c>
      <c r="AV192">
        <f t="shared" si="114"/>
        <v>33.001000227999995</v>
      </c>
      <c r="AW192" s="1">
        <f t="shared" si="115"/>
        <v>128</v>
      </c>
      <c r="AX192" s="1" t="str">
        <f t="shared" si="116"/>
        <v>Alberto Rojo</v>
      </c>
      <c r="AY192" s="1" t="str">
        <f t="shared" si="117"/>
        <v/>
      </c>
      <c r="AZ192" s="1" t="str">
        <f t="shared" si="118"/>
        <v/>
      </c>
      <c r="BA192" s="1" t="str">
        <f t="shared" si="119"/>
        <v/>
      </c>
      <c r="BB192" s="1" t="str">
        <f t="shared" si="120"/>
        <v/>
      </c>
      <c r="BC192" s="1" t="str">
        <f t="shared" si="121"/>
        <v/>
      </c>
      <c r="BD192" s="1" t="str">
        <f t="shared" si="122"/>
        <v/>
      </c>
      <c r="BE192" s="76">
        <f>IF(G192="","",(SUMIF(Tirades!$BA$5:$BA$1081,G192,Tirades!$BB$5:$BB$1081)))</f>
        <v>9</v>
      </c>
      <c r="BI192" s="30"/>
      <c r="BW192" s="61" t="str">
        <f t="shared" si="127"/>
        <v/>
      </c>
      <c r="BY192" s="75">
        <f t="shared" si="125"/>
        <v>126</v>
      </c>
      <c r="BZ192" s="61" t="str">
        <f t="shared" si="126"/>
        <v>Adrià Ruiz</v>
      </c>
      <c r="CA192" s="90">
        <f>IF(BZ192="","",((SUMIF(Tirades!$AD$5:$AD$1081,G191,Tirades!$AX$5:$AX$1081))+A191))</f>
        <v>2.2700000000000001E-7</v>
      </c>
    </row>
    <row r="193" spans="1:79">
      <c r="A193" s="70">
        <v>2.29E-7</v>
      </c>
      <c r="B193" s="143"/>
      <c r="C193" s="142"/>
      <c r="D193" s="157"/>
      <c r="E193" s="127" t="str">
        <f t="shared" si="123"/>
        <v>Bit-Team</v>
      </c>
      <c r="F193" s="123"/>
      <c r="G193" s="83"/>
      <c r="H193" s="152"/>
      <c r="I193" s="122">
        <f t="shared" si="128"/>
        <v>25</v>
      </c>
      <c r="J193" s="26"/>
      <c r="K193" s="28" t="str">
        <f t="shared" si="129"/>
        <v/>
      </c>
      <c r="L193" s="142"/>
      <c r="M193" s="122">
        <f t="shared" si="130"/>
        <v>35</v>
      </c>
      <c r="N193" s="26"/>
      <c r="O193" s="28" t="str">
        <f t="shared" si="131"/>
        <v/>
      </c>
      <c r="P193" s="142"/>
      <c r="Q193" s="122">
        <f t="shared" si="132"/>
        <v>0</v>
      </c>
      <c r="R193" s="26"/>
      <c r="S193" s="28" t="str">
        <f t="shared" si="133"/>
        <v/>
      </c>
      <c r="T193" s="142"/>
      <c r="U193" s="122">
        <f t="shared" si="134"/>
        <v>0</v>
      </c>
      <c r="V193" s="26"/>
      <c r="W193" s="28" t="str">
        <f t="shared" si="135"/>
        <v/>
      </c>
      <c r="X193" s="142"/>
      <c r="Y193" s="122">
        <f t="shared" si="136"/>
        <v>0</v>
      </c>
      <c r="Z193" s="50"/>
      <c r="AA193" s="72" t="str">
        <f t="shared" si="137"/>
        <v/>
      </c>
      <c r="AB193" s="25" t="str">
        <f>IF(G193="","",COUNTIF(Tirades!$AY$5:$AY$1081,G193))</f>
        <v/>
      </c>
      <c r="AC193" s="1" t="str">
        <f>IF(SUMIF(Tirades!$AD$5:$AD$216,G193,Tirades!$AP$5:$AP$216)=0,"",SUMIF(Tirades!$AD$5:$AD$216,G193,Tirades!$AP$5:$AP$216))</f>
        <v/>
      </c>
      <c r="AD193" s="1" t="str">
        <f>IF(SUMIF(Tirades!$AD$221:$AD$432,G193,Tirades!$AP$221:$AP$432)=0,"",SUMIF(Tirades!$AD$221:$AD$432,G193,Tirades!$AP$221:$AP$432))</f>
        <v/>
      </c>
      <c r="AE193" s="1" t="str">
        <f>IF(SUMIF(Tirades!$AD$437:$AD$649,G193,Tirades!$AP$437:$AP$649)=0,"",SUMIF(Tirades!$AD$437:$AD$649,G193,Tirades!$AP$437:$AP$649))</f>
        <v/>
      </c>
      <c r="AF193" s="1" t="str">
        <f>IF(SUMIF(Tirades!$AD$654:$AD$865,G193,Tirades!$AP$654:$AP$865)=0,"",SUMIF(Tirades!$AD$654:$AD$865,G193,Tirades!$AP$654:$AP$865))</f>
        <v/>
      </c>
      <c r="AG193" s="1" t="str">
        <f>IF(SUMIF(Tirades!$AD$870:$AD$1081,G193,Tirades!$AP$870:$AP$1081)=0,"",SUMIF(Tirades!$AD$870:$AD$1081,G193,Tirades!$AP$870:$AP$1081))</f>
        <v/>
      </c>
      <c r="AH193" s="1" t="str">
        <f>IF(SUMIF(Tirades!$AD$5:$AD$1081,G193,Tirades!$AP$5:$AP$1081)=0,"",SUMIF(Tirades!$AD$5:$AD$1081,G193,Tirades!$AP$5:$AP$1081))</f>
        <v/>
      </c>
      <c r="AI193" s="4" t="str">
        <f t="shared" si="103"/>
        <v/>
      </c>
      <c r="AJ193" s="5" t="str">
        <f t="shared" si="104"/>
        <v/>
      </c>
      <c r="AK193" s="1" t="str">
        <f t="shared" si="124"/>
        <v/>
      </c>
      <c r="AL193" s="1">
        <f>SUMIF(Tirades!$AD$5:$AD$1081,G193,Tirades!$AR$5:$AR$1081)</f>
        <v>0</v>
      </c>
      <c r="AM193" s="6">
        <f t="shared" si="108"/>
        <v>0</v>
      </c>
      <c r="AN193" s="1">
        <f>SUMIF(Tirades!$AD$5:$AD$1081,G193,Tirades!$AS$5:$AS$1081)</f>
        <v>0</v>
      </c>
      <c r="AO193" s="7">
        <f t="shared" si="109"/>
        <v>0</v>
      </c>
      <c r="AP193" s="5" t="str">
        <f t="shared" si="105"/>
        <v/>
      </c>
      <c r="AQ193" s="1" t="str">
        <f t="shared" si="106"/>
        <v/>
      </c>
      <c r="AR193" s="1" t="str">
        <f t="shared" si="110"/>
        <v/>
      </c>
      <c r="AS193" t="str">
        <f t="shared" si="111"/>
        <v/>
      </c>
      <c r="AT193" s="1" t="str">
        <f t="shared" si="112"/>
        <v/>
      </c>
      <c r="AU193" s="1" t="str">
        <f t="shared" si="113"/>
        <v/>
      </c>
      <c r="AV193" t="str">
        <f t="shared" si="114"/>
        <v/>
      </c>
      <c r="AW193" s="1" t="str">
        <f t="shared" si="115"/>
        <v/>
      </c>
      <c r="AX193" s="1" t="str">
        <f t="shared" si="116"/>
        <v/>
      </c>
      <c r="AY193" s="1" t="str">
        <f t="shared" si="117"/>
        <v/>
      </c>
      <c r="AZ193" s="1" t="str">
        <f t="shared" si="118"/>
        <v/>
      </c>
      <c r="BA193" s="1" t="str">
        <f t="shared" si="119"/>
        <v/>
      </c>
      <c r="BB193" s="1" t="str">
        <f t="shared" si="120"/>
        <v/>
      </c>
      <c r="BC193" s="1" t="str">
        <f t="shared" si="121"/>
        <v/>
      </c>
      <c r="BD193" s="1" t="str">
        <f t="shared" si="122"/>
        <v/>
      </c>
      <c r="BE193" s="76" t="str">
        <f>IF(G193="","",(SUMIF(Tirades!$BA$5:$BA$1081,G193,Tirades!$BB$5:$BB$1081)))</f>
        <v/>
      </c>
      <c r="BI193" s="30"/>
      <c r="BW193" s="61" t="str">
        <f t="shared" si="127"/>
        <v/>
      </c>
      <c r="BY193" s="75">
        <f t="shared" si="125"/>
        <v>75</v>
      </c>
      <c r="BZ193" s="61" t="str">
        <f t="shared" si="126"/>
        <v>Alberto Rojo</v>
      </c>
      <c r="CA193" s="90">
        <f>IF(BZ193="","",((SUMIF(Tirades!$AD$5:$AD$1081,G192,Tirades!$AX$5:$AX$1081))+A192))</f>
        <v>1.000000228</v>
      </c>
    </row>
    <row r="194" spans="1:79">
      <c r="A194" s="70">
        <v>2.2999999999999999E-7</v>
      </c>
      <c r="B194" s="143"/>
      <c r="C194" s="142"/>
      <c r="D194" s="157"/>
      <c r="E194" s="127" t="str">
        <f t="shared" si="123"/>
        <v>Bit-Team</v>
      </c>
      <c r="F194" s="123"/>
      <c r="G194" s="83"/>
      <c r="H194" s="152"/>
      <c r="I194" s="122">
        <f t="shared" si="128"/>
        <v>25</v>
      </c>
      <c r="J194" s="26"/>
      <c r="K194" s="28" t="str">
        <f t="shared" si="129"/>
        <v/>
      </c>
      <c r="L194" s="142"/>
      <c r="M194" s="122">
        <f t="shared" si="130"/>
        <v>35</v>
      </c>
      <c r="N194" s="26"/>
      <c r="O194" s="28" t="str">
        <f t="shared" si="131"/>
        <v/>
      </c>
      <c r="P194" s="142"/>
      <c r="Q194" s="122">
        <f t="shared" si="132"/>
        <v>0</v>
      </c>
      <c r="R194" s="26"/>
      <c r="S194" s="28" t="str">
        <f t="shared" si="133"/>
        <v/>
      </c>
      <c r="T194" s="142"/>
      <c r="U194" s="122">
        <f t="shared" si="134"/>
        <v>0</v>
      </c>
      <c r="V194" s="26"/>
      <c r="W194" s="28" t="str">
        <f t="shared" si="135"/>
        <v/>
      </c>
      <c r="X194" s="142"/>
      <c r="Y194" s="122">
        <f t="shared" si="136"/>
        <v>0</v>
      </c>
      <c r="Z194" s="26"/>
      <c r="AA194" s="72" t="str">
        <f t="shared" si="137"/>
        <v/>
      </c>
      <c r="AB194" s="25" t="str">
        <f>IF(G194="","",COUNTIF(Tirades!$AY$5:$AY$1081,G194))</f>
        <v/>
      </c>
      <c r="AC194" s="1" t="str">
        <f>IF(SUMIF(Tirades!$AD$5:$AD$216,G194,Tirades!$AP$5:$AP$216)=0,"",SUMIF(Tirades!$AD$5:$AD$216,G194,Tirades!$AP$5:$AP$216))</f>
        <v/>
      </c>
      <c r="AD194" s="1" t="str">
        <f>IF(SUMIF(Tirades!$AD$221:$AD$432,G194,Tirades!$AP$221:$AP$432)=0,"",SUMIF(Tirades!$AD$221:$AD$432,G194,Tirades!$AP$221:$AP$432))</f>
        <v/>
      </c>
      <c r="AE194" s="1" t="str">
        <f>IF(SUMIF(Tirades!$AD$437:$AD$649,G194,Tirades!$AP$437:$AP$649)=0,"",SUMIF(Tirades!$AD$437:$AD$649,G194,Tirades!$AP$437:$AP$649))</f>
        <v/>
      </c>
      <c r="AF194" s="1" t="str">
        <f>IF(SUMIF(Tirades!$AD$654:$AD$865,G194,Tirades!$AP$654:$AP$865)=0,"",SUMIF(Tirades!$AD$654:$AD$865,G194,Tirades!$AP$654:$AP$865))</f>
        <v/>
      </c>
      <c r="AG194" s="1" t="str">
        <f>IF(SUMIF(Tirades!$AD$870:$AD$1081,G194,Tirades!$AP$870:$AP$1081)=0,"",SUMIF(Tirades!$AD$870:$AD$1081,G194,Tirades!$AP$870:$AP$1081))</f>
        <v/>
      </c>
      <c r="AH194" s="1" t="str">
        <f>IF(SUMIF(Tirades!$AD$5:$AD$1081,G194,Tirades!$AP$5:$AP$1081)=0,"",SUMIF(Tirades!$AD$5:$AD$1081,G194,Tirades!$AP$5:$AP$1081))</f>
        <v/>
      </c>
      <c r="AI194" s="4" t="str">
        <f t="shared" si="103"/>
        <v/>
      </c>
      <c r="AJ194" s="5" t="str">
        <f t="shared" si="104"/>
        <v/>
      </c>
      <c r="AK194" s="1" t="str">
        <f t="shared" si="124"/>
        <v/>
      </c>
      <c r="AL194" s="1">
        <f>SUMIF(Tirades!$AD$5:$AD$1081,G194,Tirades!$AR$5:$AR$1081)</f>
        <v>0</v>
      </c>
      <c r="AM194" s="6">
        <f t="shared" si="108"/>
        <v>0</v>
      </c>
      <c r="AN194" s="1">
        <f>SUMIF(Tirades!$AD$5:$AD$1081,G194,Tirades!$AS$5:$AS$1081)</f>
        <v>0</v>
      </c>
      <c r="AO194" s="7">
        <f t="shared" si="109"/>
        <v>0</v>
      </c>
      <c r="AP194" s="5" t="str">
        <f t="shared" si="105"/>
        <v/>
      </c>
      <c r="AQ194" s="1" t="str">
        <f t="shared" si="106"/>
        <v/>
      </c>
      <c r="AR194" s="1" t="str">
        <f t="shared" si="110"/>
        <v/>
      </c>
      <c r="AS194" t="str">
        <f t="shared" si="111"/>
        <v/>
      </c>
      <c r="AT194" s="1" t="str">
        <f t="shared" si="112"/>
        <v/>
      </c>
      <c r="AU194" s="1" t="str">
        <f t="shared" si="113"/>
        <v/>
      </c>
      <c r="AV194" t="str">
        <f t="shared" si="114"/>
        <v/>
      </c>
      <c r="AW194" s="1" t="str">
        <f t="shared" si="115"/>
        <v/>
      </c>
      <c r="AX194" s="1" t="str">
        <f t="shared" si="116"/>
        <v/>
      </c>
      <c r="AY194" s="1" t="str">
        <f t="shared" si="117"/>
        <v/>
      </c>
      <c r="AZ194" s="1" t="str">
        <f t="shared" si="118"/>
        <v/>
      </c>
      <c r="BA194" s="1" t="str">
        <f t="shared" si="119"/>
        <v/>
      </c>
      <c r="BB194" s="1" t="str">
        <f t="shared" si="120"/>
        <v/>
      </c>
      <c r="BC194" s="1" t="str">
        <f t="shared" si="121"/>
        <v/>
      </c>
      <c r="BD194" s="1" t="str">
        <f t="shared" si="122"/>
        <v/>
      </c>
      <c r="BE194" s="76" t="str">
        <f>IF(G194="","",(SUMIF(Tirades!$BA$5:$BA$1081,G194,Tirades!$BB$5:$BB$1081)))</f>
        <v/>
      </c>
      <c r="BI194" s="30"/>
      <c r="BW194" s="61" t="str">
        <f t="shared" si="127"/>
        <v/>
      </c>
      <c r="BY194" s="75" t="str">
        <f t="shared" si="125"/>
        <v/>
      </c>
      <c r="BZ194" s="61" t="str">
        <f t="shared" si="126"/>
        <v/>
      </c>
      <c r="CA194" s="90" t="str">
        <f>IF(BZ194="","",((SUMIF(Tirades!$AD$5:$AD$1081,G193,Tirades!$AX$5:$AX$1081))+A193))</f>
        <v/>
      </c>
    </row>
    <row r="195" spans="1:79">
      <c r="A195" s="70">
        <v>2.3099999999999999E-7</v>
      </c>
      <c r="B195" s="143">
        <v>25</v>
      </c>
      <c r="C195" s="142"/>
      <c r="D195" s="146" t="s">
        <v>222</v>
      </c>
      <c r="E195" s="127" t="str">
        <f>D195</f>
        <v>Torderenys</v>
      </c>
      <c r="F195" s="123"/>
      <c r="G195" s="83" t="s">
        <v>223</v>
      </c>
      <c r="H195" s="152">
        <v>26</v>
      </c>
      <c r="I195" s="122">
        <f>H195</f>
        <v>26</v>
      </c>
      <c r="J195" s="26">
        <v>4</v>
      </c>
      <c r="K195" s="28">
        <f>IF(J195="","",(I195*10)+J195)</f>
        <v>264</v>
      </c>
      <c r="L195" s="142">
        <v>16</v>
      </c>
      <c r="M195" s="122">
        <f>L195</f>
        <v>16</v>
      </c>
      <c r="N195" s="26">
        <v>3</v>
      </c>
      <c r="O195" s="28">
        <f t="shared" si="131"/>
        <v>163</v>
      </c>
      <c r="P195" s="142"/>
      <c r="Q195" s="122">
        <f>P195</f>
        <v>0</v>
      </c>
      <c r="R195" s="26"/>
      <c r="S195" s="28" t="str">
        <f t="shared" ref="S195:S242" si="138">IF(R195="","",Q195*10+R195)</f>
        <v/>
      </c>
      <c r="T195" s="142"/>
      <c r="U195" s="122">
        <f>T195</f>
        <v>0</v>
      </c>
      <c r="V195" s="26"/>
      <c r="W195" s="28" t="str">
        <f t="shared" ref="W195:W242" si="139">IF(V195="","",U195*10+V195)</f>
        <v/>
      </c>
      <c r="X195" s="142"/>
      <c r="Y195" s="122">
        <f>X195</f>
        <v>0</v>
      </c>
      <c r="Z195" s="26"/>
      <c r="AA195" s="72" t="str">
        <f t="shared" ref="AA195:AA258" si="140">IF(Z195="","",Y195*10+Z195)</f>
        <v/>
      </c>
      <c r="AB195" s="25">
        <f>IF(G195="","",COUNTIF(Tirades!$AY$5:$AY$1081,G195))</f>
        <v>2</v>
      </c>
      <c r="AC195" s="1">
        <f>IF(SUMIF(Tirades!$AD$5:$AD$216,G195,Tirades!$AP$5:$AP$216)=0,"",SUMIF(Tirades!$AD$5:$AD$216,G195,Tirades!$AP$5:$AP$216))</f>
        <v>38</v>
      </c>
      <c r="AD195" s="1">
        <f>IF(SUMIF(Tirades!$AD$221:$AD$432,G195,Tirades!$AP$221:$AP$432)=0,"",SUMIF(Tirades!$AD$221:$AD$432,G195,Tirades!$AP$221:$AP$432))</f>
        <v>31</v>
      </c>
      <c r="AE195" s="1" t="str">
        <f>IF(SUMIF(Tirades!$AD$437:$AD$649,G195,Tirades!$AP$437:$AP$649)=0,"",SUMIF(Tirades!$AD$437:$AD$649,G195,Tirades!$AP$437:$AP$649))</f>
        <v/>
      </c>
      <c r="AF195" s="1" t="str">
        <f>IF(SUMIF(Tirades!$AD$654:$AD$865,G195,Tirades!$AP$654:$AP$865)=0,"",SUMIF(Tirades!$AD$654:$AD$865,G195,Tirades!$AP$654:$AP$865))</f>
        <v/>
      </c>
      <c r="AG195" s="1" t="str">
        <f>IF(SUMIF(Tirades!$AD$870:$AD$1081,G195,Tirades!$AP$870:$AP$1081)=0,"",SUMIF(Tirades!$AD$870:$AD$1081,G195,Tirades!$AP$870:$AP$1081))</f>
        <v/>
      </c>
      <c r="AH195" s="1">
        <f>IF(SUMIF(Tirades!$AD$5:$AD$1081,G195,Tirades!$AP$5:$AP$1081)=0,"",SUMIF(Tirades!$AD$5:$AD$1081,G195,Tirades!$AP$5:$AP$1081))</f>
        <v>69</v>
      </c>
      <c r="AI195" s="4">
        <f t="shared" ref="AI195:AI258" si="141">IF(BE195=0,"",IF(BE195="","",(AH195/BE195)*9))</f>
        <v>34.5</v>
      </c>
      <c r="AJ195" s="5">
        <f t="shared" ref="AJ195:AJ258" si="142">IF(AP195="","",((AP195/BE195)*9))</f>
        <v>34.502000615500002</v>
      </c>
      <c r="AK195" s="1">
        <f t="shared" si="124"/>
        <v>168</v>
      </c>
      <c r="AL195" s="1">
        <f>SUMIF(Tirades!$AD$5:$AD$1081,G195,Tirades!$AR$5:$AR$1081)</f>
        <v>4</v>
      </c>
      <c r="AM195" s="6">
        <f t="shared" si="108"/>
        <v>4.0000000000000001E-3</v>
      </c>
      <c r="AN195" s="1">
        <f>SUMIF(Tirades!$AD$5:$AD$1081,G195,Tirades!$AS$5:$AS$1081)</f>
        <v>1</v>
      </c>
      <c r="AO195" s="7">
        <f t="shared" si="109"/>
        <v>9.9999999999999995E-7</v>
      </c>
      <c r="AP195" s="5">
        <f t="shared" ref="AP195:AP258" si="143">IF(AH195="","",AH195+AM195+AO195+A195)</f>
        <v>69.004001231000004</v>
      </c>
      <c r="AQ195" s="1" t="str">
        <f t="shared" ref="AQ195:AQ258" si="144">IF(G195="","",G195)</f>
        <v>Anna Diaz</v>
      </c>
      <c r="AR195" s="1" t="str">
        <f t="shared" si="110"/>
        <v>Torderenys</v>
      </c>
      <c r="AS195" t="str">
        <f t="shared" si="111"/>
        <v/>
      </c>
      <c r="AT195" s="1" t="str">
        <f t="shared" si="112"/>
        <v/>
      </c>
      <c r="AU195" s="1" t="str">
        <f t="shared" si="113"/>
        <v/>
      </c>
      <c r="AV195">
        <f t="shared" si="114"/>
        <v>34.502000615500002</v>
      </c>
      <c r="AW195" s="1">
        <f t="shared" si="115"/>
        <v>120</v>
      </c>
      <c r="AX195" s="1" t="str">
        <f t="shared" si="116"/>
        <v>Anna Diaz</v>
      </c>
      <c r="AY195" s="1" t="str">
        <f t="shared" si="117"/>
        <v/>
      </c>
      <c r="AZ195" s="1" t="str">
        <f t="shared" si="118"/>
        <v/>
      </c>
      <c r="BA195" s="1" t="str">
        <f t="shared" si="119"/>
        <v/>
      </c>
      <c r="BB195" s="1" t="str">
        <f t="shared" si="120"/>
        <v/>
      </c>
      <c r="BC195" s="1" t="str">
        <f t="shared" si="121"/>
        <v/>
      </c>
      <c r="BD195" s="1" t="str">
        <f t="shared" si="122"/>
        <v/>
      </c>
      <c r="BE195" s="76">
        <f>IF(G195="","",(SUMIF(Tirades!$BA$5:$BA$1081,G195,Tirades!$BB$5:$BB$1081)))</f>
        <v>18</v>
      </c>
      <c r="BI195" s="30"/>
      <c r="BW195" s="61" t="str">
        <f t="shared" si="127"/>
        <v/>
      </c>
      <c r="BY195" s="75" t="str">
        <f t="shared" si="125"/>
        <v/>
      </c>
      <c r="BZ195" s="61" t="str">
        <f t="shared" si="126"/>
        <v/>
      </c>
      <c r="CA195" s="90" t="str">
        <f>IF(BZ195="","",((SUMIF(Tirades!$AD$5:$AD$1081,G194,Tirades!$AX$5:$AX$1081))+A194))</f>
        <v/>
      </c>
    </row>
    <row r="196" spans="1:79">
      <c r="A196" s="70">
        <v>2.3200000000000001E-7</v>
      </c>
      <c r="B196" s="143"/>
      <c r="C196" s="142"/>
      <c r="D196" s="147"/>
      <c r="E196" s="127" t="str">
        <f t="shared" si="123"/>
        <v>Torderenys</v>
      </c>
      <c r="F196" s="123"/>
      <c r="G196" s="83" t="s">
        <v>224</v>
      </c>
      <c r="H196" s="152"/>
      <c r="I196" s="122">
        <f t="shared" ref="I196:I258" si="145">I195</f>
        <v>26</v>
      </c>
      <c r="J196" s="26">
        <v>1</v>
      </c>
      <c r="K196" s="28">
        <f t="shared" ref="K196:K242" si="146">IF(J196="","",(I196*10)+J196)</f>
        <v>261</v>
      </c>
      <c r="L196" s="142"/>
      <c r="M196" s="122">
        <f t="shared" si="130"/>
        <v>16</v>
      </c>
      <c r="N196" s="26">
        <v>4</v>
      </c>
      <c r="O196" s="28">
        <f t="shared" si="131"/>
        <v>164</v>
      </c>
      <c r="P196" s="142"/>
      <c r="Q196" s="122">
        <f t="shared" ref="Q196:Q242" si="147">Q195</f>
        <v>0</v>
      </c>
      <c r="R196" s="26"/>
      <c r="S196" s="28" t="str">
        <f t="shared" si="138"/>
        <v/>
      </c>
      <c r="T196" s="142"/>
      <c r="U196" s="122">
        <f t="shared" ref="U196:U242" si="148">U195</f>
        <v>0</v>
      </c>
      <c r="V196" s="26"/>
      <c r="W196" s="28" t="str">
        <f t="shared" si="139"/>
        <v/>
      </c>
      <c r="X196" s="142"/>
      <c r="Y196" s="122">
        <f t="shared" ref="Y196:Y258" si="149">Y195</f>
        <v>0</v>
      </c>
      <c r="Z196" s="26"/>
      <c r="AA196" s="72" t="str">
        <f t="shared" si="140"/>
        <v/>
      </c>
      <c r="AB196" s="25">
        <f>IF(G196="","",COUNTIF(Tirades!$AY$5:$AY$1081,G196))</f>
        <v>2</v>
      </c>
      <c r="AC196" s="1">
        <f>IF(SUMIF(Tirades!$AD$5:$AD$216,G196,Tirades!$AP$5:$AP$216)=0,"",SUMIF(Tirades!$AD$5:$AD$216,G196,Tirades!$AP$5:$AP$216))</f>
        <v>68</v>
      </c>
      <c r="AD196" s="1">
        <f>IF(SUMIF(Tirades!$AD$221:$AD$432,G196,Tirades!$AP$221:$AP$432)=0,"",SUMIF(Tirades!$AD$221:$AD$432,G196,Tirades!$AP$221:$AP$432))</f>
        <v>34</v>
      </c>
      <c r="AE196" s="1" t="str">
        <f>IF(SUMIF(Tirades!$AD$437:$AD$649,G196,Tirades!$AP$437:$AP$649)=0,"",SUMIF(Tirades!$AD$437:$AD$649,G196,Tirades!$AP$437:$AP$649))</f>
        <v/>
      </c>
      <c r="AF196" s="1" t="str">
        <f>IF(SUMIF(Tirades!$AD$654:$AD$865,G196,Tirades!$AP$654:$AP$865)=0,"",SUMIF(Tirades!$AD$654:$AD$865,G196,Tirades!$AP$654:$AP$865))</f>
        <v/>
      </c>
      <c r="AG196" s="1" t="str">
        <f>IF(SUMIF(Tirades!$AD$870:$AD$1081,G196,Tirades!$AP$870:$AP$1081)=0,"",SUMIF(Tirades!$AD$870:$AD$1081,G196,Tirades!$AP$870:$AP$1081))</f>
        <v/>
      </c>
      <c r="AH196" s="1">
        <f>IF(SUMIF(Tirades!$AD$5:$AD$1081,G196,Tirades!$AP$5:$AP$1081)=0,"",SUMIF(Tirades!$AD$5:$AD$1081,G196,Tirades!$AP$5:$AP$1081))</f>
        <v>102</v>
      </c>
      <c r="AI196" s="4">
        <f t="shared" si="141"/>
        <v>51</v>
      </c>
      <c r="AJ196" s="5">
        <f t="shared" si="142"/>
        <v>51.003001616000006</v>
      </c>
      <c r="AK196" s="1">
        <f t="shared" si="124"/>
        <v>113</v>
      </c>
      <c r="AL196" s="1">
        <f>SUMIF(Tirades!$AD$5:$AD$1081,G196,Tirades!$AR$5:$AR$1081)</f>
        <v>6</v>
      </c>
      <c r="AM196" s="6">
        <f t="shared" ref="AM196:AM259" si="150">AL196*0.001</f>
        <v>6.0000000000000001E-3</v>
      </c>
      <c r="AN196" s="1">
        <f>SUMIF(Tirades!$AD$5:$AD$1081,G196,Tirades!$AS$5:$AS$1081)</f>
        <v>3</v>
      </c>
      <c r="AO196" s="7">
        <f t="shared" ref="AO196:AO259" si="151">AN196*0.000001</f>
        <v>3.0000000000000001E-6</v>
      </c>
      <c r="AP196" s="5">
        <f t="shared" si="143"/>
        <v>102.00600323200001</v>
      </c>
      <c r="AQ196" s="1" t="str">
        <f t="shared" si="144"/>
        <v>Sergi Torrentó</v>
      </c>
      <c r="AR196" s="1" t="str">
        <f t="shared" ref="AR196:AR259" si="152">IF(AQ196="","",E196)</f>
        <v>Torderenys</v>
      </c>
      <c r="AS196" t="str">
        <f t="shared" ref="AS196:AS259" si="153">IF(ISNUMBER(FIND("f",F196)), AJ196, "")</f>
        <v/>
      </c>
      <c r="AT196" s="1" t="str">
        <f t="shared" ref="AT196:AT259" si="154">IF(AS196="","",(RANK(AS196,$AS$3:$AS$322,0)))</f>
        <v/>
      </c>
      <c r="AU196" s="1" t="str">
        <f t="shared" ref="AU196:AU259" si="155">IF(AS196="","",AQ196)</f>
        <v/>
      </c>
      <c r="AV196">
        <f t="shared" ref="AV196:AV259" si="156">IF(ISNUMBER(FIND("f",F196)), "", AJ196)</f>
        <v>51.003001616000006</v>
      </c>
      <c r="AW196" s="1">
        <f t="shared" ref="AW196:AW259" si="157">IF(AV196="","",(RANK(AV196,$AV$3:$AV$322,0)))</f>
        <v>72</v>
      </c>
      <c r="AX196" s="1" t="str">
        <f t="shared" ref="AX196:AX259" si="158">IF(AV196="","",AQ196)</f>
        <v>Sergi Torrentó</v>
      </c>
      <c r="AY196" s="1" t="str">
        <f t="shared" ref="AY196:AY259" si="159">IF(ISNUMBER(FIND("a",F196)), AJ196, "")</f>
        <v/>
      </c>
      <c r="AZ196" s="1" t="str">
        <f t="shared" ref="AZ196:AZ259" si="160">IF(AY196="","",(RANK(AY196,$AY$3:$AY$322,0)))</f>
        <v/>
      </c>
      <c r="BA196" s="1" t="str">
        <f t="shared" ref="BA196:BA259" si="161">IF(AY196="","",AQ196)</f>
        <v/>
      </c>
      <c r="BB196" s="1" t="str">
        <f t="shared" ref="BB196:BB259" si="162">IF(ISNUMBER(FIND("b",F196)), AJ196, "")</f>
        <v/>
      </c>
      <c r="BC196" s="1" t="str">
        <f t="shared" ref="BC196:BC259" si="163">IF(BB196="","",(RANK(BB196,$BB$3:$BB$322,0)))</f>
        <v/>
      </c>
      <c r="BD196" s="1" t="str">
        <f t="shared" ref="BD196:BD259" si="164">IF(BB196="","",AQ196)</f>
        <v/>
      </c>
      <c r="BE196" s="76">
        <f>IF(G196="","",(SUMIF(Tirades!$BA$5:$BA$1081,G196,Tirades!$BB$5:$BB$1081)))</f>
        <v>18</v>
      </c>
      <c r="BI196" s="30"/>
      <c r="BW196" s="61" t="str">
        <f t="shared" si="127"/>
        <v/>
      </c>
      <c r="BY196" s="75">
        <f t="shared" si="125"/>
        <v>21</v>
      </c>
      <c r="BZ196" s="61" t="str">
        <f t="shared" si="126"/>
        <v>Anna Diaz</v>
      </c>
      <c r="CA196" s="90">
        <f>IF(BZ196="","",((SUMIF(Tirades!$AD$5:$AD$1081,G195,Tirades!$AX$5:$AX$1081))+A195))</f>
        <v>4.0000002309999996</v>
      </c>
    </row>
    <row r="197" spans="1:79">
      <c r="A197" s="70">
        <v>2.3300000000000001E-7</v>
      </c>
      <c r="B197" s="143"/>
      <c r="C197" s="142"/>
      <c r="D197" s="147"/>
      <c r="E197" s="127" t="str">
        <f t="shared" ref="E197:E260" si="165">E196</f>
        <v>Torderenys</v>
      </c>
      <c r="F197" s="123"/>
      <c r="G197" s="83" t="s">
        <v>225</v>
      </c>
      <c r="H197" s="152"/>
      <c r="I197" s="122">
        <f t="shared" si="145"/>
        <v>26</v>
      </c>
      <c r="J197" s="26">
        <v>3</v>
      </c>
      <c r="K197" s="28">
        <f t="shared" si="146"/>
        <v>263</v>
      </c>
      <c r="L197" s="142"/>
      <c r="M197" s="122">
        <f t="shared" si="130"/>
        <v>16</v>
      </c>
      <c r="N197" s="26">
        <v>1</v>
      </c>
      <c r="O197" s="28">
        <f t="shared" si="131"/>
        <v>161</v>
      </c>
      <c r="P197" s="142"/>
      <c r="Q197" s="122">
        <f t="shared" si="147"/>
        <v>0</v>
      </c>
      <c r="R197" s="26"/>
      <c r="S197" s="28" t="str">
        <f t="shared" si="138"/>
        <v/>
      </c>
      <c r="T197" s="142"/>
      <c r="U197" s="122">
        <f t="shared" si="148"/>
        <v>0</v>
      </c>
      <c r="V197" s="26"/>
      <c r="W197" s="28" t="str">
        <f t="shared" si="139"/>
        <v/>
      </c>
      <c r="X197" s="142"/>
      <c r="Y197" s="122">
        <f t="shared" si="149"/>
        <v>0</v>
      </c>
      <c r="Z197" s="26"/>
      <c r="AA197" s="72" t="str">
        <f t="shared" si="140"/>
        <v/>
      </c>
      <c r="AB197" s="25">
        <f>IF(G197="","",COUNTIF(Tirades!$AY$5:$AY$1081,G197))</f>
        <v>2</v>
      </c>
      <c r="AC197" s="1">
        <f>IF(SUMIF(Tirades!$AD$5:$AD$216,G197,Tirades!$AP$5:$AP$216)=0,"",SUMIF(Tirades!$AD$5:$AD$216,G197,Tirades!$AP$5:$AP$216))</f>
        <v>38</v>
      </c>
      <c r="AD197" s="1">
        <f>IF(SUMIF(Tirades!$AD$221:$AD$432,G197,Tirades!$AP$221:$AP$432)=0,"",SUMIF(Tirades!$AD$221:$AD$432,G197,Tirades!$AP$221:$AP$432))</f>
        <v>33</v>
      </c>
      <c r="AE197" s="1" t="str">
        <f>IF(SUMIF(Tirades!$AD$437:$AD$649,G197,Tirades!$AP$437:$AP$649)=0,"",SUMIF(Tirades!$AD$437:$AD$649,G197,Tirades!$AP$437:$AP$649))</f>
        <v/>
      </c>
      <c r="AF197" s="1" t="str">
        <f>IF(SUMIF(Tirades!$AD$654:$AD$865,G197,Tirades!$AP$654:$AP$865)=0,"",SUMIF(Tirades!$AD$654:$AD$865,G197,Tirades!$AP$654:$AP$865))</f>
        <v/>
      </c>
      <c r="AG197" s="1" t="str">
        <f>IF(SUMIF(Tirades!$AD$870:$AD$1081,G197,Tirades!$AP$870:$AP$1081)=0,"",SUMIF(Tirades!$AD$870:$AD$1081,G197,Tirades!$AP$870:$AP$1081))</f>
        <v/>
      </c>
      <c r="AH197" s="1">
        <f>IF(SUMIF(Tirades!$AD$5:$AD$1081,G197,Tirades!$AP$5:$AP$1081)=0,"",SUMIF(Tirades!$AD$5:$AD$1081,G197,Tirades!$AP$5:$AP$1081))</f>
        <v>71</v>
      </c>
      <c r="AI197" s="4">
        <f t="shared" si="141"/>
        <v>35.5</v>
      </c>
      <c r="AJ197" s="5">
        <f t="shared" si="142"/>
        <v>35.501002116499997</v>
      </c>
      <c r="AK197" s="1">
        <f t="shared" ref="AK197:AK260" si="166">IF(AJ197="","",RANK(AJ197,$AJ$3:$AJ$322,0))</f>
        <v>167</v>
      </c>
      <c r="AL197" s="1">
        <f>SUMIF(Tirades!$AD$5:$AD$1081,G197,Tirades!$AR$5:$AR$1081)</f>
        <v>2</v>
      </c>
      <c r="AM197" s="6">
        <f t="shared" si="150"/>
        <v>2E-3</v>
      </c>
      <c r="AN197" s="1">
        <f>SUMIF(Tirades!$AD$5:$AD$1081,G197,Tirades!$AS$5:$AS$1081)</f>
        <v>4</v>
      </c>
      <c r="AO197" s="7">
        <f t="shared" si="151"/>
        <v>3.9999999999999998E-6</v>
      </c>
      <c r="AP197" s="5">
        <f t="shared" si="143"/>
        <v>71.002004232999994</v>
      </c>
      <c r="AQ197" s="1" t="str">
        <f t="shared" si="144"/>
        <v>Joan Figueras</v>
      </c>
      <c r="AR197" s="1" t="str">
        <f t="shared" si="152"/>
        <v>Torderenys</v>
      </c>
      <c r="AS197" t="str">
        <f t="shared" si="153"/>
        <v/>
      </c>
      <c r="AT197" s="1" t="str">
        <f t="shared" si="154"/>
        <v/>
      </c>
      <c r="AU197" s="1" t="str">
        <f t="shared" si="155"/>
        <v/>
      </c>
      <c r="AV197">
        <f t="shared" si="156"/>
        <v>35.501002116499997</v>
      </c>
      <c r="AW197" s="1">
        <f t="shared" si="157"/>
        <v>119</v>
      </c>
      <c r="AX197" s="1" t="str">
        <f t="shared" si="158"/>
        <v>Joan Figueras</v>
      </c>
      <c r="AY197" s="1" t="str">
        <f t="shared" si="159"/>
        <v/>
      </c>
      <c r="AZ197" s="1" t="str">
        <f t="shared" si="160"/>
        <v/>
      </c>
      <c r="BA197" s="1" t="str">
        <f t="shared" si="161"/>
        <v/>
      </c>
      <c r="BB197" s="1" t="str">
        <f t="shared" si="162"/>
        <v/>
      </c>
      <c r="BC197" s="1" t="str">
        <f t="shared" si="163"/>
        <v/>
      </c>
      <c r="BD197" s="1" t="str">
        <f t="shared" si="164"/>
        <v/>
      </c>
      <c r="BE197" s="76">
        <f>IF(G197="","",(SUMIF(Tirades!$BA$5:$BA$1081,G197,Tirades!$BB$5:$BB$1081)))</f>
        <v>18</v>
      </c>
      <c r="BI197" s="30"/>
      <c r="BW197" s="61" t="str">
        <f t="shared" si="127"/>
        <v/>
      </c>
      <c r="BY197" s="75">
        <f t="shared" ref="BY197:BY260" si="167">IF(BZ197="","",RANK(CA197,CA$4:CA$323))</f>
        <v>74</v>
      </c>
      <c r="BZ197" s="61" t="str">
        <f t="shared" ref="BZ197:BZ260" si="168">AQ196</f>
        <v>Sergi Torrentó</v>
      </c>
      <c r="CA197" s="90">
        <f>IF(BZ197="","",((SUMIF(Tirades!$AD$5:$AD$1081,G196,Tirades!$AX$5:$AX$1081))+A196))</f>
        <v>1.0000002320000001</v>
      </c>
    </row>
    <row r="198" spans="1:79">
      <c r="A198" s="70">
        <v>2.34E-7</v>
      </c>
      <c r="B198" s="143"/>
      <c r="C198" s="142"/>
      <c r="D198" s="147"/>
      <c r="E198" s="127" t="str">
        <f t="shared" si="165"/>
        <v>Torderenys</v>
      </c>
      <c r="F198" s="123"/>
      <c r="G198" s="83" t="s">
        <v>226</v>
      </c>
      <c r="H198" s="152"/>
      <c r="I198" s="122">
        <f t="shared" si="145"/>
        <v>26</v>
      </c>
      <c r="J198" s="26">
        <v>5</v>
      </c>
      <c r="K198" s="28">
        <f t="shared" si="146"/>
        <v>265</v>
      </c>
      <c r="L198" s="142"/>
      <c r="M198" s="122">
        <f t="shared" si="130"/>
        <v>16</v>
      </c>
      <c r="N198" s="26">
        <v>5</v>
      </c>
      <c r="O198" s="28">
        <f t="shared" si="131"/>
        <v>165</v>
      </c>
      <c r="P198" s="142"/>
      <c r="Q198" s="122">
        <f t="shared" si="147"/>
        <v>0</v>
      </c>
      <c r="R198" s="26"/>
      <c r="S198" s="28" t="str">
        <f t="shared" si="138"/>
        <v/>
      </c>
      <c r="T198" s="142"/>
      <c r="U198" s="122">
        <f t="shared" si="148"/>
        <v>0</v>
      </c>
      <c r="V198" s="26"/>
      <c r="W198" s="28" t="str">
        <f t="shared" si="139"/>
        <v/>
      </c>
      <c r="X198" s="142"/>
      <c r="Y198" s="122">
        <f t="shared" si="149"/>
        <v>0</v>
      </c>
      <c r="Z198" s="26"/>
      <c r="AA198" s="72" t="str">
        <f t="shared" si="140"/>
        <v/>
      </c>
      <c r="AB198" s="25">
        <f>IF(G198="","",COUNTIF(Tirades!$AY$5:$AY$1081,G198))</f>
        <v>2</v>
      </c>
      <c r="AC198" s="1">
        <f>IF(SUMIF(Tirades!$AD$5:$AD$216,G198,Tirades!$AP$5:$AP$216)=0,"",SUMIF(Tirades!$AD$5:$AD$216,G198,Tirades!$AP$5:$AP$216))</f>
        <v>62</v>
      </c>
      <c r="AD198" s="1">
        <f>IF(SUMIF(Tirades!$AD$221:$AD$432,G198,Tirades!$AP$221:$AP$432)=0,"",SUMIF(Tirades!$AD$221:$AD$432,G198,Tirades!$AP$221:$AP$432))</f>
        <v>34</v>
      </c>
      <c r="AE198" s="1" t="str">
        <f>IF(SUMIF(Tirades!$AD$437:$AD$649,G198,Tirades!$AP$437:$AP$649)=0,"",SUMIF(Tirades!$AD$437:$AD$649,G198,Tirades!$AP$437:$AP$649))</f>
        <v/>
      </c>
      <c r="AF198" s="1" t="str">
        <f>IF(SUMIF(Tirades!$AD$654:$AD$865,G198,Tirades!$AP$654:$AP$865)=0,"",SUMIF(Tirades!$AD$654:$AD$865,G198,Tirades!$AP$654:$AP$865))</f>
        <v/>
      </c>
      <c r="AG198" s="1" t="str">
        <f>IF(SUMIF(Tirades!$AD$870:$AD$1081,G198,Tirades!$AP$870:$AP$1081)=0,"",SUMIF(Tirades!$AD$870:$AD$1081,G198,Tirades!$AP$870:$AP$1081))</f>
        <v/>
      </c>
      <c r="AH198" s="1">
        <f>IF(SUMIF(Tirades!$AD$5:$AD$1081,G198,Tirades!$AP$5:$AP$1081)=0,"",SUMIF(Tirades!$AD$5:$AD$1081,G198,Tirades!$AP$5:$AP$1081))</f>
        <v>96</v>
      </c>
      <c r="AI198" s="4">
        <f t="shared" si="141"/>
        <v>48</v>
      </c>
      <c r="AJ198" s="5">
        <f t="shared" si="142"/>
        <v>48.003000616999998</v>
      </c>
      <c r="AK198" s="1">
        <f t="shared" si="166"/>
        <v>124</v>
      </c>
      <c r="AL198" s="1">
        <f>SUMIF(Tirades!$AD$5:$AD$1081,G198,Tirades!$AR$5:$AR$1081)</f>
        <v>6</v>
      </c>
      <c r="AM198" s="6">
        <f t="shared" si="150"/>
        <v>6.0000000000000001E-3</v>
      </c>
      <c r="AN198" s="1">
        <f>SUMIF(Tirades!$AD$5:$AD$1081,G198,Tirades!$AS$5:$AS$1081)</f>
        <v>1</v>
      </c>
      <c r="AO198" s="7">
        <f t="shared" si="151"/>
        <v>9.9999999999999995E-7</v>
      </c>
      <c r="AP198" s="5">
        <f t="shared" si="143"/>
        <v>96.006001233999996</v>
      </c>
      <c r="AQ198" s="1" t="str">
        <f t="shared" si="144"/>
        <v>Martina Vallicrosa</v>
      </c>
      <c r="AR198" s="1" t="str">
        <f t="shared" si="152"/>
        <v>Torderenys</v>
      </c>
      <c r="AS198" t="str">
        <f t="shared" si="153"/>
        <v/>
      </c>
      <c r="AT198" s="1" t="str">
        <f t="shared" si="154"/>
        <v/>
      </c>
      <c r="AU198" s="1" t="str">
        <f t="shared" si="155"/>
        <v/>
      </c>
      <c r="AV198">
        <f t="shared" si="156"/>
        <v>48.003000616999998</v>
      </c>
      <c r="AW198" s="1">
        <f t="shared" si="157"/>
        <v>81</v>
      </c>
      <c r="AX198" s="1" t="str">
        <f t="shared" si="158"/>
        <v>Martina Vallicrosa</v>
      </c>
      <c r="AY198" s="1" t="str">
        <f t="shared" si="159"/>
        <v/>
      </c>
      <c r="AZ198" s="1" t="str">
        <f t="shared" si="160"/>
        <v/>
      </c>
      <c r="BA198" s="1" t="str">
        <f t="shared" si="161"/>
        <v/>
      </c>
      <c r="BB198" s="1" t="str">
        <f t="shared" si="162"/>
        <v/>
      </c>
      <c r="BC198" s="1" t="str">
        <f t="shared" si="163"/>
        <v/>
      </c>
      <c r="BD198" s="1" t="str">
        <f t="shared" si="164"/>
        <v/>
      </c>
      <c r="BE198" s="76">
        <f>IF(G198="","",(SUMIF(Tirades!$BA$5:$BA$1081,G198,Tirades!$BB$5:$BB$1081)))</f>
        <v>18</v>
      </c>
      <c r="BI198" s="30"/>
      <c r="BW198" s="61" t="str">
        <f t="shared" ref="BW198:BW261" si="169">IF(BV198="","",(RANK(BV198,$BV$5:$BV$44,0)))</f>
        <v/>
      </c>
      <c r="BY198" s="75">
        <f t="shared" si="167"/>
        <v>32</v>
      </c>
      <c r="BZ198" s="61" t="str">
        <f t="shared" si="168"/>
        <v>Joan Figueras</v>
      </c>
      <c r="CA198" s="90">
        <f>IF(BZ198="","",((SUMIF(Tirades!$AD$5:$AD$1081,G197,Tirades!$AX$5:$AX$1081))+A197))</f>
        <v>3.0000002330000002</v>
      </c>
    </row>
    <row r="199" spans="1:79">
      <c r="A199" s="70">
        <v>2.35E-7</v>
      </c>
      <c r="B199" s="143"/>
      <c r="C199" s="142"/>
      <c r="D199" s="147"/>
      <c r="E199" s="127" t="str">
        <f t="shared" si="165"/>
        <v>Torderenys</v>
      </c>
      <c r="F199" s="123"/>
      <c r="G199" s="83" t="s">
        <v>227</v>
      </c>
      <c r="H199" s="152"/>
      <c r="I199" s="122">
        <f t="shared" si="145"/>
        <v>26</v>
      </c>
      <c r="J199" s="26">
        <v>2</v>
      </c>
      <c r="K199" s="28">
        <f t="shared" si="146"/>
        <v>262</v>
      </c>
      <c r="L199" s="142"/>
      <c r="M199" s="122">
        <f t="shared" si="130"/>
        <v>16</v>
      </c>
      <c r="N199" s="26">
        <v>2</v>
      </c>
      <c r="O199" s="28">
        <f t="shared" si="131"/>
        <v>162</v>
      </c>
      <c r="P199" s="142"/>
      <c r="Q199" s="122">
        <f t="shared" si="147"/>
        <v>0</v>
      </c>
      <c r="R199" s="26"/>
      <c r="S199" s="28" t="str">
        <f t="shared" si="138"/>
        <v/>
      </c>
      <c r="T199" s="142"/>
      <c r="U199" s="122">
        <f t="shared" si="148"/>
        <v>0</v>
      </c>
      <c r="V199" s="26"/>
      <c r="W199" s="28" t="str">
        <f t="shared" si="139"/>
        <v/>
      </c>
      <c r="X199" s="142"/>
      <c r="Y199" s="122">
        <f t="shared" si="149"/>
        <v>0</v>
      </c>
      <c r="Z199" s="26"/>
      <c r="AA199" s="72" t="str">
        <f t="shared" si="140"/>
        <v/>
      </c>
      <c r="AB199" s="25">
        <f>IF(G199="","",COUNTIF(Tirades!$AY$5:$AY$1081,G199))</f>
        <v>2</v>
      </c>
      <c r="AC199" s="1">
        <f>IF(SUMIF(Tirades!$AD$5:$AD$216,G199,Tirades!$AP$5:$AP$216)=0,"",SUMIF(Tirades!$AD$5:$AD$216,G199,Tirades!$AP$5:$AP$216))</f>
        <v>37</v>
      </c>
      <c r="AD199" s="1">
        <f>IF(SUMIF(Tirades!$AD$221:$AD$432,G199,Tirades!$AP$221:$AP$432)=0,"",SUMIF(Tirades!$AD$221:$AD$432,G199,Tirades!$AP$221:$AP$432))</f>
        <v>31</v>
      </c>
      <c r="AE199" s="1" t="str">
        <f>IF(SUMIF(Tirades!$AD$437:$AD$649,G199,Tirades!$AP$437:$AP$649)=0,"",SUMIF(Tirades!$AD$437:$AD$649,G199,Tirades!$AP$437:$AP$649))</f>
        <v/>
      </c>
      <c r="AF199" s="1" t="str">
        <f>IF(SUMIF(Tirades!$AD$654:$AD$865,G199,Tirades!$AP$654:$AP$865)=0,"",SUMIF(Tirades!$AD$654:$AD$865,G199,Tirades!$AP$654:$AP$865))</f>
        <v/>
      </c>
      <c r="AG199" s="1" t="str">
        <f>IF(SUMIF(Tirades!$AD$870:$AD$1081,G199,Tirades!$AP$870:$AP$1081)=0,"",SUMIF(Tirades!$AD$870:$AD$1081,G199,Tirades!$AP$870:$AP$1081))</f>
        <v/>
      </c>
      <c r="AH199" s="1">
        <f>IF(SUMIF(Tirades!$AD$5:$AD$1081,G199,Tirades!$AP$5:$AP$1081)=0,"",SUMIF(Tirades!$AD$5:$AD$1081,G199,Tirades!$AP$5:$AP$1081))</f>
        <v>68</v>
      </c>
      <c r="AI199" s="4">
        <f t="shared" si="141"/>
        <v>34</v>
      </c>
      <c r="AJ199" s="5">
        <f t="shared" si="142"/>
        <v>34.001001117499996</v>
      </c>
      <c r="AK199" s="1">
        <f t="shared" si="166"/>
        <v>173</v>
      </c>
      <c r="AL199" s="1">
        <f>SUMIF(Tirades!$AD$5:$AD$1081,G199,Tirades!$AR$5:$AR$1081)</f>
        <v>2</v>
      </c>
      <c r="AM199" s="6">
        <f t="shared" si="150"/>
        <v>2E-3</v>
      </c>
      <c r="AN199" s="1">
        <f>SUMIF(Tirades!$AD$5:$AD$1081,G199,Tirades!$AS$5:$AS$1081)</f>
        <v>2</v>
      </c>
      <c r="AO199" s="7">
        <f t="shared" si="151"/>
        <v>1.9999999999999999E-6</v>
      </c>
      <c r="AP199" s="5">
        <f t="shared" si="143"/>
        <v>68.002002234999992</v>
      </c>
      <c r="AQ199" s="1" t="str">
        <f t="shared" si="144"/>
        <v>Núria Sitjà</v>
      </c>
      <c r="AR199" s="1" t="str">
        <f t="shared" si="152"/>
        <v>Torderenys</v>
      </c>
      <c r="AS199" t="str">
        <f t="shared" si="153"/>
        <v/>
      </c>
      <c r="AT199" s="1" t="str">
        <f t="shared" si="154"/>
        <v/>
      </c>
      <c r="AU199" s="1" t="str">
        <f t="shared" si="155"/>
        <v/>
      </c>
      <c r="AV199">
        <f t="shared" si="156"/>
        <v>34.001001117499996</v>
      </c>
      <c r="AW199" s="1">
        <f t="shared" si="157"/>
        <v>125</v>
      </c>
      <c r="AX199" s="1" t="str">
        <f t="shared" si="158"/>
        <v>Núria Sitjà</v>
      </c>
      <c r="AY199" s="1" t="str">
        <f t="shared" si="159"/>
        <v/>
      </c>
      <c r="AZ199" s="1" t="str">
        <f t="shared" si="160"/>
        <v/>
      </c>
      <c r="BA199" s="1" t="str">
        <f t="shared" si="161"/>
        <v/>
      </c>
      <c r="BB199" s="1" t="str">
        <f t="shared" si="162"/>
        <v/>
      </c>
      <c r="BC199" s="1" t="str">
        <f t="shared" si="163"/>
        <v/>
      </c>
      <c r="BD199" s="1" t="str">
        <f t="shared" si="164"/>
        <v/>
      </c>
      <c r="BE199" s="76">
        <f>IF(G199="","",(SUMIF(Tirades!$BA$5:$BA$1081,G199,Tirades!$BB$5:$BB$1081)))</f>
        <v>18</v>
      </c>
      <c r="BI199" s="30"/>
      <c r="BW199" s="61" t="str">
        <f t="shared" si="169"/>
        <v/>
      </c>
      <c r="BY199" s="75">
        <f t="shared" si="167"/>
        <v>73</v>
      </c>
      <c r="BZ199" s="61" t="str">
        <f t="shared" si="168"/>
        <v>Martina Vallicrosa</v>
      </c>
      <c r="CA199" s="90">
        <f>IF(BZ199="","",((SUMIF(Tirades!$AD$5:$AD$1081,G198,Tirades!$AX$5:$AX$1081))+A198))</f>
        <v>1.000000234</v>
      </c>
    </row>
    <row r="200" spans="1:79">
      <c r="A200" s="70">
        <v>2.36E-7</v>
      </c>
      <c r="B200" s="143"/>
      <c r="C200" s="142"/>
      <c r="D200" s="147"/>
      <c r="E200" s="127" t="str">
        <f t="shared" si="165"/>
        <v>Torderenys</v>
      </c>
      <c r="F200" s="123"/>
      <c r="G200" s="83"/>
      <c r="H200" s="152"/>
      <c r="I200" s="122">
        <f t="shared" si="145"/>
        <v>26</v>
      </c>
      <c r="J200" s="26"/>
      <c r="K200" s="28" t="str">
        <f t="shared" si="146"/>
        <v/>
      </c>
      <c r="L200" s="142"/>
      <c r="M200" s="122">
        <f t="shared" si="130"/>
        <v>16</v>
      </c>
      <c r="N200" s="26"/>
      <c r="O200" s="28" t="str">
        <f t="shared" si="131"/>
        <v/>
      </c>
      <c r="P200" s="142"/>
      <c r="Q200" s="122">
        <f t="shared" si="147"/>
        <v>0</v>
      </c>
      <c r="R200" s="26"/>
      <c r="S200" s="28" t="str">
        <f t="shared" si="138"/>
        <v/>
      </c>
      <c r="T200" s="142"/>
      <c r="U200" s="122">
        <f t="shared" si="148"/>
        <v>0</v>
      </c>
      <c r="V200" s="26"/>
      <c r="W200" s="28" t="str">
        <f t="shared" si="139"/>
        <v/>
      </c>
      <c r="X200" s="142"/>
      <c r="Y200" s="122">
        <f t="shared" si="149"/>
        <v>0</v>
      </c>
      <c r="Z200" s="26"/>
      <c r="AA200" s="72" t="str">
        <f t="shared" si="140"/>
        <v/>
      </c>
      <c r="AB200" s="25" t="str">
        <f>IF(G200="","",COUNTIF(Tirades!$AY$5:$AY$1081,G200))</f>
        <v/>
      </c>
      <c r="AC200" s="1" t="str">
        <f>IF(SUMIF(Tirades!$AD$5:$AD$216,G200,Tirades!$AP$5:$AP$216)=0,"",SUMIF(Tirades!$AD$5:$AD$216,G200,Tirades!$AP$5:$AP$216))</f>
        <v/>
      </c>
      <c r="AD200" s="1" t="str">
        <f>IF(SUMIF(Tirades!$AD$221:$AD$432,G200,Tirades!$AP$221:$AP$432)=0,"",SUMIF(Tirades!$AD$221:$AD$432,G200,Tirades!$AP$221:$AP$432))</f>
        <v/>
      </c>
      <c r="AE200" s="1" t="str">
        <f>IF(SUMIF(Tirades!$AD$437:$AD$649,G200,Tirades!$AP$437:$AP$649)=0,"",SUMIF(Tirades!$AD$437:$AD$649,G200,Tirades!$AP$437:$AP$649))</f>
        <v/>
      </c>
      <c r="AF200" s="1" t="str">
        <f>IF(SUMIF(Tirades!$AD$654:$AD$865,G200,Tirades!$AP$654:$AP$865)=0,"",SUMIF(Tirades!$AD$654:$AD$865,G200,Tirades!$AP$654:$AP$865))</f>
        <v/>
      </c>
      <c r="AG200" s="1" t="str">
        <f>IF(SUMIF(Tirades!$AD$870:$AD$1081,G200,Tirades!$AP$870:$AP$1081)=0,"",SUMIF(Tirades!$AD$870:$AD$1081,G200,Tirades!$AP$870:$AP$1081))</f>
        <v/>
      </c>
      <c r="AH200" s="1" t="str">
        <f>IF(SUMIF(Tirades!$AD$5:$AD$1081,G200,Tirades!$AP$5:$AP$1081)=0,"",SUMIF(Tirades!$AD$5:$AD$1081,G200,Tirades!$AP$5:$AP$1081))</f>
        <v/>
      </c>
      <c r="AI200" s="4" t="str">
        <f t="shared" si="141"/>
        <v/>
      </c>
      <c r="AJ200" s="5" t="str">
        <f t="shared" si="142"/>
        <v/>
      </c>
      <c r="AK200" s="1" t="str">
        <f t="shared" si="166"/>
        <v/>
      </c>
      <c r="AL200" s="1">
        <f>SUMIF(Tirades!$AD$5:$AD$1081,G200,Tirades!$AR$5:$AR$1081)</f>
        <v>0</v>
      </c>
      <c r="AM200" s="6">
        <f t="shared" si="150"/>
        <v>0</v>
      </c>
      <c r="AN200" s="1">
        <f>SUMIF(Tirades!$AD$5:$AD$1081,G200,Tirades!$AS$5:$AS$1081)</f>
        <v>0</v>
      </c>
      <c r="AO200" s="7">
        <f t="shared" si="151"/>
        <v>0</v>
      </c>
      <c r="AP200" s="5" t="str">
        <f t="shared" si="143"/>
        <v/>
      </c>
      <c r="AQ200" s="1" t="str">
        <f t="shared" si="144"/>
        <v/>
      </c>
      <c r="AR200" s="1" t="str">
        <f t="shared" si="152"/>
        <v/>
      </c>
      <c r="AS200" t="str">
        <f t="shared" si="153"/>
        <v/>
      </c>
      <c r="AT200" s="1" t="str">
        <f t="shared" si="154"/>
        <v/>
      </c>
      <c r="AU200" s="1" t="str">
        <f t="shared" si="155"/>
        <v/>
      </c>
      <c r="AV200" t="str">
        <f t="shared" si="156"/>
        <v/>
      </c>
      <c r="AW200" s="1" t="str">
        <f t="shared" si="157"/>
        <v/>
      </c>
      <c r="AX200" s="1" t="str">
        <f t="shared" si="158"/>
        <v/>
      </c>
      <c r="AY200" s="1" t="str">
        <f t="shared" si="159"/>
        <v/>
      </c>
      <c r="AZ200" s="1" t="str">
        <f t="shared" si="160"/>
        <v/>
      </c>
      <c r="BA200" s="1" t="str">
        <f t="shared" si="161"/>
        <v/>
      </c>
      <c r="BB200" s="1" t="str">
        <f t="shared" si="162"/>
        <v/>
      </c>
      <c r="BC200" s="1" t="str">
        <f t="shared" si="163"/>
        <v/>
      </c>
      <c r="BD200" s="1" t="str">
        <f t="shared" si="164"/>
        <v/>
      </c>
      <c r="BE200" s="76" t="str">
        <f>IF(G200="","",(SUMIF(Tirades!$BA$5:$BA$1081,G200,Tirades!$BB$5:$BB$1081)))</f>
        <v/>
      </c>
      <c r="BI200" s="30"/>
      <c r="BW200" s="61" t="str">
        <f t="shared" si="169"/>
        <v/>
      </c>
      <c r="BY200" s="75">
        <f t="shared" si="167"/>
        <v>72</v>
      </c>
      <c r="BZ200" s="61" t="str">
        <f t="shared" si="168"/>
        <v>Núria Sitjà</v>
      </c>
      <c r="CA200" s="90">
        <f>IF(BZ200="","",((SUMIF(Tirades!$AD$5:$AD$1081,G199,Tirades!$AX$5:$AX$1081))+A199))</f>
        <v>1.0000002349999999</v>
      </c>
    </row>
    <row r="201" spans="1:79">
      <c r="A201" s="70">
        <v>2.3699999999999999E-7</v>
      </c>
      <c r="B201" s="143"/>
      <c r="C201" s="142"/>
      <c r="D201" s="147"/>
      <c r="E201" s="127" t="str">
        <f t="shared" si="165"/>
        <v>Torderenys</v>
      </c>
      <c r="F201" s="124"/>
      <c r="G201" s="83"/>
      <c r="H201" s="152"/>
      <c r="I201" s="122">
        <f t="shared" si="145"/>
        <v>26</v>
      </c>
      <c r="J201" s="26"/>
      <c r="K201" s="28" t="str">
        <f t="shared" si="146"/>
        <v/>
      </c>
      <c r="L201" s="142"/>
      <c r="M201" s="122">
        <f t="shared" si="130"/>
        <v>16</v>
      </c>
      <c r="N201" s="26"/>
      <c r="O201" s="28" t="str">
        <f t="shared" si="131"/>
        <v/>
      </c>
      <c r="P201" s="142"/>
      <c r="Q201" s="122">
        <f t="shared" si="147"/>
        <v>0</v>
      </c>
      <c r="R201" s="26"/>
      <c r="S201" s="28" t="str">
        <f t="shared" si="138"/>
        <v/>
      </c>
      <c r="T201" s="142"/>
      <c r="U201" s="122">
        <f t="shared" si="148"/>
        <v>0</v>
      </c>
      <c r="V201" s="26"/>
      <c r="W201" s="28" t="str">
        <f t="shared" si="139"/>
        <v/>
      </c>
      <c r="X201" s="142"/>
      <c r="Y201" s="122">
        <f t="shared" si="149"/>
        <v>0</v>
      </c>
      <c r="Z201" s="26"/>
      <c r="AA201" s="72" t="str">
        <f t="shared" si="140"/>
        <v/>
      </c>
      <c r="AB201" s="25" t="str">
        <f>IF(G201="","",COUNTIF(Tirades!$AY$5:$AY$1081,G201))</f>
        <v/>
      </c>
      <c r="AC201" s="1" t="str">
        <f>IF(SUMIF(Tirades!$AD$5:$AD$216,G201,Tirades!$AP$5:$AP$216)=0,"",SUMIF(Tirades!$AD$5:$AD$216,G201,Tirades!$AP$5:$AP$216))</f>
        <v/>
      </c>
      <c r="AD201" s="1" t="str">
        <f>IF(SUMIF(Tirades!$AD$221:$AD$432,G201,Tirades!$AP$221:$AP$432)=0,"",SUMIF(Tirades!$AD$221:$AD$432,G201,Tirades!$AP$221:$AP$432))</f>
        <v/>
      </c>
      <c r="AE201" s="1" t="str">
        <f>IF(SUMIF(Tirades!$AD$437:$AD$649,G201,Tirades!$AP$437:$AP$649)=0,"",SUMIF(Tirades!$AD$437:$AD$649,G201,Tirades!$AP$437:$AP$649))</f>
        <v/>
      </c>
      <c r="AF201" s="1" t="str">
        <f>IF(SUMIF(Tirades!$AD$654:$AD$865,G201,Tirades!$AP$654:$AP$865)=0,"",SUMIF(Tirades!$AD$654:$AD$865,G201,Tirades!$AP$654:$AP$865))</f>
        <v/>
      </c>
      <c r="AG201" s="1" t="str">
        <f>IF(SUMIF(Tirades!$AD$870:$AD$1081,G201,Tirades!$AP$870:$AP$1081)=0,"",SUMIF(Tirades!$AD$870:$AD$1081,G201,Tirades!$AP$870:$AP$1081))</f>
        <v/>
      </c>
      <c r="AH201" s="1" t="str">
        <f>IF(SUMIF(Tirades!$AD$5:$AD$1081,G201,Tirades!$AP$5:$AP$1081)=0,"",SUMIF(Tirades!$AD$5:$AD$1081,G201,Tirades!$AP$5:$AP$1081))</f>
        <v/>
      </c>
      <c r="AI201" s="4" t="str">
        <f t="shared" si="141"/>
        <v/>
      </c>
      <c r="AJ201" s="5" t="str">
        <f t="shared" si="142"/>
        <v/>
      </c>
      <c r="AK201" s="1" t="str">
        <f t="shared" si="166"/>
        <v/>
      </c>
      <c r="AL201" s="1">
        <f>SUMIF(Tirades!$AD$5:$AD$1081,G201,Tirades!$AR$5:$AR$1081)</f>
        <v>0</v>
      </c>
      <c r="AM201" s="6">
        <f t="shared" si="150"/>
        <v>0</v>
      </c>
      <c r="AN201" s="1">
        <f>SUMIF(Tirades!$AD$5:$AD$1081,G201,Tirades!$AS$5:$AS$1081)</f>
        <v>0</v>
      </c>
      <c r="AO201" s="7">
        <f t="shared" si="151"/>
        <v>0</v>
      </c>
      <c r="AP201" s="5" t="str">
        <f t="shared" si="143"/>
        <v/>
      </c>
      <c r="AQ201" s="1" t="str">
        <f t="shared" si="144"/>
        <v/>
      </c>
      <c r="AR201" s="1" t="str">
        <f t="shared" si="152"/>
        <v/>
      </c>
      <c r="AS201" t="str">
        <f t="shared" si="153"/>
        <v/>
      </c>
      <c r="AT201" s="1" t="str">
        <f t="shared" si="154"/>
        <v/>
      </c>
      <c r="AU201" s="1" t="str">
        <f t="shared" si="155"/>
        <v/>
      </c>
      <c r="AV201" t="str">
        <f t="shared" si="156"/>
        <v/>
      </c>
      <c r="AW201" s="1" t="str">
        <f t="shared" si="157"/>
        <v/>
      </c>
      <c r="AX201" s="1" t="str">
        <f t="shared" si="158"/>
        <v/>
      </c>
      <c r="AY201" s="1" t="str">
        <f t="shared" si="159"/>
        <v/>
      </c>
      <c r="AZ201" s="1" t="str">
        <f t="shared" si="160"/>
        <v/>
      </c>
      <c r="BA201" s="1" t="str">
        <f t="shared" si="161"/>
        <v/>
      </c>
      <c r="BB201" s="1" t="str">
        <f t="shared" si="162"/>
        <v/>
      </c>
      <c r="BC201" s="1" t="str">
        <f t="shared" si="163"/>
        <v/>
      </c>
      <c r="BD201" s="1" t="str">
        <f t="shared" si="164"/>
        <v/>
      </c>
      <c r="BE201" s="76" t="str">
        <f>IF(G201="","",(SUMIF(Tirades!$BA$5:$BA$1081,G201,Tirades!$BB$5:$BB$1081)))</f>
        <v/>
      </c>
      <c r="BI201" s="30"/>
      <c r="BW201" s="61" t="str">
        <f t="shared" si="169"/>
        <v/>
      </c>
      <c r="BY201" s="75" t="str">
        <f t="shared" si="167"/>
        <v/>
      </c>
      <c r="BZ201" s="61" t="str">
        <f t="shared" si="168"/>
        <v/>
      </c>
      <c r="CA201" s="90" t="str">
        <f>IF(BZ201="","",((SUMIF(Tirades!$AD$5:$AD$1081,G200,Tirades!$AX$5:$AX$1081))+A200))</f>
        <v/>
      </c>
    </row>
    <row r="202" spans="1:79">
      <c r="A202" s="70">
        <v>2.3799999999999999E-7</v>
      </c>
      <c r="B202" s="143"/>
      <c r="C202" s="142"/>
      <c r="D202" s="148"/>
      <c r="E202" s="127" t="str">
        <f t="shared" si="165"/>
        <v>Torderenys</v>
      </c>
      <c r="F202" s="124"/>
      <c r="G202" s="83"/>
      <c r="H202" s="152"/>
      <c r="I202" s="122">
        <f t="shared" si="145"/>
        <v>26</v>
      </c>
      <c r="J202" s="26"/>
      <c r="K202" s="28" t="str">
        <f t="shared" si="146"/>
        <v/>
      </c>
      <c r="L202" s="142"/>
      <c r="M202" s="122">
        <f t="shared" si="130"/>
        <v>16</v>
      </c>
      <c r="N202" s="26"/>
      <c r="O202" s="28" t="str">
        <f t="shared" si="131"/>
        <v/>
      </c>
      <c r="P202" s="142"/>
      <c r="Q202" s="122">
        <f t="shared" si="147"/>
        <v>0</v>
      </c>
      <c r="R202" s="26"/>
      <c r="S202" s="28" t="str">
        <f t="shared" si="138"/>
        <v/>
      </c>
      <c r="T202" s="142"/>
      <c r="U202" s="122">
        <f t="shared" si="148"/>
        <v>0</v>
      </c>
      <c r="V202" s="26"/>
      <c r="W202" s="28" t="str">
        <f t="shared" si="139"/>
        <v/>
      </c>
      <c r="X202" s="142"/>
      <c r="Y202" s="122">
        <f t="shared" si="149"/>
        <v>0</v>
      </c>
      <c r="Z202" s="26"/>
      <c r="AA202" s="72" t="str">
        <f t="shared" si="140"/>
        <v/>
      </c>
      <c r="AB202" s="25" t="str">
        <f>IF(G202="","",COUNTIF(Tirades!$AY$5:$AY$1081,G202))</f>
        <v/>
      </c>
      <c r="AC202" s="1" t="str">
        <f>IF(SUMIF(Tirades!$AD$5:$AD$216,G202,Tirades!$AP$5:$AP$216)=0,"",SUMIF(Tirades!$AD$5:$AD$216,G202,Tirades!$AP$5:$AP$216))</f>
        <v/>
      </c>
      <c r="AD202" s="1" t="str">
        <f>IF(SUMIF(Tirades!$AD$221:$AD$432,G202,Tirades!$AP$221:$AP$432)=0,"",SUMIF(Tirades!$AD$221:$AD$432,G202,Tirades!$AP$221:$AP$432))</f>
        <v/>
      </c>
      <c r="AE202" s="1" t="str">
        <f>IF(SUMIF(Tirades!$AD$437:$AD$649,G202,Tirades!$AP$437:$AP$649)=0,"",SUMIF(Tirades!$AD$437:$AD$649,G202,Tirades!$AP$437:$AP$649))</f>
        <v/>
      </c>
      <c r="AF202" s="1" t="str">
        <f>IF(SUMIF(Tirades!$AD$654:$AD$865,G202,Tirades!$AP$654:$AP$865)=0,"",SUMIF(Tirades!$AD$654:$AD$865,G202,Tirades!$AP$654:$AP$865))</f>
        <v/>
      </c>
      <c r="AG202" s="1" t="str">
        <f>IF(SUMIF(Tirades!$AD$870:$AD$1081,G202,Tirades!$AP$870:$AP$1081)=0,"",SUMIF(Tirades!$AD$870:$AD$1081,G202,Tirades!$AP$870:$AP$1081))</f>
        <v/>
      </c>
      <c r="AH202" s="1" t="str">
        <f>IF(SUMIF(Tirades!$AD$5:$AD$1081,G202,Tirades!$AP$5:$AP$1081)=0,"",SUMIF(Tirades!$AD$5:$AD$1081,G202,Tirades!$AP$5:$AP$1081))</f>
        <v/>
      </c>
      <c r="AI202" s="4" t="str">
        <f t="shared" si="141"/>
        <v/>
      </c>
      <c r="AJ202" s="5" t="str">
        <f t="shared" si="142"/>
        <v/>
      </c>
      <c r="AK202" s="1" t="str">
        <f t="shared" si="166"/>
        <v/>
      </c>
      <c r="AL202" s="1">
        <f>SUMIF(Tirades!$AD$5:$AD$1081,G202,Tirades!$AR$5:$AR$1081)</f>
        <v>0</v>
      </c>
      <c r="AM202" s="6">
        <f t="shared" si="150"/>
        <v>0</v>
      </c>
      <c r="AN202" s="1">
        <f>SUMIF(Tirades!$AD$5:$AD$1081,G202,Tirades!$AS$5:$AS$1081)</f>
        <v>0</v>
      </c>
      <c r="AO202" s="7">
        <f t="shared" si="151"/>
        <v>0</v>
      </c>
      <c r="AP202" s="5" t="str">
        <f t="shared" si="143"/>
        <v/>
      </c>
      <c r="AQ202" s="1" t="str">
        <f t="shared" si="144"/>
        <v/>
      </c>
      <c r="AR202" s="1" t="str">
        <f t="shared" si="152"/>
        <v/>
      </c>
      <c r="AS202" t="str">
        <f t="shared" si="153"/>
        <v/>
      </c>
      <c r="AT202" s="1" t="str">
        <f t="shared" si="154"/>
        <v/>
      </c>
      <c r="AU202" s="1" t="str">
        <f t="shared" si="155"/>
        <v/>
      </c>
      <c r="AV202" t="str">
        <f t="shared" si="156"/>
        <v/>
      </c>
      <c r="AW202" s="1" t="str">
        <f t="shared" si="157"/>
        <v/>
      </c>
      <c r="AX202" s="1" t="str">
        <f t="shared" si="158"/>
        <v/>
      </c>
      <c r="AY202" s="1" t="str">
        <f t="shared" si="159"/>
        <v/>
      </c>
      <c r="AZ202" s="1" t="str">
        <f t="shared" si="160"/>
        <v/>
      </c>
      <c r="BA202" s="1" t="str">
        <f t="shared" si="161"/>
        <v/>
      </c>
      <c r="BB202" s="1" t="str">
        <f t="shared" si="162"/>
        <v/>
      </c>
      <c r="BC202" s="1" t="str">
        <f t="shared" si="163"/>
        <v/>
      </c>
      <c r="BD202" s="1" t="str">
        <f t="shared" si="164"/>
        <v/>
      </c>
      <c r="BE202" s="76" t="str">
        <f>IF(G202="","",(SUMIF(Tirades!$BA$5:$BA$1081,G202,Tirades!$BB$5:$BB$1081)))</f>
        <v/>
      </c>
      <c r="BI202" s="30"/>
      <c r="BW202" s="61" t="str">
        <f t="shared" si="169"/>
        <v/>
      </c>
      <c r="BY202" s="75" t="str">
        <f t="shared" si="167"/>
        <v/>
      </c>
      <c r="BZ202" s="61" t="str">
        <f t="shared" si="168"/>
        <v/>
      </c>
      <c r="CA202" s="90" t="str">
        <f>IF(BZ202="","",((SUMIF(Tirades!$AD$5:$AD$1081,G201,Tirades!$AX$5:$AX$1081))+A201))</f>
        <v/>
      </c>
    </row>
    <row r="203" spans="1:79">
      <c r="A203" s="70">
        <v>2.3900000000000001E-7</v>
      </c>
      <c r="B203" s="143">
        <v>26</v>
      </c>
      <c r="C203" s="153" t="s">
        <v>35</v>
      </c>
      <c r="D203" s="144" t="s">
        <v>228</v>
      </c>
      <c r="E203" s="127" t="str">
        <f>D203</f>
        <v>5 + 1@</v>
      </c>
      <c r="F203" s="124" t="s">
        <v>35</v>
      </c>
      <c r="G203" s="83" t="s">
        <v>229</v>
      </c>
      <c r="H203" s="152">
        <v>29</v>
      </c>
      <c r="I203" s="122">
        <f>H203</f>
        <v>29</v>
      </c>
      <c r="J203" s="26">
        <v>4</v>
      </c>
      <c r="K203" s="28">
        <f t="shared" si="146"/>
        <v>294</v>
      </c>
      <c r="L203" s="142">
        <v>3</v>
      </c>
      <c r="M203" s="122">
        <f>L203</f>
        <v>3</v>
      </c>
      <c r="N203" s="26">
        <v>4</v>
      </c>
      <c r="O203" s="28">
        <f t="shared" si="131"/>
        <v>34</v>
      </c>
      <c r="P203" s="142"/>
      <c r="Q203" s="122">
        <f>P203</f>
        <v>0</v>
      </c>
      <c r="R203" s="26"/>
      <c r="S203" s="28" t="str">
        <f t="shared" si="138"/>
        <v/>
      </c>
      <c r="T203" s="142"/>
      <c r="U203" s="122">
        <f>T203</f>
        <v>0</v>
      </c>
      <c r="V203" s="26"/>
      <c r="W203" s="28" t="str">
        <f t="shared" si="139"/>
        <v/>
      </c>
      <c r="X203" s="142"/>
      <c r="Y203" s="122">
        <f>X203</f>
        <v>0</v>
      </c>
      <c r="Z203" s="26"/>
      <c r="AA203" s="72" t="str">
        <f t="shared" si="140"/>
        <v/>
      </c>
      <c r="AB203" s="25">
        <f>IF(G203="","",COUNTIF(Tirades!$AY$5:$AY$1081,G203))</f>
        <v>2</v>
      </c>
      <c r="AC203" s="1">
        <f>IF(SUMIF(Tirades!$AD$5:$AD$216,G203,Tirades!$AP$5:$AP$216)=0,"",SUMIF(Tirades!$AD$5:$AD$216,G203,Tirades!$AP$5:$AP$216))</f>
        <v>71</v>
      </c>
      <c r="AD203" s="1">
        <f>IF(SUMIF(Tirades!$AD$221:$AD$432,G203,Tirades!$AP$221:$AP$432)=0,"",SUMIF(Tirades!$AD$221:$AD$432,G203,Tirades!$AP$221:$AP$432))</f>
        <v>84</v>
      </c>
      <c r="AE203" s="1" t="str">
        <f>IF(SUMIF(Tirades!$AD$437:$AD$649,G203,Tirades!$AP$437:$AP$649)=0,"",SUMIF(Tirades!$AD$437:$AD$649,G203,Tirades!$AP$437:$AP$649))</f>
        <v/>
      </c>
      <c r="AF203" s="1" t="str">
        <f>IF(SUMIF(Tirades!$AD$654:$AD$865,G203,Tirades!$AP$654:$AP$865)=0,"",SUMIF(Tirades!$AD$654:$AD$865,G203,Tirades!$AP$654:$AP$865))</f>
        <v/>
      </c>
      <c r="AG203" s="1" t="str">
        <f>IF(SUMIF(Tirades!$AD$870:$AD$1081,G203,Tirades!$AP$870:$AP$1081)=0,"",SUMIF(Tirades!$AD$870:$AD$1081,G203,Tirades!$AP$870:$AP$1081))</f>
        <v/>
      </c>
      <c r="AH203" s="1">
        <f>IF(SUMIF(Tirades!$AD$5:$AD$1081,G203,Tirades!$AP$5:$AP$1081)=0,"",SUMIF(Tirades!$AD$5:$AD$1081,G203,Tirades!$AP$5:$AP$1081))</f>
        <v>155</v>
      </c>
      <c r="AI203" s="4">
        <f t="shared" si="141"/>
        <v>77.5</v>
      </c>
      <c r="AJ203" s="5">
        <f t="shared" si="142"/>
        <v>77.507000619499991</v>
      </c>
      <c r="AK203" s="1">
        <f t="shared" si="166"/>
        <v>7</v>
      </c>
      <c r="AL203" s="1">
        <f>SUMIF(Tirades!$AD$5:$AD$1081,G203,Tirades!$AR$5:$AR$1081)</f>
        <v>14</v>
      </c>
      <c r="AM203" s="6">
        <f t="shared" si="150"/>
        <v>1.4E-2</v>
      </c>
      <c r="AN203" s="1">
        <f>SUMIF(Tirades!$AD$5:$AD$1081,G203,Tirades!$AS$5:$AS$1081)</f>
        <v>1</v>
      </c>
      <c r="AO203" s="7">
        <f t="shared" si="151"/>
        <v>9.9999999999999995E-7</v>
      </c>
      <c r="AP203" s="5">
        <f t="shared" si="143"/>
        <v>155.01400123900001</v>
      </c>
      <c r="AQ203" s="1" t="str">
        <f t="shared" si="144"/>
        <v>Vero Entrena</v>
      </c>
      <c r="AR203" s="1" t="str">
        <f t="shared" si="152"/>
        <v>5 + 1@</v>
      </c>
      <c r="AS203">
        <f t="shared" si="153"/>
        <v>77.507000619499991</v>
      </c>
      <c r="AT203" s="1">
        <f t="shared" si="154"/>
        <v>6</v>
      </c>
      <c r="AU203" s="1" t="str">
        <f t="shared" si="155"/>
        <v>Vero Entrena</v>
      </c>
      <c r="AV203" t="str">
        <f t="shared" si="156"/>
        <v/>
      </c>
      <c r="AW203" s="1" t="str">
        <f t="shared" si="157"/>
        <v/>
      </c>
      <c r="AX203" s="1" t="str">
        <f t="shared" si="158"/>
        <v/>
      </c>
      <c r="AY203" s="1" t="str">
        <f t="shared" si="159"/>
        <v/>
      </c>
      <c r="AZ203" s="1" t="str">
        <f t="shared" si="160"/>
        <v/>
      </c>
      <c r="BA203" s="1" t="str">
        <f t="shared" si="161"/>
        <v/>
      </c>
      <c r="BB203" s="1" t="str">
        <f t="shared" si="162"/>
        <v/>
      </c>
      <c r="BC203" s="1" t="str">
        <f t="shared" si="163"/>
        <v/>
      </c>
      <c r="BD203" s="1" t="str">
        <f t="shared" si="164"/>
        <v/>
      </c>
      <c r="BE203" s="76">
        <f>IF(G203="","",(SUMIF(Tirades!$BA$5:$BA$1081,G203,Tirades!$BB$5:$BB$1081)))</f>
        <v>18</v>
      </c>
      <c r="BI203" s="30"/>
      <c r="BW203" s="61" t="str">
        <f t="shared" si="169"/>
        <v/>
      </c>
      <c r="BY203" s="75" t="str">
        <f t="shared" si="167"/>
        <v/>
      </c>
      <c r="BZ203" s="61" t="str">
        <f t="shared" si="168"/>
        <v/>
      </c>
      <c r="CA203" s="90" t="str">
        <f>IF(BZ203="","",((SUMIF(Tirades!$AD$5:$AD$1081,G202,Tirades!$AX$5:$AX$1081))+A202))</f>
        <v/>
      </c>
    </row>
    <row r="204" spans="1:79">
      <c r="A204" s="70">
        <v>2.3999999999999998E-7</v>
      </c>
      <c r="B204" s="143"/>
      <c r="C204" s="142"/>
      <c r="D204" s="145"/>
      <c r="E204" s="127" t="str">
        <f t="shared" si="165"/>
        <v>5 + 1@</v>
      </c>
      <c r="F204" s="124" t="s">
        <v>35</v>
      </c>
      <c r="G204" s="83" t="s">
        <v>230</v>
      </c>
      <c r="H204" s="152"/>
      <c r="I204" s="122">
        <f t="shared" si="145"/>
        <v>29</v>
      </c>
      <c r="J204" s="26">
        <v>3</v>
      </c>
      <c r="K204" s="28">
        <f t="shared" si="146"/>
        <v>293</v>
      </c>
      <c r="L204" s="142"/>
      <c r="M204" s="122">
        <f t="shared" si="130"/>
        <v>3</v>
      </c>
      <c r="N204" s="26">
        <v>3</v>
      </c>
      <c r="O204" s="28">
        <f t="shared" si="131"/>
        <v>33</v>
      </c>
      <c r="P204" s="142"/>
      <c r="Q204" s="122">
        <f t="shared" si="147"/>
        <v>0</v>
      </c>
      <c r="R204" s="26"/>
      <c r="S204" s="28" t="str">
        <f t="shared" si="138"/>
        <v/>
      </c>
      <c r="T204" s="142"/>
      <c r="U204" s="122">
        <f t="shared" si="148"/>
        <v>0</v>
      </c>
      <c r="V204" s="26"/>
      <c r="W204" s="28" t="str">
        <f t="shared" si="139"/>
        <v/>
      </c>
      <c r="X204" s="142"/>
      <c r="Y204" s="122">
        <f t="shared" si="149"/>
        <v>0</v>
      </c>
      <c r="Z204" s="26"/>
      <c r="AA204" s="72" t="str">
        <f t="shared" si="140"/>
        <v/>
      </c>
      <c r="AB204" s="25">
        <f>IF(G204="","",COUNTIF(Tirades!$AY$5:$AY$1081,G204))</f>
        <v>2</v>
      </c>
      <c r="AC204" s="1">
        <f>IF(SUMIF(Tirades!$AD$5:$AD$216,G204,Tirades!$AP$5:$AP$216)=0,"",SUMIF(Tirades!$AD$5:$AD$216,G204,Tirades!$AP$5:$AP$216))</f>
        <v>66</v>
      </c>
      <c r="AD204" s="1">
        <f>IF(SUMIF(Tirades!$AD$221:$AD$432,G204,Tirades!$AP$221:$AP$432)=0,"",SUMIF(Tirades!$AD$221:$AD$432,G204,Tirades!$AP$221:$AP$432))</f>
        <v>69</v>
      </c>
      <c r="AE204" s="1" t="str">
        <f>IF(SUMIF(Tirades!$AD$437:$AD$649,G204,Tirades!$AP$437:$AP$649)=0,"",SUMIF(Tirades!$AD$437:$AD$649,G204,Tirades!$AP$437:$AP$649))</f>
        <v/>
      </c>
      <c r="AF204" s="1" t="str">
        <f>IF(SUMIF(Tirades!$AD$654:$AD$865,G204,Tirades!$AP$654:$AP$865)=0,"",SUMIF(Tirades!$AD$654:$AD$865,G204,Tirades!$AP$654:$AP$865))</f>
        <v/>
      </c>
      <c r="AG204" s="1" t="str">
        <f>IF(SUMIF(Tirades!$AD$870:$AD$1081,G204,Tirades!$AP$870:$AP$1081)=0,"",SUMIF(Tirades!$AD$870:$AD$1081,G204,Tirades!$AP$870:$AP$1081))</f>
        <v/>
      </c>
      <c r="AH204" s="1">
        <f>IF(SUMIF(Tirades!$AD$5:$AD$1081,G204,Tirades!$AP$5:$AP$1081)=0,"",SUMIF(Tirades!$AD$5:$AD$1081,G204,Tirades!$AP$5:$AP$1081))</f>
        <v>135</v>
      </c>
      <c r="AI204" s="4">
        <f t="shared" si="141"/>
        <v>67.5</v>
      </c>
      <c r="AJ204" s="5">
        <f t="shared" si="142"/>
        <v>67.505001119999989</v>
      </c>
      <c r="AK204" s="1">
        <f t="shared" si="166"/>
        <v>29</v>
      </c>
      <c r="AL204" s="1">
        <f>SUMIF(Tirades!$AD$5:$AD$1081,G204,Tirades!$AR$5:$AR$1081)</f>
        <v>10</v>
      </c>
      <c r="AM204" s="6">
        <f t="shared" si="150"/>
        <v>0.01</v>
      </c>
      <c r="AN204" s="1">
        <f>SUMIF(Tirades!$AD$5:$AD$1081,G204,Tirades!$AS$5:$AS$1081)</f>
        <v>2</v>
      </c>
      <c r="AO204" s="7">
        <f t="shared" si="151"/>
        <v>1.9999999999999999E-6</v>
      </c>
      <c r="AP204" s="5">
        <f t="shared" si="143"/>
        <v>135.01000223999998</v>
      </c>
      <c r="AQ204" s="1" t="str">
        <f t="shared" si="144"/>
        <v>David Roura</v>
      </c>
      <c r="AR204" s="1" t="str">
        <f t="shared" si="152"/>
        <v>5 + 1@</v>
      </c>
      <c r="AS204">
        <f t="shared" si="153"/>
        <v>67.505001119999989</v>
      </c>
      <c r="AT204" s="1">
        <f t="shared" si="154"/>
        <v>17</v>
      </c>
      <c r="AU204" s="1" t="str">
        <f t="shared" si="155"/>
        <v>David Roura</v>
      </c>
      <c r="AV204" t="str">
        <f t="shared" si="156"/>
        <v/>
      </c>
      <c r="AW204" s="1" t="str">
        <f t="shared" si="157"/>
        <v/>
      </c>
      <c r="AX204" s="1" t="str">
        <f t="shared" si="158"/>
        <v/>
      </c>
      <c r="AY204" s="1" t="str">
        <f t="shared" si="159"/>
        <v/>
      </c>
      <c r="AZ204" s="1" t="str">
        <f t="shared" si="160"/>
        <v/>
      </c>
      <c r="BA204" s="1" t="str">
        <f t="shared" si="161"/>
        <v/>
      </c>
      <c r="BB204" s="1" t="str">
        <f t="shared" si="162"/>
        <v/>
      </c>
      <c r="BC204" s="1" t="str">
        <f t="shared" si="163"/>
        <v/>
      </c>
      <c r="BD204" s="1" t="str">
        <f t="shared" si="164"/>
        <v/>
      </c>
      <c r="BE204" s="76">
        <f>IF(G204="","",(SUMIF(Tirades!$BA$5:$BA$1081,G204,Tirades!$BB$5:$BB$1081)))</f>
        <v>18</v>
      </c>
      <c r="BI204" s="30"/>
      <c r="BW204" s="61" t="str">
        <f t="shared" si="169"/>
        <v/>
      </c>
      <c r="BY204" s="75">
        <f t="shared" si="167"/>
        <v>125</v>
      </c>
      <c r="BZ204" s="61" t="str">
        <f t="shared" si="168"/>
        <v>Vero Entrena</v>
      </c>
      <c r="CA204" s="90">
        <f>IF(BZ204="","",((SUMIF(Tirades!$AD$5:$AD$1081,G203,Tirades!$AX$5:$AX$1081))+A203))</f>
        <v>2.3900000000000001E-7</v>
      </c>
    </row>
    <row r="205" spans="1:79">
      <c r="A205" s="70">
        <v>2.41E-7</v>
      </c>
      <c r="B205" s="143"/>
      <c r="C205" s="142"/>
      <c r="D205" s="145"/>
      <c r="E205" s="127" t="str">
        <f t="shared" si="165"/>
        <v>5 + 1@</v>
      </c>
      <c r="F205" s="124"/>
      <c r="G205" s="83" t="s">
        <v>231</v>
      </c>
      <c r="H205" s="152"/>
      <c r="I205" s="122">
        <f t="shared" si="145"/>
        <v>29</v>
      </c>
      <c r="J205" s="26">
        <v>2</v>
      </c>
      <c r="K205" s="28">
        <f t="shared" si="146"/>
        <v>292</v>
      </c>
      <c r="L205" s="142"/>
      <c r="M205" s="122">
        <f t="shared" si="130"/>
        <v>3</v>
      </c>
      <c r="N205" s="26"/>
      <c r="O205" s="28" t="str">
        <f t="shared" si="131"/>
        <v/>
      </c>
      <c r="P205" s="142"/>
      <c r="Q205" s="122">
        <f t="shared" si="147"/>
        <v>0</v>
      </c>
      <c r="R205" s="26"/>
      <c r="S205" s="28" t="str">
        <f t="shared" si="138"/>
        <v/>
      </c>
      <c r="T205" s="142"/>
      <c r="U205" s="122">
        <f t="shared" si="148"/>
        <v>0</v>
      </c>
      <c r="V205" s="26"/>
      <c r="W205" s="28" t="str">
        <f t="shared" si="139"/>
        <v/>
      </c>
      <c r="X205" s="142"/>
      <c r="Y205" s="122">
        <f t="shared" si="149"/>
        <v>0</v>
      </c>
      <c r="Z205" s="26"/>
      <c r="AA205" s="72" t="str">
        <f t="shared" si="140"/>
        <v/>
      </c>
      <c r="AB205" s="25">
        <f>IF(G205="","",COUNTIF(Tirades!$AY$5:$AY$1081,G205))</f>
        <v>1</v>
      </c>
      <c r="AC205" s="1">
        <f>IF(SUMIF(Tirades!$AD$5:$AD$216,G205,Tirades!$AP$5:$AP$216)=0,"",SUMIF(Tirades!$AD$5:$AD$216,G205,Tirades!$AP$5:$AP$216))</f>
        <v>66</v>
      </c>
      <c r="AD205" s="1" t="str">
        <f>IF(SUMIF(Tirades!$AD$221:$AD$432,G205,Tirades!$AP$221:$AP$432)=0,"",SUMIF(Tirades!$AD$221:$AD$432,G205,Tirades!$AP$221:$AP$432))</f>
        <v/>
      </c>
      <c r="AE205" s="1" t="str">
        <f>IF(SUMIF(Tirades!$AD$437:$AD$649,G205,Tirades!$AP$437:$AP$649)=0,"",SUMIF(Tirades!$AD$437:$AD$649,G205,Tirades!$AP$437:$AP$649))</f>
        <v/>
      </c>
      <c r="AF205" s="1" t="str">
        <f>IF(SUMIF(Tirades!$AD$654:$AD$865,G205,Tirades!$AP$654:$AP$865)=0,"",SUMIF(Tirades!$AD$654:$AD$865,G205,Tirades!$AP$654:$AP$865))</f>
        <v/>
      </c>
      <c r="AG205" s="1" t="str">
        <f>IF(SUMIF(Tirades!$AD$870:$AD$1081,G205,Tirades!$AP$870:$AP$1081)=0,"",SUMIF(Tirades!$AD$870:$AD$1081,G205,Tirades!$AP$870:$AP$1081))</f>
        <v/>
      </c>
      <c r="AH205" s="1">
        <f>IF(SUMIF(Tirades!$AD$5:$AD$1081,G205,Tirades!$AP$5:$AP$1081)=0,"",SUMIF(Tirades!$AD$5:$AD$1081,G205,Tirades!$AP$5:$AP$1081))</f>
        <v>66</v>
      </c>
      <c r="AI205" s="4">
        <f t="shared" si="141"/>
        <v>66</v>
      </c>
      <c r="AJ205" s="5">
        <f t="shared" si="142"/>
        <v>66.004003241000007</v>
      </c>
      <c r="AK205" s="1">
        <f t="shared" si="166"/>
        <v>40</v>
      </c>
      <c r="AL205" s="1">
        <f>SUMIF(Tirades!$AD$5:$AD$1081,G205,Tirades!$AR$5:$AR$1081)</f>
        <v>4</v>
      </c>
      <c r="AM205" s="6">
        <f t="shared" si="150"/>
        <v>4.0000000000000001E-3</v>
      </c>
      <c r="AN205" s="1">
        <f>SUMIF(Tirades!$AD$5:$AD$1081,G205,Tirades!$AS$5:$AS$1081)</f>
        <v>3</v>
      </c>
      <c r="AO205" s="7">
        <f t="shared" si="151"/>
        <v>3.0000000000000001E-6</v>
      </c>
      <c r="AP205" s="5">
        <f t="shared" si="143"/>
        <v>66.004003241000007</v>
      </c>
      <c r="AQ205" s="1" t="str">
        <f t="shared" si="144"/>
        <v>Adrià Mercader</v>
      </c>
      <c r="AR205" s="1" t="str">
        <f t="shared" si="152"/>
        <v>5 + 1@</v>
      </c>
      <c r="AS205" t="str">
        <f t="shared" si="153"/>
        <v/>
      </c>
      <c r="AT205" s="1" t="str">
        <f t="shared" si="154"/>
        <v/>
      </c>
      <c r="AU205" s="1" t="str">
        <f t="shared" si="155"/>
        <v/>
      </c>
      <c r="AV205">
        <f t="shared" si="156"/>
        <v>66.004003241000007</v>
      </c>
      <c r="AW205" s="1">
        <f t="shared" si="157"/>
        <v>21</v>
      </c>
      <c r="AX205" s="1" t="str">
        <f t="shared" si="158"/>
        <v>Adrià Mercader</v>
      </c>
      <c r="AY205" s="1" t="str">
        <f t="shared" si="159"/>
        <v/>
      </c>
      <c r="AZ205" s="1" t="str">
        <f t="shared" si="160"/>
        <v/>
      </c>
      <c r="BA205" s="1" t="str">
        <f t="shared" si="161"/>
        <v/>
      </c>
      <c r="BB205" s="1" t="str">
        <f t="shared" si="162"/>
        <v/>
      </c>
      <c r="BC205" s="1" t="str">
        <f t="shared" si="163"/>
        <v/>
      </c>
      <c r="BD205" s="1" t="str">
        <f t="shared" si="164"/>
        <v/>
      </c>
      <c r="BE205" s="76">
        <f>IF(G205="","",(SUMIF(Tirades!$BA$5:$BA$1081,G205,Tirades!$BB$5:$BB$1081)))</f>
        <v>9</v>
      </c>
      <c r="BI205" s="30"/>
      <c r="BW205" s="61" t="str">
        <f t="shared" si="169"/>
        <v/>
      </c>
      <c r="BY205" s="75">
        <f t="shared" si="167"/>
        <v>124</v>
      </c>
      <c r="BZ205" s="61" t="str">
        <f t="shared" si="168"/>
        <v>David Roura</v>
      </c>
      <c r="CA205" s="90">
        <f>IF(BZ205="","",((SUMIF(Tirades!$AD$5:$AD$1081,G204,Tirades!$AX$5:$AX$1081))+A204))</f>
        <v>2.3999999999999998E-7</v>
      </c>
    </row>
    <row r="206" spans="1:79">
      <c r="A206" s="70">
        <v>2.4200000000000002E-7</v>
      </c>
      <c r="B206" s="143"/>
      <c r="C206" s="142"/>
      <c r="D206" s="145"/>
      <c r="E206" s="127" t="str">
        <f t="shared" si="165"/>
        <v>5 + 1@</v>
      </c>
      <c r="F206" s="124"/>
      <c r="G206" s="83" t="s">
        <v>232</v>
      </c>
      <c r="H206" s="152"/>
      <c r="I206" s="122">
        <f t="shared" si="145"/>
        <v>29</v>
      </c>
      <c r="J206" s="26">
        <v>1</v>
      </c>
      <c r="K206" s="28">
        <f t="shared" si="146"/>
        <v>291</v>
      </c>
      <c r="L206" s="142"/>
      <c r="M206" s="122">
        <f t="shared" si="130"/>
        <v>3</v>
      </c>
      <c r="N206" s="26">
        <v>1</v>
      </c>
      <c r="O206" s="28">
        <f t="shared" si="131"/>
        <v>31</v>
      </c>
      <c r="P206" s="142"/>
      <c r="Q206" s="122">
        <f t="shared" si="147"/>
        <v>0</v>
      </c>
      <c r="R206" s="26"/>
      <c r="S206" s="28" t="str">
        <f t="shared" si="138"/>
        <v/>
      </c>
      <c r="T206" s="142"/>
      <c r="U206" s="122">
        <f t="shared" si="148"/>
        <v>0</v>
      </c>
      <c r="V206" s="26"/>
      <c r="W206" s="28" t="str">
        <f t="shared" si="139"/>
        <v/>
      </c>
      <c r="X206" s="142"/>
      <c r="Y206" s="122">
        <f t="shared" si="149"/>
        <v>0</v>
      </c>
      <c r="Z206" s="26"/>
      <c r="AA206" s="72" t="str">
        <f t="shared" si="140"/>
        <v/>
      </c>
      <c r="AB206" s="25">
        <f>IF(G206="","",COUNTIF(Tirades!$AY$5:$AY$1081,G206))</f>
        <v>2</v>
      </c>
      <c r="AC206" s="1">
        <f>IF(SUMIF(Tirades!$AD$5:$AD$216,G206,Tirades!$AP$5:$AP$216)=0,"",SUMIF(Tirades!$AD$5:$AD$216,G206,Tirades!$AP$5:$AP$216))</f>
        <v>74</v>
      </c>
      <c r="AD206" s="1">
        <f>IF(SUMIF(Tirades!$AD$221:$AD$432,G206,Tirades!$AP$221:$AP$432)=0,"",SUMIF(Tirades!$AD$221:$AD$432,G206,Tirades!$AP$221:$AP$432))</f>
        <v>50</v>
      </c>
      <c r="AE206" s="1" t="str">
        <f>IF(SUMIF(Tirades!$AD$437:$AD$649,G206,Tirades!$AP$437:$AP$649)=0,"",SUMIF(Tirades!$AD$437:$AD$649,G206,Tirades!$AP$437:$AP$649))</f>
        <v/>
      </c>
      <c r="AF206" s="1" t="str">
        <f>IF(SUMIF(Tirades!$AD$654:$AD$865,G206,Tirades!$AP$654:$AP$865)=0,"",SUMIF(Tirades!$AD$654:$AD$865,G206,Tirades!$AP$654:$AP$865))</f>
        <v/>
      </c>
      <c r="AG206" s="1" t="str">
        <f>IF(SUMIF(Tirades!$AD$870:$AD$1081,G206,Tirades!$AP$870:$AP$1081)=0,"",SUMIF(Tirades!$AD$870:$AD$1081,G206,Tirades!$AP$870:$AP$1081))</f>
        <v/>
      </c>
      <c r="AH206" s="1">
        <f>IF(SUMIF(Tirades!$AD$5:$AD$1081,G206,Tirades!$AP$5:$AP$1081)=0,"",SUMIF(Tirades!$AD$5:$AD$1081,G206,Tirades!$AP$5:$AP$1081))</f>
        <v>124</v>
      </c>
      <c r="AI206" s="4">
        <f t="shared" si="141"/>
        <v>62</v>
      </c>
      <c r="AJ206" s="5">
        <f t="shared" si="142"/>
        <v>62.004001120999995</v>
      </c>
      <c r="AK206" s="1">
        <f t="shared" si="166"/>
        <v>59</v>
      </c>
      <c r="AL206" s="1">
        <f>SUMIF(Tirades!$AD$5:$AD$1081,G206,Tirades!$AR$5:$AR$1081)</f>
        <v>8</v>
      </c>
      <c r="AM206" s="6">
        <f t="shared" si="150"/>
        <v>8.0000000000000002E-3</v>
      </c>
      <c r="AN206" s="1">
        <f>SUMIF(Tirades!$AD$5:$AD$1081,G206,Tirades!$AS$5:$AS$1081)</f>
        <v>2</v>
      </c>
      <c r="AO206" s="7">
        <f t="shared" si="151"/>
        <v>1.9999999999999999E-6</v>
      </c>
      <c r="AP206" s="5">
        <f t="shared" si="143"/>
        <v>124.00800224199999</v>
      </c>
      <c r="AQ206" s="1" t="str">
        <f t="shared" si="144"/>
        <v>Josep Mercader</v>
      </c>
      <c r="AR206" s="1" t="str">
        <f t="shared" si="152"/>
        <v>5 + 1@</v>
      </c>
      <c r="AS206" t="str">
        <f t="shared" si="153"/>
        <v/>
      </c>
      <c r="AT206" s="1" t="str">
        <f t="shared" si="154"/>
        <v/>
      </c>
      <c r="AU206" s="1" t="str">
        <f t="shared" si="155"/>
        <v/>
      </c>
      <c r="AV206">
        <f t="shared" si="156"/>
        <v>62.004001120999995</v>
      </c>
      <c r="AW206" s="1">
        <f t="shared" si="157"/>
        <v>31</v>
      </c>
      <c r="AX206" s="1" t="str">
        <f t="shared" si="158"/>
        <v>Josep Mercader</v>
      </c>
      <c r="AY206" s="1" t="str">
        <f t="shared" si="159"/>
        <v/>
      </c>
      <c r="AZ206" s="1" t="str">
        <f t="shared" si="160"/>
        <v/>
      </c>
      <c r="BA206" s="1" t="str">
        <f t="shared" si="161"/>
        <v/>
      </c>
      <c r="BB206" s="1" t="str">
        <f t="shared" si="162"/>
        <v/>
      </c>
      <c r="BC206" s="1" t="str">
        <f t="shared" si="163"/>
        <v/>
      </c>
      <c r="BD206" s="1" t="str">
        <f t="shared" si="164"/>
        <v/>
      </c>
      <c r="BE206" s="76">
        <f>IF(G206="","",(SUMIF(Tirades!$BA$5:$BA$1081,G206,Tirades!$BB$5:$BB$1081)))</f>
        <v>18</v>
      </c>
      <c r="BI206" s="30"/>
      <c r="BW206" s="61" t="str">
        <f t="shared" si="169"/>
        <v/>
      </c>
      <c r="BY206" s="75">
        <f t="shared" si="167"/>
        <v>123</v>
      </c>
      <c r="BZ206" s="61" t="str">
        <f t="shared" si="168"/>
        <v>Adrià Mercader</v>
      </c>
      <c r="CA206" s="90">
        <f>IF(BZ206="","",((SUMIF(Tirades!$AD$5:$AD$1081,G205,Tirades!$AX$5:$AX$1081))+A205))</f>
        <v>2.41E-7</v>
      </c>
    </row>
    <row r="207" spans="1:79">
      <c r="A207" s="70">
        <v>2.4299999999999999E-7</v>
      </c>
      <c r="B207" s="143"/>
      <c r="C207" s="142"/>
      <c r="D207" s="145"/>
      <c r="E207" s="127" t="str">
        <f t="shared" si="165"/>
        <v>5 + 1@</v>
      </c>
      <c r="F207" s="124"/>
      <c r="G207" s="83" t="s">
        <v>233</v>
      </c>
      <c r="H207" s="152"/>
      <c r="I207" s="122">
        <f t="shared" si="145"/>
        <v>29</v>
      </c>
      <c r="J207" s="26"/>
      <c r="K207" s="28" t="str">
        <f t="shared" si="146"/>
        <v/>
      </c>
      <c r="L207" s="142"/>
      <c r="M207" s="122">
        <f t="shared" si="130"/>
        <v>3</v>
      </c>
      <c r="N207" s="26">
        <v>2</v>
      </c>
      <c r="O207" s="28">
        <f t="shared" si="131"/>
        <v>32</v>
      </c>
      <c r="P207" s="142"/>
      <c r="Q207" s="122">
        <f t="shared" si="147"/>
        <v>0</v>
      </c>
      <c r="R207" s="26"/>
      <c r="S207" s="28" t="str">
        <f t="shared" si="138"/>
        <v/>
      </c>
      <c r="T207" s="142"/>
      <c r="U207" s="122">
        <f t="shared" si="148"/>
        <v>0</v>
      </c>
      <c r="V207" s="26"/>
      <c r="W207" s="28" t="str">
        <f t="shared" si="139"/>
        <v/>
      </c>
      <c r="X207" s="142"/>
      <c r="Y207" s="122">
        <f t="shared" si="149"/>
        <v>0</v>
      </c>
      <c r="Z207" s="26"/>
      <c r="AA207" s="72" t="str">
        <f t="shared" si="140"/>
        <v/>
      </c>
      <c r="AB207" s="25">
        <f>IF(G207="","",COUNTIF(Tirades!$AY$5:$AY$1081,G207))</f>
        <v>1</v>
      </c>
      <c r="AC207" s="1" t="str">
        <f>IF(SUMIF(Tirades!$AD$5:$AD$216,G207,Tirades!$AP$5:$AP$216)=0,"",SUMIF(Tirades!$AD$5:$AD$216,G207,Tirades!$AP$5:$AP$216))</f>
        <v/>
      </c>
      <c r="AD207" s="1">
        <f>IF(SUMIF(Tirades!$AD$221:$AD$432,G207,Tirades!$AP$221:$AP$432)=0,"",SUMIF(Tirades!$AD$221:$AD$432,G207,Tirades!$AP$221:$AP$432))</f>
        <v>37</v>
      </c>
      <c r="AE207" s="1" t="str">
        <f>IF(SUMIF(Tirades!$AD$437:$AD$649,G207,Tirades!$AP$437:$AP$649)=0,"",SUMIF(Tirades!$AD$437:$AD$649,G207,Tirades!$AP$437:$AP$649))</f>
        <v/>
      </c>
      <c r="AF207" s="1" t="str">
        <f>IF(SUMIF(Tirades!$AD$654:$AD$865,G207,Tirades!$AP$654:$AP$865)=0,"",SUMIF(Tirades!$AD$654:$AD$865,G207,Tirades!$AP$654:$AP$865))</f>
        <v/>
      </c>
      <c r="AG207" s="1" t="str">
        <f>IF(SUMIF(Tirades!$AD$870:$AD$1081,G207,Tirades!$AP$870:$AP$1081)=0,"",SUMIF(Tirades!$AD$870:$AD$1081,G207,Tirades!$AP$870:$AP$1081))</f>
        <v/>
      </c>
      <c r="AH207" s="1">
        <f>IF(SUMIF(Tirades!$AD$5:$AD$1081,G207,Tirades!$AP$5:$AP$1081)=0,"",SUMIF(Tirades!$AD$5:$AD$1081,G207,Tirades!$AP$5:$AP$1081))</f>
        <v>37</v>
      </c>
      <c r="AI207" s="4">
        <f t="shared" si="141"/>
        <v>37</v>
      </c>
      <c r="AJ207" s="5">
        <f t="shared" si="142"/>
        <v>37.001000243</v>
      </c>
      <c r="AK207" s="1">
        <f t="shared" si="166"/>
        <v>164</v>
      </c>
      <c r="AL207" s="1">
        <f>SUMIF(Tirades!$AD$5:$AD$1081,G207,Tirades!$AR$5:$AR$1081)</f>
        <v>1</v>
      </c>
      <c r="AM207" s="6">
        <f t="shared" si="150"/>
        <v>1E-3</v>
      </c>
      <c r="AN207" s="1">
        <f>SUMIF(Tirades!$AD$5:$AD$1081,G207,Tirades!$AS$5:$AS$1081)</f>
        <v>0</v>
      </c>
      <c r="AO207" s="7">
        <f t="shared" si="151"/>
        <v>0</v>
      </c>
      <c r="AP207" s="5">
        <f t="shared" si="143"/>
        <v>37.001000243</v>
      </c>
      <c r="AQ207" s="1" t="str">
        <f t="shared" si="144"/>
        <v>Narcís Ruscalleda</v>
      </c>
      <c r="AR207" s="1" t="str">
        <f t="shared" si="152"/>
        <v>5 + 1@</v>
      </c>
      <c r="AS207" t="str">
        <f t="shared" si="153"/>
        <v/>
      </c>
      <c r="AT207" s="1" t="str">
        <f t="shared" si="154"/>
        <v/>
      </c>
      <c r="AU207" s="1" t="str">
        <f t="shared" si="155"/>
        <v/>
      </c>
      <c r="AV207">
        <f t="shared" si="156"/>
        <v>37.001000243</v>
      </c>
      <c r="AW207" s="1">
        <f t="shared" si="157"/>
        <v>116</v>
      </c>
      <c r="AX207" s="1" t="str">
        <f t="shared" si="158"/>
        <v>Narcís Ruscalleda</v>
      </c>
      <c r="AY207" s="1" t="str">
        <f t="shared" si="159"/>
        <v/>
      </c>
      <c r="AZ207" s="1" t="str">
        <f t="shared" si="160"/>
        <v/>
      </c>
      <c r="BA207" s="1" t="str">
        <f t="shared" si="161"/>
        <v/>
      </c>
      <c r="BB207" s="1" t="str">
        <f t="shared" si="162"/>
        <v/>
      </c>
      <c r="BC207" s="1" t="str">
        <f t="shared" si="163"/>
        <v/>
      </c>
      <c r="BD207" s="1" t="str">
        <f t="shared" si="164"/>
        <v/>
      </c>
      <c r="BE207" s="76">
        <f>IF(G207="","",(SUMIF(Tirades!$BA$5:$BA$1081,G207,Tirades!$BB$5:$BB$1081)))</f>
        <v>9</v>
      </c>
      <c r="BI207" s="30"/>
      <c r="BW207" s="61" t="str">
        <f t="shared" si="169"/>
        <v/>
      </c>
      <c r="BY207" s="75">
        <f t="shared" si="167"/>
        <v>122</v>
      </c>
      <c r="BZ207" s="61" t="str">
        <f t="shared" si="168"/>
        <v>Josep Mercader</v>
      </c>
      <c r="CA207" s="90">
        <f>IF(BZ207="","",((SUMIF(Tirades!$AD$5:$AD$1081,G206,Tirades!$AX$5:$AX$1081))+A206))</f>
        <v>2.4200000000000002E-7</v>
      </c>
    </row>
    <row r="208" spans="1:79">
      <c r="A208" s="70">
        <v>2.4400000000000001E-7</v>
      </c>
      <c r="B208" s="143"/>
      <c r="C208" s="142"/>
      <c r="D208" s="145"/>
      <c r="E208" s="127" t="str">
        <f t="shared" si="165"/>
        <v>5 + 1@</v>
      </c>
      <c r="F208" s="123" t="s">
        <v>35</v>
      </c>
      <c r="G208" s="83" t="s">
        <v>234</v>
      </c>
      <c r="H208" s="152"/>
      <c r="I208" s="122">
        <f t="shared" si="145"/>
        <v>29</v>
      </c>
      <c r="J208" s="26">
        <v>5</v>
      </c>
      <c r="K208" s="28">
        <f t="shared" si="146"/>
        <v>295</v>
      </c>
      <c r="L208" s="142"/>
      <c r="M208" s="122">
        <f t="shared" si="130"/>
        <v>3</v>
      </c>
      <c r="N208" s="26">
        <v>5</v>
      </c>
      <c r="O208" s="28">
        <f t="shared" si="131"/>
        <v>35</v>
      </c>
      <c r="P208" s="142"/>
      <c r="Q208" s="122">
        <f t="shared" si="147"/>
        <v>0</v>
      </c>
      <c r="R208" s="26"/>
      <c r="S208" s="28" t="str">
        <f t="shared" si="138"/>
        <v/>
      </c>
      <c r="T208" s="142"/>
      <c r="U208" s="122">
        <f t="shared" si="148"/>
        <v>0</v>
      </c>
      <c r="V208" s="26"/>
      <c r="W208" s="28" t="str">
        <f t="shared" si="139"/>
        <v/>
      </c>
      <c r="X208" s="142"/>
      <c r="Y208" s="122">
        <f t="shared" si="149"/>
        <v>0</v>
      </c>
      <c r="Z208" s="26"/>
      <c r="AA208" s="72" t="str">
        <f t="shared" si="140"/>
        <v/>
      </c>
      <c r="AB208" s="25">
        <f>IF(G208="","",COUNTIF(Tirades!$AY$5:$AY$1081,G208))</f>
        <v>2</v>
      </c>
      <c r="AC208" s="1">
        <f>IF(SUMIF(Tirades!$AD$5:$AD$216,G208,Tirades!$AP$5:$AP$216)=0,"",SUMIF(Tirades!$AD$5:$AD$216,G208,Tirades!$AP$5:$AP$216))</f>
        <v>73</v>
      </c>
      <c r="AD208" s="1">
        <f>IF(SUMIF(Tirades!$AD$221:$AD$432,G208,Tirades!$AP$221:$AP$432)=0,"",SUMIF(Tirades!$AD$221:$AD$432,G208,Tirades!$AP$221:$AP$432))</f>
        <v>80</v>
      </c>
      <c r="AE208" s="1" t="str">
        <f>IF(SUMIF(Tirades!$AD$437:$AD$649,G208,Tirades!$AP$437:$AP$649)=0,"",SUMIF(Tirades!$AD$437:$AD$649,G208,Tirades!$AP$437:$AP$649))</f>
        <v/>
      </c>
      <c r="AF208" s="1" t="str">
        <f>IF(SUMIF(Tirades!$AD$654:$AD$865,G208,Tirades!$AP$654:$AP$865)=0,"",SUMIF(Tirades!$AD$654:$AD$865,G208,Tirades!$AP$654:$AP$865))</f>
        <v/>
      </c>
      <c r="AG208" s="1" t="str">
        <f>IF(SUMIF(Tirades!$AD$870:$AD$1081,G208,Tirades!$AP$870:$AP$1081)=0,"",SUMIF(Tirades!$AD$870:$AD$1081,G208,Tirades!$AP$870:$AP$1081))</f>
        <v/>
      </c>
      <c r="AH208" s="1">
        <f>IF(SUMIF(Tirades!$AD$5:$AD$1081,G208,Tirades!$AP$5:$AP$1081)=0,"",SUMIF(Tirades!$AD$5:$AD$1081,G208,Tirades!$AP$5:$AP$1081))</f>
        <v>153</v>
      </c>
      <c r="AI208" s="4">
        <f t="shared" si="141"/>
        <v>76.5</v>
      </c>
      <c r="AJ208" s="5">
        <f t="shared" si="142"/>
        <v>76.506501122000003</v>
      </c>
      <c r="AK208" s="1">
        <f t="shared" si="166"/>
        <v>9</v>
      </c>
      <c r="AL208" s="1">
        <f>SUMIF(Tirades!$AD$5:$AD$1081,G208,Tirades!$AR$5:$AR$1081)</f>
        <v>13</v>
      </c>
      <c r="AM208" s="6">
        <f t="shared" si="150"/>
        <v>1.3000000000000001E-2</v>
      </c>
      <c r="AN208" s="1">
        <f>SUMIF(Tirades!$AD$5:$AD$1081,G208,Tirades!$AS$5:$AS$1081)</f>
        <v>2</v>
      </c>
      <c r="AO208" s="7">
        <f t="shared" si="151"/>
        <v>1.9999999999999999E-6</v>
      </c>
      <c r="AP208" s="5">
        <f t="shared" si="143"/>
        <v>153.01300224400001</v>
      </c>
      <c r="AQ208" s="1" t="str">
        <f t="shared" si="144"/>
        <v>David Palomé</v>
      </c>
      <c r="AR208" s="1" t="str">
        <f t="shared" si="152"/>
        <v>5 + 1@</v>
      </c>
      <c r="AS208">
        <f t="shared" si="153"/>
        <v>76.506501122000003</v>
      </c>
      <c r="AT208" s="1">
        <f t="shared" si="154"/>
        <v>8</v>
      </c>
      <c r="AU208" s="1" t="str">
        <f t="shared" si="155"/>
        <v>David Palomé</v>
      </c>
      <c r="AV208" t="str">
        <f t="shared" si="156"/>
        <v/>
      </c>
      <c r="AW208" s="1" t="str">
        <f t="shared" si="157"/>
        <v/>
      </c>
      <c r="AX208" s="1" t="str">
        <f t="shared" si="158"/>
        <v/>
      </c>
      <c r="AY208" s="1" t="str">
        <f t="shared" si="159"/>
        <v/>
      </c>
      <c r="AZ208" s="1" t="str">
        <f t="shared" si="160"/>
        <v/>
      </c>
      <c r="BA208" s="1" t="str">
        <f t="shared" si="161"/>
        <v/>
      </c>
      <c r="BB208" s="1" t="str">
        <f t="shared" si="162"/>
        <v/>
      </c>
      <c r="BC208" s="1" t="str">
        <f t="shared" si="163"/>
        <v/>
      </c>
      <c r="BD208" s="1" t="str">
        <f t="shared" si="164"/>
        <v/>
      </c>
      <c r="BE208" s="76">
        <f>IF(G208="","",(SUMIF(Tirades!$BA$5:$BA$1081,G208,Tirades!$BB$5:$BB$1081)))</f>
        <v>18</v>
      </c>
      <c r="BI208" s="30"/>
      <c r="BW208" s="61" t="str">
        <f t="shared" si="169"/>
        <v/>
      </c>
      <c r="BY208" s="75">
        <f t="shared" si="167"/>
        <v>71</v>
      </c>
      <c r="BZ208" s="61" t="str">
        <f t="shared" si="168"/>
        <v>Narcís Ruscalleda</v>
      </c>
      <c r="CA208" s="90">
        <f>IF(BZ208="","",((SUMIF(Tirades!$AD$5:$AD$1081,G207,Tirades!$AX$5:$AX$1081))+A207))</f>
        <v>1.0000002429999999</v>
      </c>
    </row>
    <row r="209" spans="1:79">
      <c r="A209" s="70">
        <v>2.4499999999999998E-7</v>
      </c>
      <c r="B209" s="143"/>
      <c r="C209" s="142"/>
      <c r="D209" s="145"/>
      <c r="E209" s="127" t="str">
        <f t="shared" si="165"/>
        <v>5 + 1@</v>
      </c>
      <c r="F209" s="124"/>
      <c r="G209" s="83"/>
      <c r="H209" s="152"/>
      <c r="I209" s="122">
        <f t="shared" si="145"/>
        <v>29</v>
      </c>
      <c r="J209" s="26"/>
      <c r="K209" s="28" t="str">
        <f t="shared" si="146"/>
        <v/>
      </c>
      <c r="L209" s="142"/>
      <c r="M209" s="122">
        <f t="shared" si="130"/>
        <v>3</v>
      </c>
      <c r="N209" s="26"/>
      <c r="O209" s="28" t="str">
        <f t="shared" si="131"/>
        <v/>
      </c>
      <c r="P209" s="142"/>
      <c r="Q209" s="122">
        <f t="shared" si="147"/>
        <v>0</v>
      </c>
      <c r="R209" s="26"/>
      <c r="S209" s="28" t="str">
        <f t="shared" si="138"/>
        <v/>
      </c>
      <c r="T209" s="142"/>
      <c r="U209" s="122">
        <f t="shared" si="148"/>
        <v>0</v>
      </c>
      <c r="V209" s="26"/>
      <c r="W209" s="28" t="str">
        <f t="shared" si="139"/>
        <v/>
      </c>
      <c r="X209" s="142"/>
      <c r="Y209" s="122">
        <f t="shared" si="149"/>
        <v>0</v>
      </c>
      <c r="Z209" s="26"/>
      <c r="AA209" s="72" t="str">
        <f t="shared" si="140"/>
        <v/>
      </c>
      <c r="AB209" s="25" t="str">
        <f>IF(G209="","",COUNTIF(Tirades!$AY$5:$AY$1081,G209))</f>
        <v/>
      </c>
      <c r="AC209" s="1" t="str">
        <f>IF(SUMIF(Tirades!$AD$5:$AD$216,G209,Tirades!$AP$5:$AP$216)=0,"",SUMIF(Tirades!$AD$5:$AD$216,G209,Tirades!$AP$5:$AP$216))</f>
        <v/>
      </c>
      <c r="AD209" s="1" t="str">
        <f>IF(SUMIF(Tirades!$AD$221:$AD$432,G209,Tirades!$AP$221:$AP$432)=0,"",SUMIF(Tirades!$AD$221:$AD$432,G209,Tirades!$AP$221:$AP$432))</f>
        <v/>
      </c>
      <c r="AE209" s="1" t="str">
        <f>IF(SUMIF(Tirades!$AD$437:$AD$649,G209,Tirades!$AP$437:$AP$649)=0,"",SUMIF(Tirades!$AD$437:$AD$649,G209,Tirades!$AP$437:$AP$649))</f>
        <v/>
      </c>
      <c r="AF209" s="1" t="str">
        <f>IF(SUMIF(Tirades!$AD$654:$AD$865,G209,Tirades!$AP$654:$AP$865)=0,"",SUMIF(Tirades!$AD$654:$AD$865,G209,Tirades!$AP$654:$AP$865))</f>
        <v/>
      </c>
      <c r="AG209" s="1" t="str">
        <f>IF(SUMIF(Tirades!$AD$870:$AD$1081,G209,Tirades!$AP$870:$AP$1081)=0,"",SUMIF(Tirades!$AD$870:$AD$1081,G209,Tirades!$AP$870:$AP$1081))</f>
        <v/>
      </c>
      <c r="AH209" s="1" t="str">
        <f>IF(SUMIF(Tirades!$AD$5:$AD$1081,G209,Tirades!$AP$5:$AP$1081)=0,"",SUMIF(Tirades!$AD$5:$AD$1081,G209,Tirades!$AP$5:$AP$1081))</f>
        <v/>
      </c>
      <c r="AI209" s="4" t="str">
        <f t="shared" si="141"/>
        <v/>
      </c>
      <c r="AJ209" s="5" t="str">
        <f t="shared" si="142"/>
        <v/>
      </c>
      <c r="AK209" s="1" t="str">
        <f t="shared" si="166"/>
        <v/>
      </c>
      <c r="AL209" s="1">
        <f>SUMIF(Tirades!$AD$5:$AD$1081,G209,Tirades!$AR$5:$AR$1081)</f>
        <v>0</v>
      </c>
      <c r="AM209" s="6">
        <f t="shared" si="150"/>
        <v>0</v>
      </c>
      <c r="AN209" s="1">
        <f>SUMIF(Tirades!$AD$5:$AD$1081,G209,Tirades!$AS$5:$AS$1081)</f>
        <v>0</v>
      </c>
      <c r="AO209" s="7">
        <f t="shared" si="151"/>
        <v>0</v>
      </c>
      <c r="AP209" s="5" t="str">
        <f t="shared" si="143"/>
        <v/>
      </c>
      <c r="AQ209" s="1" t="str">
        <f t="shared" si="144"/>
        <v/>
      </c>
      <c r="AR209" s="1" t="str">
        <f t="shared" si="152"/>
        <v/>
      </c>
      <c r="AS209" t="str">
        <f t="shared" si="153"/>
        <v/>
      </c>
      <c r="AT209" s="1" t="str">
        <f t="shared" si="154"/>
        <v/>
      </c>
      <c r="AU209" s="1" t="str">
        <f t="shared" si="155"/>
        <v/>
      </c>
      <c r="AV209" t="str">
        <f t="shared" si="156"/>
        <v/>
      </c>
      <c r="AW209" s="1" t="str">
        <f t="shared" si="157"/>
        <v/>
      </c>
      <c r="AX209" s="1" t="str">
        <f t="shared" si="158"/>
        <v/>
      </c>
      <c r="AY209" s="1" t="str">
        <f t="shared" si="159"/>
        <v/>
      </c>
      <c r="AZ209" s="1" t="str">
        <f t="shared" si="160"/>
        <v/>
      </c>
      <c r="BA209" s="1" t="str">
        <f t="shared" si="161"/>
        <v/>
      </c>
      <c r="BB209" s="1" t="str">
        <f t="shared" si="162"/>
        <v/>
      </c>
      <c r="BC209" s="1" t="str">
        <f t="shared" si="163"/>
        <v/>
      </c>
      <c r="BD209" s="1" t="str">
        <f t="shared" si="164"/>
        <v/>
      </c>
      <c r="BE209" s="76" t="str">
        <f>IF(G209="","",(SUMIF(Tirades!$BA$5:$BA$1081,G209,Tirades!$BB$5:$BB$1081)))</f>
        <v/>
      </c>
      <c r="BI209" s="30"/>
      <c r="BW209" s="61" t="str">
        <f t="shared" si="169"/>
        <v/>
      </c>
      <c r="BY209" s="75">
        <f t="shared" si="167"/>
        <v>121</v>
      </c>
      <c r="BZ209" s="61" t="str">
        <f t="shared" si="168"/>
        <v>David Palomé</v>
      </c>
      <c r="CA209" s="90">
        <f>IF(BZ209="","",((SUMIF(Tirades!$AD$5:$AD$1081,G208,Tirades!$AX$5:$AX$1081))+A208))</f>
        <v>2.4400000000000001E-7</v>
      </c>
    </row>
    <row r="210" spans="1:79">
      <c r="A210" s="70">
        <v>2.4600000000000001E-7</v>
      </c>
      <c r="B210" s="143"/>
      <c r="C210" s="142"/>
      <c r="D210" s="145"/>
      <c r="E210" s="127" t="str">
        <f t="shared" si="165"/>
        <v>5 + 1@</v>
      </c>
      <c r="F210" s="123"/>
      <c r="G210" s="83"/>
      <c r="H210" s="152"/>
      <c r="I210" s="122">
        <f t="shared" si="145"/>
        <v>29</v>
      </c>
      <c r="J210" s="26"/>
      <c r="K210" s="28" t="str">
        <f t="shared" si="146"/>
        <v/>
      </c>
      <c r="L210" s="142"/>
      <c r="M210" s="122">
        <f t="shared" si="130"/>
        <v>3</v>
      </c>
      <c r="N210" s="26"/>
      <c r="O210" s="28" t="str">
        <f t="shared" si="131"/>
        <v/>
      </c>
      <c r="P210" s="142"/>
      <c r="Q210" s="122">
        <f t="shared" si="147"/>
        <v>0</v>
      </c>
      <c r="R210" s="26"/>
      <c r="S210" s="28" t="str">
        <f t="shared" si="138"/>
        <v/>
      </c>
      <c r="T210" s="142"/>
      <c r="U210" s="122">
        <f t="shared" si="148"/>
        <v>0</v>
      </c>
      <c r="V210" s="26"/>
      <c r="W210" s="28" t="str">
        <f t="shared" si="139"/>
        <v/>
      </c>
      <c r="X210" s="142"/>
      <c r="Y210" s="122">
        <f t="shared" si="149"/>
        <v>0</v>
      </c>
      <c r="Z210" s="26"/>
      <c r="AA210" s="72" t="str">
        <f t="shared" si="140"/>
        <v/>
      </c>
      <c r="AB210" s="25" t="str">
        <f>IF(G210="","",COUNTIF(Tirades!$AY$5:$AY$1081,G210))</f>
        <v/>
      </c>
      <c r="AC210" s="1" t="str">
        <f>IF(SUMIF(Tirades!$AD$5:$AD$216,G210,Tirades!$AP$5:$AP$216)=0,"",SUMIF(Tirades!$AD$5:$AD$216,G210,Tirades!$AP$5:$AP$216))</f>
        <v/>
      </c>
      <c r="AD210" s="1" t="str">
        <f>IF(SUMIF(Tirades!$AD$221:$AD$432,G210,Tirades!$AP$221:$AP$432)=0,"",SUMIF(Tirades!$AD$221:$AD$432,G210,Tirades!$AP$221:$AP$432))</f>
        <v/>
      </c>
      <c r="AE210" s="1" t="str">
        <f>IF(SUMIF(Tirades!$AD$437:$AD$649,G210,Tirades!$AP$437:$AP$649)=0,"",SUMIF(Tirades!$AD$437:$AD$649,G210,Tirades!$AP$437:$AP$649))</f>
        <v/>
      </c>
      <c r="AF210" s="1" t="str">
        <f>IF(SUMIF(Tirades!$AD$654:$AD$865,G210,Tirades!$AP$654:$AP$865)=0,"",SUMIF(Tirades!$AD$654:$AD$865,G210,Tirades!$AP$654:$AP$865))</f>
        <v/>
      </c>
      <c r="AG210" s="1" t="str">
        <f>IF(SUMIF(Tirades!$AD$870:$AD$1081,G210,Tirades!$AP$870:$AP$1081)=0,"",SUMIF(Tirades!$AD$870:$AD$1081,G210,Tirades!$AP$870:$AP$1081))</f>
        <v/>
      </c>
      <c r="AH210" s="1" t="str">
        <f>IF(SUMIF(Tirades!$AD$5:$AD$1081,G210,Tirades!$AP$5:$AP$1081)=0,"",SUMIF(Tirades!$AD$5:$AD$1081,G210,Tirades!$AP$5:$AP$1081))</f>
        <v/>
      </c>
      <c r="AI210" s="4" t="str">
        <f t="shared" si="141"/>
        <v/>
      </c>
      <c r="AJ210" s="5" t="str">
        <f t="shared" si="142"/>
        <v/>
      </c>
      <c r="AK210" s="1" t="str">
        <f t="shared" si="166"/>
        <v/>
      </c>
      <c r="AL210" s="1">
        <f>SUMIF(Tirades!$AD$5:$AD$1081,G210,Tirades!$AR$5:$AR$1081)</f>
        <v>0</v>
      </c>
      <c r="AM210" s="6">
        <f t="shared" si="150"/>
        <v>0</v>
      </c>
      <c r="AN210" s="1">
        <f>SUMIF(Tirades!$AD$5:$AD$1081,G210,Tirades!$AS$5:$AS$1081)</f>
        <v>0</v>
      </c>
      <c r="AO210" s="7">
        <f t="shared" si="151"/>
        <v>0</v>
      </c>
      <c r="AP210" s="5" t="str">
        <f t="shared" si="143"/>
        <v/>
      </c>
      <c r="AQ210" s="1" t="str">
        <f t="shared" si="144"/>
        <v/>
      </c>
      <c r="AR210" s="1" t="str">
        <f t="shared" si="152"/>
        <v/>
      </c>
      <c r="AS210" t="str">
        <f t="shared" si="153"/>
        <v/>
      </c>
      <c r="AT210" s="1" t="str">
        <f t="shared" si="154"/>
        <v/>
      </c>
      <c r="AU210" s="1" t="str">
        <f t="shared" si="155"/>
        <v/>
      </c>
      <c r="AV210" t="str">
        <f t="shared" si="156"/>
        <v/>
      </c>
      <c r="AW210" s="1" t="str">
        <f t="shared" si="157"/>
        <v/>
      </c>
      <c r="AX210" s="1" t="str">
        <f t="shared" si="158"/>
        <v/>
      </c>
      <c r="AY210" s="1" t="str">
        <f t="shared" si="159"/>
        <v/>
      </c>
      <c r="AZ210" s="1" t="str">
        <f t="shared" si="160"/>
        <v/>
      </c>
      <c r="BA210" s="1" t="str">
        <f t="shared" si="161"/>
        <v/>
      </c>
      <c r="BB210" s="1" t="str">
        <f t="shared" si="162"/>
        <v/>
      </c>
      <c r="BC210" s="1" t="str">
        <f t="shared" si="163"/>
        <v/>
      </c>
      <c r="BD210" s="1" t="str">
        <f t="shared" si="164"/>
        <v/>
      </c>
      <c r="BE210" s="76" t="str">
        <f>IF(G210="","",(SUMIF(Tirades!$BA$5:$BA$1081,G210,Tirades!$BB$5:$BB$1081)))</f>
        <v/>
      </c>
      <c r="BI210" s="30"/>
      <c r="BW210" s="61" t="str">
        <f t="shared" si="169"/>
        <v/>
      </c>
      <c r="BY210" s="75" t="str">
        <f t="shared" si="167"/>
        <v/>
      </c>
      <c r="BZ210" s="61" t="str">
        <f t="shared" si="168"/>
        <v/>
      </c>
      <c r="CA210" s="90" t="str">
        <f>IF(BZ210="","",((SUMIF(Tirades!$AD$5:$AD$1081,G209,Tirades!$AX$5:$AX$1081))+A209))</f>
        <v/>
      </c>
    </row>
    <row r="211" spans="1:79">
      <c r="A211" s="70">
        <v>2.4699999999999998E-7</v>
      </c>
      <c r="B211" s="143">
        <v>27</v>
      </c>
      <c r="C211" s="153"/>
      <c r="D211" s="154" t="s">
        <v>235</v>
      </c>
      <c r="E211" s="127" t="str">
        <f>D211</f>
        <v>Marfallones Estrallufades</v>
      </c>
      <c r="F211" s="123"/>
      <c r="G211" s="83" t="s">
        <v>236</v>
      </c>
      <c r="H211" s="149">
        <v>10</v>
      </c>
      <c r="I211" s="122">
        <f>H211</f>
        <v>10</v>
      </c>
      <c r="J211" s="26">
        <v>5</v>
      </c>
      <c r="K211" s="28">
        <f t="shared" si="146"/>
        <v>105</v>
      </c>
      <c r="L211" s="142">
        <v>36</v>
      </c>
      <c r="M211" s="122">
        <f>L211</f>
        <v>36</v>
      </c>
      <c r="N211" s="26"/>
      <c r="O211" s="28" t="str">
        <f t="shared" si="131"/>
        <v/>
      </c>
      <c r="P211" s="142"/>
      <c r="Q211" s="122">
        <f>P211</f>
        <v>0</v>
      </c>
      <c r="R211" s="26"/>
      <c r="S211" s="28" t="str">
        <f t="shared" si="138"/>
        <v/>
      </c>
      <c r="T211" s="142"/>
      <c r="U211" s="122">
        <f>T211</f>
        <v>0</v>
      </c>
      <c r="V211" s="26"/>
      <c r="W211" s="28" t="str">
        <f t="shared" si="139"/>
        <v/>
      </c>
      <c r="X211" s="142"/>
      <c r="Y211" s="122">
        <f>X211</f>
        <v>0</v>
      </c>
      <c r="Z211" s="26"/>
      <c r="AA211" s="72" t="str">
        <f t="shared" si="140"/>
        <v/>
      </c>
      <c r="AB211" s="25">
        <f>IF(G211="","",COUNTIF(Tirades!$AY$5:$AY$1081,G211))</f>
        <v>1</v>
      </c>
      <c r="AC211" s="1">
        <f>IF(SUMIF(Tirades!$AD$5:$AD$216,G211,Tirades!$AP$5:$AP$216)=0,"",SUMIF(Tirades!$AD$5:$AD$216,G211,Tirades!$AP$5:$AP$216))</f>
        <v>58</v>
      </c>
      <c r="AD211" s="1" t="str">
        <f>IF(SUMIF(Tirades!$AD$221:$AD$432,G211,Tirades!$AP$221:$AP$432)=0,"",SUMIF(Tirades!$AD$221:$AD$432,G211,Tirades!$AP$221:$AP$432))</f>
        <v/>
      </c>
      <c r="AE211" s="1" t="str">
        <f>IF(SUMIF(Tirades!$AD$437:$AD$649,G211,Tirades!$AP$437:$AP$649)=0,"",SUMIF(Tirades!$AD$437:$AD$649,G211,Tirades!$AP$437:$AP$649))</f>
        <v/>
      </c>
      <c r="AF211" s="1" t="str">
        <f>IF(SUMIF(Tirades!$AD$654:$AD$865,G211,Tirades!$AP$654:$AP$865)=0,"",SUMIF(Tirades!$AD$654:$AD$865,G211,Tirades!$AP$654:$AP$865))</f>
        <v/>
      </c>
      <c r="AG211" s="1" t="str">
        <f>IF(SUMIF(Tirades!$AD$870:$AD$1081,G211,Tirades!$AP$870:$AP$1081)=0,"",SUMIF(Tirades!$AD$870:$AD$1081,G211,Tirades!$AP$870:$AP$1081))</f>
        <v/>
      </c>
      <c r="AH211" s="1">
        <f>IF(SUMIF(Tirades!$AD$5:$AD$1081,G211,Tirades!$AP$5:$AP$1081)=0,"",SUMIF(Tirades!$AD$5:$AD$1081,G211,Tirades!$AP$5:$AP$1081))</f>
        <v>58</v>
      </c>
      <c r="AI211" s="4">
        <f t="shared" si="141"/>
        <v>58</v>
      </c>
      <c r="AJ211" s="5">
        <f t="shared" si="142"/>
        <v>58.003002247000005</v>
      </c>
      <c r="AK211" s="1">
        <f t="shared" si="166"/>
        <v>70</v>
      </c>
      <c r="AL211" s="1">
        <f>SUMIF(Tirades!$AD$5:$AD$1081,G211,Tirades!$AR$5:$AR$1081)</f>
        <v>3</v>
      </c>
      <c r="AM211" s="6">
        <f t="shared" si="150"/>
        <v>3.0000000000000001E-3</v>
      </c>
      <c r="AN211" s="1">
        <f>SUMIF(Tirades!$AD$5:$AD$1081,G211,Tirades!$AS$5:$AS$1081)</f>
        <v>2</v>
      </c>
      <c r="AO211" s="7">
        <f t="shared" si="151"/>
        <v>1.9999999999999999E-6</v>
      </c>
      <c r="AP211" s="5">
        <f t="shared" si="143"/>
        <v>58.003002247000005</v>
      </c>
      <c r="AQ211" s="1" t="str">
        <f t="shared" si="144"/>
        <v>Miquel Blazquez</v>
      </c>
      <c r="AR211" s="1" t="str">
        <f t="shared" si="152"/>
        <v>Marfallones Estrallufades</v>
      </c>
      <c r="AS211" t="str">
        <f t="shared" si="153"/>
        <v/>
      </c>
      <c r="AT211" s="1" t="str">
        <f t="shared" si="154"/>
        <v/>
      </c>
      <c r="AU211" s="1" t="str">
        <f t="shared" si="155"/>
        <v/>
      </c>
      <c r="AV211">
        <f t="shared" si="156"/>
        <v>58.003002247000005</v>
      </c>
      <c r="AW211" s="1">
        <f t="shared" si="157"/>
        <v>40</v>
      </c>
      <c r="AX211" s="1" t="str">
        <f t="shared" si="158"/>
        <v>Miquel Blazquez</v>
      </c>
      <c r="AY211" s="1" t="str">
        <f t="shared" si="159"/>
        <v/>
      </c>
      <c r="AZ211" s="1" t="str">
        <f t="shared" si="160"/>
        <v/>
      </c>
      <c r="BA211" s="1" t="str">
        <f t="shared" si="161"/>
        <v/>
      </c>
      <c r="BB211" s="1" t="str">
        <f t="shared" si="162"/>
        <v/>
      </c>
      <c r="BC211" s="1" t="str">
        <f t="shared" si="163"/>
        <v/>
      </c>
      <c r="BD211" s="1" t="str">
        <f t="shared" si="164"/>
        <v/>
      </c>
      <c r="BE211" s="76">
        <f>IF(G211="","",(SUMIF(Tirades!$BA$5:$BA$1081,G211,Tirades!$BB$5:$BB$1081)))</f>
        <v>9</v>
      </c>
      <c r="BI211" s="30"/>
      <c r="BW211" s="61" t="str">
        <f t="shared" si="169"/>
        <v/>
      </c>
      <c r="BY211" s="75" t="str">
        <f t="shared" si="167"/>
        <v/>
      </c>
      <c r="BZ211" s="61" t="str">
        <f t="shared" si="168"/>
        <v/>
      </c>
      <c r="CA211" s="90" t="str">
        <f>IF(BZ211="","",((SUMIF(Tirades!$AD$5:$AD$1081,G210,Tirades!$AX$5:$AX$1081))+A210))</f>
        <v/>
      </c>
    </row>
    <row r="212" spans="1:79">
      <c r="A212" s="70">
        <v>2.48E-7</v>
      </c>
      <c r="B212" s="143"/>
      <c r="C212" s="142"/>
      <c r="D212" s="155"/>
      <c r="E212" s="127" t="str">
        <f t="shared" si="165"/>
        <v>Marfallones Estrallufades</v>
      </c>
      <c r="F212" s="123"/>
      <c r="G212" s="83" t="s">
        <v>237</v>
      </c>
      <c r="H212" s="150"/>
      <c r="I212" s="122">
        <f t="shared" si="145"/>
        <v>10</v>
      </c>
      <c r="J212" s="26">
        <v>1</v>
      </c>
      <c r="K212" s="28">
        <f t="shared" si="146"/>
        <v>101</v>
      </c>
      <c r="L212" s="142"/>
      <c r="M212" s="122">
        <f t="shared" si="130"/>
        <v>36</v>
      </c>
      <c r="N212" s="26">
        <v>2</v>
      </c>
      <c r="O212" s="28">
        <f t="shared" si="131"/>
        <v>362</v>
      </c>
      <c r="P212" s="142"/>
      <c r="Q212" s="122">
        <f t="shared" si="147"/>
        <v>0</v>
      </c>
      <c r="R212" s="26"/>
      <c r="S212" s="28" t="str">
        <f t="shared" si="138"/>
        <v/>
      </c>
      <c r="T212" s="142"/>
      <c r="U212" s="122">
        <f t="shared" si="148"/>
        <v>0</v>
      </c>
      <c r="V212" s="26"/>
      <c r="W212" s="28" t="str">
        <f t="shared" si="139"/>
        <v/>
      </c>
      <c r="X212" s="142"/>
      <c r="Y212" s="122">
        <f t="shared" si="149"/>
        <v>0</v>
      </c>
      <c r="Z212" s="26"/>
      <c r="AA212" s="72" t="str">
        <f t="shared" si="140"/>
        <v/>
      </c>
      <c r="AB212" s="25">
        <f>IF(G211="","",COUNTIF(Tirades!$AY$5:$AY$1081,G211))</f>
        <v>1</v>
      </c>
      <c r="AC212" s="1">
        <f>IF(SUMIF(Tirades!$AD$5:$AD$216,G212,Tirades!$AP$5:$AP$216)=0,"",SUMIF(Tirades!$AD$5:$AD$216,G212,Tirades!$AP$5:$AP$216))</f>
        <v>62</v>
      </c>
      <c r="AD212" s="1">
        <f>IF(SUMIF(Tirades!$AD$221:$AD$432,G212,Tirades!$AP$221:$AP$432)=0,"",SUMIF(Tirades!$AD$221:$AD$432,G212,Tirades!$AP$221:$AP$432))</f>
        <v>46</v>
      </c>
      <c r="AE212" s="1" t="str">
        <f>IF(SUMIF(Tirades!$AD$437:$AD$649,G212,Tirades!$AP$437:$AP$649)=0,"",SUMIF(Tirades!$AD$437:$AD$649,G212,Tirades!$AP$437:$AP$649))</f>
        <v/>
      </c>
      <c r="AF212" s="1" t="str">
        <f>IF(SUMIF(Tirades!$AD$654:$AD$865,G212,Tirades!$AP$654:$AP$865)=0,"",SUMIF(Tirades!$AD$654:$AD$865,G212,Tirades!$AP$654:$AP$865))</f>
        <v/>
      </c>
      <c r="AG212" s="1" t="str">
        <f>IF(SUMIF(Tirades!$AD$870:$AD$1081,G212,Tirades!$AP$870:$AP$1081)=0,"",SUMIF(Tirades!$AD$870:$AD$1081,G212,Tirades!$AP$870:$AP$1081))</f>
        <v/>
      </c>
      <c r="AH212" s="1">
        <f>IF(SUMIF(Tirades!$AD$5:$AD$1081,G212,Tirades!$AP$5:$AP$1081)=0,"",SUMIF(Tirades!$AD$5:$AD$1081,G212,Tirades!$AP$5:$AP$1081))</f>
        <v>108</v>
      </c>
      <c r="AI212" s="4">
        <f t="shared" si="141"/>
        <v>54</v>
      </c>
      <c r="AJ212" s="5">
        <f t="shared" si="142"/>
        <v>54.003001124000001</v>
      </c>
      <c r="AK212" s="1">
        <f t="shared" si="166"/>
        <v>99</v>
      </c>
      <c r="AL212" s="1">
        <f>SUMIF(Tirades!$AD$5:$AD$1081,G212,Tirades!$AR$5:$AR$1081)</f>
        <v>6</v>
      </c>
      <c r="AM212" s="6">
        <f t="shared" si="150"/>
        <v>6.0000000000000001E-3</v>
      </c>
      <c r="AN212" s="1">
        <f>SUMIF(Tirades!$AD$5:$AD$1081,G212,Tirades!$AS$5:$AS$1081)</f>
        <v>2</v>
      </c>
      <c r="AO212" s="7">
        <f t="shared" si="151"/>
        <v>1.9999999999999999E-6</v>
      </c>
      <c r="AP212" s="5">
        <f t="shared" si="143"/>
        <v>108.006002248</v>
      </c>
      <c r="AQ212" s="1" t="str">
        <f t="shared" si="144"/>
        <v>David Manresa</v>
      </c>
      <c r="AR212" s="1" t="str">
        <f t="shared" si="152"/>
        <v>Marfallones Estrallufades</v>
      </c>
      <c r="AS212" t="str">
        <f t="shared" si="153"/>
        <v/>
      </c>
      <c r="AT212" s="1" t="str">
        <f t="shared" si="154"/>
        <v/>
      </c>
      <c r="AU212" s="1" t="str">
        <f t="shared" si="155"/>
        <v/>
      </c>
      <c r="AV212">
        <f t="shared" si="156"/>
        <v>54.003001124000001</v>
      </c>
      <c r="AW212" s="1">
        <f t="shared" si="157"/>
        <v>60</v>
      </c>
      <c r="AX212" s="1" t="str">
        <f t="shared" si="158"/>
        <v>David Manresa</v>
      </c>
      <c r="AY212" s="1" t="str">
        <f t="shared" si="159"/>
        <v/>
      </c>
      <c r="AZ212" s="1" t="str">
        <f t="shared" si="160"/>
        <v/>
      </c>
      <c r="BA212" s="1" t="str">
        <f t="shared" si="161"/>
        <v/>
      </c>
      <c r="BB212" s="1" t="str">
        <f t="shared" si="162"/>
        <v/>
      </c>
      <c r="BC212" s="1" t="str">
        <f t="shared" si="163"/>
        <v/>
      </c>
      <c r="BD212" s="1" t="str">
        <f t="shared" si="164"/>
        <v/>
      </c>
      <c r="BE212" s="76">
        <f>IF(G212="","",(SUMIF(Tirades!$BA$5:$BA$1081,G212,Tirades!$BB$5:$BB$1081)))</f>
        <v>18</v>
      </c>
      <c r="BI212" s="30"/>
      <c r="BW212" s="61" t="str">
        <f t="shared" si="169"/>
        <v/>
      </c>
      <c r="BY212" s="75">
        <f t="shared" si="167"/>
        <v>120</v>
      </c>
      <c r="BZ212" s="61" t="str">
        <f t="shared" si="168"/>
        <v>Miquel Blazquez</v>
      </c>
      <c r="CA212" s="90">
        <f>IF(BZ212="","",((SUMIF(Tirades!$AD$5:$AD$1081,G211,Tirades!$AX$5:$AX$1081))+A211))</f>
        <v>2.4699999999999998E-7</v>
      </c>
    </row>
    <row r="213" spans="1:79">
      <c r="A213" s="70">
        <v>2.4900000000000002E-7</v>
      </c>
      <c r="B213" s="143"/>
      <c r="C213" s="142"/>
      <c r="D213" s="155"/>
      <c r="E213" s="127" t="str">
        <f t="shared" si="165"/>
        <v>Marfallones Estrallufades</v>
      </c>
      <c r="F213" s="123"/>
      <c r="G213" s="83" t="s">
        <v>238</v>
      </c>
      <c r="H213" s="150"/>
      <c r="I213" s="122">
        <f t="shared" si="145"/>
        <v>10</v>
      </c>
      <c r="J213" s="26">
        <v>4</v>
      </c>
      <c r="K213" s="28">
        <f t="shared" si="146"/>
        <v>104</v>
      </c>
      <c r="L213" s="142"/>
      <c r="M213" s="122">
        <f t="shared" si="130"/>
        <v>36</v>
      </c>
      <c r="N213" s="26">
        <v>5</v>
      </c>
      <c r="O213" s="28">
        <f t="shared" si="131"/>
        <v>365</v>
      </c>
      <c r="P213" s="142"/>
      <c r="Q213" s="122">
        <f t="shared" si="147"/>
        <v>0</v>
      </c>
      <c r="R213" s="26"/>
      <c r="S213" s="28" t="str">
        <f t="shared" si="138"/>
        <v/>
      </c>
      <c r="T213" s="142"/>
      <c r="U213" s="122">
        <f t="shared" si="148"/>
        <v>0</v>
      </c>
      <c r="V213" s="26"/>
      <c r="W213" s="28" t="str">
        <f t="shared" si="139"/>
        <v/>
      </c>
      <c r="X213" s="142"/>
      <c r="Y213" s="122">
        <f t="shared" si="149"/>
        <v>0</v>
      </c>
      <c r="Z213" s="26"/>
      <c r="AA213" s="72" t="str">
        <f t="shared" si="140"/>
        <v/>
      </c>
      <c r="AB213" s="25">
        <f>IF(G212="","",COUNTIF(Tirades!$AY$5:$AY$1081,G212))</f>
        <v>2</v>
      </c>
      <c r="AC213" s="1">
        <f>IF(SUMIF(Tirades!$AD$5:$AD$216,G213,Tirades!$AP$5:$AP$216)=0,"",SUMIF(Tirades!$AD$5:$AD$216,G213,Tirades!$AP$5:$AP$216))</f>
        <v>78</v>
      </c>
      <c r="AD213" s="1">
        <f>IF(SUMIF(Tirades!$AD$221:$AD$432,G213,Tirades!$AP$221:$AP$432)=0,"",SUMIF(Tirades!$AD$221:$AD$432,G213,Tirades!$AP$221:$AP$432))</f>
        <v>68</v>
      </c>
      <c r="AE213" s="1" t="str">
        <f>IF(SUMIF(Tirades!$AD$437:$AD$649,G213,Tirades!$AP$437:$AP$649)=0,"",SUMIF(Tirades!$AD$437:$AD$649,G213,Tirades!$AP$437:$AP$649))</f>
        <v/>
      </c>
      <c r="AF213" s="1" t="str">
        <f>IF(SUMIF(Tirades!$AD$654:$AD$865,G213,Tirades!$AP$654:$AP$865)=0,"",SUMIF(Tirades!$AD$654:$AD$865,G213,Tirades!$AP$654:$AP$865))</f>
        <v/>
      </c>
      <c r="AG213" s="1" t="str">
        <f>IF(SUMIF(Tirades!$AD$870:$AD$1081,G213,Tirades!$AP$870:$AP$1081)=0,"",SUMIF(Tirades!$AD$870:$AD$1081,G213,Tirades!$AP$870:$AP$1081))</f>
        <v/>
      </c>
      <c r="AH213" s="1">
        <f>IF(SUMIF(Tirades!$AD$5:$AD$1081,G213,Tirades!$AP$5:$AP$1081)=0,"",SUMIF(Tirades!$AD$5:$AD$1081,G213,Tirades!$AP$5:$AP$1081))</f>
        <v>146</v>
      </c>
      <c r="AI213" s="4">
        <f t="shared" si="141"/>
        <v>73</v>
      </c>
      <c r="AJ213" s="5">
        <f t="shared" si="142"/>
        <v>73.006500124500008</v>
      </c>
      <c r="AK213" s="1">
        <f t="shared" si="166"/>
        <v>13</v>
      </c>
      <c r="AL213" s="1">
        <f>SUMIF(Tirades!$AD$5:$AD$1081,G213,Tirades!$AR$5:$AR$1081)</f>
        <v>13</v>
      </c>
      <c r="AM213" s="6">
        <f t="shared" si="150"/>
        <v>1.3000000000000001E-2</v>
      </c>
      <c r="AN213" s="1">
        <f>SUMIF(Tirades!$AD$5:$AD$1081,G213,Tirades!$AS$5:$AS$1081)</f>
        <v>0</v>
      </c>
      <c r="AO213" s="7">
        <f t="shared" si="151"/>
        <v>0</v>
      </c>
      <c r="AP213" s="5">
        <f t="shared" si="143"/>
        <v>146.01300024900002</v>
      </c>
      <c r="AQ213" s="1" t="str">
        <f t="shared" si="144"/>
        <v>Pep Cladellas</v>
      </c>
      <c r="AR213" s="1" t="str">
        <f t="shared" si="152"/>
        <v>Marfallones Estrallufades</v>
      </c>
      <c r="AS213" t="str">
        <f t="shared" si="153"/>
        <v/>
      </c>
      <c r="AT213" s="1" t="str">
        <f t="shared" si="154"/>
        <v/>
      </c>
      <c r="AU213" s="1" t="str">
        <f t="shared" si="155"/>
        <v/>
      </c>
      <c r="AV213">
        <f t="shared" si="156"/>
        <v>73.006500124500008</v>
      </c>
      <c r="AW213" s="1">
        <f t="shared" si="157"/>
        <v>3</v>
      </c>
      <c r="AX213" s="1" t="str">
        <f t="shared" si="158"/>
        <v>Pep Cladellas</v>
      </c>
      <c r="AY213" s="1" t="str">
        <f t="shared" si="159"/>
        <v/>
      </c>
      <c r="AZ213" s="1" t="str">
        <f t="shared" si="160"/>
        <v/>
      </c>
      <c r="BA213" s="1" t="str">
        <f t="shared" si="161"/>
        <v/>
      </c>
      <c r="BB213" s="1" t="str">
        <f t="shared" si="162"/>
        <v/>
      </c>
      <c r="BC213" s="1" t="str">
        <f t="shared" si="163"/>
        <v/>
      </c>
      <c r="BD213" s="1" t="str">
        <f t="shared" si="164"/>
        <v/>
      </c>
      <c r="BE213" s="76">
        <f>IF(G213="","",(SUMIF(Tirades!$BA$5:$BA$1081,G213,Tirades!$BB$5:$BB$1081)))</f>
        <v>18</v>
      </c>
      <c r="BI213" s="30"/>
      <c r="BW213" s="61" t="str">
        <f t="shared" si="169"/>
        <v/>
      </c>
      <c r="BY213" s="75">
        <f t="shared" si="167"/>
        <v>119</v>
      </c>
      <c r="BZ213" s="61" t="str">
        <f t="shared" si="168"/>
        <v>David Manresa</v>
      </c>
      <c r="CA213" s="90">
        <f>IF(BZ213="","",((SUMIF(Tirades!$AD$5:$AD$1081,G212,Tirades!$AX$5:$AX$1081))+A212))</f>
        <v>2.48E-7</v>
      </c>
    </row>
    <row r="214" spans="1:79">
      <c r="A214" s="70">
        <v>2.4999999999999999E-7</v>
      </c>
      <c r="B214" s="143"/>
      <c r="C214" s="142"/>
      <c r="D214" s="155"/>
      <c r="E214" s="127" t="str">
        <f t="shared" si="165"/>
        <v>Marfallones Estrallufades</v>
      </c>
      <c r="F214" s="123"/>
      <c r="G214" s="83" t="s">
        <v>239</v>
      </c>
      <c r="H214" s="150"/>
      <c r="I214" s="122">
        <f t="shared" si="145"/>
        <v>10</v>
      </c>
      <c r="J214" s="26">
        <v>3</v>
      </c>
      <c r="K214" s="28">
        <f t="shared" si="146"/>
        <v>103</v>
      </c>
      <c r="L214" s="142"/>
      <c r="M214" s="122">
        <f t="shared" si="130"/>
        <v>36</v>
      </c>
      <c r="N214" s="26">
        <v>4</v>
      </c>
      <c r="O214" s="28">
        <f t="shared" si="131"/>
        <v>364</v>
      </c>
      <c r="P214" s="142"/>
      <c r="Q214" s="122">
        <f t="shared" si="147"/>
        <v>0</v>
      </c>
      <c r="R214" s="26"/>
      <c r="S214" s="28" t="str">
        <f t="shared" si="138"/>
        <v/>
      </c>
      <c r="T214" s="142"/>
      <c r="U214" s="122">
        <f t="shared" si="148"/>
        <v>0</v>
      </c>
      <c r="V214" s="26"/>
      <c r="W214" s="28" t="str">
        <f t="shared" si="139"/>
        <v/>
      </c>
      <c r="X214" s="142"/>
      <c r="Y214" s="122">
        <f t="shared" si="149"/>
        <v>0</v>
      </c>
      <c r="Z214" s="26"/>
      <c r="AA214" s="72" t="str">
        <f t="shared" si="140"/>
        <v/>
      </c>
      <c r="AB214" s="25">
        <f>IF(G213="","",COUNTIF(Tirades!$AY$5:$AY$1081,G213))</f>
        <v>2</v>
      </c>
      <c r="AC214" s="1">
        <f>IF(SUMIF(Tirades!$AD$5:$AD$216,G214,Tirades!$AP$5:$AP$216)=0,"",SUMIF(Tirades!$AD$5:$AD$216,G214,Tirades!$AP$5:$AP$216))</f>
        <v>59</v>
      </c>
      <c r="AD214" s="1">
        <f>IF(SUMIF(Tirades!$AD$221:$AD$432,G214,Tirades!$AP$221:$AP$432)=0,"",SUMIF(Tirades!$AD$221:$AD$432,G214,Tirades!$AP$221:$AP$432))</f>
        <v>75</v>
      </c>
      <c r="AE214" s="1" t="str">
        <f>IF(SUMIF(Tirades!$AD$437:$AD$649,G214,Tirades!$AP$437:$AP$649)=0,"",SUMIF(Tirades!$AD$437:$AD$649,G214,Tirades!$AP$437:$AP$649))</f>
        <v/>
      </c>
      <c r="AF214" s="1" t="str">
        <f>IF(SUMIF(Tirades!$AD$654:$AD$865,G214,Tirades!$AP$654:$AP$865)=0,"",SUMIF(Tirades!$AD$654:$AD$865,G214,Tirades!$AP$654:$AP$865))</f>
        <v/>
      </c>
      <c r="AG214" s="1" t="str">
        <f>IF(SUMIF(Tirades!$AD$870:$AD$1081,G214,Tirades!$AP$870:$AP$1081)=0,"",SUMIF(Tirades!$AD$870:$AD$1081,G214,Tirades!$AP$870:$AP$1081))</f>
        <v/>
      </c>
      <c r="AH214" s="1">
        <f>IF(SUMIF(Tirades!$AD$5:$AD$1081,G214,Tirades!$AP$5:$AP$1081)=0,"",SUMIF(Tirades!$AD$5:$AD$1081,G214,Tirades!$AP$5:$AP$1081))</f>
        <v>134</v>
      </c>
      <c r="AI214" s="4">
        <f t="shared" si="141"/>
        <v>67</v>
      </c>
      <c r="AJ214" s="5">
        <f t="shared" si="142"/>
        <v>67.005001124999993</v>
      </c>
      <c r="AK214" s="1">
        <f t="shared" si="166"/>
        <v>31</v>
      </c>
      <c r="AL214" s="1">
        <f>SUMIF(Tirades!$AD$5:$AD$1081,G214,Tirades!$AR$5:$AR$1081)</f>
        <v>10</v>
      </c>
      <c r="AM214" s="6">
        <f t="shared" si="150"/>
        <v>0.01</v>
      </c>
      <c r="AN214" s="1">
        <f>SUMIF(Tirades!$AD$5:$AD$1081,G214,Tirades!$AS$5:$AS$1081)</f>
        <v>2</v>
      </c>
      <c r="AO214" s="7">
        <f t="shared" si="151"/>
        <v>1.9999999999999999E-6</v>
      </c>
      <c r="AP214" s="5">
        <f t="shared" si="143"/>
        <v>134.01000224999999</v>
      </c>
      <c r="AQ214" s="1" t="str">
        <f t="shared" si="144"/>
        <v>David Xampeny</v>
      </c>
      <c r="AR214" s="1" t="str">
        <f t="shared" si="152"/>
        <v>Marfallones Estrallufades</v>
      </c>
      <c r="AS214" t="str">
        <f t="shared" si="153"/>
        <v/>
      </c>
      <c r="AT214" s="1" t="str">
        <f t="shared" si="154"/>
        <v/>
      </c>
      <c r="AU214" s="1" t="str">
        <f t="shared" si="155"/>
        <v/>
      </c>
      <c r="AV214">
        <f t="shared" si="156"/>
        <v>67.005001124999993</v>
      </c>
      <c r="AW214" s="1">
        <f t="shared" si="157"/>
        <v>14</v>
      </c>
      <c r="AX214" s="1" t="str">
        <f t="shared" si="158"/>
        <v>David Xampeny</v>
      </c>
      <c r="AY214" s="1" t="str">
        <f t="shared" si="159"/>
        <v/>
      </c>
      <c r="AZ214" s="1" t="str">
        <f t="shared" si="160"/>
        <v/>
      </c>
      <c r="BA214" s="1" t="str">
        <f t="shared" si="161"/>
        <v/>
      </c>
      <c r="BB214" s="1" t="str">
        <f t="shared" si="162"/>
        <v/>
      </c>
      <c r="BC214" s="1" t="str">
        <f t="shared" si="163"/>
        <v/>
      </c>
      <c r="BD214" s="1" t="str">
        <f t="shared" si="164"/>
        <v/>
      </c>
      <c r="BE214" s="76">
        <f>IF(G214="","",(SUMIF(Tirades!$BA$5:$BA$1081,G214,Tirades!$BB$5:$BB$1081)))</f>
        <v>18</v>
      </c>
      <c r="BI214" s="30"/>
      <c r="BW214" s="61" t="str">
        <f t="shared" si="169"/>
        <v/>
      </c>
      <c r="BY214" s="75">
        <f t="shared" si="167"/>
        <v>118</v>
      </c>
      <c r="BZ214" s="61" t="str">
        <f t="shared" si="168"/>
        <v>Pep Cladellas</v>
      </c>
      <c r="CA214" s="90">
        <f>IF(BZ214="","",((SUMIF(Tirades!$AD$5:$AD$1081,G213,Tirades!$AX$5:$AX$1081))+A213))</f>
        <v>2.4900000000000002E-7</v>
      </c>
    </row>
    <row r="215" spans="1:79">
      <c r="A215" s="70">
        <v>2.5100000000000001E-7</v>
      </c>
      <c r="B215" s="143"/>
      <c r="C215" s="142"/>
      <c r="D215" s="155"/>
      <c r="E215" s="127" t="str">
        <f t="shared" si="165"/>
        <v>Marfallones Estrallufades</v>
      </c>
      <c r="F215" s="123"/>
      <c r="G215" s="83" t="s">
        <v>240</v>
      </c>
      <c r="H215" s="150"/>
      <c r="I215" s="122">
        <f t="shared" si="145"/>
        <v>10</v>
      </c>
      <c r="J215" s="26"/>
      <c r="K215" s="28" t="str">
        <f t="shared" si="146"/>
        <v/>
      </c>
      <c r="L215" s="142"/>
      <c r="M215" s="122">
        <f t="shared" si="130"/>
        <v>36</v>
      </c>
      <c r="N215" s="26">
        <v>1</v>
      </c>
      <c r="O215" s="28">
        <f t="shared" si="131"/>
        <v>361</v>
      </c>
      <c r="P215" s="142"/>
      <c r="Q215" s="122">
        <f t="shared" si="147"/>
        <v>0</v>
      </c>
      <c r="R215" s="26"/>
      <c r="S215" s="28" t="str">
        <f t="shared" si="138"/>
        <v/>
      </c>
      <c r="T215" s="142"/>
      <c r="U215" s="122">
        <f t="shared" si="148"/>
        <v>0</v>
      </c>
      <c r="V215" s="26"/>
      <c r="W215" s="28" t="str">
        <f t="shared" si="139"/>
        <v/>
      </c>
      <c r="X215" s="142"/>
      <c r="Y215" s="122">
        <f t="shared" si="149"/>
        <v>0</v>
      </c>
      <c r="Z215" s="26"/>
      <c r="AA215" s="72" t="str">
        <f t="shared" si="140"/>
        <v/>
      </c>
      <c r="AB215" s="25">
        <f>IF(G214="","",COUNTIF(Tirades!$AY$5:$AY$1081,G214))</f>
        <v>2</v>
      </c>
      <c r="AC215" s="1" t="str">
        <f>IF(SUMIF(Tirades!$AD$5:$AD$216,G215,Tirades!$AP$5:$AP$216)=0,"",SUMIF(Tirades!$AD$5:$AD$216,G215,Tirades!$AP$5:$AP$216))</f>
        <v/>
      </c>
      <c r="AD215" s="1">
        <f>IF(SUMIF(Tirades!$AD$221:$AD$432,G215,Tirades!$AP$221:$AP$432)=0,"",SUMIF(Tirades!$AD$221:$AD$432,G215,Tirades!$AP$221:$AP$432))</f>
        <v>49</v>
      </c>
      <c r="AE215" s="1" t="str">
        <f>IF(SUMIF(Tirades!$AD$437:$AD$649,G215,Tirades!$AP$437:$AP$649)=0,"",SUMIF(Tirades!$AD$437:$AD$649,G215,Tirades!$AP$437:$AP$649))</f>
        <v/>
      </c>
      <c r="AF215" s="1" t="str">
        <f>IF(SUMIF(Tirades!$AD$654:$AD$865,G215,Tirades!$AP$654:$AP$865)=0,"",SUMIF(Tirades!$AD$654:$AD$865,G215,Tirades!$AP$654:$AP$865))</f>
        <v/>
      </c>
      <c r="AG215" s="1" t="str">
        <f>IF(SUMIF(Tirades!$AD$870:$AD$1081,G215,Tirades!$AP$870:$AP$1081)=0,"",SUMIF(Tirades!$AD$870:$AD$1081,G215,Tirades!$AP$870:$AP$1081))</f>
        <v/>
      </c>
      <c r="AH215" s="1">
        <f>IF(SUMIF(Tirades!$AD$5:$AD$1081,G215,Tirades!$AP$5:$AP$1081)=0,"",SUMIF(Tirades!$AD$5:$AD$1081,G215,Tirades!$AP$5:$AP$1081))</f>
        <v>49</v>
      </c>
      <c r="AI215" s="4">
        <f t="shared" si="141"/>
        <v>49</v>
      </c>
      <c r="AJ215" s="5">
        <f t="shared" si="142"/>
        <v>49.003000251000003</v>
      </c>
      <c r="AK215" s="1">
        <f t="shared" si="166"/>
        <v>122</v>
      </c>
      <c r="AL215" s="1">
        <f>SUMIF(Tirades!$AD$5:$AD$1081,G215,Tirades!$AR$5:$AR$1081)</f>
        <v>3</v>
      </c>
      <c r="AM215" s="6">
        <f t="shared" si="150"/>
        <v>3.0000000000000001E-3</v>
      </c>
      <c r="AN215" s="1">
        <f>SUMIF(Tirades!$AD$5:$AD$1081,G215,Tirades!$AS$5:$AS$1081)</f>
        <v>0</v>
      </c>
      <c r="AO215" s="7">
        <f t="shared" si="151"/>
        <v>0</v>
      </c>
      <c r="AP215" s="5">
        <f t="shared" si="143"/>
        <v>49.003000251000003</v>
      </c>
      <c r="AQ215" s="1" t="str">
        <f t="shared" si="144"/>
        <v>Manel Vico</v>
      </c>
      <c r="AR215" s="1" t="str">
        <f t="shared" si="152"/>
        <v>Marfallones Estrallufades</v>
      </c>
      <c r="AS215" t="str">
        <f t="shared" si="153"/>
        <v/>
      </c>
      <c r="AT215" s="1" t="str">
        <f t="shared" si="154"/>
        <v/>
      </c>
      <c r="AU215" s="1" t="str">
        <f t="shared" si="155"/>
        <v/>
      </c>
      <c r="AV215">
        <f t="shared" si="156"/>
        <v>49.003000251000003</v>
      </c>
      <c r="AW215" s="1">
        <f t="shared" si="157"/>
        <v>79</v>
      </c>
      <c r="AX215" s="1" t="str">
        <f t="shared" si="158"/>
        <v>Manel Vico</v>
      </c>
      <c r="AY215" s="1" t="str">
        <f t="shared" si="159"/>
        <v/>
      </c>
      <c r="AZ215" s="1" t="str">
        <f t="shared" si="160"/>
        <v/>
      </c>
      <c r="BA215" s="1" t="str">
        <f t="shared" si="161"/>
        <v/>
      </c>
      <c r="BB215" s="1" t="str">
        <f t="shared" si="162"/>
        <v/>
      </c>
      <c r="BC215" s="1" t="str">
        <f t="shared" si="163"/>
        <v/>
      </c>
      <c r="BD215" s="1" t="str">
        <f t="shared" si="164"/>
        <v/>
      </c>
      <c r="BE215" s="76">
        <f>IF(G215="","",(SUMIF(Tirades!$BA$5:$BA$1081,G215,Tirades!$BB$5:$BB$1081)))</f>
        <v>9</v>
      </c>
      <c r="BI215" s="30"/>
      <c r="BW215" s="61" t="str">
        <f t="shared" si="169"/>
        <v/>
      </c>
      <c r="BY215" s="75">
        <f t="shared" si="167"/>
        <v>117</v>
      </c>
      <c r="BZ215" s="61" t="str">
        <f t="shared" si="168"/>
        <v>David Xampeny</v>
      </c>
      <c r="CA215" s="90">
        <f>IF(BZ215="","",((SUMIF(Tirades!$AD$5:$AD$1081,G214,Tirades!$AX$5:$AX$1081))+A214))</f>
        <v>2.4999999999999999E-7</v>
      </c>
    </row>
    <row r="216" spans="1:79">
      <c r="A216" s="70">
        <v>2.5199999999999998E-7</v>
      </c>
      <c r="B216" s="143"/>
      <c r="C216" s="142"/>
      <c r="D216" s="155"/>
      <c r="E216" s="127" t="str">
        <f t="shared" si="165"/>
        <v>Marfallones Estrallufades</v>
      </c>
      <c r="F216" s="123"/>
      <c r="G216" s="83" t="s">
        <v>241</v>
      </c>
      <c r="H216" s="150"/>
      <c r="I216" s="122">
        <f t="shared" si="145"/>
        <v>10</v>
      </c>
      <c r="J216" s="26">
        <v>2</v>
      </c>
      <c r="K216" s="28">
        <f t="shared" si="146"/>
        <v>102</v>
      </c>
      <c r="L216" s="142"/>
      <c r="M216" s="122">
        <f t="shared" si="130"/>
        <v>36</v>
      </c>
      <c r="N216" s="26">
        <v>3</v>
      </c>
      <c r="O216" s="28">
        <f t="shared" si="131"/>
        <v>363</v>
      </c>
      <c r="P216" s="142"/>
      <c r="Q216" s="122">
        <f t="shared" si="147"/>
        <v>0</v>
      </c>
      <c r="R216" s="26"/>
      <c r="S216" s="28" t="str">
        <f t="shared" si="138"/>
        <v/>
      </c>
      <c r="T216" s="142"/>
      <c r="U216" s="122">
        <f t="shared" si="148"/>
        <v>0</v>
      </c>
      <c r="V216" s="26"/>
      <c r="W216" s="28" t="str">
        <f t="shared" si="139"/>
        <v/>
      </c>
      <c r="X216" s="142"/>
      <c r="Y216" s="122">
        <f t="shared" si="149"/>
        <v>0</v>
      </c>
      <c r="Z216" s="26"/>
      <c r="AA216" s="72" t="str">
        <f t="shared" si="140"/>
        <v/>
      </c>
      <c r="AB216" s="25">
        <f>IF(G215="","",COUNTIF(Tirades!$AY$5:$AY$1081,G215))</f>
        <v>1</v>
      </c>
      <c r="AC216" s="1">
        <f>IF(SUMIF(Tirades!$AD$5:$AD$216,G216,Tirades!$AP$5:$AP$216)=0,"",SUMIF(Tirades!$AD$5:$AD$216,G216,Tirades!$AP$5:$AP$216))</f>
        <v>64</v>
      </c>
      <c r="AD216" s="1">
        <f>IF(SUMIF(Tirades!$AD$221:$AD$432,G216,Tirades!$AP$221:$AP$432)=0,"",SUMIF(Tirades!$AD$221:$AD$432,G216,Tirades!$AP$221:$AP$432))</f>
        <v>47</v>
      </c>
      <c r="AE216" s="1" t="str">
        <f>IF(SUMIF(Tirades!$AD$437:$AD$649,G216,Tirades!$AP$437:$AP$649)=0,"",SUMIF(Tirades!$AD$437:$AD$649,G216,Tirades!$AP$437:$AP$649))</f>
        <v/>
      </c>
      <c r="AF216" s="1" t="str">
        <f>IF(SUMIF(Tirades!$AD$654:$AD$865,G216,Tirades!$AP$654:$AP$865)=0,"",SUMIF(Tirades!$AD$654:$AD$865,G216,Tirades!$AP$654:$AP$865))</f>
        <v/>
      </c>
      <c r="AG216" s="1" t="str">
        <f>IF(SUMIF(Tirades!$AD$870:$AD$1081,G216,Tirades!$AP$870:$AP$1081)=0,"",SUMIF(Tirades!$AD$870:$AD$1081,G216,Tirades!$AP$870:$AP$1081))</f>
        <v/>
      </c>
      <c r="AH216" s="1">
        <f>IF(SUMIF(Tirades!$AD$5:$AD$1081,G216,Tirades!$AP$5:$AP$1081)=0,"",SUMIF(Tirades!$AD$5:$AD$1081,G216,Tirades!$AP$5:$AP$1081))</f>
        <v>111</v>
      </c>
      <c r="AI216" s="4">
        <f t="shared" si="141"/>
        <v>55.5</v>
      </c>
      <c r="AJ216" s="5">
        <f t="shared" si="142"/>
        <v>55.504000626</v>
      </c>
      <c r="AK216" s="1">
        <f t="shared" si="166"/>
        <v>81</v>
      </c>
      <c r="AL216" s="1">
        <f>SUMIF(Tirades!$AD$5:$AD$1081,G216,Tirades!$AR$5:$AR$1081)</f>
        <v>8</v>
      </c>
      <c r="AM216" s="6">
        <f t="shared" si="150"/>
        <v>8.0000000000000002E-3</v>
      </c>
      <c r="AN216" s="1">
        <f>SUMIF(Tirades!$AD$5:$AD$1081,G216,Tirades!$AS$5:$AS$1081)</f>
        <v>1</v>
      </c>
      <c r="AO216" s="7">
        <f t="shared" si="151"/>
        <v>9.9999999999999995E-7</v>
      </c>
      <c r="AP216" s="5">
        <f t="shared" si="143"/>
        <v>111.008001252</v>
      </c>
      <c r="AQ216" s="1" t="str">
        <f t="shared" si="144"/>
        <v>Juan Manuel Esteban</v>
      </c>
      <c r="AR216" s="1" t="str">
        <f t="shared" si="152"/>
        <v>Marfallones Estrallufades</v>
      </c>
      <c r="AS216" t="str">
        <f t="shared" si="153"/>
        <v/>
      </c>
      <c r="AT216" s="1" t="str">
        <f t="shared" si="154"/>
        <v/>
      </c>
      <c r="AU216" s="1" t="str">
        <f t="shared" si="155"/>
        <v/>
      </c>
      <c r="AV216">
        <f t="shared" si="156"/>
        <v>55.504000626</v>
      </c>
      <c r="AW216" s="1">
        <f t="shared" si="157"/>
        <v>50</v>
      </c>
      <c r="AX216" s="1" t="str">
        <f t="shared" si="158"/>
        <v>Juan Manuel Esteban</v>
      </c>
      <c r="AY216" s="1" t="str">
        <f t="shared" si="159"/>
        <v/>
      </c>
      <c r="AZ216" s="1" t="str">
        <f t="shared" si="160"/>
        <v/>
      </c>
      <c r="BA216" s="1" t="str">
        <f t="shared" si="161"/>
        <v/>
      </c>
      <c r="BB216" s="1" t="str">
        <f t="shared" si="162"/>
        <v/>
      </c>
      <c r="BC216" s="1" t="str">
        <f t="shared" si="163"/>
        <v/>
      </c>
      <c r="BD216" s="1" t="str">
        <f t="shared" si="164"/>
        <v/>
      </c>
      <c r="BE216" s="76">
        <f>IF(G216="","",(SUMIF(Tirades!$BA$5:$BA$1081,G216,Tirades!$BB$5:$BB$1081)))</f>
        <v>18</v>
      </c>
      <c r="BI216" s="30"/>
      <c r="BW216" s="61" t="str">
        <f t="shared" si="169"/>
        <v/>
      </c>
      <c r="BY216" s="75">
        <f t="shared" si="167"/>
        <v>116</v>
      </c>
      <c r="BZ216" s="61" t="str">
        <f t="shared" si="168"/>
        <v>Manel Vico</v>
      </c>
      <c r="CA216" s="90">
        <f>IF(BZ216="","",((SUMIF(Tirades!$AD$5:$AD$1081,G215,Tirades!$AX$5:$AX$1081))+A215))</f>
        <v>2.5100000000000001E-7</v>
      </c>
    </row>
    <row r="217" spans="1:79">
      <c r="A217" s="70">
        <v>2.53E-7</v>
      </c>
      <c r="B217" s="143"/>
      <c r="C217" s="142"/>
      <c r="D217" s="155"/>
      <c r="E217" s="127" t="str">
        <f t="shared" si="165"/>
        <v>Marfallones Estrallufades</v>
      </c>
      <c r="F217" s="123"/>
      <c r="G217" s="83"/>
      <c r="H217" s="150"/>
      <c r="I217" s="122">
        <f t="shared" si="145"/>
        <v>10</v>
      </c>
      <c r="J217" s="26"/>
      <c r="K217" s="28" t="str">
        <f t="shared" si="146"/>
        <v/>
      </c>
      <c r="L217" s="142"/>
      <c r="M217" s="122">
        <f t="shared" si="130"/>
        <v>36</v>
      </c>
      <c r="N217" s="26"/>
      <c r="O217" s="28" t="str">
        <f t="shared" si="131"/>
        <v/>
      </c>
      <c r="P217" s="142"/>
      <c r="Q217" s="122">
        <f t="shared" si="147"/>
        <v>0</v>
      </c>
      <c r="R217" s="26"/>
      <c r="S217" s="28" t="str">
        <f t="shared" si="138"/>
        <v/>
      </c>
      <c r="T217" s="142"/>
      <c r="U217" s="122">
        <f t="shared" si="148"/>
        <v>0</v>
      </c>
      <c r="V217" s="26"/>
      <c r="W217" s="28" t="str">
        <f t="shared" si="139"/>
        <v/>
      </c>
      <c r="X217" s="142"/>
      <c r="Y217" s="122">
        <f t="shared" si="149"/>
        <v>0</v>
      </c>
      <c r="Z217" s="26"/>
      <c r="AA217" s="72" t="str">
        <f t="shared" si="140"/>
        <v/>
      </c>
      <c r="AB217" s="25">
        <f>IF(G216="","",COUNTIF(Tirades!$AY$5:$AY$1081,G216))</f>
        <v>2</v>
      </c>
      <c r="AC217" s="1" t="str">
        <f>IF(SUMIF(Tirades!$AD$5:$AD$216,G217,Tirades!$AP$5:$AP$216)=0,"",SUMIF(Tirades!$AD$5:$AD$216,G217,Tirades!$AP$5:$AP$216))</f>
        <v/>
      </c>
      <c r="AD217" s="1" t="str">
        <f>IF(SUMIF(Tirades!$AD$221:$AD$432,G217,Tirades!$AP$221:$AP$432)=0,"",SUMIF(Tirades!$AD$221:$AD$432,G217,Tirades!$AP$221:$AP$432))</f>
        <v/>
      </c>
      <c r="AE217" s="1" t="str">
        <f>IF(SUMIF(Tirades!$AD$437:$AD$649,G217,Tirades!$AP$437:$AP$649)=0,"",SUMIF(Tirades!$AD$437:$AD$649,G217,Tirades!$AP$437:$AP$649))</f>
        <v/>
      </c>
      <c r="AF217" s="1" t="str">
        <f>IF(SUMIF(Tirades!$AD$654:$AD$865,G217,Tirades!$AP$654:$AP$865)=0,"",SUMIF(Tirades!$AD$654:$AD$865,G217,Tirades!$AP$654:$AP$865))</f>
        <v/>
      </c>
      <c r="AG217" s="1" t="str">
        <f>IF(SUMIF(Tirades!$AD$870:$AD$1081,G217,Tirades!$AP$870:$AP$1081)=0,"",SUMIF(Tirades!$AD$870:$AD$1081,G217,Tirades!$AP$870:$AP$1081))</f>
        <v/>
      </c>
      <c r="AH217" s="1" t="str">
        <f>IF(SUMIF(Tirades!$AD$5:$AD$1081,G217,Tirades!$AP$5:$AP$1081)=0,"",SUMIF(Tirades!$AD$5:$AD$1081,G217,Tirades!$AP$5:$AP$1081))</f>
        <v/>
      </c>
      <c r="AI217" s="4" t="str">
        <f t="shared" si="141"/>
        <v/>
      </c>
      <c r="AJ217" s="5" t="str">
        <f t="shared" si="142"/>
        <v/>
      </c>
      <c r="AK217" s="1" t="str">
        <f t="shared" si="166"/>
        <v/>
      </c>
      <c r="AL217" s="1">
        <f>SUMIF(Tirades!$AD$5:$AD$1081,G217,Tirades!$AR$5:$AR$1081)</f>
        <v>0</v>
      </c>
      <c r="AM217" s="6">
        <f t="shared" si="150"/>
        <v>0</v>
      </c>
      <c r="AN217" s="1">
        <f>SUMIF(Tirades!$AD$5:$AD$1081,G217,Tirades!$AS$5:$AS$1081)</f>
        <v>0</v>
      </c>
      <c r="AO217" s="7">
        <f t="shared" si="151"/>
        <v>0</v>
      </c>
      <c r="AP217" s="5" t="str">
        <f t="shared" si="143"/>
        <v/>
      </c>
      <c r="AQ217" s="1" t="str">
        <f t="shared" si="144"/>
        <v/>
      </c>
      <c r="AR217" s="1" t="str">
        <f t="shared" si="152"/>
        <v/>
      </c>
      <c r="AS217" t="str">
        <f t="shared" si="153"/>
        <v/>
      </c>
      <c r="AT217" s="1" t="str">
        <f t="shared" si="154"/>
        <v/>
      </c>
      <c r="AU217" s="1" t="str">
        <f t="shared" si="155"/>
        <v/>
      </c>
      <c r="AV217" t="str">
        <f t="shared" si="156"/>
        <v/>
      </c>
      <c r="AW217" s="1" t="str">
        <f t="shared" si="157"/>
        <v/>
      </c>
      <c r="AX217" s="1" t="str">
        <f t="shared" si="158"/>
        <v/>
      </c>
      <c r="AY217" s="1" t="str">
        <f t="shared" si="159"/>
        <v/>
      </c>
      <c r="AZ217" s="1" t="str">
        <f t="shared" si="160"/>
        <v/>
      </c>
      <c r="BA217" s="1" t="str">
        <f t="shared" si="161"/>
        <v/>
      </c>
      <c r="BB217" s="1" t="str">
        <f t="shared" si="162"/>
        <v/>
      </c>
      <c r="BC217" s="1" t="str">
        <f t="shared" si="163"/>
        <v/>
      </c>
      <c r="BD217" s="1" t="str">
        <f t="shared" si="164"/>
        <v/>
      </c>
      <c r="BE217" s="76" t="str">
        <f>IF(G217="","",(SUMIF(Tirades!$BA$5:$BA$1081,G217,Tirades!$BB$5:$BB$1081)))</f>
        <v/>
      </c>
      <c r="BI217" s="30"/>
      <c r="BW217" s="61" t="str">
        <f t="shared" si="169"/>
        <v/>
      </c>
      <c r="BY217" s="75">
        <f t="shared" si="167"/>
        <v>70</v>
      </c>
      <c r="BZ217" s="61" t="str">
        <f t="shared" si="168"/>
        <v>Juan Manuel Esteban</v>
      </c>
      <c r="CA217" s="90">
        <f>IF(BZ217="","",((SUMIF(Tirades!$AD$5:$AD$1081,G216,Tirades!$AX$5:$AX$1081))+A216))</f>
        <v>1.000000252</v>
      </c>
    </row>
    <row r="218" spans="1:79">
      <c r="A218" s="70">
        <v>2.5400000000000002E-7</v>
      </c>
      <c r="B218" s="143"/>
      <c r="C218" s="142"/>
      <c r="D218" s="155"/>
      <c r="E218" s="127" t="str">
        <f t="shared" si="165"/>
        <v>Marfallones Estrallufades</v>
      </c>
      <c r="F218" s="123"/>
      <c r="G218" s="83"/>
      <c r="H218" s="151"/>
      <c r="I218" s="122">
        <f t="shared" si="145"/>
        <v>10</v>
      </c>
      <c r="J218" s="26"/>
      <c r="K218" s="28" t="str">
        <f t="shared" si="146"/>
        <v/>
      </c>
      <c r="L218" s="142"/>
      <c r="M218" s="122">
        <f t="shared" si="130"/>
        <v>36</v>
      </c>
      <c r="N218" s="26"/>
      <c r="O218" s="28" t="str">
        <f t="shared" si="131"/>
        <v/>
      </c>
      <c r="P218" s="142"/>
      <c r="Q218" s="122">
        <f t="shared" si="147"/>
        <v>0</v>
      </c>
      <c r="R218" s="26"/>
      <c r="S218" s="28" t="str">
        <f t="shared" si="138"/>
        <v/>
      </c>
      <c r="T218" s="142"/>
      <c r="U218" s="122">
        <f t="shared" si="148"/>
        <v>0</v>
      </c>
      <c r="V218" s="26"/>
      <c r="W218" s="28" t="str">
        <f t="shared" si="139"/>
        <v/>
      </c>
      <c r="X218" s="142"/>
      <c r="Y218" s="122">
        <f t="shared" si="149"/>
        <v>0</v>
      </c>
      <c r="Z218" s="26"/>
      <c r="AA218" s="72" t="str">
        <f t="shared" si="140"/>
        <v/>
      </c>
      <c r="AB218" s="25" t="str">
        <f>IF(G218="","",COUNTIF(Tirades!$AY$5:$AY$1081,G218))</f>
        <v/>
      </c>
      <c r="AC218" s="1" t="str">
        <f>IF(SUMIF(Tirades!$AD$5:$AD$216,G218,Tirades!$AP$5:$AP$216)=0,"",SUMIF(Tirades!$AD$5:$AD$216,G218,Tirades!$AP$5:$AP$216))</f>
        <v/>
      </c>
      <c r="AD218" s="1" t="str">
        <f>IF(SUMIF(Tirades!$AD$221:$AD$432,G218,Tirades!$AP$221:$AP$432)=0,"",SUMIF(Tirades!$AD$221:$AD$432,G218,Tirades!$AP$221:$AP$432))</f>
        <v/>
      </c>
      <c r="AE218" s="1" t="str">
        <f>IF(SUMIF(Tirades!$AD$437:$AD$649,G218,Tirades!$AP$437:$AP$649)=0,"",SUMIF(Tirades!$AD$437:$AD$649,G218,Tirades!$AP$437:$AP$649))</f>
        <v/>
      </c>
      <c r="AF218" s="1" t="str">
        <f>IF(SUMIF(Tirades!$AD$654:$AD$865,G218,Tirades!$AP$654:$AP$865)=0,"",SUMIF(Tirades!$AD$654:$AD$865,G218,Tirades!$AP$654:$AP$865))</f>
        <v/>
      </c>
      <c r="AG218" s="1" t="str">
        <f>IF(SUMIF(Tirades!$AD$870:$AD$1081,G218,Tirades!$AP$870:$AP$1081)=0,"",SUMIF(Tirades!$AD$870:$AD$1081,G218,Tirades!$AP$870:$AP$1081))</f>
        <v/>
      </c>
      <c r="AH218" s="1" t="str">
        <f>IF(SUMIF(Tirades!$AD$5:$AD$1081,G218,Tirades!$AP$5:$AP$1081)=0,"",SUMIF(Tirades!$AD$5:$AD$1081,G218,Tirades!$AP$5:$AP$1081))</f>
        <v/>
      </c>
      <c r="AI218" s="4" t="str">
        <f t="shared" si="141"/>
        <v/>
      </c>
      <c r="AJ218" s="5" t="str">
        <f t="shared" si="142"/>
        <v/>
      </c>
      <c r="AK218" s="1" t="str">
        <f t="shared" si="166"/>
        <v/>
      </c>
      <c r="AL218" s="1">
        <f>SUMIF(Tirades!$AD$5:$AD$1081,G218,Tirades!$AR$5:$AR$1081)</f>
        <v>0</v>
      </c>
      <c r="AM218" s="6">
        <f t="shared" si="150"/>
        <v>0</v>
      </c>
      <c r="AN218" s="1">
        <f>SUMIF(Tirades!$AD$5:$AD$1081,G218,Tirades!$AS$5:$AS$1081)</f>
        <v>0</v>
      </c>
      <c r="AO218" s="7">
        <f t="shared" si="151"/>
        <v>0</v>
      </c>
      <c r="AP218" s="5" t="str">
        <f t="shared" si="143"/>
        <v/>
      </c>
      <c r="AQ218" s="1" t="str">
        <f t="shared" si="144"/>
        <v/>
      </c>
      <c r="AR218" s="1" t="str">
        <f t="shared" si="152"/>
        <v/>
      </c>
      <c r="AS218" t="str">
        <f t="shared" si="153"/>
        <v/>
      </c>
      <c r="AT218" s="1" t="str">
        <f t="shared" si="154"/>
        <v/>
      </c>
      <c r="AU218" s="1" t="str">
        <f t="shared" si="155"/>
        <v/>
      </c>
      <c r="AV218" t="str">
        <f t="shared" si="156"/>
        <v/>
      </c>
      <c r="AW218" s="1" t="str">
        <f t="shared" si="157"/>
        <v/>
      </c>
      <c r="AX218" s="1" t="str">
        <f t="shared" si="158"/>
        <v/>
      </c>
      <c r="AY218" s="1" t="str">
        <f t="shared" si="159"/>
        <v/>
      </c>
      <c r="AZ218" s="1" t="str">
        <f t="shared" si="160"/>
        <v/>
      </c>
      <c r="BA218" s="1" t="str">
        <f t="shared" si="161"/>
        <v/>
      </c>
      <c r="BB218" s="1" t="str">
        <f t="shared" si="162"/>
        <v/>
      </c>
      <c r="BC218" s="1" t="str">
        <f t="shared" si="163"/>
        <v/>
      </c>
      <c r="BD218" s="1" t="str">
        <f t="shared" si="164"/>
        <v/>
      </c>
      <c r="BE218" s="76" t="str">
        <f>IF(G218="","",(SUMIF(Tirades!$BA$5:$BA$1081,G218,Tirades!$BB$5:$BB$1081)))</f>
        <v/>
      </c>
      <c r="BI218" s="30"/>
      <c r="BW218" s="61" t="str">
        <f t="shared" si="169"/>
        <v/>
      </c>
      <c r="BY218" s="75" t="str">
        <f t="shared" si="167"/>
        <v/>
      </c>
      <c r="BZ218" s="61" t="str">
        <f t="shared" si="168"/>
        <v/>
      </c>
      <c r="CA218" s="90" t="str">
        <f>IF(BZ218="","",((SUMIF(Tirades!$AD$5:$AD$1081,G217,Tirades!$AX$5:$AX$1081))+A217))</f>
        <v/>
      </c>
    </row>
    <row r="219" spans="1:79">
      <c r="A219" s="70">
        <v>2.5499999999999999E-7</v>
      </c>
      <c r="B219" s="143">
        <v>28</v>
      </c>
      <c r="C219" s="153"/>
      <c r="D219" s="144" t="s">
        <v>242</v>
      </c>
      <c r="E219" s="127" t="str">
        <f>D219</f>
        <v>Bitllaires d'Estiu</v>
      </c>
      <c r="F219" s="124"/>
      <c r="G219" s="83" t="s">
        <v>243</v>
      </c>
      <c r="H219" s="152">
        <v>11</v>
      </c>
      <c r="I219" s="122">
        <f>H219</f>
        <v>11</v>
      </c>
      <c r="J219" s="26">
        <v>1</v>
      </c>
      <c r="K219" s="28">
        <f t="shared" si="146"/>
        <v>111</v>
      </c>
      <c r="L219" s="142">
        <v>21</v>
      </c>
      <c r="M219" s="122">
        <f>L219</f>
        <v>21</v>
      </c>
      <c r="N219" s="26">
        <v>1</v>
      </c>
      <c r="O219" s="28">
        <f t="shared" si="131"/>
        <v>211</v>
      </c>
      <c r="P219" s="142"/>
      <c r="Q219" s="122">
        <f>P219</f>
        <v>0</v>
      </c>
      <c r="R219" s="26"/>
      <c r="S219" s="28" t="str">
        <f t="shared" si="138"/>
        <v/>
      </c>
      <c r="T219" s="142"/>
      <c r="U219" s="122">
        <f>T219</f>
        <v>0</v>
      </c>
      <c r="V219" s="26"/>
      <c r="W219" s="28" t="str">
        <f t="shared" si="139"/>
        <v/>
      </c>
      <c r="X219" s="142"/>
      <c r="Y219" s="122">
        <f>X219</f>
        <v>0</v>
      </c>
      <c r="Z219" s="26"/>
      <c r="AA219" s="72" t="str">
        <f t="shared" si="140"/>
        <v/>
      </c>
      <c r="AB219" s="25">
        <f>IF(G219="","",COUNTIF(Tirades!$AY$5:$AY$1081,G219))</f>
        <v>2</v>
      </c>
      <c r="AC219" s="1">
        <f>IF(SUMIF(Tirades!$AD$5:$AD$216,G219,Tirades!$AP$5:$AP$216)=0,"",SUMIF(Tirades!$AD$5:$AD$216,G219,Tirades!$AP$5:$AP$216))</f>
        <v>67</v>
      </c>
      <c r="AD219" s="1">
        <f>IF(SUMIF(Tirades!$AD$221:$AD$432,G219,Tirades!$AP$221:$AP$432)=0,"",SUMIF(Tirades!$AD$221:$AD$432,G219,Tirades!$AP$221:$AP$432))</f>
        <v>66</v>
      </c>
      <c r="AE219" s="1" t="str">
        <f>IF(SUMIF(Tirades!$AD$437:$AD$649,G219,Tirades!$AP$437:$AP$649)=0,"",SUMIF(Tirades!$AD$437:$AD$649,G219,Tirades!$AP$437:$AP$649))</f>
        <v/>
      </c>
      <c r="AF219" s="1" t="str">
        <f>IF(SUMIF(Tirades!$AD$654:$AD$865,G219,Tirades!$AP$654:$AP$865)=0,"",SUMIF(Tirades!$AD$654:$AD$865,G219,Tirades!$AP$654:$AP$865))</f>
        <v/>
      </c>
      <c r="AG219" s="1" t="str">
        <f>IF(SUMIF(Tirades!$AD$870:$AD$1081,G219,Tirades!$AP$870:$AP$1081)=0,"",SUMIF(Tirades!$AD$870:$AD$1081,G219,Tirades!$AP$870:$AP$1081))</f>
        <v/>
      </c>
      <c r="AH219" s="1">
        <f>IF(SUMIF(Tirades!$AD$5:$AD$1081,G219,Tirades!$AP$5:$AP$1081)=0,"",SUMIF(Tirades!$AD$5:$AD$1081,G219,Tirades!$AP$5:$AP$1081))</f>
        <v>133</v>
      </c>
      <c r="AI219" s="4">
        <f t="shared" si="141"/>
        <v>66.5</v>
      </c>
      <c r="AJ219" s="5">
        <f t="shared" si="142"/>
        <v>66.505001627499993</v>
      </c>
      <c r="AK219" s="1">
        <f t="shared" si="166"/>
        <v>37</v>
      </c>
      <c r="AL219" s="1">
        <f>SUMIF(Tirades!$AD$5:$AD$1081,G219,Tirades!$AR$5:$AR$1081)</f>
        <v>10</v>
      </c>
      <c r="AM219" s="6">
        <f t="shared" si="150"/>
        <v>0.01</v>
      </c>
      <c r="AN219" s="1">
        <f>SUMIF(Tirades!$AD$5:$AD$1081,G219,Tirades!$AS$5:$AS$1081)</f>
        <v>3</v>
      </c>
      <c r="AO219" s="7">
        <f t="shared" si="151"/>
        <v>3.0000000000000001E-6</v>
      </c>
      <c r="AP219" s="5">
        <f t="shared" si="143"/>
        <v>133.01000325499999</v>
      </c>
      <c r="AQ219" s="1" t="str">
        <f t="shared" si="144"/>
        <v>Sofia Alcover</v>
      </c>
      <c r="AR219" s="1" t="str">
        <f t="shared" si="152"/>
        <v>Bitllaires d'Estiu</v>
      </c>
      <c r="AS219" t="str">
        <f t="shared" si="153"/>
        <v/>
      </c>
      <c r="AT219" s="1" t="str">
        <f t="shared" si="154"/>
        <v/>
      </c>
      <c r="AU219" s="1" t="str">
        <f t="shared" si="155"/>
        <v/>
      </c>
      <c r="AV219">
        <f t="shared" si="156"/>
        <v>66.505001627499993</v>
      </c>
      <c r="AW219" s="1">
        <f t="shared" si="157"/>
        <v>18</v>
      </c>
      <c r="AX219" s="1" t="str">
        <f t="shared" si="158"/>
        <v>Sofia Alcover</v>
      </c>
      <c r="AY219" s="1" t="str">
        <f t="shared" si="159"/>
        <v/>
      </c>
      <c r="AZ219" s="1" t="str">
        <f t="shared" si="160"/>
        <v/>
      </c>
      <c r="BA219" s="1" t="str">
        <f t="shared" si="161"/>
        <v/>
      </c>
      <c r="BB219" s="1" t="str">
        <f t="shared" si="162"/>
        <v/>
      </c>
      <c r="BC219" s="1" t="str">
        <f t="shared" si="163"/>
        <v/>
      </c>
      <c r="BD219" s="1" t="str">
        <f t="shared" si="164"/>
        <v/>
      </c>
      <c r="BE219" s="76">
        <f>IF(G219="","",(SUMIF(Tirades!$BA$5:$BA$1081,G219,Tirades!$BB$5:$BB$1081)))</f>
        <v>18</v>
      </c>
      <c r="BI219" s="30"/>
      <c r="BW219" s="61" t="str">
        <f t="shared" si="169"/>
        <v/>
      </c>
      <c r="BY219" s="75" t="str">
        <f t="shared" si="167"/>
        <v/>
      </c>
      <c r="BZ219" s="61" t="str">
        <f t="shared" si="168"/>
        <v/>
      </c>
      <c r="CA219" s="90" t="str">
        <f>IF(BZ219="","",((SUMIF(Tirades!$AD$5:$AD$1081,G218,Tirades!$AX$5:$AX$1081))+A218))</f>
        <v/>
      </c>
    </row>
    <row r="220" spans="1:79">
      <c r="A220" s="70">
        <v>2.5600000000000002E-7</v>
      </c>
      <c r="B220" s="143"/>
      <c r="C220" s="142"/>
      <c r="D220" s="145"/>
      <c r="E220" s="127" t="str">
        <f t="shared" si="165"/>
        <v>Bitllaires d'Estiu</v>
      </c>
      <c r="F220" s="124"/>
      <c r="G220" s="83" t="s">
        <v>244</v>
      </c>
      <c r="H220" s="152"/>
      <c r="I220" s="122">
        <f t="shared" si="145"/>
        <v>11</v>
      </c>
      <c r="J220" s="26">
        <v>2</v>
      </c>
      <c r="K220" s="28">
        <f t="shared" si="146"/>
        <v>112</v>
      </c>
      <c r="L220" s="142"/>
      <c r="M220" s="122">
        <f t="shared" si="130"/>
        <v>21</v>
      </c>
      <c r="N220" s="26">
        <v>2</v>
      </c>
      <c r="O220" s="28">
        <f t="shared" si="131"/>
        <v>212</v>
      </c>
      <c r="P220" s="142"/>
      <c r="Q220" s="122">
        <f t="shared" si="147"/>
        <v>0</v>
      </c>
      <c r="R220" s="26"/>
      <c r="S220" s="28" t="str">
        <f t="shared" si="138"/>
        <v/>
      </c>
      <c r="T220" s="142"/>
      <c r="U220" s="122">
        <f t="shared" si="148"/>
        <v>0</v>
      </c>
      <c r="V220" s="26"/>
      <c r="W220" s="28" t="str">
        <f t="shared" si="139"/>
        <v/>
      </c>
      <c r="X220" s="142"/>
      <c r="Y220" s="122">
        <f t="shared" si="149"/>
        <v>0</v>
      </c>
      <c r="Z220" s="26"/>
      <c r="AA220" s="72" t="str">
        <f t="shared" si="140"/>
        <v/>
      </c>
      <c r="AB220" s="25">
        <f>IF(G220="","",COUNTIF(Tirades!$AY$5:$AY$1081,G220))</f>
        <v>2</v>
      </c>
      <c r="AC220" s="1">
        <f>IF(SUMIF(Tirades!$AD$5:$AD$216,G220,Tirades!$AP$5:$AP$216)=0,"",SUMIF(Tirades!$AD$5:$AD$216,G220,Tirades!$AP$5:$AP$216))</f>
        <v>66</v>
      </c>
      <c r="AD220" s="1">
        <f>IF(SUMIF(Tirades!$AD$221:$AD$432,G220,Tirades!$AP$221:$AP$432)=0,"",SUMIF(Tirades!$AD$221:$AD$432,G220,Tirades!$AP$221:$AP$432))</f>
        <v>53</v>
      </c>
      <c r="AE220" s="1" t="str">
        <f>IF(SUMIF(Tirades!$AD$437:$AD$649,G220,Tirades!$AP$437:$AP$649)=0,"",SUMIF(Tirades!$AD$437:$AD$649,G220,Tirades!$AP$437:$AP$649))</f>
        <v/>
      </c>
      <c r="AF220" s="1" t="str">
        <f>IF(SUMIF(Tirades!$AD$654:$AD$865,G220,Tirades!$AP$654:$AP$865)=0,"",SUMIF(Tirades!$AD$654:$AD$865,G220,Tirades!$AP$654:$AP$865))</f>
        <v/>
      </c>
      <c r="AG220" s="1" t="str">
        <f>IF(SUMIF(Tirades!$AD$870:$AD$1081,G220,Tirades!$AP$870:$AP$1081)=0,"",SUMIF(Tirades!$AD$870:$AD$1081,G220,Tirades!$AP$870:$AP$1081))</f>
        <v/>
      </c>
      <c r="AH220" s="1">
        <f>IF(SUMIF(Tirades!$AD$5:$AD$1081,G220,Tirades!$AP$5:$AP$1081)=0,"",SUMIF(Tirades!$AD$5:$AD$1081,G220,Tirades!$AP$5:$AP$1081))</f>
        <v>119</v>
      </c>
      <c r="AI220" s="4">
        <f t="shared" si="141"/>
        <v>59.5</v>
      </c>
      <c r="AJ220" s="5">
        <f t="shared" si="142"/>
        <v>59.503502128000008</v>
      </c>
      <c r="AK220" s="1">
        <f t="shared" si="166"/>
        <v>66</v>
      </c>
      <c r="AL220" s="1">
        <f>SUMIF(Tirades!$AD$5:$AD$1081,G220,Tirades!$AR$5:$AR$1081)</f>
        <v>7</v>
      </c>
      <c r="AM220" s="6">
        <f t="shared" si="150"/>
        <v>7.0000000000000001E-3</v>
      </c>
      <c r="AN220" s="1">
        <f>SUMIF(Tirades!$AD$5:$AD$1081,G220,Tirades!$AS$5:$AS$1081)</f>
        <v>4</v>
      </c>
      <c r="AO220" s="7">
        <f t="shared" si="151"/>
        <v>3.9999999999999998E-6</v>
      </c>
      <c r="AP220" s="5">
        <f t="shared" si="143"/>
        <v>119.00700425600002</v>
      </c>
      <c r="AQ220" s="1" t="str">
        <f t="shared" si="144"/>
        <v>Montse Chamizo</v>
      </c>
      <c r="AR220" s="1" t="str">
        <f t="shared" si="152"/>
        <v>Bitllaires d'Estiu</v>
      </c>
      <c r="AS220" t="str">
        <f t="shared" si="153"/>
        <v/>
      </c>
      <c r="AT220" s="1" t="str">
        <f t="shared" si="154"/>
        <v/>
      </c>
      <c r="AU220" s="1" t="str">
        <f t="shared" si="155"/>
        <v/>
      </c>
      <c r="AV220">
        <f t="shared" si="156"/>
        <v>59.503502128000008</v>
      </c>
      <c r="AW220" s="1">
        <f t="shared" si="157"/>
        <v>37</v>
      </c>
      <c r="AX220" s="1" t="str">
        <f t="shared" si="158"/>
        <v>Montse Chamizo</v>
      </c>
      <c r="AY220" s="1" t="str">
        <f t="shared" si="159"/>
        <v/>
      </c>
      <c r="AZ220" s="1" t="str">
        <f t="shared" si="160"/>
        <v/>
      </c>
      <c r="BA220" s="1" t="str">
        <f t="shared" si="161"/>
        <v/>
      </c>
      <c r="BB220" s="1" t="str">
        <f t="shared" si="162"/>
        <v/>
      </c>
      <c r="BC220" s="1" t="str">
        <f t="shared" si="163"/>
        <v/>
      </c>
      <c r="BD220" s="1" t="str">
        <f t="shared" si="164"/>
        <v/>
      </c>
      <c r="BE220" s="76">
        <f>IF(G220="","",(SUMIF(Tirades!$BA$5:$BA$1081,G220,Tirades!$BB$5:$BB$1081)))</f>
        <v>18</v>
      </c>
      <c r="BI220" s="30"/>
      <c r="BW220" s="61" t="str">
        <f t="shared" si="169"/>
        <v/>
      </c>
      <c r="BY220" s="75">
        <f t="shared" si="167"/>
        <v>115</v>
      </c>
      <c r="BZ220" s="61" t="str">
        <f t="shared" si="168"/>
        <v>Sofia Alcover</v>
      </c>
      <c r="CA220" s="90">
        <f>IF(BZ220="","",((SUMIF(Tirades!$AD$5:$AD$1081,G219,Tirades!$AX$5:$AX$1081))+A219))</f>
        <v>2.5499999999999999E-7</v>
      </c>
    </row>
    <row r="221" spans="1:79">
      <c r="A221" s="70">
        <v>2.5699999999999999E-7</v>
      </c>
      <c r="B221" s="143"/>
      <c r="C221" s="142"/>
      <c r="D221" s="145"/>
      <c r="E221" s="127" t="str">
        <f t="shared" si="165"/>
        <v>Bitllaires d'Estiu</v>
      </c>
      <c r="F221" s="124"/>
      <c r="G221" s="83" t="s">
        <v>245</v>
      </c>
      <c r="H221" s="152"/>
      <c r="I221" s="122">
        <f t="shared" si="145"/>
        <v>11</v>
      </c>
      <c r="J221" s="26">
        <v>4</v>
      </c>
      <c r="K221" s="28">
        <f t="shared" si="146"/>
        <v>114</v>
      </c>
      <c r="L221" s="142"/>
      <c r="M221" s="122">
        <f t="shared" si="130"/>
        <v>21</v>
      </c>
      <c r="N221" s="26">
        <v>4</v>
      </c>
      <c r="O221" s="28">
        <f t="shared" si="131"/>
        <v>214</v>
      </c>
      <c r="P221" s="142"/>
      <c r="Q221" s="122">
        <f t="shared" si="147"/>
        <v>0</v>
      </c>
      <c r="R221" s="26"/>
      <c r="S221" s="28" t="str">
        <f t="shared" si="138"/>
        <v/>
      </c>
      <c r="T221" s="142"/>
      <c r="U221" s="122">
        <f t="shared" si="148"/>
        <v>0</v>
      </c>
      <c r="V221" s="26"/>
      <c r="W221" s="28" t="str">
        <f t="shared" si="139"/>
        <v/>
      </c>
      <c r="X221" s="142"/>
      <c r="Y221" s="122">
        <f t="shared" si="149"/>
        <v>0</v>
      </c>
      <c r="Z221" s="26"/>
      <c r="AA221" s="72" t="str">
        <f t="shared" si="140"/>
        <v/>
      </c>
      <c r="AB221" s="25">
        <f>IF(G221="","",COUNTIF(Tirades!$AY$5:$AY$1081,G221))</f>
        <v>2</v>
      </c>
      <c r="AC221" s="1">
        <f>IF(SUMIF(Tirades!$AD$5:$AD$216,G221,Tirades!$AP$5:$AP$216)=0,"",SUMIF(Tirades!$AD$5:$AD$216,G221,Tirades!$AP$5:$AP$216))</f>
        <v>71</v>
      </c>
      <c r="AD221" s="1">
        <f>IF(SUMIF(Tirades!$AD$221:$AD$432,G221,Tirades!$AP$221:$AP$432)=0,"",SUMIF(Tirades!$AD$221:$AD$432,G221,Tirades!$AP$221:$AP$432))</f>
        <v>44</v>
      </c>
      <c r="AE221" s="1" t="str">
        <f>IF(SUMIF(Tirades!$AD$437:$AD$649,G221,Tirades!$AP$437:$AP$649)=0,"",SUMIF(Tirades!$AD$437:$AD$649,G221,Tirades!$AP$437:$AP$649))</f>
        <v/>
      </c>
      <c r="AF221" s="1" t="str">
        <f>IF(SUMIF(Tirades!$AD$654:$AD$865,G221,Tirades!$AP$654:$AP$865)=0,"",SUMIF(Tirades!$AD$654:$AD$865,G221,Tirades!$AP$654:$AP$865))</f>
        <v/>
      </c>
      <c r="AG221" s="1" t="str">
        <f>IF(SUMIF(Tirades!$AD$870:$AD$1081,G221,Tirades!$AP$870:$AP$1081)=0,"",SUMIF(Tirades!$AD$870:$AD$1081,G221,Tirades!$AP$870:$AP$1081))</f>
        <v/>
      </c>
      <c r="AH221" s="1">
        <f>IF(SUMIF(Tirades!$AD$5:$AD$1081,G221,Tirades!$AP$5:$AP$1081)=0,"",SUMIF(Tirades!$AD$5:$AD$1081,G221,Tirades!$AP$5:$AP$1081))</f>
        <v>115</v>
      </c>
      <c r="AI221" s="4">
        <f t="shared" si="141"/>
        <v>57.5</v>
      </c>
      <c r="AJ221" s="5">
        <f t="shared" si="142"/>
        <v>57.504000628499995</v>
      </c>
      <c r="AK221" s="1">
        <f t="shared" si="166"/>
        <v>72</v>
      </c>
      <c r="AL221" s="1">
        <f>SUMIF(Tirades!$AD$5:$AD$1081,G221,Tirades!$AR$5:$AR$1081)</f>
        <v>8</v>
      </c>
      <c r="AM221" s="6">
        <f t="shared" si="150"/>
        <v>8.0000000000000002E-3</v>
      </c>
      <c r="AN221" s="1">
        <f>SUMIF(Tirades!$AD$5:$AD$1081,G221,Tirades!$AS$5:$AS$1081)</f>
        <v>1</v>
      </c>
      <c r="AO221" s="7">
        <f t="shared" si="151"/>
        <v>9.9999999999999995E-7</v>
      </c>
      <c r="AP221" s="5">
        <f t="shared" si="143"/>
        <v>115.00800125699999</v>
      </c>
      <c r="AQ221" s="1" t="str">
        <f t="shared" si="144"/>
        <v>Silvia Català</v>
      </c>
      <c r="AR221" s="1" t="str">
        <f t="shared" si="152"/>
        <v>Bitllaires d'Estiu</v>
      </c>
      <c r="AS221" t="str">
        <f t="shared" si="153"/>
        <v/>
      </c>
      <c r="AT221" s="1" t="str">
        <f t="shared" si="154"/>
        <v/>
      </c>
      <c r="AU221" s="1" t="str">
        <f t="shared" si="155"/>
        <v/>
      </c>
      <c r="AV221">
        <f t="shared" si="156"/>
        <v>57.504000628499995</v>
      </c>
      <c r="AW221" s="1">
        <f t="shared" si="157"/>
        <v>42</v>
      </c>
      <c r="AX221" s="1" t="str">
        <f t="shared" si="158"/>
        <v>Silvia Català</v>
      </c>
      <c r="AY221" s="1" t="str">
        <f t="shared" si="159"/>
        <v/>
      </c>
      <c r="AZ221" s="1" t="str">
        <f t="shared" si="160"/>
        <v/>
      </c>
      <c r="BA221" s="1" t="str">
        <f t="shared" si="161"/>
        <v/>
      </c>
      <c r="BB221" s="1" t="str">
        <f t="shared" si="162"/>
        <v/>
      </c>
      <c r="BC221" s="1" t="str">
        <f t="shared" si="163"/>
        <v/>
      </c>
      <c r="BD221" s="1" t="str">
        <f t="shared" si="164"/>
        <v/>
      </c>
      <c r="BE221" s="76">
        <f>IF(G221="","",(SUMIF(Tirades!$BA$5:$BA$1081,G221,Tirades!$BB$5:$BB$1081)))</f>
        <v>18</v>
      </c>
      <c r="BI221" s="30"/>
      <c r="BW221" s="61" t="str">
        <f t="shared" si="169"/>
        <v/>
      </c>
      <c r="BY221" s="75">
        <f t="shared" si="167"/>
        <v>114</v>
      </c>
      <c r="BZ221" s="61" t="str">
        <f t="shared" si="168"/>
        <v>Montse Chamizo</v>
      </c>
      <c r="CA221" s="90">
        <f>IF(BZ221="","",((SUMIF(Tirades!$AD$5:$AD$1081,G220,Tirades!$AX$5:$AX$1081))+A220))</f>
        <v>2.5600000000000002E-7</v>
      </c>
    </row>
    <row r="222" spans="1:79">
      <c r="A222" s="70">
        <v>2.5800000000000001E-7</v>
      </c>
      <c r="B222" s="143"/>
      <c r="C222" s="142"/>
      <c r="D222" s="145"/>
      <c r="E222" s="127" t="str">
        <f t="shared" si="165"/>
        <v>Bitllaires d'Estiu</v>
      </c>
      <c r="F222" s="124"/>
      <c r="G222" s="83" t="s">
        <v>246</v>
      </c>
      <c r="H222" s="152"/>
      <c r="I222" s="122">
        <f t="shared" si="145"/>
        <v>11</v>
      </c>
      <c r="J222" s="26">
        <v>5</v>
      </c>
      <c r="K222" s="28">
        <f t="shared" si="146"/>
        <v>115</v>
      </c>
      <c r="L222" s="142"/>
      <c r="M222" s="122">
        <f t="shared" si="130"/>
        <v>21</v>
      </c>
      <c r="N222" s="26">
        <v>5</v>
      </c>
      <c r="O222" s="28">
        <f t="shared" si="131"/>
        <v>215</v>
      </c>
      <c r="P222" s="142"/>
      <c r="Q222" s="122">
        <f t="shared" si="147"/>
        <v>0</v>
      </c>
      <c r="R222" s="26"/>
      <c r="S222" s="28" t="str">
        <f t="shared" si="138"/>
        <v/>
      </c>
      <c r="T222" s="142"/>
      <c r="U222" s="122">
        <f t="shared" si="148"/>
        <v>0</v>
      </c>
      <c r="V222" s="26"/>
      <c r="W222" s="28" t="str">
        <f t="shared" si="139"/>
        <v/>
      </c>
      <c r="X222" s="142"/>
      <c r="Y222" s="122">
        <f t="shared" si="149"/>
        <v>0</v>
      </c>
      <c r="Z222" s="26"/>
      <c r="AA222" s="72" t="str">
        <f t="shared" si="140"/>
        <v/>
      </c>
      <c r="AB222" s="25">
        <f>IF(G222="","",COUNTIF(Tirades!$AY$5:$AY$1081,G222))</f>
        <v>2</v>
      </c>
      <c r="AC222" s="1">
        <f>IF(SUMIF(Tirades!$AD$5:$AD$216,G222,Tirades!$AP$5:$AP$216)=0,"",SUMIF(Tirades!$AD$5:$AD$216,G222,Tirades!$AP$5:$AP$216))</f>
        <v>24</v>
      </c>
      <c r="AD222" s="1">
        <f>IF(SUMIF(Tirades!$AD$221:$AD$432,G222,Tirades!$AP$221:$AP$432)=0,"",SUMIF(Tirades!$AD$221:$AD$432,G222,Tirades!$AP$221:$AP$432))</f>
        <v>44</v>
      </c>
      <c r="AE222" s="1" t="str">
        <f>IF(SUMIF(Tirades!$AD$437:$AD$649,G222,Tirades!$AP$437:$AP$649)=0,"",SUMIF(Tirades!$AD$437:$AD$649,G222,Tirades!$AP$437:$AP$649))</f>
        <v/>
      </c>
      <c r="AF222" s="1" t="str">
        <f>IF(SUMIF(Tirades!$AD$654:$AD$865,G222,Tirades!$AP$654:$AP$865)=0,"",SUMIF(Tirades!$AD$654:$AD$865,G222,Tirades!$AP$654:$AP$865))</f>
        <v/>
      </c>
      <c r="AG222" s="1" t="str">
        <f>IF(SUMIF(Tirades!$AD$870:$AD$1081,G222,Tirades!$AP$870:$AP$1081)=0,"",SUMIF(Tirades!$AD$870:$AD$1081,G222,Tirades!$AP$870:$AP$1081))</f>
        <v/>
      </c>
      <c r="AH222" s="1">
        <f>IF(SUMIF(Tirades!$AD$5:$AD$1081,G222,Tirades!$AP$5:$AP$1081)=0,"",SUMIF(Tirades!$AD$5:$AD$1081,G222,Tirades!$AP$5:$AP$1081))</f>
        <v>68</v>
      </c>
      <c r="AI222" s="4">
        <f t="shared" si="141"/>
        <v>34</v>
      </c>
      <c r="AJ222" s="5">
        <f t="shared" si="142"/>
        <v>34.001000628999996</v>
      </c>
      <c r="AK222" s="1">
        <f t="shared" si="166"/>
        <v>174</v>
      </c>
      <c r="AL222" s="1">
        <f>SUMIF(Tirades!$AD$5:$AD$1081,G222,Tirades!$AR$5:$AR$1081)</f>
        <v>2</v>
      </c>
      <c r="AM222" s="6">
        <f t="shared" si="150"/>
        <v>2E-3</v>
      </c>
      <c r="AN222" s="1">
        <f>SUMIF(Tirades!$AD$5:$AD$1081,G222,Tirades!$AS$5:$AS$1081)</f>
        <v>1</v>
      </c>
      <c r="AO222" s="7">
        <f t="shared" si="151"/>
        <v>9.9999999999999995E-7</v>
      </c>
      <c r="AP222" s="5">
        <f t="shared" si="143"/>
        <v>68.002001257999993</v>
      </c>
      <c r="AQ222" s="1" t="str">
        <f t="shared" si="144"/>
        <v>Eva Zapatero</v>
      </c>
      <c r="AR222" s="1" t="str">
        <f t="shared" si="152"/>
        <v>Bitllaires d'Estiu</v>
      </c>
      <c r="AS222" t="str">
        <f t="shared" si="153"/>
        <v/>
      </c>
      <c r="AT222" s="1" t="str">
        <f t="shared" si="154"/>
        <v/>
      </c>
      <c r="AU222" s="1" t="str">
        <f t="shared" si="155"/>
        <v/>
      </c>
      <c r="AV222">
        <f t="shared" si="156"/>
        <v>34.001000628999996</v>
      </c>
      <c r="AW222" s="1">
        <f t="shared" si="157"/>
        <v>126</v>
      </c>
      <c r="AX222" s="1" t="str">
        <f t="shared" si="158"/>
        <v>Eva Zapatero</v>
      </c>
      <c r="AY222" s="1" t="str">
        <f t="shared" si="159"/>
        <v/>
      </c>
      <c r="AZ222" s="1" t="str">
        <f t="shared" si="160"/>
        <v/>
      </c>
      <c r="BA222" s="1" t="str">
        <f t="shared" si="161"/>
        <v/>
      </c>
      <c r="BB222" s="1" t="str">
        <f t="shared" si="162"/>
        <v/>
      </c>
      <c r="BC222" s="1" t="str">
        <f t="shared" si="163"/>
        <v/>
      </c>
      <c r="BD222" s="1" t="str">
        <f t="shared" si="164"/>
        <v/>
      </c>
      <c r="BE222" s="76">
        <f>IF(G222="","",(SUMIF(Tirades!$BA$5:$BA$1081,G222,Tirades!$BB$5:$BB$1081)))</f>
        <v>18</v>
      </c>
      <c r="BI222" s="30"/>
      <c r="BW222" s="61" t="str">
        <f t="shared" si="169"/>
        <v/>
      </c>
      <c r="BY222" s="75">
        <f t="shared" si="167"/>
        <v>69</v>
      </c>
      <c r="BZ222" s="61" t="str">
        <f t="shared" si="168"/>
        <v>Silvia Català</v>
      </c>
      <c r="CA222" s="90">
        <f>IF(BZ222="","",((SUMIF(Tirades!$AD$5:$AD$1081,G221,Tirades!$AX$5:$AX$1081))+A221))</f>
        <v>1.0000002569999999</v>
      </c>
    </row>
    <row r="223" spans="1:79">
      <c r="A223" s="70">
        <v>2.5899999999999998E-7</v>
      </c>
      <c r="B223" s="143"/>
      <c r="C223" s="142"/>
      <c r="D223" s="145"/>
      <c r="E223" s="127" t="str">
        <f t="shared" si="165"/>
        <v>Bitllaires d'Estiu</v>
      </c>
      <c r="F223" s="124" t="s">
        <v>104</v>
      </c>
      <c r="G223" s="83" t="s">
        <v>247</v>
      </c>
      <c r="H223" s="152"/>
      <c r="I223" s="122">
        <f t="shared" si="145"/>
        <v>11</v>
      </c>
      <c r="J223" s="26">
        <v>3</v>
      </c>
      <c r="K223" s="28">
        <f t="shared" si="146"/>
        <v>113</v>
      </c>
      <c r="L223" s="142"/>
      <c r="M223" s="122">
        <f t="shared" si="130"/>
        <v>21</v>
      </c>
      <c r="N223" s="26">
        <v>3</v>
      </c>
      <c r="O223" s="28">
        <f t="shared" si="131"/>
        <v>213</v>
      </c>
      <c r="P223" s="142"/>
      <c r="Q223" s="122">
        <f t="shared" si="147"/>
        <v>0</v>
      </c>
      <c r="R223" s="26"/>
      <c r="S223" s="28" t="str">
        <f t="shared" si="138"/>
        <v/>
      </c>
      <c r="T223" s="142"/>
      <c r="U223" s="122">
        <f t="shared" si="148"/>
        <v>0</v>
      </c>
      <c r="V223" s="26"/>
      <c r="W223" s="28" t="str">
        <f t="shared" si="139"/>
        <v/>
      </c>
      <c r="X223" s="142"/>
      <c r="Y223" s="122">
        <f t="shared" si="149"/>
        <v>0</v>
      </c>
      <c r="Z223" s="26"/>
      <c r="AA223" s="72" t="str">
        <f t="shared" si="140"/>
        <v/>
      </c>
      <c r="AB223" s="25">
        <f>IF(G223="","",COUNTIF(Tirades!$AY$5:$AY$1081,G223))</f>
        <v>2</v>
      </c>
      <c r="AC223" s="1">
        <f>IF(SUMIF(Tirades!$AD$5:$AD$216,G223,Tirades!$AP$5:$AP$216)=0,"",SUMIF(Tirades!$AD$5:$AD$216,G223,Tirades!$AP$5:$AP$216))</f>
        <v>69</v>
      </c>
      <c r="AD223" s="1">
        <f>IF(SUMIF(Tirades!$AD$221:$AD$432,G223,Tirades!$AP$221:$AP$432)=0,"",SUMIF(Tirades!$AD$221:$AD$432,G223,Tirades!$AP$221:$AP$432))</f>
        <v>76</v>
      </c>
      <c r="AE223" s="1" t="str">
        <f>IF(SUMIF(Tirades!$AD$437:$AD$649,G223,Tirades!$AP$437:$AP$649)=0,"",SUMIF(Tirades!$AD$437:$AD$649,G223,Tirades!$AP$437:$AP$649))</f>
        <v/>
      </c>
      <c r="AF223" s="1" t="str">
        <f>IF(SUMIF(Tirades!$AD$654:$AD$865,G223,Tirades!$AP$654:$AP$865)=0,"",SUMIF(Tirades!$AD$654:$AD$865,G223,Tirades!$AP$654:$AP$865))</f>
        <v/>
      </c>
      <c r="AG223" s="1" t="str">
        <f>IF(SUMIF(Tirades!$AD$870:$AD$1081,G223,Tirades!$AP$870:$AP$1081)=0,"",SUMIF(Tirades!$AD$870:$AD$1081,G223,Tirades!$AP$870:$AP$1081))</f>
        <v/>
      </c>
      <c r="AH223" s="1">
        <f>IF(SUMIF(Tirades!$AD$5:$AD$1081,G223,Tirades!$AP$5:$AP$1081)=0,"",SUMIF(Tirades!$AD$5:$AD$1081,G223,Tirades!$AP$5:$AP$1081))</f>
        <v>145</v>
      </c>
      <c r="AI223" s="4">
        <f t="shared" si="141"/>
        <v>72.5</v>
      </c>
      <c r="AJ223" s="5">
        <f t="shared" si="142"/>
        <v>72.505502129500002</v>
      </c>
      <c r="AK223" s="1">
        <f t="shared" si="166"/>
        <v>16</v>
      </c>
      <c r="AL223" s="1">
        <f>SUMIF(Tirades!$AD$5:$AD$1081,G223,Tirades!$AR$5:$AR$1081)</f>
        <v>11</v>
      </c>
      <c r="AM223" s="6">
        <f t="shared" si="150"/>
        <v>1.0999999999999999E-2</v>
      </c>
      <c r="AN223" s="1">
        <f>SUMIF(Tirades!$AD$5:$AD$1081,G223,Tirades!$AS$5:$AS$1081)</f>
        <v>4</v>
      </c>
      <c r="AO223" s="7">
        <f t="shared" si="151"/>
        <v>3.9999999999999998E-6</v>
      </c>
      <c r="AP223" s="5">
        <f t="shared" si="143"/>
        <v>145.01100425899998</v>
      </c>
      <c r="AQ223" s="1" t="str">
        <f t="shared" si="144"/>
        <v>Hervé Manresa</v>
      </c>
      <c r="AR223" s="1" t="str">
        <f t="shared" si="152"/>
        <v>Bitllaires d'Estiu</v>
      </c>
      <c r="AS223" t="str">
        <f t="shared" si="153"/>
        <v/>
      </c>
      <c r="AT223" s="1" t="str">
        <f t="shared" si="154"/>
        <v/>
      </c>
      <c r="AU223" s="1" t="str">
        <f t="shared" si="155"/>
        <v/>
      </c>
      <c r="AV223">
        <f t="shared" si="156"/>
        <v>72.505502129500002</v>
      </c>
      <c r="AW223" s="1">
        <f t="shared" si="157"/>
        <v>6</v>
      </c>
      <c r="AX223" s="1" t="str">
        <f t="shared" si="158"/>
        <v>Hervé Manresa</v>
      </c>
      <c r="AY223" s="1" t="str">
        <f t="shared" si="159"/>
        <v/>
      </c>
      <c r="AZ223" s="1" t="str">
        <f t="shared" si="160"/>
        <v/>
      </c>
      <c r="BA223" s="1" t="str">
        <f t="shared" si="161"/>
        <v/>
      </c>
      <c r="BB223" s="1">
        <f t="shared" si="162"/>
        <v>72.505502129500002</v>
      </c>
      <c r="BC223" s="1">
        <f t="shared" si="163"/>
        <v>1</v>
      </c>
      <c r="BD223" s="1" t="str">
        <f t="shared" si="164"/>
        <v>Hervé Manresa</v>
      </c>
      <c r="BE223" s="76">
        <f>IF(G223="","",(SUMIF(Tirades!$BA$5:$BA$1081,G223,Tirades!$BB$5:$BB$1081)))</f>
        <v>18</v>
      </c>
      <c r="BI223" s="30"/>
      <c r="BW223" s="61" t="str">
        <f t="shared" si="169"/>
        <v/>
      </c>
      <c r="BY223" s="75">
        <f t="shared" si="167"/>
        <v>68</v>
      </c>
      <c r="BZ223" s="61" t="str">
        <f t="shared" si="168"/>
        <v>Eva Zapatero</v>
      </c>
      <c r="CA223" s="90">
        <f>IF(BZ223="","",((SUMIF(Tirades!$AD$5:$AD$1081,G222,Tirades!$AX$5:$AX$1081))+A222))</f>
        <v>1.000000258</v>
      </c>
    </row>
    <row r="224" spans="1:79">
      <c r="A224" s="70">
        <v>2.6E-7</v>
      </c>
      <c r="B224" s="143"/>
      <c r="C224" s="142"/>
      <c r="D224" s="145"/>
      <c r="E224" s="127" t="str">
        <f t="shared" si="165"/>
        <v>Bitllaires d'Estiu</v>
      </c>
      <c r="F224" s="124"/>
      <c r="G224" s="83"/>
      <c r="H224" s="152"/>
      <c r="I224" s="122">
        <f t="shared" si="145"/>
        <v>11</v>
      </c>
      <c r="J224" s="26"/>
      <c r="K224" s="28" t="str">
        <f t="shared" si="146"/>
        <v/>
      </c>
      <c r="L224" s="142"/>
      <c r="M224" s="122">
        <f t="shared" si="130"/>
        <v>21</v>
      </c>
      <c r="N224" s="26"/>
      <c r="O224" s="28" t="str">
        <f t="shared" si="131"/>
        <v/>
      </c>
      <c r="P224" s="142"/>
      <c r="Q224" s="122">
        <f t="shared" si="147"/>
        <v>0</v>
      </c>
      <c r="R224" s="26"/>
      <c r="S224" s="28" t="str">
        <f t="shared" si="138"/>
        <v/>
      </c>
      <c r="T224" s="142"/>
      <c r="U224" s="122">
        <f t="shared" si="148"/>
        <v>0</v>
      </c>
      <c r="V224" s="26"/>
      <c r="W224" s="28" t="str">
        <f t="shared" si="139"/>
        <v/>
      </c>
      <c r="X224" s="142"/>
      <c r="Y224" s="122">
        <f t="shared" si="149"/>
        <v>0</v>
      </c>
      <c r="Z224" s="26"/>
      <c r="AA224" s="72" t="str">
        <f t="shared" si="140"/>
        <v/>
      </c>
      <c r="AB224" s="25" t="str">
        <f>IF(G224="","",COUNTIF(Tirades!$AY$5:$AY$1081,G224))</f>
        <v/>
      </c>
      <c r="AC224" s="1" t="str">
        <f>IF(SUMIF(Tirades!$AD$5:$AD$216,G224,Tirades!$AP$5:$AP$216)=0,"",SUMIF(Tirades!$AD$5:$AD$216,G224,Tirades!$AP$5:$AP$216))</f>
        <v/>
      </c>
      <c r="AD224" s="1" t="str">
        <f>IF(SUMIF(Tirades!$AD$221:$AD$432,G224,Tirades!$AP$221:$AP$432)=0,"",SUMIF(Tirades!$AD$221:$AD$432,G224,Tirades!$AP$221:$AP$432))</f>
        <v/>
      </c>
      <c r="AE224" s="1" t="str">
        <f>IF(SUMIF(Tirades!$AD$437:$AD$649,G224,Tirades!$AP$437:$AP$649)=0,"",SUMIF(Tirades!$AD$437:$AD$649,G224,Tirades!$AP$437:$AP$649))</f>
        <v/>
      </c>
      <c r="AF224" s="1" t="str">
        <f>IF(SUMIF(Tirades!$AD$654:$AD$865,G224,Tirades!$AP$654:$AP$865)=0,"",SUMIF(Tirades!$AD$654:$AD$865,G224,Tirades!$AP$654:$AP$865))</f>
        <v/>
      </c>
      <c r="AG224" s="1" t="str">
        <f>IF(SUMIF(Tirades!$AD$870:$AD$1081,G224,Tirades!$AP$870:$AP$1081)=0,"",SUMIF(Tirades!$AD$870:$AD$1081,G224,Tirades!$AP$870:$AP$1081))</f>
        <v/>
      </c>
      <c r="AH224" s="1" t="str">
        <f>IF(SUMIF(Tirades!$AD$5:$AD$1081,G224,Tirades!$AP$5:$AP$1081)=0,"",SUMIF(Tirades!$AD$5:$AD$1081,G224,Tirades!$AP$5:$AP$1081))</f>
        <v/>
      </c>
      <c r="AI224" s="4" t="str">
        <f t="shared" si="141"/>
        <v/>
      </c>
      <c r="AJ224" s="5" t="str">
        <f t="shared" si="142"/>
        <v/>
      </c>
      <c r="AK224" s="1" t="str">
        <f t="shared" si="166"/>
        <v/>
      </c>
      <c r="AL224" s="1">
        <f>SUMIF(Tirades!$AD$5:$AD$1081,G224,Tirades!$AR$5:$AR$1081)</f>
        <v>0</v>
      </c>
      <c r="AM224" s="6">
        <f t="shared" si="150"/>
        <v>0</v>
      </c>
      <c r="AN224" s="1">
        <f>SUMIF(Tirades!$AD$5:$AD$1081,G224,Tirades!$AS$5:$AS$1081)</f>
        <v>0</v>
      </c>
      <c r="AO224" s="7">
        <f t="shared" si="151"/>
        <v>0</v>
      </c>
      <c r="AP224" s="5" t="str">
        <f t="shared" si="143"/>
        <v/>
      </c>
      <c r="AQ224" s="1" t="str">
        <f t="shared" si="144"/>
        <v/>
      </c>
      <c r="AR224" s="1" t="str">
        <f t="shared" si="152"/>
        <v/>
      </c>
      <c r="AS224" t="str">
        <f t="shared" si="153"/>
        <v/>
      </c>
      <c r="AT224" s="1" t="str">
        <f t="shared" si="154"/>
        <v/>
      </c>
      <c r="AU224" s="1" t="str">
        <f t="shared" si="155"/>
        <v/>
      </c>
      <c r="AV224" t="str">
        <f t="shared" si="156"/>
        <v/>
      </c>
      <c r="AW224" s="1" t="str">
        <f t="shared" si="157"/>
        <v/>
      </c>
      <c r="AX224" s="1" t="str">
        <f t="shared" si="158"/>
        <v/>
      </c>
      <c r="AY224" s="1" t="str">
        <f t="shared" si="159"/>
        <v/>
      </c>
      <c r="AZ224" s="1" t="str">
        <f t="shared" si="160"/>
        <v/>
      </c>
      <c r="BA224" s="1" t="str">
        <f t="shared" si="161"/>
        <v/>
      </c>
      <c r="BB224" s="1" t="str">
        <f t="shared" si="162"/>
        <v/>
      </c>
      <c r="BC224" s="1" t="str">
        <f t="shared" si="163"/>
        <v/>
      </c>
      <c r="BD224" s="1" t="str">
        <f t="shared" si="164"/>
        <v/>
      </c>
      <c r="BE224" s="76" t="str">
        <f>IF(G224="","",(SUMIF(Tirades!$BA$5:$BA$1081,G224,Tirades!$BB$5:$BB$1081)))</f>
        <v/>
      </c>
      <c r="BI224" s="30"/>
      <c r="BW224" s="61" t="str">
        <f t="shared" si="169"/>
        <v/>
      </c>
      <c r="BY224" s="75">
        <f t="shared" si="167"/>
        <v>113</v>
      </c>
      <c r="BZ224" s="61" t="str">
        <f t="shared" si="168"/>
        <v>Hervé Manresa</v>
      </c>
      <c r="CA224" s="90">
        <f>IF(BZ224="","",((SUMIF(Tirades!$AD$5:$AD$1081,G223,Tirades!$AX$5:$AX$1081))+A223))</f>
        <v>2.5899999999999998E-7</v>
      </c>
    </row>
    <row r="225" spans="1:79">
      <c r="A225" s="70">
        <v>2.6100000000000002E-7</v>
      </c>
      <c r="B225" s="143"/>
      <c r="C225" s="142"/>
      <c r="D225" s="145"/>
      <c r="E225" s="127" t="str">
        <f t="shared" si="165"/>
        <v>Bitllaires d'Estiu</v>
      </c>
      <c r="F225" s="123"/>
      <c r="G225" s="83"/>
      <c r="H225" s="152"/>
      <c r="I225" s="122">
        <f t="shared" si="145"/>
        <v>11</v>
      </c>
      <c r="J225" s="26"/>
      <c r="K225" s="28" t="str">
        <f t="shared" si="146"/>
        <v/>
      </c>
      <c r="L225" s="142"/>
      <c r="M225" s="122">
        <f t="shared" si="130"/>
        <v>21</v>
      </c>
      <c r="N225" s="26"/>
      <c r="O225" s="28" t="str">
        <f t="shared" si="131"/>
        <v/>
      </c>
      <c r="P225" s="142"/>
      <c r="Q225" s="122">
        <f t="shared" si="147"/>
        <v>0</v>
      </c>
      <c r="R225" s="26"/>
      <c r="S225" s="28" t="str">
        <f t="shared" si="138"/>
        <v/>
      </c>
      <c r="T225" s="142"/>
      <c r="U225" s="122">
        <f t="shared" si="148"/>
        <v>0</v>
      </c>
      <c r="V225" s="26"/>
      <c r="W225" s="28" t="str">
        <f t="shared" si="139"/>
        <v/>
      </c>
      <c r="X225" s="142"/>
      <c r="Y225" s="122">
        <f t="shared" si="149"/>
        <v>0</v>
      </c>
      <c r="Z225" s="26"/>
      <c r="AA225" s="72" t="str">
        <f t="shared" si="140"/>
        <v/>
      </c>
      <c r="AB225" s="25" t="str">
        <f>IF(G225="","",COUNTIF(Tirades!$AY$5:$AY$1081,G225))</f>
        <v/>
      </c>
      <c r="AC225" s="1" t="str">
        <f>IF(SUMIF(Tirades!$AD$5:$AD$216,G225,Tirades!$AP$5:$AP$216)=0,"",SUMIF(Tirades!$AD$5:$AD$216,G225,Tirades!$AP$5:$AP$216))</f>
        <v/>
      </c>
      <c r="AD225" s="1" t="str">
        <f>IF(SUMIF(Tirades!$AD$221:$AD$432,G225,Tirades!$AP$221:$AP$432)=0,"",SUMIF(Tirades!$AD$221:$AD$432,G225,Tirades!$AP$221:$AP$432))</f>
        <v/>
      </c>
      <c r="AE225" s="1" t="str">
        <f>IF(SUMIF(Tirades!$AD$437:$AD$649,G225,Tirades!$AP$437:$AP$649)=0,"",SUMIF(Tirades!$AD$437:$AD$649,G225,Tirades!$AP$437:$AP$649))</f>
        <v/>
      </c>
      <c r="AF225" s="1" t="str">
        <f>IF(SUMIF(Tirades!$AD$654:$AD$865,G225,Tirades!$AP$654:$AP$865)=0,"",SUMIF(Tirades!$AD$654:$AD$865,G225,Tirades!$AP$654:$AP$865))</f>
        <v/>
      </c>
      <c r="AG225" s="1" t="str">
        <f>IF(SUMIF(Tirades!$AD$870:$AD$1081,G225,Tirades!$AP$870:$AP$1081)=0,"",SUMIF(Tirades!$AD$870:$AD$1081,G225,Tirades!$AP$870:$AP$1081))</f>
        <v/>
      </c>
      <c r="AH225" s="1" t="str">
        <f>IF(SUMIF(Tirades!$AD$5:$AD$1081,G225,Tirades!$AP$5:$AP$1081)=0,"",SUMIF(Tirades!$AD$5:$AD$1081,G225,Tirades!$AP$5:$AP$1081))</f>
        <v/>
      </c>
      <c r="AI225" s="4" t="str">
        <f t="shared" si="141"/>
        <v/>
      </c>
      <c r="AJ225" s="5" t="str">
        <f t="shared" si="142"/>
        <v/>
      </c>
      <c r="AK225" s="1" t="str">
        <f t="shared" si="166"/>
        <v/>
      </c>
      <c r="AL225" s="1">
        <f>SUMIF(Tirades!$AD$5:$AD$1081,G225,Tirades!$AR$5:$AR$1081)</f>
        <v>0</v>
      </c>
      <c r="AM225" s="6">
        <f t="shared" si="150"/>
        <v>0</v>
      </c>
      <c r="AN225" s="1">
        <f>SUMIF(Tirades!$AD$5:$AD$1081,G225,Tirades!$AS$5:$AS$1081)</f>
        <v>0</v>
      </c>
      <c r="AO225" s="7">
        <f t="shared" si="151"/>
        <v>0</v>
      </c>
      <c r="AP225" s="5" t="str">
        <f t="shared" si="143"/>
        <v/>
      </c>
      <c r="AQ225" s="1" t="str">
        <f t="shared" si="144"/>
        <v/>
      </c>
      <c r="AR225" s="1" t="str">
        <f t="shared" si="152"/>
        <v/>
      </c>
      <c r="AS225" t="str">
        <f t="shared" si="153"/>
        <v/>
      </c>
      <c r="AT225" s="1" t="str">
        <f t="shared" si="154"/>
        <v/>
      </c>
      <c r="AU225" s="1" t="str">
        <f t="shared" si="155"/>
        <v/>
      </c>
      <c r="AV225" t="str">
        <f t="shared" si="156"/>
        <v/>
      </c>
      <c r="AW225" s="1" t="str">
        <f t="shared" si="157"/>
        <v/>
      </c>
      <c r="AX225" s="1" t="str">
        <f t="shared" si="158"/>
        <v/>
      </c>
      <c r="AY225" s="1" t="str">
        <f t="shared" si="159"/>
        <v/>
      </c>
      <c r="AZ225" s="1" t="str">
        <f t="shared" si="160"/>
        <v/>
      </c>
      <c r="BA225" s="1" t="str">
        <f t="shared" si="161"/>
        <v/>
      </c>
      <c r="BB225" s="1" t="str">
        <f t="shared" si="162"/>
        <v/>
      </c>
      <c r="BC225" s="1" t="str">
        <f t="shared" si="163"/>
        <v/>
      </c>
      <c r="BD225" s="1" t="str">
        <f t="shared" si="164"/>
        <v/>
      </c>
      <c r="BE225" s="76" t="str">
        <f>IF(G225="","",(SUMIF(Tirades!$BA$5:$BA$1081,G225,Tirades!$BB$5:$BB$1081)))</f>
        <v/>
      </c>
      <c r="BI225" s="30"/>
      <c r="BW225" s="61" t="str">
        <f t="shared" si="169"/>
        <v/>
      </c>
      <c r="BY225" s="75" t="str">
        <f t="shared" si="167"/>
        <v/>
      </c>
      <c r="BZ225" s="61" t="str">
        <f t="shared" si="168"/>
        <v/>
      </c>
      <c r="CA225" s="90" t="str">
        <f>IF(BZ225="","",((SUMIF(Tirades!$AD$5:$AD$1081,G224,Tirades!$AX$5:$AX$1081))+A224))</f>
        <v/>
      </c>
    </row>
    <row r="226" spans="1:79">
      <c r="A226" s="70">
        <v>2.6199999999999999E-7</v>
      </c>
      <c r="B226" s="143"/>
      <c r="C226" s="142"/>
      <c r="D226" s="145"/>
      <c r="E226" s="127" t="str">
        <f t="shared" si="165"/>
        <v>Bitllaires d'Estiu</v>
      </c>
      <c r="F226" s="123"/>
      <c r="G226" s="83"/>
      <c r="H226" s="152"/>
      <c r="I226" s="122">
        <f t="shared" si="145"/>
        <v>11</v>
      </c>
      <c r="J226" s="26"/>
      <c r="K226" s="28" t="str">
        <f t="shared" si="146"/>
        <v/>
      </c>
      <c r="L226" s="142"/>
      <c r="M226" s="122">
        <f t="shared" ref="M226:M242" si="170">M225</f>
        <v>21</v>
      </c>
      <c r="N226" s="26"/>
      <c r="O226" s="28" t="str">
        <f t="shared" ref="O226:O242" si="171">IF(N226="","",M226*10+N226)</f>
        <v/>
      </c>
      <c r="P226" s="142"/>
      <c r="Q226" s="122">
        <f t="shared" si="147"/>
        <v>0</v>
      </c>
      <c r="R226" s="26"/>
      <c r="S226" s="28" t="str">
        <f t="shared" si="138"/>
        <v/>
      </c>
      <c r="T226" s="142"/>
      <c r="U226" s="122">
        <f t="shared" si="148"/>
        <v>0</v>
      </c>
      <c r="V226" s="26"/>
      <c r="W226" s="28" t="str">
        <f t="shared" si="139"/>
        <v/>
      </c>
      <c r="X226" s="142"/>
      <c r="Y226" s="122">
        <f t="shared" si="149"/>
        <v>0</v>
      </c>
      <c r="Z226" s="26"/>
      <c r="AA226" s="72" t="str">
        <f t="shared" si="140"/>
        <v/>
      </c>
      <c r="AB226" s="25" t="str">
        <f>IF(G226="","",COUNTIF(Tirades!$AY$5:$AY$1081,G226))</f>
        <v/>
      </c>
      <c r="AC226" s="1" t="str">
        <f>IF(SUMIF(Tirades!$AD$5:$AD$216,G226,Tirades!$AP$5:$AP$216)=0,"",SUMIF(Tirades!$AD$5:$AD$216,G226,Tirades!$AP$5:$AP$216))</f>
        <v/>
      </c>
      <c r="AD226" s="1" t="str">
        <f>IF(SUMIF(Tirades!$AD$221:$AD$432,G226,Tirades!$AP$221:$AP$432)=0,"",SUMIF(Tirades!$AD$221:$AD$432,G226,Tirades!$AP$221:$AP$432))</f>
        <v/>
      </c>
      <c r="AE226" s="1" t="str">
        <f>IF(SUMIF(Tirades!$AD$437:$AD$649,G226,Tirades!$AP$437:$AP$649)=0,"",SUMIF(Tirades!$AD$437:$AD$649,G226,Tirades!$AP$437:$AP$649))</f>
        <v/>
      </c>
      <c r="AF226" s="1" t="str">
        <f>IF(SUMIF(Tirades!$AD$654:$AD$865,G226,Tirades!$AP$654:$AP$865)=0,"",SUMIF(Tirades!$AD$654:$AD$865,G226,Tirades!$AP$654:$AP$865))</f>
        <v/>
      </c>
      <c r="AG226" s="1" t="str">
        <f>IF(SUMIF(Tirades!$AD$870:$AD$1081,G226,Tirades!$AP$870:$AP$1081)=0,"",SUMIF(Tirades!$AD$870:$AD$1081,G226,Tirades!$AP$870:$AP$1081))</f>
        <v/>
      </c>
      <c r="AH226" s="1" t="str">
        <f>IF(SUMIF(Tirades!$AD$5:$AD$1081,G226,Tirades!$AP$5:$AP$1081)=0,"",SUMIF(Tirades!$AD$5:$AD$1081,G226,Tirades!$AP$5:$AP$1081))</f>
        <v/>
      </c>
      <c r="AI226" s="4" t="str">
        <f t="shared" si="141"/>
        <v/>
      </c>
      <c r="AJ226" s="5" t="str">
        <f t="shared" si="142"/>
        <v/>
      </c>
      <c r="AK226" s="1" t="str">
        <f t="shared" si="166"/>
        <v/>
      </c>
      <c r="AL226" s="1">
        <f>SUMIF(Tirades!$AD$5:$AD$1081,G226,Tirades!$AR$5:$AR$1081)</f>
        <v>0</v>
      </c>
      <c r="AM226" s="6">
        <f t="shared" si="150"/>
        <v>0</v>
      </c>
      <c r="AN226" s="1">
        <f>SUMIF(Tirades!$AD$5:$AD$1081,G226,Tirades!$AS$5:$AS$1081)</f>
        <v>0</v>
      </c>
      <c r="AO226" s="7">
        <f t="shared" si="151"/>
        <v>0</v>
      </c>
      <c r="AP226" s="5" t="str">
        <f t="shared" si="143"/>
        <v/>
      </c>
      <c r="AQ226" s="1" t="str">
        <f t="shared" si="144"/>
        <v/>
      </c>
      <c r="AR226" s="1" t="str">
        <f t="shared" si="152"/>
        <v/>
      </c>
      <c r="AS226" t="str">
        <f t="shared" si="153"/>
        <v/>
      </c>
      <c r="AT226" s="1" t="str">
        <f t="shared" si="154"/>
        <v/>
      </c>
      <c r="AU226" s="1" t="str">
        <f t="shared" si="155"/>
        <v/>
      </c>
      <c r="AV226" t="str">
        <f t="shared" si="156"/>
        <v/>
      </c>
      <c r="AW226" s="1" t="str">
        <f t="shared" si="157"/>
        <v/>
      </c>
      <c r="AX226" s="1" t="str">
        <f t="shared" si="158"/>
        <v/>
      </c>
      <c r="AY226" s="1" t="str">
        <f t="shared" si="159"/>
        <v/>
      </c>
      <c r="AZ226" s="1" t="str">
        <f t="shared" si="160"/>
        <v/>
      </c>
      <c r="BA226" s="1" t="str">
        <f t="shared" si="161"/>
        <v/>
      </c>
      <c r="BB226" s="1" t="str">
        <f t="shared" si="162"/>
        <v/>
      </c>
      <c r="BC226" s="1" t="str">
        <f t="shared" si="163"/>
        <v/>
      </c>
      <c r="BD226" s="1" t="str">
        <f t="shared" si="164"/>
        <v/>
      </c>
      <c r="BE226" s="76" t="str">
        <f>IF(G226="","",(SUMIF(Tirades!$BA$5:$BA$1081,G226,Tirades!$BB$5:$BB$1081)))</f>
        <v/>
      </c>
      <c r="BI226" s="30"/>
      <c r="BW226" s="61" t="str">
        <f t="shared" si="169"/>
        <v/>
      </c>
      <c r="BY226" s="75" t="str">
        <f t="shared" si="167"/>
        <v/>
      </c>
      <c r="BZ226" s="61" t="str">
        <f t="shared" si="168"/>
        <v/>
      </c>
      <c r="CA226" s="90" t="str">
        <f>IF(BZ226="","",((SUMIF(Tirades!$AD$5:$AD$1081,G225,Tirades!$AX$5:$AX$1081))+A225))</f>
        <v/>
      </c>
    </row>
    <row r="227" spans="1:79">
      <c r="A227" s="70">
        <v>2.6300000000000001E-7</v>
      </c>
      <c r="B227" s="143">
        <v>29</v>
      </c>
      <c r="C227" s="142"/>
      <c r="D227" s="146" t="s">
        <v>248</v>
      </c>
      <c r="E227" s="127" t="str">
        <f>D227</f>
        <v>The Maidens Break Bitlles</v>
      </c>
      <c r="F227" s="124"/>
      <c r="G227" s="83" t="s">
        <v>249</v>
      </c>
      <c r="H227" s="152">
        <v>27</v>
      </c>
      <c r="I227" s="122">
        <f>H227</f>
        <v>27</v>
      </c>
      <c r="J227" s="26">
        <v>3</v>
      </c>
      <c r="K227" s="28">
        <f t="shared" si="146"/>
        <v>273</v>
      </c>
      <c r="L227" s="142">
        <v>1</v>
      </c>
      <c r="M227" s="122">
        <f>L227</f>
        <v>1</v>
      </c>
      <c r="N227" s="26">
        <v>4</v>
      </c>
      <c r="O227" s="28">
        <f t="shared" si="171"/>
        <v>14</v>
      </c>
      <c r="P227" s="142"/>
      <c r="Q227" s="122">
        <f>P227</f>
        <v>0</v>
      </c>
      <c r="R227" s="26"/>
      <c r="S227" s="28" t="str">
        <f t="shared" si="138"/>
        <v/>
      </c>
      <c r="T227" s="142"/>
      <c r="U227" s="122">
        <f>T227</f>
        <v>0</v>
      </c>
      <c r="V227" s="26"/>
      <c r="W227" s="28" t="str">
        <f t="shared" si="139"/>
        <v/>
      </c>
      <c r="X227" s="142"/>
      <c r="Y227" s="122">
        <f>X227</f>
        <v>0</v>
      </c>
      <c r="Z227" s="26"/>
      <c r="AA227" s="72" t="str">
        <f t="shared" si="140"/>
        <v/>
      </c>
      <c r="AB227" s="25">
        <f>IF(G227="","",COUNTIF(Tirades!$AY$5:$AY$1081,G227))</f>
        <v>2</v>
      </c>
      <c r="AC227" s="1">
        <f>IF(SUMIF(Tirades!$AD$5:$AD$216,G227,Tirades!$AP$5:$AP$216)=0,"",SUMIF(Tirades!$AD$5:$AD$216,G227,Tirades!$AP$5:$AP$216))</f>
        <v>50</v>
      </c>
      <c r="AD227" s="1">
        <f>IF(SUMIF(Tirades!$AD$221:$AD$432,G227,Tirades!$AP$221:$AP$432)=0,"",SUMIF(Tirades!$AD$221:$AD$432,G227,Tirades!$AP$221:$AP$432))</f>
        <v>65</v>
      </c>
      <c r="AE227" s="1" t="str">
        <f>IF(SUMIF(Tirades!$AD$437:$AD$649,G227,Tirades!$AP$437:$AP$649)=0,"",SUMIF(Tirades!$AD$437:$AD$649,G227,Tirades!$AP$437:$AP$649))</f>
        <v/>
      </c>
      <c r="AF227" s="1" t="str">
        <f>IF(SUMIF(Tirades!$AD$654:$AD$865,G227,Tirades!$AP$654:$AP$865)=0,"",SUMIF(Tirades!$AD$654:$AD$865,G227,Tirades!$AP$654:$AP$865))</f>
        <v/>
      </c>
      <c r="AG227" s="1" t="str">
        <f>IF(SUMIF(Tirades!$AD$870:$AD$1081,G227,Tirades!$AP$870:$AP$1081)=0,"",SUMIF(Tirades!$AD$870:$AD$1081,G227,Tirades!$AP$870:$AP$1081))</f>
        <v/>
      </c>
      <c r="AH227" s="1">
        <f>IF(SUMIF(Tirades!$AD$5:$AD$1081,G227,Tirades!$AP$5:$AP$1081)=0,"",SUMIF(Tirades!$AD$5:$AD$1081,G227,Tirades!$AP$5:$AP$1081))</f>
        <v>115</v>
      </c>
      <c r="AI227" s="4">
        <f t="shared" si="141"/>
        <v>57.5</v>
      </c>
      <c r="AJ227" s="5">
        <f t="shared" si="142"/>
        <v>57.504000631500006</v>
      </c>
      <c r="AK227" s="1">
        <f t="shared" si="166"/>
        <v>71</v>
      </c>
      <c r="AL227" s="1">
        <f>SUMIF(Tirades!$AD$5:$AD$1081,G227,Tirades!$AR$5:$AR$1081)</f>
        <v>8</v>
      </c>
      <c r="AM227" s="6">
        <f t="shared" si="150"/>
        <v>8.0000000000000002E-3</v>
      </c>
      <c r="AN227" s="1">
        <f>SUMIF(Tirades!$AD$5:$AD$1081,G227,Tirades!$AS$5:$AS$1081)</f>
        <v>1</v>
      </c>
      <c r="AO227" s="7">
        <f t="shared" si="151"/>
        <v>9.9999999999999995E-7</v>
      </c>
      <c r="AP227" s="5">
        <f t="shared" si="143"/>
        <v>115.008001263</v>
      </c>
      <c r="AQ227" s="1" t="str">
        <f t="shared" si="144"/>
        <v>Rafa Ruiz (TMBB)</v>
      </c>
      <c r="AR227" s="1" t="str">
        <f t="shared" si="152"/>
        <v>The Maidens Break Bitlles</v>
      </c>
      <c r="AS227" t="str">
        <f t="shared" si="153"/>
        <v/>
      </c>
      <c r="AT227" s="1" t="str">
        <f t="shared" si="154"/>
        <v/>
      </c>
      <c r="AU227" s="1" t="str">
        <f t="shared" si="155"/>
        <v/>
      </c>
      <c r="AV227">
        <f t="shared" si="156"/>
        <v>57.504000631500006</v>
      </c>
      <c r="AW227" s="1">
        <f t="shared" si="157"/>
        <v>41</v>
      </c>
      <c r="AX227" s="1" t="str">
        <f t="shared" si="158"/>
        <v>Rafa Ruiz (TMBB)</v>
      </c>
      <c r="AY227" s="1" t="str">
        <f t="shared" si="159"/>
        <v/>
      </c>
      <c r="AZ227" s="1" t="str">
        <f t="shared" si="160"/>
        <v/>
      </c>
      <c r="BA227" s="1" t="str">
        <f t="shared" si="161"/>
        <v/>
      </c>
      <c r="BB227" s="1" t="str">
        <f t="shared" si="162"/>
        <v/>
      </c>
      <c r="BC227" s="1" t="str">
        <f t="shared" si="163"/>
        <v/>
      </c>
      <c r="BD227" s="1" t="str">
        <f t="shared" si="164"/>
        <v/>
      </c>
      <c r="BE227" s="76">
        <f>IF(G227="","",(SUMIF(Tirades!$BA$5:$BA$1081,G227,Tirades!$BB$5:$BB$1081)))</f>
        <v>18</v>
      </c>
      <c r="BI227" s="30"/>
      <c r="BW227" s="61" t="str">
        <f t="shared" si="169"/>
        <v/>
      </c>
      <c r="BY227" s="75" t="str">
        <f t="shared" si="167"/>
        <v/>
      </c>
      <c r="BZ227" s="61" t="str">
        <f t="shared" si="168"/>
        <v/>
      </c>
      <c r="CA227" s="90" t="str">
        <f>IF(BZ227="","",((SUMIF(Tirades!$AD$5:$AD$1081,G226,Tirades!$AX$5:$AX$1081))+A226))</f>
        <v/>
      </c>
    </row>
    <row r="228" spans="1:79">
      <c r="A228" s="70">
        <v>2.6399999999999998E-7</v>
      </c>
      <c r="B228" s="143"/>
      <c r="C228" s="142"/>
      <c r="D228" s="147"/>
      <c r="E228" s="127" t="str">
        <f t="shared" si="165"/>
        <v>The Maidens Break Bitlles</v>
      </c>
      <c r="F228" s="124"/>
      <c r="G228" s="83" t="s">
        <v>250</v>
      </c>
      <c r="H228" s="152"/>
      <c r="I228" s="122">
        <f t="shared" si="145"/>
        <v>27</v>
      </c>
      <c r="J228" s="26">
        <v>4</v>
      </c>
      <c r="K228" s="28">
        <f t="shared" si="146"/>
        <v>274</v>
      </c>
      <c r="L228" s="142"/>
      <c r="M228" s="122">
        <f t="shared" si="170"/>
        <v>1</v>
      </c>
      <c r="N228" s="26">
        <v>5</v>
      </c>
      <c r="O228" s="28">
        <f t="shared" si="171"/>
        <v>15</v>
      </c>
      <c r="P228" s="142"/>
      <c r="Q228" s="122">
        <f t="shared" si="147"/>
        <v>0</v>
      </c>
      <c r="R228" s="26"/>
      <c r="S228" s="28" t="str">
        <f t="shared" si="138"/>
        <v/>
      </c>
      <c r="T228" s="142"/>
      <c r="U228" s="122">
        <f t="shared" si="148"/>
        <v>0</v>
      </c>
      <c r="V228" s="26"/>
      <c r="W228" s="28" t="str">
        <f t="shared" si="139"/>
        <v/>
      </c>
      <c r="X228" s="142"/>
      <c r="Y228" s="122">
        <f t="shared" si="149"/>
        <v>0</v>
      </c>
      <c r="Z228" s="26"/>
      <c r="AA228" s="72" t="str">
        <f t="shared" si="140"/>
        <v/>
      </c>
      <c r="AB228" s="25">
        <f>IF(G228="","",COUNTIF(Tirades!$AY$5:$AY$1081,G228))</f>
        <v>2</v>
      </c>
      <c r="AC228" s="1">
        <f>IF(SUMIF(Tirades!$AD$5:$AD$216,G228,Tirades!$AP$5:$AP$216)=0,"",SUMIF(Tirades!$AD$5:$AD$216,G228,Tirades!$AP$5:$AP$216))</f>
        <v>54</v>
      </c>
      <c r="AD228" s="1">
        <f>IF(SUMIF(Tirades!$AD$221:$AD$432,G228,Tirades!$AP$221:$AP$432)=0,"",SUMIF(Tirades!$AD$221:$AD$432,G228,Tirades!$AP$221:$AP$432))</f>
        <v>76</v>
      </c>
      <c r="AE228" s="1" t="str">
        <f>IF(SUMIF(Tirades!$AD$437:$AD$649,G228,Tirades!$AP$437:$AP$649)=0,"",SUMIF(Tirades!$AD$437:$AD$649,G228,Tirades!$AP$437:$AP$649))</f>
        <v/>
      </c>
      <c r="AF228" s="1" t="str">
        <f>IF(SUMIF(Tirades!$AD$654:$AD$865,G228,Tirades!$AP$654:$AP$865)=0,"",SUMIF(Tirades!$AD$654:$AD$865,G228,Tirades!$AP$654:$AP$865))</f>
        <v/>
      </c>
      <c r="AG228" s="1" t="str">
        <f>IF(SUMIF(Tirades!$AD$870:$AD$1081,G228,Tirades!$AP$870:$AP$1081)=0,"",SUMIF(Tirades!$AD$870:$AD$1081,G228,Tirades!$AP$870:$AP$1081))</f>
        <v/>
      </c>
      <c r="AH228" s="1">
        <f>IF(SUMIF(Tirades!$AD$5:$AD$1081,G228,Tirades!$AP$5:$AP$1081)=0,"",SUMIF(Tirades!$AD$5:$AD$1081,G228,Tirades!$AP$5:$AP$1081))</f>
        <v>130</v>
      </c>
      <c r="AI228" s="4">
        <f t="shared" si="141"/>
        <v>65</v>
      </c>
      <c r="AJ228" s="5">
        <f t="shared" si="142"/>
        <v>65.005001631999988</v>
      </c>
      <c r="AK228" s="1">
        <f t="shared" si="166"/>
        <v>42</v>
      </c>
      <c r="AL228" s="1">
        <f>SUMIF(Tirades!$AD$5:$AD$1081,G228,Tirades!$AR$5:$AR$1081)</f>
        <v>10</v>
      </c>
      <c r="AM228" s="6">
        <f t="shared" si="150"/>
        <v>0.01</v>
      </c>
      <c r="AN228" s="1">
        <f>SUMIF(Tirades!$AD$5:$AD$1081,G228,Tirades!$AS$5:$AS$1081)</f>
        <v>3</v>
      </c>
      <c r="AO228" s="7">
        <f t="shared" si="151"/>
        <v>3.0000000000000001E-6</v>
      </c>
      <c r="AP228" s="5">
        <f t="shared" si="143"/>
        <v>130.01000326399998</v>
      </c>
      <c r="AQ228" s="1" t="str">
        <f t="shared" si="144"/>
        <v>Cristina Pérez</v>
      </c>
      <c r="AR228" s="1" t="str">
        <f t="shared" si="152"/>
        <v>The Maidens Break Bitlles</v>
      </c>
      <c r="AS228" t="str">
        <f t="shared" si="153"/>
        <v/>
      </c>
      <c r="AT228" s="1" t="str">
        <f t="shared" si="154"/>
        <v/>
      </c>
      <c r="AU228" s="1" t="str">
        <f t="shared" si="155"/>
        <v/>
      </c>
      <c r="AV228">
        <f t="shared" si="156"/>
        <v>65.005001631999988</v>
      </c>
      <c r="AW228" s="1">
        <f t="shared" si="157"/>
        <v>22</v>
      </c>
      <c r="AX228" s="1" t="str">
        <f t="shared" si="158"/>
        <v>Cristina Pérez</v>
      </c>
      <c r="AY228" s="1" t="str">
        <f t="shared" si="159"/>
        <v/>
      </c>
      <c r="AZ228" s="1" t="str">
        <f t="shared" si="160"/>
        <v/>
      </c>
      <c r="BA228" s="1" t="str">
        <f t="shared" si="161"/>
        <v/>
      </c>
      <c r="BB228" s="1" t="str">
        <f t="shared" si="162"/>
        <v/>
      </c>
      <c r="BC228" s="1" t="str">
        <f t="shared" si="163"/>
        <v/>
      </c>
      <c r="BD228" s="1" t="str">
        <f t="shared" si="164"/>
        <v/>
      </c>
      <c r="BE228" s="76">
        <f>IF(G228="","",(SUMIF(Tirades!$BA$5:$BA$1081,G228,Tirades!$BB$5:$BB$1081)))</f>
        <v>18</v>
      </c>
      <c r="BI228" s="30"/>
      <c r="BW228" s="61" t="str">
        <f t="shared" si="169"/>
        <v/>
      </c>
      <c r="BY228" s="75">
        <f t="shared" si="167"/>
        <v>67</v>
      </c>
      <c r="BZ228" s="61" t="str">
        <f t="shared" si="168"/>
        <v>Rafa Ruiz (TMBB)</v>
      </c>
      <c r="CA228" s="90">
        <f>IF(BZ228="","",((SUMIF(Tirades!$AD$5:$AD$1081,G227,Tirades!$AX$5:$AX$1081))+A227))</f>
        <v>1.000000263</v>
      </c>
    </row>
    <row r="229" spans="1:79">
      <c r="A229" s="70">
        <v>2.65E-7</v>
      </c>
      <c r="B229" s="143"/>
      <c r="C229" s="142"/>
      <c r="D229" s="147"/>
      <c r="E229" s="127" t="str">
        <f t="shared" si="165"/>
        <v>The Maidens Break Bitlles</v>
      </c>
      <c r="F229" s="124"/>
      <c r="G229" s="83" t="s">
        <v>251</v>
      </c>
      <c r="H229" s="152"/>
      <c r="I229" s="122">
        <f t="shared" si="145"/>
        <v>27</v>
      </c>
      <c r="J229" s="26"/>
      <c r="K229" s="28" t="str">
        <f t="shared" si="146"/>
        <v/>
      </c>
      <c r="L229" s="142"/>
      <c r="M229" s="122">
        <f t="shared" si="170"/>
        <v>1</v>
      </c>
      <c r="N229" s="26">
        <v>3</v>
      </c>
      <c r="O229" s="28">
        <f t="shared" si="171"/>
        <v>13</v>
      </c>
      <c r="P229" s="142"/>
      <c r="Q229" s="122">
        <f t="shared" si="147"/>
        <v>0</v>
      </c>
      <c r="R229" s="26"/>
      <c r="S229" s="28" t="str">
        <f t="shared" si="138"/>
        <v/>
      </c>
      <c r="T229" s="142"/>
      <c r="U229" s="122">
        <f t="shared" si="148"/>
        <v>0</v>
      </c>
      <c r="V229" s="26"/>
      <c r="W229" s="28" t="str">
        <f t="shared" si="139"/>
        <v/>
      </c>
      <c r="X229" s="142"/>
      <c r="Y229" s="122">
        <f t="shared" si="149"/>
        <v>0</v>
      </c>
      <c r="Z229" s="26"/>
      <c r="AA229" s="72" t="str">
        <f t="shared" si="140"/>
        <v/>
      </c>
      <c r="AB229" s="25">
        <f>IF(G229="","",COUNTIF(Tirades!$AY$5:$AY$1081,G229))</f>
        <v>1</v>
      </c>
      <c r="AC229" s="1" t="str">
        <f>IF(SUMIF(Tirades!$AD$5:$AD$216,G229,Tirades!$AP$5:$AP$216)=0,"",SUMIF(Tirades!$AD$5:$AD$216,G229,Tirades!$AP$5:$AP$216))</f>
        <v/>
      </c>
      <c r="AD229" s="1">
        <f>IF(SUMIF(Tirades!$AD$221:$AD$432,G229,Tirades!$AP$221:$AP$432)=0,"",SUMIF(Tirades!$AD$221:$AD$432,G229,Tirades!$AP$221:$AP$432))</f>
        <v>67</v>
      </c>
      <c r="AE229" s="1" t="str">
        <f>IF(SUMIF(Tirades!$AD$437:$AD$649,G229,Tirades!$AP$437:$AP$649)=0,"",SUMIF(Tirades!$AD$437:$AD$649,G229,Tirades!$AP$437:$AP$649))</f>
        <v/>
      </c>
      <c r="AF229" s="1" t="str">
        <f>IF(SUMIF(Tirades!$AD$654:$AD$865,G229,Tirades!$AP$654:$AP$865)=0,"",SUMIF(Tirades!$AD$654:$AD$865,G229,Tirades!$AP$654:$AP$865))</f>
        <v/>
      </c>
      <c r="AG229" s="1" t="str">
        <f>IF(SUMIF(Tirades!$AD$870:$AD$1081,G229,Tirades!$AP$870:$AP$1081)=0,"",SUMIF(Tirades!$AD$870:$AD$1081,G229,Tirades!$AP$870:$AP$1081))</f>
        <v/>
      </c>
      <c r="AH229" s="1">
        <f>IF(SUMIF(Tirades!$AD$5:$AD$1081,G229,Tirades!$AP$5:$AP$1081)=0,"",SUMIF(Tirades!$AD$5:$AD$1081,G229,Tirades!$AP$5:$AP$1081))</f>
        <v>67</v>
      </c>
      <c r="AI229" s="4">
        <f t="shared" si="141"/>
        <v>67</v>
      </c>
      <c r="AJ229" s="5">
        <f t="shared" si="142"/>
        <v>67.005000264999993</v>
      </c>
      <c r="AK229" s="1">
        <f t="shared" si="166"/>
        <v>33</v>
      </c>
      <c r="AL229" s="1">
        <f>SUMIF(Tirades!$AD$5:$AD$1081,G229,Tirades!$AR$5:$AR$1081)</f>
        <v>5</v>
      </c>
      <c r="AM229" s="6">
        <f t="shared" si="150"/>
        <v>5.0000000000000001E-3</v>
      </c>
      <c r="AN229" s="1">
        <f>SUMIF(Tirades!$AD$5:$AD$1081,G229,Tirades!$AS$5:$AS$1081)</f>
        <v>0</v>
      </c>
      <c r="AO229" s="7">
        <f t="shared" si="151"/>
        <v>0</v>
      </c>
      <c r="AP229" s="5">
        <f t="shared" si="143"/>
        <v>67.005000264999993</v>
      </c>
      <c r="AQ229" s="1" t="str">
        <f t="shared" si="144"/>
        <v>Jordi Morcillo</v>
      </c>
      <c r="AR229" s="1" t="str">
        <f t="shared" si="152"/>
        <v>The Maidens Break Bitlles</v>
      </c>
      <c r="AS229" t="str">
        <f t="shared" si="153"/>
        <v/>
      </c>
      <c r="AT229" s="1" t="str">
        <f t="shared" si="154"/>
        <v/>
      </c>
      <c r="AU229" s="1" t="str">
        <f t="shared" si="155"/>
        <v/>
      </c>
      <c r="AV229">
        <f t="shared" si="156"/>
        <v>67.005000264999993</v>
      </c>
      <c r="AW229" s="1">
        <f t="shared" si="157"/>
        <v>15</v>
      </c>
      <c r="AX229" s="1" t="str">
        <f t="shared" si="158"/>
        <v>Jordi Morcillo</v>
      </c>
      <c r="AY229" s="1" t="str">
        <f t="shared" si="159"/>
        <v/>
      </c>
      <c r="AZ229" s="1" t="str">
        <f t="shared" si="160"/>
        <v/>
      </c>
      <c r="BA229" s="1" t="str">
        <f t="shared" si="161"/>
        <v/>
      </c>
      <c r="BB229" s="1" t="str">
        <f t="shared" si="162"/>
        <v/>
      </c>
      <c r="BC229" s="1" t="str">
        <f t="shared" si="163"/>
        <v/>
      </c>
      <c r="BD229" s="1" t="str">
        <f t="shared" si="164"/>
        <v/>
      </c>
      <c r="BE229" s="76">
        <f>IF(G229="","",(SUMIF(Tirades!$BA$5:$BA$1081,G229,Tirades!$BB$5:$BB$1081)))</f>
        <v>9</v>
      </c>
      <c r="BI229" s="30"/>
      <c r="BW229" s="61" t="str">
        <f t="shared" si="169"/>
        <v/>
      </c>
      <c r="BY229" s="75">
        <f t="shared" si="167"/>
        <v>66</v>
      </c>
      <c r="BZ229" s="61" t="str">
        <f t="shared" si="168"/>
        <v>Cristina Pérez</v>
      </c>
      <c r="CA229" s="90">
        <f>IF(BZ229="","",((SUMIF(Tirades!$AD$5:$AD$1081,G228,Tirades!$AX$5:$AX$1081))+A228))</f>
        <v>1.0000002640000001</v>
      </c>
    </row>
    <row r="230" spans="1:79">
      <c r="A230" s="70">
        <v>2.6600000000000003E-7</v>
      </c>
      <c r="B230" s="143"/>
      <c r="C230" s="142"/>
      <c r="D230" s="147"/>
      <c r="E230" s="127" t="str">
        <f t="shared" si="165"/>
        <v>The Maidens Break Bitlles</v>
      </c>
      <c r="F230" s="124"/>
      <c r="G230" s="83" t="s">
        <v>252</v>
      </c>
      <c r="H230" s="152"/>
      <c r="I230" s="122">
        <f t="shared" si="145"/>
        <v>27</v>
      </c>
      <c r="J230" s="26">
        <v>5</v>
      </c>
      <c r="K230" s="28">
        <f t="shared" si="146"/>
        <v>275</v>
      </c>
      <c r="L230" s="142"/>
      <c r="M230" s="122">
        <f t="shared" si="170"/>
        <v>1</v>
      </c>
      <c r="N230" s="26"/>
      <c r="O230" s="28" t="str">
        <f t="shared" si="171"/>
        <v/>
      </c>
      <c r="P230" s="142"/>
      <c r="Q230" s="122">
        <f t="shared" si="147"/>
        <v>0</v>
      </c>
      <c r="R230" s="26"/>
      <c r="S230" s="28" t="str">
        <f t="shared" si="138"/>
        <v/>
      </c>
      <c r="T230" s="142"/>
      <c r="U230" s="122">
        <f t="shared" si="148"/>
        <v>0</v>
      </c>
      <c r="V230" s="26"/>
      <c r="W230" s="28" t="str">
        <f t="shared" si="139"/>
        <v/>
      </c>
      <c r="X230" s="142"/>
      <c r="Y230" s="122">
        <f t="shared" si="149"/>
        <v>0</v>
      </c>
      <c r="Z230" s="26"/>
      <c r="AA230" s="72" t="str">
        <f t="shared" si="140"/>
        <v/>
      </c>
      <c r="AB230" s="25">
        <f>IF(G230="","",COUNTIF(Tirades!$AY$5:$AY$1081,G230))</f>
        <v>1</v>
      </c>
      <c r="AC230" s="1">
        <f>IF(SUMIF(Tirades!$AD$5:$AD$216,G230,Tirades!$AP$5:$AP$216)=0,"",SUMIF(Tirades!$AD$5:$AD$216,G230,Tirades!$AP$5:$AP$216))</f>
        <v>54</v>
      </c>
      <c r="AD230" s="1" t="str">
        <f>IF(SUMIF(Tirades!$AD$221:$AD$432,G230,Tirades!$AP$221:$AP$432)=0,"",SUMIF(Tirades!$AD$221:$AD$432,G230,Tirades!$AP$221:$AP$432))</f>
        <v/>
      </c>
      <c r="AE230" s="1" t="str">
        <f>IF(SUMIF(Tirades!$AD$437:$AD$649,G230,Tirades!$AP$437:$AP$649)=0,"",SUMIF(Tirades!$AD$437:$AD$649,G230,Tirades!$AP$437:$AP$649))</f>
        <v/>
      </c>
      <c r="AF230" s="1" t="str">
        <f>IF(SUMIF(Tirades!$AD$654:$AD$865,G230,Tirades!$AP$654:$AP$865)=0,"",SUMIF(Tirades!$AD$654:$AD$865,G230,Tirades!$AP$654:$AP$865))</f>
        <v/>
      </c>
      <c r="AG230" s="1" t="str">
        <f>IF(SUMIF(Tirades!$AD$870:$AD$1081,G230,Tirades!$AP$870:$AP$1081)=0,"",SUMIF(Tirades!$AD$870:$AD$1081,G230,Tirades!$AP$870:$AP$1081))</f>
        <v/>
      </c>
      <c r="AH230" s="1">
        <f>IF(SUMIF(Tirades!$AD$5:$AD$1081,G230,Tirades!$AP$5:$AP$1081)=0,"",SUMIF(Tirades!$AD$5:$AD$1081,G230,Tirades!$AP$5:$AP$1081))</f>
        <v>54</v>
      </c>
      <c r="AI230" s="4">
        <f t="shared" si="141"/>
        <v>54</v>
      </c>
      <c r="AJ230" s="5">
        <f t="shared" si="142"/>
        <v>54.003003266</v>
      </c>
      <c r="AK230" s="1">
        <f t="shared" si="166"/>
        <v>96</v>
      </c>
      <c r="AL230" s="1">
        <f>SUMIF(Tirades!$AD$5:$AD$1081,G230,Tirades!$AR$5:$AR$1081)</f>
        <v>3</v>
      </c>
      <c r="AM230" s="6">
        <f t="shared" si="150"/>
        <v>3.0000000000000001E-3</v>
      </c>
      <c r="AN230" s="1">
        <f>SUMIF(Tirades!$AD$5:$AD$1081,G230,Tirades!$AS$5:$AS$1081)</f>
        <v>3</v>
      </c>
      <c r="AO230" s="7">
        <f t="shared" si="151"/>
        <v>3.0000000000000001E-6</v>
      </c>
      <c r="AP230" s="5">
        <f t="shared" si="143"/>
        <v>54.003003266</v>
      </c>
      <c r="AQ230" s="1" t="str">
        <f t="shared" si="144"/>
        <v>Mónica Molina</v>
      </c>
      <c r="AR230" s="1" t="str">
        <f t="shared" si="152"/>
        <v>The Maidens Break Bitlles</v>
      </c>
      <c r="AS230" t="str">
        <f t="shared" si="153"/>
        <v/>
      </c>
      <c r="AT230" s="1" t="str">
        <f t="shared" si="154"/>
        <v/>
      </c>
      <c r="AU230" s="1" t="str">
        <f t="shared" si="155"/>
        <v/>
      </c>
      <c r="AV230">
        <f t="shared" si="156"/>
        <v>54.003003266</v>
      </c>
      <c r="AW230" s="1">
        <f t="shared" si="157"/>
        <v>57</v>
      </c>
      <c r="AX230" s="1" t="str">
        <f t="shared" si="158"/>
        <v>Mónica Molina</v>
      </c>
      <c r="AY230" s="1" t="str">
        <f t="shared" si="159"/>
        <v/>
      </c>
      <c r="AZ230" s="1" t="str">
        <f t="shared" si="160"/>
        <v/>
      </c>
      <c r="BA230" s="1" t="str">
        <f t="shared" si="161"/>
        <v/>
      </c>
      <c r="BB230" s="1" t="str">
        <f t="shared" si="162"/>
        <v/>
      </c>
      <c r="BC230" s="1" t="str">
        <f t="shared" si="163"/>
        <v/>
      </c>
      <c r="BD230" s="1" t="str">
        <f t="shared" si="164"/>
        <v/>
      </c>
      <c r="BE230" s="76">
        <f>IF(G230="","",(SUMIF(Tirades!$BA$5:$BA$1081,G230,Tirades!$BB$5:$BB$1081)))</f>
        <v>9</v>
      </c>
      <c r="BI230" s="30"/>
      <c r="BW230" s="61" t="str">
        <f t="shared" si="169"/>
        <v/>
      </c>
      <c r="BY230" s="75">
        <f t="shared" si="167"/>
        <v>112</v>
      </c>
      <c r="BZ230" s="61" t="str">
        <f t="shared" si="168"/>
        <v>Jordi Morcillo</v>
      </c>
      <c r="CA230" s="90">
        <f>IF(BZ230="","",((SUMIF(Tirades!$AD$5:$AD$1081,G229,Tirades!$AX$5:$AX$1081))+A229))</f>
        <v>2.65E-7</v>
      </c>
    </row>
    <row r="231" spans="1:79">
      <c r="A231" s="70">
        <v>2.67E-7</v>
      </c>
      <c r="B231" s="143"/>
      <c r="C231" s="142"/>
      <c r="D231" s="147"/>
      <c r="E231" s="127" t="str">
        <f t="shared" si="165"/>
        <v>The Maidens Break Bitlles</v>
      </c>
      <c r="F231" s="124"/>
      <c r="G231" s="83" t="s">
        <v>253</v>
      </c>
      <c r="H231" s="152"/>
      <c r="I231" s="122">
        <f t="shared" si="145"/>
        <v>27</v>
      </c>
      <c r="J231" s="26">
        <v>1</v>
      </c>
      <c r="K231" s="28">
        <f t="shared" si="146"/>
        <v>271</v>
      </c>
      <c r="L231" s="142"/>
      <c r="M231" s="122">
        <f t="shared" si="170"/>
        <v>1</v>
      </c>
      <c r="N231" s="26">
        <v>1</v>
      </c>
      <c r="O231" s="28">
        <f t="shared" si="171"/>
        <v>11</v>
      </c>
      <c r="P231" s="142"/>
      <c r="Q231" s="122">
        <f t="shared" si="147"/>
        <v>0</v>
      </c>
      <c r="R231" s="26"/>
      <c r="S231" s="28" t="str">
        <f t="shared" si="138"/>
        <v/>
      </c>
      <c r="T231" s="142"/>
      <c r="U231" s="122">
        <f t="shared" si="148"/>
        <v>0</v>
      </c>
      <c r="V231" s="26"/>
      <c r="W231" s="28" t="str">
        <f t="shared" si="139"/>
        <v/>
      </c>
      <c r="X231" s="142"/>
      <c r="Y231" s="122">
        <f t="shared" si="149"/>
        <v>0</v>
      </c>
      <c r="Z231" s="26"/>
      <c r="AA231" s="72" t="str">
        <f t="shared" si="140"/>
        <v/>
      </c>
      <c r="AB231" s="25">
        <f>IF(G231="","",COUNTIF(Tirades!$AY$5:$AY$1081,G231))</f>
        <v>2</v>
      </c>
      <c r="AC231" s="1">
        <f>IF(SUMIF(Tirades!$AD$5:$AD$216,G231,Tirades!$AP$5:$AP$216)=0,"",SUMIF(Tirades!$AD$5:$AD$216,G231,Tirades!$AP$5:$AP$216))</f>
        <v>76</v>
      </c>
      <c r="AD231" s="1">
        <f>IF(SUMIF(Tirades!$AD$221:$AD$432,G231,Tirades!$AP$221:$AP$432)=0,"",SUMIF(Tirades!$AD$221:$AD$432,G231,Tirades!$AP$221:$AP$432))</f>
        <v>58</v>
      </c>
      <c r="AE231" s="1" t="str">
        <f>IF(SUMIF(Tirades!$AD$437:$AD$649,G231,Tirades!$AP$437:$AP$649)=0,"",SUMIF(Tirades!$AD$437:$AD$649,G231,Tirades!$AP$437:$AP$649))</f>
        <v/>
      </c>
      <c r="AF231" s="1" t="str">
        <f>IF(SUMIF(Tirades!$AD$654:$AD$865,G231,Tirades!$AP$654:$AP$865)=0,"",SUMIF(Tirades!$AD$654:$AD$865,G231,Tirades!$AP$654:$AP$865))</f>
        <v/>
      </c>
      <c r="AG231" s="1" t="str">
        <f>IF(SUMIF(Tirades!$AD$870:$AD$1081,G231,Tirades!$AP$870:$AP$1081)=0,"",SUMIF(Tirades!$AD$870:$AD$1081,G231,Tirades!$AP$870:$AP$1081))</f>
        <v/>
      </c>
      <c r="AH231" s="1">
        <f>IF(SUMIF(Tirades!$AD$5:$AD$1081,G231,Tirades!$AP$5:$AP$1081)=0,"",SUMIF(Tirades!$AD$5:$AD$1081,G231,Tirades!$AP$5:$AP$1081))</f>
        <v>134</v>
      </c>
      <c r="AI231" s="4">
        <f t="shared" si="141"/>
        <v>67</v>
      </c>
      <c r="AJ231" s="5">
        <f t="shared" si="142"/>
        <v>67.004501633499984</v>
      </c>
      <c r="AK231" s="1">
        <f t="shared" si="166"/>
        <v>36</v>
      </c>
      <c r="AL231" s="1">
        <f>SUMIF(Tirades!$AD$5:$AD$1081,G231,Tirades!$AR$5:$AR$1081)</f>
        <v>9</v>
      </c>
      <c r="AM231" s="6">
        <f t="shared" si="150"/>
        <v>9.0000000000000011E-3</v>
      </c>
      <c r="AN231" s="1">
        <f>SUMIF(Tirades!$AD$5:$AD$1081,G231,Tirades!$AS$5:$AS$1081)</f>
        <v>3</v>
      </c>
      <c r="AO231" s="7">
        <f t="shared" si="151"/>
        <v>3.0000000000000001E-6</v>
      </c>
      <c r="AP231" s="5">
        <f t="shared" si="143"/>
        <v>134.00900326699997</v>
      </c>
      <c r="AQ231" s="1" t="str">
        <f t="shared" si="144"/>
        <v>Josep Mª Aumedes</v>
      </c>
      <c r="AR231" s="1" t="str">
        <f t="shared" si="152"/>
        <v>The Maidens Break Bitlles</v>
      </c>
      <c r="AS231" t="str">
        <f t="shared" si="153"/>
        <v/>
      </c>
      <c r="AT231" s="1" t="str">
        <f t="shared" si="154"/>
        <v/>
      </c>
      <c r="AU231" s="1" t="str">
        <f t="shared" si="155"/>
        <v/>
      </c>
      <c r="AV231">
        <f t="shared" si="156"/>
        <v>67.004501633499984</v>
      </c>
      <c r="AW231" s="1">
        <f t="shared" si="157"/>
        <v>17</v>
      </c>
      <c r="AX231" s="1" t="str">
        <f t="shared" si="158"/>
        <v>Josep Mª Aumedes</v>
      </c>
      <c r="AY231" s="1" t="str">
        <f t="shared" si="159"/>
        <v/>
      </c>
      <c r="AZ231" s="1" t="str">
        <f t="shared" si="160"/>
        <v/>
      </c>
      <c r="BA231" s="1" t="str">
        <f t="shared" si="161"/>
        <v/>
      </c>
      <c r="BB231" s="1" t="str">
        <f t="shared" si="162"/>
        <v/>
      </c>
      <c r="BC231" s="1" t="str">
        <f t="shared" si="163"/>
        <v/>
      </c>
      <c r="BD231" s="1" t="str">
        <f t="shared" si="164"/>
        <v/>
      </c>
      <c r="BE231" s="76">
        <f>IF(G231="","",(SUMIF(Tirades!$BA$5:$BA$1081,G231,Tirades!$BB$5:$BB$1081)))</f>
        <v>18</v>
      </c>
      <c r="BI231" s="30"/>
      <c r="BW231" s="61" t="str">
        <f t="shared" si="169"/>
        <v/>
      </c>
      <c r="BY231" s="75">
        <f t="shared" si="167"/>
        <v>111</v>
      </c>
      <c r="BZ231" s="61" t="str">
        <f t="shared" si="168"/>
        <v>Mónica Molina</v>
      </c>
      <c r="CA231" s="90">
        <f>IF(BZ231="","",((SUMIF(Tirades!$AD$5:$AD$1081,G230,Tirades!$AX$5:$AX$1081))+A230))</f>
        <v>2.6600000000000003E-7</v>
      </c>
    </row>
    <row r="232" spans="1:79">
      <c r="A232" s="70">
        <v>2.6800000000000002E-7</v>
      </c>
      <c r="B232" s="143"/>
      <c r="C232" s="142"/>
      <c r="D232" s="147"/>
      <c r="E232" s="127" t="str">
        <f t="shared" si="165"/>
        <v>The Maidens Break Bitlles</v>
      </c>
      <c r="F232" s="123"/>
      <c r="G232" s="83" t="s">
        <v>254</v>
      </c>
      <c r="H232" s="152"/>
      <c r="I232" s="122">
        <f t="shared" si="145"/>
        <v>27</v>
      </c>
      <c r="J232" s="26">
        <v>2</v>
      </c>
      <c r="K232" s="28">
        <f t="shared" si="146"/>
        <v>272</v>
      </c>
      <c r="L232" s="142"/>
      <c r="M232" s="122">
        <f t="shared" si="170"/>
        <v>1</v>
      </c>
      <c r="N232" s="26">
        <v>2</v>
      </c>
      <c r="O232" s="28">
        <f t="shared" si="171"/>
        <v>12</v>
      </c>
      <c r="P232" s="142"/>
      <c r="Q232" s="122">
        <f t="shared" si="147"/>
        <v>0</v>
      </c>
      <c r="R232" s="26"/>
      <c r="S232" s="28" t="str">
        <f t="shared" si="138"/>
        <v/>
      </c>
      <c r="T232" s="142"/>
      <c r="U232" s="122">
        <f t="shared" si="148"/>
        <v>0</v>
      </c>
      <c r="V232" s="26"/>
      <c r="W232" s="28" t="str">
        <f t="shared" si="139"/>
        <v/>
      </c>
      <c r="X232" s="142"/>
      <c r="Y232" s="122">
        <f t="shared" si="149"/>
        <v>0</v>
      </c>
      <c r="Z232" s="26"/>
      <c r="AA232" s="72" t="str">
        <f t="shared" si="140"/>
        <v/>
      </c>
      <c r="AB232" s="25">
        <f>IF(G232="","",COUNTIF(Tirades!$AY$5:$AY$1081,G232))</f>
        <v>2</v>
      </c>
      <c r="AC232" s="1">
        <f>IF(SUMIF(Tirades!$AD$5:$AD$216,G232,Tirades!$AP$5:$AP$216)=0,"",SUMIF(Tirades!$AD$5:$AD$216,G232,Tirades!$AP$5:$AP$216))</f>
        <v>36</v>
      </c>
      <c r="AD232" s="1">
        <f>IF(SUMIF(Tirades!$AD$221:$AD$432,G232,Tirades!$AP$221:$AP$432)=0,"",SUMIF(Tirades!$AD$221:$AD$432,G232,Tirades!$AP$221:$AP$432))</f>
        <v>53</v>
      </c>
      <c r="AE232" s="1" t="str">
        <f>IF(SUMIF(Tirades!$AD$437:$AD$649,G232,Tirades!$AP$437:$AP$649)=0,"",SUMIF(Tirades!$AD$437:$AD$649,G232,Tirades!$AP$437:$AP$649))</f>
        <v/>
      </c>
      <c r="AF232" s="1" t="str">
        <f>IF(SUMIF(Tirades!$AD$654:$AD$865,G232,Tirades!$AP$654:$AP$865)=0,"",SUMIF(Tirades!$AD$654:$AD$865,G232,Tirades!$AP$654:$AP$865))</f>
        <v/>
      </c>
      <c r="AG232" s="1" t="str">
        <f>IF(SUMIF(Tirades!$AD$870:$AD$1081,G232,Tirades!$AP$870:$AP$1081)=0,"",SUMIF(Tirades!$AD$870:$AD$1081,G232,Tirades!$AP$870:$AP$1081))</f>
        <v/>
      </c>
      <c r="AH232" s="1">
        <f>IF(SUMIF(Tirades!$AD$5:$AD$1081,G232,Tirades!$AP$5:$AP$1081)=0,"",SUMIF(Tirades!$AD$5:$AD$1081,G232,Tirades!$AP$5:$AP$1081))</f>
        <v>89</v>
      </c>
      <c r="AI232" s="4">
        <f t="shared" si="141"/>
        <v>44.5</v>
      </c>
      <c r="AJ232" s="5">
        <f t="shared" si="142"/>
        <v>44.503000134000004</v>
      </c>
      <c r="AK232" s="1">
        <f t="shared" si="166"/>
        <v>141</v>
      </c>
      <c r="AL232" s="1">
        <f>SUMIF(Tirades!$AD$5:$AD$1081,G232,Tirades!$AR$5:$AR$1081)</f>
        <v>6</v>
      </c>
      <c r="AM232" s="6">
        <f t="shared" si="150"/>
        <v>6.0000000000000001E-3</v>
      </c>
      <c r="AN232" s="1">
        <f>SUMIF(Tirades!$AD$5:$AD$1081,G232,Tirades!$AS$5:$AS$1081)</f>
        <v>0</v>
      </c>
      <c r="AO232" s="7">
        <f t="shared" si="151"/>
        <v>0</v>
      </c>
      <c r="AP232" s="5">
        <f t="shared" si="143"/>
        <v>89.006000267999994</v>
      </c>
      <c r="AQ232" s="1" t="str">
        <f t="shared" si="144"/>
        <v>Sílvia Jiménez</v>
      </c>
      <c r="AR232" s="1" t="str">
        <f t="shared" si="152"/>
        <v>The Maidens Break Bitlles</v>
      </c>
      <c r="AS232" t="str">
        <f t="shared" si="153"/>
        <v/>
      </c>
      <c r="AT232" s="1" t="str">
        <f t="shared" si="154"/>
        <v/>
      </c>
      <c r="AU232" s="1" t="str">
        <f t="shared" si="155"/>
        <v/>
      </c>
      <c r="AV232">
        <f t="shared" si="156"/>
        <v>44.503000134000004</v>
      </c>
      <c r="AW232" s="1">
        <f t="shared" si="157"/>
        <v>98</v>
      </c>
      <c r="AX232" s="1" t="str">
        <f t="shared" si="158"/>
        <v>Sílvia Jiménez</v>
      </c>
      <c r="AY232" s="1" t="str">
        <f t="shared" si="159"/>
        <v/>
      </c>
      <c r="AZ232" s="1" t="str">
        <f t="shared" si="160"/>
        <v/>
      </c>
      <c r="BA232" s="1" t="str">
        <f t="shared" si="161"/>
        <v/>
      </c>
      <c r="BB232" s="1" t="str">
        <f t="shared" si="162"/>
        <v/>
      </c>
      <c r="BC232" s="1" t="str">
        <f t="shared" si="163"/>
        <v/>
      </c>
      <c r="BD232" s="1" t="str">
        <f t="shared" si="164"/>
        <v/>
      </c>
      <c r="BE232" s="76">
        <f>IF(G232="","",(SUMIF(Tirades!$BA$5:$BA$1081,G232,Tirades!$BB$5:$BB$1081)))</f>
        <v>18</v>
      </c>
      <c r="BI232" s="30"/>
      <c r="BW232" s="61" t="str">
        <f t="shared" si="169"/>
        <v/>
      </c>
      <c r="BY232" s="75">
        <f t="shared" si="167"/>
        <v>110</v>
      </c>
      <c r="BZ232" s="61" t="str">
        <f t="shared" si="168"/>
        <v>Josep Mª Aumedes</v>
      </c>
      <c r="CA232" s="90">
        <f>IF(BZ232="","",((SUMIF(Tirades!$AD$5:$AD$1081,G231,Tirades!$AX$5:$AX$1081))+A231))</f>
        <v>2.67E-7</v>
      </c>
    </row>
    <row r="233" spans="1:79">
      <c r="A233" s="70">
        <v>2.6899999999999999E-7</v>
      </c>
      <c r="B233" s="143"/>
      <c r="C233" s="142"/>
      <c r="D233" s="147"/>
      <c r="E233" s="127" t="str">
        <f t="shared" si="165"/>
        <v>The Maidens Break Bitlles</v>
      </c>
      <c r="F233" s="123"/>
      <c r="G233" s="83"/>
      <c r="H233" s="152"/>
      <c r="I233" s="122">
        <f t="shared" si="145"/>
        <v>27</v>
      </c>
      <c r="J233" s="26"/>
      <c r="K233" s="28" t="str">
        <f t="shared" si="146"/>
        <v/>
      </c>
      <c r="L233" s="142"/>
      <c r="M233" s="122">
        <f t="shared" si="170"/>
        <v>1</v>
      </c>
      <c r="N233" s="26"/>
      <c r="O233" s="28" t="str">
        <f t="shared" si="171"/>
        <v/>
      </c>
      <c r="P233" s="142"/>
      <c r="Q233" s="122">
        <f t="shared" si="147"/>
        <v>0</v>
      </c>
      <c r="R233" s="26"/>
      <c r="S233" s="28" t="str">
        <f t="shared" si="138"/>
        <v/>
      </c>
      <c r="T233" s="142"/>
      <c r="U233" s="122">
        <f t="shared" si="148"/>
        <v>0</v>
      </c>
      <c r="V233" s="26"/>
      <c r="W233" s="28" t="str">
        <f t="shared" si="139"/>
        <v/>
      </c>
      <c r="X233" s="142"/>
      <c r="Y233" s="122">
        <f t="shared" si="149"/>
        <v>0</v>
      </c>
      <c r="Z233" s="26"/>
      <c r="AA233" s="72" t="str">
        <f t="shared" si="140"/>
        <v/>
      </c>
      <c r="AB233" s="25" t="str">
        <f>IF(G233="","",COUNTIF(Tirades!$AY$5:$AY$1081,G233))</f>
        <v/>
      </c>
      <c r="AC233" s="1" t="str">
        <f>IF(SUMIF(Tirades!$AD$5:$AD$216,G233,Tirades!$AP$5:$AP$216)=0,"",SUMIF(Tirades!$AD$5:$AD$216,G233,Tirades!$AP$5:$AP$216))</f>
        <v/>
      </c>
      <c r="AD233" s="1" t="str">
        <f>IF(SUMIF(Tirades!$AD$221:$AD$432,G233,Tirades!$AP$221:$AP$432)=0,"",SUMIF(Tirades!$AD$221:$AD$432,G233,Tirades!$AP$221:$AP$432))</f>
        <v/>
      </c>
      <c r="AE233" s="1" t="str">
        <f>IF(SUMIF(Tirades!$AD$437:$AD$649,G233,Tirades!$AP$437:$AP$649)=0,"",SUMIF(Tirades!$AD$437:$AD$649,G233,Tirades!$AP$437:$AP$649))</f>
        <v/>
      </c>
      <c r="AF233" s="1" t="str">
        <f>IF(SUMIF(Tirades!$AD$654:$AD$865,G233,Tirades!$AP$654:$AP$865)=0,"",SUMIF(Tirades!$AD$654:$AD$865,G233,Tirades!$AP$654:$AP$865))</f>
        <v/>
      </c>
      <c r="AG233" s="1" t="str">
        <f>IF(SUMIF(Tirades!$AD$870:$AD$1081,G233,Tirades!$AP$870:$AP$1081)=0,"",SUMIF(Tirades!$AD$870:$AD$1081,G233,Tirades!$AP$870:$AP$1081))</f>
        <v/>
      </c>
      <c r="AH233" s="1" t="str">
        <f>IF(SUMIF(Tirades!$AD$5:$AD$1081,G233,Tirades!$AP$5:$AP$1081)=0,"",SUMIF(Tirades!$AD$5:$AD$1081,G233,Tirades!$AP$5:$AP$1081))</f>
        <v/>
      </c>
      <c r="AI233" s="4" t="str">
        <f t="shared" si="141"/>
        <v/>
      </c>
      <c r="AJ233" s="5" t="str">
        <f t="shared" si="142"/>
        <v/>
      </c>
      <c r="AK233" s="1" t="str">
        <f t="shared" si="166"/>
        <v/>
      </c>
      <c r="AL233" s="1">
        <f>SUMIF(Tirades!$AD$5:$AD$1081,G233,Tirades!$AR$5:$AR$1081)</f>
        <v>0</v>
      </c>
      <c r="AM233" s="6">
        <f t="shared" si="150"/>
        <v>0</v>
      </c>
      <c r="AN233" s="1">
        <f>SUMIF(Tirades!$AD$5:$AD$1081,G233,Tirades!$AS$5:$AS$1081)</f>
        <v>0</v>
      </c>
      <c r="AO233" s="7">
        <f t="shared" si="151"/>
        <v>0</v>
      </c>
      <c r="AP233" s="5" t="str">
        <f t="shared" si="143"/>
        <v/>
      </c>
      <c r="AQ233" s="1" t="str">
        <f t="shared" si="144"/>
        <v/>
      </c>
      <c r="AR233" s="1" t="str">
        <f t="shared" si="152"/>
        <v/>
      </c>
      <c r="AS233" t="str">
        <f t="shared" si="153"/>
        <v/>
      </c>
      <c r="AT233" s="1" t="str">
        <f t="shared" si="154"/>
        <v/>
      </c>
      <c r="AU233" s="1" t="str">
        <f t="shared" si="155"/>
        <v/>
      </c>
      <c r="AV233" t="str">
        <f t="shared" si="156"/>
        <v/>
      </c>
      <c r="AW233" s="1" t="str">
        <f t="shared" si="157"/>
        <v/>
      </c>
      <c r="AX233" s="1" t="str">
        <f t="shared" si="158"/>
        <v/>
      </c>
      <c r="AY233" s="1" t="str">
        <f t="shared" si="159"/>
        <v/>
      </c>
      <c r="AZ233" s="1" t="str">
        <f t="shared" si="160"/>
        <v/>
      </c>
      <c r="BA233" s="1" t="str">
        <f t="shared" si="161"/>
        <v/>
      </c>
      <c r="BB233" s="1" t="str">
        <f t="shared" si="162"/>
        <v/>
      </c>
      <c r="BC233" s="1" t="str">
        <f t="shared" si="163"/>
        <v/>
      </c>
      <c r="BD233" s="1" t="str">
        <f t="shared" si="164"/>
        <v/>
      </c>
      <c r="BE233" s="76" t="str">
        <f>IF(G233="","",(SUMIF(Tirades!$BA$5:$BA$1081,G233,Tirades!$BB$5:$BB$1081)))</f>
        <v/>
      </c>
      <c r="BI233" s="30"/>
      <c r="BW233" s="61" t="str">
        <f t="shared" si="169"/>
        <v/>
      </c>
      <c r="BY233" s="75">
        <f t="shared" si="167"/>
        <v>31</v>
      </c>
      <c r="BZ233" s="61" t="str">
        <f t="shared" si="168"/>
        <v>Sílvia Jiménez</v>
      </c>
      <c r="CA233" s="90">
        <f>IF(BZ233="","",((SUMIF(Tirades!$AD$5:$AD$1081,G232,Tirades!$AX$5:$AX$1081))+A232))</f>
        <v>3.000000268</v>
      </c>
    </row>
    <row r="234" spans="1:79">
      <c r="A234" s="70">
        <v>2.7000000000000001E-7</v>
      </c>
      <c r="B234" s="143"/>
      <c r="C234" s="142"/>
      <c r="D234" s="148"/>
      <c r="E234" s="127" t="str">
        <f t="shared" si="165"/>
        <v>The Maidens Break Bitlles</v>
      </c>
      <c r="F234" s="123"/>
      <c r="G234" s="83"/>
      <c r="H234" s="152"/>
      <c r="I234" s="122">
        <f t="shared" si="145"/>
        <v>27</v>
      </c>
      <c r="J234" s="26"/>
      <c r="K234" s="28" t="str">
        <f t="shared" si="146"/>
        <v/>
      </c>
      <c r="L234" s="142"/>
      <c r="M234" s="122">
        <f t="shared" si="170"/>
        <v>1</v>
      </c>
      <c r="N234" s="26"/>
      <c r="O234" s="28" t="str">
        <f t="shared" si="171"/>
        <v/>
      </c>
      <c r="P234" s="142"/>
      <c r="Q234" s="122">
        <f t="shared" si="147"/>
        <v>0</v>
      </c>
      <c r="R234" s="26"/>
      <c r="S234" s="28" t="str">
        <f t="shared" si="138"/>
        <v/>
      </c>
      <c r="T234" s="142"/>
      <c r="U234" s="122">
        <f t="shared" si="148"/>
        <v>0</v>
      </c>
      <c r="V234" s="26"/>
      <c r="W234" s="28" t="str">
        <f t="shared" si="139"/>
        <v/>
      </c>
      <c r="X234" s="142"/>
      <c r="Y234" s="122">
        <f t="shared" si="149"/>
        <v>0</v>
      </c>
      <c r="Z234" s="26"/>
      <c r="AA234" s="72" t="str">
        <f t="shared" si="140"/>
        <v/>
      </c>
      <c r="AB234" s="25" t="str">
        <f>IF(G234="","",COUNTIF(Tirades!$AY$5:$AY$1081,G234))</f>
        <v/>
      </c>
      <c r="AC234" s="1" t="str">
        <f>IF(SUMIF(Tirades!$AD$5:$AD$216,G234,Tirades!$AP$5:$AP$216)=0,"",SUMIF(Tirades!$AD$5:$AD$216,G234,Tirades!$AP$5:$AP$216))</f>
        <v/>
      </c>
      <c r="AD234" s="1" t="str">
        <f>IF(SUMIF(Tirades!$AD$221:$AD$432,G234,Tirades!$AP$221:$AP$432)=0,"",SUMIF(Tirades!$AD$221:$AD$432,G234,Tirades!$AP$221:$AP$432))</f>
        <v/>
      </c>
      <c r="AE234" s="1" t="str">
        <f>IF(SUMIF(Tirades!$AD$437:$AD$649,G234,Tirades!$AP$437:$AP$649)=0,"",SUMIF(Tirades!$AD$437:$AD$649,G234,Tirades!$AP$437:$AP$649))</f>
        <v/>
      </c>
      <c r="AF234" s="1" t="str">
        <f>IF(SUMIF(Tirades!$AD$654:$AD$865,G234,Tirades!$AP$654:$AP$865)=0,"",SUMIF(Tirades!$AD$654:$AD$865,G234,Tirades!$AP$654:$AP$865))</f>
        <v/>
      </c>
      <c r="AG234" s="1" t="str">
        <f>IF(SUMIF(Tirades!$AD$870:$AD$1081,G234,Tirades!$AP$870:$AP$1081)=0,"",SUMIF(Tirades!$AD$870:$AD$1081,G234,Tirades!$AP$870:$AP$1081))</f>
        <v/>
      </c>
      <c r="AH234" s="1" t="str">
        <f>IF(SUMIF(Tirades!$AD$5:$AD$1081,G234,Tirades!$AP$5:$AP$1081)=0,"",SUMIF(Tirades!$AD$5:$AD$1081,G234,Tirades!$AP$5:$AP$1081))</f>
        <v/>
      </c>
      <c r="AI234" s="4" t="str">
        <f t="shared" si="141"/>
        <v/>
      </c>
      <c r="AJ234" s="5" t="str">
        <f t="shared" si="142"/>
        <v/>
      </c>
      <c r="AK234" s="1" t="str">
        <f t="shared" si="166"/>
        <v/>
      </c>
      <c r="AL234" s="1">
        <f>SUMIF(Tirades!$AD$5:$AD$1081,G234,Tirades!$AR$5:$AR$1081)</f>
        <v>0</v>
      </c>
      <c r="AM234" s="6">
        <f t="shared" si="150"/>
        <v>0</v>
      </c>
      <c r="AN234" s="1">
        <f>SUMIF(Tirades!$AD$5:$AD$1081,G234,Tirades!$AS$5:$AS$1081)</f>
        <v>0</v>
      </c>
      <c r="AO234" s="7">
        <f t="shared" si="151"/>
        <v>0</v>
      </c>
      <c r="AP234" s="5" t="str">
        <f t="shared" si="143"/>
        <v/>
      </c>
      <c r="AQ234" s="1" t="str">
        <f t="shared" si="144"/>
        <v/>
      </c>
      <c r="AR234" s="1" t="str">
        <f t="shared" si="152"/>
        <v/>
      </c>
      <c r="AS234" t="str">
        <f t="shared" si="153"/>
        <v/>
      </c>
      <c r="AT234" s="1" t="str">
        <f t="shared" si="154"/>
        <v/>
      </c>
      <c r="AU234" s="1" t="str">
        <f t="shared" si="155"/>
        <v/>
      </c>
      <c r="AV234" t="str">
        <f t="shared" si="156"/>
        <v/>
      </c>
      <c r="AW234" s="1" t="str">
        <f t="shared" si="157"/>
        <v/>
      </c>
      <c r="AX234" s="1" t="str">
        <f t="shared" si="158"/>
        <v/>
      </c>
      <c r="AY234" s="1" t="str">
        <f t="shared" si="159"/>
        <v/>
      </c>
      <c r="AZ234" s="1" t="str">
        <f t="shared" si="160"/>
        <v/>
      </c>
      <c r="BA234" s="1" t="str">
        <f t="shared" si="161"/>
        <v/>
      </c>
      <c r="BB234" s="1" t="str">
        <f t="shared" si="162"/>
        <v/>
      </c>
      <c r="BC234" s="1" t="str">
        <f t="shared" si="163"/>
        <v/>
      </c>
      <c r="BD234" s="1" t="str">
        <f t="shared" si="164"/>
        <v/>
      </c>
      <c r="BE234" s="76" t="str">
        <f>IF(G234="","",(SUMIF(Tirades!$BA$5:$BA$1081,G234,Tirades!$BB$5:$BB$1081)))</f>
        <v/>
      </c>
      <c r="BI234" s="30"/>
      <c r="BW234" s="61" t="str">
        <f t="shared" si="169"/>
        <v/>
      </c>
      <c r="BY234" s="75" t="str">
        <f t="shared" si="167"/>
        <v/>
      </c>
      <c r="BZ234" s="61" t="str">
        <f t="shared" si="168"/>
        <v/>
      </c>
      <c r="CA234" s="90" t="str">
        <f>IF(BZ234="","",((SUMIF(Tirades!$AD$5:$AD$1081,G233,Tirades!$AX$5:$AX$1081))+A233))</f>
        <v/>
      </c>
    </row>
    <row r="235" spans="1:79">
      <c r="A235" s="70">
        <v>2.7099999999999998E-7</v>
      </c>
      <c r="B235" s="143">
        <v>30</v>
      </c>
      <c r="C235" s="142"/>
      <c r="D235" s="144" t="s">
        <v>255</v>
      </c>
      <c r="E235" s="127" t="str">
        <f>D235</f>
        <v>Veteranos Basquet Tordera CBTV</v>
      </c>
      <c r="F235" s="123"/>
      <c r="G235" s="83" t="s">
        <v>256</v>
      </c>
      <c r="H235" s="149">
        <v>30</v>
      </c>
      <c r="I235" s="122">
        <f>H235</f>
        <v>30</v>
      </c>
      <c r="J235" s="26">
        <v>3</v>
      </c>
      <c r="K235" s="28">
        <f t="shared" si="146"/>
        <v>303</v>
      </c>
      <c r="L235" s="142">
        <v>20</v>
      </c>
      <c r="M235" s="122">
        <f>L235</f>
        <v>20</v>
      </c>
      <c r="N235" s="26">
        <v>4</v>
      </c>
      <c r="O235" s="28">
        <f t="shared" si="171"/>
        <v>204</v>
      </c>
      <c r="P235" s="142"/>
      <c r="Q235" s="122">
        <f>P235</f>
        <v>0</v>
      </c>
      <c r="R235" s="26"/>
      <c r="S235" s="28" t="str">
        <f t="shared" si="138"/>
        <v/>
      </c>
      <c r="T235" s="142"/>
      <c r="U235" s="122">
        <f>T235</f>
        <v>0</v>
      </c>
      <c r="V235" s="26"/>
      <c r="W235" s="28" t="str">
        <f t="shared" si="139"/>
        <v/>
      </c>
      <c r="X235" s="142"/>
      <c r="Y235" s="122">
        <f>X235</f>
        <v>0</v>
      </c>
      <c r="Z235" s="26"/>
      <c r="AA235" s="72" t="str">
        <f t="shared" si="140"/>
        <v/>
      </c>
      <c r="AB235" s="25">
        <f>IF(G235="","",COUNTIF(Tirades!$AY$5:$AY$1081,G235))</f>
        <v>2</v>
      </c>
      <c r="AC235" s="1">
        <f>IF(SUMIF(Tirades!$AD$5:$AD$216,G235,Tirades!$AP$5:$AP$216)=0,"",SUMIF(Tirades!$AD$5:$AD$216,G235,Tirades!$AP$5:$AP$216))</f>
        <v>37</v>
      </c>
      <c r="AD235" s="1">
        <f>IF(SUMIF(Tirades!$AD$221:$AD$432,G235,Tirades!$AP$221:$AP$432)=0,"",SUMIF(Tirades!$AD$221:$AD$432,G235,Tirades!$AP$221:$AP$432))</f>
        <v>28</v>
      </c>
      <c r="AE235" s="1" t="str">
        <f>IF(SUMIF(Tirades!$AD$437:$AD$649,G235,Tirades!$AP$437:$AP$649)=0,"",SUMIF(Tirades!$AD$437:$AD$649,G235,Tirades!$AP$437:$AP$649))</f>
        <v/>
      </c>
      <c r="AF235" s="1" t="str">
        <f>IF(SUMIF(Tirades!$AD$654:$AD$865,G235,Tirades!$AP$654:$AP$865)=0,"",SUMIF(Tirades!$AD$654:$AD$865,G235,Tirades!$AP$654:$AP$865))</f>
        <v/>
      </c>
      <c r="AG235" s="1" t="str">
        <f>IF(SUMIF(Tirades!$AD$870:$AD$1081,G235,Tirades!$AP$870:$AP$1081)=0,"",SUMIF(Tirades!$AD$870:$AD$1081,G235,Tirades!$AP$870:$AP$1081))</f>
        <v/>
      </c>
      <c r="AH235" s="1">
        <f>IF(SUMIF(Tirades!$AD$5:$AD$1081,G235,Tirades!$AP$5:$AP$1081)=0,"",SUMIF(Tirades!$AD$5:$AD$1081,G235,Tirades!$AP$5:$AP$1081))</f>
        <v>65</v>
      </c>
      <c r="AI235" s="4">
        <f t="shared" si="141"/>
        <v>32.5</v>
      </c>
      <c r="AJ235" s="5">
        <f t="shared" si="142"/>
        <v>32.501001135499997</v>
      </c>
      <c r="AK235" s="1">
        <f t="shared" si="166"/>
        <v>178</v>
      </c>
      <c r="AL235" s="1">
        <f>SUMIF(Tirades!$AD$5:$AD$1081,G235,Tirades!$AR$5:$AR$1081)</f>
        <v>2</v>
      </c>
      <c r="AM235" s="6">
        <f t="shared" si="150"/>
        <v>2E-3</v>
      </c>
      <c r="AN235" s="1">
        <f>SUMIF(Tirades!$AD$5:$AD$1081,G235,Tirades!$AS$5:$AS$1081)</f>
        <v>2</v>
      </c>
      <c r="AO235" s="7">
        <f t="shared" si="151"/>
        <v>1.9999999999999999E-6</v>
      </c>
      <c r="AP235" s="5">
        <f t="shared" si="143"/>
        <v>65.002002270999995</v>
      </c>
      <c r="AQ235" s="1" t="str">
        <f t="shared" si="144"/>
        <v>Anna Xaubet</v>
      </c>
      <c r="AR235" s="1" t="str">
        <f t="shared" si="152"/>
        <v>Veteranos Basquet Tordera CBTV</v>
      </c>
      <c r="AS235" t="str">
        <f t="shared" si="153"/>
        <v/>
      </c>
      <c r="AT235" s="1" t="str">
        <f t="shared" si="154"/>
        <v/>
      </c>
      <c r="AU235" s="1" t="str">
        <f t="shared" si="155"/>
        <v/>
      </c>
      <c r="AV235">
        <f t="shared" si="156"/>
        <v>32.501001135499997</v>
      </c>
      <c r="AW235" s="1">
        <f t="shared" si="157"/>
        <v>130</v>
      </c>
      <c r="AX235" s="1" t="str">
        <f t="shared" si="158"/>
        <v>Anna Xaubet</v>
      </c>
      <c r="AY235" s="1" t="str">
        <f t="shared" si="159"/>
        <v/>
      </c>
      <c r="AZ235" s="1" t="str">
        <f t="shared" si="160"/>
        <v/>
      </c>
      <c r="BA235" s="1" t="str">
        <f t="shared" si="161"/>
        <v/>
      </c>
      <c r="BB235" s="1" t="str">
        <f t="shared" si="162"/>
        <v/>
      </c>
      <c r="BC235" s="1" t="str">
        <f t="shared" si="163"/>
        <v/>
      </c>
      <c r="BD235" s="1" t="str">
        <f t="shared" si="164"/>
        <v/>
      </c>
      <c r="BE235" s="76">
        <f>IF(G235="","",(SUMIF(Tirades!$BA$5:$BA$1081,G235,Tirades!$BB$5:$BB$1081)))</f>
        <v>18</v>
      </c>
      <c r="BI235" s="30"/>
      <c r="BW235" s="61" t="str">
        <f t="shared" si="169"/>
        <v/>
      </c>
      <c r="BY235" s="75" t="str">
        <f t="shared" si="167"/>
        <v/>
      </c>
      <c r="BZ235" s="61" t="str">
        <f t="shared" si="168"/>
        <v/>
      </c>
      <c r="CA235" s="90" t="str">
        <f>IF(BZ235="","",((SUMIF(Tirades!$AD$5:$AD$1081,G234,Tirades!$AX$5:$AX$1081))+A234))</f>
        <v/>
      </c>
    </row>
    <row r="236" spans="1:79">
      <c r="A236" s="70">
        <v>2.72E-7</v>
      </c>
      <c r="B236" s="143"/>
      <c r="C236" s="142"/>
      <c r="D236" s="145"/>
      <c r="E236" s="127" t="str">
        <f t="shared" si="165"/>
        <v>Veteranos Basquet Tordera CBTV</v>
      </c>
      <c r="F236" s="123"/>
      <c r="G236" s="83" t="s">
        <v>257</v>
      </c>
      <c r="H236" s="150"/>
      <c r="I236" s="122">
        <f t="shared" si="145"/>
        <v>30</v>
      </c>
      <c r="J236" s="26">
        <v>4</v>
      </c>
      <c r="K236" s="28">
        <f t="shared" si="146"/>
        <v>304</v>
      </c>
      <c r="L236" s="142"/>
      <c r="M236" s="122">
        <f t="shared" si="170"/>
        <v>20</v>
      </c>
      <c r="N236" s="26">
        <v>5</v>
      </c>
      <c r="O236" s="28">
        <f t="shared" si="171"/>
        <v>205</v>
      </c>
      <c r="P236" s="142"/>
      <c r="Q236" s="122">
        <f t="shared" si="147"/>
        <v>0</v>
      </c>
      <c r="R236" s="26"/>
      <c r="S236" s="28" t="str">
        <f t="shared" si="138"/>
        <v/>
      </c>
      <c r="T236" s="142"/>
      <c r="U236" s="122">
        <f t="shared" si="148"/>
        <v>0</v>
      </c>
      <c r="V236" s="26"/>
      <c r="W236" s="28" t="str">
        <f t="shared" si="139"/>
        <v/>
      </c>
      <c r="X236" s="142"/>
      <c r="Y236" s="122">
        <f t="shared" si="149"/>
        <v>0</v>
      </c>
      <c r="Z236" s="26"/>
      <c r="AA236" s="72" t="str">
        <f t="shared" si="140"/>
        <v/>
      </c>
      <c r="AB236" s="25">
        <f>IF(G236="","",COUNTIF(Tirades!$AY$5:$AY$1081,G236))</f>
        <v>2</v>
      </c>
      <c r="AC236" s="1">
        <f>IF(SUMIF(Tirades!$AD$5:$AD$216,G236,Tirades!$AP$5:$AP$216)=0,"",SUMIF(Tirades!$AD$5:$AD$216,G236,Tirades!$AP$5:$AP$216))</f>
        <v>50</v>
      </c>
      <c r="AD236" s="1">
        <f>IF(SUMIF(Tirades!$AD$221:$AD$432,G236,Tirades!$AP$221:$AP$432)=0,"",SUMIF(Tirades!$AD$221:$AD$432,G236,Tirades!$AP$221:$AP$432))</f>
        <v>41</v>
      </c>
      <c r="AE236" s="1" t="str">
        <f>IF(SUMIF(Tirades!$AD$437:$AD$649,G236,Tirades!$AP$437:$AP$649)=0,"",SUMIF(Tirades!$AD$437:$AD$649,G236,Tirades!$AP$437:$AP$649))</f>
        <v/>
      </c>
      <c r="AF236" s="1" t="str">
        <f>IF(SUMIF(Tirades!$AD$654:$AD$865,G236,Tirades!$AP$654:$AP$865)=0,"",SUMIF(Tirades!$AD$654:$AD$865,G236,Tirades!$AP$654:$AP$865))</f>
        <v/>
      </c>
      <c r="AG236" s="1" t="str">
        <f>IF(SUMIF(Tirades!$AD$870:$AD$1081,G236,Tirades!$AP$870:$AP$1081)=0,"",SUMIF(Tirades!$AD$870:$AD$1081,G236,Tirades!$AP$870:$AP$1081))</f>
        <v/>
      </c>
      <c r="AH236" s="1">
        <f>IF(SUMIF(Tirades!$AD$5:$AD$1081,G236,Tirades!$AP$5:$AP$1081)=0,"",SUMIF(Tirades!$AD$5:$AD$1081,G236,Tirades!$AP$5:$AP$1081))</f>
        <v>91</v>
      </c>
      <c r="AI236" s="4">
        <f t="shared" si="141"/>
        <v>45.5</v>
      </c>
      <c r="AJ236" s="5">
        <f t="shared" si="142"/>
        <v>45.502001636000003</v>
      </c>
      <c r="AK236" s="1">
        <f t="shared" si="166"/>
        <v>137</v>
      </c>
      <c r="AL236" s="1">
        <f>SUMIF(Tirades!$AD$5:$AD$1081,G236,Tirades!$AR$5:$AR$1081)</f>
        <v>4</v>
      </c>
      <c r="AM236" s="6">
        <f t="shared" si="150"/>
        <v>4.0000000000000001E-3</v>
      </c>
      <c r="AN236" s="1">
        <f>SUMIF(Tirades!$AD$5:$AD$1081,G236,Tirades!$AS$5:$AS$1081)</f>
        <v>3</v>
      </c>
      <c r="AO236" s="7">
        <f t="shared" si="151"/>
        <v>3.0000000000000001E-6</v>
      </c>
      <c r="AP236" s="5">
        <f t="shared" si="143"/>
        <v>91.004003272000006</v>
      </c>
      <c r="AQ236" s="1" t="str">
        <f t="shared" si="144"/>
        <v>Bernat García</v>
      </c>
      <c r="AR236" s="1" t="str">
        <f t="shared" si="152"/>
        <v>Veteranos Basquet Tordera CBTV</v>
      </c>
      <c r="AS236" t="str">
        <f t="shared" si="153"/>
        <v/>
      </c>
      <c r="AT236" s="1" t="str">
        <f t="shared" si="154"/>
        <v/>
      </c>
      <c r="AU236" s="1" t="str">
        <f t="shared" si="155"/>
        <v/>
      </c>
      <c r="AV236">
        <f t="shared" si="156"/>
        <v>45.502001636000003</v>
      </c>
      <c r="AW236" s="1">
        <f t="shared" si="157"/>
        <v>94</v>
      </c>
      <c r="AX236" s="1" t="str">
        <f t="shared" si="158"/>
        <v>Bernat García</v>
      </c>
      <c r="AY236" s="1" t="str">
        <f t="shared" si="159"/>
        <v/>
      </c>
      <c r="AZ236" s="1" t="str">
        <f t="shared" si="160"/>
        <v/>
      </c>
      <c r="BA236" s="1" t="str">
        <f t="shared" si="161"/>
        <v/>
      </c>
      <c r="BB236" s="1" t="str">
        <f t="shared" si="162"/>
        <v/>
      </c>
      <c r="BC236" s="1" t="str">
        <f t="shared" si="163"/>
        <v/>
      </c>
      <c r="BD236" s="1" t="str">
        <f t="shared" si="164"/>
        <v/>
      </c>
      <c r="BE236" s="76">
        <f>IF(G236="","",(SUMIF(Tirades!$BA$5:$BA$1081,G236,Tirades!$BB$5:$BB$1081)))</f>
        <v>18</v>
      </c>
      <c r="BI236" s="30"/>
      <c r="BW236" s="61" t="str">
        <f t="shared" si="169"/>
        <v/>
      </c>
      <c r="BY236" s="75">
        <f t="shared" si="167"/>
        <v>20</v>
      </c>
      <c r="BZ236" s="61" t="str">
        <f t="shared" si="168"/>
        <v>Anna Xaubet</v>
      </c>
      <c r="CA236" s="90">
        <f>IF(BZ236="","",((SUMIF(Tirades!$AD$5:$AD$1081,G235,Tirades!$AX$5:$AX$1081))+A235))</f>
        <v>4.0000002710000002</v>
      </c>
    </row>
    <row r="237" spans="1:79">
      <c r="A237" s="70">
        <v>2.7300000000000002E-7</v>
      </c>
      <c r="B237" s="143"/>
      <c r="C237" s="142"/>
      <c r="D237" s="145"/>
      <c r="E237" s="127" t="str">
        <f t="shared" si="165"/>
        <v>Veteranos Basquet Tordera CBTV</v>
      </c>
      <c r="F237" s="124"/>
      <c r="G237" s="83" t="s">
        <v>258</v>
      </c>
      <c r="H237" s="150"/>
      <c r="I237" s="122">
        <f t="shared" si="145"/>
        <v>30</v>
      </c>
      <c r="J237" s="26">
        <v>1</v>
      </c>
      <c r="K237" s="28">
        <f t="shared" si="146"/>
        <v>301</v>
      </c>
      <c r="L237" s="142"/>
      <c r="M237" s="122">
        <f t="shared" si="170"/>
        <v>20</v>
      </c>
      <c r="N237" s="26"/>
      <c r="O237" s="28" t="str">
        <f t="shared" si="171"/>
        <v/>
      </c>
      <c r="P237" s="142"/>
      <c r="Q237" s="122">
        <f t="shared" si="147"/>
        <v>0</v>
      </c>
      <c r="R237" s="26"/>
      <c r="S237" s="28" t="str">
        <f t="shared" si="138"/>
        <v/>
      </c>
      <c r="T237" s="142"/>
      <c r="U237" s="122">
        <f t="shared" si="148"/>
        <v>0</v>
      </c>
      <c r="V237" s="26"/>
      <c r="W237" s="28" t="str">
        <f t="shared" si="139"/>
        <v/>
      </c>
      <c r="X237" s="142"/>
      <c r="Y237" s="122">
        <f t="shared" si="149"/>
        <v>0</v>
      </c>
      <c r="Z237" s="26"/>
      <c r="AA237" s="72" t="str">
        <f t="shared" si="140"/>
        <v/>
      </c>
      <c r="AB237" s="25">
        <f>IF(G237="","",COUNTIF(Tirades!$AY$5:$AY$1081,G237))</f>
        <v>1</v>
      </c>
      <c r="AC237" s="1">
        <f>IF(SUMIF(Tirades!$AD$5:$AD$216,G237,Tirades!$AP$5:$AP$216)=0,"",SUMIF(Tirades!$AD$5:$AD$216,G237,Tirades!$AP$5:$AP$216))</f>
        <v>44</v>
      </c>
      <c r="AD237" s="1" t="str">
        <f>IF(SUMIF(Tirades!$AD$221:$AD$432,G237,Tirades!$AP$221:$AP$432)=0,"",SUMIF(Tirades!$AD$221:$AD$432,G237,Tirades!$AP$221:$AP$432))</f>
        <v/>
      </c>
      <c r="AE237" s="1" t="str">
        <f>IF(SUMIF(Tirades!$AD$437:$AD$649,G237,Tirades!$AP$437:$AP$649)=0,"",SUMIF(Tirades!$AD$437:$AD$649,G237,Tirades!$AP$437:$AP$649))</f>
        <v/>
      </c>
      <c r="AF237" s="1" t="str">
        <f>IF(SUMIF(Tirades!$AD$654:$AD$865,G237,Tirades!$AP$654:$AP$865)=0,"",SUMIF(Tirades!$AD$654:$AD$865,G237,Tirades!$AP$654:$AP$865))</f>
        <v/>
      </c>
      <c r="AG237" s="1" t="str">
        <f>IF(SUMIF(Tirades!$AD$870:$AD$1081,G237,Tirades!$AP$870:$AP$1081)=0,"",SUMIF(Tirades!$AD$870:$AD$1081,G237,Tirades!$AP$870:$AP$1081))</f>
        <v/>
      </c>
      <c r="AH237" s="1">
        <f>IF(SUMIF(Tirades!$AD$5:$AD$1081,G237,Tirades!$AP$5:$AP$1081)=0,"",SUMIF(Tirades!$AD$5:$AD$1081,G237,Tirades!$AP$5:$AP$1081))</f>
        <v>44</v>
      </c>
      <c r="AI237" s="4">
        <f t="shared" si="141"/>
        <v>44</v>
      </c>
      <c r="AJ237" s="5">
        <f t="shared" si="142"/>
        <v>44.003000272999998</v>
      </c>
      <c r="AK237" s="1">
        <f t="shared" si="166"/>
        <v>143</v>
      </c>
      <c r="AL237" s="1">
        <f>SUMIF(Tirades!$AD$5:$AD$1081,G237,Tirades!$AR$5:$AR$1081)</f>
        <v>3</v>
      </c>
      <c r="AM237" s="6">
        <f t="shared" si="150"/>
        <v>3.0000000000000001E-3</v>
      </c>
      <c r="AN237" s="1">
        <f>SUMIF(Tirades!$AD$5:$AD$1081,G237,Tirades!$AS$5:$AS$1081)</f>
        <v>0</v>
      </c>
      <c r="AO237" s="7">
        <f t="shared" si="151"/>
        <v>0</v>
      </c>
      <c r="AP237" s="5">
        <f t="shared" si="143"/>
        <v>44.003000272999998</v>
      </c>
      <c r="AQ237" s="1" t="str">
        <f t="shared" si="144"/>
        <v>Marta Nogueras</v>
      </c>
      <c r="AR237" s="1" t="str">
        <f t="shared" si="152"/>
        <v>Veteranos Basquet Tordera CBTV</v>
      </c>
      <c r="AS237" t="str">
        <f t="shared" si="153"/>
        <v/>
      </c>
      <c r="AT237" s="1" t="str">
        <f t="shared" si="154"/>
        <v/>
      </c>
      <c r="AU237" s="1" t="str">
        <f t="shared" si="155"/>
        <v/>
      </c>
      <c r="AV237">
        <f t="shared" si="156"/>
        <v>44.003000272999998</v>
      </c>
      <c r="AW237" s="1">
        <f t="shared" si="157"/>
        <v>100</v>
      </c>
      <c r="AX237" s="1" t="str">
        <f t="shared" si="158"/>
        <v>Marta Nogueras</v>
      </c>
      <c r="AY237" s="1" t="str">
        <f t="shared" si="159"/>
        <v/>
      </c>
      <c r="AZ237" s="1" t="str">
        <f t="shared" si="160"/>
        <v/>
      </c>
      <c r="BA237" s="1" t="str">
        <f t="shared" si="161"/>
        <v/>
      </c>
      <c r="BB237" s="1" t="str">
        <f t="shared" si="162"/>
        <v/>
      </c>
      <c r="BC237" s="1" t="str">
        <f t="shared" si="163"/>
        <v/>
      </c>
      <c r="BD237" s="1" t="str">
        <f t="shared" si="164"/>
        <v/>
      </c>
      <c r="BE237" s="76">
        <f>IF(G237="","",(SUMIF(Tirades!$BA$5:$BA$1081,G237,Tirades!$BB$5:$BB$1081)))</f>
        <v>9</v>
      </c>
      <c r="BI237" s="30"/>
      <c r="BW237" s="61" t="str">
        <f t="shared" si="169"/>
        <v/>
      </c>
      <c r="BY237" s="75">
        <f t="shared" si="167"/>
        <v>65</v>
      </c>
      <c r="BZ237" s="61" t="str">
        <f t="shared" si="168"/>
        <v>Bernat García</v>
      </c>
      <c r="CA237" s="90">
        <f>IF(BZ237="","",((SUMIF(Tirades!$AD$5:$AD$1081,G236,Tirades!$AX$5:$AX$1081))+A236))</f>
        <v>1.0000002720000001</v>
      </c>
    </row>
    <row r="238" spans="1:79">
      <c r="A238" s="70">
        <v>2.7399999999999999E-7</v>
      </c>
      <c r="B238" s="143"/>
      <c r="C238" s="142"/>
      <c r="D238" s="145"/>
      <c r="E238" s="127" t="str">
        <f t="shared" si="165"/>
        <v>Veteranos Basquet Tordera CBTV</v>
      </c>
      <c r="F238" s="123"/>
      <c r="G238" s="83" t="s">
        <v>259</v>
      </c>
      <c r="H238" s="150"/>
      <c r="I238" s="122">
        <f t="shared" si="145"/>
        <v>30</v>
      </c>
      <c r="J238" s="26">
        <v>2</v>
      </c>
      <c r="K238" s="28">
        <f t="shared" si="146"/>
        <v>302</v>
      </c>
      <c r="L238" s="142"/>
      <c r="M238" s="122">
        <f t="shared" si="170"/>
        <v>20</v>
      </c>
      <c r="N238" s="26"/>
      <c r="O238" s="28" t="str">
        <f t="shared" si="171"/>
        <v/>
      </c>
      <c r="P238" s="142"/>
      <c r="Q238" s="122">
        <f t="shared" si="147"/>
        <v>0</v>
      </c>
      <c r="R238" s="26"/>
      <c r="S238" s="28" t="str">
        <f t="shared" si="138"/>
        <v/>
      </c>
      <c r="T238" s="142"/>
      <c r="U238" s="122">
        <f t="shared" si="148"/>
        <v>0</v>
      </c>
      <c r="V238" s="26"/>
      <c r="W238" s="28" t="str">
        <f t="shared" si="139"/>
        <v/>
      </c>
      <c r="X238" s="142"/>
      <c r="Y238" s="122">
        <f t="shared" si="149"/>
        <v>0</v>
      </c>
      <c r="Z238" s="26"/>
      <c r="AA238" s="72" t="str">
        <f t="shared" si="140"/>
        <v/>
      </c>
      <c r="AB238" s="25">
        <f>IF(G238="","",COUNTIF(Tirades!$AY$5:$AY$1081,G238))</f>
        <v>1</v>
      </c>
      <c r="AC238" s="1">
        <f>IF(SUMIF(Tirades!$AD$5:$AD$216,G238,Tirades!$AP$5:$AP$216)=0,"",SUMIF(Tirades!$AD$5:$AD$216,G238,Tirades!$AP$5:$AP$216))</f>
        <v>57</v>
      </c>
      <c r="AD238" s="1" t="str">
        <f>IF(SUMIF(Tirades!$AD$221:$AD$432,G238,Tirades!$AP$221:$AP$432)=0,"",SUMIF(Tirades!$AD$221:$AD$432,G238,Tirades!$AP$221:$AP$432))</f>
        <v/>
      </c>
      <c r="AE238" s="1" t="str">
        <f>IF(SUMIF(Tirades!$AD$437:$AD$649,G238,Tirades!$AP$437:$AP$649)=0,"",SUMIF(Tirades!$AD$437:$AD$649,G238,Tirades!$AP$437:$AP$649))</f>
        <v/>
      </c>
      <c r="AF238" s="1" t="str">
        <f>IF(SUMIF(Tirades!$AD$654:$AD$865,G238,Tirades!$AP$654:$AP$865)=0,"",SUMIF(Tirades!$AD$654:$AD$865,G238,Tirades!$AP$654:$AP$865))</f>
        <v/>
      </c>
      <c r="AG238" s="1" t="str">
        <f>IF(SUMIF(Tirades!$AD$870:$AD$1081,G238,Tirades!$AP$870:$AP$1081)=0,"",SUMIF(Tirades!$AD$870:$AD$1081,G238,Tirades!$AP$870:$AP$1081))</f>
        <v/>
      </c>
      <c r="AH238" s="1">
        <f>IF(SUMIF(Tirades!$AD$5:$AD$1081,G238,Tirades!$AP$5:$AP$1081)=0,"",SUMIF(Tirades!$AD$5:$AD$1081,G238,Tirades!$AP$5:$AP$1081))</f>
        <v>57</v>
      </c>
      <c r="AI238" s="4">
        <f t="shared" si="141"/>
        <v>57</v>
      </c>
      <c r="AJ238" s="5">
        <f t="shared" si="142"/>
        <v>57.00400127399999</v>
      </c>
      <c r="AK238" s="1">
        <f t="shared" si="166"/>
        <v>74</v>
      </c>
      <c r="AL238" s="1">
        <f>SUMIF(Tirades!$AD$5:$AD$1081,G238,Tirades!$AR$5:$AR$1081)</f>
        <v>4</v>
      </c>
      <c r="AM238" s="6">
        <f t="shared" si="150"/>
        <v>4.0000000000000001E-3</v>
      </c>
      <c r="AN238" s="1">
        <f>SUMIF(Tirades!$AD$5:$AD$1081,G238,Tirades!$AS$5:$AS$1081)</f>
        <v>1</v>
      </c>
      <c r="AO238" s="7">
        <f t="shared" si="151"/>
        <v>9.9999999999999995E-7</v>
      </c>
      <c r="AP238" s="5">
        <f t="shared" si="143"/>
        <v>57.004001273999997</v>
      </c>
      <c r="AQ238" s="1" t="str">
        <f t="shared" si="144"/>
        <v>Salvador Manresa</v>
      </c>
      <c r="AR238" s="1" t="str">
        <f t="shared" si="152"/>
        <v>Veteranos Basquet Tordera CBTV</v>
      </c>
      <c r="AS238" t="str">
        <f t="shared" si="153"/>
        <v/>
      </c>
      <c r="AT238" s="1" t="str">
        <f t="shared" si="154"/>
        <v/>
      </c>
      <c r="AU238" s="1" t="str">
        <f t="shared" si="155"/>
        <v/>
      </c>
      <c r="AV238">
        <f t="shared" si="156"/>
        <v>57.00400127399999</v>
      </c>
      <c r="AW238" s="1">
        <f t="shared" si="157"/>
        <v>44</v>
      </c>
      <c r="AX238" s="1" t="str">
        <f t="shared" si="158"/>
        <v>Salvador Manresa</v>
      </c>
      <c r="AY238" s="1" t="str">
        <f t="shared" si="159"/>
        <v/>
      </c>
      <c r="AZ238" s="1" t="str">
        <f t="shared" si="160"/>
        <v/>
      </c>
      <c r="BA238" s="1" t="str">
        <f t="shared" si="161"/>
        <v/>
      </c>
      <c r="BB238" s="1" t="str">
        <f t="shared" si="162"/>
        <v/>
      </c>
      <c r="BC238" s="1" t="str">
        <f t="shared" si="163"/>
        <v/>
      </c>
      <c r="BD238" s="1" t="str">
        <f t="shared" si="164"/>
        <v/>
      </c>
      <c r="BE238" s="76">
        <f>IF(G238="","",(SUMIF(Tirades!$BA$5:$BA$1081,G238,Tirades!$BB$5:$BB$1081)))</f>
        <v>9</v>
      </c>
      <c r="BI238" s="30"/>
      <c r="BW238" s="61" t="str">
        <f t="shared" si="169"/>
        <v/>
      </c>
      <c r="BY238" s="75">
        <f t="shared" si="167"/>
        <v>47</v>
      </c>
      <c r="BZ238" s="61" t="str">
        <f t="shared" si="168"/>
        <v>Marta Nogueras</v>
      </c>
      <c r="CA238" s="90">
        <f>IF(BZ238="","",((SUMIF(Tirades!$AD$5:$AD$1081,G237,Tirades!$AX$5:$AX$1081))+A237))</f>
        <v>2.0000002729999999</v>
      </c>
    </row>
    <row r="239" spans="1:79">
      <c r="A239" s="70">
        <v>2.7500000000000001E-7</v>
      </c>
      <c r="B239" s="143"/>
      <c r="C239" s="142"/>
      <c r="D239" s="145"/>
      <c r="E239" s="127" t="str">
        <f t="shared" si="165"/>
        <v>Veteranos Basquet Tordera CBTV</v>
      </c>
      <c r="F239" s="123"/>
      <c r="G239" s="83" t="s">
        <v>260</v>
      </c>
      <c r="H239" s="150"/>
      <c r="I239" s="122">
        <f t="shared" si="145"/>
        <v>30</v>
      </c>
      <c r="J239" s="26">
        <v>5</v>
      </c>
      <c r="K239" s="28">
        <f t="shared" si="146"/>
        <v>305</v>
      </c>
      <c r="L239" s="142"/>
      <c r="M239" s="122">
        <f t="shared" si="170"/>
        <v>20</v>
      </c>
      <c r="N239" s="26">
        <v>3</v>
      </c>
      <c r="O239" s="28">
        <f t="shared" si="171"/>
        <v>203</v>
      </c>
      <c r="P239" s="142"/>
      <c r="Q239" s="122">
        <f t="shared" si="147"/>
        <v>0</v>
      </c>
      <c r="R239" s="26"/>
      <c r="S239" s="28" t="str">
        <f t="shared" si="138"/>
        <v/>
      </c>
      <c r="T239" s="142"/>
      <c r="U239" s="122">
        <f t="shared" si="148"/>
        <v>0</v>
      </c>
      <c r="V239" s="26"/>
      <c r="W239" s="28" t="str">
        <f t="shared" si="139"/>
        <v/>
      </c>
      <c r="X239" s="142"/>
      <c r="Y239" s="122">
        <f t="shared" si="149"/>
        <v>0</v>
      </c>
      <c r="Z239" s="26"/>
      <c r="AA239" s="72" t="str">
        <f t="shared" si="140"/>
        <v/>
      </c>
      <c r="AB239" s="25">
        <f>IF(G239="","",COUNTIF(Tirades!$AY$5:$AY$1081,G239))</f>
        <v>2</v>
      </c>
      <c r="AC239" s="1">
        <f>IF(SUMIF(Tirades!$AD$5:$AD$216,G239,Tirades!$AP$5:$AP$216)=0,"",SUMIF(Tirades!$AD$5:$AD$216,G239,Tirades!$AP$5:$AP$216))</f>
        <v>58</v>
      </c>
      <c r="AD239" s="1">
        <f>IF(SUMIF(Tirades!$AD$221:$AD$432,G239,Tirades!$AP$221:$AP$432)=0,"",SUMIF(Tirades!$AD$221:$AD$432,G239,Tirades!$AP$221:$AP$432))</f>
        <v>27</v>
      </c>
      <c r="AE239" s="1" t="str">
        <f>IF(SUMIF(Tirades!$AD$437:$AD$649,G239,Tirades!$AP$437:$AP$649)=0,"",SUMIF(Tirades!$AD$437:$AD$649,G239,Tirades!$AP$437:$AP$649))</f>
        <v/>
      </c>
      <c r="AF239" s="1" t="str">
        <f>IF(SUMIF(Tirades!$AD$654:$AD$865,G239,Tirades!$AP$654:$AP$865)=0,"",SUMIF(Tirades!$AD$654:$AD$865,G239,Tirades!$AP$654:$AP$865))</f>
        <v/>
      </c>
      <c r="AG239" s="1" t="str">
        <f>IF(SUMIF(Tirades!$AD$870:$AD$1081,G239,Tirades!$AP$870:$AP$1081)=0,"",SUMIF(Tirades!$AD$870:$AD$1081,G239,Tirades!$AP$870:$AP$1081))</f>
        <v/>
      </c>
      <c r="AH239" s="1">
        <f>IF(SUMIF(Tirades!$AD$5:$AD$1081,G239,Tirades!$AP$5:$AP$1081)=0,"",SUMIF(Tirades!$AD$5:$AD$1081,G239,Tirades!$AP$5:$AP$1081))</f>
        <v>85</v>
      </c>
      <c r="AI239" s="4">
        <f t="shared" si="141"/>
        <v>42.5</v>
      </c>
      <c r="AJ239" s="5">
        <f t="shared" si="142"/>
        <v>42.502500637499999</v>
      </c>
      <c r="AK239" s="1">
        <f t="shared" si="166"/>
        <v>146</v>
      </c>
      <c r="AL239" s="1">
        <f>SUMIF(Tirades!$AD$5:$AD$1081,G239,Tirades!$AR$5:$AR$1081)</f>
        <v>5</v>
      </c>
      <c r="AM239" s="6">
        <f t="shared" si="150"/>
        <v>5.0000000000000001E-3</v>
      </c>
      <c r="AN239" s="1">
        <f>SUMIF(Tirades!$AD$5:$AD$1081,G239,Tirades!$AS$5:$AS$1081)</f>
        <v>1</v>
      </c>
      <c r="AO239" s="7">
        <f t="shared" si="151"/>
        <v>9.9999999999999995E-7</v>
      </c>
      <c r="AP239" s="5">
        <f t="shared" si="143"/>
        <v>85.005001274999998</v>
      </c>
      <c r="AQ239" s="1" t="str">
        <f t="shared" si="144"/>
        <v>Marta Ayats</v>
      </c>
      <c r="AR239" s="1" t="str">
        <f t="shared" si="152"/>
        <v>Veteranos Basquet Tordera CBTV</v>
      </c>
      <c r="AS239" t="str">
        <f t="shared" si="153"/>
        <v/>
      </c>
      <c r="AT239" s="1" t="str">
        <f t="shared" si="154"/>
        <v/>
      </c>
      <c r="AU239" s="1" t="str">
        <f t="shared" si="155"/>
        <v/>
      </c>
      <c r="AV239">
        <f t="shared" si="156"/>
        <v>42.502500637499999</v>
      </c>
      <c r="AW239" s="1">
        <f t="shared" si="157"/>
        <v>103</v>
      </c>
      <c r="AX239" s="1" t="str">
        <f t="shared" si="158"/>
        <v>Marta Ayats</v>
      </c>
      <c r="AY239" s="1" t="str">
        <f t="shared" si="159"/>
        <v/>
      </c>
      <c r="AZ239" s="1" t="str">
        <f t="shared" si="160"/>
        <v/>
      </c>
      <c r="BA239" s="1" t="str">
        <f t="shared" si="161"/>
        <v/>
      </c>
      <c r="BB239" s="1" t="str">
        <f t="shared" si="162"/>
        <v/>
      </c>
      <c r="BC239" s="1" t="str">
        <f t="shared" si="163"/>
        <v/>
      </c>
      <c r="BD239" s="1" t="str">
        <f t="shared" si="164"/>
        <v/>
      </c>
      <c r="BE239" s="76">
        <f>IF(G239="","",(SUMIF(Tirades!$BA$5:$BA$1081,G239,Tirades!$BB$5:$BB$1081)))</f>
        <v>18</v>
      </c>
      <c r="BI239" s="30"/>
      <c r="BW239" s="61" t="str">
        <f t="shared" si="169"/>
        <v/>
      </c>
      <c r="BY239" s="75">
        <f t="shared" si="167"/>
        <v>64</v>
      </c>
      <c r="BZ239" s="61" t="str">
        <f t="shared" si="168"/>
        <v>Salvador Manresa</v>
      </c>
      <c r="CA239" s="90">
        <f>IF(BZ239="","",((SUMIF(Tirades!$AD$5:$AD$1081,G238,Tirades!$AX$5:$AX$1081))+A238))</f>
        <v>1.000000274</v>
      </c>
    </row>
    <row r="240" spans="1:79">
      <c r="A240" s="70">
        <v>2.7599999999999998E-7</v>
      </c>
      <c r="B240" s="143"/>
      <c r="C240" s="142"/>
      <c r="D240" s="145"/>
      <c r="E240" s="127" t="str">
        <f t="shared" si="165"/>
        <v>Veteranos Basquet Tordera CBTV</v>
      </c>
      <c r="F240" s="123"/>
      <c r="G240" s="83" t="s">
        <v>261</v>
      </c>
      <c r="H240" s="150"/>
      <c r="I240" s="122">
        <f t="shared" si="145"/>
        <v>30</v>
      </c>
      <c r="J240" s="26"/>
      <c r="K240" s="28" t="str">
        <f t="shared" si="146"/>
        <v/>
      </c>
      <c r="L240" s="142"/>
      <c r="M240" s="122">
        <f t="shared" si="170"/>
        <v>20</v>
      </c>
      <c r="N240" s="26">
        <v>1</v>
      </c>
      <c r="O240" s="28">
        <f t="shared" si="171"/>
        <v>201</v>
      </c>
      <c r="P240" s="142"/>
      <c r="Q240" s="122">
        <f t="shared" si="147"/>
        <v>0</v>
      </c>
      <c r="R240" s="26"/>
      <c r="S240" s="28" t="str">
        <f t="shared" si="138"/>
        <v/>
      </c>
      <c r="T240" s="142"/>
      <c r="U240" s="122">
        <f t="shared" si="148"/>
        <v>0</v>
      </c>
      <c r="V240" s="26"/>
      <c r="W240" s="28" t="str">
        <f t="shared" si="139"/>
        <v/>
      </c>
      <c r="X240" s="142"/>
      <c r="Y240" s="122">
        <f t="shared" si="149"/>
        <v>0</v>
      </c>
      <c r="Z240" s="26"/>
      <c r="AA240" s="72" t="str">
        <f t="shared" si="140"/>
        <v/>
      </c>
      <c r="AB240" s="25">
        <f>IF(G240="","",COUNTIF(Tirades!$AY$5:$AY$1081,G240))</f>
        <v>1</v>
      </c>
      <c r="AC240" s="1" t="str">
        <f>IF(SUMIF(Tirades!$AD$5:$AD$216,G240,Tirades!$AP$5:$AP$216)=0,"",SUMIF(Tirades!$AD$5:$AD$216,G240,Tirades!$AP$5:$AP$216))</f>
        <v/>
      </c>
      <c r="AD240" s="1">
        <f>IF(SUMIF(Tirades!$AD$221:$AD$432,G240,Tirades!$AP$221:$AP$432)=0,"",SUMIF(Tirades!$AD$221:$AD$432,G240,Tirades!$AP$221:$AP$432))</f>
        <v>6</v>
      </c>
      <c r="AE240" s="1" t="str">
        <f>IF(SUMIF(Tirades!$AD$437:$AD$649,G240,Tirades!$AP$437:$AP$649)=0,"",SUMIF(Tirades!$AD$437:$AD$649,G240,Tirades!$AP$437:$AP$649))</f>
        <v/>
      </c>
      <c r="AF240" s="1" t="str">
        <f>IF(SUMIF(Tirades!$AD$654:$AD$865,G240,Tirades!$AP$654:$AP$865)=0,"",SUMIF(Tirades!$AD$654:$AD$865,G240,Tirades!$AP$654:$AP$865))</f>
        <v/>
      </c>
      <c r="AG240" s="1" t="str">
        <f>IF(SUMIF(Tirades!$AD$870:$AD$1081,G240,Tirades!$AP$870:$AP$1081)=0,"",SUMIF(Tirades!$AD$870:$AD$1081,G240,Tirades!$AP$870:$AP$1081))</f>
        <v/>
      </c>
      <c r="AH240" s="1">
        <f>IF(SUMIF(Tirades!$AD$5:$AD$1081,G240,Tirades!$AP$5:$AP$1081)=0,"",SUMIF(Tirades!$AD$5:$AD$1081,G240,Tirades!$AP$5:$AP$1081))</f>
        <v>6</v>
      </c>
      <c r="AI240" s="4">
        <f t="shared" si="141"/>
        <v>6</v>
      </c>
      <c r="AJ240" s="5">
        <f t="shared" si="142"/>
        <v>6.0000002759999997</v>
      </c>
      <c r="AK240" s="1">
        <f t="shared" si="166"/>
        <v>204</v>
      </c>
      <c r="AL240" s="1">
        <f>SUMIF(Tirades!$AD$5:$AD$1081,G240,Tirades!$AR$5:$AR$1081)</f>
        <v>0</v>
      </c>
      <c r="AM240" s="6">
        <f t="shared" si="150"/>
        <v>0</v>
      </c>
      <c r="AN240" s="1">
        <f>SUMIF(Tirades!$AD$5:$AD$1081,G240,Tirades!$AS$5:$AS$1081)</f>
        <v>0</v>
      </c>
      <c r="AO240" s="7">
        <f t="shared" si="151"/>
        <v>0</v>
      </c>
      <c r="AP240" s="5">
        <f t="shared" si="143"/>
        <v>6.0000002759999997</v>
      </c>
      <c r="AQ240" s="1" t="str">
        <f t="shared" si="144"/>
        <v>Pilar Seguer</v>
      </c>
      <c r="AR240" s="1" t="str">
        <f t="shared" si="152"/>
        <v>Veteranos Basquet Tordera CBTV</v>
      </c>
      <c r="AS240" t="str">
        <f t="shared" si="153"/>
        <v/>
      </c>
      <c r="AT240" s="1" t="str">
        <f t="shared" si="154"/>
        <v/>
      </c>
      <c r="AU240" s="1" t="str">
        <f t="shared" si="155"/>
        <v/>
      </c>
      <c r="AV240">
        <f t="shared" si="156"/>
        <v>6.0000002759999997</v>
      </c>
      <c r="AW240" s="1">
        <f t="shared" si="157"/>
        <v>156</v>
      </c>
      <c r="AX240" s="1" t="str">
        <f t="shared" si="158"/>
        <v>Pilar Seguer</v>
      </c>
      <c r="AY240" s="1" t="str">
        <f t="shared" si="159"/>
        <v/>
      </c>
      <c r="AZ240" s="1" t="str">
        <f t="shared" si="160"/>
        <v/>
      </c>
      <c r="BA240" s="1" t="str">
        <f t="shared" si="161"/>
        <v/>
      </c>
      <c r="BB240" s="1" t="str">
        <f t="shared" si="162"/>
        <v/>
      </c>
      <c r="BC240" s="1" t="str">
        <f t="shared" si="163"/>
        <v/>
      </c>
      <c r="BD240" s="1" t="str">
        <f t="shared" si="164"/>
        <v/>
      </c>
      <c r="BE240" s="76">
        <f>IF(G240="","",(SUMIF(Tirades!$BA$5:$BA$1081,G240,Tirades!$BB$5:$BB$1081)))</f>
        <v>9</v>
      </c>
      <c r="BI240" s="30"/>
      <c r="BW240" s="61" t="str">
        <f t="shared" si="169"/>
        <v/>
      </c>
      <c r="BY240" s="75">
        <f t="shared" si="167"/>
        <v>63</v>
      </c>
      <c r="BZ240" s="61" t="str">
        <f t="shared" si="168"/>
        <v>Marta Ayats</v>
      </c>
      <c r="CA240" s="90">
        <f>IF(BZ240="","",((SUMIF(Tirades!$AD$5:$AD$1081,G239,Tirades!$AX$5:$AX$1081))+A239))</f>
        <v>1.0000002750000001</v>
      </c>
    </row>
    <row r="241" spans="1:79">
      <c r="A241" s="70">
        <v>2.7700000000000001E-7</v>
      </c>
      <c r="B241" s="143"/>
      <c r="C241" s="142"/>
      <c r="D241" s="145"/>
      <c r="E241" s="127" t="str">
        <f t="shared" si="165"/>
        <v>Veteranos Basquet Tordera CBTV</v>
      </c>
      <c r="F241" s="123"/>
      <c r="G241" s="83" t="s">
        <v>262</v>
      </c>
      <c r="H241" s="150"/>
      <c r="I241" s="122">
        <f t="shared" si="145"/>
        <v>30</v>
      </c>
      <c r="J241" s="26"/>
      <c r="K241" s="28" t="str">
        <f t="shared" si="146"/>
        <v/>
      </c>
      <c r="L241" s="142"/>
      <c r="M241" s="122">
        <f t="shared" si="170"/>
        <v>20</v>
      </c>
      <c r="N241" s="26">
        <v>2</v>
      </c>
      <c r="O241" s="28">
        <f t="shared" si="171"/>
        <v>202</v>
      </c>
      <c r="P241" s="142"/>
      <c r="Q241" s="122">
        <f t="shared" si="147"/>
        <v>0</v>
      </c>
      <c r="R241" s="26"/>
      <c r="S241" s="28" t="str">
        <f t="shared" si="138"/>
        <v/>
      </c>
      <c r="T241" s="142"/>
      <c r="U241" s="122">
        <f t="shared" si="148"/>
        <v>0</v>
      </c>
      <c r="V241" s="26"/>
      <c r="W241" s="28" t="str">
        <f t="shared" si="139"/>
        <v/>
      </c>
      <c r="X241" s="142"/>
      <c r="Y241" s="122">
        <f t="shared" si="149"/>
        <v>0</v>
      </c>
      <c r="Z241" s="26"/>
      <c r="AA241" s="72" t="str">
        <f t="shared" si="140"/>
        <v/>
      </c>
      <c r="AB241" s="25">
        <f>IF(G241="","",COUNTIF(Tirades!$AY$5:$AY$1081,G241))</f>
        <v>1</v>
      </c>
      <c r="AC241" s="1" t="str">
        <f>IF(SUMIF(Tirades!$AD$5:$AD$216,G241,Tirades!$AP$5:$AP$216)=0,"",SUMIF(Tirades!$AD$5:$AD$216,G241,Tirades!$AP$5:$AP$216))</f>
        <v/>
      </c>
      <c r="AD241" s="1">
        <f>IF(SUMIF(Tirades!$AD$221:$AD$432,G241,Tirades!$AP$221:$AP$432)=0,"",SUMIF(Tirades!$AD$221:$AD$432,G241,Tirades!$AP$221:$AP$432))</f>
        <v>58</v>
      </c>
      <c r="AE241" s="1" t="str">
        <f>IF(SUMIF(Tirades!$AD$437:$AD$649,G241,Tirades!$AP$437:$AP$649)=0,"",SUMIF(Tirades!$AD$437:$AD$649,G241,Tirades!$AP$437:$AP$649))</f>
        <v/>
      </c>
      <c r="AF241" s="1" t="str">
        <f>IF(SUMIF(Tirades!$AD$654:$AD$865,G241,Tirades!$AP$654:$AP$865)=0,"",SUMIF(Tirades!$AD$654:$AD$865,G241,Tirades!$AP$654:$AP$865))</f>
        <v/>
      </c>
      <c r="AG241" s="1" t="str">
        <f>IF(SUMIF(Tirades!$AD$870:$AD$1081,G241,Tirades!$AP$870:$AP$1081)=0,"",SUMIF(Tirades!$AD$870:$AD$1081,G241,Tirades!$AP$870:$AP$1081))</f>
        <v/>
      </c>
      <c r="AH241" s="1">
        <f>IF(SUMIF(Tirades!$AD$5:$AD$1081,G241,Tirades!$AP$5:$AP$1081)=0,"",SUMIF(Tirades!$AD$5:$AD$1081,G241,Tirades!$AP$5:$AP$1081))</f>
        <v>58</v>
      </c>
      <c r="AI241" s="4">
        <f t="shared" si="141"/>
        <v>58</v>
      </c>
      <c r="AJ241" s="5">
        <f t="shared" si="142"/>
        <v>58.005000277000001</v>
      </c>
      <c r="AK241" s="1">
        <f t="shared" si="166"/>
        <v>69</v>
      </c>
      <c r="AL241" s="1">
        <f>SUMIF(Tirades!$AD$5:$AD$1081,G241,Tirades!$AR$5:$AR$1081)</f>
        <v>5</v>
      </c>
      <c r="AM241" s="6">
        <f t="shared" si="150"/>
        <v>5.0000000000000001E-3</v>
      </c>
      <c r="AN241" s="1">
        <f>SUMIF(Tirades!$AD$5:$AD$1081,G241,Tirades!$AS$5:$AS$1081)</f>
        <v>0</v>
      </c>
      <c r="AO241" s="7">
        <f t="shared" si="151"/>
        <v>0</v>
      </c>
      <c r="AP241" s="5">
        <f t="shared" si="143"/>
        <v>58.005000277000001</v>
      </c>
      <c r="AQ241" s="1" t="str">
        <f t="shared" si="144"/>
        <v>Jordi Tresserras</v>
      </c>
      <c r="AR241" s="1" t="str">
        <f t="shared" si="152"/>
        <v>Veteranos Basquet Tordera CBTV</v>
      </c>
      <c r="AS241" t="str">
        <f t="shared" si="153"/>
        <v/>
      </c>
      <c r="AT241" s="1" t="str">
        <f t="shared" si="154"/>
        <v/>
      </c>
      <c r="AU241" s="1" t="str">
        <f t="shared" si="155"/>
        <v/>
      </c>
      <c r="AV241">
        <f t="shared" si="156"/>
        <v>58.005000277000001</v>
      </c>
      <c r="AW241" s="1">
        <f t="shared" si="157"/>
        <v>39</v>
      </c>
      <c r="AX241" s="1" t="str">
        <f t="shared" si="158"/>
        <v>Jordi Tresserras</v>
      </c>
      <c r="AY241" s="1" t="str">
        <f t="shared" si="159"/>
        <v/>
      </c>
      <c r="AZ241" s="1" t="str">
        <f t="shared" si="160"/>
        <v/>
      </c>
      <c r="BA241" s="1" t="str">
        <f t="shared" si="161"/>
        <v/>
      </c>
      <c r="BB241" s="1" t="str">
        <f t="shared" si="162"/>
        <v/>
      </c>
      <c r="BC241" s="1" t="str">
        <f t="shared" si="163"/>
        <v/>
      </c>
      <c r="BD241" s="1" t="str">
        <f t="shared" si="164"/>
        <v/>
      </c>
      <c r="BE241" s="76">
        <f>IF(G241="","",(SUMIF(Tirades!$BA$5:$BA$1081,G241,Tirades!$BB$5:$BB$1081)))</f>
        <v>9</v>
      </c>
      <c r="BI241" s="30"/>
      <c r="BW241" s="61" t="str">
        <f t="shared" si="169"/>
        <v/>
      </c>
      <c r="BY241" s="75">
        <f t="shared" si="167"/>
        <v>12</v>
      </c>
      <c r="BZ241" s="61" t="str">
        <f t="shared" si="168"/>
        <v>Pilar Seguer</v>
      </c>
      <c r="CA241" s="90">
        <f>IF(BZ241="","",((SUMIF(Tirades!$AD$5:$AD$1081,G240,Tirades!$AX$5:$AX$1081))+A240))</f>
        <v>5.0000002759999997</v>
      </c>
    </row>
    <row r="242" spans="1:79">
      <c r="A242" s="70">
        <v>2.7799999999999997E-7</v>
      </c>
      <c r="B242" s="143"/>
      <c r="C242" s="142"/>
      <c r="D242" s="145"/>
      <c r="E242" s="127" t="str">
        <f t="shared" si="165"/>
        <v>Veteranos Basquet Tordera CBTV</v>
      </c>
      <c r="F242" s="123"/>
      <c r="G242" s="83"/>
      <c r="H242" s="151"/>
      <c r="I242" s="122">
        <f t="shared" si="145"/>
        <v>30</v>
      </c>
      <c r="J242" s="26"/>
      <c r="K242" s="28" t="str">
        <f t="shared" si="146"/>
        <v/>
      </c>
      <c r="L242" s="142"/>
      <c r="M242" s="122">
        <f t="shared" si="170"/>
        <v>20</v>
      </c>
      <c r="N242" s="26"/>
      <c r="O242" s="28" t="str">
        <f t="shared" si="171"/>
        <v/>
      </c>
      <c r="P242" s="142"/>
      <c r="Q242" s="122">
        <f t="shared" si="147"/>
        <v>0</v>
      </c>
      <c r="R242" s="26"/>
      <c r="S242" s="28" t="str">
        <f t="shared" si="138"/>
        <v/>
      </c>
      <c r="T242" s="142"/>
      <c r="U242" s="122">
        <f t="shared" si="148"/>
        <v>0</v>
      </c>
      <c r="V242" s="26"/>
      <c r="W242" s="28" t="str">
        <f t="shared" si="139"/>
        <v/>
      </c>
      <c r="X242" s="142"/>
      <c r="Y242" s="122">
        <f t="shared" si="149"/>
        <v>0</v>
      </c>
      <c r="Z242" s="26"/>
      <c r="AA242" s="72" t="str">
        <f t="shared" si="140"/>
        <v/>
      </c>
      <c r="AB242" s="25" t="str">
        <f>IF(G242="","",COUNTIF(Tirades!$AY$5:$AY$1081,G242))</f>
        <v/>
      </c>
      <c r="AC242" s="1" t="str">
        <f>IF(SUMIF(Tirades!$AD$5:$AD$216,G242,Tirades!$AP$5:$AP$216)=0,"",SUMIF(Tirades!$AD$5:$AD$216,G242,Tirades!$AP$5:$AP$216))</f>
        <v/>
      </c>
      <c r="AD242" s="1" t="str">
        <f>IF(SUMIF(Tirades!$AD$221:$AD$432,G242,Tirades!$AP$221:$AP$432)=0,"",SUMIF(Tirades!$AD$221:$AD$432,G242,Tirades!$AP$221:$AP$432))</f>
        <v/>
      </c>
      <c r="AE242" s="1" t="str">
        <f>IF(SUMIF(Tirades!$AD$437:$AD$649,G242,Tirades!$AP$437:$AP$649)=0,"",SUMIF(Tirades!$AD$437:$AD$649,G242,Tirades!$AP$437:$AP$649))</f>
        <v/>
      </c>
      <c r="AF242" s="1" t="str">
        <f>IF(SUMIF(Tirades!$AD$654:$AD$865,G242,Tirades!$AP$654:$AP$865)=0,"",SUMIF(Tirades!$AD$654:$AD$865,G242,Tirades!$AP$654:$AP$865))</f>
        <v/>
      </c>
      <c r="AG242" s="1" t="str">
        <f>IF(SUMIF(Tirades!$AD$870:$AD$1081,G242,Tirades!$AP$870:$AP$1081)=0,"",SUMIF(Tirades!$AD$870:$AD$1081,G242,Tirades!$AP$870:$AP$1081))</f>
        <v/>
      </c>
      <c r="AH242" s="1" t="str">
        <f>IF(SUMIF(Tirades!$AD$5:$AD$1081,G242,Tirades!$AP$5:$AP$1081)=0,"",SUMIF(Tirades!$AD$5:$AD$1081,G242,Tirades!$AP$5:$AP$1081))</f>
        <v/>
      </c>
      <c r="AI242" s="4" t="str">
        <f t="shared" si="141"/>
        <v/>
      </c>
      <c r="AJ242" s="5" t="str">
        <f t="shared" si="142"/>
        <v/>
      </c>
      <c r="AK242" s="1" t="str">
        <f t="shared" si="166"/>
        <v/>
      </c>
      <c r="AL242" s="1">
        <f>SUMIF(Tirades!$AD$5:$AD$1081,G242,Tirades!$AR$5:$AR$1081)</f>
        <v>0</v>
      </c>
      <c r="AM242" s="6">
        <f t="shared" si="150"/>
        <v>0</v>
      </c>
      <c r="AN242" s="1">
        <f>SUMIF(Tirades!$AD$5:$AD$1081,G242,Tirades!$AS$5:$AS$1081)</f>
        <v>0</v>
      </c>
      <c r="AO242" s="7">
        <f t="shared" si="151"/>
        <v>0</v>
      </c>
      <c r="AP242" s="5" t="str">
        <f t="shared" si="143"/>
        <v/>
      </c>
      <c r="AQ242" s="1" t="str">
        <f t="shared" si="144"/>
        <v/>
      </c>
      <c r="AR242" s="1" t="str">
        <f t="shared" si="152"/>
        <v/>
      </c>
      <c r="AS242" t="str">
        <f t="shared" si="153"/>
        <v/>
      </c>
      <c r="AT242" s="1" t="str">
        <f t="shared" si="154"/>
        <v/>
      </c>
      <c r="AU242" s="1" t="str">
        <f t="shared" si="155"/>
        <v/>
      </c>
      <c r="AV242" t="str">
        <f t="shared" si="156"/>
        <v/>
      </c>
      <c r="AW242" s="1" t="str">
        <f t="shared" si="157"/>
        <v/>
      </c>
      <c r="AX242" s="1" t="str">
        <f t="shared" si="158"/>
        <v/>
      </c>
      <c r="AY242" s="1" t="str">
        <f t="shared" si="159"/>
        <v/>
      </c>
      <c r="AZ242" s="1" t="str">
        <f t="shared" si="160"/>
        <v/>
      </c>
      <c r="BA242" s="1" t="str">
        <f t="shared" si="161"/>
        <v/>
      </c>
      <c r="BB242" s="1" t="str">
        <f t="shared" si="162"/>
        <v/>
      </c>
      <c r="BC242" s="1" t="str">
        <f t="shared" si="163"/>
        <v/>
      </c>
      <c r="BD242" s="1" t="str">
        <f t="shared" si="164"/>
        <v/>
      </c>
      <c r="BE242" s="76" t="str">
        <f>IF(G242="","",(SUMIF(Tirades!$BA$5:$BA$1081,G242,Tirades!$BB$5:$BB$1081)))</f>
        <v/>
      </c>
      <c r="BI242" s="30"/>
      <c r="BW242" s="61" t="str">
        <f t="shared" si="169"/>
        <v/>
      </c>
      <c r="BY242" s="75">
        <f t="shared" si="167"/>
        <v>109</v>
      </c>
      <c r="BZ242" s="61" t="str">
        <f t="shared" si="168"/>
        <v>Jordi Tresserras</v>
      </c>
      <c r="CA242" s="90">
        <f>IF(BZ242="","",((SUMIF(Tirades!$AD$5:$AD$1081,G241,Tirades!$AX$5:$AX$1081))+A241))</f>
        <v>2.7700000000000001E-7</v>
      </c>
    </row>
    <row r="243" spans="1:79">
      <c r="A243" s="70">
        <v>2.79E-7</v>
      </c>
      <c r="B243" s="143">
        <v>31</v>
      </c>
      <c r="C243" s="142"/>
      <c r="D243" s="144" t="s">
        <v>263</v>
      </c>
      <c r="E243" s="127" t="str">
        <f>D243</f>
        <v>Bitlles amb les Birres</v>
      </c>
      <c r="F243" s="123"/>
      <c r="G243" s="83" t="s">
        <v>264</v>
      </c>
      <c r="H243" s="149">
        <v>31</v>
      </c>
      <c r="I243" s="122">
        <f>H243</f>
        <v>31</v>
      </c>
      <c r="J243" s="26">
        <v>5</v>
      </c>
      <c r="K243" s="28">
        <f t="shared" ref="K243:K282" si="172">IF(J243="","",(I243*10)+J243)</f>
        <v>315</v>
      </c>
      <c r="L243" s="142">
        <v>5</v>
      </c>
      <c r="M243" s="122">
        <f>L243</f>
        <v>5</v>
      </c>
      <c r="N243" s="26">
        <v>1</v>
      </c>
      <c r="O243" s="28">
        <f t="shared" ref="O243:O282" si="173">IF(N243="","",M243*10+N243)</f>
        <v>51</v>
      </c>
      <c r="P243" s="142"/>
      <c r="Q243" s="122">
        <f>P243</f>
        <v>0</v>
      </c>
      <c r="R243" s="26"/>
      <c r="S243" s="28" t="str">
        <f t="shared" ref="S243:S282" si="174">IF(R243="","",Q243*10+R243)</f>
        <v/>
      </c>
      <c r="T243" s="142"/>
      <c r="U243" s="122">
        <f>T243</f>
        <v>0</v>
      </c>
      <c r="V243" s="26"/>
      <c r="W243" s="28" t="str">
        <f t="shared" ref="W243:W282" si="175">IF(V243="","",U243*10+V243)</f>
        <v/>
      </c>
      <c r="X243" s="142"/>
      <c r="Y243" s="122">
        <f>X243</f>
        <v>0</v>
      </c>
      <c r="Z243" s="26"/>
      <c r="AA243" s="72" t="str">
        <f t="shared" si="140"/>
        <v/>
      </c>
      <c r="AB243" s="25">
        <f>IF(G243="","",COUNTIF(Tirades!$AY$5:$AY$1081,G243))</f>
        <v>2</v>
      </c>
      <c r="AC243" s="1">
        <f>IF(SUMIF(Tirades!$AD$5:$AD$216,G243,Tirades!$AP$5:$AP$216)=0,"",SUMIF(Tirades!$AD$5:$AD$216,G243,Tirades!$AP$5:$AP$216))</f>
        <v>22</v>
      </c>
      <c r="AD243" s="1">
        <f>IF(SUMIF(Tirades!$AD$221:$AD$432,G243,Tirades!$AP$221:$AP$432)=0,"",SUMIF(Tirades!$AD$221:$AD$432,G243,Tirades!$AP$221:$AP$432))</f>
        <v>37</v>
      </c>
      <c r="AE243" s="1" t="str">
        <f>IF(SUMIF(Tirades!$AD$437:$AD$649,G243,Tirades!$AP$437:$AP$649)=0,"",SUMIF(Tirades!$AD$437:$AD$649,G243,Tirades!$AP$437:$AP$649))</f>
        <v/>
      </c>
      <c r="AF243" s="1" t="str">
        <f>IF(SUMIF(Tirades!$AD$654:$AD$865,G243,Tirades!$AP$654:$AP$865)=0,"",SUMIF(Tirades!$AD$654:$AD$865,G243,Tirades!$AP$654:$AP$865))</f>
        <v/>
      </c>
      <c r="AG243" s="1" t="str">
        <f>IF(SUMIF(Tirades!$AD$870:$AD$1081,G243,Tirades!$AP$870:$AP$1081)=0,"",SUMIF(Tirades!$AD$870:$AD$1081,G243,Tirades!$AP$870:$AP$1081))</f>
        <v/>
      </c>
      <c r="AH243" s="1">
        <f>IF(SUMIF(Tirades!$AD$5:$AD$1081,G243,Tirades!$AP$5:$AP$1081)=0,"",SUMIF(Tirades!$AD$5:$AD$1081,G243,Tirades!$AP$5:$AP$1081))</f>
        <v>59</v>
      </c>
      <c r="AI243" s="4">
        <f t="shared" si="141"/>
        <v>29.5</v>
      </c>
      <c r="AJ243" s="5">
        <f t="shared" si="142"/>
        <v>29.500501139500003</v>
      </c>
      <c r="AK243" s="1">
        <f t="shared" si="166"/>
        <v>184</v>
      </c>
      <c r="AL243" s="1">
        <f>SUMIF(Tirades!$AD$5:$AD$1081,G243,Tirades!$AR$5:$AR$1081)</f>
        <v>1</v>
      </c>
      <c r="AM243" s="6">
        <f t="shared" si="150"/>
        <v>1E-3</v>
      </c>
      <c r="AN243" s="1">
        <f>SUMIF(Tirades!$AD$5:$AD$1081,G243,Tirades!$AS$5:$AS$1081)</f>
        <v>2</v>
      </c>
      <c r="AO243" s="7">
        <f t="shared" si="151"/>
        <v>1.9999999999999999E-6</v>
      </c>
      <c r="AP243" s="5">
        <f t="shared" si="143"/>
        <v>59.001002278999998</v>
      </c>
      <c r="AQ243" s="1" t="str">
        <f t="shared" si="144"/>
        <v>Sofia Gajardo</v>
      </c>
      <c r="AR243" s="1" t="str">
        <f t="shared" si="152"/>
        <v>Bitlles amb les Birres</v>
      </c>
      <c r="AS243" t="str">
        <f t="shared" si="153"/>
        <v/>
      </c>
      <c r="AT243" s="1" t="str">
        <f t="shared" si="154"/>
        <v/>
      </c>
      <c r="AU243" s="1" t="str">
        <f t="shared" si="155"/>
        <v/>
      </c>
      <c r="AV243">
        <f t="shared" si="156"/>
        <v>29.500501139500003</v>
      </c>
      <c r="AW243" s="1">
        <f t="shared" si="157"/>
        <v>136</v>
      </c>
      <c r="AX243" s="1" t="str">
        <f t="shared" si="158"/>
        <v>Sofia Gajardo</v>
      </c>
      <c r="AY243" s="1" t="str">
        <f t="shared" si="159"/>
        <v/>
      </c>
      <c r="AZ243" s="1" t="str">
        <f t="shared" si="160"/>
        <v/>
      </c>
      <c r="BA243" s="1" t="str">
        <f t="shared" si="161"/>
        <v/>
      </c>
      <c r="BB243" s="1" t="str">
        <f t="shared" si="162"/>
        <v/>
      </c>
      <c r="BC243" s="1" t="str">
        <f t="shared" si="163"/>
        <v/>
      </c>
      <c r="BD243" s="1" t="str">
        <f t="shared" si="164"/>
        <v/>
      </c>
      <c r="BE243" s="76">
        <f>IF(G243="","",(SUMIF(Tirades!$BA$5:$BA$1081,G243,Tirades!$BB$5:$BB$1081)))</f>
        <v>18</v>
      </c>
      <c r="BI243" s="30"/>
      <c r="BW243" s="61" t="str">
        <f t="shared" si="169"/>
        <v/>
      </c>
      <c r="BY243" s="75" t="str">
        <f t="shared" si="167"/>
        <v/>
      </c>
      <c r="BZ243" s="61" t="str">
        <f t="shared" si="168"/>
        <v/>
      </c>
      <c r="CA243" s="90" t="str">
        <f>IF(BZ243="","",((SUMIF(Tirades!$AD$5:$AD$1081,G242,Tirades!$AX$5:$AX$1081))+A242))</f>
        <v/>
      </c>
    </row>
    <row r="244" spans="1:79">
      <c r="A244" s="70">
        <v>2.8000000000000002E-7</v>
      </c>
      <c r="B244" s="143"/>
      <c r="C244" s="142"/>
      <c r="D244" s="145"/>
      <c r="E244" s="127" t="str">
        <f t="shared" si="165"/>
        <v>Bitlles amb les Birres</v>
      </c>
      <c r="F244" s="123"/>
      <c r="G244" s="83" t="s">
        <v>265</v>
      </c>
      <c r="H244" s="150"/>
      <c r="I244" s="122">
        <f t="shared" si="145"/>
        <v>31</v>
      </c>
      <c r="J244" s="26">
        <v>1</v>
      </c>
      <c r="K244" s="28">
        <f t="shared" si="172"/>
        <v>311</v>
      </c>
      <c r="L244" s="142"/>
      <c r="M244" s="122">
        <f t="shared" ref="M244:M308" si="176">M243</f>
        <v>5</v>
      </c>
      <c r="N244" s="26">
        <v>2</v>
      </c>
      <c r="O244" s="28">
        <f t="shared" si="173"/>
        <v>52</v>
      </c>
      <c r="P244" s="142"/>
      <c r="Q244" s="122">
        <f t="shared" ref="Q244:Q308" si="177">Q243</f>
        <v>0</v>
      </c>
      <c r="R244" s="26"/>
      <c r="S244" s="28" t="str">
        <f t="shared" si="174"/>
        <v/>
      </c>
      <c r="T244" s="142"/>
      <c r="U244" s="122">
        <f t="shared" ref="U244:U308" si="178">U243</f>
        <v>0</v>
      </c>
      <c r="V244" s="26"/>
      <c r="W244" s="28" t="str">
        <f t="shared" si="175"/>
        <v/>
      </c>
      <c r="X244" s="142"/>
      <c r="Y244" s="122">
        <f t="shared" si="149"/>
        <v>0</v>
      </c>
      <c r="Z244" s="26"/>
      <c r="AA244" s="72" t="str">
        <f t="shared" si="140"/>
        <v/>
      </c>
      <c r="AB244" s="25">
        <f>IF(G244="","",COUNTIF(Tirades!$AY$5:$AY$1081,G244))</f>
        <v>2</v>
      </c>
      <c r="AC244" s="1">
        <f>IF(SUMIF(Tirades!$AD$5:$AD$216,G244,Tirades!$AP$5:$AP$216)=0,"",SUMIF(Tirades!$AD$5:$AD$216,G244,Tirades!$AP$5:$AP$216))</f>
        <v>47</v>
      </c>
      <c r="AD244" s="1">
        <f>IF(SUMIF(Tirades!$AD$221:$AD$432,G244,Tirades!$AP$221:$AP$432)=0,"",SUMIF(Tirades!$AD$221:$AD$432,G244,Tirades!$AP$221:$AP$432))</f>
        <v>21</v>
      </c>
      <c r="AE244" s="1" t="str">
        <f>IF(SUMIF(Tirades!$AD$437:$AD$649,G244,Tirades!$AP$437:$AP$649)=0,"",SUMIF(Tirades!$AD$437:$AD$649,G244,Tirades!$AP$437:$AP$649))</f>
        <v/>
      </c>
      <c r="AF244" s="1" t="str">
        <f>IF(SUMIF(Tirades!$AD$654:$AD$865,G244,Tirades!$AP$654:$AP$865)=0,"",SUMIF(Tirades!$AD$654:$AD$865,G244,Tirades!$AP$654:$AP$865))</f>
        <v/>
      </c>
      <c r="AG244" s="1" t="str">
        <f>IF(SUMIF(Tirades!$AD$870:$AD$1081,G244,Tirades!$AP$870:$AP$1081)=0,"",SUMIF(Tirades!$AD$870:$AD$1081,G244,Tirades!$AP$870:$AP$1081))</f>
        <v/>
      </c>
      <c r="AH244" s="1">
        <f>IF(SUMIF(Tirades!$AD$5:$AD$1081,G244,Tirades!$AP$5:$AP$1081)=0,"",SUMIF(Tirades!$AD$5:$AD$1081,G244,Tirades!$AP$5:$AP$1081))</f>
        <v>68</v>
      </c>
      <c r="AI244" s="4">
        <f t="shared" si="141"/>
        <v>34</v>
      </c>
      <c r="AJ244" s="5">
        <f t="shared" si="142"/>
        <v>34.002000639999999</v>
      </c>
      <c r="AK244" s="1">
        <f t="shared" si="166"/>
        <v>171</v>
      </c>
      <c r="AL244" s="1">
        <f>SUMIF(Tirades!$AD$5:$AD$1081,G244,Tirades!$AR$5:$AR$1081)</f>
        <v>4</v>
      </c>
      <c r="AM244" s="6">
        <f t="shared" si="150"/>
        <v>4.0000000000000001E-3</v>
      </c>
      <c r="AN244" s="1">
        <f>SUMIF(Tirades!$AD$5:$AD$1081,G244,Tirades!$AS$5:$AS$1081)</f>
        <v>1</v>
      </c>
      <c r="AO244" s="7">
        <f t="shared" si="151"/>
        <v>9.9999999999999995E-7</v>
      </c>
      <c r="AP244" s="5">
        <f t="shared" si="143"/>
        <v>68.004001279999997</v>
      </c>
      <c r="AQ244" s="1" t="str">
        <f t="shared" si="144"/>
        <v>Mar Muntada</v>
      </c>
      <c r="AR244" s="1" t="str">
        <f t="shared" si="152"/>
        <v>Bitlles amb les Birres</v>
      </c>
      <c r="AS244" t="str">
        <f t="shared" si="153"/>
        <v/>
      </c>
      <c r="AT244" s="1" t="str">
        <f t="shared" si="154"/>
        <v/>
      </c>
      <c r="AU244" s="1" t="str">
        <f t="shared" si="155"/>
        <v/>
      </c>
      <c r="AV244">
        <f t="shared" si="156"/>
        <v>34.002000639999999</v>
      </c>
      <c r="AW244" s="1">
        <f t="shared" si="157"/>
        <v>123</v>
      </c>
      <c r="AX244" s="1" t="str">
        <f t="shared" si="158"/>
        <v>Mar Muntada</v>
      </c>
      <c r="AY244" s="1" t="str">
        <f t="shared" si="159"/>
        <v/>
      </c>
      <c r="AZ244" s="1" t="str">
        <f t="shared" si="160"/>
        <v/>
      </c>
      <c r="BA244" s="1" t="str">
        <f t="shared" si="161"/>
        <v/>
      </c>
      <c r="BB244" s="1" t="str">
        <f t="shared" si="162"/>
        <v/>
      </c>
      <c r="BC244" s="1" t="str">
        <f t="shared" si="163"/>
        <v/>
      </c>
      <c r="BD244" s="1" t="str">
        <f t="shared" si="164"/>
        <v/>
      </c>
      <c r="BE244" s="76">
        <f>IF(G244="","",(SUMIF(Tirades!$BA$5:$BA$1081,G244,Tirades!$BB$5:$BB$1081)))</f>
        <v>18</v>
      </c>
      <c r="BI244" s="30"/>
      <c r="BW244" s="61" t="str">
        <f t="shared" si="169"/>
        <v/>
      </c>
      <c r="BY244" s="75">
        <f t="shared" si="167"/>
        <v>30</v>
      </c>
      <c r="BZ244" s="61" t="str">
        <f t="shared" si="168"/>
        <v>Sofia Gajardo</v>
      </c>
      <c r="CA244" s="90">
        <f>IF(BZ244="","",((SUMIF(Tirades!$AD$5:$AD$1081,G243,Tirades!$AX$5:$AX$1081))+A243))</f>
        <v>3.000000279</v>
      </c>
    </row>
    <row r="245" spans="1:79">
      <c r="A245" s="70">
        <v>2.8099999999999999E-7</v>
      </c>
      <c r="B245" s="143"/>
      <c r="C245" s="142"/>
      <c r="D245" s="145"/>
      <c r="E245" s="127" t="str">
        <f t="shared" si="165"/>
        <v>Bitlles amb les Birres</v>
      </c>
      <c r="F245" s="123"/>
      <c r="G245" s="83" t="s">
        <v>266</v>
      </c>
      <c r="H245" s="150"/>
      <c r="I245" s="122">
        <f t="shared" si="145"/>
        <v>31</v>
      </c>
      <c r="J245" s="26">
        <v>2</v>
      </c>
      <c r="K245" s="28">
        <f t="shared" si="172"/>
        <v>312</v>
      </c>
      <c r="L245" s="142"/>
      <c r="M245" s="122">
        <f t="shared" si="176"/>
        <v>5</v>
      </c>
      <c r="N245" s="26">
        <v>3</v>
      </c>
      <c r="O245" s="28">
        <f t="shared" si="173"/>
        <v>53</v>
      </c>
      <c r="P245" s="142"/>
      <c r="Q245" s="122">
        <f t="shared" si="177"/>
        <v>0</v>
      </c>
      <c r="R245" s="26"/>
      <c r="S245" s="28" t="str">
        <f t="shared" si="174"/>
        <v/>
      </c>
      <c r="T245" s="142"/>
      <c r="U245" s="122">
        <f t="shared" si="178"/>
        <v>0</v>
      </c>
      <c r="V245" s="26"/>
      <c r="W245" s="28" t="str">
        <f t="shared" si="175"/>
        <v/>
      </c>
      <c r="X245" s="142"/>
      <c r="Y245" s="122">
        <f t="shared" si="149"/>
        <v>0</v>
      </c>
      <c r="Z245" s="26"/>
      <c r="AA245" s="72" t="str">
        <f t="shared" si="140"/>
        <v/>
      </c>
      <c r="AB245" s="25">
        <f>IF(G245="","",COUNTIF(Tirades!$AY$5:$AY$1081,G245))</f>
        <v>2</v>
      </c>
      <c r="AC245" s="1">
        <f>IF(SUMIF(Tirades!$AD$5:$AD$216,G245,Tirades!$AP$5:$AP$216)=0,"",SUMIF(Tirades!$AD$5:$AD$216,G245,Tirades!$AP$5:$AP$216))</f>
        <v>32</v>
      </c>
      <c r="AD245" s="1">
        <f>IF(SUMIF(Tirades!$AD$221:$AD$432,G245,Tirades!$AP$221:$AP$432)=0,"",SUMIF(Tirades!$AD$221:$AD$432,G245,Tirades!$AP$221:$AP$432))</f>
        <v>20</v>
      </c>
      <c r="AE245" s="1" t="str">
        <f>IF(SUMIF(Tirades!$AD$437:$AD$649,G245,Tirades!$AP$437:$AP$649)=0,"",SUMIF(Tirades!$AD$437:$AD$649,G245,Tirades!$AP$437:$AP$649))</f>
        <v/>
      </c>
      <c r="AF245" s="1" t="str">
        <f>IF(SUMIF(Tirades!$AD$654:$AD$865,G245,Tirades!$AP$654:$AP$865)=0,"",SUMIF(Tirades!$AD$654:$AD$865,G245,Tirades!$AP$654:$AP$865))</f>
        <v/>
      </c>
      <c r="AG245" s="1" t="str">
        <f>IF(SUMIF(Tirades!$AD$870:$AD$1081,G245,Tirades!$AP$870:$AP$1081)=0,"",SUMIF(Tirades!$AD$870:$AD$1081,G245,Tirades!$AP$870:$AP$1081))</f>
        <v/>
      </c>
      <c r="AH245" s="1">
        <f>IF(SUMIF(Tirades!$AD$5:$AD$1081,G245,Tirades!$AP$5:$AP$1081)=0,"",SUMIF(Tirades!$AD$5:$AD$1081,G245,Tirades!$AP$5:$AP$1081))</f>
        <v>52</v>
      </c>
      <c r="AI245" s="4">
        <f t="shared" si="141"/>
        <v>26</v>
      </c>
      <c r="AJ245" s="5">
        <f t="shared" si="142"/>
        <v>26.001001140500001</v>
      </c>
      <c r="AK245" s="1">
        <f t="shared" si="166"/>
        <v>191</v>
      </c>
      <c r="AL245" s="1">
        <f>SUMIF(Tirades!$AD$5:$AD$1081,G245,Tirades!$AR$5:$AR$1081)</f>
        <v>2</v>
      </c>
      <c r="AM245" s="6">
        <f t="shared" si="150"/>
        <v>2E-3</v>
      </c>
      <c r="AN245" s="1">
        <f>SUMIF(Tirades!$AD$5:$AD$1081,G245,Tirades!$AS$5:$AS$1081)</f>
        <v>2</v>
      </c>
      <c r="AO245" s="7">
        <f t="shared" si="151"/>
        <v>1.9999999999999999E-6</v>
      </c>
      <c r="AP245" s="5">
        <f t="shared" si="143"/>
        <v>52.002002281000003</v>
      </c>
      <c r="AQ245" s="1" t="str">
        <f t="shared" si="144"/>
        <v>Eva Ruscalleda</v>
      </c>
      <c r="AR245" s="1" t="str">
        <f t="shared" si="152"/>
        <v>Bitlles amb les Birres</v>
      </c>
      <c r="AS245" t="str">
        <f t="shared" si="153"/>
        <v/>
      </c>
      <c r="AT245" s="1" t="str">
        <f t="shared" si="154"/>
        <v/>
      </c>
      <c r="AU245" s="1" t="str">
        <f t="shared" si="155"/>
        <v/>
      </c>
      <c r="AV245">
        <f t="shared" si="156"/>
        <v>26.001001140500001</v>
      </c>
      <c r="AW245" s="1">
        <f t="shared" si="157"/>
        <v>143</v>
      </c>
      <c r="AX245" s="1" t="str">
        <f t="shared" si="158"/>
        <v>Eva Ruscalleda</v>
      </c>
      <c r="AY245" s="1" t="str">
        <f t="shared" si="159"/>
        <v/>
      </c>
      <c r="AZ245" s="1" t="str">
        <f t="shared" si="160"/>
        <v/>
      </c>
      <c r="BA245" s="1" t="str">
        <f t="shared" si="161"/>
        <v/>
      </c>
      <c r="BB245" s="1" t="str">
        <f t="shared" si="162"/>
        <v/>
      </c>
      <c r="BC245" s="1" t="str">
        <f t="shared" si="163"/>
        <v/>
      </c>
      <c r="BD245" s="1" t="str">
        <f t="shared" si="164"/>
        <v/>
      </c>
      <c r="BE245" s="76">
        <f>IF(G245="","",(SUMIF(Tirades!$BA$5:$BA$1081,G245,Tirades!$BB$5:$BB$1081)))</f>
        <v>18</v>
      </c>
      <c r="BI245" s="30"/>
      <c r="BW245" s="61" t="str">
        <f t="shared" si="169"/>
        <v/>
      </c>
      <c r="BY245" s="75">
        <f t="shared" si="167"/>
        <v>7</v>
      </c>
      <c r="BZ245" s="61" t="str">
        <f t="shared" si="168"/>
        <v>Mar Muntada</v>
      </c>
      <c r="CA245" s="90">
        <f>IF(BZ245="","",((SUMIF(Tirades!$AD$5:$AD$1081,G244,Tirades!$AX$5:$AX$1081))+A244))</f>
        <v>7.0000002800000001</v>
      </c>
    </row>
    <row r="246" spans="1:79">
      <c r="A246" s="70">
        <v>2.8200000000000001E-7</v>
      </c>
      <c r="B246" s="143"/>
      <c r="C246" s="142"/>
      <c r="D246" s="145"/>
      <c r="E246" s="127" t="str">
        <f t="shared" si="165"/>
        <v>Bitlles amb les Birres</v>
      </c>
      <c r="F246" s="123"/>
      <c r="G246" s="83" t="s">
        <v>267</v>
      </c>
      <c r="H246" s="150"/>
      <c r="I246" s="122">
        <f t="shared" si="145"/>
        <v>31</v>
      </c>
      <c r="J246" s="26">
        <v>3</v>
      </c>
      <c r="K246" s="28">
        <f t="shared" si="172"/>
        <v>313</v>
      </c>
      <c r="L246" s="142"/>
      <c r="M246" s="122">
        <f t="shared" si="176"/>
        <v>5</v>
      </c>
      <c r="N246" s="26">
        <v>4</v>
      </c>
      <c r="O246" s="28">
        <f t="shared" si="173"/>
        <v>54</v>
      </c>
      <c r="P246" s="142"/>
      <c r="Q246" s="122">
        <f t="shared" si="177"/>
        <v>0</v>
      </c>
      <c r="R246" s="26"/>
      <c r="S246" s="28" t="str">
        <f t="shared" si="174"/>
        <v/>
      </c>
      <c r="T246" s="142"/>
      <c r="U246" s="122">
        <f t="shared" si="178"/>
        <v>0</v>
      </c>
      <c r="V246" s="26"/>
      <c r="W246" s="28" t="str">
        <f t="shared" si="175"/>
        <v/>
      </c>
      <c r="X246" s="142"/>
      <c r="Y246" s="122">
        <f t="shared" si="149"/>
        <v>0</v>
      </c>
      <c r="Z246" s="26"/>
      <c r="AA246" s="72" t="str">
        <f t="shared" si="140"/>
        <v/>
      </c>
      <c r="AB246" s="25">
        <f>IF(G246="","",COUNTIF(Tirades!$AY$5:$AY$1081,G246))</f>
        <v>2</v>
      </c>
      <c r="AC246" s="1">
        <f>IF(SUMIF(Tirades!$AD$5:$AD$216,G246,Tirades!$AP$5:$AP$216)=0,"",SUMIF(Tirades!$AD$5:$AD$216,G246,Tirades!$AP$5:$AP$216))</f>
        <v>37</v>
      </c>
      <c r="AD246" s="1">
        <f>IF(SUMIF(Tirades!$AD$221:$AD$432,G246,Tirades!$AP$221:$AP$432)=0,"",SUMIF(Tirades!$AD$221:$AD$432,G246,Tirades!$AP$221:$AP$432))</f>
        <v>56</v>
      </c>
      <c r="AE246" s="1" t="str">
        <f>IF(SUMIF(Tirades!$AD$437:$AD$649,G246,Tirades!$AP$437:$AP$649)=0,"",SUMIF(Tirades!$AD$437:$AD$649,G246,Tirades!$AP$437:$AP$649))</f>
        <v/>
      </c>
      <c r="AF246" s="1" t="str">
        <f>IF(SUMIF(Tirades!$AD$654:$AD$865,G246,Tirades!$AP$654:$AP$865)=0,"",SUMIF(Tirades!$AD$654:$AD$865,G246,Tirades!$AP$654:$AP$865))</f>
        <v/>
      </c>
      <c r="AG246" s="1" t="str">
        <f>IF(SUMIF(Tirades!$AD$870:$AD$1081,G246,Tirades!$AP$870:$AP$1081)=0,"",SUMIF(Tirades!$AD$870:$AD$1081,G246,Tirades!$AP$870:$AP$1081))</f>
        <v/>
      </c>
      <c r="AH246" s="1">
        <f>IF(SUMIF(Tirades!$AD$5:$AD$1081,G246,Tirades!$AP$5:$AP$1081)=0,"",SUMIF(Tirades!$AD$5:$AD$1081,G246,Tirades!$AP$5:$AP$1081))</f>
        <v>93</v>
      </c>
      <c r="AI246" s="4">
        <f t="shared" si="141"/>
        <v>46.5</v>
      </c>
      <c r="AJ246" s="5">
        <f t="shared" si="142"/>
        <v>46.503000141000001</v>
      </c>
      <c r="AK246" s="1">
        <f t="shared" si="166"/>
        <v>130</v>
      </c>
      <c r="AL246" s="1">
        <f>SUMIF(Tirades!$AD$5:$AD$1081,G246,Tirades!$AR$5:$AR$1081)</f>
        <v>6</v>
      </c>
      <c r="AM246" s="6">
        <f t="shared" si="150"/>
        <v>6.0000000000000001E-3</v>
      </c>
      <c r="AN246" s="1">
        <f>SUMIF(Tirades!$AD$5:$AD$1081,G246,Tirades!$AS$5:$AS$1081)</f>
        <v>0</v>
      </c>
      <c r="AO246" s="7">
        <f t="shared" si="151"/>
        <v>0</v>
      </c>
      <c r="AP246" s="5">
        <f t="shared" si="143"/>
        <v>93.006000282000002</v>
      </c>
      <c r="AQ246" s="1" t="str">
        <f t="shared" si="144"/>
        <v>Mireia González</v>
      </c>
      <c r="AR246" s="1" t="str">
        <f t="shared" si="152"/>
        <v>Bitlles amb les Birres</v>
      </c>
      <c r="AS246" t="str">
        <f t="shared" si="153"/>
        <v/>
      </c>
      <c r="AT246" s="1" t="str">
        <f t="shared" si="154"/>
        <v/>
      </c>
      <c r="AU246" s="1" t="str">
        <f t="shared" si="155"/>
        <v/>
      </c>
      <c r="AV246">
        <f t="shared" si="156"/>
        <v>46.503000141000001</v>
      </c>
      <c r="AW246" s="1">
        <f t="shared" si="157"/>
        <v>87</v>
      </c>
      <c r="AX246" s="1" t="str">
        <f t="shared" si="158"/>
        <v>Mireia González</v>
      </c>
      <c r="AY246" s="1" t="str">
        <f t="shared" si="159"/>
        <v/>
      </c>
      <c r="AZ246" s="1" t="str">
        <f t="shared" si="160"/>
        <v/>
      </c>
      <c r="BA246" s="1" t="str">
        <f t="shared" si="161"/>
        <v/>
      </c>
      <c r="BB246" s="1" t="str">
        <f t="shared" si="162"/>
        <v/>
      </c>
      <c r="BC246" s="1" t="str">
        <f t="shared" si="163"/>
        <v/>
      </c>
      <c r="BD246" s="1" t="str">
        <f t="shared" si="164"/>
        <v/>
      </c>
      <c r="BE246" s="76">
        <f>IF(G246="","",(SUMIF(Tirades!$BA$5:$BA$1081,G246,Tirades!$BB$5:$BB$1081)))</f>
        <v>18</v>
      </c>
      <c r="BI246" s="30"/>
      <c r="BW246" s="61" t="str">
        <f t="shared" si="169"/>
        <v/>
      </c>
      <c r="BY246" s="75">
        <f t="shared" si="167"/>
        <v>19</v>
      </c>
      <c r="BZ246" s="61" t="str">
        <f t="shared" si="168"/>
        <v>Eva Ruscalleda</v>
      </c>
      <c r="CA246" s="90">
        <f>IF(BZ246="","",((SUMIF(Tirades!$AD$5:$AD$1081,G245,Tirades!$AX$5:$AX$1081))+A245))</f>
        <v>4.0000002810000002</v>
      </c>
    </row>
    <row r="247" spans="1:79">
      <c r="A247" s="70">
        <v>2.8299999999999998E-7</v>
      </c>
      <c r="B247" s="143"/>
      <c r="C247" s="142"/>
      <c r="D247" s="145"/>
      <c r="E247" s="127" t="str">
        <f t="shared" si="165"/>
        <v>Bitlles amb les Birres</v>
      </c>
      <c r="F247" s="123"/>
      <c r="G247" s="83" t="s">
        <v>268</v>
      </c>
      <c r="H247" s="150"/>
      <c r="I247" s="122">
        <f t="shared" si="145"/>
        <v>31</v>
      </c>
      <c r="J247" s="26">
        <v>4</v>
      </c>
      <c r="K247" s="28">
        <f t="shared" si="172"/>
        <v>314</v>
      </c>
      <c r="L247" s="142"/>
      <c r="M247" s="122">
        <f t="shared" si="176"/>
        <v>5</v>
      </c>
      <c r="N247" s="26">
        <v>5</v>
      </c>
      <c r="O247" s="28">
        <f t="shared" si="173"/>
        <v>55</v>
      </c>
      <c r="P247" s="142"/>
      <c r="Q247" s="122">
        <f t="shared" si="177"/>
        <v>0</v>
      </c>
      <c r="R247" s="26"/>
      <c r="S247" s="28" t="str">
        <f t="shared" si="174"/>
        <v/>
      </c>
      <c r="T247" s="142"/>
      <c r="U247" s="122">
        <f t="shared" si="178"/>
        <v>0</v>
      </c>
      <c r="V247" s="26"/>
      <c r="W247" s="28" t="str">
        <f t="shared" si="175"/>
        <v/>
      </c>
      <c r="X247" s="142"/>
      <c r="Y247" s="122">
        <f t="shared" si="149"/>
        <v>0</v>
      </c>
      <c r="Z247" s="26"/>
      <c r="AA247" s="72" t="str">
        <f t="shared" si="140"/>
        <v/>
      </c>
      <c r="AB247" s="25">
        <f>IF(G247="","",COUNTIF(Tirades!$AY$5:$AY$1081,G247))</f>
        <v>2</v>
      </c>
      <c r="AC247" s="1">
        <f>IF(SUMIF(Tirades!$AD$5:$AD$216,G247,Tirades!$AP$5:$AP$216)=0,"",SUMIF(Tirades!$AD$5:$AD$216,G247,Tirades!$AP$5:$AP$216))</f>
        <v>48</v>
      </c>
      <c r="AD247" s="1">
        <f>IF(SUMIF(Tirades!$AD$221:$AD$432,G247,Tirades!$AP$221:$AP$432)=0,"",SUMIF(Tirades!$AD$221:$AD$432,G247,Tirades!$AP$221:$AP$432))</f>
        <v>20</v>
      </c>
      <c r="AE247" s="1" t="str">
        <f>IF(SUMIF(Tirades!$AD$437:$AD$649,G247,Tirades!$AP$437:$AP$649)=0,"",SUMIF(Tirades!$AD$437:$AD$649,G247,Tirades!$AP$437:$AP$649))</f>
        <v/>
      </c>
      <c r="AF247" s="1" t="str">
        <f>IF(SUMIF(Tirades!$AD$654:$AD$865,G247,Tirades!$AP$654:$AP$865)=0,"",SUMIF(Tirades!$AD$654:$AD$865,G247,Tirades!$AP$654:$AP$865))</f>
        <v/>
      </c>
      <c r="AG247" s="1" t="str">
        <f>IF(SUMIF(Tirades!$AD$870:$AD$1081,G247,Tirades!$AP$870:$AP$1081)=0,"",SUMIF(Tirades!$AD$870:$AD$1081,G247,Tirades!$AP$870:$AP$1081))</f>
        <v/>
      </c>
      <c r="AH247" s="1">
        <f>IF(SUMIF(Tirades!$AD$5:$AD$1081,G247,Tirades!$AP$5:$AP$1081)=0,"",SUMIF(Tirades!$AD$5:$AD$1081,G247,Tirades!$AP$5:$AP$1081))</f>
        <v>68</v>
      </c>
      <c r="AI247" s="4">
        <f t="shared" si="141"/>
        <v>34</v>
      </c>
      <c r="AJ247" s="5">
        <f t="shared" si="142"/>
        <v>34.001001141499998</v>
      </c>
      <c r="AK247" s="1">
        <f t="shared" si="166"/>
        <v>172</v>
      </c>
      <c r="AL247" s="1">
        <f>SUMIF(Tirades!$AD$5:$AD$1081,G247,Tirades!$AR$5:$AR$1081)</f>
        <v>2</v>
      </c>
      <c r="AM247" s="6">
        <f t="shared" si="150"/>
        <v>2E-3</v>
      </c>
      <c r="AN247" s="1">
        <f>SUMIF(Tirades!$AD$5:$AD$1081,G247,Tirades!$AS$5:$AS$1081)</f>
        <v>2</v>
      </c>
      <c r="AO247" s="7">
        <f t="shared" si="151"/>
        <v>1.9999999999999999E-6</v>
      </c>
      <c r="AP247" s="5">
        <f t="shared" si="143"/>
        <v>68.002002282999996</v>
      </c>
      <c r="AQ247" s="1" t="str">
        <f t="shared" si="144"/>
        <v>Mónica Muñoz</v>
      </c>
      <c r="AR247" s="1" t="str">
        <f t="shared" si="152"/>
        <v>Bitlles amb les Birres</v>
      </c>
      <c r="AS247" t="str">
        <f t="shared" si="153"/>
        <v/>
      </c>
      <c r="AT247" s="1" t="str">
        <f t="shared" si="154"/>
        <v/>
      </c>
      <c r="AU247" s="1" t="str">
        <f t="shared" si="155"/>
        <v/>
      </c>
      <c r="AV247">
        <f t="shared" si="156"/>
        <v>34.001001141499998</v>
      </c>
      <c r="AW247" s="1">
        <f t="shared" si="157"/>
        <v>124</v>
      </c>
      <c r="AX247" s="1" t="str">
        <f t="shared" si="158"/>
        <v>Mónica Muñoz</v>
      </c>
      <c r="AY247" s="1" t="str">
        <f t="shared" si="159"/>
        <v/>
      </c>
      <c r="AZ247" s="1" t="str">
        <f t="shared" si="160"/>
        <v/>
      </c>
      <c r="BA247" s="1" t="str">
        <f t="shared" si="161"/>
        <v/>
      </c>
      <c r="BB247" s="1" t="str">
        <f t="shared" si="162"/>
        <v/>
      </c>
      <c r="BC247" s="1" t="str">
        <f t="shared" si="163"/>
        <v/>
      </c>
      <c r="BD247" s="1" t="str">
        <f t="shared" si="164"/>
        <v/>
      </c>
      <c r="BE247" s="76">
        <f>IF(G247="","",(SUMIF(Tirades!$BA$5:$BA$1081,G247,Tirades!$BB$5:$BB$1081)))</f>
        <v>18</v>
      </c>
      <c r="BI247" s="30"/>
      <c r="BW247" s="61" t="str">
        <f t="shared" si="169"/>
        <v/>
      </c>
      <c r="BY247" s="75">
        <f t="shared" si="167"/>
        <v>46</v>
      </c>
      <c r="BZ247" s="61" t="str">
        <f t="shared" si="168"/>
        <v>Mireia González</v>
      </c>
      <c r="CA247" s="90">
        <f>IF(BZ247="","",((SUMIF(Tirades!$AD$5:$AD$1081,G246,Tirades!$AX$5:$AX$1081))+A246))</f>
        <v>2.0000002819999998</v>
      </c>
    </row>
    <row r="248" spans="1:79">
      <c r="A248" s="70">
        <v>2.84E-7</v>
      </c>
      <c r="B248" s="143"/>
      <c r="C248" s="142"/>
      <c r="D248" s="145"/>
      <c r="E248" s="127" t="str">
        <f t="shared" si="165"/>
        <v>Bitlles amb les Birres</v>
      </c>
      <c r="F248" s="123"/>
      <c r="G248" s="83"/>
      <c r="H248" s="150"/>
      <c r="I248" s="122">
        <f t="shared" si="145"/>
        <v>31</v>
      </c>
      <c r="J248" s="26"/>
      <c r="K248" s="28" t="str">
        <f t="shared" si="172"/>
        <v/>
      </c>
      <c r="L248" s="142"/>
      <c r="M248" s="122">
        <f t="shared" si="176"/>
        <v>5</v>
      </c>
      <c r="N248" s="26"/>
      <c r="O248" s="28" t="str">
        <f t="shared" si="173"/>
        <v/>
      </c>
      <c r="P248" s="142"/>
      <c r="Q248" s="122">
        <f t="shared" si="177"/>
        <v>0</v>
      </c>
      <c r="R248" s="26"/>
      <c r="S248" s="28" t="str">
        <f t="shared" si="174"/>
        <v/>
      </c>
      <c r="T248" s="142"/>
      <c r="U248" s="122">
        <f t="shared" si="178"/>
        <v>0</v>
      </c>
      <c r="V248" s="26"/>
      <c r="W248" s="28" t="str">
        <f t="shared" si="175"/>
        <v/>
      </c>
      <c r="X248" s="142"/>
      <c r="Y248" s="122">
        <f t="shared" si="149"/>
        <v>0</v>
      </c>
      <c r="Z248" s="26"/>
      <c r="AA248" s="72" t="str">
        <f t="shared" si="140"/>
        <v/>
      </c>
      <c r="AB248" s="25" t="str">
        <f>IF(G248="","",COUNTIF(Tirades!$AY$5:$AY$1081,G248))</f>
        <v/>
      </c>
      <c r="AC248" s="1" t="str">
        <f>IF(SUMIF(Tirades!$AD$5:$AD$216,G248,Tirades!$AP$5:$AP$216)=0,"",SUMIF(Tirades!$AD$5:$AD$216,G248,Tirades!$AP$5:$AP$216))</f>
        <v/>
      </c>
      <c r="AD248" s="1" t="str">
        <f>IF(SUMIF(Tirades!$AD$221:$AD$432,G248,Tirades!$AP$221:$AP$432)=0,"",SUMIF(Tirades!$AD$221:$AD$432,G248,Tirades!$AP$221:$AP$432))</f>
        <v/>
      </c>
      <c r="AE248" s="1" t="str">
        <f>IF(SUMIF(Tirades!$AD$437:$AD$649,G248,Tirades!$AP$437:$AP$649)=0,"",SUMIF(Tirades!$AD$437:$AD$649,G248,Tirades!$AP$437:$AP$649))</f>
        <v/>
      </c>
      <c r="AF248" s="1" t="str">
        <f>IF(SUMIF(Tirades!$AD$654:$AD$865,G248,Tirades!$AP$654:$AP$865)=0,"",SUMIF(Tirades!$AD$654:$AD$865,G248,Tirades!$AP$654:$AP$865))</f>
        <v/>
      </c>
      <c r="AG248" s="1" t="str">
        <f>IF(SUMIF(Tirades!$AD$870:$AD$1081,G248,Tirades!$AP$870:$AP$1081)=0,"",SUMIF(Tirades!$AD$870:$AD$1081,G248,Tirades!$AP$870:$AP$1081))</f>
        <v/>
      </c>
      <c r="AH248" s="1" t="str">
        <f>IF(SUMIF(Tirades!$AD$5:$AD$1081,G248,Tirades!$AP$5:$AP$1081)=0,"",SUMIF(Tirades!$AD$5:$AD$1081,G248,Tirades!$AP$5:$AP$1081))</f>
        <v/>
      </c>
      <c r="AI248" s="4" t="str">
        <f t="shared" si="141"/>
        <v/>
      </c>
      <c r="AJ248" s="5" t="str">
        <f t="shared" si="142"/>
        <v/>
      </c>
      <c r="AK248" s="1" t="str">
        <f t="shared" si="166"/>
        <v/>
      </c>
      <c r="AL248" s="1">
        <f>SUMIF(Tirades!$AD$5:$AD$1081,G248,Tirades!$AR$5:$AR$1081)</f>
        <v>0</v>
      </c>
      <c r="AM248" s="6">
        <f t="shared" si="150"/>
        <v>0</v>
      </c>
      <c r="AN248" s="1">
        <f>SUMIF(Tirades!$AD$5:$AD$1081,G248,Tirades!$AS$5:$AS$1081)</f>
        <v>0</v>
      </c>
      <c r="AO248" s="7">
        <f t="shared" si="151"/>
        <v>0</v>
      </c>
      <c r="AP248" s="5" t="str">
        <f t="shared" si="143"/>
        <v/>
      </c>
      <c r="AQ248" s="1" t="str">
        <f t="shared" si="144"/>
        <v/>
      </c>
      <c r="AR248" s="1" t="str">
        <f t="shared" si="152"/>
        <v/>
      </c>
      <c r="AS248" t="str">
        <f t="shared" si="153"/>
        <v/>
      </c>
      <c r="AT248" s="1" t="str">
        <f t="shared" si="154"/>
        <v/>
      </c>
      <c r="AU248" s="1" t="str">
        <f t="shared" si="155"/>
        <v/>
      </c>
      <c r="AV248" t="str">
        <f t="shared" si="156"/>
        <v/>
      </c>
      <c r="AW248" s="1" t="str">
        <f t="shared" si="157"/>
        <v/>
      </c>
      <c r="AX248" s="1" t="str">
        <f t="shared" si="158"/>
        <v/>
      </c>
      <c r="AY248" s="1" t="str">
        <f t="shared" si="159"/>
        <v/>
      </c>
      <c r="AZ248" s="1" t="str">
        <f t="shared" si="160"/>
        <v/>
      </c>
      <c r="BA248" s="1" t="str">
        <f t="shared" si="161"/>
        <v/>
      </c>
      <c r="BB248" s="1" t="str">
        <f t="shared" si="162"/>
        <v/>
      </c>
      <c r="BC248" s="1" t="str">
        <f t="shared" si="163"/>
        <v/>
      </c>
      <c r="BD248" s="1" t="str">
        <f t="shared" si="164"/>
        <v/>
      </c>
      <c r="BE248" s="76" t="str">
        <f>IF(G248="","",(SUMIF(Tirades!$BA$5:$BA$1081,G248,Tirades!$BB$5:$BB$1081)))</f>
        <v/>
      </c>
      <c r="BI248" s="30"/>
      <c r="BW248" s="61" t="str">
        <f t="shared" si="169"/>
        <v/>
      </c>
      <c r="BY248" s="75">
        <f t="shared" si="167"/>
        <v>45</v>
      </c>
      <c r="BZ248" s="61" t="str">
        <f t="shared" si="168"/>
        <v>Mónica Muñoz</v>
      </c>
      <c r="CA248" s="90">
        <f>IF(BZ248="","",((SUMIF(Tirades!$AD$5:$AD$1081,G247,Tirades!$AX$5:$AX$1081))+A247))</f>
        <v>2.0000002829999999</v>
      </c>
    </row>
    <row r="249" spans="1:79">
      <c r="A249" s="70">
        <v>2.8500000000000002E-7</v>
      </c>
      <c r="B249" s="143"/>
      <c r="C249" s="142"/>
      <c r="D249" s="145"/>
      <c r="E249" s="127" t="str">
        <f t="shared" si="165"/>
        <v>Bitlles amb les Birres</v>
      </c>
      <c r="F249" s="123"/>
      <c r="G249" s="83"/>
      <c r="H249" s="150"/>
      <c r="I249" s="122">
        <f t="shared" si="145"/>
        <v>31</v>
      </c>
      <c r="J249" s="26"/>
      <c r="K249" s="28" t="str">
        <f t="shared" si="172"/>
        <v/>
      </c>
      <c r="L249" s="142"/>
      <c r="M249" s="122">
        <f t="shared" si="176"/>
        <v>5</v>
      </c>
      <c r="N249" s="26"/>
      <c r="O249" s="28" t="str">
        <f t="shared" si="173"/>
        <v/>
      </c>
      <c r="P249" s="142"/>
      <c r="Q249" s="122">
        <f t="shared" si="177"/>
        <v>0</v>
      </c>
      <c r="R249" s="26"/>
      <c r="S249" s="28" t="str">
        <f t="shared" si="174"/>
        <v/>
      </c>
      <c r="T249" s="142"/>
      <c r="U249" s="122">
        <f t="shared" si="178"/>
        <v>0</v>
      </c>
      <c r="V249" s="26"/>
      <c r="W249" s="28" t="str">
        <f t="shared" si="175"/>
        <v/>
      </c>
      <c r="X249" s="142"/>
      <c r="Y249" s="122">
        <f t="shared" si="149"/>
        <v>0</v>
      </c>
      <c r="Z249" s="26"/>
      <c r="AA249" s="72" t="str">
        <f t="shared" si="140"/>
        <v/>
      </c>
      <c r="AB249" s="25" t="str">
        <f>IF(G249="","",COUNTIF(Tirades!$AY$5:$AY$1081,G249))</f>
        <v/>
      </c>
      <c r="AC249" s="1" t="str">
        <f>IF(SUMIF(Tirades!$AD$5:$AD$216,G249,Tirades!$AP$5:$AP$216)=0,"",SUMIF(Tirades!$AD$5:$AD$216,G249,Tirades!$AP$5:$AP$216))</f>
        <v/>
      </c>
      <c r="AD249" s="1" t="str">
        <f>IF(SUMIF(Tirades!$AD$221:$AD$432,G249,Tirades!$AP$221:$AP$432)=0,"",SUMIF(Tirades!$AD$221:$AD$432,G249,Tirades!$AP$221:$AP$432))</f>
        <v/>
      </c>
      <c r="AE249" s="1" t="str">
        <f>IF(SUMIF(Tirades!$AD$437:$AD$649,G249,Tirades!$AP$437:$AP$649)=0,"",SUMIF(Tirades!$AD$437:$AD$649,G249,Tirades!$AP$437:$AP$649))</f>
        <v/>
      </c>
      <c r="AF249" s="1" t="str">
        <f>IF(SUMIF(Tirades!$AD$654:$AD$865,G249,Tirades!$AP$654:$AP$865)=0,"",SUMIF(Tirades!$AD$654:$AD$865,G249,Tirades!$AP$654:$AP$865))</f>
        <v/>
      </c>
      <c r="AG249" s="1" t="str">
        <f>IF(SUMIF(Tirades!$AD$870:$AD$1081,G249,Tirades!$AP$870:$AP$1081)=0,"",SUMIF(Tirades!$AD$870:$AD$1081,G249,Tirades!$AP$870:$AP$1081))</f>
        <v/>
      </c>
      <c r="AH249" s="1" t="str">
        <f>IF(SUMIF(Tirades!$AD$5:$AD$1081,G249,Tirades!$AP$5:$AP$1081)=0,"",SUMIF(Tirades!$AD$5:$AD$1081,G249,Tirades!$AP$5:$AP$1081))</f>
        <v/>
      </c>
      <c r="AI249" s="4" t="str">
        <f t="shared" si="141"/>
        <v/>
      </c>
      <c r="AJ249" s="5" t="str">
        <f t="shared" si="142"/>
        <v/>
      </c>
      <c r="AK249" s="1" t="str">
        <f t="shared" si="166"/>
        <v/>
      </c>
      <c r="AL249" s="1">
        <f>SUMIF(Tirades!$AD$5:$AD$1081,G249,Tirades!$AR$5:$AR$1081)</f>
        <v>0</v>
      </c>
      <c r="AM249" s="6">
        <f t="shared" si="150"/>
        <v>0</v>
      </c>
      <c r="AN249" s="1">
        <f>SUMIF(Tirades!$AD$5:$AD$1081,G249,Tirades!$AS$5:$AS$1081)</f>
        <v>0</v>
      </c>
      <c r="AO249" s="7">
        <f t="shared" si="151"/>
        <v>0</v>
      </c>
      <c r="AP249" s="5" t="str">
        <f t="shared" si="143"/>
        <v/>
      </c>
      <c r="AQ249" s="1" t="str">
        <f t="shared" si="144"/>
        <v/>
      </c>
      <c r="AR249" s="1" t="str">
        <f t="shared" si="152"/>
        <v/>
      </c>
      <c r="AS249" t="str">
        <f t="shared" si="153"/>
        <v/>
      </c>
      <c r="AT249" s="1" t="str">
        <f t="shared" si="154"/>
        <v/>
      </c>
      <c r="AU249" s="1" t="str">
        <f t="shared" si="155"/>
        <v/>
      </c>
      <c r="AV249" t="str">
        <f t="shared" si="156"/>
        <v/>
      </c>
      <c r="AW249" s="1" t="str">
        <f t="shared" si="157"/>
        <v/>
      </c>
      <c r="AX249" s="1" t="str">
        <f t="shared" si="158"/>
        <v/>
      </c>
      <c r="AY249" s="1" t="str">
        <f t="shared" si="159"/>
        <v/>
      </c>
      <c r="AZ249" s="1" t="str">
        <f t="shared" si="160"/>
        <v/>
      </c>
      <c r="BA249" s="1" t="str">
        <f t="shared" si="161"/>
        <v/>
      </c>
      <c r="BB249" s="1" t="str">
        <f t="shared" si="162"/>
        <v/>
      </c>
      <c r="BC249" s="1" t="str">
        <f t="shared" si="163"/>
        <v/>
      </c>
      <c r="BD249" s="1" t="str">
        <f t="shared" si="164"/>
        <v/>
      </c>
      <c r="BE249" s="76" t="str">
        <f>IF(G249="","",(SUMIF(Tirades!$BA$5:$BA$1081,G249,Tirades!$BB$5:$BB$1081)))</f>
        <v/>
      </c>
      <c r="BI249" s="30"/>
      <c r="BW249" s="61" t="str">
        <f t="shared" si="169"/>
        <v/>
      </c>
      <c r="BY249" s="75" t="str">
        <f t="shared" si="167"/>
        <v/>
      </c>
      <c r="BZ249" s="61" t="str">
        <f t="shared" si="168"/>
        <v/>
      </c>
      <c r="CA249" s="90" t="str">
        <f>IF(BZ249="","",((SUMIF(Tirades!$AD$5:$AD$1081,G248,Tirades!$AX$5:$AX$1081))+A248))</f>
        <v/>
      </c>
    </row>
    <row r="250" spans="1:79">
      <c r="A250" s="70">
        <v>2.8599999999999999E-7</v>
      </c>
      <c r="B250" s="143"/>
      <c r="C250" s="142"/>
      <c r="D250" s="145"/>
      <c r="E250" s="127" t="str">
        <f t="shared" si="165"/>
        <v>Bitlles amb les Birres</v>
      </c>
      <c r="F250" s="123"/>
      <c r="G250" s="83"/>
      <c r="H250" s="151"/>
      <c r="I250" s="122">
        <f t="shared" si="145"/>
        <v>31</v>
      </c>
      <c r="J250" s="26"/>
      <c r="K250" s="28" t="str">
        <f t="shared" si="172"/>
        <v/>
      </c>
      <c r="L250" s="142"/>
      <c r="M250" s="122">
        <f t="shared" si="176"/>
        <v>5</v>
      </c>
      <c r="N250" s="26"/>
      <c r="O250" s="28" t="str">
        <f t="shared" si="173"/>
        <v/>
      </c>
      <c r="P250" s="142"/>
      <c r="Q250" s="122">
        <f t="shared" si="177"/>
        <v>0</v>
      </c>
      <c r="R250" s="26"/>
      <c r="S250" s="28" t="str">
        <f t="shared" si="174"/>
        <v/>
      </c>
      <c r="T250" s="142"/>
      <c r="U250" s="122">
        <f t="shared" si="178"/>
        <v>0</v>
      </c>
      <c r="V250" s="26"/>
      <c r="W250" s="28" t="str">
        <f t="shared" si="175"/>
        <v/>
      </c>
      <c r="X250" s="142"/>
      <c r="Y250" s="122">
        <f t="shared" si="149"/>
        <v>0</v>
      </c>
      <c r="Z250" s="26"/>
      <c r="AA250" s="72" t="str">
        <f t="shared" si="140"/>
        <v/>
      </c>
      <c r="AB250" s="25" t="str">
        <f>IF(G250="","",COUNTIF(Tirades!$AY$5:$AY$1081,G250))</f>
        <v/>
      </c>
      <c r="AC250" s="1" t="str">
        <f>IF(SUMIF(Tirades!$AD$5:$AD$216,G250,Tirades!$AP$5:$AP$216)=0,"",SUMIF(Tirades!$AD$5:$AD$216,G250,Tirades!$AP$5:$AP$216))</f>
        <v/>
      </c>
      <c r="AD250" s="1" t="str">
        <f>IF(SUMIF(Tirades!$AD$221:$AD$432,G250,Tirades!$AP$221:$AP$432)=0,"",SUMIF(Tirades!$AD$221:$AD$432,G250,Tirades!$AP$221:$AP$432))</f>
        <v/>
      </c>
      <c r="AE250" s="1" t="str">
        <f>IF(SUMIF(Tirades!$AD$437:$AD$649,G250,Tirades!$AP$437:$AP$649)=0,"",SUMIF(Tirades!$AD$437:$AD$649,G250,Tirades!$AP$437:$AP$649))</f>
        <v/>
      </c>
      <c r="AF250" s="1" t="str">
        <f>IF(SUMIF(Tirades!$AD$654:$AD$865,G250,Tirades!$AP$654:$AP$865)=0,"",SUMIF(Tirades!$AD$654:$AD$865,G250,Tirades!$AP$654:$AP$865))</f>
        <v/>
      </c>
      <c r="AG250" s="1" t="str">
        <f>IF(SUMIF(Tirades!$AD$870:$AD$1081,G250,Tirades!$AP$870:$AP$1081)=0,"",SUMIF(Tirades!$AD$870:$AD$1081,G250,Tirades!$AP$870:$AP$1081))</f>
        <v/>
      </c>
      <c r="AH250" s="1" t="str">
        <f>IF(SUMIF(Tirades!$AD$5:$AD$1081,G250,Tirades!$AP$5:$AP$1081)=0,"",SUMIF(Tirades!$AD$5:$AD$1081,G250,Tirades!$AP$5:$AP$1081))</f>
        <v/>
      </c>
      <c r="AI250" s="4" t="str">
        <f t="shared" si="141"/>
        <v/>
      </c>
      <c r="AJ250" s="5" t="str">
        <f t="shared" si="142"/>
        <v/>
      </c>
      <c r="AK250" s="1" t="str">
        <f t="shared" si="166"/>
        <v/>
      </c>
      <c r="AL250" s="1">
        <f>SUMIF(Tirades!$AD$5:$AD$1081,G250,Tirades!$AR$5:$AR$1081)</f>
        <v>0</v>
      </c>
      <c r="AM250" s="6">
        <f t="shared" si="150"/>
        <v>0</v>
      </c>
      <c r="AN250" s="1">
        <f>SUMIF(Tirades!$AD$5:$AD$1081,G250,Tirades!$AS$5:$AS$1081)</f>
        <v>0</v>
      </c>
      <c r="AO250" s="7">
        <f t="shared" si="151"/>
        <v>0</v>
      </c>
      <c r="AP250" s="5" t="str">
        <f t="shared" si="143"/>
        <v/>
      </c>
      <c r="AQ250" s="1" t="str">
        <f t="shared" si="144"/>
        <v/>
      </c>
      <c r="AR250" s="1" t="str">
        <f t="shared" si="152"/>
        <v/>
      </c>
      <c r="AS250" t="str">
        <f t="shared" si="153"/>
        <v/>
      </c>
      <c r="AT250" s="1" t="str">
        <f t="shared" si="154"/>
        <v/>
      </c>
      <c r="AU250" s="1" t="str">
        <f t="shared" si="155"/>
        <v/>
      </c>
      <c r="AV250" t="str">
        <f t="shared" si="156"/>
        <v/>
      </c>
      <c r="AW250" s="1" t="str">
        <f t="shared" si="157"/>
        <v/>
      </c>
      <c r="AX250" s="1" t="str">
        <f t="shared" si="158"/>
        <v/>
      </c>
      <c r="AY250" s="1" t="str">
        <f t="shared" si="159"/>
        <v/>
      </c>
      <c r="AZ250" s="1" t="str">
        <f t="shared" si="160"/>
        <v/>
      </c>
      <c r="BA250" s="1" t="str">
        <f t="shared" si="161"/>
        <v/>
      </c>
      <c r="BB250" s="1" t="str">
        <f t="shared" si="162"/>
        <v/>
      </c>
      <c r="BC250" s="1" t="str">
        <f t="shared" si="163"/>
        <v/>
      </c>
      <c r="BD250" s="1" t="str">
        <f t="shared" si="164"/>
        <v/>
      </c>
      <c r="BE250" s="76" t="str">
        <f>IF(G250="","",(SUMIF(Tirades!$BA$5:$BA$1081,G250,Tirades!$BB$5:$BB$1081)))</f>
        <v/>
      </c>
      <c r="BI250" s="30"/>
      <c r="BW250" s="61" t="str">
        <f t="shared" si="169"/>
        <v/>
      </c>
      <c r="BY250" s="75" t="str">
        <f t="shared" si="167"/>
        <v/>
      </c>
      <c r="BZ250" s="61" t="str">
        <f t="shared" si="168"/>
        <v/>
      </c>
      <c r="CA250" s="90" t="str">
        <f>IF(BZ250="","",((SUMIF(Tirades!$AD$5:$AD$1081,G249,Tirades!$AX$5:$AX$1081))+A249))</f>
        <v/>
      </c>
    </row>
    <row r="251" spans="1:79">
      <c r="A251" s="70">
        <v>2.8700000000000002E-7</v>
      </c>
      <c r="B251" s="143">
        <v>32</v>
      </c>
      <c r="C251" s="142"/>
      <c r="D251" s="146" t="s">
        <v>269</v>
      </c>
      <c r="E251" s="127" t="str">
        <f>D251</f>
        <v>Birra Amunt Bitlla Avall</v>
      </c>
      <c r="F251" s="123"/>
      <c r="G251" s="83" t="s">
        <v>270</v>
      </c>
      <c r="H251" s="152">
        <v>32</v>
      </c>
      <c r="I251" s="122">
        <f>H251</f>
        <v>32</v>
      </c>
      <c r="J251" s="26">
        <v>2</v>
      </c>
      <c r="K251" s="28">
        <f t="shared" si="172"/>
        <v>322</v>
      </c>
      <c r="L251" s="142">
        <v>22</v>
      </c>
      <c r="M251" s="122">
        <f>L251</f>
        <v>22</v>
      </c>
      <c r="N251" s="26">
        <v>3</v>
      </c>
      <c r="O251" s="28">
        <f t="shared" si="173"/>
        <v>223</v>
      </c>
      <c r="P251" s="142"/>
      <c r="Q251" s="122">
        <f>P251</f>
        <v>0</v>
      </c>
      <c r="R251" s="26"/>
      <c r="S251" s="28" t="str">
        <f t="shared" si="174"/>
        <v/>
      </c>
      <c r="T251" s="142"/>
      <c r="U251" s="122">
        <f>T251</f>
        <v>0</v>
      </c>
      <c r="V251" s="26"/>
      <c r="W251" s="28" t="str">
        <f t="shared" si="175"/>
        <v/>
      </c>
      <c r="X251" s="142"/>
      <c r="Y251" s="122">
        <f>X251</f>
        <v>0</v>
      </c>
      <c r="Z251" s="26"/>
      <c r="AA251" s="72" t="str">
        <f t="shared" si="140"/>
        <v/>
      </c>
      <c r="AB251" s="25">
        <f>IF(G251="","",COUNTIF(Tirades!$AY$5:$AY$1081,G251))</f>
        <v>2</v>
      </c>
      <c r="AC251" s="1">
        <f>IF(SUMIF(Tirades!$AD$5:$AD$216,G251,Tirades!$AP$5:$AP$216)=0,"",SUMIF(Tirades!$AD$5:$AD$216,G251,Tirades!$AP$5:$AP$216))</f>
        <v>58</v>
      </c>
      <c r="AD251" s="1">
        <f>IF(SUMIF(Tirades!$AD$221:$AD$432,G251,Tirades!$AP$221:$AP$432)=0,"",SUMIF(Tirades!$AD$221:$AD$432,G251,Tirades!$AP$221:$AP$432))</f>
        <v>79</v>
      </c>
      <c r="AE251" s="1" t="str">
        <f>IF(SUMIF(Tirades!$AD$437:$AD$649,G251,Tirades!$AP$437:$AP$649)=0,"",SUMIF(Tirades!$AD$437:$AD$649,G251,Tirades!$AP$437:$AP$649))</f>
        <v/>
      </c>
      <c r="AF251" s="1" t="str">
        <f>IF(SUMIF(Tirades!$AD$654:$AD$865,G251,Tirades!$AP$654:$AP$865)=0,"",SUMIF(Tirades!$AD$654:$AD$865,G251,Tirades!$AP$654:$AP$865))</f>
        <v/>
      </c>
      <c r="AG251" s="1" t="str">
        <f>IF(SUMIF(Tirades!$AD$870:$AD$1081,G251,Tirades!$AP$870:$AP$1081)=0,"",SUMIF(Tirades!$AD$870:$AD$1081,G251,Tirades!$AP$870:$AP$1081))</f>
        <v/>
      </c>
      <c r="AH251" s="1">
        <f>IF(SUMIF(Tirades!$AD$5:$AD$1081,G251,Tirades!$AP$5:$AP$1081)=0,"",SUMIF(Tirades!$AD$5:$AD$1081,G251,Tirades!$AP$5:$AP$1081))</f>
        <v>137</v>
      </c>
      <c r="AI251" s="4">
        <f t="shared" si="141"/>
        <v>68.5</v>
      </c>
      <c r="AJ251" s="5">
        <f t="shared" si="142"/>
        <v>68.505501143499998</v>
      </c>
      <c r="AK251" s="1">
        <f t="shared" si="166"/>
        <v>24</v>
      </c>
      <c r="AL251" s="1">
        <f>SUMIF(Tirades!$AD$5:$AD$1081,G251,Tirades!$AR$5:$AR$1081)</f>
        <v>11</v>
      </c>
      <c r="AM251" s="6">
        <f t="shared" si="150"/>
        <v>1.0999999999999999E-2</v>
      </c>
      <c r="AN251" s="1">
        <f>SUMIF(Tirades!$AD$5:$AD$1081,G251,Tirades!$AS$5:$AS$1081)</f>
        <v>2</v>
      </c>
      <c r="AO251" s="7">
        <f t="shared" si="151"/>
        <v>1.9999999999999999E-6</v>
      </c>
      <c r="AP251" s="5">
        <f t="shared" si="143"/>
        <v>137.011002287</v>
      </c>
      <c r="AQ251" s="1" t="str">
        <f t="shared" si="144"/>
        <v>Arnau Massana</v>
      </c>
      <c r="AR251" s="1" t="str">
        <f t="shared" si="152"/>
        <v>Birra Amunt Bitlla Avall</v>
      </c>
      <c r="AS251" t="str">
        <f t="shared" si="153"/>
        <v/>
      </c>
      <c r="AT251" s="1" t="str">
        <f t="shared" si="154"/>
        <v/>
      </c>
      <c r="AU251" s="1" t="str">
        <f t="shared" si="155"/>
        <v/>
      </c>
      <c r="AV251">
        <f t="shared" si="156"/>
        <v>68.505501143499998</v>
      </c>
      <c r="AW251" s="1">
        <f t="shared" si="157"/>
        <v>10</v>
      </c>
      <c r="AX251" s="1" t="str">
        <f t="shared" si="158"/>
        <v>Arnau Massana</v>
      </c>
      <c r="AY251" s="1" t="str">
        <f t="shared" si="159"/>
        <v/>
      </c>
      <c r="AZ251" s="1" t="str">
        <f t="shared" si="160"/>
        <v/>
      </c>
      <c r="BA251" s="1" t="str">
        <f t="shared" si="161"/>
        <v/>
      </c>
      <c r="BB251" s="1" t="str">
        <f t="shared" si="162"/>
        <v/>
      </c>
      <c r="BC251" s="1" t="str">
        <f t="shared" si="163"/>
        <v/>
      </c>
      <c r="BD251" s="1" t="str">
        <f t="shared" si="164"/>
        <v/>
      </c>
      <c r="BE251" s="76">
        <f>IF(G251="","",(SUMIF(Tirades!$BA$5:$BA$1081,G251,Tirades!$BB$5:$BB$1081)))</f>
        <v>18</v>
      </c>
      <c r="BI251" s="30"/>
      <c r="BW251" s="61" t="str">
        <f t="shared" si="169"/>
        <v/>
      </c>
      <c r="BY251" s="75" t="str">
        <f t="shared" si="167"/>
        <v/>
      </c>
      <c r="BZ251" s="61" t="str">
        <f t="shared" si="168"/>
        <v/>
      </c>
      <c r="CA251" s="90" t="str">
        <f>IF(BZ251="","",((SUMIF(Tirades!$AD$5:$AD$1081,G250,Tirades!$AX$5:$AX$1081))+A250))</f>
        <v/>
      </c>
    </row>
    <row r="252" spans="1:79">
      <c r="A252" s="70">
        <v>2.8799999999999998E-7</v>
      </c>
      <c r="B252" s="143"/>
      <c r="C252" s="142"/>
      <c r="D252" s="147"/>
      <c r="E252" s="127" t="str">
        <f t="shared" si="165"/>
        <v>Birra Amunt Bitlla Avall</v>
      </c>
      <c r="F252" s="123"/>
      <c r="G252" s="83" t="s">
        <v>271</v>
      </c>
      <c r="H252" s="152"/>
      <c r="I252" s="122">
        <f t="shared" si="145"/>
        <v>32</v>
      </c>
      <c r="J252" s="26">
        <v>5</v>
      </c>
      <c r="K252" s="28">
        <f t="shared" si="172"/>
        <v>325</v>
      </c>
      <c r="L252" s="142"/>
      <c r="M252" s="122">
        <f t="shared" si="176"/>
        <v>22</v>
      </c>
      <c r="N252" s="26">
        <v>2</v>
      </c>
      <c r="O252" s="28">
        <f t="shared" si="173"/>
        <v>222</v>
      </c>
      <c r="P252" s="142"/>
      <c r="Q252" s="122">
        <f t="shared" si="177"/>
        <v>0</v>
      </c>
      <c r="R252" s="26"/>
      <c r="S252" s="28" t="str">
        <f t="shared" si="174"/>
        <v/>
      </c>
      <c r="T252" s="142"/>
      <c r="U252" s="122">
        <f t="shared" si="178"/>
        <v>0</v>
      </c>
      <c r="V252" s="26"/>
      <c r="W252" s="28" t="str">
        <f t="shared" si="175"/>
        <v/>
      </c>
      <c r="X252" s="142"/>
      <c r="Y252" s="122">
        <f t="shared" si="149"/>
        <v>0</v>
      </c>
      <c r="Z252" s="26"/>
      <c r="AA252" s="72" t="str">
        <f t="shared" si="140"/>
        <v/>
      </c>
      <c r="AB252" s="25">
        <f>IF(G252="","",COUNTIF(Tirades!$AY$5:$AY$1081,G252))</f>
        <v>2</v>
      </c>
      <c r="AC252" s="1">
        <f>IF(SUMIF(Tirades!$AD$5:$AD$216,G252,Tirades!$AP$5:$AP$216)=0,"",SUMIF(Tirades!$AD$5:$AD$216,G252,Tirades!$AP$5:$AP$216))</f>
        <v>56</v>
      </c>
      <c r="AD252" s="1">
        <f>IF(SUMIF(Tirades!$AD$221:$AD$432,G252,Tirades!$AP$221:$AP$432)=0,"",SUMIF(Tirades!$AD$221:$AD$432,G252,Tirades!$AP$221:$AP$432))</f>
        <v>43</v>
      </c>
      <c r="AE252" s="1" t="str">
        <f>IF(SUMIF(Tirades!$AD$437:$AD$649,G252,Tirades!$AP$437:$AP$649)=0,"",SUMIF(Tirades!$AD$437:$AD$649,G252,Tirades!$AP$437:$AP$649))</f>
        <v/>
      </c>
      <c r="AF252" s="1" t="str">
        <f>IF(SUMIF(Tirades!$AD$654:$AD$865,G252,Tirades!$AP$654:$AP$865)=0,"",SUMIF(Tirades!$AD$654:$AD$865,G252,Tirades!$AP$654:$AP$865))</f>
        <v/>
      </c>
      <c r="AG252" s="1" t="str">
        <f>IF(SUMIF(Tirades!$AD$870:$AD$1081,G252,Tirades!$AP$870:$AP$1081)=0,"",SUMIF(Tirades!$AD$870:$AD$1081,G252,Tirades!$AP$870:$AP$1081))</f>
        <v/>
      </c>
      <c r="AH252" s="1">
        <f>IF(SUMIF(Tirades!$AD$5:$AD$1081,G252,Tirades!$AP$5:$AP$1081)=0,"",SUMIF(Tirades!$AD$5:$AD$1081,G252,Tirades!$AP$5:$AP$1081))</f>
        <v>99</v>
      </c>
      <c r="AI252" s="4">
        <f t="shared" si="141"/>
        <v>49.5</v>
      </c>
      <c r="AJ252" s="5">
        <f t="shared" si="142"/>
        <v>49.503001143999995</v>
      </c>
      <c r="AK252" s="1">
        <f t="shared" si="166"/>
        <v>120</v>
      </c>
      <c r="AL252" s="1">
        <f>SUMIF(Tirades!$AD$5:$AD$1081,G252,Tirades!$AR$5:$AR$1081)</f>
        <v>6</v>
      </c>
      <c r="AM252" s="6">
        <f t="shared" si="150"/>
        <v>6.0000000000000001E-3</v>
      </c>
      <c r="AN252" s="1">
        <f>SUMIF(Tirades!$AD$5:$AD$1081,G252,Tirades!$AS$5:$AS$1081)</f>
        <v>2</v>
      </c>
      <c r="AO252" s="7">
        <f t="shared" si="151"/>
        <v>1.9999999999999999E-6</v>
      </c>
      <c r="AP252" s="5">
        <f t="shared" si="143"/>
        <v>99.006002287999991</v>
      </c>
      <c r="AQ252" s="1" t="str">
        <f t="shared" si="144"/>
        <v>Alex Salich</v>
      </c>
      <c r="AR252" s="1" t="str">
        <f t="shared" si="152"/>
        <v>Birra Amunt Bitlla Avall</v>
      </c>
      <c r="AS252" t="str">
        <f t="shared" si="153"/>
        <v/>
      </c>
      <c r="AT252" s="1" t="str">
        <f t="shared" si="154"/>
        <v/>
      </c>
      <c r="AU252" s="1" t="str">
        <f t="shared" si="155"/>
        <v/>
      </c>
      <c r="AV252">
        <f t="shared" si="156"/>
        <v>49.503001143999995</v>
      </c>
      <c r="AW252" s="1">
        <f t="shared" si="157"/>
        <v>77</v>
      </c>
      <c r="AX252" s="1" t="str">
        <f t="shared" si="158"/>
        <v>Alex Salich</v>
      </c>
      <c r="AY252" s="1" t="str">
        <f t="shared" si="159"/>
        <v/>
      </c>
      <c r="AZ252" s="1" t="str">
        <f t="shared" si="160"/>
        <v/>
      </c>
      <c r="BA252" s="1" t="str">
        <f t="shared" si="161"/>
        <v/>
      </c>
      <c r="BB252" s="1" t="str">
        <f t="shared" si="162"/>
        <v/>
      </c>
      <c r="BC252" s="1" t="str">
        <f t="shared" si="163"/>
        <v/>
      </c>
      <c r="BD252" s="1" t="str">
        <f t="shared" si="164"/>
        <v/>
      </c>
      <c r="BE252" s="76">
        <f>IF(G252="","",(SUMIF(Tirades!$BA$5:$BA$1081,G252,Tirades!$BB$5:$BB$1081)))</f>
        <v>18</v>
      </c>
      <c r="BI252" s="30"/>
      <c r="BW252" s="61" t="str">
        <f t="shared" si="169"/>
        <v/>
      </c>
      <c r="BY252" s="75">
        <f t="shared" si="167"/>
        <v>108</v>
      </c>
      <c r="BZ252" s="61" t="str">
        <f t="shared" si="168"/>
        <v>Arnau Massana</v>
      </c>
      <c r="CA252" s="90">
        <f>IF(BZ252="","",((SUMIF(Tirades!$AD$5:$AD$1081,G251,Tirades!$AX$5:$AX$1081))+A251))</f>
        <v>2.8700000000000002E-7</v>
      </c>
    </row>
    <row r="253" spans="1:79">
      <c r="A253" s="70">
        <v>2.8900000000000001E-7</v>
      </c>
      <c r="B253" s="143"/>
      <c r="C253" s="142"/>
      <c r="D253" s="147"/>
      <c r="E253" s="127" t="str">
        <f t="shared" si="165"/>
        <v>Birra Amunt Bitlla Avall</v>
      </c>
      <c r="F253" s="123"/>
      <c r="G253" s="83" t="s">
        <v>272</v>
      </c>
      <c r="H253" s="152"/>
      <c r="I253" s="122">
        <f t="shared" si="145"/>
        <v>32</v>
      </c>
      <c r="J253" s="26">
        <v>4</v>
      </c>
      <c r="K253" s="28">
        <f t="shared" si="172"/>
        <v>324</v>
      </c>
      <c r="L253" s="142"/>
      <c r="M253" s="122">
        <f t="shared" si="176"/>
        <v>22</v>
      </c>
      <c r="N253" s="26">
        <v>4</v>
      </c>
      <c r="O253" s="28">
        <f t="shared" si="173"/>
        <v>224</v>
      </c>
      <c r="P253" s="142"/>
      <c r="Q253" s="122">
        <f t="shared" si="177"/>
        <v>0</v>
      </c>
      <c r="R253" s="26"/>
      <c r="S253" s="28" t="str">
        <f t="shared" si="174"/>
        <v/>
      </c>
      <c r="T253" s="142"/>
      <c r="U253" s="122">
        <f t="shared" si="178"/>
        <v>0</v>
      </c>
      <c r="V253" s="26"/>
      <c r="W253" s="28" t="str">
        <f t="shared" si="175"/>
        <v/>
      </c>
      <c r="X253" s="142"/>
      <c r="Y253" s="122">
        <f t="shared" si="149"/>
        <v>0</v>
      </c>
      <c r="Z253" s="26"/>
      <c r="AA253" s="72" t="str">
        <f t="shared" si="140"/>
        <v/>
      </c>
      <c r="AB253" s="25">
        <f>IF(G253="","",COUNTIF(Tirades!$AY$5:$AY$1081,G253))</f>
        <v>2</v>
      </c>
      <c r="AC253" s="1">
        <f>IF(SUMIF(Tirades!$AD$5:$AD$216,G253,Tirades!$AP$5:$AP$216)=0,"",SUMIF(Tirades!$AD$5:$AD$216,G253,Tirades!$AP$5:$AP$216))</f>
        <v>61</v>
      </c>
      <c r="AD253" s="1">
        <f>IF(SUMIF(Tirades!$AD$221:$AD$432,G253,Tirades!$AP$221:$AP$432)=0,"",SUMIF(Tirades!$AD$221:$AD$432,G253,Tirades!$AP$221:$AP$432))</f>
        <v>68</v>
      </c>
      <c r="AE253" s="1" t="str">
        <f>IF(SUMIF(Tirades!$AD$437:$AD$649,G253,Tirades!$AP$437:$AP$649)=0,"",SUMIF(Tirades!$AD$437:$AD$649,G253,Tirades!$AP$437:$AP$649))</f>
        <v/>
      </c>
      <c r="AF253" s="1" t="str">
        <f>IF(SUMIF(Tirades!$AD$654:$AD$865,G253,Tirades!$AP$654:$AP$865)=0,"",SUMIF(Tirades!$AD$654:$AD$865,G253,Tirades!$AP$654:$AP$865))</f>
        <v/>
      </c>
      <c r="AG253" s="1" t="str">
        <f>IF(SUMIF(Tirades!$AD$870:$AD$1081,G253,Tirades!$AP$870:$AP$1081)=0,"",SUMIF(Tirades!$AD$870:$AD$1081,G253,Tirades!$AP$870:$AP$1081))</f>
        <v/>
      </c>
      <c r="AH253" s="1">
        <f>IF(SUMIF(Tirades!$AD$5:$AD$1081,G253,Tirades!$AP$5:$AP$1081)=0,"",SUMIF(Tirades!$AD$5:$AD$1081,G253,Tirades!$AP$5:$AP$1081))</f>
        <v>129</v>
      </c>
      <c r="AI253" s="4">
        <f t="shared" si="141"/>
        <v>64.5</v>
      </c>
      <c r="AJ253" s="5">
        <f t="shared" si="142"/>
        <v>64.504502144499995</v>
      </c>
      <c r="AK253" s="1">
        <f t="shared" si="166"/>
        <v>50</v>
      </c>
      <c r="AL253" s="1">
        <f>SUMIF(Tirades!$AD$5:$AD$1081,G253,Tirades!$AR$5:$AR$1081)</f>
        <v>9</v>
      </c>
      <c r="AM253" s="6">
        <f t="shared" si="150"/>
        <v>9.0000000000000011E-3</v>
      </c>
      <c r="AN253" s="1">
        <f>SUMIF(Tirades!$AD$5:$AD$1081,G253,Tirades!$AS$5:$AS$1081)</f>
        <v>4</v>
      </c>
      <c r="AO253" s="7">
        <f t="shared" si="151"/>
        <v>3.9999999999999998E-6</v>
      </c>
      <c r="AP253" s="5">
        <f t="shared" si="143"/>
        <v>129.00900428899999</v>
      </c>
      <c r="AQ253" s="1" t="str">
        <f t="shared" si="144"/>
        <v>Marc Nicolau</v>
      </c>
      <c r="AR253" s="1" t="str">
        <f t="shared" si="152"/>
        <v>Birra Amunt Bitlla Avall</v>
      </c>
      <c r="AS253" t="str">
        <f t="shared" si="153"/>
        <v/>
      </c>
      <c r="AT253" s="1" t="str">
        <f t="shared" si="154"/>
        <v/>
      </c>
      <c r="AU253" s="1" t="str">
        <f t="shared" si="155"/>
        <v/>
      </c>
      <c r="AV253">
        <f t="shared" si="156"/>
        <v>64.504502144499995</v>
      </c>
      <c r="AW253" s="1">
        <f t="shared" si="157"/>
        <v>27</v>
      </c>
      <c r="AX253" s="1" t="str">
        <f t="shared" si="158"/>
        <v>Marc Nicolau</v>
      </c>
      <c r="AY253" s="1" t="str">
        <f t="shared" si="159"/>
        <v/>
      </c>
      <c r="AZ253" s="1" t="str">
        <f t="shared" si="160"/>
        <v/>
      </c>
      <c r="BA253" s="1" t="str">
        <f t="shared" si="161"/>
        <v/>
      </c>
      <c r="BB253" s="1" t="str">
        <f t="shared" si="162"/>
        <v/>
      </c>
      <c r="BC253" s="1" t="str">
        <f t="shared" si="163"/>
        <v/>
      </c>
      <c r="BD253" s="1" t="str">
        <f t="shared" si="164"/>
        <v/>
      </c>
      <c r="BE253" s="76">
        <f>IF(G253="","",(SUMIF(Tirades!$BA$5:$BA$1081,G253,Tirades!$BB$5:$BB$1081)))</f>
        <v>18</v>
      </c>
      <c r="BI253" s="30"/>
      <c r="BW253" s="61" t="str">
        <f t="shared" si="169"/>
        <v/>
      </c>
      <c r="BY253" s="75">
        <f t="shared" si="167"/>
        <v>62</v>
      </c>
      <c r="BZ253" s="61" t="str">
        <f t="shared" si="168"/>
        <v>Alex Salich</v>
      </c>
      <c r="CA253" s="90">
        <f>IF(BZ253="","",((SUMIF(Tirades!$AD$5:$AD$1081,G252,Tirades!$AX$5:$AX$1081))+A252))</f>
        <v>1.0000002880000001</v>
      </c>
    </row>
    <row r="254" spans="1:79">
      <c r="A254" s="70">
        <v>2.8999999999999998E-7</v>
      </c>
      <c r="B254" s="143"/>
      <c r="C254" s="142"/>
      <c r="D254" s="147"/>
      <c r="E254" s="127" t="str">
        <f t="shared" si="165"/>
        <v>Birra Amunt Bitlla Avall</v>
      </c>
      <c r="F254" s="123"/>
      <c r="G254" s="83" t="s">
        <v>273</v>
      </c>
      <c r="H254" s="152"/>
      <c r="I254" s="122">
        <f t="shared" si="145"/>
        <v>32</v>
      </c>
      <c r="J254" s="26">
        <v>3</v>
      </c>
      <c r="K254" s="28">
        <f t="shared" si="172"/>
        <v>323</v>
      </c>
      <c r="L254" s="142"/>
      <c r="M254" s="122">
        <f t="shared" si="176"/>
        <v>22</v>
      </c>
      <c r="N254" s="26">
        <v>5</v>
      </c>
      <c r="O254" s="28">
        <f t="shared" si="173"/>
        <v>225</v>
      </c>
      <c r="P254" s="142"/>
      <c r="Q254" s="122">
        <f t="shared" si="177"/>
        <v>0</v>
      </c>
      <c r="R254" s="26"/>
      <c r="S254" s="28" t="str">
        <f t="shared" si="174"/>
        <v/>
      </c>
      <c r="T254" s="142"/>
      <c r="U254" s="122">
        <f t="shared" si="178"/>
        <v>0</v>
      </c>
      <c r="V254" s="26"/>
      <c r="W254" s="28" t="str">
        <f t="shared" si="175"/>
        <v/>
      </c>
      <c r="X254" s="142"/>
      <c r="Y254" s="122">
        <f t="shared" si="149"/>
        <v>0</v>
      </c>
      <c r="Z254" s="26"/>
      <c r="AA254" s="72" t="str">
        <f t="shared" si="140"/>
        <v/>
      </c>
      <c r="AB254" s="25">
        <f>IF(G254="","",COUNTIF(Tirades!$AY$5:$AY$1081,G254))</f>
        <v>2</v>
      </c>
      <c r="AC254" s="1">
        <f>IF(SUMIF(Tirades!$AD$5:$AD$216,G254,Tirades!$AP$5:$AP$216)=0,"",SUMIF(Tirades!$AD$5:$AD$216,G254,Tirades!$AP$5:$AP$216))</f>
        <v>43</v>
      </c>
      <c r="AD254" s="1">
        <f>IF(SUMIF(Tirades!$AD$221:$AD$432,G254,Tirades!$AP$221:$AP$432)=0,"",SUMIF(Tirades!$AD$221:$AD$432,G254,Tirades!$AP$221:$AP$432))</f>
        <v>70</v>
      </c>
      <c r="AE254" s="1" t="str">
        <f>IF(SUMIF(Tirades!$AD$437:$AD$649,G254,Tirades!$AP$437:$AP$649)=0,"",SUMIF(Tirades!$AD$437:$AD$649,G254,Tirades!$AP$437:$AP$649))</f>
        <v/>
      </c>
      <c r="AF254" s="1" t="str">
        <f>IF(SUMIF(Tirades!$AD$654:$AD$865,G254,Tirades!$AP$654:$AP$865)=0,"",SUMIF(Tirades!$AD$654:$AD$865,G254,Tirades!$AP$654:$AP$865))</f>
        <v/>
      </c>
      <c r="AG254" s="1" t="str">
        <f>IF(SUMIF(Tirades!$AD$870:$AD$1081,G254,Tirades!$AP$870:$AP$1081)=0,"",SUMIF(Tirades!$AD$870:$AD$1081,G254,Tirades!$AP$870:$AP$1081))</f>
        <v/>
      </c>
      <c r="AH254" s="1">
        <f>IF(SUMIF(Tirades!$AD$5:$AD$1081,G254,Tirades!$AP$5:$AP$1081)=0,"",SUMIF(Tirades!$AD$5:$AD$1081,G254,Tirades!$AP$5:$AP$1081))</f>
        <v>113</v>
      </c>
      <c r="AI254" s="4">
        <f t="shared" si="141"/>
        <v>56.5</v>
      </c>
      <c r="AJ254" s="5">
        <f t="shared" si="142"/>
        <v>56.503002645000009</v>
      </c>
      <c r="AK254" s="1">
        <f t="shared" si="166"/>
        <v>76</v>
      </c>
      <c r="AL254" s="1">
        <f>SUMIF(Tirades!$AD$5:$AD$1081,G254,Tirades!$AR$5:$AR$1081)</f>
        <v>6</v>
      </c>
      <c r="AM254" s="6">
        <f t="shared" si="150"/>
        <v>6.0000000000000001E-3</v>
      </c>
      <c r="AN254" s="1">
        <f>SUMIF(Tirades!$AD$5:$AD$1081,G254,Tirades!$AS$5:$AS$1081)</f>
        <v>5</v>
      </c>
      <c r="AO254" s="7">
        <f t="shared" si="151"/>
        <v>4.9999999999999996E-6</v>
      </c>
      <c r="AP254" s="5">
        <f t="shared" si="143"/>
        <v>113.00600529</v>
      </c>
      <c r="AQ254" s="1" t="str">
        <f t="shared" si="144"/>
        <v>Albert Nicolau</v>
      </c>
      <c r="AR254" s="1" t="str">
        <f t="shared" si="152"/>
        <v>Birra Amunt Bitlla Avall</v>
      </c>
      <c r="AS254" t="str">
        <f t="shared" si="153"/>
        <v/>
      </c>
      <c r="AT254" s="1" t="str">
        <f t="shared" si="154"/>
        <v/>
      </c>
      <c r="AU254" s="1" t="str">
        <f t="shared" si="155"/>
        <v/>
      </c>
      <c r="AV254">
        <f t="shared" si="156"/>
        <v>56.503002645000009</v>
      </c>
      <c r="AW254" s="1">
        <f t="shared" si="157"/>
        <v>46</v>
      </c>
      <c r="AX254" s="1" t="str">
        <f t="shared" si="158"/>
        <v>Albert Nicolau</v>
      </c>
      <c r="AY254" s="1" t="str">
        <f t="shared" si="159"/>
        <v/>
      </c>
      <c r="AZ254" s="1" t="str">
        <f t="shared" si="160"/>
        <v/>
      </c>
      <c r="BA254" s="1" t="str">
        <f t="shared" si="161"/>
        <v/>
      </c>
      <c r="BB254" s="1" t="str">
        <f t="shared" si="162"/>
        <v/>
      </c>
      <c r="BC254" s="1" t="str">
        <f t="shared" si="163"/>
        <v/>
      </c>
      <c r="BD254" s="1" t="str">
        <f t="shared" si="164"/>
        <v/>
      </c>
      <c r="BE254" s="76">
        <f>IF(G254="","",(SUMIF(Tirades!$BA$5:$BA$1081,G254,Tirades!$BB$5:$BB$1081)))</f>
        <v>18</v>
      </c>
      <c r="BI254" s="30"/>
      <c r="BW254" s="61" t="str">
        <f t="shared" si="169"/>
        <v/>
      </c>
      <c r="BY254" s="75">
        <f t="shared" si="167"/>
        <v>107</v>
      </c>
      <c r="BZ254" s="61" t="str">
        <f t="shared" si="168"/>
        <v>Marc Nicolau</v>
      </c>
      <c r="CA254" s="90">
        <f>IF(BZ254="","",((SUMIF(Tirades!$AD$5:$AD$1081,G253,Tirades!$AX$5:$AX$1081))+A253))</f>
        <v>2.8900000000000001E-7</v>
      </c>
    </row>
    <row r="255" spans="1:79">
      <c r="A255" s="70">
        <v>2.91E-7</v>
      </c>
      <c r="B255" s="143"/>
      <c r="C255" s="142"/>
      <c r="D255" s="147"/>
      <c r="E255" s="127" t="str">
        <f t="shared" si="165"/>
        <v>Birra Amunt Bitlla Avall</v>
      </c>
      <c r="F255" s="123"/>
      <c r="G255" s="83" t="s">
        <v>274</v>
      </c>
      <c r="H255" s="152"/>
      <c r="I255" s="122">
        <f t="shared" si="145"/>
        <v>32</v>
      </c>
      <c r="J255" s="26">
        <v>1</v>
      </c>
      <c r="K255" s="28">
        <f t="shared" si="172"/>
        <v>321</v>
      </c>
      <c r="L255" s="142"/>
      <c r="M255" s="122">
        <f t="shared" si="176"/>
        <v>22</v>
      </c>
      <c r="N255" s="26">
        <v>1</v>
      </c>
      <c r="O255" s="28">
        <f t="shared" si="173"/>
        <v>221</v>
      </c>
      <c r="P255" s="142"/>
      <c r="Q255" s="122">
        <f t="shared" si="177"/>
        <v>0</v>
      </c>
      <c r="R255" s="26"/>
      <c r="S255" s="28" t="str">
        <f t="shared" si="174"/>
        <v/>
      </c>
      <c r="T255" s="142"/>
      <c r="U255" s="122">
        <f t="shared" si="178"/>
        <v>0</v>
      </c>
      <c r="V255" s="26"/>
      <c r="W255" s="28" t="str">
        <f t="shared" si="175"/>
        <v/>
      </c>
      <c r="X255" s="142"/>
      <c r="Y255" s="122">
        <f t="shared" si="149"/>
        <v>0</v>
      </c>
      <c r="Z255" s="26"/>
      <c r="AA255" s="72" t="str">
        <f t="shared" si="140"/>
        <v/>
      </c>
      <c r="AB255" s="25">
        <f>IF(G255="","",COUNTIF(Tirades!$AY$5:$AY$1081,G255))</f>
        <v>2</v>
      </c>
      <c r="AC255" s="1">
        <f>IF(SUMIF(Tirades!$AD$5:$AD$216,G255,Tirades!$AP$5:$AP$216)=0,"",SUMIF(Tirades!$AD$5:$AD$216,G255,Tirades!$AP$5:$AP$216))</f>
        <v>53</v>
      </c>
      <c r="AD255" s="1">
        <f>IF(SUMIF(Tirades!$AD$221:$AD$432,G255,Tirades!$AP$221:$AP$432)=0,"",SUMIF(Tirades!$AD$221:$AD$432,G255,Tirades!$AP$221:$AP$432))</f>
        <v>74</v>
      </c>
      <c r="AE255" s="1" t="str">
        <f>IF(SUMIF(Tirades!$AD$437:$AD$649,G255,Tirades!$AP$437:$AP$649)=0,"",SUMIF(Tirades!$AD$437:$AD$649,G255,Tirades!$AP$437:$AP$649))</f>
        <v/>
      </c>
      <c r="AF255" s="1" t="str">
        <f>IF(SUMIF(Tirades!$AD$654:$AD$865,G255,Tirades!$AP$654:$AP$865)=0,"",SUMIF(Tirades!$AD$654:$AD$865,G255,Tirades!$AP$654:$AP$865))</f>
        <v/>
      </c>
      <c r="AG255" s="1" t="str">
        <f>IF(SUMIF(Tirades!$AD$870:$AD$1081,G255,Tirades!$AP$870:$AP$1081)=0,"",SUMIF(Tirades!$AD$870:$AD$1081,G255,Tirades!$AP$870:$AP$1081))</f>
        <v/>
      </c>
      <c r="AH255" s="1">
        <f>IF(SUMIF(Tirades!$AD$5:$AD$1081,G255,Tirades!$AP$5:$AP$1081)=0,"",SUMIF(Tirades!$AD$5:$AD$1081,G255,Tirades!$AP$5:$AP$1081))</f>
        <v>127</v>
      </c>
      <c r="AI255" s="4">
        <f t="shared" si="141"/>
        <v>63.5</v>
      </c>
      <c r="AJ255" s="5">
        <f t="shared" si="142"/>
        <v>63.505001145500003</v>
      </c>
      <c r="AK255" s="1">
        <f t="shared" si="166"/>
        <v>51</v>
      </c>
      <c r="AL255" s="1">
        <f>SUMIF(Tirades!$AD$5:$AD$1081,G255,Tirades!$AR$5:$AR$1081)</f>
        <v>10</v>
      </c>
      <c r="AM255" s="6">
        <f t="shared" si="150"/>
        <v>0.01</v>
      </c>
      <c r="AN255" s="1">
        <f>SUMIF(Tirades!$AD$5:$AD$1081,G255,Tirades!$AS$5:$AS$1081)</f>
        <v>2</v>
      </c>
      <c r="AO255" s="7">
        <f t="shared" si="151"/>
        <v>1.9999999999999999E-6</v>
      </c>
      <c r="AP255" s="5">
        <f t="shared" si="143"/>
        <v>127.01000229100001</v>
      </c>
      <c r="AQ255" s="1" t="str">
        <f t="shared" si="144"/>
        <v>David López</v>
      </c>
      <c r="AR255" s="1" t="str">
        <f t="shared" si="152"/>
        <v>Birra Amunt Bitlla Avall</v>
      </c>
      <c r="AS255" t="str">
        <f t="shared" si="153"/>
        <v/>
      </c>
      <c r="AT255" s="1" t="str">
        <f t="shared" si="154"/>
        <v/>
      </c>
      <c r="AU255" s="1" t="str">
        <f t="shared" si="155"/>
        <v/>
      </c>
      <c r="AV255">
        <f t="shared" si="156"/>
        <v>63.505001145500003</v>
      </c>
      <c r="AW255" s="1">
        <f t="shared" si="157"/>
        <v>28</v>
      </c>
      <c r="AX255" s="1" t="str">
        <f t="shared" si="158"/>
        <v>David López</v>
      </c>
      <c r="AY255" s="1" t="str">
        <f t="shared" si="159"/>
        <v/>
      </c>
      <c r="AZ255" s="1" t="str">
        <f t="shared" si="160"/>
        <v/>
      </c>
      <c r="BA255" s="1" t="str">
        <f t="shared" si="161"/>
        <v/>
      </c>
      <c r="BB255" s="1" t="str">
        <f t="shared" si="162"/>
        <v/>
      </c>
      <c r="BC255" s="1" t="str">
        <f t="shared" si="163"/>
        <v/>
      </c>
      <c r="BD255" s="1" t="str">
        <f t="shared" si="164"/>
        <v/>
      </c>
      <c r="BE255" s="76">
        <f>IF(G255="","",(SUMIF(Tirades!$BA$5:$BA$1081,G255,Tirades!$BB$5:$BB$1081)))</f>
        <v>18</v>
      </c>
      <c r="BI255" s="30"/>
      <c r="BW255" s="61" t="str">
        <f t="shared" si="169"/>
        <v/>
      </c>
      <c r="BY255" s="75">
        <f t="shared" si="167"/>
        <v>106</v>
      </c>
      <c r="BZ255" s="61" t="str">
        <f t="shared" si="168"/>
        <v>Albert Nicolau</v>
      </c>
      <c r="CA255" s="90">
        <f>IF(BZ255="","",((SUMIF(Tirades!$AD$5:$AD$1081,G254,Tirades!$AX$5:$AX$1081))+A254))</f>
        <v>2.8999999999999998E-7</v>
      </c>
    </row>
    <row r="256" spans="1:79">
      <c r="A256" s="70">
        <v>2.9199999999999901E-7</v>
      </c>
      <c r="B256" s="143"/>
      <c r="C256" s="142"/>
      <c r="D256" s="147"/>
      <c r="E256" s="127" t="str">
        <f t="shared" si="165"/>
        <v>Birra Amunt Bitlla Avall</v>
      </c>
      <c r="F256" s="123"/>
      <c r="G256" s="83"/>
      <c r="H256" s="152"/>
      <c r="I256" s="122">
        <f t="shared" si="145"/>
        <v>32</v>
      </c>
      <c r="J256" s="26"/>
      <c r="K256" s="28" t="str">
        <f t="shared" si="172"/>
        <v/>
      </c>
      <c r="L256" s="142"/>
      <c r="M256" s="122">
        <f t="shared" si="176"/>
        <v>22</v>
      </c>
      <c r="N256" s="26"/>
      <c r="O256" s="28" t="str">
        <f t="shared" si="173"/>
        <v/>
      </c>
      <c r="P256" s="142"/>
      <c r="Q256" s="122">
        <f t="shared" si="177"/>
        <v>0</v>
      </c>
      <c r="R256" s="26"/>
      <c r="S256" s="28" t="str">
        <f t="shared" si="174"/>
        <v/>
      </c>
      <c r="T256" s="142"/>
      <c r="U256" s="122">
        <f t="shared" si="178"/>
        <v>0</v>
      </c>
      <c r="V256" s="26"/>
      <c r="W256" s="28" t="str">
        <f t="shared" si="175"/>
        <v/>
      </c>
      <c r="X256" s="142"/>
      <c r="Y256" s="122">
        <f t="shared" si="149"/>
        <v>0</v>
      </c>
      <c r="Z256" s="26"/>
      <c r="AA256" s="72" t="str">
        <f t="shared" si="140"/>
        <v/>
      </c>
      <c r="AB256" s="25" t="str">
        <f>IF(G256="","",COUNTIF(Tirades!$AY$5:$AY$1081,G256))</f>
        <v/>
      </c>
      <c r="AC256" s="1" t="str">
        <f>IF(SUMIF(Tirades!$AD$5:$AD$216,G256,Tirades!$AP$5:$AP$216)=0,"",SUMIF(Tirades!$AD$5:$AD$216,G256,Tirades!$AP$5:$AP$216))</f>
        <v/>
      </c>
      <c r="AD256" s="1" t="str">
        <f>IF(SUMIF(Tirades!$AD$221:$AD$432,G256,Tirades!$AP$221:$AP$432)=0,"",SUMIF(Tirades!$AD$221:$AD$432,G256,Tirades!$AP$221:$AP$432))</f>
        <v/>
      </c>
      <c r="AE256" s="1" t="str">
        <f>IF(SUMIF(Tirades!$AD$437:$AD$649,G256,Tirades!$AP$437:$AP$649)=0,"",SUMIF(Tirades!$AD$437:$AD$649,G256,Tirades!$AP$437:$AP$649))</f>
        <v/>
      </c>
      <c r="AF256" s="1" t="str">
        <f>IF(SUMIF(Tirades!$AD$654:$AD$865,G256,Tirades!$AP$654:$AP$865)=0,"",SUMIF(Tirades!$AD$654:$AD$865,G256,Tirades!$AP$654:$AP$865))</f>
        <v/>
      </c>
      <c r="AG256" s="1" t="str">
        <f>IF(SUMIF(Tirades!$AD$870:$AD$1081,G256,Tirades!$AP$870:$AP$1081)=0,"",SUMIF(Tirades!$AD$870:$AD$1081,G256,Tirades!$AP$870:$AP$1081))</f>
        <v/>
      </c>
      <c r="AH256" s="1" t="str">
        <f>IF(SUMIF(Tirades!$AD$5:$AD$1081,G256,Tirades!$AP$5:$AP$1081)=0,"",SUMIF(Tirades!$AD$5:$AD$1081,G256,Tirades!$AP$5:$AP$1081))</f>
        <v/>
      </c>
      <c r="AI256" s="4" t="str">
        <f t="shared" si="141"/>
        <v/>
      </c>
      <c r="AJ256" s="5" t="str">
        <f t="shared" si="142"/>
        <v/>
      </c>
      <c r="AK256" s="1" t="str">
        <f t="shared" si="166"/>
        <v/>
      </c>
      <c r="AL256" s="1">
        <f>SUMIF(Tirades!$AD$5:$AD$1081,G256,Tirades!$AR$5:$AR$1081)</f>
        <v>0</v>
      </c>
      <c r="AM256" s="6">
        <f t="shared" si="150"/>
        <v>0</v>
      </c>
      <c r="AN256" s="1">
        <f>SUMIF(Tirades!$AD$5:$AD$1081,G256,Tirades!$AS$5:$AS$1081)</f>
        <v>0</v>
      </c>
      <c r="AO256" s="7">
        <f t="shared" si="151"/>
        <v>0</v>
      </c>
      <c r="AP256" s="5" t="str">
        <f t="shared" si="143"/>
        <v/>
      </c>
      <c r="AQ256" s="1" t="str">
        <f t="shared" si="144"/>
        <v/>
      </c>
      <c r="AR256" s="1" t="str">
        <f t="shared" si="152"/>
        <v/>
      </c>
      <c r="AS256" t="str">
        <f t="shared" si="153"/>
        <v/>
      </c>
      <c r="AT256" s="1" t="str">
        <f t="shared" si="154"/>
        <v/>
      </c>
      <c r="AU256" s="1" t="str">
        <f t="shared" si="155"/>
        <v/>
      </c>
      <c r="AV256" t="str">
        <f t="shared" si="156"/>
        <v/>
      </c>
      <c r="AW256" s="1" t="str">
        <f t="shared" si="157"/>
        <v/>
      </c>
      <c r="AX256" s="1" t="str">
        <f t="shared" si="158"/>
        <v/>
      </c>
      <c r="AY256" s="1" t="str">
        <f t="shared" si="159"/>
        <v/>
      </c>
      <c r="AZ256" s="1" t="str">
        <f t="shared" si="160"/>
        <v/>
      </c>
      <c r="BA256" s="1" t="str">
        <f t="shared" si="161"/>
        <v/>
      </c>
      <c r="BB256" s="1" t="str">
        <f t="shared" si="162"/>
        <v/>
      </c>
      <c r="BC256" s="1" t="str">
        <f t="shared" si="163"/>
        <v/>
      </c>
      <c r="BD256" s="1" t="str">
        <f t="shared" si="164"/>
        <v/>
      </c>
      <c r="BE256" s="76" t="str">
        <f>IF(G256="","",(SUMIF(Tirades!$BA$5:$BA$1081,G256,Tirades!$BB$5:$BB$1081)))</f>
        <v/>
      </c>
      <c r="BI256" s="30"/>
      <c r="BW256" s="61" t="str">
        <f t="shared" si="169"/>
        <v/>
      </c>
      <c r="BY256" s="75">
        <f t="shared" si="167"/>
        <v>44</v>
      </c>
      <c r="BZ256" s="61" t="str">
        <f t="shared" si="168"/>
        <v>David López</v>
      </c>
      <c r="CA256" s="90">
        <f>IF(BZ256="","",((SUMIF(Tirades!$AD$5:$AD$1081,G255,Tirades!$AX$5:$AX$1081))+A255))</f>
        <v>2.0000002910000001</v>
      </c>
    </row>
    <row r="257" spans="1:79">
      <c r="A257" s="70">
        <v>2.9299999999999999E-7</v>
      </c>
      <c r="B257" s="143"/>
      <c r="C257" s="142"/>
      <c r="D257" s="147"/>
      <c r="E257" s="127" t="str">
        <f t="shared" si="165"/>
        <v>Birra Amunt Bitlla Avall</v>
      </c>
      <c r="F257" s="123"/>
      <c r="G257" s="83"/>
      <c r="H257" s="152"/>
      <c r="I257" s="122">
        <f t="shared" si="145"/>
        <v>32</v>
      </c>
      <c r="J257" s="26"/>
      <c r="K257" s="28" t="str">
        <f t="shared" si="172"/>
        <v/>
      </c>
      <c r="L257" s="142"/>
      <c r="M257" s="122">
        <f t="shared" si="176"/>
        <v>22</v>
      </c>
      <c r="N257" s="26"/>
      <c r="O257" s="28" t="str">
        <f t="shared" si="173"/>
        <v/>
      </c>
      <c r="P257" s="142"/>
      <c r="Q257" s="122">
        <f t="shared" si="177"/>
        <v>0</v>
      </c>
      <c r="R257" s="26"/>
      <c r="S257" s="28" t="str">
        <f t="shared" si="174"/>
        <v/>
      </c>
      <c r="T257" s="142"/>
      <c r="U257" s="122">
        <f t="shared" si="178"/>
        <v>0</v>
      </c>
      <c r="V257" s="26"/>
      <c r="W257" s="28" t="str">
        <f t="shared" si="175"/>
        <v/>
      </c>
      <c r="X257" s="142"/>
      <c r="Y257" s="122">
        <f t="shared" si="149"/>
        <v>0</v>
      </c>
      <c r="Z257" s="26"/>
      <c r="AA257" s="72" t="str">
        <f t="shared" si="140"/>
        <v/>
      </c>
      <c r="AB257" s="25" t="str">
        <f>IF(G257="","",COUNTIF(Tirades!$AY$5:$AY$1081,G257))</f>
        <v/>
      </c>
      <c r="AC257" s="1" t="str">
        <f>IF(SUMIF(Tirades!$AD$5:$AD$216,G257,Tirades!$AP$5:$AP$216)=0,"",SUMIF(Tirades!$AD$5:$AD$216,G257,Tirades!$AP$5:$AP$216))</f>
        <v/>
      </c>
      <c r="AD257" s="1" t="str">
        <f>IF(SUMIF(Tirades!$AD$221:$AD$432,G257,Tirades!$AP$221:$AP$432)=0,"",SUMIF(Tirades!$AD$221:$AD$432,G257,Tirades!$AP$221:$AP$432))</f>
        <v/>
      </c>
      <c r="AE257" s="1" t="str">
        <f>IF(SUMIF(Tirades!$AD$437:$AD$649,G257,Tirades!$AP$437:$AP$649)=0,"",SUMIF(Tirades!$AD$437:$AD$649,G257,Tirades!$AP$437:$AP$649))</f>
        <v/>
      </c>
      <c r="AF257" s="1" t="str">
        <f>IF(SUMIF(Tirades!$AD$654:$AD$865,G257,Tirades!$AP$654:$AP$865)=0,"",SUMIF(Tirades!$AD$654:$AD$865,G257,Tirades!$AP$654:$AP$865))</f>
        <v/>
      </c>
      <c r="AG257" s="1" t="str">
        <f>IF(SUMIF(Tirades!$AD$870:$AD$1081,G257,Tirades!$AP$870:$AP$1081)=0,"",SUMIF(Tirades!$AD$870:$AD$1081,G257,Tirades!$AP$870:$AP$1081))</f>
        <v/>
      </c>
      <c r="AH257" s="1" t="str">
        <f>IF(SUMIF(Tirades!$AD$5:$AD$1081,G257,Tirades!$AP$5:$AP$1081)=0,"",SUMIF(Tirades!$AD$5:$AD$1081,G257,Tirades!$AP$5:$AP$1081))</f>
        <v/>
      </c>
      <c r="AI257" s="4" t="str">
        <f t="shared" si="141"/>
        <v/>
      </c>
      <c r="AJ257" s="5" t="str">
        <f t="shared" si="142"/>
        <v/>
      </c>
      <c r="AK257" s="1" t="str">
        <f t="shared" si="166"/>
        <v/>
      </c>
      <c r="AL257" s="1">
        <f>SUMIF(Tirades!$AD$5:$AD$1081,G257,Tirades!$AR$5:$AR$1081)</f>
        <v>0</v>
      </c>
      <c r="AM257" s="6">
        <f t="shared" si="150"/>
        <v>0</v>
      </c>
      <c r="AN257" s="1">
        <f>SUMIF(Tirades!$AD$5:$AD$1081,G257,Tirades!$AS$5:$AS$1081)</f>
        <v>0</v>
      </c>
      <c r="AO257" s="7">
        <f t="shared" si="151"/>
        <v>0</v>
      </c>
      <c r="AP257" s="5" t="str">
        <f t="shared" si="143"/>
        <v/>
      </c>
      <c r="AQ257" s="1" t="str">
        <f t="shared" si="144"/>
        <v/>
      </c>
      <c r="AR257" s="1" t="str">
        <f t="shared" si="152"/>
        <v/>
      </c>
      <c r="AS257" t="str">
        <f t="shared" si="153"/>
        <v/>
      </c>
      <c r="AT257" s="1" t="str">
        <f t="shared" si="154"/>
        <v/>
      </c>
      <c r="AU257" s="1" t="str">
        <f t="shared" si="155"/>
        <v/>
      </c>
      <c r="AV257" t="str">
        <f t="shared" si="156"/>
        <v/>
      </c>
      <c r="AW257" s="1" t="str">
        <f t="shared" si="157"/>
        <v/>
      </c>
      <c r="AX257" s="1" t="str">
        <f t="shared" si="158"/>
        <v/>
      </c>
      <c r="AY257" s="1" t="str">
        <f t="shared" si="159"/>
        <v/>
      </c>
      <c r="AZ257" s="1" t="str">
        <f t="shared" si="160"/>
        <v/>
      </c>
      <c r="BA257" s="1" t="str">
        <f t="shared" si="161"/>
        <v/>
      </c>
      <c r="BB257" s="1" t="str">
        <f t="shared" si="162"/>
        <v/>
      </c>
      <c r="BC257" s="1" t="str">
        <f t="shared" si="163"/>
        <v/>
      </c>
      <c r="BD257" s="1" t="str">
        <f t="shared" si="164"/>
        <v/>
      </c>
      <c r="BE257" s="76" t="str">
        <f>IF(G257="","",(SUMIF(Tirades!$BA$5:$BA$1081,G257,Tirades!$BB$5:$BB$1081)))</f>
        <v/>
      </c>
      <c r="BI257" s="30"/>
      <c r="BW257" s="61" t="str">
        <f t="shared" si="169"/>
        <v/>
      </c>
      <c r="BY257" s="75" t="str">
        <f t="shared" si="167"/>
        <v/>
      </c>
      <c r="BZ257" s="61" t="str">
        <f t="shared" si="168"/>
        <v/>
      </c>
      <c r="CA257" s="90" t="str">
        <f>IF(BZ257="","",((SUMIF(Tirades!$AD$5:$AD$1081,G256,Tirades!$AX$5:$AX$1081))+A256))</f>
        <v/>
      </c>
    </row>
    <row r="258" spans="1:79">
      <c r="A258" s="70">
        <v>2.9399999999999901E-7</v>
      </c>
      <c r="B258" s="143"/>
      <c r="C258" s="142"/>
      <c r="D258" s="148"/>
      <c r="E258" s="127" t="str">
        <f t="shared" si="165"/>
        <v>Birra Amunt Bitlla Avall</v>
      </c>
      <c r="F258" s="123"/>
      <c r="G258" s="83"/>
      <c r="H258" s="152"/>
      <c r="I258" s="122">
        <f t="shared" si="145"/>
        <v>32</v>
      </c>
      <c r="J258" s="26"/>
      <c r="K258" s="28" t="str">
        <f t="shared" si="172"/>
        <v/>
      </c>
      <c r="L258" s="142"/>
      <c r="M258" s="122">
        <f t="shared" si="176"/>
        <v>22</v>
      </c>
      <c r="N258" s="26"/>
      <c r="O258" s="28" t="str">
        <f t="shared" si="173"/>
        <v/>
      </c>
      <c r="P258" s="142"/>
      <c r="Q258" s="122">
        <f t="shared" si="177"/>
        <v>0</v>
      </c>
      <c r="R258" s="26"/>
      <c r="S258" s="28" t="str">
        <f t="shared" si="174"/>
        <v/>
      </c>
      <c r="T258" s="142"/>
      <c r="U258" s="122">
        <f t="shared" si="178"/>
        <v>0</v>
      </c>
      <c r="V258" s="26"/>
      <c r="W258" s="28" t="str">
        <f t="shared" si="175"/>
        <v/>
      </c>
      <c r="X258" s="142"/>
      <c r="Y258" s="122">
        <f t="shared" si="149"/>
        <v>0</v>
      </c>
      <c r="Z258" s="26"/>
      <c r="AA258" s="72" t="str">
        <f t="shared" si="140"/>
        <v/>
      </c>
      <c r="AB258" s="25" t="str">
        <f>IF(G258="","",COUNTIF(Tirades!$AY$5:$AY$1081,G258))</f>
        <v/>
      </c>
      <c r="AC258" s="1" t="str">
        <f>IF(SUMIF(Tirades!$AD$5:$AD$216,G258,Tirades!$AP$5:$AP$216)=0,"",SUMIF(Tirades!$AD$5:$AD$216,G258,Tirades!$AP$5:$AP$216))</f>
        <v/>
      </c>
      <c r="AD258" s="1" t="str">
        <f>IF(SUMIF(Tirades!$AD$221:$AD$432,G258,Tirades!$AP$221:$AP$432)=0,"",SUMIF(Tirades!$AD$221:$AD$432,G258,Tirades!$AP$221:$AP$432))</f>
        <v/>
      </c>
      <c r="AE258" s="1" t="str">
        <f>IF(SUMIF(Tirades!$AD$437:$AD$649,G258,Tirades!$AP$437:$AP$649)=0,"",SUMIF(Tirades!$AD$437:$AD$649,G258,Tirades!$AP$437:$AP$649))</f>
        <v/>
      </c>
      <c r="AF258" s="1" t="str">
        <f>IF(SUMIF(Tirades!$AD$654:$AD$865,G258,Tirades!$AP$654:$AP$865)=0,"",SUMIF(Tirades!$AD$654:$AD$865,G258,Tirades!$AP$654:$AP$865))</f>
        <v/>
      </c>
      <c r="AG258" s="1" t="str">
        <f>IF(SUMIF(Tirades!$AD$870:$AD$1081,G258,Tirades!$AP$870:$AP$1081)=0,"",SUMIF(Tirades!$AD$870:$AD$1081,G258,Tirades!$AP$870:$AP$1081))</f>
        <v/>
      </c>
      <c r="AH258" s="1" t="str">
        <f>IF(SUMIF(Tirades!$AD$5:$AD$1081,G258,Tirades!$AP$5:$AP$1081)=0,"",SUMIF(Tirades!$AD$5:$AD$1081,G258,Tirades!$AP$5:$AP$1081))</f>
        <v/>
      </c>
      <c r="AI258" s="4" t="str">
        <f t="shared" si="141"/>
        <v/>
      </c>
      <c r="AJ258" s="5" t="str">
        <f t="shared" si="142"/>
        <v/>
      </c>
      <c r="AK258" s="1" t="str">
        <f t="shared" si="166"/>
        <v/>
      </c>
      <c r="AL258" s="1">
        <f>SUMIF(Tirades!$AD$5:$AD$1081,G258,Tirades!$AR$5:$AR$1081)</f>
        <v>0</v>
      </c>
      <c r="AM258" s="6">
        <f t="shared" si="150"/>
        <v>0</v>
      </c>
      <c r="AN258" s="1">
        <f>SUMIF(Tirades!$AD$5:$AD$1081,G258,Tirades!$AS$5:$AS$1081)</f>
        <v>0</v>
      </c>
      <c r="AO258" s="7">
        <f t="shared" si="151"/>
        <v>0</v>
      </c>
      <c r="AP258" s="5" t="str">
        <f t="shared" si="143"/>
        <v/>
      </c>
      <c r="AQ258" s="1" t="str">
        <f t="shared" si="144"/>
        <v/>
      </c>
      <c r="AR258" s="1" t="str">
        <f t="shared" si="152"/>
        <v/>
      </c>
      <c r="AS258" t="str">
        <f t="shared" si="153"/>
        <v/>
      </c>
      <c r="AT258" s="1" t="str">
        <f t="shared" si="154"/>
        <v/>
      </c>
      <c r="AU258" s="1" t="str">
        <f t="shared" si="155"/>
        <v/>
      </c>
      <c r="AV258" t="str">
        <f t="shared" si="156"/>
        <v/>
      </c>
      <c r="AW258" s="1" t="str">
        <f t="shared" si="157"/>
        <v/>
      </c>
      <c r="AX258" s="1" t="str">
        <f t="shared" si="158"/>
        <v/>
      </c>
      <c r="AY258" s="1" t="str">
        <f t="shared" si="159"/>
        <v/>
      </c>
      <c r="AZ258" s="1" t="str">
        <f t="shared" si="160"/>
        <v/>
      </c>
      <c r="BA258" s="1" t="str">
        <f t="shared" si="161"/>
        <v/>
      </c>
      <c r="BB258" s="1" t="str">
        <f t="shared" si="162"/>
        <v/>
      </c>
      <c r="BC258" s="1" t="str">
        <f t="shared" si="163"/>
        <v/>
      </c>
      <c r="BD258" s="1" t="str">
        <f t="shared" si="164"/>
        <v/>
      </c>
      <c r="BE258" s="76" t="str">
        <f>IF(G258="","",(SUMIF(Tirades!$BA$5:$BA$1081,G258,Tirades!$BB$5:$BB$1081)))</f>
        <v/>
      </c>
      <c r="BI258" s="30"/>
      <c r="BW258" s="61" t="str">
        <f t="shared" si="169"/>
        <v/>
      </c>
      <c r="BY258" s="75" t="str">
        <f t="shared" si="167"/>
        <v/>
      </c>
      <c r="BZ258" s="61" t="str">
        <f t="shared" si="168"/>
        <v/>
      </c>
      <c r="CA258" s="90" t="str">
        <f>IF(BZ258="","",((SUMIF(Tirades!$AD$5:$AD$1081,G257,Tirades!$AX$5:$AX$1081))+A257))</f>
        <v/>
      </c>
    </row>
    <row r="259" spans="1:79">
      <c r="A259" s="70">
        <v>2.9499999999999898E-7</v>
      </c>
      <c r="B259" s="143">
        <v>33</v>
      </c>
      <c r="C259" s="142"/>
      <c r="D259" s="144" t="s">
        <v>275</v>
      </c>
      <c r="E259" s="127" t="str">
        <f>D259</f>
        <v>Coca's Family</v>
      </c>
      <c r="F259" s="123"/>
      <c r="G259" s="83" t="s">
        <v>276</v>
      </c>
      <c r="H259" s="152">
        <v>21</v>
      </c>
      <c r="I259" s="122">
        <f>H259</f>
        <v>21</v>
      </c>
      <c r="J259" s="26"/>
      <c r="K259" s="28" t="str">
        <f t="shared" si="172"/>
        <v/>
      </c>
      <c r="L259" s="142">
        <v>31</v>
      </c>
      <c r="M259" s="122">
        <f>L259</f>
        <v>31</v>
      </c>
      <c r="N259" s="26"/>
      <c r="O259" s="28" t="str">
        <f t="shared" si="173"/>
        <v/>
      </c>
      <c r="P259" s="142"/>
      <c r="Q259" s="122">
        <f>P259</f>
        <v>0</v>
      </c>
      <c r="R259" s="26"/>
      <c r="S259" s="28" t="str">
        <f t="shared" si="174"/>
        <v/>
      </c>
      <c r="T259" s="142"/>
      <c r="U259" s="122">
        <f>T259</f>
        <v>0</v>
      </c>
      <c r="V259" s="26"/>
      <c r="W259" s="28" t="str">
        <f t="shared" si="175"/>
        <v/>
      </c>
      <c r="X259" s="142"/>
      <c r="Y259" s="122">
        <f>X259</f>
        <v>0</v>
      </c>
      <c r="Z259" s="26"/>
      <c r="AA259" s="72" t="str">
        <f t="shared" ref="AA259:AA282" si="179">IF(Z259="","",Y259*10+Z259)</f>
        <v/>
      </c>
      <c r="AB259" s="25">
        <f>IF(G259="","",COUNTIF(Tirades!$AY$5:$AY$1081,G259))</f>
        <v>0</v>
      </c>
      <c r="AC259" s="1" t="str">
        <f>IF(SUMIF(Tirades!$AD$5:$AD$216,G259,Tirades!$AP$5:$AP$216)=0,"",SUMIF(Tirades!$AD$5:$AD$216,G259,Tirades!$AP$5:$AP$216))</f>
        <v/>
      </c>
      <c r="AD259" s="1" t="str">
        <f>IF(SUMIF(Tirades!$AD$221:$AD$432,G259,Tirades!$AP$221:$AP$432)=0,"",SUMIF(Tirades!$AD$221:$AD$432,G259,Tirades!$AP$221:$AP$432))</f>
        <v/>
      </c>
      <c r="AE259" s="1" t="str">
        <f>IF(SUMIF(Tirades!$AD$437:$AD$649,G259,Tirades!$AP$437:$AP$649)=0,"",SUMIF(Tirades!$AD$437:$AD$649,G259,Tirades!$AP$437:$AP$649))</f>
        <v/>
      </c>
      <c r="AF259" s="1" t="str">
        <f>IF(SUMIF(Tirades!$AD$654:$AD$865,G259,Tirades!$AP$654:$AP$865)=0,"",SUMIF(Tirades!$AD$654:$AD$865,G259,Tirades!$AP$654:$AP$865))</f>
        <v/>
      </c>
      <c r="AG259" s="1" t="str">
        <f>IF(SUMIF(Tirades!$AD$870:$AD$1081,G259,Tirades!$AP$870:$AP$1081)=0,"",SUMIF(Tirades!$AD$870:$AD$1081,G259,Tirades!$AP$870:$AP$1081))</f>
        <v/>
      </c>
      <c r="AH259" s="1" t="str">
        <f>IF(SUMIF(Tirades!$AD$5:$AD$1081,G259,Tirades!$AP$5:$AP$1081)=0,"",SUMIF(Tirades!$AD$5:$AD$1081,G259,Tirades!$AP$5:$AP$1081))</f>
        <v/>
      </c>
      <c r="AI259" s="4" t="str">
        <f t="shared" ref="AI259:AI282" si="180">IF(BE259=0,"",IF(BE259="","",(AH259/BE259)*9))</f>
        <v/>
      </c>
      <c r="AJ259" s="5" t="str">
        <f t="shared" ref="AJ259:AJ282" si="181">IF(AP259="","",((AP259/BE259)*9))</f>
        <v/>
      </c>
      <c r="AK259" s="1" t="str">
        <f t="shared" si="166"/>
        <v/>
      </c>
      <c r="AL259" s="1">
        <f>SUMIF(Tirades!$AD$5:$AD$1081,G259,Tirades!$AR$5:$AR$1081)</f>
        <v>0</v>
      </c>
      <c r="AM259" s="6">
        <f t="shared" si="150"/>
        <v>0</v>
      </c>
      <c r="AN259" s="1">
        <f>SUMIF(Tirades!$AD$5:$AD$1081,G259,Tirades!$AS$5:$AS$1081)</f>
        <v>0</v>
      </c>
      <c r="AO259" s="7">
        <f t="shared" si="151"/>
        <v>0</v>
      </c>
      <c r="AP259" s="5" t="str">
        <f t="shared" ref="AP259:AP282" si="182">IF(AH259="","",AH259+AM259+AO259+A259)</f>
        <v/>
      </c>
      <c r="AQ259" s="1" t="str">
        <f t="shared" ref="AQ259:AQ282" si="183">IF(G259="","",G259)</f>
        <v>Laia Escolano</v>
      </c>
      <c r="AR259" s="1" t="str">
        <f t="shared" si="152"/>
        <v>Coca's Family</v>
      </c>
      <c r="AS259" t="str">
        <f t="shared" si="153"/>
        <v/>
      </c>
      <c r="AT259" s="1" t="str">
        <f t="shared" si="154"/>
        <v/>
      </c>
      <c r="AU259" s="1" t="str">
        <f t="shared" si="155"/>
        <v/>
      </c>
      <c r="AV259" t="str">
        <f t="shared" si="156"/>
        <v/>
      </c>
      <c r="AW259" s="1" t="str">
        <f t="shared" si="157"/>
        <v/>
      </c>
      <c r="AX259" s="1" t="str">
        <f t="shared" si="158"/>
        <v/>
      </c>
      <c r="AY259" s="1" t="str">
        <f t="shared" si="159"/>
        <v/>
      </c>
      <c r="AZ259" s="1" t="str">
        <f t="shared" si="160"/>
        <v/>
      </c>
      <c r="BA259" s="1" t="str">
        <f t="shared" si="161"/>
        <v/>
      </c>
      <c r="BB259" s="1" t="str">
        <f t="shared" si="162"/>
        <v/>
      </c>
      <c r="BC259" s="1" t="str">
        <f t="shared" si="163"/>
        <v/>
      </c>
      <c r="BD259" s="1" t="str">
        <f t="shared" si="164"/>
        <v/>
      </c>
      <c r="BE259" s="76">
        <f>IF(G259="","",(SUMIF(Tirades!$BA$5:$BA$1081,G259,Tirades!$BB$5:$BB$1081)))</f>
        <v>0</v>
      </c>
      <c r="BI259" s="30"/>
      <c r="BW259" s="61" t="str">
        <f t="shared" si="169"/>
        <v/>
      </c>
      <c r="BY259" s="75" t="str">
        <f t="shared" si="167"/>
        <v/>
      </c>
      <c r="BZ259" s="61" t="str">
        <f t="shared" si="168"/>
        <v/>
      </c>
      <c r="CA259" s="90" t="str">
        <f>IF(BZ259="","",((SUMIF(Tirades!$AD$5:$AD$1081,G258,Tirades!$AX$5:$AX$1081))+A258))</f>
        <v/>
      </c>
    </row>
    <row r="260" spans="1:79">
      <c r="A260" s="70">
        <v>2.95999999999999E-7</v>
      </c>
      <c r="B260" s="143"/>
      <c r="C260" s="142"/>
      <c r="D260" s="145"/>
      <c r="E260" s="127" t="str">
        <f t="shared" si="165"/>
        <v>Coca's Family</v>
      </c>
      <c r="F260" s="123"/>
      <c r="G260" s="83" t="s">
        <v>277</v>
      </c>
      <c r="H260" s="152"/>
      <c r="I260" s="122">
        <f t="shared" ref="I260:I322" si="184">I259</f>
        <v>21</v>
      </c>
      <c r="J260" s="26">
        <v>4</v>
      </c>
      <c r="K260" s="28">
        <f t="shared" si="172"/>
        <v>214</v>
      </c>
      <c r="L260" s="142"/>
      <c r="M260" s="122">
        <f t="shared" si="176"/>
        <v>31</v>
      </c>
      <c r="N260" s="26">
        <v>4</v>
      </c>
      <c r="O260" s="28">
        <f t="shared" si="173"/>
        <v>314</v>
      </c>
      <c r="P260" s="142"/>
      <c r="Q260" s="122">
        <f t="shared" si="177"/>
        <v>0</v>
      </c>
      <c r="R260" s="26"/>
      <c r="S260" s="28" t="str">
        <f t="shared" si="174"/>
        <v/>
      </c>
      <c r="T260" s="142"/>
      <c r="U260" s="122">
        <f t="shared" si="178"/>
        <v>0</v>
      </c>
      <c r="V260" s="26"/>
      <c r="W260" s="28" t="str">
        <f t="shared" si="175"/>
        <v/>
      </c>
      <c r="X260" s="142"/>
      <c r="Y260" s="122">
        <f t="shared" ref="Y260:Y322" si="185">Y259</f>
        <v>0</v>
      </c>
      <c r="Z260" s="26"/>
      <c r="AA260" s="72" t="str">
        <f t="shared" si="179"/>
        <v/>
      </c>
      <c r="AB260" s="25">
        <f>IF(G260="","",COUNTIF(Tirades!$AY$5:$AY$1081,G260))</f>
        <v>2</v>
      </c>
      <c r="AC260" s="1">
        <f>IF(SUMIF(Tirades!$AD$5:$AD$216,G260,Tirades!$AP$5:$AP$216)=0,"",SUMIF(Tirades!$AD$5:$AD$216,G260,Tirades!$AP$5:$AP$216))</f>
        <v>47</v>
      </c>
      <c r="AD260" s="1">
        <f>IF(SUMIF(Tirades!$AD$221:$AD$432,G260,Tirades!$AP$221:$AP$432)=0,"",SUMIF(Tirades!$AD$221:$AD$432,G260,Tirades!$AP$221:$AP$432))</f>
        <v>58</v>
      </c>
      <c r="AE260" s="1" t="str">
        <f>IF(SUMIF(Tirades!$AD$437:$AD$649,G260,Tirades!$AP$437:$AP$649)=0,"",SUMIF(Tirades!$AD$437:$AD$649,G260,Tirades!$AP$437:$AP$649))</f>
        <v/>
      </c>
      <c r="AF260" s="1" t="str">
        <f>IF(SUMIF(Tirades!$AD$654:$AD$865,G260,Tirades!$AP$654:$AP$865)=0,"",SUMIF(Tirades!$AD$654:$AD$865,G260,Tirades!$AP$654:$AP$865))</f>
        <v/>
      </c>
      <c r="AG260" s="1" t="str">
        <f>IF(SUMIF(Tirades!$AD$870:$AD$1081,G260,Tirades!$AP$870:$AP$1081)=0,"",SUMIF(Tirades!$AD$870:$AD$1081,G260,Tirades!$AP$870:$AP$1081))</f>
        <v/>
      </c>
      <c r="AH260" s="1">
        <f>IF(SUMIF(Tirades!$AD$5:$AD$1081,G260,Tirades!$AP$5:$AP$1081)=0,"",SUMIF(Tirades!$AD$5:$AD$1081,G260,Tirades!$AP$5:$AP$1081))</f>
        <v>105</v>
      </c>
      <c r="AI260" s="4">
        <f t="shared" si="180"/>
        <v>52.5</v>
      </c>
      <c r="AJ260" s="5">
        <f t="shared" si="181"/>
        <v>52.503001648000001</v>
      </c>
      <c r="AK260" s="1">
        <f t="shared" si="166"/>
        <v>106</v>
      </c>
      <c r="AL260" s="1">
        <f>SUMIF(Tirades!$AD$5:$AD$1081,G260,Tirades!$AR$5:$AR$1081)</f>
        <v>6</v>
      </c>
      <c r="AM260" s="6">
        <f t="shared" ref="AM260:AM282" si="186">AL260*0.001</f>
        <v>6.0000000000000001E-3</v>
      </c>
      <c r="AN260" s="1">
        <f>SUMIF(Tirades!$AD$5:$AD$1081,G260,Tirades!$AS$5:$AS$1081)</f>
        <v>3</v>
      </c>
      <c r="AO260" s="7">
        <f t="shared" ref="AO260:AO282" si="187">AN260*0.000001</f>
        <v>3.0000000000000001E-6</v>
      </c>
      <c r="AP260" s="5">
        <f t="shared" si="182"/>
        <v>105.006003296</v>
      </c>
      <c r="AQ260" s="1" t="str">
        <f t="shared" si="183"/>
        <v>Edu Cruz</v>
      </c>
      <c r="AR260" s="1" t="str">
        <f t="shared" ref="AR260:AR282" si="188">IF(AQ260="","",E260)</f>
        <v>Coca's Family</v>
      </c>
      <c r="AS260" t="str">
        <f t="shared" ref="AS260:AS282" si="189">IF(ISNUMBER(FIND("f",F260)), AJ260, "")</f>
        <v/>
      </c>
      <c r="AT260" s="1" t="str">
        <f t="shared" ref="AT260:AT322" si="190">IF(AS260="","",(RANK(AS260,$AS$3:$AS$322,0)))</f>
        <v/>
      </c>
      <c r="AU260" s="1" t="str">
        <f t="shared" ref="AU260:AU282" si="191">IF(AS260="","",AQ260)</f>
        <v/>
      </c>
      <c r="AV260">
        <f t="shared" ref="AV260:AV282" si="192">IF(ISNUMBER(FIND("f",F260)), "", AJ260)</f>
        <v>52.503001648000001</v>
      </c>
      <c r="AW260" s="1">
        <f t="shared" ref="AW260:AW322" si="193">IF(AV260="","",(RANK(AV260,$AV$3:$AV$322,0)))</f>
        <v>65</v>
      </c>
      <c r="AX260" s="1" t="str">
        <f t="shared" ref="AX260:AX282" si="194">IF(AV260="","",AQ260)</f>
        <v>Edu Cruz</v>
      </c>
      <c r="AY260" s="1" t="str">
        <f t="shared" ref="AY260:AY282" si="195">IF(ISNUMBER(FIND("a",F260)), AJ260, "")</f>
        <v/>
      </c>
      <c r="AZ260" s="1" t="str">
        <f t="shared" ref="AZ260:AZ322" si="196">IF(AY260="","",(RANK(AY260,$AY$3:$AY$322,0)))</f>
        <v/>
      </c>
      <c r="BA260" s="1" t="str">
        <f t="shared" ref="BA260:BA282" si="197">IF(AY260="","",AQ260)</f>
        <v/>
      </c>
      <c r="BB260" s="1" t="str">
        <f t="shared" ref="BB260:BB282" si="198">IF(ISNUMBER(FIND("b",F260)), AJ260, "")</f>
        <v/>
      </c>
      <c r="BC260" s="1" t="str">
        <f t="shared" ref="BC260:BC322" si="199">IF(BB260="","",(RANK(BB260,$BB$3:$BB$322,0)))</f>
        <v/>
      </c>
      <c r="BD260" s="1" t="str">
        <f t="shared" ref="BD260:BD282" si="200">IF(BB260="","",AQ260)</f>
        <v/>
      </c>
      <c r="BE260" s="76">
        <f>IF(G260="","",(SUMIF(Tirades!$BA$5:$BA$1081,G260,Tirades!$BB$5:$BB$1081)))</f>
        <v>18</v>
      </c>
      <c r="BI260" s="30"/>
      <c r="BW260" s="61" t="str">
        <f t="shared" si="169"/>
        <v/>
      </c>
      <c r="BY260" s="75">
        <f t="shared" si="167"/>
        <v>105</v>
      </c>
      <c r="BZ260" s="61" t="str">
        <f t="shared" si="168"/>
        <v>Laia Escolano</v>
      </c>
      <c r="CA260" s="90">
        <f>IF(BZ260="","",((SUMIF(Tirades!$AD$5:$AD$1081,G259,Tirades!$AX$5:$AX$1081))+A259))</f>
        <v>2.9499999999999898E-7</v>
      </c>
    </row>
    <row r="261" spans="1:79">
      <c r="A261" s="70">
        <v>2.9699999999999902E-7</v>
      </c>
      <c r="B261" s="143"/>
      <c r="C261" s="142"/>
      <c r="D261" s="145"/>
      <c r="E261" s="127" t="str">
        <f t="shared" ref="E261:E322" si="201">E260</f>
        <v>Coca's Family</v>
      </c>
      <c r="F261" s="123"/>
      <c r="G261" s="83" t="s">
        <v>278</v>
      </c>
      <c r="H261" s="152"/>
      <c r="I261" s="122">
        <f t="shared" si="184"/>
        <v>21</v>
      </c>
      <c r="J261" s="26">
        <v>1</v>
      </c>
      <c r="K261" s="28">
        <f t="shared" si="172"/>
        <v>211</v>
      </c>
      <c r="L261" s="142"/>
      <c r="M261" s="122">
        <f t="shared" si="176"/>
        <v>31</v>
      </c>
      <c r="N261" s="26">
        <v>1</v>
      </c>
      <c r="O261" s="28">
        <f t="shared" si="173"/>
        <v>311</v>
      </c>
      <c r="P261" s="142"/>
      <c r="Q261" s="122">
        <f t="shared" si="177"/>
        <v>0</v>
      </c>
      <c r="R261" s="26"/>
      <c r="S261" s="28" t="str">
        <f t="shared" si="174"/>
        <v/>
      </c>
      <c r="T261" s="142"/>
      <c r="U261" s="122">
        <f t="shared" si="178"/>
        <v>0</v>
      </c>
      <c r="V261" s="26"/>
      <c r="W261" s="28" t="str">
        <f t="shared" si="175"/>
        <v/>
      </c>
      <c r="X261" s="142"/>
      <c r="Y261" s="122">
        <f t="shared" si="185"/>
        <v>0</v>
      </c>
      <c r="Z261" s="26"/>
      <c r="AA261" s="72" t="str">
        <f t="shared" si="179"/>
        <v/>
      </c>
      <c r="AB261" s="25">
        <f>IF(G261="","",COUNTIF(Tirades!$AY$5:$AY$1081,G261))</f>
        <v>2</v>
      </c>
      <c r="AC261" s="1">
        <f>IF(SUMIF(Tirades!$AD$5:$AD$216,G261,Tirades!$AP$5:$AP$216)=0,"",SUMIF(Tirades!$AD$5:$AD$216,G261,Tirades!$AP$5:$AP$216))</f>
        <v>49</v>
      </c>
      <c r="AD261" s="1">
        <f>IF(SUMIF(Tirades!$AD$221:$AD$432,G261,Tirades!$AP$221:$AP$432)=0,"",SUMIF(Tirades!$AD$221:$AD$432,G261,Tirades!$AP$221:$AP$432))</f>
        <v>43</v>
      </c>
      <c r="AE261" s="1" t="str">
        <f>IF(SUMIF(Tirades!$AD$437:$AD$649,G261,Tirades!$AP$437:$AP$649)=0,"",SUMIF(Tirades!$AD$437:$AD$649,G261,Tirades!$AP$437:$AP$649))</f>
        <v/>
      </c>
      <c r="AF261" s="1" t="str">
        <f>IF(SUMIF(Tirades!$AD$654:$AD$865,G261,Tirades!$AP$654:$AP$865)=0,"",SUMIF(Tirades!$AD$654:$AD$865,G261,Tirades!$AP$654:$AP$865))</f>
        <v/>
      </c>
      <c r="AG261" s="1" t="str">
        <f>IF(SUMIF(Tirades!$AD$870:$AD$1081,G261,Tirades!$AP$870:$AP$1081)=0,"",SUMIF(Tirades!$AD$870:$AD$1081,G261,Tirades!$AP$870:$AP$1081))</f>
        <v/>
      </c>
      <c r="AH261" s="1">
        <f>IF(SUMIF(Tirades!$AD$5:$AD$1081,G261,Tirades!$AP$5:$AP$1081)=0,"",SUMIF(Tirades!$AD$5:$AD$1081,G261,Tirades!$AP$5:$AP$1081))</f>
        <v>92</v>
      </c>
      <c r="AI261" s="4">
        <f t="shared" si="180"/>
        <v>46</v>
      </c>
      <c r="AJ261" s="5">
        <f t="shared" si="181"/>
        <v>46.003000148499993</v>
      </c>
      <c r="AK261" s="1">
        <f t="shared" ref="AK261:AK322" si="202">IF(AJ261="","",RANK(AJ261,$AJ$3:$AJ$322,0))</f>
        <v>132</v>
      </c>
      <c r="AL261" s="1">
        <f>SUMIF(Tirades!$AD$5:$AD$1081,G261,Tirades!$AR$5:$AR$1081)</f>
        <v>6</v>
      </c>
      <c r="AM261" s="6">
        <f t="shared" si="186"/>
        <v>6.0000000000000001E-3</v>
      </c>
      <c r="AN261" s="1">
        <f>SUMIF(Tirades!$AD$5:$AD$1081,G261,Tirades!$AS$5:$AS$1081)</f>
        <v>0</v>
      </c>
      <c r="AO261" s="7">
        <f t="shared" si="187"/>
        <v>0</v>
      </c>
      <c r="AP261" s="5">
        <f t="shared" si="182"/>
        <v>92.006000297</v>
      </c>
      <c r="AQ261" s="1" t="str">
        <f t="shared" si="183"/>
        <v>Oscar Escolano</v>
      </c>
      <c r="AR261" s="1" t="str">
        <f t="shared" si="188"/>
        <v>Coca's Family</v>
      </c>
      <c r="AS261" t="str">
        <f t="shared" si="189"/>
        <v/>
      </c>
      <c r="AT261" s="1" t="str">
        <f t="shared" si="190"/>
        <v/>
      </c>
      <c r="AU261" s="1" t="str">
        <f t="shared" si="191"/>
        <v/>
      </c>
      <c r="AV261">
        <f t="shared" si="192"/>
        <v>46.003000148499993</v>
      </c>
      <c r="AW261" s="1">
        <f t="shared" si="193"/>
        <v>89</v>
      </c>
      <c r="AX261" s="1" t="str">
        <f t="shared" si="194"/>
        <v>Oscar Escolano</v>
      </c>
      <c r="AY261" s="1" t="str">
        <f t="shared" si="195"/>
        <v/>
      </c>
      <c r="AZ261" s="1" t="str">
        <f t="shared" si="196"/>
        <v/>
      </c>
      <c r="BA261" s="1" t="str">
        <f t="shared" si="197"/>
        <v/>
      </c>
      <c r="BB261" s="1" t="str">
        <f t="shared" si="198"/>
        <v/>
      </c>
      <c r="BC261" s="1" t="str">
        <f t="shared" si="199"/>
        <v/>
      </c>
      <c r="BD261" s="1" t="str">
        <f t="shared" si="200"/>
        <v/>
      </c>
      <c r="BE261" s="76">
        <f>IF(G261="","",(SUMIF(Tirades!$BA$5:$BA$1081,G261,Tirades!$BB$5:$BB$1081)))</f>
        <v>18</v>
      </c>
      <c r="BI261" s="30"/>
      <c r="BW261" s="61" t="str">
        <f t="shared" si="169"/>
        <v/>
      </c>
      <c r="BY261" s="75">
        <f t="shared" ref="BY261:BY323" si="203">IF(BZ261="","",RANK(CA261,CA$4:CA$323))</f>
        <v>104</v>
      </c>
      <c r="BZ261" s="61" t="str">
        <f t="shared" ref="BZ261:BZ323" si="204">AQ260</f>
        <v>Edu Cruz</v>
      </c>
      <c r="CA261" s="90">
        <f>IF(BZ261="","",((SUMIF(Tirades!$AD$5:$AD$1081,G260,Tirades!$AX$5:$AX$1081))+A260))</f>
        <v>2.95999999999999E-7</v>
      </c>
    </row>
    <row r="262" spans="1:79">
      <c r="A262" s="70">
        <v>2.9799999999999899E-7</v>
      </c>
      <c r="B262" s="143"/>
      <c r="C262" s="142"/>
      <c r="D262" s="145"/>
      <c r="E262" s="127" t="str">
        <f t="shared" si="201"/>
        <v>Coca's Family</v>
      </c>
      <c r="F262" s="123"/>
      <c r="G262" s="83" t="s">
        <v>279</v>
      </c>
      <c r="H262" s="152"/>
      <c r="I262" s="122">
        <f t="shared" si="184"/>
        <v>21</v>
      </c>
      <c r="J262" s="26">
        <v>3</v>
      </c>
      <c r="K262" s="28">
        <f t="shared" si="172"/>
        <v>213</v>
      </c>
      <c r="L262" s="142"/>
      <c r="M262" s="122">
        <f t="shared" si="176"/>
        <v>31</v>
      </c>
      <c r="N262" s="26">
        <v>3</v>
      </c>
      <c r="O262" s="28">
        <f t="shared" si="173"/>
        <v>313</v>
      </c>
      <c r="P262" s="142"/>
      <c r="Q262" s="122">
        <f t="shared" si="177"/>
        <v>0</v>
      </c>
      <c r="R262" s="26"/>
      <c r="S262" s="28" t="str">
        <f t="shared" si="174"/>
        <v/>
      </c>
      <c r="T262" s="142"/>
      <c r="U262" s="122">
        <f t="shared" si="178"/>
        <v>0</v>
      </c>
      <c r="V262" s="26"/>
      <c r="W262" s="28" t="str">
        <f t="shared" si="175"/>
        <v/>
      </c>
      <c r="X262" s="142"/>
      <c r="Y262" s="122">
        <f t="shared" si="185"/>
        <v>0</v>
      </c>
      <c r="Z262" s="26"/>
      <c r="AA262" s="72" t="str">
        <f t="shared" si="179"/>
        <v/>
      </c>
      <c r="AB262" s="25">
        <f>IF(G262="","",COUNTIF(Tirades!$AY$5:$AY$1081,G262))</f>
        <v>2</v>
      </c>
      <c r="AC262" s="1">
        <f>IF(SUMIF(Tirades!$AD$5:$AD$216,G262,Tirades!$AP$5:$AP$216)=0,"",SUMIF(Tirades!$AD$5:$AD$216,G262,Tirades!$AP$5:$AP$216))</f>
        <v>49</v>
      </c>
      <c r="AD262" s="1">
        <f>IF(SUMIF(Tirades!$AD$221:$AD$432,G262,Tirades!$AP$221:$AP$432)=0,"",SUMIF(Tirades!$AD$221:$AD$432,G262,Tirades!$AP$221:$AP$432))</f>
        <v>45</v>
      </c>
      <c r="AE262" s="1" t="str">
        <f>IF(SUMIF(Tirades!$AD$437:$AD$649,G262,Tirades!$AP$437:$AP$649)=0,"",SUMIF(Tirades!$AD$437:$AD$649,G262,Tirades!$AP$437:$AP$649))</f>
        <v/>
      </c>
      <c r="AF262" s="1" t="str">
        <f>IF(SUMIF(Tirades!$AD$654:$AD$865,G262,Tirades!$AP$654:$AP$865)=0,"",SUMIF(Tirades!$AD$654:$AD$865,G262,Tirades!$AP$654:$AP$865))</f>
        <v/>
      </c>
      <c r="AG262" s="1" t="str">
        <f>IF(SUMIF(Tirades!$AD$870:$AD$1081,G262,Tirades!$AP$870:$AP$1081)=0,"",SUMIF(Tirades!$AD$870:$AD$1081,G262,Tirades!$AP$870:$AP$1081))</f>
        <v/>
      </c>
      <c r="AH262" s="1">
        <f>IF(SUMIF(Tirades!$AD$5:$AD$1081,G262,Tirades!$AP$5:$AP$1081)=0,"",SUMIF(Tirades!$AD$5:$AD$1081,G262,Tirades!$AP$5:$AP$1081))</f>
        <v>94</v>
      </c>
      <c r="AI262" s="4">
        <f t="shared" si="180"/>
        <v>47</v>
      </c>
      <c r="AJ262" s="5">
        <f t="shared" si="181"/>
        <v>47.002500648999998</v>
      </c>
      <c r="AK262" s="1">
        <f t="shared" si="202"/>
        <v>129</v>
      </c>
      <c r="AL262" s="1">
        <f>SUMIF(Tirades!$AD$5:$AD$1081,G262,Tirades!$AR$5:$AR$1081)</f>
        <v>5</v>
      </c>
      <c r="AM262" s="6">
        <f t="shared" si="186"/>
        <v>5.0000000000000001E-3</v>
      </c>
      <c r="AN262" s="1">
        <f>SUMIF(Tirades!$AD$5:$AD$1081,G262,Tirades!$AS$5:$AS$1081)</f>
        <v>1</v>
      </c>
      <c r="AO262" s="7">
        <f t="shared" si="187"/>
        <v>9.9999999999999995E-7</v>
      </c>
      <c r="AP262" s="5">
        <f t="shared" si="182"/>
        <v>94.005001297999996</v>
      </c>
      <c r="AQ262" s="1" t="str">
        <f t="shared" si="183"/>
        <v>Montse Rodríguez</v>
      </c>
      <c r="AR262" s="1" t="str">
        <f t="shared" si="188"/>
        <v>Coca's Family</v>
      </c>
      <c r="AS262" t="str">
        <f t="shared" si="189"/>
        <v/>
      </c>
      <c r="AT262" s="1" t="str">
        <f t="shared" si="190"/>
        <v/>
      </c>
      <c r="AU262" s="1" t="str">
        <f t="shared" si="191"/>
        <v/>
      </c>
      <c r="AV262">
        <f t="shared" si="192"/>
        <v>47.002500648999998</v>
      </c>
      <c r="AW262" s="1">
        <f t="shared" si="193"/>
        <v>86</v>
      </c>
      <c r="AX262" s="1" t="str">
        <f t="shared" si="194"/>
        <v>Montse Rodríguez</v>
      </c>
      <c r="AY262" s="1" t="str">
        <f t="shared" si="195"/>
        <v/>
      </c>
      <c r="AZ262" s="1" t="str">
        <f t="shared" si="196"/>
        <v/>
      </c>
      <c r="BA262" s="1" t="str">
        <f t="shared" si="197"/>
        <v/>
      </c>
      <c r="BB262" s="1" t="str">
        <f t="shared" si="198"/>
        <v/>
      </c>
      <c r="BC262" s="1" t="str">
        <f t="shared" si="199"/>
        <v/>
      </c>
      <c r="BD262" s="1" t="str">
        <f t="shared" si="200"/>
        <v/>
      </c>
      <c r="BE262" s="76">
        <f>IF(G262="","",(SUMIF(Tirades!$BA$5:$BA$1081,G262,Tirades!$BB$5:$BB$1081)))</f>
        <v>18</v>
      </c>
      <c r="BI262" s="30"/>
      <c r="BW262" s="61" t="str">
        <f t="shared" ref="BW262:BW283" si="205">IF(BV262="","",(RANK(BV262,$BV$5:$BV$44,0)))</f>
        <v/>
      </c>
      <c r="BY262" s="75">
        <f t="shared" si="203"/>
        <v>61</v>
      </c>
      <c r="BZ262" s="61" t="str">
        <f t="shared" si="204"/>
        <v>Oscar Escolano</v>
      </c>
      <c r="CA262" s="90">
        <f>IF(BZ262="","",((SUMIF(Tirades!$AD$5:$AD$1081,G261,Tirades!$AX$5:$AX$1081))+A261))</f>
        <v>1.0000002969999999</v>
      </c>
    </row>
    <row r="263" spans="1:79">
      <c r="A263" s="70">
        <v>2.9899999999999901E-7</v>
      </c>
      <c r="B263" s="143"/>
      <c r="C263" s="142"/>
      <c r="D263" s="145"/>
      <c r="E263" s="127" t="str">
        <f t="shared" si="201"/>
        <v>Coca's Family</v>
      </c>
      <c r="F263" s="123"/>
      <c r="G263" s="83" t="s">
        <v>280</v>
      </c>
      <c r="H263" s="152"/>
      <c r="I263" s="122">
        <f t="shared" si="184"/>
        <v>21</v>
      </c>
      <c r="J263" s="26"/>
      <c r="K263" s="28" t="str">
        <f t="shared" si="172"/>
        <v/>
      </c>
      <c r="L263" s="142"/>
      <c r="M263" s="122">
        <f t="shared" si="176"/>
        <v>31</v>
      </c>
      <c r="N263" s="26"/>
      <c r="O263" s="28" t="str">
        <f t="shared" si="173"/>
        <v/>
      </c>
      <c r="P263" s="142"/>
      <c r="Q263" s="122">
        <f t="shared" si="177"/>
        <v>0</v>
      </c>
      <c r="R263" s="26"/>
      <c r="S263" s="28" t="str">
        <f t="shared" si="174"/>
        <v/>
      </c>
      <c r="T263" s="142"/>
      <c r="U263" s="122">
        <f t="shared" si="178"/>
        <v>0</v>
      </c>
      <c r="V263" s="26"/>
      <c r="W263" s="28" t="str">
        <f t="shared" si="175"/>
        <v/>
      </c>
      <c r="X263" s="142"/>
      <c r="Y263" s="122">
        <f t="shared" si="185"/>
        <v>0</v>
      </c>
      <c r="Z263" s="26"/>
      <c r="AA263" s="72" t="str">
        <f t="shared" si="179"/>
        <v/>
      </c>
      <c r="AB263" s="25">
        <f>IF(G263="","",COUNTIF(Tirades!$AY$5:$AY$1081,G263))</f>
        <v>0</v>
      </c>
      <c r="AC263" s="1" t="str">
        <f>IF(SUMIF(Tirades!$AD$5:$AD$216,G263,Tirades!$AP$5:$AP$216)=0,"",SUMIF(Tirades!$AD$5:$AD$216,G263,Tirades!$AP$5:$AP$216))</f>
        <v/>
      </c>
      <c r="AD263" s="1" t="str">
        <f>IF(SUMIF(Tirades!$AD$221:$AD$432,G263,Tirades!$AP$221:$AP$432)=0,"",SUMIF(Tirades!$AD$221:$AD$432,G263,Tirades!$AP$221:$AP$432))</f>
        <v/>
      </c>
      <c r="AE263" s="1" t="str">
        <f>IF(SUMIF(Tirades!$AD$437:$AD$649,G263,Tirades!$AP$437:$AP$649)=0,"",SUMIF(Tirades!$AD$437:$AD$649,G263,Tirades!$AP$437:$AP$649))</f>
        <v/>
      </c>
      <c r="AF263" s="1" t="str">
        <f>IF(SUMIF(Tirades!$AD$654:$AD$865,G263,Tirades!$AP$654:$AP$865)=0,"",SUMIF(Tirades!$AD$654:$AD$865,G263,Tirades!$AP$654:$AP$865))</f>
        <v/>
      </c>
      <c r="AG263" s="1" t="str">
        <f>IF(SUMIF(Tirades!$AD$870:$AD$1081,G263,Tirades!$AP$870:$AP$1081)=0,"",SUMIF(Tirades!$AD$870:$AD$1081,G263,Tirades!$AP$870:$AP$1081))</f>
        <v/>
      </c>
      <c r="AH263" s="1" t="str">
        <f>IF(SUMIF(Tirades!$AD$5:$AD$1081,G263,Tirades!$AP$5:$AP$1081)=0,"",SUMIF(Tirades!$AD$5:$AD$1081,G263,Tirades!$AP$5:$AP$1081))</f>
        <v/>
      </c>
      <c r="AI263" s="4" t="str">
        <f t="shared" si="180"/>
        <v/>
      </c>
      <c r="AJ263" s="5" t="str">
        <f t="shared" si="181"/>
        <v/>
      </c>
      <c r="AK263" s="1" t="str">
        <f t="shared" si="202"/>
        <v/>
      </c>
      <c r="AL263" s="1">
        <f>SUMIF(Tirades!$AD$5:$AD$1081,G263,Tirades!$AR$5:$AR$1081)</f>
        <v>0</v>
      </c>
      <c r="AM263" s="6">
        <f t="shared" si="186"/>
        <v>0</v>
      </c>
      <c r="AN263" s="1">
        <f>SUMIF(Tirades!$AD$5:$AD$1081,G263,Tirades!$AS$5:$AS$1081)</f>
        <v>0</v>
      </c>
      <c r="AO263" s="7">
        <f t="shared" si="187"/>
        <v>0</v>
      </c>
      <c r="AP263" s="5" t="str">
        <f t="shared" si="182"/>
        <v/>
      </c>
      <c r="AQ263" s="1" t="str">
        <f t="shared" si="183"/>
        <v>Mónica Comino</v>
      </c>
      <c r="AR263" s="1" t="str">
        <f t="shared" si="188"/>
        <v>Coca's Family</v>
      </c>
      <c r="AS263" t="str">
        <f t="shared" si="189"/>
        <v/>
      </c>
      <c r="AT263" s="1" t="str">
        <f t="shared" si="190"/>
        <v/>
      </c>
      <c r="AU263" s="1" t="str">
        <f t="shared" si="191"/>
        <v/>
      </c>
      <c r="AV263" t="str">
        <f t="shared" si="192"/>
        <v/>
      </c>
      <c r="AW263" s="1" t="str">
        <f t="shared" si="193"/>
        <v/>
      </c>
      <c r="AX263" s="1" t="str">
        <f t="shared" si="194"/>
        <v/>
      </c>
      <c r="AY263" s="1" t="str">
        <f t="shared" si="195"/>
        <v/>
      </c>
      <c r="AZ263" s="1" t="str">
        <f t="shared" si="196"/>
        <v/>
      </c>
      <c r="BA263" s="1" t="str">
        <f t="shared" si="197"/>
        <v/>
      </c>
      <c r="BB263" s="1" t="str">
        <f t="shared" si="198"/>
        <v/>
      </c>
      <c r="BC263" s="1" t="str">
        <f t="shared" si="199"/>
        <v/>
      </c>
      <c r="BD263" s="1" t="str">
        <f t="shared" si="200"/>
        <v/>
      </c>
      <c r="BE263" s="76">
        <f>IF(G263="","",(SUMIF(Tirades!$BA$5:$BA$1081,G263,Tirades!$BB$5:$BB$1081)))</f>
        <v>0</v>
      </c>
      <c r="BI263" s="30"/>
      <c r="BW263" s="61" t="str">
        <f t="shared" si="205"/>
        <v/>
      </c>
      <c r="BY263" s="75">
        <f t="shared" si="203"/>
        <v>103</v>
      </c>
      <c r="BZ263" s="61" t="str">
        <f t="shared" si="204"/>
        <v>Montse Rodríguez</v>
      </c>
      <c r="CA263" s="90">
        <f>IF(BZ263="","",((SUMIF(Tirades!$AD$5:$AD$1081,G262,Tirades!$AX$5:$AX$1081))+A262))</f>
        <v>2.9799999999999899E-7</v>
      </c>
    </row>
    <row r="264" spans="1:79">
      <c r="A264" s="70">
        <v>2.9999999999999898E-7</v>
      </c>
      <c r="B264" s="143"/>
      <c r="C264" s="142"/>
      <c r="D264" s="145"/>
      <c r="E264" s="127" t="str">
        <f t="shared" si="201"/>
        <v>Coca's Family</v>
      </c>
      <c r="F264" s="123"/>
      <c r="G264" s="83" t="s">
        <v>281</v>
      </c>
      <c r="H264" s="152"/>
      <c r="I264" s="122">
        <f t="shared" si="184"/>
        <v>21</v>
      </c>
      <c r="J264" s="26">
        <v>5</v>
      </c>
      <c r="K264" s="28">
        <f t="shared" si="172"/>
        <v>215</v>
      </c>
      <c r="L264" s="142"/>
      <c r="M264" s="122">
        <f t="shared" si="176"/>
        <v>31</v>
      </c>
      <c r="N264" s="26">
        <v>5</v>
      </c>
      <c r="O264" s="28">
        <f t="shared" si="173"/>
        <v>315</v>
      </c>
      <c r="P264" s="142"/>
      <c r="Q264" s="122">
        <f t="shared" si="177"/>
        <v>0</v>
      </c>
      <c r="R264" s="26"/>
      <c r="S264" s="28" t="str">
        <f t="shared" si="174"/>
        <v/>
      </c>
      <c r="T264" s="142"/>
      <c r="U264" s="122">
        <f t="shared" si="178"/>
        <v>0</v>
      </c>
      <c r="V264" s="26"/>
      <c r="W264" s="28" t="str">
        <f t="shared" si="175"/>
        <v/>
      </c>
      <c r="X264" s="142"/>
      <c r="Y264" s="122">
        <f t="shared" si="185"/>
        <v>0</v>
      </c>
      <c r="Z264" s="26"/>
      <c r="AA264" s="72" t="str">
        <f t="shared" si="179"/>
        <v/>
      </c>
      <c r="AB264" s="25">
        <f>IF(G264="","",COUNTIF(Tirades!$AY$5:$AY$1081,G264))</f>
        <v>2</v>
      </c>
      <c r="AC264" s="1">
        <f>IF(SUMIF(Tirades!$AD$5:$AD$216,G264,Tirades!$AP$5:$AP$216)=0,"",SUMIF(Tirades!$AD$5:$AD$216,G264,Tirades!$AP$5:$AP$216))</f>
        <v>32</v>
      </c>
      <c r="AD264" s="1">
        <f>IF(SUMIF(Tirades!$AD$221:$AD$432,G264,Tirades!$AP$221:$AP$432)=0,"",SUMIF(Tirades!$AD$221:$AD$432,G264,Tirades!$AP$221:$AP$432))</f>
        <v>54</v>
      </c>
      <c r="AE264" s="1" t="str">
        <f>IF(SUMIF(Tirades!$AD$437:$AD$649,G264,Tirades!$AP$437:$AP$649)=0,"",SUMIF(Tirades!$AD$437:$AD$649,G264,Tirades!$AP$437:$AP$649))</f>
        <v/>
      </c>
      <c r="AF264" s="1" t="str">
        <f>IF(SUMIF(Tirades!$AD$654:$AD$865,G264,Tirades!$AP$654:$AP$865)=0,"",SUMIF(Tirades!$AD$654:$AD$865,G264,Tirades!$AP$654:$AP$865))</f>
        <v/>
      </c>
      <c r="AG264" s="1" t="str">
        <f>IF(SUMIF(Tirades!$AD$870:$AD$1081,G264,Tirades!$AP$870:$AP$1081)=0,"",SUMIF(Tirades!$AD$870:$AD$1081,G264,Tirades!$AP$870:$AP$1081))</f>
        <v/>
      </c>
      <c r="AH264" s="1">
        <f>IF(SUMIF(Tirades!$AD$5:$AD$1081,G264,Tirades!$AP$5:$AP$1081)=0,"",SUMIF(Tirades!$AD$5:$AD$1081,G264,Tirades!$AP$5:$AP$1081))</f>
        <v>86</v>
      </c>
      <c r="AI264" s="4">
        <f t="shared" si="180"/>
        <v>43</v>
      </c>
      <c r="AJ264" s="5">
        <f t="shared" si="181"/>
        <v>43.002000649999999</v>
      </c>
      <c r="AK264" s="1">
        <f t="shared" si="202"/>
        <v>145</v>
      </c>
      <c r="AL264" s="1">
        <f>SUMIF(Tirades!$AD$5:$AD$1081,G264,Tirades!$AR$5:$AR$1081)</f>
        <v>4</v>
      </c>
      <c r="AM264" s="6">
        <f t="shared" si="186"/>
        <v>4.0000000000000001E-3</v>
      </c>
      <c r="AN264" s="1">
        <f>SUMIF(Tirades!$AD$5:$AD$1081,G264,Tirades!$AS$5:$AS$1081)</f>
        <v>1</v>
      </c>
      <c r="AO264" s="7">
        <f t="shared" si="187"/>
        <v>9.9999999999999995E-7</v>
      </c>
      <c r="AP264" s="5">
        <f t="shared" si="182"/>
        <v>86.004001299999999</v>
      </c>
      <c r="AQ264" s="1" t="str">
        <f>IF(G264="","",G264)</f>
        <v>Marc Escolano</v>
      </c>
      <c r="AR264" s="1" t="str">
        <f t="shared" si="188"/>
        <v>Coca's Family</v>
      </c>
      <c r="AS264" t="str">
        <f t="shared" si="189"/>
        <v/>
      </c>
      <c r="AT264" s="1" t="str">
        <f t="shared" si="190"/>
        <v/>
      </c>
      <c r="AU264" s="1" t="str">
        <f t="shared" si="191"/>
        <v/>
      </c>
      <c r="AV264">
        <f t="shared" si="192"/>
        <v>43.002000649999999</v>
      </c>
      <c r="AW264" s="1">
        <f t="shared" si="193"/>
        <v>102</v>
      </c>
      <c r="AX264" s="1" t="str">
        <f t="shared" si="194"/>
        <v>Marc Escolano</v>
      </c>
      <c r="AY264" s="1" t="str">
        <f t="shared" si="195"/>
        <v/>
      </c>
      <c r="AZ264" s="1" t="str">
        <f t="shared" si="196"/>
        <v/>
      </c>
      <c r="BA264" s="1" t="str">
        <f t="shared" si="197"/>
        <v/>
      </c>
      <c r="BB264" s="1" t="str">
        <f t="shared" si="198"/>
        <v/>
      </c>
      <c r="BC264" s="1" t="str">
        <f t="shared" si="199"/>
        <v/>
      </c>
      <c r="BD264" s="1" t="str">
        <f t="shared" si="200"/>
        <v/>
      </c>
      <c r="BE264" s="76">
        <f>IF(G264="","",(SUMIF(Tirades!$BA$5:$BA$1081,G264,Tirades!$BB$5:$BB$1081)))</f>
        <v>18</v>
      </c>
      <c r="BI264" s="30"/>
      <c r="BW264" s="61" t="str">
        <f t="shared" si="205"/>
        <v/>
      </c>
      <c r="BY264" s="75">
        <f t="shared" si="203"/>
        <v>102</v>
      </c>
      <c r="BZ264" s="61" t="str">
        <f t="shared" si="204"/>
        <v>Mónica Comino</v>
      </c>
      <c r="CA264" s="90">
        <f>IF(BZ264="","",((SUMIF(Tirades!$AD$5:$AD$1081,G263,Tirades!$AX$5:$AX$1081))+A263))</f>
        <v>2.9899999999999901E-7</v>
      </c>
    </row>
    <row r="265" spans="1:79">
      <c r="A265" s="70">
        <v>3.00999999999999E-7</v>
      </c>
      <c r="B265" s="143"/>
      <c r="C265" s="142"/>
      <c r="D265" s="145"/>
      <c r="E265" s="127" t="str">
        <f t="shared" si="201"/>
        <v>Coca's Family</v>
      </c>
      <c r="F265" s="123"/>
      <c r="G265" s="83" t="s">
        <v>282</v>
      </c>
      <c r="H265" s="152"/>
      <c r="I265" s="122">
        <f t="shared" si="184"/>
        <v>21</v>
      </c>
      <c r="J265" s="26">
        <v>2</v>
      </c>
      <c r="K265" s="28">
        <f t="shared" si="172"/>
        <v>212</v>
      </c>
      <c r="L265" s="142"/>
      <c r="M265" s="122">
        <f t="shared" si="176"/>
        <v>31</v>
      </c>
      <c r="N265" s="26">
        <v>2</v>
      </c>
      <c r="O265" s="28">
        <f t="shared" si="173"/>
        <v>312</v>
      </c>
      <c r="P265" s="142"/>
      <c r="Q265" s="122">
        <f t="shared" si="177"/>
        <v>0</v>
      </c>
      <c r="R265" s="26"/>
      <c r="S265" s="28" t="str">
        <f t="shared" si="174"/>
        <v/>
      </c>
      <c r="T265" s="142"/>
      <c r="U265" s="122">
        <f t="shared" si="178"/>
        <v>0</v>
      </c>
      <c r="V265" s="26"/>
      <c r="W265" s="28" t="str">
        <f t="shared" si="175"/>
        <v/>
      </c>
      <c r="X265" s="142"/>
      <c r="Y265" s="122">
        <f t="shared" si="185"/>
        <v>0</v>
      </c>
      <c r="Z265" s="26"/>
      <c r="AA265" s="72" t="str">
        <f t="shared" si="179"/>
        <v/>
      </c>
      <c r="AB265" s="25">
        <f>IF(G265="","",COUNTIF(Tirades!$AY$5:$AY$1081,G265))</f>
        <v>2</v>
      </c>
      <c r="AC265" s="1">
        <f>IF(SUMIF(Tirades!$AD$5:$AD$216,G265,Tirades!$AP$5:$AP$216)=0,"",SUMIF(Tirades!$AD$5:$AD$216,G265,Tirades!$AP$5:$AP$216))</f>
        <v>53</v>
      </c>
      <c r="AD265" s="1">
        <f>IF(SUMIF(Tirades!$AD$221:$AD$432,G265,Tirades!$AP$221:$AP$432)=0,"",SUMIF(Tirades!$AD$221:$AD$432,G265,Tirades!$AP$221:$AP$432))</f>
        <v>36</v>
      </c>
      <c r="AE265" s="1" t="str">
        <f>IF(SUMIF(Tirades!$AD$437:$AD$649,G265,Tirades!$AP$437:$AP$649)=0,"",SUMIF(Tirades!$AD$437:$AD$649,G265,Tirades!$AP$437:$AP$649))</f>
        <v/>
      </c>
      <c r="AF265" s="1" t="str">
        <f>IF(SUMIF(Tirades!$AD$654:$AD$865,G265,Tirades!$AP$654:$AP$865)=0,"",SUMIF(Tirades!$AD$654:$AD$865,G265,Tirades!$AP$654:$AP$865))</f>
        <v/>
      </c>
      <c r="AG265" s="1" t="str">
        <f>IF(SUMIF(Tirades!$AD$870:$AD$1081,G265,Tirades!$AP$870:$AP$1081)=0,"",SUMIF(Tirades!$AD$870:$AD$1081,G265,Tirades!$AP$870:$AP$1081))</f>
        <v/>
      </c>
      <c r="AH265" s="1">
        <f>IF(SUMIF(Tirades!$AD$5:$AD$1081,G265,Tirades!$AP$5:$AP$1081)=0,"",SUMIF(Tirades!$AD$5:$AD$1081,G265,Tirades!$AP$5:$AP$1081))</f>
        <v>89</v>
      </c>
      <c r="AI265" s="4">
        <f t="shared" si="180"/>
        <v>44.5</v>
      </c>
      <c r="AJ265" s="5">
        <f t="shared" si="181"/>
        <v>44.502002150500005</v>
      </c>
      <c r="AK265" s="1">
        <f t="shared" si="202"/>
        <v>142</v>
      </c>
      <c r="AL265" s="1">
        <f>SUMIF(Tirades!$AD$5:$AD$1081,G265,Tirades!$AR$5:$AR$1081)</f>
        <v>4</v>
      </c>
      <c r="AM265" s="6">
        <f t="shared" si="186"/>
        <v>4.0000000000000001E-3</v>
      </c>
      <c r="AN265" s="1">
        <f>SUMIF(Tirades!$AD$5:$AD$1081,G265,Tirades!$AS$5:$AS$1081)</f>
        <v>4</v>
      </c>
      <c r="AO265" s="7">
        <f t="shared" si="187"/>
        <v>3.9999999999999998E-6</v>
      </c>
      <c r="AP265" s="5">
        <f t="shared" si="182"/>
        <v>89.004004301000009</v>
      </c>
      <c r="AQ265" s="1" t="str">
        <f t="shared" si="183"/>
        <v>Pol Escolano</v>
      </c>
      <c r="AR265" s="1" t="str">
        <f t="shared" si="188"/>
        <v>Coca's Family</v>
      </c>
      <c r="AS265" t="str">
        <f t="shared" si="189"/>
        <v/>
      </c>
      <c r="AT265" s="1" t="str">
        <f t="shared" si="190"/>
        <v/>
      </c>
      <c r="AU265" s="1" t="str">
        <f t="shared" si="191"/>
        <v/>
      </c>
      <c r="AV265">
        <f t="shared" si="192"/>
        <v>44.502002150500005</v>
      </c>
      <c r="AW265" s="1">
        <f t="shared" si="193"/>
        <v>99</v>
      </c>
      <c r="AX265" s="1" t="str">
        <f t="shared" si="194"/>
        <v>Pol Escolano</v>
      </c>
      <c r="AY265" s="1" t="str">
        <f t="shared" si="195"/>
        <v/>
      </c>
      <c r="AZ265" s="1" t="str">
        <f t="shared" si="196"/>
        <v/>
      </c>
      <c r="BA265" s="1" t="str">
        <f t="shared" si="197"/>
        <v/>
      </c>
      <c r="BB265" s="1" t="str">
        <f t="shared" si="198"/>
        <v/>
      </c>
      <c r="BC265" s="1" t="str">
        <f t="shared" si="199"/>
        <v/>
      </c>
      <c r="BD265" s="1" t="str">
        <f t="shared" si="200"/>
        <v/>
      </c>
      <c r="BE265" s="76">
        <f>IF(G265="","",(SUMIF(Tirades!$BA$5:$BA$1081,G265,Tirades!$BB$5:$BB$1081)))</f>
        <v>18</v>
      </c>
      <c r="BI265" s="30"/>
      <c r="BW265" s="61" t="str">
        <f t="shared" si="205"/>
        <v/>
      </c>
      <c r="BY265" s="75">
        <f t="shared" si="203"/>
        <v>60</v>
      </c>
      <c r="BZ265" s="61" t="str">
        <f t="shared" si="204"/>
        <v>Marc Escolano</v>
      </c>
      <c r="CA265" s="90">
        <f>IF(BZ265="","",((SUMIF(Tirades!$AD$5:$AD$1081,G264,Tirades!$AX$5:$AX$1081))+A264))</f>
        <v>1.0000003</v>
      </c>
    </row>
    <row r="266" spans="1:79">
      <c r="A266" s="70">
        <v>3.0199999999999902E-7</v>
      </c>
      <c r="B266" s="143"/>
      <c r="C266" s="142"/>
      <c r="D266" s="145"/>
      <c r="E266" s="127" t="str">
        <f t="shared" si="201"/>
        <v>Coca's Family</v>
      </c>
      <c r="F266" s="119"/>
      <c r="G266" s="83"/>
      <c r="H266" s="152"/>
      <c r="I266" s="122">
        <f t="shared" si="184"/>
        <v>21</v>
      </c>
      <c r="J266" s="26"/>
      <c r="K266" s="28" t="str">
        <f t="shared" si="172"/>
        <v/>
      </c>
      <c r="L266" s="142"/>
      <c r="M266" s="122">
        <f t="shared" si="176"/>
        <v>31</v>
      </c>
      <c r="N266" s="26"/>
      <c r="O266" s="28" t="str">
        <f t="shared" si="173"/>
        <v/>
      </c>
      <c r="P266" s="142"/>
      <c r="Q266" s="122">
        <f t="shared" si="177"/>
        <v>0</v>
      </c>
      <c r="R266" s="26"/>
      <c r="S266" s="28" t="str">
        <f t="shared" si="174"/>
        <v/>
      </c>
      <c r="T266" s="142"/>
      <c r="U266" s="122">
        <f t="shared" si="178"/>
        <v>0</v>
      </c>
      <c r="V266" s="26"/>
      <c r="W266" s="28" t="str">
        <f t="shared" si="175"/>
        <v/>
      </c>
      <c r="X266" s="142"/>
      <c r="Y266" s="122">
        <f t="shared" si="185"/>
        <v>0</v>
      </c>
      <c r="Z266" s="26"/>
      <c r="AA266" s="72" t="str">
        <f t="shared" si="179"/>
        <v/>
      </c>
      <c r="AB266" s="25" t="str">
        <f>IF(G266="","",COUNTIF(Tirades!$AY$5:$AY$1081,G266))</f>
        <v/>
      </c>
      <c r="AC266" s="1" t="str">
        <f>IF(SUMIF(Tirades!$AD$5:$AD$216,G266,Tirades!$AP$5:$AP$216)=0,"",SUMIF(Tirades!$AD$5:$AD$216,G266,Tirades!$AP$5:$AP$216))</f>
        <v/>
      </c>
      <c r="AD266" s="1" t="str">
        <f>IF(SUMIF(Tirades!$AD$221:$AD$432,G266,Tirades!$AP$221:$AP$432)=0,"",SUMIF(Tirades!$AD$221:$AD$432,G266,Tirades!$AP$221:$AP$432))</f>
        <v/>
      </c>
      <c r="AE266" s="1" t="str">
        <f>IF(SUMIF(Tirades!$AD$437:$AD$649,G266,Tirades!$AP$437:$AP$649)=0,"",SUMIF(Tirades!$AD$437:$AD$649,G266,Tirades!$AP$437:$AP$649))</f>
        <v/>
      </c>
      <c r="AF266" s="1" t="str">
        <f>IF(SUMIF(Tirades!$AD$654:$AD$865,G266,Tirades!$AP$654:$AP$865)=0,"",SUMIF(Tirades!$AD$654:$AD$865,G266,Tirades!$AP$654:$AP$865))</f>
        <v/>
      </c>
      <c r="AG266" s="1" t="str">
        <f>IF(SUMIF(Tirades!$AD$870:$AD$1081,G266,Tirades!$AP$870:$AP$1081)=0,"",SUMIF(Tirades!$AD$870:$AD$1081,G266,Tirades!$AP$870:$AP$1081))</f>
        <v/>
      </c>
      <c r="AH266" s="1" t="str">
        <f>IF(SUMIF(Tirades!$AD$5:$AD$1081,G266,Tirades!$AP$5:$AP$1081)=0,"",SUMIF(Tirades!$AD$5:$AD$1081,G266,Tirades!$AP$5:$AP$1081))</f>
        <v/>
      </c>
      <c r="AI266" s="4" t="str">
        <f t="shared" si="180"/>
        <v/>
      </c>
      <c r="AJ266" s="5" t="str">
        <f t="shared" si="181"/>
        <v/>
      </c>
      <c r="AK266" s="1" t="str">
        <f t="shared" si="202"/>
        <v/>
      </c>
      <c r="AL266" s="1">
        <f>SUMIF(Tirades!$AD$5:$AD$1081,G266,Tirades!$AR$5:$AR$1081)</f>
        <v>0</v>
      </c>
      <c r="AM266" s="6">
        <f t="shared" si="186"/>
        <v>0</v>
      </c>
      <c r="AN266" s="1">
        <f>SUMIF(Tirades!$AD$5:$AD$1081,G266,Tirades!$AS$5:$AS$1081)</f>
        <v>0</v>
      </c>
      <c r="AO266" s="7">
        <f t="shared" si="187"/>
        <v>0</v>
      </c>
      <c r="AP266" s="5" t="str">
        <f t="shared" si="182"/>
        <v/>
      </c>
      <c r="AQ266" s="1" t="str">
        <f t="shared" si="183"/>
        <v/>
      </c>
      <c r="AR266" s="1" t="str">
        <f t="shared" si="188"/>
        <v/>
      </c>
      <c r="AS266" t="str">
        <f>IF(ISNUMBER(FIND("f",#REF!)), AJ266, "")</f>
        <v/>
      </c>
      <c r="AT266" s="1" t="str">
        <f t="shared" si="190"/>
        <v/>
      </c>
      <c r="AU266" s="1" t="str">
        <f t="shared" si="191"/>
        <v/>
      </c>
      <c r="AV266" t="str">
        <f>IF(ISNUMBER(FIND("f",#REF!)), "", AJ266)</f>
        <v/>
      </c>
      <c r="AW266" s="1" t="str">
        <f t="shared" si="193"/>
        <v/>
      </c>
      <c r="AX266" s="1" t="str">
        <f t="shared" si="194"/>
        <v/>
      </c>
      <c r="AY266" s="1" t="str">
        <f>IF(ISNUMBER(FIND("a",#REF!)), AJ266, "")</f>
        <v/>
      </c>
      <c r="AZ266" s="1" t="str">
        <f t="shared" si="196"/>
        <v/>
      </c>
      <c r="BA266" s="1" t="str">
        <f t="shared" si="197"/>
        <v/>
      </c>
      <c r="BB266" s="1" t="str">
        <f>IF(ISNUMBER(FIND("b",#REF!)), AJ266, "")</f>
        <v/>
      </c>
      <c r="BC266" s="1" t="str">
        <f t="shared" si="199"/>
        <v/>
      </c>
      <c r="BD266" s="1" t="str">
        <f t="shared" si="200"/>
        <v/>
      </c>
      <c r="BE266" s="76" t="str">
        <f>IF(G266="","",(SUMIF(Tirades!$BA$5:$BA$1081,G266,Tirades!$BB$5:$BB$1081)))</f>
        <v/>
      </c>
      <c r="BI266" s="30"/>
      <c r="BW266" s="61" t="str">
        <f t="shared" si="205"/>
        <v/>
      </c>
      <c r="BY266" s="75">
        <f t="shared" si="203"/>
        <v>59</v>
      </c>
      <c r="BZ266" s="61" t="str">
        <f t="shared" si="204"/>
        <v>Pol Escolano</v>
      </c>
      <c r="CA266" s="90">
        <f>IF(BZ266="","",((SUMIF(Tirades!$AD$5:$AD$1081,G265,Tirades!$AX$5:$AX$1081))+A265))</f>
        <v>1.000000301</v>
      </c>
    </row>
    <row r="267" spans="1:79">
      <c r="A267" s="70">
        <v>3.0299999999999899E-7</v>
      </c>
      <c r="B267" s="143">
        <v>34</v>
      </c>
      <c r="C267" s="142"/>
      <c r="D267" s="144" t="s">
        <v>283</v>
      </c>
      <c r="E267" s="127" t="str">
        <f>D267</f>
        <v>La Nevereta</v>
      </c>
      <c r="F267" s="124"/>
      <c r="G267" s="83" t="s">
        <v>284</v>
      </c>
      <c r="H267" s="152">
        <v>34</v>
      </c>
      <c r="I267" s="122">
        <f>H267</f>
        <v>34</v>
      </c>
      <c r="J267" s="26">
        <v>3</v>
      </c>
      <c r="K267" s="28">
        <f t="shared" si="172"/>
        <v>343</v>
      </c>
      <c r="L267" s="142">
        <v>24</v>
      </c>
      <c r="M267" s="122">
        <f>L267</f>
        <v>24</v>
      </c>
      <c r="N267" s="26">
        <v>5</v>
      </c>
      <c r="O267" s="28">
        <f t="shared" si="173"/>
        <v>245</v>
      </c>
      <c r="P267" s="142"/>
      <c r="Q267" s="122">
        <f>P267</f>
        <v>0</v>
      </c>
      <c r="R267" s="26"/>
      <c r="S267" s="28" t="str">
        <f t="shared" si="174"/>
        <v/>
      </c>
      <c r="T267" s="142"/>
      <c r="U267" s="122">
        <f>T267</f>
        <v>0</v>
      </c>
      <c r="V267" s="26"/>
      <c r="W267" s="28" t="str">
        <f t="shared" si="175"/>
        <v/>
      </c>
      <c r="X267" s="142"/>
      <c r="Y267" s="122">
        <f>X267</f>
        <v>0</v>
      </c>
      <c r="Z267" s="26"/>
      <c r="AA267" s="72" t="str">
        <f t="shared" si="179"/>
        <v/>
      </c>
      <c r="AB267" s="25">
        <f>IF(G267="","",COUNTIF(Tirades!$AY$5:$AY$1081,G267))</f>
        <v>2</v>
      </c>
      <c r="AC267" s="1">
        <f>IF(SUMIF(Tirades!$AD$5:$AD$216,G267,Tirades!$AP$5:$AP$216)=0,"",SUMIF(Tirades!$AD$5:$AD$216,G267,Tirades!$AP$5:$AP$216))</f>
        <v>33</v>
      </c>
      <c r="AD267" s="1">
        <f>IF(SUMIF(Tirades!$AD$221:$AD$432,G267,Tirades!$AP$221:$AP$432)=0,"",SUMIF(Tirades!$AD$221:$AD$432,G267,Tirades!$AP$221:$AP$432))</f>
        <v>24</v>
      </c>
      <c r="AE267" s="1" t="str">
        <f>IF(SUMIF(Tirades!$AD$437:$AD$649,G267,Tirades!$AP$437:$AP$649)=0,"",SUMIF(Tirades!$AD$437:$AD$649,G267,Tirades!$AP$437:$AP$649))</f>
        <v/>
      </c>
      <c r="AF267" s="1" t="str">
        <f>IF(SUMIF(Tirades!$AD$654:$AD$865,G267,Tirades!$AP$654:$AP$865)=0,"",SUMIF(Tirades!$AD$654:$AD$865,G267,Tirades!$AP$654:$AP$865))</f>
        <v/>
      </c>
      <c r="AG267" s="1" t="str">
        <f>IF(SUMIF(Tirades!$AD$870:$AD$1081,G267,Tirades!$AP$870:$AP$1081)=0,"",SUMIF(Tirades!$AD$870:$AD$1081,G267,Tirades!$AP$870:$AP$1081))</f>
        <v/>
      </c>
      <c r="AH267" s="1">
        <f>IF(SUMIF(Tirades!$AD$5:$AD$1081,G267,Tirades!$AP$5:$AP$1081)=0,"",SUMIF(Tirades!$AD$5:$AD$1081,G267,Tirades!$AP$5:$AP$1081))</f>
        <v>57</v>
      </c>
      <c r="AI267" s="4">
        <f t="shared" si="180"/>
        <v>28.5</v>
      </c>
      <c r="AJ267" s="5">
        <f t="shared" si="181"/>
        <v>28.5015001515</v>
      </c>
      <c r="AK267" s="1">
        <f t="shared" si="202"/>
        <v>186</v>
      </c>
      <c r="AL267" s="1">
        <f>SUMIF(Tirades!$AD$5:$AD$1081,G267,Tirades!$AR$5:$AR$1081)</f>
        <v>3</v>
      </c>
      <c r="AM267" s="6">
        <f t="shared" si="186"/>
        <v>3.0000000000000001E-3</v>
      </c>
      <c r="AN267" s="1">
        <f>SUMIF(Tirades!$AD$5:$AD$1081,G267,Tirades!$AS$5:$AS$1081)</f>
        <v>0</v>
      </c>
      <c r="AO267" s="7">
        <f t="shared" si="187"/>
        <v>0</v>
      </c>
      <c r="AP267" s="5">
        <f t="shared" si="182"/>
        <v>57.003000303</v>
      </c>
      <c r="AQ267" s="1" t="str">
        <f t="shared" si="183"/>
        <v>Mayra Di Giorgi</v>
      </c>
      <c r="AR267" s="1" t="str">
        <f t="shared" si="188"/>
        <v>La Nevereta</v>
      </c>
      <c r="AS267" t="str">
        <f t="shared" si="189"/>
        <v/>
      </c>
      <c r="AT267" s="1" t="str">
        <f t="shared" si="190"/>
        <v/>
      </c>
      <c r="AU267" s="1" t="str">
        <f t="shared" si="191"/>
        <v/>
      </c>
      <c r="AV267">
        <f t="shared" si="192"/>
        <v>28.5015001515</v>
      </c>
      <c r="AW267" s="1">
        <f t="shared" si="193"/>
        <v>138</v>
      </c>
      <c r="AX267" s="1" t="str">
        <f t="shared" si="194"/>
        <v>Mayra Di Giorgi</v>
      </c>
      <c r="AY267" s="1" t="str">
        <f t="shared" si="195"/>
        <v/>
      </c>
      <c r="AZ267" s="1" t="str">
        <f t="shared" si="196"/>
        <v/>
      </c>
      <c r="BA267" s="1" t="str">
        <f t="shared" si="197"/>
        <v/>
      </c>
      <c r="BB267" s="1" t="str">
        <f t="shared" si="198"/>
        <v/>
      </c>
      <c r="BC267" s="1" t="str">
        <f t="shared" si="199"/>
        <v/>
      </c>
      <c r="BD267" s="1" t="str">
        <f t="shared" si="200"/>
        <v/>
      </c>
      <c r="BE267" s="76">
        <f>IF(G267="","",(SUMIF(Tirades!$BA$5:$BA$1081,G267,Tirades!$BB$5:$BB$1081)))</f>
        <v>18</v>
      </c>
      <c r="BI267" s="30"/>
      <c r="BW267" s="61" t="str">
        <f t="shared" si="205"/>
        <v/>
      </c>
      <c r="BY267" s="75" t="str">
        <f t="shared" si="203"/>
        <v/>
      </c>
      <c r="BZ267" s="61" t="str">
        <f t="shared" si="204"/>
        <v/>
      </c>
      <c r="CA267" s="90" t="str">
        <f>IF(BZ267="","",((SUMIF(Tirades!$AD$5:$AD$1081,G266,Tirades!$AX$5:$AX$1081))+A266))</f>
        <v/>
      </c>
    </row>
    <row r="268" spans="1:79">
      <c r="A268" s="70">
        <v>3.0399999999999902E-7</v>
      </c>
      <c r="B268" s="143"/>
      <c r="C268" s="142"/>
      <c r="D268" s="145"/>
      <c r="E268" s="127" t="str">
        <f t="shared" si="201"/>
        <v>La Nevereta</v>
      </c>
      <c r="F268" s="123"/>
      <c r="G268" s="83" t="s">
        <v>285</v>
      </c>
      <c r="H268" s="152"/>
      <c r="I268" s="122">
        <f t="shared" si="184"/>
        <v>34</v>
      </c>
      <c r="J268" s="26">
        <v>5</v>
      </c>
      <c r="K268" s="28">
        <f t="shared" si="172"/>
        <v>345</v>
      </c>
      <c r="L268" s="142"/>
      <c r="M268" s="122">
        <f t="shared" si="176"/>
        <v>24</v>
      </c>
      <c r="N268" s="26">
        <v>3</v>
      </c>
      <c r="O268" s="28">
        <f t="shared" si="173"/>
        <v>243</v>
      </c>
      <c r="P268" s="142"/>
      <c r="Q268" s="122">
        <f t="shared" si="177"/>
        <v>0</v>
      </c>
      <c r="R268" s="26"/>
      <c r="S268" s="28" t="str">
        <f t="shared" si="174"/>
        <v/>
      </c>
      <c r="T268" s="142"/>
      <c r="U268" s="122">
        <f t="shared" si="178"/>
        <v>0</v>
      </c>
      <c r="V268" s="26"/>
      <c r="W268" s="28" t="str">
        <f t="shared" si="175"/>
        <v/>
      </c>
      <c r="X268" s="142"/>
      <c r="Y268" s="122">
        <f t="shared" si="185"/>
        <v>0</v>
      </c>
      <c r="Z268" s="26"/>
      <c r="AA268" s="72" t="str">
        <f t="shared" si="179"/>
        <v/>
      </c>
      <c r="AB268" s="25">
        <f>IF(G268="","",COUNTIF(Tirades!$AY$5:$AY$1081,G268))</f>
        <v>2</v>
      </c>
      <c r="AC268" s="1">
        <f>IF(SUMIF(Tirades!$AD$5:$AD$216,G268,Tirades!$AP$5:$AP$216)=0,"",SUMIF(Tirades!$AD$5:$AD$216,G268,Tirades!$AP$5:$AP$216))</f>
        <v>48</v>
      </c>
      <c r="AD268" s="1">
        <f>IF(SUMIF(Tirades!$AD$221:$AD$432,G268,Tirades!$AP$221:$AP$432)=0,"",SUMIF(Tirades!$AD$221:$AD$432,G268,Tirades!$AP$221:$AP$432))</f>
        <v>54</v>
      </c>
      <c r="AE268" s="1" t="str">
        <f>IF(SUMIF(Tirades!$AD$437:$AD$649,G268,Tirades!$AP$437:$AP$649)=0,"",SUMIF(Tirades!$AD$437:$AD$649,G268,Tirades!$AP$437:$AP$649))</f>
        <v/>
      </c>
      <c r="AF268" s="1" t="str">
        <f>IF(SUMIF(Tirades!$AD$654:$AD$865,G268,Tirades!$AP$654:$AP$865)=0,"",SUMIF(Tirades!$AD$654:$AD$865,G268,Tirades!$AP$654:$AP$865))</f>
        <v/>
      </c>
      <c r="AG268" s="1" t="str">
        <f>IF(SUMIF(Tirades!$AD$870:$AD$1081,G268,Tirades!$AP$870:$AP$1081)=0,"",SUMIF(Tirades!$AD$870:$AD$1081,G268,Tirades!$AP$870:$AP$1081))</f>
        <v/>
      </c>
      <c r="AH268" s="1">
        <f>IF(SUMIF(Tirades!$AD$5:$AD$1081,G268,Tirades!$AP$5:$AP$1081)=0,"",SUMIF(Tirades!$AD$5:$AD$1081,G268,Tirades!$AP$5:$AP$1081))</f>
        <v>102</v>
      </c>
      <c r="AI268" s="4">
        <f t="shared" si="180"/>
        <v>51</v>
      </c>
      <c r="AJ268" s="5">
        <f t="shared" si="181"/>
        <v>51.003000651999997</v>
      </c>
      <c r="AK268" s="1">
        <f t="shared" si="202"/>
        <v>114</v>
      </c>
      <c r="AL268" s="1">
        <f>SUMIF(Tirades!$AD$5:$AD$1081,G268,Tirades!$AR$5:$AR$1081)</f>
        <v>6</v>
      </c>
      <c r="AM268" s="6">
        <f t="shared" si="186"/>
        <v>6.0000000000000001E-3</v>
      </c>
      <c r="AN268" s="1">
        <f>SUMIF(Tirades!$AD$5:$AD$1081,G268,Tirades!$AS$5:$AS$1081)</f>
        <v>1</v>
      </c>
      <c r="AO268" s="7">
        <f t="shared" si="187"/>
        <v>9.9999999999999995E-7</v>
      </c>
      <c r="AP268" s="5">
        <f t="shared" si="182"/>
        <v>102.00600130399999</v>
      </c>
      <c r="AQ268" s="1" t="str">
        <f t="shared" si="183"/>
        <v>Marina Serra (LN)</v>
      </c>
      <c r="AR268" s="1" t="str">
        <f t="shared" si="188"/>
        <v>La Nevereta</v>
      </c>
      <c r="AS268" t="str">
        <f t="shared" si="189"/>
        <v/>
      </c>
      <c r="AT268" s="1" t="str">
        <f t="shared" si="190"/>
        <v/>
      </c>
      <c r="AU268" s="1" t="str">
        <f t="shared" si="191"/>
        <v/>
      </c>
      <c r="AV268">
        <f t="shared" si="192"/>
        <v>51.003000651999997</v>
      </c>
      <c r="AW268" s="1">
        <f t="shared" si="193"/>
        <v>73</v>
      </c>
      <c r="AX268" s="1" t="str">
        <f t="shared" si="194"/>
        <v>Marina Serra (LN)</v>
      </c>
      <c r="AY268" s="1" t="str">
        <f t="shared" si="195"/>
        <v/>
      </c>
      <c r="AZ268" s="1" t="str">
        <f t="shared" si="196"/>
        <v/>
      </c>
      <c r="BA268" s="1" t="str">
        <f t="shared" si="197"/>
        <v/>
      </c>
      <c r="BB268" s="1" t="str">
        <f t="shared" si="198"/>
        <v/>
      </c>
      <c r="BC268" s="1" t="str">
        <f t="shared" si="199"/>
        <v/>
      </c>
      <c r="BD268" s="1" t="str">
        <f t="shared" si="200"/>
        <v/>
      </c>
      <c r="BE268" s="76">
        <f>IF(G268="","",(SUMIF(Tirades!$BA$5:$BA$1081,G268,Tirades!$BB$5:$BB$1081)))</f>
        <v>18</v>
      </c>
      <c r="BI268" s="30"/>
      <c r="BW268" s="61" t="str">
        <f t="shared" si="205"/>
        <v/>
      </c>
      <c r="BY268" s="75">
        <f t="shared" si="203"/>
        <v>18</v>
      </c>
      <c r="BZ268" s="61" t="str">
        <f t="shared" si="204"/>
        <v>Mayra Di Giorgi</v>
      </c>
      <c r="CA268" s="90">
        <f>IF(BZ268="","",((SUMIF(Tirades!$AD$5:$AD$1081,G267,Tirades!$AX$5:$AX$1081))+A267))</f>
        <v>4.0000003030000002</v>
      </c>
    </row>
    <row r="269" spans="1:79">
      <c r="A269" s="70">
        <v>3.0499999999999899E-7</v>
      </c>
      <c r="B269" s="143"/>
      <c r="C269" s="142"/>
      <c r="D269" s="145"/>
      <c r="E269" s="127" t="str">
        <f t="shared" si="201"/>
        <v>La Nevereta</v>
      </c>
      <c r="F269" s="123"/>
      <c r="G269" s="83" t="s">
        <v>286</v>
      </c>
      <c r="H269" s="152"/>
      <c r="I269" s="122">
        <f t="shared" si="184"/>
        <v>34</v>
      </c>
      <c r="J269" s="26">
        <v>2</v>
      </c>
      <c r="K269" s="28">
        <f t="shared" si="172"/>
        <v>342</v>
      </c>
      <c r="L269" s="142"/>
      <c r="M269" s="122">
        <f t="shared" si="176"/>
        <v>24</v>
      </c>
      <c r="N269" s="26">
        <v>2</v>
      </c>
      <c r="O269" s="28">
        <f t="shared" si="173"/>
        <v>242</v>
      </c>
      <c r="P269" s="142"/>
      <c r="Q269" s="122">
        <f t="shared" si="177"/>
        <v>0</v>
      </c>
      <c r="R269" s="26"/>
      <c r="S269" s="28" t="str">
        <f t="shared" si="174"/>
        <v/>
      </c>
      <c r="T269" s="142"/>
      <c r="U269" s="122">
        <f t="shared" si="178"/>
        <v>0</v>
      </c>
      <c r="V269" s="26"/>
      <c r="W269" s="28" t="str">
        <f t="shared" si="175"/>
        <v/>
      </c>
      <c r="X269" s="142"/>
      <c r="Y269" s="122">
        <f t="shared" si="185"/>
        <v>0</v>
      </c>
      <c r="Z269" s="26"/>
      <c r="AA269" s="72" t="str">
        <f t="shared" si="179"/>
        <v/>
      </c>
      <c r="AB269" s="25">
        <f>IF(G269="","",COUNTIF(Tirades!$AY$5:$AY$1081,G269))</f>
        <v>2</v>
      </c>
      <c r="AC269" s="1">
        <f>IF(SUMIF(Tirades!$AD$5:$AD$216,G269,Tirades!$AP$5:$AP$216)=0,"",SUMIF(Tirades!$AD$5:$AD$216,G269,Tirades!$AP$5:$AP$216))</f>
        <v>16</v>
      </c>
      <c r="AD269" s="1">
        <f>IF(SUMIF(Tirades!$AD$221:$AD$432,G269,Tirades!$AP$221:$AP$432)=0,"",SUMIF(Tirades!$AD$221:$AD$432,G269,Tirades!$AP$221:$AP$432))</f>
        <v>19</v>
      </c>
      <c r="AE269" s="1" t="str">
        <f>IF(SUMIF(Tirades!$AD$437:$AD$649,G269,Tirades!$AP$437:$AP$649)=0,"",SUMIF(Tirades!$AD$437:$AD$649,G269,Tirades!$AP$437:$AP$649))</f>
        <v/>
      </c>
      <c r="AF269" s="1" t="str">
        <f>IF(SUMIF(Tirades!$AD$654:$AD$865,G269,Tirades!$AP$654:$AP$865)=0,"",SUMIF(Tirades!$AD$654:$AD$865,G269,Tirades!$AP$654:$AP$865))</f>
        <v/>
      </c>
      <c r="AG269" s="1" t="str">
        <f>IF(SUMIF(Tirades!$AD$870:$AD$1081,G269,Tirades!$AP$870:$AP$1081)=0,"",SUMIF(Tirades!$AD$870:$AD$1081,G269,Tirades!$AP$870:$AP$1081))</f>
        <v/>
      </c>
      <c r="AH269" s="1">
        <f>IF(SUMIF(Tirades!$AD$5:$AD$1081,G269,Tirades!$AP$5:$AP$1081)=0,"",SUMIF(Tirades!$AD$5:$AD$1081,G269,Tirades!$AP$5:$AP$1081))</f>
        <v>35</v>
      </c>
      <c r="AI269" s="4">
        <f t="shared" si="180"/>
        <v>17.5</v>
      </c>
      <c r="AJ269" s="5">
        <f t="shared" si="181"/>
        <v>17.500500652499998</v>
      </c>
      <c r="AK269" s="1">
        <f t="shared" si="202"/>
        <v>200</v>
      </c>
      <c r="AL269" s="1">
        <f>SUMIF(Tirades!$AD$5:$AD$1081,G269,Tirades!$AR$5:$AR$1081)</f>
        <v>1</v>
      </c>
      <c r="AM269" s="6">
        <f t="shared" si="186"/>
        <v>1E-3</v>
      </c>
      <c r="AN269" s="1">
        <f>SUMIF(Tirades!$AD$5:$AD$1081,G269,Tirades!$AS$5:$AS$1081)</f>
        <v>1</v>
      </c>
      <c r="AO269" s="7">
        <f t="shared" si="187"/>
        <v>9.9999999999999995E-7</v>
      </c>
      <c r="AP269" s="5">
        <f t="shared" si="182"/>
        <v>35.001001304999996</v>
      </c>
      <c r="AQ269" s="1" t="str">
        <f t="shared" si="183"/>
        <v>Maria Pignatelli</v>
      </c>
      <c r="AR269" s="1" t="str">
        <f t="shared" si="188"/>
        <v>La Nevereta</v>
      </c>
      <c r="AS269" t="str">
        <f t="shared" si="189"/>
        <v/>
      </c>
      <c r="AT269" s="1" t="str">
        <f t="shared" si="190"/>
        <v/>
      </c>
      <c r="AU269" s="1" t="str">
        <f t="shared" si="191"/>
        <v/>
      </c>
      <c r="AV269">
        <f t="shared" si="192"/>
        <v>17.500500652499998</v>
      </c>
      <c r="AW269" s="1">
        <f t="shared" si="193"/>
        <v>152</v>
      </c>
      <c r="AX269" s="1" t="str">
        <f t="shared" si="194"/>
        <v>Maria Pignatelli</v>
      </c>
      <c r="AY269" s="1" t="str">
        <f t="shared" si="195"/>
        <v/>
      </c>
      <c r="AZ269" s="1" t="str">
        <f t="shared" si="196"/>
        <v/>
      </c>
      <c r="BA269" s="1" t="str">
        <f t="shared" si="197"/>
        <v/>
      </c>
      <c r="BB269" s="1" t="str">
        <f t="shared" si="198"/>
        <v/>
      </c>
      <c r="BC269" s="1" t="str">
        <f t="shared" si="199"/>
        <v/>
      </c>
      <c r="BD269" s="1" t="str">
        <f t="shared" si="200"/>
        <v/>
      </c>
      <c r="BE269" s="76">
        <f>IF(G269="","",(SUMIF(Tirades!$BA$5:$BA$1081,G269,Tirades!$BB$5:$BB$1081)))</f>
        <v>18</v>
      </c>
      <c r="BI269" s="30"/>
      <c r="BW269" s="61" t="str">
        <f t="shared" si="205"/>
        <v/>
      </c>
      <c r="BY269" s="75">
        <f t="shared" si="203"/>
        <v>101</v>
      </c>
      <c r="BZ269" s="61" t="str">
        <f t="shared" si="204"/>
        <v>Marina Serra (LN)</v>
      </c>
      <c r="CA269" s="90">
        <f>IF(BZ269="","",((SUMIF(Tirades!$AD$5:$AD$1081,G268,Tirades!$AX$5:$AX$1081))+A268))</f>
        <v>3.0399999999999902E-7</v>
      </c>
    </row>
    <row r="270" spans="1:79">
      <c r="A270" s="70">
        <v>3.0599999999999901E-7</v>
      </c>
      <c r="B270" s="143"/>
      <c r="C270" s="142"/>
      <c r="D270" s="145"/>
      <c r="E270" s="127" t="str">
        <f t="shared" si="201"/>
        <v>La Nevereta</v>
      </c>
      <c r="F270" s="123"/>
      <c r="G270" s="83" t="s">
        <v>287</v>
      </c>
      <c r="H270" s="152"/>
      <c r="I270" s="122">
        <f t="shared" si="184"/>
        <v>34</v>
      </c>
      <c r="J270" s="26">
        <v>4</v>
      </c>
      <c r="K270" s="28">
        <f t="shared" si="172"/>
        <v>344</v>
      </c>
      <c r="L270" s="142"/>
      <c r="M270" s="122">
        <f t="shared" si="176"/>
        <v>24</v>
      </c>
      <c r="N270" s="26">
        <v>4</v>
      </c>
      <c r="O270" s="28">
        <f t="shared" si="173"/>
        <v>244</v>
      </c>
      <c r="P270" s="142"/>
      <c r="Q270" s="122">
        <f t="shared" si="177"/>
        <v>0</v>
      </c>
      <c r="R270" s="26"/>
      <c r="S270" s="28" t="str">
        <f t="shared" si="174"/>
        <v/>
      </c>
      <c r="T270" s="142"/>
      <c r="U270" s="122">
        <f t="shared" si="178"/>
        <v>0</v>
      </c>
      <c r="V270" s="26"/>
      <c r="W270" s="28" t="str">
        <f t="shared" si="175"/>
        <v/>
      </c>
      <c r="X270" s="142"/>
      <c r="Y270" s="122">
        <f t="shared" si="185"/>
        <v>0</v>
      </c>
      <c r="Z270" s="26"/>
      <c r="AA270" s="72" t="str">
        <f t="shared" si="179"/>
        <v/>
      </c>
      <c r="AB270" s="25">
        <f>IF(G270="","",COUNTIF(Tirades!$AY$5:$AY$1081,G270))</f>
        <v>2</v>
      </c>
      <c r="AC270" s="1">
        <f>IF(SUMIF(Tirades!$AD$5:$AD$216,G270,Tirades!$AP$5:$AP$216)=0,"",SUMIF(Tirades!$AD$5:$AD$216,G270,Tirades!$AP$5:$AP$216))</f>
        <v>28</v>
      </c>
      <c r="AD270" s="1">
        <f>IF(SUMIF(Tirades!$AD$221:$AD$432,G270,Tirades!$AP$221:$AP$432)=0,"",SUMIF(Tirades!$AD$221:$AD$432,G270,Tirades!$AP$221:$AP$432))</f>
        <v>7</v>
      </c>
      <c r="AE270" s="1" t="str">
        <f>IF(SUMIF(Tirades!$AD$437:$AD$649,G270,Tirades!$AP$437:$AP$649)=0,"",SUMIF(Tirades!$AD$437:$AD$649,G270,Tirades!$AP$437:$AP$649))</f>
        <v/>
      </c>
      <c r="AF270" s="1" t="str">
        <f>IF(SUMIF(Tirades!$AD$654:$AD$865,G270,Tirades!$AP$654:$AP$865)=0,"",SUMIF(Tirades!$AD$654:$AD$865,G270,Tirades!$AP$654:$AP$865))</f>
        <v/>
      </c>
      <c r="AG270" s="1" t="str">
        <f>IF(SUMIF(Tirades!$AD$870:$AD$1081,G270,Tirades!$AP$870:$AP$1081)=0,"",SUMIF(Tirades!$AD$870:$AD$1081,G270,Tirades!$AP$870:$AP$1081))</f>
        <v/>
      </c>
      <c r="AH270" s="1">
        <f>IF(SUMIF(Tirades!$AD$5:$AD$1081,G270,Tirades!$AP$5:$AP$1081)=0,"",SUMIF(Tirades!$AD$5:$AD$1081,G270,Tirades!$AP$5:$AP$1081))</f>
        <v>35</v>
      </c>
      <c r="AI270" s="4">
        <f t="shared" si="180"/>
        <v>17.5</v>
      </c>
      <c r="AJ270" s="5">
        <f t="shared" si="181"/>
        <v>17.500001152999999</v>
      </c>
      <c r="AK270" s="1">
        <f t="shared" si="202"/>
        <v>201</v>
      </c>
      <c r="AL270" s="1">
        <f>SUMIF(Tirades!$AD$5:$AD$1081,G270,Tirades!$AR$5:$AR$1081)</f>
        <v>0</v>
      </c>
      <c r="AM270" s="6">
        <f t="shared" si="186"/>
        <v>0</v>
      </c>
      <c r="AN270" s="1">
        <f>SUMIF(Tirades!$AD$5:$AD$1081,G270,Tirades!$AS$5:$AS$1081)</f>
        <v>2</v>
      </c>
      <c r="AO270" s="7">
        <f t="shared" si="187"/>
        <v>1.9999999999999999E-6</v>
      </c>
      <c r="AP270" s="5">
        <f t="shared" si="182"/>
        <v>35.000002305999999</v>
      </c>
      <c r="AQ270" s="1" t="str">
        <f t="shared" si="183"/>
        <v>Carles Llopart</v>
      </c>
      <c r="AR270" s="1" t="str">
        <f t="shared" si="188"/>
        <v>La Nevereta</v>
      </c>
      <c r="AS270" t="str">
        <f t="shared" si="189"/>
        <v/>
      </c>
      <c r="AT270" s="1" t="str">
        <f t="shared" si="190"/>
        <v/>
      </c>
      <c r="AU270" s="1" t="str">
        <f t="shared" si="191"/>
        <v/>
      </c>
      <c r="AV270">
        <f t="shared" si="192"/>
        <v>17.500001152999999</v>
      </c>
      <c r="AW270" s="1">
        <f t="shared" si="193"/>
        <v>153</v>
      </c>
      <c r="AX270" s="1" t="str">
        <f t="shared" si="194"/>
        <v>Carles Llopart</v>
      </c>
      <c r="AY270" s="1" t="str">
        <f t="shared" si="195"/>
        <v/>
      </c>
      <c r="AZ270" s="1" t="str">
        <f t="shared" si="196"/>
        <v/>
      </c>
      <c r="BA270" s="1" t="str">
        <f t="shared" si="197"/>
        <v/>
      </c>
      <c r="BB270" s="1" t="str">
        <f t="shared" si="198"/>
        <v/>
      </c>
      <c r="BC270" s="1" t="str">
        <f t="shared" si="199"/>
        <v/>
      </c>
      <c r="BD270" s="1" t="str">
        <f t="shared" si="200"/>
        <v/>
      </c>
      <c r="BE270" s="76">
        <f>IF(G270="","",(SUMIF(Tirades!$BA$5:$BA$1081,G270,Tirades!$BB$5:$BB$1081)))</f>
        <v>18</v>
      </c>
      <c r="BI270" s="30"/>
      <c r="BW270" s="61" t="str">
        <f t="shared" si="205"/>
        <v/>
      </c>
      <c r="BY270" s="75">
        <f t="shared" si="203"/>
        <v>4</v>
      </c>
      <c r="BZ270" s="61" t="str">
        <f t="shared" si="204"/>
        <v>Maria Pignatelli</v>
      </c>
      <c r="CA270" s="90">
        <f>IF(BZ270="","",((SUMIF(Tirades!$AD$5:$AD$1081,G269,Tirades!$AX$5:$AX$1081))+A269))</f>
        <v>9.0000003050000004</v>
      </c>
    </row>
    <row r="271" spans="1:79">
      <c r="A271" s="70">
        <v>3.0699999999999898E-7</v>
      </c>
      <c r="B271" s="143"/>
      <c r="C271" s="142"/>
      <c r="D271" s="145"/>
      <c r="E271" s="127" t="str">
        <f t="shared" si="201"/>
        <v>La Nevereta</v>
      </c>
      <c r="F271" s="123"/>
      <c r="G271" s="83" t="s">
        <v>288</v>
      </c>
      <c r="H271" s="152"/>
      <c r="I271" s="122">
        <f t="shared" si="184"/>
        <v>34</v>
      </c>
      <c r="J271" s="26">
        <v>1</v>
      </c>
      <c r="K271" s="28">
        <f t="shared" si="172"/>
        <v>341</v>
      </c>
      <c r="L271" s="142"/>
      <c r="M271" s="122">
        <f t="shared" si="176"/>
        <v>24</v>
      </c>
      <c r="N271" s="26">
        <v>1</v>
      </c>
      <c r="O271" s="28">
        <f t="shared" si="173"/>
        <v>241</v>
      </c>
      <c r="P271" s="142"/>
      <c r="Q271" s="122">
        <f t="shared" si="177"/>
        <v>0</v>
      </c>
      <c r="R271" s="26"/>
      <c r="S271" s="28" t="str">
        <f t="shared" si="174"/>
        <v/>
      </c>
      <c r="T271" s="142"/>
      <c r="U271" s="122">
        <f t="shared" si="178"/>
        <v>0</v>
      </c>
      <c r="V271" s="26"/>
      <c r="W271" s="28" t="str">
        <f t="shared" si="175"/>
        <v/>
      </c>
      <c r="X271" s="142"/>
      <c r="Y271" s="122">
        <f t="shared" si="185"/>
        <v>0</v>
      </c>
      <c r="Z271" s="26"/>
      <c r="AA271" s="72" t="str">
        <f t="shared" si="179"/>
        <v/>
      </c>
      <c r="AB271" s="25">
        <f>IF(G271="","",COUNTIF(Tirades!$AY$5:$AY$1081,G271))</f>
        <v>2</v>
      </c>
      <c r="AC271" s="1">
        <f>IF(SUMIF(Tirades!$AD$5:$AD$216,G271,Tirades!$AP$5:$AP$216)=0,"",SUMIF(Tirades!$AD$5:$AD$216,G271,Tirades!$AP$5:$AP$216))</f>
        <v>38</v>
      </c>
      <c r="AD271" s="1">
        <f>IF(SUMIF(Tirades!$AD$221:$AD$432,G271,Tirades!$AP$221:$AP$432)=0,"",SUMIF(Tirades!$AD$221:$AD$432,G271,Tirades!$AP$221:$AP$432))</f>
        <v>48</v>
      </c>
      <c r="AE271" s="1" t="str">
        <f>IF(SUMIF(Tirades!$AD$437:$AD$649,G271,Tirades!$AP$437:$AP$649)=0,"",SUMIF(Tirades!$AD$437:$AD$649,G271,Tirades!$AP$437:$AP$649))</f>
        <v/>
      </c>
      <c r="AF271" s="1" t="str">
        <f>IF(SUMIF(Tirades!$AD$654:$AD$865,G271,Tirades!$AP$654:$AP$865)=0,"",SUMIF(Tirades!$AD$654:$AD$865,G271,Tirades!$AP$654:$AP$865))</f>
        <v/>
      </c>
      <c r="AG271" s="1" t="str">
        <f>IF(SUMIF(Tirades!$AD$870:$AD$1081,G271,Tirades!$AP$870:$AP$1081)=0,"",SUMIF(Tirades!$AD$870:$AD$1081,G271,Tirades!$AP$870:$AP$1081))</f>
        <v/>
      </c>
      <c r="AH271" s="1">
        <f>IF(SUMIF(Tirades!$AD$5:$AD$1081,G271,Tirades!$AP$5:$AP$1081)=0,"",SUMIF(Tirades!$AD$5:$AD$1081,G271,Tirades!$AP$5:$AP$1081))</f>
        <v>86</v>
      </c>
      <c r="AI271" s="4">
        <f t="shared" si="180"/>
        <v>43</v>
      </c>
      <c r="AJ271" s="5">
        <f t="shared" si="181"/>
        <v>43.002500653499993</v>
      </c>
      <c r="AK271" s="1">
        <f t="shared" si="202"/>
        <v>144</v>
      </c>
      <c r="AL271" s="1">
        <f>SUMIF(Tirades!$AD$5:$AD$1081,G271,Tirades!$AR$5:$AR$1081)</f>
        <v>5</v>
      </c>
      <c r="AM271" s="6">
        <f t="shared" si="186"/>
        <v>5.0000000000000001E-3</v>
      </c>
      <c r="AN271" s="1">
        <f>SUMIF(Tirades!$AD$5:$AD$1081,G271,Tirades!$AS$5:$AS$1081)</f>
        <v>1</v>
      </c>
      <c r="AO271" s="7">
        <f t="shared" si="187"/>
        <v>9.9999999999999995E-7</v>
      </c>
      <c r="AP271" s="5">
        <f t="shared" si="182"/>
        <v>86.005001306999986</v>
      </c>
      <c r="AQ271" s="1" t="str">
        <f t="shared" si="183"/>
        <v>Cristina Agell</v>
      </c>
      <c r="AR271" s="1" t="str">
        <f t="shared" si="188"/>
        <v>La Nevereta</v>
      </c>
      <c r="AS271" t="str">
        <f t="shared" si="189"/>
        <v/>
      </c>
      <c r="AT271" s="1" t="str">
        <f t="shared" si="190"/>
        <v/>
      </c>
      <c r="AU271" s="1" t="str">
        <f t="shared" si="191"/>
        <v/>
      </c>
      <c r="AV271">
        <f t="shared" si="192"/>
        <v>43.002500653499993</v>
      </c>
      <c r="AW271" s="1">
        <f t="shared" si="193"/>
        <v>101</v>
      </c>
      <c r="AX271" s="1" t="str">
        <f t="shared" si="194"/>
        <v>Cristina Agell</v>
      </c>
      <c r="AY271" s="1" t="str">
        <f t="shared" si="195"/>
        <v/>
      </c>
      <c r="AZ271" s="1" t="str">
        <f t="shared" si="196"/>
        <v/>
      </c>
      <c r="BA271" s="1" t="str">
        <f t="shared" si="197"/>
        <v/>
      </c>
      <c r="BB271" s="1" t="str">
        <f t="shared" si="198"/>
        <v/>
      </c>
      <c r="BC271" s="1" t="str">
        <f t="shared" si="199"/>
        <v/>
      </c>
      <c r="BD271" s="1" t="str">
        <f t="shared" si="200"/>
        <v/>
      </c>
      <c r="BE271" s="76">
        <f>IF(G271="","",(SUMIF(Tirades!$BA$5:$BA$1081,G271,Tirades!$BB$5:$BB$1081)))</f>
        <v>18</v>
      </c>
      <c r="BI271" s="30"/>
      <c r="BW271" s="61" t="str">
        <f t="shared" si="205"/>
        <v/>
      </c>
      <c r="BY271" s="75">
        <f t="shared" si="203"/>
        <v>5</v>
      </c>
      <c r="BZ271" s="61" t="str">
        <f t="shared" si="204"/>
        <v>Carles Llopart</v>
      </c>
      <c r="CA271" s="90">
        <f>IF(BZ271="","",((SUMIF(Tirades!$AD$5:$AD$1081,G270,Tirades!$AX$5:$AX$1081))+A270))</f>
        <v>8.0000003060000004</v>
      </c>
    </row>
    <row r="272" spans="1:79">
      <c r="A272" s="70">
        <v>3.07999999999999E-7</v>
      </c>
      <c r="B272" s="143"/>
      <c r="C272" s="142"/>
      <c r="D272" s="145"/>
      <c r="E272" s="127" t="str">
        <f t="shared" si="201"/>
        <v>La Nevereta</v>
      </c>
      <c r="F272" s="123"/>
      <c r="G272" s="83"/>
      <c r="H272" s="152"/>
      <c r="I272" s="122">
        <f t="shared" si="184"/>
        <v>34</v>
      </c>
      <c r="J272" s="26"/>
      <c r="K272" s="28" t="str">
        <f t="shared" si="172"/>
        <v/>
      </c>
      <c r="L272" s="142"/>
      <c r="M272" s="122">
        <f t="shared" si="176"/>
        <v>24</v>
      </c>
      <c r="N272" s="26"/>
      <c r="O272" s="28" t="str">
        <f t="shared" si="173"/>
        <v/>
      </c>
      <c r="P272" s="142"/>
      <c r="Q272" s="122">
        <f t="shared" si="177"/>
        <v>0</v>
      </c>
      <c r="R272" s="26"/>
      <c r="S272" s="28" t="str">
        <f t="shared" si="174"/>
        <v/>
      </c>
      <c r="T272" s="142"/>
      <c r="U272" s="122">
        <f t="shared" si="178"/>
        <v>0</v>
      </c>
      <c r="V272" s="26"/>
      <c r="W272" s="28" t="str">
        <f t="shared" si="175"/>
        <v/>
      </c>
      <c r="X272" s="142"/>
      <c r="Y272" s="122">
        <f t="shared" si="185"/>
        <v>0</v>
      </c>
      <c r="Z272" s="26"/>
      <c r="AA272" s="72" t="str">
        <f t="shared" si="179"/>
        <v/>
      </c>
      <c r="AB272" s="25" t="str">
        <f>IF(G272="","",COUNTIF(Tirades!$AY$5:$AY$1081,G272))</f>
        <v/>
      </c>
      <c r="AC272" s="1" t="str">
        <f>IF(SUMIF(Tirades!$AD$5:$AD$216,G272,Tirades!$AP$5:$AP$216)=0,"",SUMIF(Tirades!$AD$5:$AD$216,G272,Tirades!$AP$5:$AP$216))</f>
        <v/>
      </c>
      <c r="AD272" s="1" t="str">
        <f>IF(SUMIF(Tirades!$AD$221:$AD$432,G272,Tirades!$AP$221:$AP$432)=0,"",SUMIF(Tirades!$AD$221:$AD$432,G272,Tirades!$AP$221:$AP$432))</f>
        <v/>
      </c>
      <c r="AE272" s="1" t="str">
        <f>IF(SUMIF(Tirades!$AD$437:$AD$649,G272,Tirades!$AP$437:$AP$649)=0,"",SUMIF(Tirades!$AD$437:$AD$649,G272,Tirades!$AP$437:$AP$649))</f>
        <v/>
      </c>
      <c r="AF272" s="1" t="str">
        <f>IF(SUMIF(Tirades!$AD$654:$AD$865,G272,Tirades!$AP$654:$AP$865)=0,"",SUMIF(Tirades!$AD$654:$AD$865,G272,Tirades!$AP$654:$AP$865))</f>
        <v/>
      </c>
      <c r="AG272" s="1" t="str">
        <f>IF(SUMIF(Tirades!$AD$870:$AD$1081,G272,Tirades!$AP$870:$AP$1081)=0,"",SUMIF(Tirades!$AD$870:$AD$1081,G272,Tirades!$AP$870:$AP$1081))</f>
        <v/>
      </c>
      <c r="AH272" s="1" t="str">
        <f>IF(SUMIF(Tirades!$AD$5:$AD$1081,G272,Tirades!$AP$5:$AP$1081)=0,"",SUMIF(Tirades!$AD$5:$AD$1081,G272,Tirades!$AP$5:$AP$1081))</f>
        <v/>
      </c>
      <c r="AI272" s="4" t="str">
        <f t="shared" si="180"/>
        <v/>
      </c>
      <c r="AJ272" s="5" t="str">
        <f t="shared" si="181"/>
        <v/>
      </c>
      <c r="AK272" s="1" t="str">
        <f t="shared" si="202"/>
        <v/>
      </c>
      <c r="AL272" s="1">
        <f>SUMIF(Tirades!$AD$5:$AD$1081,G272,Tirades!$AR$5:$AR$1081)</f>
        <v>0</v>
      </c>
      <c r="AM272" s="6">
        <f t="shared" si="186"/>
        <v>0</v>
      </c>
      <c r="AN272" s="1">
        <f>SUMIF(Tirades!$AD$5:$AD$1081,G272,Tirades!$AS$5:$AS$1081)</f>
        <v>0</v>
      </c>
      <c r="AO272" s="7">
        <f t="shared" si="187"/>
        <v>0</v>
      </c>
      <c r="AP272" s="5" t="str">
        <f t="shared" si="182"/>
        <v/>
      </c>
      <c r="AQ272" s="1" t="str">
        <f t="shared" si="183"/>
        <v/>
      </c>
      <c r="AR272" s="1" t="str">
        <f t="shared" si="188"/>
        <v/>
      </c>
      <c r="AS272" t="str">
        <f t="shared" si="189"/>
        <v/>
      </c>
      <c r="AT272" s="1" t="str">
        <f t="shared" si="190"/>
        <v/>
      </c>
      <c r="AU272" s="1" t="str">
        <f t="shared" si="191"/>
        <v/>
      </c>
      <c r="AV272" t="str">
        <f t="shared" si="192"/>
        <v/>
      </c>
      <c r="AW272" s="1" t="str">
        <f t="shared" si="193"/>
        <v/>
      </c>
      <c r="AX272" s="1" t="str">
        <f t="shared" si="194"/>
        <v/>
      </c>
      <c r="AY272" s="1" t="str">
        <f t="shared" si="195"/>
        <v/>
      </c>
      <c r="AZ272" s="1" t="str">
        <f t="shared" si="196"/>
        <v/>
      </c>
      <c r="BA272" s="1" t="str">
        <f t="shared" si="197"/>
        <v/>
      </c>
      <c r="BB272" s="1" t="str">
        <f t="shared" si="198"/>
        <v/>
      </c>
      <c r="BC272" s="1" t="str">
        <f t="shared" si="199"/>
        <v/>
      </c>
      <c r="BD272" s="1" t="str">
        <f t="shared" si="200"/>
        <v/>
      </c>
      <c r="BE272" s="76" t="str">
        <f>IF(G272="","",(SUMIF(Tirades!$BA$5:$BA$1081,G272,Tirades!$BB$5:$BB$1081)))</f>
        <v/>
      </c>
      <c r="BI272" s="30"/>
      <c r="BW272" s="61" t="str">
        <f t="shared" si="205"/>
        <v/>
      </c>
      <c r="BY272" s="75">
        <f t="shared" si="203"/>
        <v>43</v>
      </c>
      <c r="BZ272" s="61" t="str">
        <f t="shared" si="204"/>
        <v>Cristina Agell</v>
      </c>
      <c r="CA272" s="90">
        <f>IF(BZ272="","",((SUMIF(Tirades!$AD$5:$AD$1081,G271,Tirades!$AX$5:$AX$1081))+A271))</f>
        <v>2.0000003070000001</v>
      </c>
    </row>
    <row r="273" spans="1:79">
      <c r="A273" s="70">
        <v>3.0899999999999902E-7</v>
      </c>
      <c r="B273" s="143"/>
      <c r="C273" s="142"/>
      <c r="D273" s="145"/>
      <c r="E273" s="127" t="str">
        <f t="shared" si="201"/>
        <v>La Nevereta</v>
      </c>
      <c r="F273" s="123"/>
      <c r="G273" s="83"/>
      <c r="H273" s="152"/>
      <c r="I273" s="122">
        <f t="shared" si="184"/>
        <v>34</v>
      </c>
      <c r="J273" s="26"/>
      <c r="K273" s="28" t="str">
        <f t="shared" si="172"/>
        <v/>
      </c>
      <c r="L273" s="142"/>
      <c r="M273" s="122">
        <f t="shared" si="176"/>
        <v>24</v>
      </c>
      <c r="N273" s="26"/>
      <c r="O273" s="28" t="str">
        <f t="shared" si="173"/>
        <v/>
      </c>
      <c r="P273" s="142"/>
      <c r="Q273" s="122">
        <f t="shared" si="177"/>
        <v>0</v>
      </c>
      <c r="R273" s="26"/>
      <c r="S273" s="28" t="str">
        <f t="shared" si="174"/>
        <v/>
      </c>
      <c r="T273" s="142"/>
      <c r="U273" s="122">
        <f t="shared" si="178"/>
        <v>0</v>
      </c>
      <c r="V273" s="26"/>
      <c r="W273" s="28" t="str">
        <f t="shared" si="175"/>
        <v/>
      </c>
      <c r="X273" s="142"/>
      <c r="Y273" s="122">
        <f t="shared" si="185"/>
        <v>0</v>
      </c>
      <c r="Z273" s="26"/>
      <c r="AA273" s="72" t="str">
        <f t="shared" si="179"/>
        <v/>
      </c>
      <c r="AB273" s="25" t="str">
        <f>IF(G273="","",COUNTIF(Tirades!$AY$5:$AY$1081,G273))</f>
        <v/>
      </c>
      <c r="AC273" s="1" t="str">
        <f>IF(SUMIF(Tirades!$AD$5:$AD$216,G273,Tirades!$AP$5:$AP$216)=0,"",SUMIF(Tirades!$AD$5:$AD$216,G273,Tirades!$AP$5:$AP$216))</f>
        <v/>
      </c>
      <c r="AD273" s="1" t="str">
        <f>IF(SUMIF(Tirades!$AD$221:$AD$432,G273,Tirades!$AP$221:$AP$432)=0,"",SUMIF(Tirades!$AD$221:$AD$432,G273,Tirades!$AP$221:$AP$432))</f>
        <v/>
      </c>
      <c r="AE273" s="1" t="str">
        <f>IF(SUMIF(Tirades!$AD$437:$AD$649,G273,Tirades!$AP$437:$AP$649)=0,"",SUMIF(Tirades!$AD$437:$AD$649,G273,Tirades!$AP$437:$AP$649))</f>
        <v/>
      </c>
      <c r="AF273" s="1" t="str">
        <f>IF(SUMIF(Tirades!$AD$654:$AD$865,G273,Tirades!$AP$654:$AP$865)=0,"",SUMIF(Tirades!$AD$654:$AD$865,G273,Tirades!$AP$654:$AP$865))</f>
        <v/>
      </c>
      <c r="AG273" s="1" t="str">
        <f>IF(SUMIF(Tirades!$AD$870:$AD$1081,G273,Tirades!$AP$870:$AP$1081)=0,"",SUMIF(Tirades!$AD$870:$AD$1081,G273,Tirades!$AP$870:$AP$1081))</f>
        <v/>
      </c>
      <c r="AH273" s="1" t="str">
        <f>IF(SUMIF(Tirades!$AD$5:$AD$1081,G273,Tirades!$AP$5:$AP$1081)=0,"",SUMIF(Tirades!$AD$5:$AD$1081,G273,Tirades!$AP$5:$AP$1081))</f>
        <v/>
      </c>
      <c r="AI273" s="4" t="str">
        <f t="shared" si="180"/>
        <v/>
      </c>
      <c r="AJ273" s="5" t="str">
        <f t="shared" si="181"/>
        <v/>
      </c>
      <c r="AK273" s="1" t="str">
        <f t="shared" si="202"/>
        <v/>
      </c>
      <c r="AL273" s="1">
        <f>SUMIF(Tirades!$AD$5:$AD$1081,G273,Tirades!$AR$5:$AR$1081)</f>
        <v>0</v>
      </c>
      <c r="AM273" s="6">
        <f t="shared" si="186"/>
        <v>0</v>
      </c>
      <c r="AN273" s="1">
        <f>SUMIF(Tirades!$AD$5:$AD$1081,G273,Tirades!$AS$5:$AS$1081)</f>
        <v>0</v>
      </c>
      <c r="AO273" s="7">
        <f t="shared" si="187"/>
        <v>0</v>
      </c>
      <c r="AP273" s="5" t="str">
        <f t="shared" si="182"/>
        <v/>
      </c>
      <c r="AQ273" s="1" t="str">
        <f t="shared" si="183"/>
        <v/>
      </c>
      <c r="AR273" s="1" t="str">
        <f t="shared" si="188"/>
        <v/>
      </c>
      <c r="AS273" t="str">
        <f t="shared" si="189"/>
        <v/>
      </c>
      <c r="AT273" s="1" t="str">
        <f t="shared" si="190"/>
        <v/>
      </c>
      <c r="AU273" s="1" t="str">
        <f t="shared" si="191"/>
        <v/>
      </c>
      <c r="AV273" t="str">
        <f t="shared" si="192"/>
        <v/>
      </c>
      <c r="AW273" s="1" t="str">
        <f t="shared" si="193"/>
        <v/>
      </c>
      <c r="AX273" s="1" t="str">
        <f t="shared" si="194"/>
        <v/>
      </c>
      <c r="AY273" s="1" t="str">
        <f t="shared" si="195"/>
        <v/>
      </c>
      <c r="AZ273" s="1" t="str">
        <f t="shared" si="196"/>
        <v/>
      </c>
      <c r="BA273" s="1" t="str">
        <f t="shared" si="197"/>
        <v/>
      </c>
      <c r="BB273" s="1" t="str">
        <f t="shared" si="198"/>
        <v/>
      </c>
      <c r="BC273" s="1" t="str">
        <f t="shared" si="199"/>
        <v/>
      </c>
      <c r="BD273" s="1" t="str">
        <f t="shared" si="200"/>
        <v/>
      </c>
      <c r="BE273" s="76" t="str">
        <f>IF(G273="","",(SUMIF(Tirades!$BA$5:$BA$1081,G273,Tirades!$BB$5:$BB$1081)))</f>
        <v/>
      </c>
      <c r="BI273" s="30"/>
      <c r="BW273" s="61" t="str">
        <f t="shared" si="205"/>
        <v/>
      </c>
      <c r="BY273" s="75" t="str">
        <f t="shared" si="203"/>
        <v/>
      </c>
      <c r="BZ273" s="61" t="str">
        <f t="shared" si="204"/>
        <v/>
      </c>
      <c r="CA273" s="90" t="str">
        <f>IF(BZ273="","",((SUMIF(Tirades!$AD$5:$AD$1081,G272,Tirades!$AX$5:$AX$1081))+A272))</f>
        <v/>
      </c>
    </row>
    <row r="274" spans="1:79">
      <c r="A274" s="70">
        <v>3.0999999999999899E-7</v>
      </c>
      <c r="B274" s="143"/>
      <c r="C274" s="142"/>
      <c r="D274" s="145"/>
      <c r="E274" s="127" t="str">
        <f t="shared" si="201"/>
        <v>La Nevereta</v>
      </c>
      <c r="F274" s="123"/>
      <c r="G274" s="83"/>
      <c r="H274" s="152"/>
      <c r="I274" s="122">
        <f t="shared" si="184"/>
        <v>34</v>
      </c>
      <c r="J274" s="26"/>
      <c r="K274" s="28" t="str">
        <f t="shared" si="172"/>
        <v/>
      </c>
      <c r="L274" s="142"/>
      <c r="M274" s="122">
        <f t="shared" si="176"/>
        <v>24</v>
      </c>
      <c r="N274" s="26"/>
      <c r="O274" s="28" t="str">
        <f t="shared" si="173"/>
        <v/>
      </c>
      <c r="P274" s="142"/>
      <c r="Q274" s="122">
        <f t="shared" si="177"/>
        <v>0</v>
      </c>
      <c r="R274" s="26"/>
      <c r="S274" s="28" t="str">
        <f t="shared" si="174"/>
        <v/>
      </c>
      <c r="T274" s="142"/>
      <c r="U274" s="122">
        <f t="shared" si="178"/>
        <v>0</v>
      </c>
      <c r="V274" s="26"/>
      <c r="W274" s="28" t="str">
        <f t="shared" si="175"/>
        <v/>
      </c>
      <c r="X274" s="142"/>
      <c r="Y274" s="122">
        <f t="shared" si="185"/>
        <v>0</v>
      </c>
      <c r="Z274" s="26"/>
      <c r="AA274" s="72" t="str">
        <f t="shared" si="179"/>
        <v/>
      </c>
      <c r="AB274" s="25" t="str">
        <f>IF(G274="","",COUNTIF(Tirades!$AY$5:$AY$1081,G274))</f>
        <v/>
      </c>
      <c r="AC274" s="1" t="str">
        <f>IF(SUMIF(Tirades!$AD$5:$AD$216,G274,Tirades!$AP$5:$AP$216)=0,"",SUMIF(Tirades!$AD$5:$AD$216,G274,Tirades!$AP$5:$AP$216))</f>
        <v/>
      </c>
      <c r="AD274" s="1" t="str">
        <f>IF(SUMIF(Tirades!$AD$221:$AD$432,G274,Tirades!$AP$221:$AP$432)=0,"",SUMIF(Tirades!$AD$221:$AD$432,G274,Tirades!$AP$221:$AP$432))</f>
        <v/>
      </c>
      <c r="AE274" s="1" t="str">
        <f>IF(SUMIF(Tirades!$AD$437:$AD$649,G274,Tirades!$AP$437:$AP$649)=0,"",SUMIF(Tirades!$AD$437:$AD$649,G274,Tirades!$AP$437:$AP$649))</f>
        <v/>
      </c>
      <c r="AF274" s="1" t="str">
        <f>IF(SUMIF(Tirades!$AD$654:$AD$865,G274,Tirades!$AP$654:$AP$865)=0,"",SUMIF(Tirades!$AD$654:$AD$865,G274,Tirades!$AP$654:$AP$865))</f>
        <v/>
      </c>
      <c r="AG274" s="1" t="str">
        <f>IF(SUMIF(Tirades!$AD$870:$AD$1081,G274,Tirades!$AP$870:$AP$1081)=0,"",SUMIF(Tirades!$AD$870:$AD$1081,G274,Tirades!$AP$870:$AP$1081))</f>
        <v/>
      </c>
      <c r="AH274" s="1" t="str">
        <f>IF(SUMIF(Tirades!$AD$5:$AD$1081,G274,Tirades!$AP$5:$AP$1081)=0,"",SUMIF(Tirades!$AD$5:$AD$1081,G274,Tirades!$AP$5:$AP$1081))</f>
        <v/>
      </c>
      <c r="AI274" s="4" t="str">
        <f t="shared" si="180"/>
        <v/>
      </c>
      <c r="AJ274" s="5" t="str">
        <f t="shared" si="181"/>
        <v/>
      </c>
      <c r="AK274" s="1" t="str">
        <f t="shared" si="202"/>
        <v/>
      </c>
      <c r="AL274" s="1">
        <f>SUMIF(Tirades!$AD$5:$AD$1081,G274,Tirades!$AR$5:$AR$1081)</f>
        <v>0</v>
      </c>
      <c r="AM274" s="6">
        <f t="shared" si="186"/>
        <v>0</v>
      </c>
      <c r="AN274" s="1">
        <f>SUMIF(Tirades!$AD$5:$AD$1081,G274,Tirades!$AS$5:$AS$1081)</f>
        <v>0</v>
      </c>
      <c r="AO274" s="7">
        <f t="shared" si="187"/>
        <v>0</v>
      </c>
      <c r="AP274" s="5" t="str">
        <f t="shared" si="182"/>
        <v/>
      </c>
      <c r="AQ274" s="1" t="str">
        <f t="shared" si="183"/>
        <v/>
      </c>
      <c r="AR274" s="1" t="str">
        <f t="shared" si="188"/>
        <v/>
      </c>
      <c r="AS274" t="str">
        <f t="shared" si="189"/>
        <v/>
      </c>
      <c r="AT274" s="1" t="str">
        <f t="shared" si="190"/>
        <v/>
      </c>
      <c r="AU274" s="1" t="str">
        <f t="shared" si="191"/>
        <v/>
      </c>
      <c r="AV274" t="str">
        <f t="shared" si="192"/>
        <v/>
      </c>
      <c r="AW274" s="1" t="str">
        <f t="shared" si="193"/>
        <v/>
      </c>
      <c r="AX274" s="1" t="str">
        <f t="shared" si="194"/>
        <v/>
      </c>
      <c r="AY274" s="1" t="str">
        <f t="shared" si="195"/>
        <v/>
      </c>
      <c r="AZ274" s="1" t="str">
        <f t="shared" si="196"/>
        <v/>
      </c>
      <c r="BA274" s="1" t="str">
        <f t="shared" si="197"/>
        <v/>
      </c>
      <c r="BB274" s="1" t="str">
        <f t="shared" si="198"/>
        <v/>
      </c>
      <c r="BC274" s="1" t="str">
        <f t="shared" si="199"/>
        <v/>
      </c>
      <c r="BD274" s="1" t="str">
        <f t="shared" si="200"/>
        <v/>
      </c>
      <c r="BE274" s="76" t="str">
        <f>IF(G274="","",(SUMIF(Tirades!$BA$5:$BA$1081,G274,Tirades!$BB$5:$BB$1081)))</f>
        <v/>
      </c>
      <c r="BI274" s="30"/>
      <c r="BW274" s="61" t="str">
        <f t="shared" si="205"/>
        <v/>
      </c>
      <c r="BY274" s="75" t="str">
        <f t="shared" si="203"/>
        <v/>
      </c>
      <c r="BZ274" s="61" t="str">
        <f t="shared" si="204"/>
        <v/>
      </c>
      <c r="CA274" s="90" t="str">
        <f>IF(BZ274="","",((SUMIF(Tirades!$AD$5:$AD$1081,G273,Tirades!$AX$5:$AX$1081))+A273))</f>
        <v/>
      </c>
    </row>
    <row r="275" spans="1:79">
      <c r="A275" s="70">
        <v>3.1099999999999901E-7</v>
      </c>
      <c r="B275" s="143">
        <v>35</v>
      </c>
      <c r="C275" s="142"/>
      <c r="D275" s="144" t="s">
        <v>289</v>
      </c>
      <c r="E275" s="127" t="str">
        <f>D275</f>
        <v>Bitlla Desèrtica</v>
      </c>
      <c r="F275" s="124" t="s">
        <v>104</v>
      </c>
      <c r="G275" s="83" t="s">
        <v>290</v>
      </c>
      <c r="H275" s="152">
        <v>35</v>
      </c>
      <c r="I275" s="122">
        <f>H275</f>
        <v>35</v>
      </c>
      <c r="J275" s="26">
        <v>4</v>
      </c>
      <c r="K275" s="28">
        <f t="shared" si="172"/>
        <v>354</v>
      </c>
      <c r="L275" s="142">
        <v>9</v>
      </c>
      <c r="M275" s="122">
        <f>L275</f>
        <v>9</v>
      </c>
      <c r="N275" s="26">
        <v>5</v>
      </c>
      <c r="O275" s="28">
        <f t="shared" si="173"/>
        <v>95</v>
      </c>
      <c r="P275" s="142"/>
      <c r="Q275" s="122">
        <f>P275</f>
        <v>0</v>
      </c>
      <c r="R275" s="26"/>
      <c r="S275" s="28" t="str">
        <f t="shared" si="174"/>
        <v/>
      </c>
      <c r="T275" s="142"/>
      <c r="U275" s="122">
        <f>T275</f>
        <v>0</v>
      </c>
      <c r="V275" s="26"/>
      <c r="W275" s="28" t="str">
        <f t="shared" si="175"/>
        <v/>
      </c>
      <c r="X275" s="142"/>
      <c r="Y275" s="122">
        <f>X275</f>
        <v>0</v>
      </c>
      <c r="Z275" s="26"/>
      <c r="AA275" s="72" t="str">
        <f t="shared" si="179"/>
        <v/>
      </c>
      <c r="AB275" s="25">
        <f>IF(G275="","",COUNTIF(Tirades!$AY$5:$AY$1081,G275))</f>
        <v>2</v>
      </c>
      <c r="AC275" s="1">
        <f>IF(SUMIF(Tirades!$AD$5:$AD$216,G275,Tirades!$AP$5:$AP$216)=0,"",SUMIF(Tirades!$AD$5:$AD$216,G275,Tirades!$AP$5:$AP$216))</f>
        <v>43</v>
      </c>
      <c r="AD275" s="1">
        <f>IF(SUMIF(Tirades!$AD$221:$AD$432,G275,Tirades!$AP$221:$AP$432)=0,"",SUMIF(Tirades!$AD$221:$AD$432,G275,Tirades!$AP$221:$AP$432))</f>
        <v>22</v>
      </c>
      <c r="AE275" s="1" t="str">
        <f>IF(SUMIF(Tirades!$AD$437:$AD$649,G275,Tirades!$AP$437:$AP$649)=0,"",SUMIF(Tirades!$AD$437:$AD$649,G275,Tirades!$AP$437:$AP$649))</f>
        <v/>
      </c>
      <c r="AF275" s="1" t="str">
        <f>IF(SUMIF(Tirades!$AD$654:$AD$865,G275,Tirades!$AP$654:$AP$865)=0,"",SUMIF(Tirades!$AD$654:$AD$865,G275,Tirades!$AP$654:$AP$865))</f>
        <v/>
      </c>
      <c r="AG275" s="1" t="str">
        <f>IF(SUMIF(Tirades!$AD$870:$AD$1081,G275,Tirades!$AP$870:$AP$1081)=0,"",SUMIF(Tirades!$AD$870:$AD$1081,G275,Tirades!$AP$870:$AP$1081))</f>
        <v/>
      </c>
      <c r="AH275" s="1">
        <f>IF(SUMIF(Tirades!$AD$5:$AD$1081,G275,Tirades!$AP$5:$AP$1081)=0,"",SUMIF(Tirades!$AD$5:$AD$1081,G275,Tirades!$AP$5:$AP$1081))</f>
        <v>65</v>
      </c>
      <c r="AI275" s="4">
        <f t="shared" si="180"/>
        <v>32.5</v>
      </c>
      <c r="AJ275" s="5">
        <f t="shared" si="181"/>
        <v>32.501001155499992</v>
      </c>
      <c r="AK275" s="1">
        <f t="shared" si="202"/>
        <v>177</v>
      </c>
      <c r="AL275" s="1">
        <f>SUMIF(Tirades!$AD$5:$AD$1081,G275,Tirades!$AR$5:$AR$1081)</f>
        <v>2</v>
      </c>
      <c r="AM275" s="6">
        <f t="shared" si="186"/>
        <v>2E-3</v>
      </c>
      <c r="AN275" s="1">
        <f>SUMIF(Tirades!$AD$5:$AD$1081,G275,Tirades!$AS$5:$AS$1081)</f>
        <v>2</v>
      </c>
      <c r="AO275" s="7">
        <f t="shared" si="187"/>
        <v>1.9999999999999999E-6</v>
      </c>
      <c r="AP275" s="5">
        <f t="shared" si="182"/>
        <v>65.002002310999984</v>
      </c>
      <c r="AQ275" s="1" t="str">
        <f t="shared" si="183"/>
        <v>Jordi Durán</v>
      </c>
      <c r="AR275" s="1" t="str">
        <f t="shared" si="188"/>
        <v>Bitlla Desèrtica</v>
      </c>
      <c r="AS275" t="str">
        <f t="shared" si="189"/>
        <v/>
      </c>
      <c r="AT275" s="1" t="str">
        <f t="shared" si="190"/>
        <v/>
      </c>
      <c r="AU275" s="1" t="str">
        <f t="shared" si="191"/>
        <v/>
      </c>
      <c r="AV275">
        <f t="shared" si="192"/>
        <v>32.501001155499992</v>
      </c>
      <c r="AW275" s="1">
        <f t="shared" si="193"/>
        <v>129</v>
      </c>
      <c r="AX275" s="1" t="str">
        <f t="shared" si="194"/>
        <v>Jordi Durán</v>
      </c>
      <c r="AY275" s="1" t="str">
        <f t="shared" si="195"/>
        <v/>
      </c>
      <c r="AZ275" s="1" t="str">
        <f t="shared" si="196"/>
        <v/>
      </c>
      <c r="BA275" s="1" t="str">
        <f t="shared" si="197"/>
        <v/>
      </c>
      <c r="BB275" s="1">
        <f t="shared" si="198"/>
        <v>32.501001155499992</v>
      </c>
      <c r="BC275" s="1">
        <f t="shared" si="199"/>
        <v>24</v>
      </c>
      <c r="BD275" s="1" t="str">
        <f t="shared" si="200"/>
        <v>Jordi Durán</v>
      </c>
      <c r="BE275" s="76">
        <f>IF(G275="","",(SUMIF(Tirades!$BA$5:$BA$1081,G275,Tirades!$BB$5:$BB$1081)))</f>
        <v>18</v>
      </c>
      <c r="BI275" s="30"/>
      <c r="BW275" s="61" t="str">
        <f t="shared" si="205"/>
        <v/>
      </c>
      <c r="BY275" s="75" t="str">
        <f t="shared" si="203"/>
        <v/>
      </c>
      <c r="BZ275" s="61" t="str">
        <f t="shared" si="204"/>
        <v/>
      </c>
      <c r="CA275" s="90" t="str">
        <f>IF(BZ275="","",((SUMIF(Tirades!$AD$5:$AD$1081,G274,Tirades!$AX$5:$AX$1081))+A274))</f>
        <v/>
      </c>
    </row>
    <row r="276" spans="1:79">
      <c r="A276" s="70">
        <v>3.1199999999999898E-7</v>
      </c>
      <c r="B276" s="143"/>
      <c r="C276" s="142"/>
      <c r="D276" s="145"/>
      <c r="E276" s="127" t="str">
        <f t="shared" si="201"/>
        <v>Bitlla Desèrtica</v>
      </c>
      <c r="F276" s="123" t="s">
        <v>104</v>
      </c>
      <c r="G276" s="83" t="s">
        <v>291</v>
      </c>
      <c r="H276" s="152"/>
      <c r="I276" s="122">
        <f t="shared" si="184"/>
        <v>35</v>
      </c>
      <c r="J276" s="26">
        <v>5</v>
      </c>
      <c r="K276" s="28">
        <f t="shared" si="172"/>
        <v>355</v>
      </c>
      <c r="L276" s="142"/>
      <c r="M276" s="122">
        <f t="shared" si="176"/>
        <v>9</v>
      </c>
      <c r="N276" s="26">
        <v>1</v>
      </c>
      <c r="O276" s="28">
        <f t="shared" si="173"/>
        <v>91</v>
      </c>
      <c r="P276" s="142"/>
      <c r="Q276" s="122">
        <f t="shared" si="177"/>
        <v>0</v>
      </c>
      <c r="R276" s="26"/>
      <c r="S276" s="28" t="str">
        <f t="shared" si="174"/>
        <v/>
      </c>
      <c r="T276" s="142"/>
      <c r="U276" s="122">
        <f t="shared" si="178"/>
        <v>0</v>
      </c>
      <c r="V276" s="26"/>
      <c r="W276" s="28" t="str">
        <f t="shared" si="175"/>
        <v/>
      </c>
      <c r="X276" s="142"/>
      <c r="Y276" s="122">
        <f t="shared" si="185"/>
        <v>0</v>
      </c>
      <c r="Z276" s="26"/>
      <c r="AA276" s="72" t="str">
        <f t="shared" si="179"/>
        <v/>
      </c>
      <c r="AB276" s="25">
        <f>IF(G276="","",COUNTIF(Tirades!$AY$5:$AY$1081,G276))</f>
        <v>2</v>
      </c>
      <c r="AC276" s="1">
        <f>IF(SUMIF(Tirades!$AD$5:$AD$216,G276,Tirades!$AP$5:$AP$216)=0,"",SUMIF(Tirades!$AD$5:$AD$216,G276,Tirades!$AP$5:$AP$216))</f>
        <v>43</v>
      </c>
      <c r="AD276" s="1">
        <f>IF(SUMIF(Tirades!$AD$221:$AD$432,G276,Tirades!$AP$221:$AP$432)=0,"",SUMIF(Tirades!$AD$221:$AD$432,G276,Tirades!$AP$221:$AP$432))</f>
        <v>26</v>
      </c>
      <c r="AE276" s="1" t="str">
        <f>IF(SUMIF(Tirades!$AD$437:$AD$649,G276,Tirades!$AP$437:$AP$649)=0,"",SUMIF(Tirades!$AD$437:$AD$649,G276,Tirades!$AP$437:$AP$649))</f>
        <v/>
      </c>
      <c r="AF276" s="1" t="str">
        <f>IF(SUMIF(Tirades!$AD$654:$AD$865,G276,Tirades!$AP$654:$AP$865)=0,"",SUMIF(Tirades!$AD$654:$AD$865,G276,Tirades!$AP$654:$AP$865))</f>
        <v/>
      </c>
      <c r="AG276" s="1" t="str">
        <f>IF(SUMIF(Tirades!$AD$870:$AD$1081,G276,Tirades!$AP$870:$AP$1081)=0,"",SUMIF(Tirades!$AD$870:$AD$1081,G276,Tirades!$AP$870:$AP$1081))</f>
        <v/>
      </c>
      <c r="AH276" s="1">
        <f>IF(SUMIF(Tirades!$AD$5:$AD$1081,G276,Tirades!$AP$5:$AP$1081)=0,"",SUMIF(Tirades!$AD$5:$AD$1081,G276,Tirades!$AP$5:$AP$1081))</f>
        <v>69</v>
      </c>
      <c r="AI276" s="4">
        <f t="shared" si="180"/>
        <v>34.5</v>
      </c>
      <c r="AJ276" s="5">
        <f t="shared" si="181"/>
        <v>34.501001656</v>
      </c>
      <c r="AK276" s="1">
        <f t="shared" si="202"/>
        <v>170</v>
      </c>
      <c r="AL276" s="1">
        <f>SUMIF(Tirades!$AD$5:$AD$1081,G276,Tirades!$AR$5:$AR$1081)</f>
        <v>2</v>
      </c>
      <c r="AM276" s="6">
        <f t="shared" si="186"/>
        <v>2E-3</v>
      </c>
      <c r="AN276" s="1">
        <f>SUMIF(Tirades!$AD$5:$AD$1081,G276,Tirades!$AS$5:$AS$1081)</f>
        <v>3</v>
      </c>
      <c r="AO276" s="7">
        <f t="shared" si="187"/>
        <v>3.0000000000000001E-6</v>
      </c>
      <c r="AP276" s="5">
        <f t="shared" si="182"/>
        <v>69.002003311999999</v>
      </c>
      <c r="AQ276" s="1" t="str">
        <f t="shared" si="183"/>
        <v>Ramón Julià (BD)</v>
      </c>
      <c r="AR276" s="1" t="str">
        <f t="shared" si="188"/>
        <v>Bitlla Desèrtica</v>
      </c>
      <c r="AS276" t="str">
        <f t="shared" si="189"/>
        <v/>
      </c>
      <c r="AT276" s="1" t="str">
        <f t="shared" si="190"/>
        <v/>
      </c>
      <c r="AU276" s="1" t="str">
        <f t="shared" si="191"/>
        <v/>
      </c>
      <c r="AV276">
        <f t="shared" si="192"/>
        <v>34.501001656</v>
      </c>
      <c r="AW276" s="1">
        <f t="shared" si="193"/>
        <v>122</v>
      </c>
      <c r="AX276" s="1" t="str">
        <f t="shared" si="194"/>
        <v>Ramón Julià (BD)</v>
      </c>
      <c r="AY276" s="1" t="str">
        <f t="shared" si="195"/>
        <v/>
      </c>
      <c r="AZ276" s="1" t="str">
        <f t="shared" si="196"/>
        <v/>
      </c>
      <c r="BA276" s="1" t="str">
        <f t="shared" si="197"/>
        <v/>
      </c>
      <c r="BB276" s="1">
        <f t="shared" si="198"/>
        <v>34.501001656</v>
      </c>
      <c r="BC276" s="1">
        <f t="shared" si="199"/>
        <v>22</v>
      </c>
      <c r="BD276" s="1" t="str">
        <f t="shared" si="200"/>
        <v>Ramón Julià (BD)</v>
      </c>
      <c r="BE276" s="76">
        <f>IF(G276="","",(SUMIF(Tirades!$BA$5:$BA$1081,G276,Tirades!$BB$5:$BB$1081)))</f>
        <v>18</v>
      </c>
      <c r="BI276" s="30"/>
      <c r="BW276" s="61" t="str">
        <f t="shared" si="205"/>
        <v/>
      </c>
      <c r="BY276" s="75">
        <f t="shared" si="203"/>
        <v>42</v>
      </c>
      <c r="BZ276" s="61" t="str">
        <f t="shared" si="204"/>
        <v>Jordi Durán</v>
      </c>
      <c r="CA276" s="90">
        <f>IF(BZ276="","",((SUMIF(Tirades!$AD$5:$AD$1081,G275,Tirades!$AX$5:$AX$1081))+A275))</f>
        <v>2.000000311</v>
      </c>
    </row>
    <row r="277" spans="1:79">
      <c r="A277" s="70">
        <v>3.12999999999999E-7</v>
      </c>
      <c r="B277" s="143"/>
      <c r="C277" s="142"/>
      <c r="D277" s="145"/>
      <c r="E277" s="127" t="str">
        <f t="shared" si="201"/>
        <v>Bitlla Desèrtica</v>
      </c>
      <c r="F277" s="123" t="s">
        <v>104</v>
      </c>
      <c r="G277" s="83" t="s">
        <v>292</v>
      </c>
      <c r="H277" s="152"/>
      <c r="I277" s="122">
        <f t="shared" si="184"/>
        <v>35</v>
      </c>
      <c r="J277" s="26">
        <v>3</v>
      </c>
      <c r="K277" s="28">
        <f t="shared" si="172"/>
        <v>353</v>
      </c>
      <c r="L277" s="142"/>
      <c r="M277" s="122">
        <f t="shared" si="176"/>
        <v>9</v>
      </c>
      <c r="N277" s="26">
        <v>2</v>
      </c>
      <c r="O277" s="28">
        <f t="shared" si="173"/>
        <v>92</v>
      </c>
      <c r="P277" s="142"/>
      <c r="Q277" s="122">
        <f t="shared" si="177"/>
        <v>0</v>
      </c>
      <c r="R277" s="26"/>
      <c r="S277" s="28" t="str">
        <f t="shared" si="174"/>
        <v/>
      </c>
      <c r="T277" s="142"/>
      <c r="U277" s="122">
        <f t="shared" si="178"/>
        <v>0</v>
      </c>
      <c r="V277" s="26"/>
      <c r="W277" s="28" t="str">
        <f t="shared" si="175"/>
        <v/>
      </c>
      <c r="X277" s="142"/>
      <c r="Y277" s="122">
        <f t="shared" si="185"/>
        <v>0</v>
      </c>
      <c r="Z277" s="26"/>
      <c r="AA277" s="72" t="str">
        <f t="shared" si="179"/>
        <v/>
      </c>
      <c r="AB277" s="25">
        <f>IF(G277="","",COUNTIF(Tirades!$AY$5:$AY$1081,G277))</f>
        <v>2</v>
      </c>
      <c r="AC277" s="1">
        <f>IF(SUMIF(Tirades!$AD$5:$AD$216,G277,Tirades!$AP$5:$AP$216)=0,"",SUMIF(Tirades!$AD$5:$AD$216,G277,Tirades!$AP$5:$AP$216))</f>
        <v>30</v>
      </c>
      <c r="AD277" s="1">
        <f>IF(SUMIF(Tirades!$AD$221:$AD$432,G277,Tirades!$AP$221:$AP$432)=0,"",SUMIF(Tirades!$AD$221:$AD$432,G277,Tirades!$AP$221:$AP$432))</f>
        <v>25</v>
      </c>
      <c r="AE277" s="1" t="str">
        <f>IF(SUMIF(Tirades!$AD$437:$AD$649,G277,Tirades!$AP$437:$AP$649)=0,"",SUMIF(Tirades!$AD$437:$AD$649,G277,Tirades!$AP$437:$AP$649))</f>
        <v/>
      </c>
      <c r="AF277" s="1" t="str">
        <f>IF(SUMIF(Tirades!$AD$654:$AD$865,G277,Tirades!$AP$654:$AP$865)=0,"",SUMIF(Tirades!$AD$654:$AD$865,G277,Tirades!$AP$654:$AP$865))</f>
        <v/>
      </c>
      <c r="AG277" s="1" t="str">
        <f>IF(SUMIF(Tirades!$AD$870:$AD$1081,G277,Tirades!$AP$870:$AP$1081)=0,"",SUMIF(Tirades!$AD$870:$AD$1081,G277,Tirades!$AP$870:$AP$1081))</f>
        <v/>
      </c>
      <c r="AH277" s="1">
        <f>IF(SUMIF(Tirades!$AD$5:$AD$1081,G277,Tirades!$AP$5:$AP$1081)=0,"",SUMIF(Tirades!$AD$5:$AD$1081,G277,Tirades!$AP$5:$AP$1081))</f>
        <v>55</v>
      </c>
      <c r="AI277" s="4">
        <f t="shared" si="180"/>
        <v>27.5</v>
      </c>
      <c r="AJ277" s="5">
        <f t="shared" si="181"/>
        <v>27.5010006565</v>
      </c>
      <c r="AK277" s="1">
        <f t="shared" si="202"/>
        <v>188</v>
      </c>
      <c r="AL277" s="1">
        <f>SUMIF(Tirades!$AD$5:$AD$1081,G277,Tirades!$AR$5:$AR$1081)</f>
        <v>2</v>
      </c>
      <c r="AM277" s="6">
        <f t="shared" si="186"/>
        <v>2E-3</v>
      </c>
      <c r="AN277" s="1">
        <f>SUMIF(Tirades!$AD$5:$AD$1081,G277,Tirades!$AS$5:$AS$1081)</f>
        <v>1</v>
      </c>
      <c r="AO277" s="7">
        <f t="shared" si="187"/>
        <v>9.9999999999999995E-7</v>
      </c>
      <c r="AP277" s="5">
        <f t="shared" si="182"/>
        <v>55.002001313000001</v>
      </c>
      <c r="AQ277" s="1" t="str">
        <f t="shared" si="183"/>
        <v>Hugo Roldán</v>
      </c>
      <c r="AR277" s="1" t="str">
        <f t="shared" si="188"/>
        <v>Bitlla Desèrtica</v>
      </c>
      <c r="AS277" t="str">
        <f t="shared" si="189"/>
        <v/>
      </c>
      <c r="AT277" s="1" t="str">
        <f t="shared" si="190"/>
        <v/>
      </c>
      <c r="AU277" s="1" t="str">
        <f t="shared" si="191"/>
        <v/>
      </c>
      <c r="AV277">
        <f t="shared" si="192"/>
        <v>27.5010006565</v>
      </c>
      <c r="AW277" s="1">
        <f t="shared" si="193"/>
        <v>140</v>
      </c>
      <c r="AX277" s="1" t="str">
        <f t="shared" si="194"/>
        <v>Hugo Roldán</v>
      </c>
      <c r="AY277" s="1" t="str">
        <f t="shared" si="195"/>
        <v/>
      </c>
      <c r="AZ277" s="1" t="str">
        <f t="shared" si="196"/>
        <v/>
      </c>
      <c r="BA277" s="1" t="str">
        <f t="shared" si="197"/>
        <v/>
      </c>
      <c r="BB277" s="1">
        <f t="shared" si="198"/>
        <v>27.5010006565</v>
      </c>
      <c r="BC277" s="1">
        <f t="shared" si="199"/>
        <v>27</v>
      </c>
      <c r="BD277" s="1" t="str">
        <f t="shared" si="200"/>
        <v>Hugo Roldán</v>
      </c>
      <c r="BE277" s="76">
        <f>IF(G277="","",(SUMIF(Tirades!$BA$5:$BA$1081,G277,Tirades!$BB$5:$BB$1081)))</f>
        <v>18</v>
      </c>
      <c r="BI277" s="30"/>
      <c r="BW277" s="61" t="str">
        <f t="shared" si="205"/>
        <v/>
      </c>
      <c r="BY277" s="75">
        <f t="shared" si="203"/>
        <v>29</v>
      </c>
      <c r="BZ277" s="61" t="str">
        <f t="shared" si="204"/>
        <v>Ramón Julià (BD)</v>
      </c>
      <c r="CA277" s="90">
        <f>IF(BZ277="","",((SUMIF(Tirades!$AD$5:$AD$1081,G276,Tirades!$AX$5:$AX$1081))+A276))</f>
        <v>3.0000003120000001</v>
      </c>
    </row>
    <row r="278" spans="1:79">
      <c r="A278" s="70">
        <v>3.1399999999999897E-7</v>
      </c>
      <c r="B278" s="143"/>
      <c r="C278" s="142"/>
      <c r="D278" s="145"/>
      <c r="E278" s="127" t="str">
        <f t="shared" si="201"/>
        <v>Bitlla Desèrtica</v>
      </c>
      <c r="F278" s="123" t="s">
        <v>104</v>
      </c>
      <c r="G278" s="83" t="s">
        <v>293</v>
      </c>
      <c r="H278" s="152"/>
      <c r="I278" s="122">
        <f t="shared" si="184"/>
        <v>35</v>
      </c>
      <c r="J278" s="26">
        <v>1</v>
      </c>
      <c r="K278" s="28">
        <f t="shared" si="172"/>
        <v>351</v>
      </c>
      <c r="L278" s="142"/>
      <c r="M278" s="122">
        <f t="shared" si="176"/>
        <v>9</v>
      </c>
      <c r="N278" s="26"/>
      <c r="O278" s="28" t="str">
        <f t="shared" si="173"/>
        <v/>
      </c>
      <c r="P278" s="142"/>
      <c r="Q278" s="122">
        <f t="shared" si="177"/>
        <v>0</v>
      </c>
      <c r="R278" s="26"/>
      <c r="S278" s="28" t="str">
        <f t="shared" si="174"/>
        <v/>
      </c>
      <c r="T278" s="142"/>
      <c r="U278" s="122">
        <f t="shared" si="178"/>
        <v>0</v>
      </c>
      <c r="V278" s="26"/>
      <c r="W278" s="28" t="str">
        <f t="shared" si="175"/>
        <v/>
      </c>
      <c r="X278" s="142"/>
      <c r="Y278" s="122">
        <f t="shared" si="185"/>
        <v>0</v>
      </c>
      <c r="Z278" s="26"/>
      <c r="AA278" s="72" t="str">
        <f t="shared" si="179"/>
        <v/>
      </c>
      <c r="AB278" s="25">
        <f>IF(G278="","",COUNTIF(Tirades!$AY$5:$AY$1081,G278))</f>
        <v>1</v>
      </c>
      <c r="AC278" s="1">
        <f>IF(SUMIF(Tirades!$AD$5:$AD$216,G278,Tirades!$AP$5:$AP$216)=0,"",SUMIF(Tirades!$AD$5:$AD$216,G278,Tirades!$AP$5:$AP$216))</f>
        <v>26</v>
      </c>
      <c r="AD278" s="1" t="str">
        <f>IF(SUMIF(Tirades!$AD$221:$AD$432,G278,Tirades!$AP$221:$AP$432)=0,"",SUMIF(Tirades!$AD$221:$AD$432,G278,Tirades!$AP$221:$AP$432))</f>
        <v/>
      </c>
      <c r="AE278" s="1" t="str">
        <f>IF(SUMIF(Tirades!$AD$437:$AD$649,G278,Tirades!$AP$437:$AP$649)=0,"",SUMIF(Tirades!$AD$437:$AD$649,G278,Tirades!$AP$437:$AP$649))</f>
        <v/>
      </c>
      <c r="AF278" s="1" t="str">
        <f>IF(SUMIF(Tirades!$AD$654:$AD$865,G278,Tirades!$AP$654:$AP$865)=0,"",SUMIF(Tirades!$AD$654:$AD$865,G278,Tirades!$AP$654:$AP$865))</f>
        <v/>
      </c>
      <c r="AG278" s="1" t="str">
        <f>IF(SUMIF(Tirades!$AD$870:$AD$1081,G278,Tirades!$AP$870:$AP$1081)=0,"",SUMIF(Tirades!$AD$870:$AD$1081,G278,Tirades!$AP$870:$AP$1081))</f>
        <v/>
      </c>
      <c r="AH278" s="1">
        <f>IF(SUMIF(Tirades!$AD$5:$AD$1081,G278,Tirades!$AP$5:$AP$1081)=0,"",SUMIF(Tirades!$AD$5:$AD$1081,G278,Tirades!$AP$5:$AP$1081))</f>
        <v>26</v>
      </c>
      <c r="AI278" s="4">
        <f t="shared" si="180"/>
        <v>26</v>
      </c>
      <c r="AJ278" s="5">
        <f t="shared" si="181"/>
        <v>26.000002314</v>
      </c>
      <c r="AK278" s="1">
        <f t="shared" si="202"/>
        <v>193</v>
      </c>
      <c r="AL278" s="1">
        <f>SUMIF(Tirades!$AD$5:$AD$1081,G278,Tirades!$AR$5:$AR$1081)</f>
        <v>0</v>
      </c>
      <c r="AM278" s="6">
        <f t="shared" si="186"/>
        <v>0</v>
      </c>
      <c r="AN278" s="1">
        <f>SUMIF(Tirades!$AD$5:$AD$1081,G278,Tirades!$AS$5:$AS$1081)</f>
        <v>2</v>
      </c>
      <c r="AO278" s="7">
        <f t="shared" si="187"/>
        <v>1.9999999999999999E-6</v>
      </c>
      <c r="AP278" s="5">
        <f t="shared" si="182"/>
        <v>26.000002314</v>
      </c>
      <c r="AQ278" s="1" t="str">
        <f t="shared" si="183"/>
        <v>Marc Palma</v>
      </c>
      <c r="AR278" s="1" t="str">
        <f t="shared" si="188"/>
        <v>Bitlla Desèrtica</v>
      </c>
      <c r="AS278" t="str">
        <f t="shared" si="189"/>
        <v/>
      </c>
      <c r="AT278" s="1" t="str">
        <f t="shared" si="190"/>
        <v/>
      </c>
      <c r="AU278" s="1" t="str">
        <f t="shared" si="191"/>
        <v/>
      </c>
      <c r="AV278">
        <f t="shared" si="192"/>
        <v>26.000002314</v>
      </c>
      <c r="AW278" s="1">
        <f t="shared" si="193"/>
        <v>145</v>
      </c>
      <c r="AX278" s="1" t="str">
        <f t="shared" si="194"/>
        <v>Marc Palma</v>
      </c>
      <c r="AY278" s="1" t="str">
        <f t="shared" si="195"/>
        <v/>
      </c>
      <c r="AZ278" s="1" t="str">
        <f t="shared" si="196"/>
        <v/>
      </c>
      <c r="BA278" s="1" t="str">
        <f t="shared" si="197"/>
        <v/>
      </c>
      <c r="BB278" s="1">
        <f t="shared" si="198"/>
        <v>26.000002314</v>
      </c>
      <c r="BC278" s="1">
        <f t="shared" si="199"/>
        <v>29</v>
      </c>
      <c r="BD278" s="1" t="str">
        <f t="shared" si="200"/>
        <v>Marc Palma</v>
      </c>
      <c r="BE278" s="76">
        <f>IF(G278="","",(SUMIF(Tirades!$BA$5:$BA$1081,G278,Tirades!$BB$5:$BB$1081)))</f>
        <v>9</v>
      </c>
      <c r="BI278" s="30"/>
      <c r="BW278" s="61" t="str">
        <f t="shared" si="205"/>
        <v/>
      </c>
      <c r="BY278" s="75">
        <f t="shared" si="203"/>
        <v>17</v>
      </c>
      <c r="BZ278" s="61" t="str">
        <f t="shared" si="204"/>
        <v>Hugo Roldán</v>
      </c>
      <c r="CA278" s="90">
        <f>IF(BZ278="","",((SUMIF(Tirades!$AD$5:$AD$1081,G277,Tirades!$AX$5:$AX$1081))+A277))</f>
        <v>4.0000003130000001</v>
      </c>
    </row>
    <row r="279" spans="1:79">
      <c r="A279" s="70">
        <v>3.14999999999999E-7</v>
      </c>
      <c r="B279" s="143"/>
      <c r="C279" s="142"/>
      <c r="D279" s="145"/>
      <c r="E279" s="127" t="str">
        <f t="shared" si="201"/>
        <v>Bitlla Desèrtica</v>
      </c>
      <c r="F279" s="123" t="s">
        <v>104</v>
      </c>
      <c r="G279" s="83" t="s">
        <v>294</v>
      </c>
      <c r="H279" s="152"/>
      <c r="I279" s="122">
        <f t="shared" si="184"/>
        <v>35</v>
      </c>
      <c r="J279" s="26">
        <v>2</v>
      </c>
      <c r="K279" s="28">
        <f t="shared" si="172"/>
        <v>352</v>
      </c>
      <c r="L279" s="142"/>
      <c r="M279" s="122">
        <f t="shared" si="176"/>
        <v>9</v>
      </c>
      <c r="N279" s="26">
        <v>4</v>
      </c>
      <c r="O279" s="28">
        <f t="shared" si="173"/>
        <v>94</v>
      </c>
      <c r="P279" s="142"/>
      <c r="Q279" s="122">
        <f t="shared" si="177"/>
        <v>0</v>
      </c>
      <c r="R279" s="26"/>
      <c r="S279" s="28" t="str">
        <f t="shared" si="174"/>
        <v/>
      </c>
      <c r="T279" s="142"/>
      <c r="U279" s="122">
        <f t="shared" si="178"/>
        <v>0</v>
      </c>
      <c r="V279" s="26"/>
      <c r="W279" s="28" t="str">
        <f t="shared" si="175"/>
        <v/>
      </c>
      <c r="X279" s="142"/>
      <c r="Y279" s="122">
        <f t="shared" si="185"/>
        <v>0</v>
      </c>
      <c r="Z279" s="26"/>
      <c r="AA279" s="72" t="str">
        <f t="shared" si="179"/>
        <v/>
      </c>
      <c r="AB279" s="25">
        <f>IF(G279="","",COUNTIF(Tirades!$AY$5:$AY$1081,G279))</f>
        <v>2</v>
      </c>
      <c r="AC279" s="1">
        <f>IF(SUMIF(Tirades!$AD$5:$AD$216,G279,Tirades!$AP$5:$AP$216)=0,"",SUMIF(Tirades!$AD$5:$AD$216,G279,Tirades!$AP$5:$AP$216))</f>
        <v>32</v>
      </c>
      <c r="AD279" s="1">
        <f>IF(SUMIF(Tirades!$AD$221:$AD$432,G279,Tirades!$AP$221:$AP$432)=0,"",SUMIF(Tirades!$AD$221:$AD$432,G279,Tirades!$AP$221:$AP$432))</f>
        <v>21</v>
      </c>
      <c r="AE279" s="1" t="str">
        <f>IF(SUMIF(Tirades!$AD$437:$AD$649,G279,Tirades!$AP$437:$AP$649)=0,"",SUMIF(Tirades!$AD$437:$AD$649,G279,Tirades!$AP$437:$AP$649))</f>
        <v/>
      </c>
      <c r="AF279" s="1" t="str">
        <f>IF(SUMIF(Tirades!$AD$654:$AD$865,G279,Tirades!$AP$654:$AP$865)=0,"",SUMIF(Tirades!$AD$654:$AD$865,G279,Tirades!$AP$654:$AP$865))</f>
        <v/>
      </c>
      <c r="AG279" s="1" t="str">
        <f>IF(SUMIF(Tirades!$AD$870:$AD$1081,G279,Tirades!$AP$870:$AP$1081)=0,"",SUMIF(Tirades!$AD$870:$AD$1081,G279,Tirades!$AP$870:$AP$1081))</f>
        <v/>
      </c>
      <c r="AH279" s="1">
        <f>IF(SUMIF(Tirades!$AD$5:$AD$1081,G279,Tirades!$AP$5:$AP$1081)=0,"",SUMIF(Tirades!$AD$5:$AD$1081,G279,Tirades!$AP$5:$AP$1081))</f>
        <v>53</v>
      </c>
      <c r="AI279" s="4">
        <f t="shared" si="180"/>
        <v>26.5</v>
      </c>
      <c r="AJ279" s="5">
        <f t="shared" si="181"/>
        <v>26.5005011575</v>
      </c>
      <c r="AK279" s="1">
        <f t="shared" si="202"/>
        <v>189</v>
      </c>
      <c r="AL279" s="1">
        <f>SUMIF(Tirades!$AD$5:$AD$1081,G279,Tirades!$AR$5:$AR$1081)</f>
        <v>1</v>
      </c>
      <c r="AM279" s="6">
        <f t="shared" si="186"/>
        <v>1E-3</v>
      </c>
      <c r="AN279" s="1">
        <f>SUMIF(Tirades!$AD$5:$AD$1081,G279,Tirades!$AS$5:$AS$1081)</f>
        <v>2</v>
      </c>
      <c r="AO279" s="7">
        <f t="shared" si="187"/>
        <v>1.9999999999999999E-6</v>
      </c>
      <c r="AP279" s="5">
        <f t="shared" si="182"/>
        <v>53.001002315000001</v>
      </c>
      <c r="AQ279" s="1" t="str">
        <f t="shared" si="183"/>
        <v>Dani Rodríguez</v>
      </c>
      <c r="AR279" s="1" t="str">
        <f t="shared" si="188"/>
        <v>Bitlla Desèrtica</v>
      </c>
      <c r="AS279" t="str">
        <f t="shared" si="189"/>
        <v/>
      </c>
      <c r="AT279" s="1" t="str">
        <f t="shared" si="190"/>
        <v/>
      </c>
      <c r="AU279" s="1" t="str">
        <f t="shared" si="191"/>
        <v/>
      </c>
      <c r="AV279">
        <f t="shared" si="192"/>
        <v>26.5005011575</v>
      </c>
      <c r="AW279" s="1">
        <f t="shared" si="193"/>
        <v>141</v>
      </c>
      <c r="AX279" s="1" t="str">
        <f t="shared" si="194"/>
        <v>Dani Rodríguez</v>
      </c>
      <c r="AY279" s="1" t="str">
        <f t="shared" si="195"/>
        <v/>
      </c>
      <c r="AZ279" s="1" t="str">
        <f t="shared" si="196"/>
        <v/>
      </c>
      <c r="BA279" s="1" t="str">
        <f t="shared" si="197"/>
        <v/>
      </c>
      <c r="BB279" s="1">
        <f t="shared" si="198"/>
        <v>26.5005011575</v>
      </c>
      <c r="BC279" s="1">
        <f t="shared" si="199"/>
        <v>28</v>
      </c>
      <c r="BD279" s="1" t="str">
        <f t="shared" si="200"/>
        <v>Dani Rodríguez</v>
      </c>
      <c r="BE279" s="76">
        <f>IF(G279="","",(SUMIF(Tirades!$BA$5:$BA$1081,G279,Tirades!$BB$5:$BB$1081)))</f>
        <v>18</v>
      </c>
      <c r="BI279" s="30"/>
      <c r="BW279" s="61" t="str">
        <f t="shared" si="205"/>
        <v/>
      </c>
      <c r="BY279" s="75">
        <f t="shared" si="203"/>
        <v>28</v>
      </c>
      <c r="BZ279" s="61" t="str">
        <f t="shared" si="204"/>
        <v>Marc Palma</v>
      </c>
      <c r="CA279" s="90">
        <f>IF(BZ279="","",((SUMIF(Tirades!$AD$5:$AD$1081,G278,Tirades!$AX$5:$AX$1081))+A278))</f>
        <v>3.0000003139999998</v>
      </c>
    </row>
    <row r="280" spans="1:79">
      <c r="A280" s="70">
        <v>3.1599999999999902E-7</v>
      </c>
      <c r="B280" s="143"/>
      <c r="C280" s="142"/>
      <c r="D280" s="145"/>
      <c r="E280" s="127" t="str">
        <f t="shared" si="201"/>
        <v>Bitlla Desèrtica</v>
      </c>
      <c r="F280" s="123" t="s">
        <v>104</v>
      </c>
      <c r="G280" s="83" t="s">
        <v>295</v>
      </c>
      <c r="H280" s="152"/>
      <c r="I280" s="122">
        <f t="shared" si="184"/>
        <v>35</v>
      </c>
      <c r="J280" s="26"/>
      <c r="K280" s="28" t="str">
        <f t="shared" si="172"/>
        <v/>
      </c>
      <c r="L280" s="142"/>
      <c r="M280" s="122">
        <f t="shared" si="176"/>
        <v>9</v>
      </c>
      <c r="N280" s="26"/>
      <c r="O280" s="28" t="str">
        <f t="shared" si="173"/>
        <v/>
      </c>
      <c r="P280" s="142"/>
      <c r="Q280" s="122">
        <f t="shared" si="177"/>
        <v>0</v>
      </c>
      <c r="R280" s="26"/>
      <c r="S280" s="28" t="str">
        <f t="shared" si="174"/>
        <v/>
      </c>
      <c r="T280" s="142"/>
      <c r="U280" s="122">
        <f t="shared" si="178"/>
        <v>0</v>
      </c>
      <c r="V280" s="26"/>
      <c r="W280" s="28" t="str">
        <f t="shared" si="175"/>
        <v/>
      </c>
      <c r="X280" s="142"/>
      <c r="Y280" s="122">
        <f t="shared" si="185"/>
        <v>0</v>
      </c>
      <c r="Z280" s="26"/>
      <c r="AA280" s="72" t="str">
        <f t="shared" si="179"/>
        <v/>
      </c>
      <c r="AB280" s="25">
        <f>IF(G280="","",COUNTIF(Tirades!$AY$5:$AY$1081,G280))</f>
        <v>0</v>
      </c>
      <c r="AC280" s="1" t="str">
        <f>IF(SUMIF(Tirades!$AD$5:$AD$216,G280,Tirades!$AP$5:$AP$216)=0,"",SUMIF(Tirades!$AD$5:$AD$216,G280,Tirades!$AP$5:$AP$216))</f>
        <v/>
      </c>
      <c r="AD280" s="1" t="str">
        <f>IF(SUMIF(Tirades!$AD$221:$AD$432,G280,Tirades!$AP$221:$AP$432)=0,"",SUMIF(Tirades!$AD$221:$AD$432,G280,Tirades!$AP$221:$AP$432))</f>
        <v/>
      </c>
      <c r="AE280" s="1" t="str">
        <f>IF(SUMIF(Tirades!$AD$437:$AD$649,G280,Tirades!$AP$437:$AP$649)=0,"",SUMIF(Tirades!$AD$437:$AD$649,G280,Tirades!$AP$437:$AP$649))</f>
        <v/>
      </c>
      <c r="AF280" s="1" t="str">
        <f>IF(SUMIF(Tirades!$AD$654:$AD$865,G280,Tirades!$AP$654:$AP$865)=0,"",SUMIF(Tirades!$AD$654:$AD$865,G280,Tirades!$AP$654:$AP$865))</f>
        <v/>
      </c>
      <c r="AG280" s="1" t="str">
        <f>IF(SUMIF(Tirades!$AD$870:$AD$1081,G280,Tirades!$AP$870:$AP$1081)=0,"",SUMIF(Tirades!$AD$870:$AD$1081,G280,Tirades!$AP$870:$AP$1081))</f>
        <v/>
      </c>
      <c r="AH280" s="1" t="str">
        <f>IF(SUMIF(Tirades!$AD$5:$AD$1081,G280,Tirades!$AP$5:$AP$1081)=0,"",SUMIF(Tirades!$AD$5:$AD$1081,G280,Tirades!$AP$5:$AP$1081))</f>
        <v/>
      </c>
      <c r="AI280" s="4" t="str">
        <f t="shared" si="180"/>
        <v/>
      </c>
      <c r="AJ280" s="5" t="str">
        <f t="shared" si="181"/>
        <v/>
      </c>
      <c r="AK280" s="1" t="str">
        <f t="shared" si="202"/>
        <v/>
      </c>
      <c r="AL280" s="1">
        <f>SUMIF(Tirades!$AD$5:$AD$1081,G280,Tirades!$AR$5:$AR$1081)</f>
        <v>0</v>
      </c>
      <c r="AM280" s="6">
        <f t="shared" si="186"/>
        <v>0</v>
      </c>
      <c r="AN280" s="1">
        <f>SUMIF(Tirades!$AD$5:$AD$1081,G280,Tirades!$AS$5:$AS$1081)</f>
        <v>0</v>
      </c>
      <c r="AO280" s="7">
        <f t="shared" si="187"/>
        <v>0</v>
      </c>
      <c r="AP280" s="5" t="str">
        <f t="shared" si="182"/>
        <v/>
      </c>
      <c r="AQ280" s="1" t="str">
        <f t="shared" si="183"/>
        <v>Ian Belmonte</v>
      </c>
      <c r="AR280" s="1" t="str">
        <f t="shared" si="188"/>
        <v>Bitlla Desèrtica</v>
      </c>
      <c r="AS280" t="str">
        <f t="shared" si="189"/>
        <v/>
      </c>
      <c r="AT280" s="1" t="str">
        <f t="shared" si="190"/>
        <v/>
      </c>
      <c r="AU280" s="1" t="str">
        <f t="shared" si="191"/>
        <v/>
      </c>
      <c r="AV280" t="str">
        <f t="shared" si="192"/>
        <v/>
      </c>
      <c r="AW280" s="1" t="str">
        <f t="shared" si="193"/>
        <v/>
      </c>
      <c r="AX280" s="1" t="str">
        <f t="shared" si="194"/>
        <v/>
      </c>
      <c r="AY280" s="1" t="str">
        <f t="shared" si="195"/>
        <v/>
      </c>
      <c r="AZ280" s="1" t="str">
        <f t="shared" si="196"/>
        <v/>
      </c>
      <c r="BA280" s="1" t="str">
        <f t="shared" si="197"/>
        <v/>
      </c>
      <c r="BB280" s="1" t="str">
        <f t="shared" si="198"/>
        <v/>
      </c>
      <c r="BC280" s="1" t="str">
        <f t="shared" si="199"/>
        <v/>
      </c>
      <c r="BD280" s="1" t="str">
        <f t="shared" si="200"/>
        <v/>
      </c>
      <c r="BE280" s="76">
        <f>IF(G280="","",(SUMIF(Tirades!$BA$5:$BA$1081,G280,Tirades!$BB$5:$BB$1081)))</f>
        <v>0</v>
      </c>
      <c r="BI280" s="30"/>
      <c r="BW280" s="61" t="str">
        <f t="shared" si="205"/>
        <v/>
      </c>
      <c r="BY280" s="75">
        <f t="shared" si="203"/>
        <v>27</v>
      </c>
      <c r="BZ280" s="61" t="str">
        <f t="shared" si="204"/>
        <v>Dani Rodríguez</v>
      </c>
      <c r="CA280" s="90">
        <f>IF(BZ280="","",((SUMIF(Tirades!$AD$5:$AD$1081,G279,Tirades!$AX$5:$AX$1081))+A279))</f>
        <v>3.0000003149999999</v>
      </c>
    </row>
    <row r="281" spans="1:79">
      <c r="A281" s="70">
        <v>3.1699999999999899E-7</v>
      </c>
      <c r="B281" s="143"/>
      <c r="C281" s="142"/>
      <c r="D281" s="145"/>
      <c r="E281" s="127" t="str">
        <f t="shared" si="201"/>
        <v>Bitlla Desèrtica</v>
      </c>
      <c r="F281" s="123"/>
      <c r="G281" s="83" t="s">
        <v>296</v>
      </c>
      <c r="H281" s="152"/>
      <c r="I281" s="122">
        <f t="shared" si="184"/>
        <v>35</v>
      </c>
      <c r="J281" s="26"/>
      <c r="K281" s="28" t="str">
        <f t="shared" si="172"/>
        <v/>
      </c>
      <c r="L281" s="142"/>
      <c r="M281" s="122">
        <f t="shared" si="176"/>
        <v>9</v>
      </c>
      <c r="N281" s="26">
        <v>3</v>
      </c>
      <c r="O281" s="28">
        <f t="shared" si="173"/>
        <v>93</v>
      </c>
      <c r="P281" s="142"/>
      <c r="Q281" s="122">
        <f t="shared" si="177"/>
        <v>0</v>
      </c>
      <c r="R281" s="26"/>
      <c r="S281" s="28" t="str">
        <f t="shared" si="174"/>
        <v/>
      </c>
      <c r="T281" s="142"/>
      <c r="U281" s="122">
        <f t="shared" si="178"/>
        <v>0</v>
      </c>
      <c r="V281" s="26"/>
      <c r="W281" s="28" t="str">
        <f t="shared" si="175"/>
        <v/>
      </c>
      <c r="X281" s="142"/>
      <c r="Y281" s="122">
        <f t="shared" si="185"/>
        <v>0</v>
      </c>
      <c r="Z281" s="26"/>
      <c r="AA281" s="72" t="str">
        <f t="shared" si="179"/>
        <v/>
      </c>
      <c r="AB281" s="25">
        <f>IF(G281="","",COUNTIF(Tirades!$AY$5:$AY$1081,G281))</f>
        <v>1</v>
      </c>
      <c r="AC281" s="1" t="str">
        <f>IF(SUMIF(Tirades!$AD$5:$AD$216,G281,Tirades!$AP$5:$AP$216)=0,"",SUMIF(Tirades!$AD$5:$AD$216,G281,Tirades!$AP$5:$AP$216))</f>
        <v/>
      </c>
      <c r="AD281" s="1">
        <f>IF(SUMIF(Tirades!$AD$221:$AD$432,G281,Tirades!$AP$221:$AP$432)=0,"",SUMIF(Tirades!$AD$221:$AD$432,G281,Tirades!$AP$221:$AP$432))</f>
        <v>53</v>
      </c>
      <c r="AE281" s="1" t="str">
        <f>IF(SUMIF(Tirades!$AD$437:$AD$649,G281,Tirades!$AP$437:$AP$649)=0,"",SUMIF(Tirades!$AD$437:$AD$649,G281,Tirades!$AP$437:$AP$649))</f>
        <v/>
      </c>
      <c r="AF281" s="1" t="str">
        <f>IF(SUMIF(Tirades!$AD$654:$AD$865,G281,Tirades!$AP$654:$AP$865)=0,"",SUMIF(Tirades!$AD$654:$AD$865,G281,Tirades!$AP$654:$AP$865))</f>
        <v/>
      </c>
      <c r="AG281" s="1" t="str">
        <f>IF(SUMIF(Tirades!$AD$870:$AD$1081,G281,Tirades!$AP$870:$AP$1081)=0,"",SUMIF(Tirades!$AD$870:$AD$1081,G281,Tirades!$AP$870:$AP$1081))</f>
        <v/>
      </c>
      <c r="AH281" s="1">
        <f>IF(SUMIF(Tirades!$AD$5:$AD$1081,G281,Tirades!$AP$5:$AP$1081)=0,"",SUMIF(Tirades!$AD$5:$AD$1081,G281,Tirades!$AP$5:$AP$1081))</f>
        <v>53</v>
      </c>
      <c r="AI281" s="4">
        <f t="shared" si="180"/>
        <v>53</v>
      </c>
      <c r="AJ281" s="5">
        <f t="shared" si="181"/>
        <v>53.004000316999999</v>
      </c>
      <c r="AK281" s="1">
        <f t="shared" si="202"/>
        <v>103</v>
      </c>
      <c r="AL281" s="1">
        <f>SUMIF(Tirades!$AD$5:$AD$1081,G281,Tirades!$AR$5:$AR$1081)</f>
        <v>4</v>
      </c>
      <c r="AM281" s="6">
        <f t="shared" si="186"/>
        <v>4.0000000000000001E-3</v>
      </c>
      <c r="AN281" s="1">
        <f>SUMIF(Tirades!$AD$5:$AD$1081,G281,Tirades!$AS$5:$AS$1081)</f>
        <v>0</v>
      </c>
      <c r="AO281" s="7">
        <f t="shared" si="187"/>
        <v>0</v>
      </c>
      <c r="AP281" s="5">
        <f t="shared" si="182"/>
        <v>53.004000316999999</v>
      </c>
      <c r="AQ281" s="1" t="str">
        <f t="shared" si="183"/>
        <v>Enric Fernández</v>
      </c>
      <c r="AR281" s="1" t="str">
        <f t="shared" si="188"/>
        <v>Bitlla Desèrtica</v>
      </c>
      <c r="AS281" t="str">
        <f t="shared" si="189"/>
        <v/>
      </c>
      <c r="AT281" s="1" t="str">
        <f t="shared" si="190"/>
        <v/>
      </c>
      <c r="AU281" s="1" t="str">
        <f t="shared" si="191"/>
        <v/>
      </c>
      <c r="AV281">
        <f t="shared" si="192"/>
        <v>53.004000316999999</v>
      </c>
      <c r="AW281" s="1">
        <f t="shared" si="193"/>
        <v>63</v>
      </c>
      <c r="AX281" s="1" t="str">
        <f t="shared" si="194"/>
        <v>Enric Fernández</v>
      </c>
      <c r="AY281" s="1" t="str">
        <f t="shared" si="195"/>
        <v/>
      </c>
      <c r="AZ281" s="1" t="str">
        <f t="shared" si="196"/>
        <v/>
      </c>
      <c r="BA281" s="1" t="str">
        <f t="shared" si="197"/>
        <v/>
      </c>
      <c r="BB281" s="1" t="str">
        <f t="shared" si="198"/>
        <v/>
      </c>
      <c r="BC281" s="1" t="str">
        <f t="shared" si="199"/>
        <v/>
      </c>
      <c r="BD281" s="1" t="str">
        <f t="shared" si="200"/>
        <v/>
      </c>
      <c r="BE281" s="76">
        <f>IF(G281="","",(SUMIF(Tirades!$BA$5:$BA$1081,G281,Tirades!$BB$5:$BB$1081)))</f>
        <v>9</v>
      </c>
      <c r="BI281" s="30"/>
      <c r="BW281" s="61" t="str">
        <f t="shared" si="205"/>
        <v/>
      </c>
      <c r="BY281" s="75">
        <f t="shared" si="203"/>
        <v>100</v>
      </c>
      <c r="BZ281" s="61" t="str">
        <f t="shared" si="204"/>
        <v>Ian Belmonte</v>
      </c>
      <c r="CA281" s="90">
        <f>IF(BZ281="","",((SUMIF(Tirades!$AD$5:$AD$1081,G280,Tirades!$AX$5:$AX$1081))+A280))</f>
        <v>3.1599999999999902E-7</v>
      </c>
    </row>
    <row r="282" spans="1:79">
      <c r="A282" s="70">
        <v>3.1799999999999901E-7</v>
      </c>
      <c r="B282" s="143"/>
      <c r="C282" s="142"/>
      <c r="D282" s="145"/>
      <c r="E282" s="127" t="str">
        <f t="shared" si="201"/>
        <v>Bitlla Desèrtica</v>
      </c>
      <c r="F282" s="123"/>
      <c r="G282" s="83"/>
      <c r="H282" s="152"/>
      <c r="I282" s="122">
        <f t="shared" si="184"/>
        <v>35</v>
      </c>
      <c r="J282" s="26"/>
      <c r="K282" s="28" t="str">
        <f t="shared" si="172"/>
        <v/>
      </c>
      <c r="L282" s="142"/>
      <c r="M282" s="122">
        <f t="shared" si="176"/>
        <v>9</v>
      </c>
      <c r="N282" s="26"/>
      <c r="O282" s="28" t="str">
        <f t="shared" si="173"/>
        <v/>
      </c>
      <c r="P282" s="142"/>
      <c r="Q282" s="122">
        <f t="shared" si="177"/>
        <v>0</v>
      </c>
      <c r="R282" s="26"/>
      <c r="S282" s="28" t="str">
        <f t="shared" si="174"/>
        <v/>
      </c>
      <c r="T282" s="142"/>
      <c r="U282" s="122">
        <f t="shared" si="178"/>
        <v>0</v>
      </c>
      <c r="V282" s="26"/>
      <c r="W282" s="28" t="str">
        <f t="shared" si="175"/>
        <v/>
      </c>
      <c r="X282" s="142"/>
      <c r="Y282" s="122">
        <f t="shared" si="185"/>
        <v>0</v>
      </c>
      <c r="Z282" s="26"/>
      <c r="AA282" s="72" t="str">
        <f t="shared" si="179"/>
        <v/>
      </c>
      <c r="AB282" s="25" t="str">
        <f>IF(G282="","",COUNTIF(Tirades!$AY$5:$AY$1081,G282))</f>
        <v/>
      </c>
      <c r="AC282" s="1" t="str">
        <f>IF(SUMIF(Tirades!$AD$5:$AD$216,G282,Tirades!$AP$5:$AP$216)=0,"",SUMIF(Tirades!$AD$5:$AD$216,G282,Tirades!$AP$5:$AP$216))</f>
        <v/>
      </c>
      <c r="AD282" s="1" t="str">
        <f>IF(SUMIF(Tirades!$AD$221:$AD$432,G282,Tirades!$AP$221:$AP$432)=0,"",SUMIF(Tirades!$AD$221:$AD$432,G282,Tirades!$AP$221:$AP$432))</f>
        <v/>
      </c>
      <c r="AE282" s="1" t="str">
        <f>IF(SUMIF(Tirades!$AD$437:$AD$649,G282,Tirades!$AP$437:$AP$649)=0,"",SUMIF(Tirades!$AD$437:$AD$649,G282,Tirades!$AP$437:$AP$649))</f>
        <v/>
      </c>
      <c r="AF282" s="1" t="str">
        <f>IF(SUMIF(Tirades!$AD$654:$AD$865,G282,Tirades!$AP$654:$AP$865)=0,"",SUMIF(Tirades!$AD$654:$AD$865,G282,Tirades!$AP$654:$AP$865))</f>
        <v/>
      </c>
      <c r="AG282" s="1" t="str">
        <f>IF(SUMIF(Tirades!$AD$870:$AD$1081,G282,Tirades!$AP$870:$AP$1081)=0,"",SUMIF(Tirades!$AD$870:$AD$1081,G282,Tirades!$AP$870:$AP$1081))</f>
        <v/>
      </c>
      <c r="AH282" s="1" t="str">
        <f>IF(SUMIF(Tirades!$AD$5:$AD$1081,G282,Tirades!$AP$5:$AP$1081)=0,"",SUMIF(Tirades!$AD$5:$AD$1081,G282,Tirades!$AP$5:$AP$1081))</f>
        <v/>
      </c>
      <c r="AI282" s="4" t="str">
        <f t="shared" si="180"/>
        <v/>
      </c>
      <c r="AJ282" s="5" t="str">
        <f t="shared" si="181"/>
        <v/>
      </c>
      <c r="AK282" s="1" t="str">
        <f t="shared" si="202"/>
        <v/>
      </c>
      <c r="AL282" s="1">
        <f>SUMIF(Tirades!$AD$5:$AD$1081,G282,Tirades!$AR$5:$AR$1081)</f>
        <v>0</v>
      </c>
      <c r="AM282" s="6">
        <f t="shared" si="186"/>
        <v>0</v>
      </c>
      <c r="AN282" s="1">
        <f>SUMIF(Tirades!$AD$5:$AD$1081,G282,Tirades!$AS$5:$AS$1081)</f>
        <v>0</v>
      </c>
      <c r="AO282" s="7">
        <f t="shared" si="187"/>
        <v>0</v>
      </c>
      <c r="AP282" s="5" t="str">
        <f t="shared" si="182"/>
        <v/>
      </c>
      <c r="AQ282" s="1" t="str">
        <f t="shared" si="183"/>
        <v/>
      </c>
      <c r="AR282" s="1" t="str">
        <f t="shared" si="188"/>
        <v/>
      </c>
      <c r="AS282" t="str">
        <f t="shared" si="189"/>
        <v/>
      </c>
      <c r="AT282" s="1" t="str">
        <f t="shared" si="190"/>
        <v/>
      </c>
      <c r="AU282" s="1" t="str">
        <f t="shared" si="191"/>
        <v/>
      </c>
      <c r="AV282" t="str">
        <f t="shared" si="192"/>
        <v/>
      </c>
      <c r="AW282" s="1" t="str">
        <f t="shared" si="193"/>
        <v/>
      </c>
      <c r="AX282" s="1" t="str">
        <f t="shared" si="194"/>
        <v/>
      </c>
      <c r="AY282" s="1" t="str">
        <f t="shared" si="195"/>
        <v/>
      </c>
      <c r="AZ282" s="1" t="str">
        <f t="shared" si="196"/>
        <v/>
      </c>
      <c r="BA282" s="1" t="str">
        <f t="shared" si="197"/>
        <v/>
      </c>
      <c r="BB282" s="1" t="str">
        <f t="shared" si="198"/>
        <v/>
      </c>
      <c r="BC282" s="1" t="str">
        <f t="shared" si="199"/>
        <v/>
      </c>
      <c r="BD282" s="1" t="str">
        <f t="shared" si="200"/>
        <v/>
      </c>
      <c r="BE282" s="76" t="str">
        <f>IF(G282="","",(SUMIF(Tirades!$BA$5:$BA$1081,G282,Tirades!$BB$5:$BB$1081)))</f>
        <v/>
      </c>
      <c r="BI282" s="30"/>
      <c r="BW282" s="61" t="str">
        <f t="shared" si="205"/>
        <v/>
      </c>
      <c r="BY282" s="75">
        <f t="shared" si="203"/>
        <v>99</v>
      </c>
      <c r="BZ282" s="61" t="str">
        <f t="shared" si="204"/>
        <v>Enric Fernández</v>
      </c>
      <c r="CA282" s="90">
        <f>IF(BZ282="","",((SUMIF(Tirades!$AD$5:$AD$1081,G281,Tirades!$AX$5:$AX$1081))+A281))</f>
        <v>3.1699999999999899E-7</v>
      </c>
    </row>
    <row r="283" spans="1:79">
      <c r="B283" s="143">
        <v>36</v>
      </c>
      <c r="C283" s="142"/>
      <c r="D283" s="144" t="s">
        <v>297</v>
      </c>
      <c r="E283" s="127" t="str">
        <f>D283</f>
        <v>Esbuskeskerra</v>
      </c>
      <c r="F283" s="124"/>
      <c r="G283" s="83" t="s">
        <v>298</v>
      </c>
      <c r="H283" s="152">
        <v>36</v>
      </c>
      <c r="I283" s="122">
        <f>H283</f>
        <v>36</v>
      </c>
      <c r="J283" s="26">
        <v>4</v>
      </c>
      <c r="K283" s="28">
        <f t="shared" ref="K283:K322" si="206">IF(J283="","",(I283*10)+J283)</f>
        <v>364</v>
      </c>
      <c r="L283" s="142">
        <v>26</v>
      </c>
      <c r="M283" s="122">
        <f>L283</f>
        <v>26</v>
      </c>
      <c r="N283" s="26">
        <v>4</v>
      </c>
      <c r="O283" s="28">
        <f t="shared" ref="O283:O322" si="207">IF(N283="","",M283*10+N283)</f>
        <v>264</v>
      </c>
      <c r="P283" s="142"/>
      <c r="Q283" s="122">
        <f>P283</f>
        <v>0</v>
      </c>
      <c r="R283" s="26"/>
      <c r="S283" s="28" t="str">
        <f t="shared" ref="S283:S322" si="208">IF(R283="","",Q283*10+R283)</f>
        <v/>
      </c>
      <c r="T283" s="142"/>
      <c r="U283" s="122">
        <f>T283</f>
        <v>0</v>
      </c>
      <c r="V283" s="26"/>
      <c r="W283" s="28" t="str">
        <f t="shared" ref="W283:W322" si="209">IF(V283="","",U283*10+V283)</f>
        <v/>
      </c>
      <c r="X283" s="142"/>
      <c r="Y283" s="122">
        <f>X283</f>
        <v>0</v>
      </c>
      <c r="Z283" s="26"/>
      <c r="AA283" s="72" t="str">
        <f t="shared" ref="AA283:AA322" si="210">IF(Z283="","",Y283*10+Z283)</f>
        <v/>
      </c>
      <c r="AB283" s="25">
        <f>IF(G283="","",COUNTIF(Tirades!$AY$5:$AY$1081,G283))</f>
        <v>2</v>
      </c>
      <c r="AC283" s="1">
        <f>IF(SUMIF(Tirades!$AD$5:$AD$216,G283,Tirades!$AP$5:$AP$216)=0,"",SUMIF(Tirades!$AD$5:$AD$216,G283,Tirades!$AP$5:$AP$216))</f>
        <v>84</v>
      </c>
      <c r="AD283" s="1">
        <f>IF(SUMIF(Tirades!$AD$221:$AD$432,G283,Tirades!$AP$221:$AP$432)=0,"",SUMIF(Tirades!$AD$221:$AD$432,G283,Tirades!$AP$221:$AP$432))</f>
        <v>78</v>
      </c>
      <c r="AE283" s="1" t="str">
        <f>IF(SUMIF(Tirades!$AD$437:$AD$649,G283,Tirades!$AP$437:$AP$649)=0,"",SUMIF(Tirades!$AD$437:$AD$649,G283,Tirades!$AP$437:$AP$649))</f>
        <v/>
      </c>
      <c r="AF283" s="1" t="str">
        <f>IF(SUMIF(Tirades!$AD$654:$AD$865,G283,Tirades!$AP$654:$AP$865)=0,"",SUMIF(Tirades!$AD$654:$AD$865,G283,Tirades!$AP$654:$AP$865))</f>
        <v/>
      </c>
      <c r="AG283" s="1" t="str">
        <f>IF(SUMIF(Tirades!$AD$870:$AD$1081,G283,Tirades!$AP$870:$AP$1081)=0,"",SUMIF(Tirades!$AD$870:$AD$1081,G283,Tirades!$AP$870:$AP$1081))</f>
        <v/>
      </c>
      <c r="AH283" s="1">
        <f>IF(SUMIF(Tirades!$AD$5:$AD$1081,G283,Tirades!$AP$5:$AP$1081)=0,"",SUMIF(Tirades!$AD$5:$AD$1081,G283,Tirades!$AP$5:$AP$1081))</f>
        <v>162</v>
      </c>
      <c r="AI283" s="4">
        <f t="shared" ref="AI283:AI322" si="211">IF(BE283=0,"",IF(BE283="","",(AH283/BE283)*9))</f>
        <v>81</v>
      </c>
      <c r="AJ283" s="5">
        <f t="shared" ref="AJ283:AJ322" si="212">IF(AP283="","",((AP283/BE283)*9))</f>
        <v>81.007499999999993</v>
      </c>
      <c r="AK283" s="1">
        <f t="shared" si="202"/>
        <v>2</v>
      </c>
      <c r="AL283" s="1">
        <f>SUMIF(Tirades!$AD$5:$AD$1081,G283,Tirades!$AR$5:$AR$1081)</f>
        <v>15</v>
      </c>
      <c r="AM283" s="6">
        <f t="shared" ref="AM283:AM322" si="213">AL283*0.001</f>
        <v>1.4999999999999999E-2</v>
      </c>
      <c r="AN283" s="1">
        <f>SUMIF(Tirades!$AD$5:$AD$1081,G283,Tirades!$AS$5:$AS$1081)</f>
        <v>0</v>
      </c>
      <c r="AO283" s="7">
        <f t="shared" ref="AO283:AO322" si="214">AN283*0.000001</f>
        <v>0</v>
      </c>
      <c r="AP283" s="5">
        <f t="shared" ref="AP283:AP322" si="215">IF(AH283="","",AH283+AM283+AO283+A283)</f>
        <v>162.01499999999999</v>
      </c>
      <c r="AQ283" s="1" t="str">
        <f t="shared" ref="AQ283:AQ322" si="216">IF(G283="","",G283)</f>
        <v>Carlos Martín</v>
      </c>
      <c r="AR283" s="1" t="str">
        <f t="shared" ref="AR283:AR322" si="217">IF(AQ283="","",E283)</f>
        <v>Esbuskeskerra</v>
      </c>
      <c r="AS283" t="str">
        <f t="shared" ref="AS283:AS322" si="218">IF(ISNUMBER(FIND("f",F283)), AJ283, "")</f>
        <v/>
      </c>
      <c r="AT283" s="1" t="str">
        <f t="shared" si="190"/>
        <v/>
      </c>
      <c r="AU283" s="1" t="str">
        <f t="shared" ref="AU283:AU322" si="219">IF(AS283="","",AQ283)</f>
        <v/>
      </c>
      <c r="AV283">
        <f t="shared" ref="AV283:AV322" si="220">IF(ISNUMBER(FIND("f",F283)), "", AJ283)</f>
        <v>81.007499999999993</v>
      </c>
      <c r="AW283" s="1">
        <f t="shared" si="193"/>
        <v>1</v>
      </c>
      <c r="AX283" s="1" t="str">
        <f t="shared" ref="AX283:AX322" si="221">IF(AV283="","",AQ283)</f>
        <v>Carlos Martín</v>
      </c>
      <c r="AY283" s="1" t="str">
        <f t="shared" ref="AY283:AY322" si="222">IF(ISNUMBER(FIND("a",F283)), AJ283, "")</f>
        <v/>
      </c>
      <c r="AZ283" s="1" t="str">
        <f t="shared" si="196"/>
        <v/>
      </c>
      <c r="BA283" s="1" t="str">
        <f t="shared" ref="BA283:BA322" si="223">IF(AY283="","",AQ283)</f>
        <v/>
      </c>
      <c r="BB283" s="1" t="str">
        <f t="shared" ref="BB283:BB322" si="224">IF(ISNUMBER(FIND("b",F283)), AJ283, "")</f>
        <v/>
      </c>
      <c r="BC283" s="1" t="str">
        <f t="shared" si="199"/>
        <v/>
      </c>
      <c r="BD283" s="1" t="str">
        <f t="shared" ref="BD283:BD322" si="225">IF(BB283="","",AQ283)</f>
        <v/>
      </c>
      <c r="BE283" s="76">
        <f>IF(G283="","",(SUMIF(Tirades!$BA$5:$BA$1081,G283,Tirades!$BB$5:$BB$1081)))</f>
        <v>18</v>
      </c>
      <c r="BI283" s="30"/>
      <c r="BW283" s="61" t="str">
        <f t="shared" si="205"/>
        <v/>
      </c>
      <c r="BY283" s="75" t="str">
        <f t="shared" si="203"/>
        <v/>
      </c>
      <c r="BZ283" s="61" t="str">
        <f t="shared" si="204"/>
        <v/>
      </c>
      <c r="CA283" s="90" t="str">
        <f>IF(BZ283="","",((SUMIF(Tirades!$AD$5:$AD$1081,G282,Tirades!$AX$5:$AX$1081))+A282))</f>
        <v/>
      </c>
    </row>
    <row r="284" spans="1:79">
      <c r="B284" s="143"/>
      <c r="C284" s="142"/>
      <c r="D284" s="145"/>
      <c r="E284" s="127" t="str">
        <f t="shared" si="201"/>
        <v>Esbuskeskerra</v>
      </c>
      <c r="F284" s="123"/>
      <c r="G284" s="83" t="s">
        <v>299</v>
      </c>
      <c r="H284" s="152"/>
      <c r="I284" s="122">
        <f t="shared" si="184"/>
        <v>36</v>
      </c>
      <c r="J284" s="26">
        <v>5</v>
      </c>
      <c r="K284" s="28">
        <f t="shared" si="206"/>
        <v>365</v>
      </c>
      <c r="L284" s="142"/>
      <c r="M284" s="122">
        <f t="shared" si="176"/>
        <v>26</v>
      </c>
      <c r="N284" s="26"/>
      <c r="O284" s="28" t="str">
        <f t="shared" si="207"/>
        <v/>
      </c>
      <c r="P284" s="142"/>
      <c r="Q284" s="122">
        <f t="shared" si="177"/>
        <v>0</v>
      </c>
      <c r="R284" s="26"/>
      <c r="S284" s="28" t="str">
        <f t="shared" si="208"/>
        <v/>
      </c>
      <c r="T284" s="142"/>
      <c r="U284" s="122">
        <f t="shared" si="178"/>
        <v>0</v>
      </c>
      <c r="V284" s="26"/>
      <c r="W284" s="28" t="str">
        <f t="shared" si="209"/>
        <v/>
      </c>
      <c r="X284" s="142"/>
      <c r="Y284" s="122">
        <f t="shared" si="185"/>
        <v>0</v>
      </c>
      <c r="Z284" s="26"/>
      <c r="AA284" s="72" t="str">
        <f t="shared" si="210"/>
        <v/>
      </c>
      <c r="AB284" s="25">
        <f>IF(G284="","",COUNTIF(Tirades!$AY$5:$AY$1081,G284))</f>
        <v>1</v>
      </c>
      <c r="AC284" s="1">
        <f>IF(SUMIF(Tirades!$AD$5:$AD$216,G284,Tirades!$AP$5:$AP$216)=0,"",SUMIF(Tirades!$AD$5:$AD$216,G284,Tirades!$AP$5:$AP$216))</f>
        <v>61</v>
      </c>
      <c r="AD284" s="1" t="str">
        <f>IF(SUMIF(Tirades!$AD$221:$AD$432,G284,Tirades!$AP$221:$AP$432)=0,"",SUMIF(Tirades!$AD$221:$AD$432,G284,Tirades!$AP$221:$AP$432))</f>
        <v/>
      </c>
      <c r="AE284" s="1" t="str">
        <f>IF(SUMIF(Tirades!$AD$437:$AD$649,G284,Tirades!$AP$437:$AP$649)=0,"",SUMIF(Tirades!$AD$437:$AD$649,G284,Tirades!$AP$437:$AP$649))</f>
        <v/>
      </c>
      <c r="AF284" s="1" t="str">
        <f>IF(SUMIF(Tirades!$AD$654:$AD$865,G284,Tirades!$AP$654:$AP$865)=0,"",SUMIF(Tirades!$AD$654:$AD$865,G284,Tirades!$AP$654:$AP$865))</f>
        <v/>
      </c>
      <c r="AG284" s="1" t="str">
        <f>IF(SUMIF(Tirades!$AD$870:$AD$1081,G284,Tirades!$AP$870:$AP$1081)=0,"",SUMIF(Tirades!$AD$870:$AD$1081,G284,Tirades!$AP$870:$AP$1081))</f>
        <v/>
      </c>
      <c r="AH284" s="1">
        <f>IF(SUMIF(Tirades!$AD$5:$AD$1081,G284,Tirades!$AP$5:$AP$1081)=0,"",SUMIF(Tirades!$AD$5:$AD$1081,G284,Tirades!$AP$5:$AP$1081))</f>
        <v>61</v>
      </c>
      <c r="AI284" s="4">
        <f t="shared" si="211"/>
        <v>61</v>
      </c>
      <c r="AJ284" s="5">
        <f t="shared" si="212"/>
        <v>61.004002</v>
      </c>
      <c r="AK284" s="1">
        <f t="shared" si="202"/>
        <v>60</v>
      </c>
      <c r="AL284" s="1">
        <f>SUMIF(Tirades!$AD$5:$AD$1081,G284,Tirades!$AR$5:$AR$1081)</f>
        <v>4</v>
      </c>
      <c r="AM284" s="6">
        <f t="shared" si="213"/>
        <v>4.0000000000000001E-3</v>
      </c>
      <c r="AN284" s="1">
        <f>SUMIF(Tirades!$AD$5:$AD$1081,G284,Tirades!$AS$5:$AS$1081)</f>
        <v>2</v>
      </c>
      <c r="AO284" s="7">
        <f t="shared" si="214"/>
        <v>1.9999999999999999E-6</v>
      </c>
      <c r="AP284" s="5">
        <f t="shared" si="215"/>
        <v>61.004002</v>
      </c>
      <c r="AQ284" s="1" t="str">
        <f t="shared" si="216"/>
        <v>Josep Romaguera</v>
      </c>
      <c r="AR284" s="1" t="str">
        <f t="shared" si="217"/>
        <v>Esbuskeskerra</v>
      </c>
      <c r="AS284" t="str">
        <f t="shared" si="218"/>
        <v/>
      </c>
      <c r="AT284" s="1" t="str">
        <f t="shared" si="190"/>
        <v/>
      </c>
      <c r="AU284" s="1" t="str">
        <f t="shared" si="219"/>
        <v/>
      </c>
      <c r="AV284">
        <f t="shared" si="220"/>
        <v>61.004002</v>
      </c>
      <c r="AW284" s="1">
        <f t="shared" si="193"/>
        <v>32</v>
      </c>
      <c r="AX284" s="1" t="str">
        <f t="shared" si="221"/>
        <v>Josep Romaguera</v>
      </c>
      <c r="AY284" s="1" t="str">
        <f t="shared" si="222"/>
        <v/>
      </c>
      <c r="AZ284" s="1" t="str">
        <f t="shared" si="196"/>
        <v/>
      </c>
      <c r="BA284" s="1" t="str">
        <f t="shared" si="223"/>
        <v/>
      </c>
      <c r="BB284" s="1" t="str">
        <f t="shared" si="224"/>
        <v/>
      </c>
      <c r="BC284" s="1" t="str">
        <f t="shared" si="199"/>
        <v/>
      </c>
      <c r="BD284" s="1" t="str">
        <f t="shared" si="225"/>
        <v/>
      </c>
      <c r="BE284" s="76">
        <f>IF(G284="","",(SUMIF(Tirades!$BA$5:$BA$1081,G284,Tirades!$BB$5:$BB$1081)))</f>
        <v>9</v>
      </c>
      <c r="BY284" s="75">
        <f t="shared" si="203"/>
        <v>214</v>
      </c>
      <c r="BZ284" s="61" t="str">
        <f t="shared" si="204"/>
        <v>Carlos Martín</v>
      </c>
      <c r="CA284" s="90">
        <f>IF(BZ284="","",((SUMIF(Tirades!$AD$5:$AD$1081,G283,Tirades!$AX$5:$AX$1081))+A283))</f>
        <v>0</v>
      </c>
    </row>
    <row r="285" spans="1:79">
      <c r="B285" s="143"/>
      <c r="C285" s="142"/>
      <c r="D285" s="145"/>
      <c r="E285" s="127" t="str">
        <f t="shared" si="201"/>
        <v>Esbuskeskerra</v>
      </c>
      <c r="F285" s="123"/>
      <c r="G285" s="83" t="s">
        <v>300</v>
      </c>
      <c r="H285" s="152"/>
      <c r="I285" s="122">
        <f t="shared" si="184"/>
        <v>36</v>
      </c>
      <c r="J285" s="26">
        <v>2</v>
      </c>
      <c r="K285" s="28">
        <f t="shared" si="206"/>
        <v>362</v>
      </c>
      <c r="L285" s="142"/>
      <c r="M285" s="122">
        <f t="shared" si="176"/>
        <v>26</v>
      </c>
      <c r="N285" s="26">
        <v>3</v>
      </c>
      <c r="O285" s="28">
        <f t="shared" si="207"/>
        <v>263</v>
      </c>
      <c r="P285" s="142"/>
      <c r="Q285" s="122">
        <f t="shared" si="177"/>
        <v>0</v>
      </c>
      <c r="R285" s="26"/>
      <c r="S285" s="28" t="str">
        <f t="shared" si="208"/>
        <v/>
      </c>
      <c r="T285" s="142"/>
      <c r="U285" s="122">
        <f t="shared" si="178"/>
        <v>0</v>
      </c>
      <c r="V285" s="26"/>
      <c r="W285" s="28" t="str">
        <f t="shared" si="209"/>
        <v/>
      </c>
      <c r="X285" s="142"/>
      <c r="Y285" s="122">
        <f t="shared" si="185"/>
        <v>0</v>
      </c>
      <c r="Z285" s="26"/>
      <c r="AA285" s="72" t="str">
        <f t="shared" si="210"/>
        <v/>
      </c>
      <c r="AB285" s="25">
        <f>IF(G285="","",COUNTIF(Tirades!$AY$5:$AY$1081,G285))</f>
        <v>2</v>
      </c>
      <c r="AC285" s="1">
        <f>IF(SUMIF(Tirades!$AD$5:$AD$216,G285,Tirades!$AP$5:$AP$216)=0,"",SUMIF(Tirades!$AD$5:$AD$216,G285,Tirades!$AP$5:$AP$216))</f>
        <v>49</v>
      </c>
      <c r="AD285" s="1">
        <f>IF(SUMIF(Tirades!$AD$221:$AD$432,G285,Tirades!$AP$221:$AP$432)=0,"",SUMIF(Tirades!$AD$221:$AD$432,G285,Tirades!$AP$221:$AP$432))</f>
        <v>47</v>
      </c>
      <c r="AE285" s="1" t="str">
        <f>IF(SUMIF(Tirades!$AD$437:$AD$649,G285,Tirades!$AP$437:$AP$649)=0,"",SUMIF(Tirades!$AD$437:$AD$649,G285,Tirades!$AP$437:$AP$649))</f>
        <v/>
      </c>
      <c r="AF285" s="1" t="str">
        <f>IF(SUMIF(Tirades!$AD$654:$AD$865,G285,Tirades!$AP$654:$AP$865)=0,"",SUMIF(Tirades!$AD$654:$AD$865,G285,Tirades!$AP$654:$AP$865))</f>
        <v/>
      </c>
      <c r="AG285" s="1" t="str">
        <f>IF(SUMIF(Tirades!$AD$870:$AD$1081,G285,Tirades!$AP$870:$AP$1081)=0,"",SUMIF(Tirades!$AD$870:$AD$1081,G285,Tirades!$AP$870:$AP$1081))</f>
        <v/>
      </c>
      <c r="AH285" s="1">
        <f>IF(SUMIF(Tirades!$AD$5:$AD$1081,G285,Tirades!$AP$5:$AP$1081)=0,"",SUMIF(Tirades!$AD$5:$AD$1081,G285,Tirades!$AP$5:$AP$1081))</f>
        <v>96</v>
      </c>
      <c r="AI285" s="4">
        <f t="shared" si="211"/>
        <v>48</v>
      </c>
      <c r="AJ285" s="5">
        <f t="shared" si="212"/>
        <v>48.002001500000006</v>
      </c>
      <c r="AK285" s="1">
        <f t="shared" si="202"/>
        <v>126</v>
      </c>
      <c r="AL285" s="1">
        <f>SUMIF(Tirades!$AD$5:$AD$1081,G285,Tirades!$AR$5:$AR$1081)</f>
        <v>4</v>
      </c>
      <c r="AM285" s="6">
        <f t="shared" si="213"/>
        <v>4.0000000000000001E-3</v>
      </c>
      <c r="AN285" s="1">
        <f>SUMIF(Tirades!$AD$5:$AD$1081,G285,Tirades!$AS$5:$AS$1081)</f>
        <v>3</v>
      </c>
      <c r="AO285" s="7">
        <f t="shared" si="214"/>
        <v>3.0000000000000001E-6</v>
      </c>
      <c r="AP285" s="5">
        <f t="shared" si="215"/>
        <v>96.004003000000012</v>
      </c>
      <c r="AQ285" s="1" t="str">
        <f t="shared" si="216"/>
        <v>Ruben Roncel</v>
      </c>
      <c r="AR285" s="1" t="str">
        <f t="shared" si="217"/>
        <v>Esbuskeskerra</v>
      </c>
      <c r="AS285" t="str">
        <f t="shared" si="218"/>
        <v/>
      </c>
      <c r="AT285" s="1" t="str">
        <f t="shared" si="190"/>
        <v/>
      </c>
      <c r="AU285" s="1" t="str">
        <f t="shared" si="219"/>
        <v/>
      </c>
      <c r="AV285">
        <f t="shared" si="220"/>
        <v>48.002001500000006</v>
      </c>
      <c r="AW285" s="1">
        <f t="shared" si="193"/>
        <v>83</v>
      </c>
      <c r="AX285" s="1" t="str">
        <f t="shared" si="221"/>
        <v>Ruben Roncel</v>
      </c>
      <c r="AY285" s="1" t="str">
        <f t="shared" si="222"/>
        <v/>
      </c>
      <c r="AZ285" s="1" t="str">
        <f t="shared" si="196"/>
        <v/>
      </c>
      <c r="BA285" s="1" t="str">
        <f t="shared" si="223"/>
        <v/>
      </c>
      <c r="BB285" s="1" t="str">
        <f t="shared" si="224"/>
        <v/>
      </c>
      <c r="BC285" s="1" t="str">
        <f t="shared" si="199"/>
        <v/>
      </c>
      <c r="BD285" s="1" t="str">
        <f t="shared" si="225"/>
        <v/>
      </c>
      <c r="BE285" s="76">
        <f>IF(G285="","",(SUMIF(Tirades!$BA$5:$BA$1081,G285,Tirades!$BB$5:$BB$1081)))</f>
        <v>18</v>
      </c>
      <c r="BY285" s="75">
        <f t="shared" si="203"/>
        <v>214</v>
      </c>
      <c r="BZ285" s="61" t="str">
        <f t="shared" si="204"/>
        <v>Josep Romaguera</v>
      </c>
      <c r="CA285" s="90">
        <f>IF(BZ285="","",((SUMIF(Tirades!$AD$5:$AD$1081,G284,Tirades!$AX$5:$AX$1081))+A284))</f>
        <v>0</v>
      </c>
    </row>
    <row r="286" spans="1:79">
      <c r="B286" s="143"/>
      <c r="C286" s="142"/>
      <c r="D286" s="145"/>
      <c r="E286" s="127" t="str">
        <f t="shared" si="201"/>
        <v>Esbuskeskerra</v>
      </c>
      <c r="F286" s="123"/>
      <c r="G286" s="83" t="s">
        <v>301</v>
      </c>
      <c r="H286" s="152"/>
      <c r="I286" s="122">
        <f t="shared" si="184"/>
        <v>36</v>
      </c>
      <c r="J286" s="26">
        <v>1</v>
      </c>
      <c r="K286" s="28">
        <f t="shared" si="206"/>
        <v>361</v>
      </c>
      <c r="L286" s="142"/>
      <c r="M286" s="122">
        <f t="shared" si="176"/>
        <v>26</v>
      </c>
      <c r="N286" s="26"/>
      <c r="O286" s="28" t="str">
        <f t="shared" si="207"/>
        <v/>
      </c>
      <c r="P286" s="142"/>
      <c r="Q286" s="122">
        <f t="shared" si="177"/>
        <v>0</v>
      </c>
      <c r="R286" s="26"/>
      <c r="S286" s="28" t="str">
        <f t="shared" si="208"/>
        <v/>
      </c>
      <c r="T286" s="142"/>
      <c r="U286" s="122">
        <f t="shared" si="178"/>
        <v>0</v>
      </c>
      <c r="V286" s="26"/>
      <c r="W286" s="28" t="str">
        <f t="shared" si="209"/>
        <v/>
      </c>
      <c r="X286" s="142"/>
      <c r="Y286" s="122">
        <f t="shared" si="185"/>
        <v>0</v>
      </c>
      <c r="Z286" s="26"/>
      <c r="AA286" s="72" t="str">
        <f t="shared" si="210"/>
        <v/>
      </c>
      <c r="AB286" s="25">
        <f>IF(G286="","",COUNTIF(Tirades!$AY$5:$AY$1081,G286))</f>
        <v>1</v>
      </c>
      <c r="AC286" s="1">
        <f>IF(SUMIF(Tirades!$AD$5:$AD$216,G286,Tirades!$AP$5:$AP$216)=0,"",SUMIF(Tirades!$AD$5:$AD$216,G286,Tirades!$AP$5:$AP$216))</f>
        <v>54</v>
      </c>
      <c r="AD286" s="1" t="str">
        <f>IF(SUMIF(Tirades!$AD$221:$AD$432,G286,Tirades!$AP$221:$AP$432)=0,"",SUMIF(Tirades!$AD$221:$AD$432,G286,Tirades!$AP$221:$AP$432))</f>
        <v/>
      </c>
      <c r="AE286" s="1" t="str">
        <f>IF(SUMIF(Tirades!$AD$437:$AD$649,G286,Tirades!$AP$437:$AP$649)=0,"",SUMIF(Tirades!$AD$437:$AD$649,G286,Tirades!$AP$437:$AP$649))</f>
        <v/>
      </c>
      <c r="AF286" s="1" t="str">
        <f>IF(SUMIF(Tirades!$AD$654:$AD$865,G286,Tirades!$AP$654:$AP$865)=0,"",SUMIF(Tirades!$AD$654:$AD$865,G286,Tirades!$AP$654:$AP$865))</f>
        <v/>
      </c>
      <c r="AG286" s="1" t="str">
        <f>IF(SUMIF(Tirades!$AD$870:$AD$1081,G286,Tirades!$AP$870:$AP$1081)=0,"",SUMIF(Tirades!$AD$870:$AD$1081,G286,Tirades!$AP$870:$AP$1081))</f>
        <v/>
      </c>
      <c r="AH286" s="1">
        <f>IF(SUMIF(Tirades!$AD$5:$AD$1081,G286,Tirades!$AP$5:$AP$1081)=0,"",SUMIF(Tirades!$AD$5:$AD$1081,G286,Tirades!$AP$5:$AP$1081))</f>
        <v>54</v>
      </c>
      <c r="AI286" s="4">
        <f t="shared" si="211"/>
        <v>54</v>
      </c>
      <c r="AJ286" s="5">
        <f t="shared" si="212"/>
        <v>54.003000999999998</v>
      </c>
      <c r="AK286" s="1">
        <f t="shared" si="202"/>
        <v>100</v>
      </c>
      <c r="AL286" s="1">
        <f>SUMIF(Tirades!$AD$5:$AD$1081,G286,Tirades!$AR$5:$AR$1081)</f>
        <v>3</v>
      </c>
      <c r="AM286" s="6">
        <f t="shared" si="213"/>
        <v>3.0000000000000001E-3</v>
      </c>
      <c r="AN286" s="1">
        <f>SUMIF(Tirades!$AD$5:$AD$1081,G286,Tirades!$AS$5:$AS$1081)</f>
        <v>1</v>
      </c>
      <c r="AO286" s="7">
        <f t="shared" si="214"/>
        <v>9.9999999999999995E-7</v>
      </c>
      <c r="AP286" s="5">
        <f t="shared" si="215"/>
        <v>54.003000999999998</v>
      </c>
      <c r="AQ286" s="1" t="str">
        <f t="shared" si="216"/>
        <v>Vicente Crillo</v>
      </c>
      <c r="AR286" s="1" t="str">
        <f t="shared" si="217"/>
        <v>Esbuskeskerra</v>
      </c>
      <c r="AS286" t="str">
        <f t="shared" si="218"/>
        <v/>
      </c>
      <c r="AT286" s="1" t="str">
        <f t="shared" si="190"/>
        <v/>
      </c>
      <c r="AU286" s="1" t="str">
        <f t="shared" si="219"/>
        <v/>
      </c>
      <c r="AV286">
        <f t="shared" si="220"/>
        <v>54.003000999999998</v>
      </c>
      <c r="AW286" s="1">
        <f t="shared" si="193"/>
        <v>61</v>
      </c>
      <c r="AX286" s="1" t="str">
        <f t="shared" si="221"/>
        <v>Vicente Crillo</v>
      </c>
      <c r="AY286" s="1" t="str">
        <f t="shared" si="222"/>
        <v/>
      </c>
      <c r="AZ286" s="1" t="str">
        <f t="shared" si="196"/>
        <v/>
      </c>
      <c r="BA286" s="1" t="str">
        <f t="shared" si="223"/>
        <v/>
      </c>
      <c r="BB286" s="1" t="str">
        <f t="shared" si="224"/>
        <v/>
      </c>
      <c r="BC286" s="1" t="str">
        <f t="shared" si="199"/>
        <v/>
      </c>
      <c r="BD286" s="1" t="str">
        <f t="shared" si="225"/>
        <v/>
      </c>
      <c r="BE286" s="76">
        <f>IF(G286="","",(SUMIF(Tirades!$BA$5:$BA$1081,G286,Tirades!$BB$5:$BB$1081)))</f>
        <v>9</v>
      </c>
      <c r="BY286" s="75">
        <f t="shared" si="203"/>
        <v>214</v>
      </c>
      <c r="BZ286" s="61" t="str">
        <f t="shared" si="204"/>
        <v>Ruben Roncel</v>
      </c>
      <c r="CA286" s="90">
        <f>IF(BZ286="","",((SUMIF(Tirades!$AD$5:$AD$1081,G285,Tirades!$AX$5:$AX$1081))+A285))</f>
        <v>0</v>
      </c>
    </row>
    <row r="287" spans="1:79">
      <c r="B287" s="143"/>
      <c r="C287" s="142"/>
      <c r="D287" s="145"/>
      <c r="E287" s="127" t="str">
        <f t="shared" si="201"/>
        <v>Esbuskeskerra</v>
      </c>
      <c r="F287" s="123"/>
      <c r="G287" s="83" t="s">
        <v>302</v>
      </c>
      <c r="H287" s="152"/>
      <c r="I287" s="122">
        <f t="shared" si="184"/>
        <v>36</v>
      </c>
      <c r="J287" s="26"/>
      <c r="K287" s="28" t="str">
        <f t="shared" si="206"/>
        <v/>
      </c>
      <c r="L287" s="142"/>
      <c r="M287" s="122">
        <f t="shared" si="176"/>
        <v>26</v>
      </c>
      <c r="N287" s="26">
        <v>1</v>
      </c>
      <c r="O287" s="28">
        <f t="shared" si="207"/>
        <v>261</v>
      </c>
      <c r="P287" s="142"/>
      <c r="Q287" s="122">
        <f t="shared" si="177"/>
        <v>0</v>
      </c>
      <c r="R287" s="26"/>
      <c r="S287" s="28" t="str">
        <f t="shared" si="208"/>
        <v/>
      </c>
      <c r="T287" s="142"/>
      <c r="U287" s="122">
        <f t="shared" si="178"/>
        <v>0</v>
      </c>
      <c r="V287" s="26"/>
      <c r="W287" s="28" t="str">
        <f t="shared" si="209"/>
        <v/>
      </c>
      <c r="X287" s="142"/>
      <c r="Y287" s="122">
        <f t="shared" si="185"/>
        <v>0</v>
      </c>
      <c r="Z287" s="26"/>
      <c r="AA287" s="72" t="str">
        <f t="shared" si="210"/>
        <v/>
      </c>
      <c r="AB287" s="25">
        <f>IF(G287="","",COUNTIF(Tirades!$AY$5:$AY$1081,G287))</f>
        <v>1</v>
      </c>
      <c r="AC287" s="1" t="str">
        <f>IF(SUMIF(Tirades!$AD$5:$AD$216,G287,Tirades!$AP$5:$AP$216)=0,"",SUMIF(Tirades!$AD$5:$AD$216,G287,Tirades!$AP$5:$AP$216))</f>
        <v/>
      </c>
      <c r="AD287" s="1">
        <f>IF(SUMIF(Tirades!$AD$221:$AD$432,G287,Tirades!$AP$221:$AP$432)=0,"",SUMIF(Tirades!$AD$221:$AD$432,G287,Tirades!$AP$221:$AP$432))</f>
        <v>47</v>
      </c>
      <c r="AE287" s="1" t="str">
        <f>IF(SUMIF(Tirades!$AD$437:$AD$649,G287,Tirades!$AP$437:$AP$649)=0,"",SUMIF(Tirades!$AD$437:$AD$649,G287,Tirades!$AP$437:$AP$649))</f>
        <v/>
      </c>
      <c r="AF287" s="1" t="str">
        <f>IF(SUMIF(Tirades!$AD$654:$AD$865,G287,Tirades!$AP$654:$AP$865)=0,"",SUMIF(Tirades!$AD$654:$AD$865,G287,Tirades!$AP$654:$AP$865))</f>
        <v/>
      </c>
      <c r="AG287" s="1" t="str">
        <f>IF(SUMIF(Tirades!$AD$870:$AD$1081,G287,Tirades!$AP$870:$AP$1081)=0,"",SUMIF(Tirades!$AD$870:$AD$1081,G287,Tirades!$AP$870:$AP$1081))</f>
        <v/>
      </c>
      <c r="AH287" s="1">
        <f>IF(SUMIF(Tirades!$AD$5:$AD$1081,G287,Tirades!$AP$5:$AP$1081)=0,"",SUMIF(Tirades!$AD$5:$AD$1081,G287,Tirades!$AP$5:$AP$1081))</f>
        <v>47</v>
      </c>
      <c r="AI287" s="4">
        <f t="shared" si="211"/>
        <v>47</v>
      </c>
      <c r="AJ287" s="5">
        <f t="shared" si="212"/>
        <v>47.003000999999998</v>
      </c>
      <c r="AK287" s="1">
        <f t="shared" si="202"/>
        <v>128</v>
      </c>
      <c r="AL287" s="1">
        <f>SUMIF(Tirades!$AD$5:$AD$1081,G287,Tirades!$AR$5:$AR$1081)</f>
        <v>3</v>
      </c>
      <c r="AM287" s="6">
        <f t="shared" si="213"/>
        <v>3.0000000000000001E-3</v>
      </c>
      <c r="AN287" s="1">
        <f>SUMIF(Tirades!$AD$5:$AD$1081,G287,Tirades!$AS$5:$AS$1081)</f>
        <v>1</v>
      </c>
      <c r="AO287" s="7">
        <f t="shared" si="214"/>
        <v>9.9999999999999995E-7</v>
      </c>
      <c r="AP287" s="5">
        <f t="shared" si="215"/>
        <v>47.003000999999998</v>
      </c>
      <c r="AQ287" s="1" t="str">
        <f t="shared" si="216"/>
        <v>Dan García</v>
      </c>
      <c r="AR287" s="1" t="str">
        <f t="shared" si="217"/>
        <v>Esbuskeskerra</v>
      </c>
      <c r="AS287" t="str">
        <f t="shared" si="218"/>
        <v/>
      </c>
      <c r="AT287" s="1" t="str">
        <f t="shared" si="190"/>
        <v/>
      </c>
      <c r="AU287" s="1" t="str">
        <f t="shared" si="219"/>
        <v/>
      </c>
      <c r="AV287">
        <f t="shared" si="220"/>
        <v>47.003000999999998</v>
      </c>
      <c r="AW287" s="1">
        <f t="shared" si="193"/>
        <v>85</v>
      </c>
      <c r="AX287" s="1" t="str">
        <f t="shared" si="221"/>
        <v>Dan García</v>
      </c>
      <c r="AY287" s="1" t="str">
        <f t="shared" si="222"/>
        <v/>
      </c>
      <c r="AZ287" s="1" t="str">
        <f t="shared" si="196"/>
        <v/>
      </c>
      <c r="BA287" s="1" t="str">
        <f t="shared" si="223"/>
        <v/>
      </c>
      <c r="BB287" s="1" t="str">
        <f t="shared" si="224"/>
        <v/>
      </c>
      <c r="BC287" s="1" t="str">
        <f t="shared" si="199"/>
        <v/>
      </c>
      <c r="BD287" s="1" t="str">
        <f t="shared" si="225"/>
        <v/>
      </c>
      <c r="BE287" s="76">
        <f>IF(G287="","",(SUMIF(Tirades!$BA$5:$BA$1081,G287,Tirades!$BB$5:$BB$1081)))</f>
        <v>9</v>
      </c>
      <c r="BY287" s="75">
        <f t="shared" si="203"/>
        <v>214</v>
      </c>
      <c r="BZ287" s="61" t="str">
        <f t="shared" si="204"/>
        <v>Vicente Crillo</v>
      </c>
      <c r="CA287" s="90">
        <f>IF(BZ287="","",((SUMIF(Tirades!$AD$5:$AD$1081,G286,Tirades!$AX$5:$AX$1081))+A286))</f>
        <v>0</v>
      </c>
    </row>
    <row r="288" spans="1:79">
      <c r="B288" s="143"/>
      <c r="C288" s="142"/>
      <c r="D288" s="145"/>
      <c r="E288" s="127" t="str">
        <f t="shared" si="201"/>
        <v>Esbuskeskerra</v>
      </c>
      <c r="F288" s="123"/>
      <c r="G288" s="83" t="s">
        <v>303</v>
      </c>
      <c r="H288" s="152"/>
      <c r="I288" s="122">
        <f t="shared" si="184"/>
        <v>36</v>
      </c>
      <c r="J288" s="26"/>
      <c r="K288" s="28" t="str">
        <f t="shared" si="206"/>
        <v/>
      </c>
      <c r="L288" s="142"/>
      <c r="M288" s="122">
        <f t="shared" si="176"/>
        <v>26</v>
      </c>
      <c r="N288" s="26">
        <v>5</v>
      </c>
      <c r="O288" s="28">
        <f t="shared" si="207"/>
        <v>265</v>
      </c>
      <c r="P288" s="142"/>
      <c r="Q288" s="122">
        <f t="shared" si="177"/>
        <v>0</v>
      </c>
      <c r="R288" s="26"/>
      <c r="S288" s="28" t="str">
        <f t="shared" si="208"/>
        <v/>
      </c>
      <c r="T288" s="142"/>
      <c r="U288" s="122">
        <f t="shared" si="178"/>
        <v>0</v>
      </c>
      <c r="V288" s="26"/>
      <c r="W288" s="28" t="str">
        <f t="shared" si="209"/>
        <v/>
      </c>
      <c r="X288" s="142"/>
      <c r="Y288" s="122">
        <f t="shared" si="185"/>
        <v>0</v>
      </c>
      <c r="Z288" s="26"/>
      <c r="AA288" s="72" t="str">
        <f t="shared" si="210"/>
        <v/>
      </c>
      <c r="AB288" s="25">
        <f>IF(G288="","",COUNTIF(Tirades!$AY$5:$AY$1081,G288))</f>
        <v>1</v>
      </c>
      <c r="AC288" s="1" t="str">
        <f>IF(SUMIF(Tirades!$AD$5:$AD$216,G288,Tirades!$AP$5:$AP$216)=0,"",SUMIF(Tirades!$AD$5:$AD$216,G288,Tirades!$AP$5:$AP$216))</f>
        <v/>
      </c>
      <c r="AD288" s="1">
        <f>IF(SUMIF(Tirades!$AD$221:$AD$432,G288,Tirades!$AP$221:$AP$432)=0,"",SUMIF(Tirades!$AD$221:$AD$432,G288,Tirades!$AP$221:$AP$432))</f>
        <v>38</v>
      </c>
      <c r="AE288" s="1" t="str">
        <f>IF(SUMIF(Tirades!$AD$437:$AD$649,G288,Tirades!$AP$437:$AP$649)=0,"",SUMIF(Tirades!$AD$437:$AD$649,G288,Tirades!$AP$437:$AP$649))</f>
        <v/>
      </c>
      <c r="AF288" s="1" t="str">
        <f>IF(SUMIF(Tirades!$AD$654:$AD$865,G288,Tirades!$AP$654:$AP$865)=0,"",SUMIF(Tirades!$AD$654:$AD$865,G288,Tirades!$AP$654:$AP$865))</f>
        <v/>
      </c>
      <c r="AG288" s="1" t="str">
        <f>IF(SUMIF(Tirades!$AD$870:$AD$1081,G288,Tirades!$AP$870:$AP$1081)=0,"",SUMIF(Tirades!$AD$870:$AD$1081,G288,Tirades!$AP$870:$AP$1081))</f>
        <v/>
      </c>
      <c r="AH288" s="1">
        <f>IF(SUMIF(Tirades!$AD$5:$AD$1081,G288,Tirades!$AP$5:$AP$1081)=0,"",SUMIF(Tirades!$AD$5:$AD$1081,G288,Tirades!$AP$5:$AP$1081))</f>
        <v>38</v>
      </c>
      <c r="AI288" s="4">
        <f t="shared" si="211"/>
        <v>38</v>
      </c>
      <c r="AJ288" s="5">
        <f t="shared" si="212"/>
        <v>38.001002</v>
      </c>
      <c r="AK288" s="1">
        <f t="shared" si="202"/>
        <v>159</v>
      </c>
      <c r="AL288" s="1">
        <f>SUMIF(Tirades!$AD$5:$AD$1081,G288,Tirades!$AR$5:$AR$1081)</f>
        <v>1</v>
      </c>
      <c r="AM288" s="6">
        <f t="shared" si="213"/>
        <v>1E-3</v>
      </c>
      <c r="AN288" s="1">
        <f>SUMIF(Tirades!$AD$5:$AD$1081,G288,Tirades!$AS$5:$AS$1081)</f>
        <v>2</v>
      </c>
      <c r="AO288" s="7">
        <f t="shared" si="214"/>
        <v>1.9999999999999999E-6</v>
      </c>
      <c r="AP288" s="5">
        <f t="shared" si="215"/>
        <v>38.001002</v>
      </c>
      <c r="AQ288" s="1" t="str">
        <f t="shared" si="216"/>
        <v>Albert Taberner</v>
      </c>
      <c r="AR288" s="1" t="str">
        <f t="shared" si="217"/>
        <v>Esbuskeskerra</v>
      </c>
      <c r="AS288" t="str">
        <f t="shared" si="218"/>
        <v/>
      </c>
      <c r="AT288" s="1" t="str">
        <f t="shared" si="190"/>
        <v/>
      </c>
      <c r="AU288" s="1" t="str">
        <f t="shared" si="219"/>
        <v/>
      </c>
      <c r="AV288">
        <f t="shared" si="220"/>
        <v>38.001002</v>
      </c>
      <c r="AW288" s="1">
        <f t="shared" si="193"/>
        <v>114</v>
      </c>
      <c r="AX288" s="1" t="str">
        <f t="shared" si="221"/>
        <v>Albert Taberner</v>
      </c>
      <c r="AY288" s="1" t="str">
        <f t="shared" si="222"/>
        <v/>
      </c>
      <c r="AZ288" s="1" t="str">
        <f t="shared" si="196"/>
        <v/>
      </c>
      <c r="BA288" s="1" t="str">
        <f t="shared" si="223"/>
        <v/>
      </c>
      <c r="BB288" s="1" t="str">
        <f t="shared" si="224"/>
        <v/>
      </c>
      <c r="BC288" s="1" t="str">
        <f t="shared" si="199"/>
        <v/>
      </c>
      <c r="BD288" s="1" t="str">
        <f t="shared" si="225"/>
        <v/>
      </c>
      <c r="BE288" s="76">
        <f>IF(G288="","",(SUMIF(Tirades!$BA$5:$BA$1081,G288,Tirades!$BB$5:$BB$1081)))</f>
        <v>9</v>
      </c>
      <c r="BY288" s="75">
        <f t="shared" si="203"/>
        <v>98</v>
      </c>
      <c r="BZ288" s="61" t="str">
        <f t="shared" si="204"/>
        <v>Dan García</v>
      </c>
      <c r="CA288" s="90">
        <f>IF(BZ288="","",((SUMIF(Tirades!$AD$5:$AD$1081,G287,Tirades!$AX$5:$AX$1081))+A287))</f>
        <v>1</v>
      </c>
    </row>
    <row r="289" spans="2:79">
      <c r="B289" s="143"/>
      <c r="C289" s="142"/>
      <c r="D289" s="145"/>
      <c r="E289" s="127" t="str">
        <f t="shared" si="201"/>
        <v>Esbuskeskerra</v>
      </c>
      <c r="F289" s="123"/>
      <c r="G289" s="83" t="s">
        <v>304</v>
      </c>
      <c r="H289" s="152"/>
      <c r="I289" s="122">
        <f t="shared" si="184"/>
        <v>36</v>
      </c>
      <c r="J289" s="26"/>
      <c r="K289" s="28" t="str">
        <f t="shared" si="206"/>
        <v/>
      </c>
      <c r="L289" s="142"/>
      <c r="M289" s="122">
        <f t="shared" si="176"/>
        <v>26</v>
      </c>
      <c r="N289" s="26">
        <v>2</v>
      </c>
      <c r="O289" s="28">
        <f t="shared" si="207"/>
        <v>262</v>
      </c>
      <c r="P289" s="142"/>
      <c r="Q289" s="122">
        <f t="shared" si="177"/>
        <v>0</v>
      </c>
      <c r="R289" s="26"/>
      <c r="S289" s="28" t="str">
        <f t="shared" si="208"/>
        <v/>
      </c>
      <c r="T289" s="142"/>
      <c r="U289" s="122">
        <f t="shared" si="178"/>
        <v>0</v>
      </c>
      <c r="V289" s="26"/>
      <c r="W289" s="28" t="str">
        <f t="shared" si="209"/>
        <v/>
      </c>
      <c r="X289" s="142"/>
      <c r="Y289" s="122">
        <f t="shared" si="185"/>
        <v>0</v>
      </c>
      <c r="Z289" s="26"/>
      <c r="AA289" s="72" t="str">
        <f t="shared" si="210"/>
        <v/>
      </c>
      <c r="AB289" s="25">
        <f>IF(G289="","",COUNTIF(Tirades!$AY$5:$AY$1081,G289))</f>
        <v>1</v>
      </c>
      <c r="AC289" s="1" t="str">
        <f>IF(SUMIF(Tirades!$AD$5:$AD$216,G289,Tirades!$AP$5:$AP$216)=0,"",SUMIF(Tirades!$AD$5:$AD$216,G289,Tirades!$AP$5:$AP$216))</f>
        <v/>
      </c>
      <c r="AD289" s="1">
        <f>IF(SUMIF(Tirades!$AD$221:$AD$432,G289,Tirades!$AP$221:$AP$432)=0,"",SUMIF(Tirades!$AD$221:$AD$432,G289,Tirades!$AP$221:$AP$432))</f>
        <v>55</v>
      </c>
      <c r="AE289" s="1" t="str">
        <f>IF(SUMIF(Tirades!$AD$437:$AD$649,G289,Tirades!$AP$437:$AP$649)=0,"",SUMIF(Tirades!$AD$437:$AD$649,G289,Tirades!$AP$437:$AP$649))</f>
        <v/>
      </c>
      <c r="AF289" s="1" t="str">
        <f>IF(SUMIF(Tirades!$AD$654:$AD$865,G289,Tirades!$AP$654:$AP$865)=0,"",SUMIF(Tirades!$AD$654:$AD$865,G289,Tirades!$AP$654:$AP$865))</f>
        <v/>
      </c>
      <c r="AG289" s="1" t="str">
        <f>IF(SUMIF(Tirades!$AD$870:$AD$1081,G289,Tirades!$AP$870:$AP$1081)=0,"",SUMIF(Tirades!$AD$870:$AD$1081,G289,Tirades!$AP$870:$AP$1081))</f>
        <v/>
      </c>
      <c r="AH289" s="1">
        <f>IF(SUMIF(Tirades!$AD$5:$AD$1081,G289,Tirades!$AP$5:$AP$1081)=0,"",SUMIF(Tirades!$AD$5:$AD$1081,G289,Tirades!$AP$5:$AP$1081))</f>
        <v>55</v>
      </c>
      <c r="AI289" s="4">
        <f t="shared" si="211"/>
        <v>55</v>
      </c>
      <c r="AJ289" s="5">
        <f t="shared" si="212"/>
        <v>55.002003999999999</v>
      </c>
      <c r="AK289" s="1">
        <f t="shared" si="202"/>
        <v>91</v>
      </c>
      <c r="AL289" s="1">
        <f>SUMIF(Tirades!$AD$5:$AD$1081,G289,Tirades!$AR$5:$AR$1081)</f>
        <v>2</v>
      </c>
      <c r="AM289" s="6">
        <f t="shared" si="213"/>
        <v>2E-3</v>
      </c>
      <c r="AN289" s="1">
        <f>SUMIF(Tirades!$AD$5:$AD$1081,G289,Tirades!$AS$5:$AS$1081)</f>
        <v>4</v>
      </c>
      <c r="AO289" s="7">
        <f t="shared" si="214"/>
        <v>3.9999999999999998E-6</v>
      </c>
      <c r="AP289" s="5">
        <f t="shared" si="215"/>
        <v>55.002003999999999</v>
      </c>
      <c r="AQ289" s="1" t="str">
        <f t="shared" si="216"/>
        <v>Ramón Julià (EBK)</v>
      </c>
      <c r="AR289" s="1" t="str">
        <f t="shared" si="217"/>
        <v>Esbuskeskerra</v>
      </c>
      <c r="AS289" t="str">
        <f t="shared" si="218"/>
        <v/>
      </c>
      <c r="AT289" s="1" t="str">
        <f t="shared" si="190"/>
        <v/>
      </c>
      <c r="AU289" s="1" t="str">
        <f t="shared" si="219"/>
        <v/>
      </c>
      <c r="AV289">
        <f t="shared" si="220"/>
        <v>55.002003999999999</v>
      </c>
      <c r="AW289" s="1">
        <f t="shared" si="193"/>
        <v>54</v>
      </c>
      <c r="AX289" s="1" t="str">
        <f t="shared" si="221"/>
        <v>Ramón Julià (EBK)</v>
      </c>
      <c r="AY289" s="1" t="str">
        <f t="shared" si="222"/>
        <v/>
      </c>
      <c r="AZ289" s="1" t="str">
        <f t="shared" si="196"/>
        <v/>
      </c>
      <c r="BA289" s="1" t="str">
        <f t="shared" si="223"/>
        <v/>
      </c>
      <c r="BB289" s="1" t="str">
        <f t="shared" si="224"/>
        <v/>
      </c>
      <c r="BC289" s="1" t="str">
        <f t="shared" si="199"/>
        <v/>
      </c>
      <c r="BD289" s="1" t="str">
        <f t="shared" si="225"/>
        <v/>
      </c>
      <c r="BE289" s="76">
        <f>IF(G289="","",(SUMIF(Tirades!$BA$5:$BA$1081,G289,Tirades!$BB$5:$BB$1081)))</f>
        <v>9</v>
      </c>
      <c r="BY289" s="75">
        <f t="shared" si="203"/>
        <v>214</v>
      </c>
      <c r="BZ289" s="61" t="str">
        <f t="shared" si="204"/>
        <v>Albert Taberner</v>
      </c>
      <c r="CA289" s="90">
        <f>IF(BZ289="","",((SUMIF(Tirades!$AD$5:$AD$1081,G288,Tirades!$AX$5:$AX$1081))+A288))</f>
        <v>0</v>
      </c>
    </row>
    <row r="290" spans="2:79">
      <c r="B290" s="143"/>
      <c r="C290" s="142"/>
      <c r="D290" s="145"/>
      <c r="E290" s="127" t="str">
        <f t="shared" si="201"/>
        <v>Esbuskeskerra</v>
      </c>
      <c r="F290" s="123"/>
      <c r="G290" s="83" t="s">
        <v>305</v>
      </c>
      <c r="H290" s="152"/>
      <c r="I290" s="122">
        <f t="shared" si="184"/>
        <v>36</v>
      </c>
      <c r="J290" s="26">
        <v>3</v>
      </c>
      <c r="K290" s="28">
        <f t="shared" si="206"/>
        <v>363</v>
      </c>
      <c r="L290" s="142"/>
      <c r="M290" s="122">
        <f t="shared" si="176"/>
        <v>26</v>
      </c>
      <c r="N290" s="26"/>
      <c r="O290" s="28" t="str">
        <f t="shared" si="207"/>
        <v/>
      </c>
      <c r="P290" s="142"/>
      <c r="Q290" s="122">
        <f t="shared" si="177"/>
        <v>0</v>
      </c>
      <c r="R290" s="26"/>
      <c r="S290" s="28" t="str">
        <f t="shared" si="208"/>
        <v/>
      </c>
      <c r="T290" s="142"/>
      <c r="U290" s="122">
        <f t="shared" si="178"/>
        <v>0</v>
      </c>
      <c r="V290" s="26"/>
      <c r="W290" s="28" t="str">
        <f t="shared" si="209"/>
        <v/>
      </c>
      <c r="X290" s="142"/>
      <c r="Y290" s="122">
        <f t="shared" si="185"/>
        <v>0</v>
      </c>
      <c r="Z290" s="26"/>
      <c r="AA290" s="72" t="str">
        <f t="shared" si="210"/>
        <v/>
      </c>
      <c r="AB290" s="25">
        <f>IF(G290="","",COUNTIF(Tirades!$AY$5:$AY$1081,G290))</f>
        <v>1</v>
      </c>
      <c r="AC290" s="1">
        <f>IF(SUMIF(Tirades!$AD$5:$AD$216,G290,Tirades!$AP$5:$AP$216)=0,"",SUMIF(Tirades!$AD$5:$AD$216,G290,Tirades!$AP$5:$AP$216))</f>
        <v>56</v>
      </c>
      <c r="AD290" s="1" t="str">
        <f>IF(SUMIF(Tirades!$AD$221:$AD$432,G290,Tirades!$AP$221:$AP$432)=0,"",SUMIF(Tirades!$AD$221:$AD$432,G290,Tirades!$AP$221:$AP$432))</f>
        <v/>
      </c>
      <c r="AE290" s="1" t="str">
        <f>IF(SUMIF(Tirades!$AD$437:$AD$649,G290,Tirades!$AP$437:$AP$649)=0,"",SUMIF(Tirades!$AD$437:$AD$649,G290,Tirades!$AP$437:$AP$649))</f>
        <v/>
      </c>
      <c r="AF290" s="1" t="str">
        <f>IF(SUMIF(Tirades!$AD$654:$AD$865,G290,Tirades!$AP$654:$AP$865)=0,"",SUMIF(Tirades!$AD$654:$AD$865,G290,Tirades!$AP$654:$AP$865))</f>
        <v/>
      </c>
      <c r="AG290" s="1" t="str">
        <f>IF(SUMIF(Tirades!$AD$870:$AD$1081,G290,Tirades!$AP$870:$AP$1081)=0,"",SUMIF(Tirades!$AD$870:$AD$1081,G290,Tirades!$AP$870:$AP$1081))</f>
        <v/>
      </c>
      <c r="AH290" s="1">
        <f>IF(SUMIF(Tirades!$AD$5:$AD$1081,G290,Tirades!$AP$5:$AP$1081)=0,"",SUMIF(Tirades!$AD$5:$AD$1081,G290,Tirades!$AP$5:$AP$1081))</f>
        <v>56</v>
      </c>
      <c r="AI290" s="4">
        <f t="shared" si="211"/>
        <v>56</v>
      </c>
      <c r="AJ290" s="5">
        <f t="shared" si="212"/>
        <v>56.003999999999998</v>
      </c>
      <c r="AK290" s="1">
        <f t="shared" si="202"/>
        <v>78</v>
      </c>
      <c r="AL290" s="1">
        <f>SUMIF(Tirades!$AD$5:$AD$1081,G290,Tirades!$AR$5:$AR$1081)</f>
        <v>4</v>
      </c>
      <c r="AM290" s="6">
        <f t="shared" si="213"/>
        <v>4.0000000000000001E-3</v>
      </c>
      <c r="AN290" s="1">
        <f>SUMIF(Tirades!$AD$5:$AD$1081,G290,Tirades!$AS$5:$AS$1081)</f>
        <v>0</v>
      </c>
      <c r="AO290" s="7">
        <f t="shared" si="214"/>
        <v>0</v>
      </c>
      <c r="AP290" s="5">
        <f t="shared" si="215"/>
        <v>56.003999999999998</v>
      </c>
      <c r="AQ290" s="1" t="str">
        <f t="shared" si="216"/>
        <v>Amadeu Sanchez</v>
      </c>
      <c r="AR290" s="1" t="str">
        <f t="shared" si="217"/>
        <v>Esbuskeskerra</v>
      </c>
      <c r="AS290" t="str">
        <f t="shared" si="218"/>
        <v/>
      </c>
      <c r="AT290" s="1" t="str">
        <f t="shared" si="190"/>
        <v/>
      </c>
      <c r="AU290" s="1" t="str">
        <f t="shared" si="219"/>
        <v/>
      </c>
      <c r="AV290">
        <f t="shared" si="220"/>
        <v>56.003999999999998</v>
      </c>
      <c r="AW290" s="1">
        <f t="shared" si="193"/>
        <v>48</v>
      </c>
      <c r="AX290" s="1" t="str">
        <f t="shared" si="221"/>
        <v>Amadeu Sanchez</v>
      </c>
      <c r="AY290" s="1" t="str">
        <f t="shared" si="222"/>
        <v/>
      </c>
      <c r="AZ290" s="1" t="str">
        <f t="shared" si="196"/>
        <v/>
      </c>
      <c r="BA290" s="1" t="str">
        <f t="shared" si="223"/>
        <v/>
      </c>
      <c r="BB290" s="1" t="str">
        <f t="shared" si="224"/>
        <v/>
      </c>
      <c r="BC290" s="1" t="str">
        <f t="shared" si="199"/>
        <v/>
      </c>
      <c r="BD290" s="1" t="str">
        <f t="shared" si="225"/>
        <v/>
      </c>
      <c r="BE290" s="76">
        <f>IF(G290="","",(SUMIF(Tirades!$BA$5:$BA$1081,G290,Tirades!$BB$5:$BB$1081)))</f>
        <v>9</v>
      </c>
      <c r="BY290" s="75">
        <f t="shared" si="203"/>
        <v>214</v>
      </c>
      <c r="BZ290" s="61" t="str">
        <f t="shared" si="204"/>
        <v>Ramón Julià (EBK)</v>
      </c>
      <c r="CA290" s="90">
        <f>IF(BZ290="","",((SUMIF(Tirades!$AD$5:$AD$1081,G289,Tirades!$AX$5:$AX$1081))+A289))</f>
        <v>0</v>
      </c>
    </row>
    <row r="291" spans="2:79">
      <c r="B291" s="143">
        <v>37</v>
      </c>
      <c r="C291" s="142"/>
      <c r="D291" s="153"/>
      <c r="E291" s="127">
        <f>D291</f>
        <v>0</v>
      </c>
      <c r="F291" s="124"/>
      <c r="G291" s="83"/>
      <c r="H291" s="152"/>
      <c r="I291" s="122">
        <f>H291</f>
        <v>0</v>
      </c>
      <c r="J291" s="26"/>
      <c r="K291" s="28" t="str">
        <f t="shared" si="206"/>
        <v/>
      </c>
      <c r="L291" s="142"/>
      <c r="M291" s="122">
        <f>L291</f>
        <v>0</v>
      </c>
      <c r="N291" s="26"/>
      <c r="O291" s="28" t="str">
        <f t="shared" si="207"/>
        <v/>
      </c>
      <c r="P291" s="142"/>
      <c r="Q291" s="122">
        <f>P291</f>
        <v>0</v>
      </c>
      <c r="R291" s="26"/>
      <c r="S291" s="28" t="str">
        <f t="shared" si="208"/>
        <v/>
      </c>
      <c r="T291" s="142"/>
      <c r="U291" s="122">
        <f>T291</f>
        <v>0</v>
      </c>
      <c r="V291" s="26"/>
      <c r="W291" s="28" t="str">
        <f t="shared" si="209"/>
        <v/>
      </c>
      <c r="X291" s="142"/>
      <c r="Y291" s="122">
        <f>X291</f>
        <v>0</v>
      </c>
      <c r="Z291" s="26"/>
      <c r="AA291" s="72" t="str">
        <f t="shared" si="210"/>
        <v/>
      </c>
      <c r="AB291" s="25" t="str">
        <f>IF(G291="","",COUNTIF(Tirades!$AY$5:$AY$1081,G291))</f>
        <v/>
      </c>
      <c r="AC291" s="1" t="str">
        <f>IF(SUMIF(Tirades!$AD$5:$AD$216,G291,Tirades!$AP$5:$AP$216)=0,"",SUMIF(Tirades!$AD$5:$AD$216,G291,Tirades!$AP$5:$AP$216))</f>
        <v/>
      </c>
      <c r="AD291" s="1" t="str">
        <f>IF(SUMIF(Tirades!$AD$221:$AD$432,G291,Tirades!$AP$221:$AP$432)=0,"",SUMIF(Tirades!$AD$221:$AD$432,G291,Tirades!$AP$221:$AP$432))</f>
        <v/>
      </c>
      <c r="AE291" s="1" t="str">
        <f>IF(SUMIF(Tirades!$AD$437:$AD$649,G291,Tirades!$AP$437:$AP$649)=0,"",SUMIF(Tirades!$AD$437:$AD$649,G291,Tirades!$AP$437:$AP$649))</f>
        <v/>
      </c>
      <c r="AF291" s="1" t="str">
        <f>IF(SUMIF(Tirades!$AD$654:$AD$865,G291,Tirades!$AP$654:$AP$865)=0,"",SUMIF(Tirades!$AD$654:$AD$865,G291,Tirades!$AP$654:$AP$865))</f>
        <v/>
      </c>
      <c r="AG291" s="1" t="str">
        <f>IF(SUMIF(Tirades!$AD$870:$AD$1081,G291,Tirades!$AP$870:$AP$1081)=0,"",SUMIF(Tirades!$AD$870:$AD$1081,G291,Tirades!$AP$870:$AP$1081))</f>
        <v/>
      </c>
      <c r="AH291" s="1" t="str">
        <f>IF(SUMIF(Tirades!$AD$5:$AD$1081,G291,Tirades!$AP$5:$AP$1081)=0,"",SUMIF(Tirades!$AD$5:$AD$1081,G291,Tirades!$AP$5:$AP$1081))</f>
        <v/>
      </c>
      <c r="AI291" s="4" t="str">
        <f t="shared" si="211"/>
        <v/>
      </c>
      <c r="AJ291" s="5" t="str">
        <f t="shared" si="212"/>
        <v/>
      </c>
      <c r="AK291" s="1" t="str">
        <f t="shared" si="202"/>
        <v/>
      </c>
      <c r="AL291" s="1">
        <f>SUMIF(Tirades!$AD$5:$AD$1081,G291,Tirades!$AR$5:$AR$1081)</f>
        <v>0</v>
      </c>
      <c r="AM291" s="6">
        <f t="shared" si="213"/>
        <v>0</v>
      </c>
      <c r="AN291" s="1">
        <f>SUMIF(Tirades!$AD$5:$AD$1081,G291,Tirades!$AS$5:$AS$1081)</f>
        <v>0</v>
      </c>
      <c r="AO291" s="7">
        <f t="shared" si="214"/>
        <v>0</v>
      </c>
      <c r="AP291" s="5" t="str">
        <f t="shared" si="215"/>
        <v/>
      </c>
      <c r="AQ291" s="1" t="str">
        <f t="shared" si="216"/>
        <v/>
      </c>
      <c r="AR291" s="1" t="str">
        <f t="shared" si="217"/>
        <v/>
      </c>
      <c r="AS291" t="str">
        <f t="shared" si="218"/>
        <v/>
      </c>
      <c r="AT291" s="1" t="str">
        <f t="shared" si="190"/>
        <v/>
      </c>
      <c r="AU291" s="1" t="str">
        <f t="shared" si="219"/>
        <v/>
      </c>
      <c r="AV291" t="str">
        <f t="shared" si="220"/>
        <v/>
      </c>
      <c r="AW291" s="1" t="str">
        <f t="shared" si="193"/>
        <v/>
      </c>
      <c r="AX291" s="1" t="str">
        <f t="shared" si="221"/>
        <v/>
      </c>
      <c r="AY291" s="1" t="str">
        <f t="shared" si="222"/>
        <v/>
      </c>
      <c r="AZ291" s="1" t="str">
        <f t="shared" si="196"/>
        <v/>
      </c>
      <c r="BA291" s="1" t="str">
        <f t="shared" si="223"/>
        <v/>
      </c>
      <c r="BB291" s="1" t="str">
        <f t="shared" si="224"/>
        <v/>
      </c>
      <c r="BC291" s="1" t="str">
        <f t="shared" si="199"/>
        <v/>
      </c>
      <c r="BD291" s="1" t="str">
        <f t="shared" si="225"/>
        <v/>
      </c>
      <c r="BE291" s="76" t="str">
        <f>IF(G291="","",(SUMIF(Tirades!$BA$5:$BA$1081,G291,Tirades!$BB$5:$BB$1081)))</f>
        <v/>
      </c>
      <c r="BY291" s="75">
        <f t="shared" si="203"/>
        <v>214</v>
      </c>
      <c r="BZ291" s="61" t="str">
        <f t="shared" si="204"/>
        <v>Amadeu Sanchez</v>
      </c>
      <c r="CA291" s="90">
        <f>IF(BZ291="","",((SUMIF(Tirades!$AD$5:$AD$1081,G290,Tirades!$AX$5:$AX$1081))+A290))</f>
        <v>0</v>
      </c>
    </row>
    <row r="292" spans="2:79">
      <c r="B292" s="143"/>
      <c r="C292" s="142"/>
      <c r="D292" s="142"/>
      <c r="E292" s="127">
        <f t="shared" si="201"/>
        <v>0</v>
      </c>
      <c r="F292" s="123"/>
      <c r="G292" s="83"/>
      <c r="H292" s="152"/>
      <c r="I292" s="122">
        <f t="shared" si="184"/>
        <v>0</v>
      </c>
      <c r="J292" s="26"/>
      <c r="K292" s="28" t="str">
        <f t="shared" si="206"/>
        <v/>
      </c>
      <c r="L292" s="142"/>
      <c r="M292" s="122">
        <f t="shared" si="176"/>
        <v>0</v>
      </c>
      <c r="N292" s="26"/>
      <c r="O292" s="28" t="str">
        <f t="shared" si="207"/>
        <v/>
      </c>
      <c r="P292" s="142"/>
      <c r="Q292" s="122">
        <f t="shared" si="177"/>
        <v>0</v>
      </c>
      <c r="R292" s="26"/>
      <c r="S292" s="28" t="str">
        <f t="shared" si="208"/>
        <v/>
      </c>
      <c r="T292" s="142"/>
      <c r="U292" s="122">
        <f t="shared" si="178"/>
        <v>0</v>
      </c>
      <c r="V292" s="26"/>
      <c r="W292" s="28" t="str">
        <f t="shared" si="209"/>
        <v/>
      </c>
      <c r="X292" s="142"/>
      <c r="Y292" s="122">
        <f t="shared" si="185"/>
        <v>0</v>
      </c>
      <c r="Z292" s="26"/>
      <c r="AA292" s="72" t="str">
        <f t="shared" si="210"/>
        <v/>
      </c>
      <c r="AB292" s="25" t="str">
        <f>IF(G292="","",COUNTIF(Tirades!$AY$5:$AY$1081,G292))</f>
        <v/>
      </c>
      <c r="AC292" s="1" t="str">
        <f>IF(SUMIF(Tirades!$AD$5:$AD$216,G292,Tirades!$AP$5:$AP$216)=0,"",SUMIF(Tirades!$AD$5:$AD$216,G292,Tirades!$AP$5:$AP$216))</f>
        <v/>
      </c>
      <c r="AD292" s="1" t="str">
        <f>IF(SUMIF(Tirades!$AD$221:$AD$432,G292,Tirades!$AP$221:$AP$432)=0,"",SUMIF(Tirades!$AD$221:$AD$432,G292,Tirades!$AP$221:$AP$432))</f>
        <v/>
      </c>
      <c r="AE292" s="1" t="str">
        <f>IF(SUMIF(Tirades!$AD$437:$AD$649,G292,Tirades!$AP$437:$AP$649)=0,"",SUMIF(Tirades!$AD$437:$AD$649,G292,Tirades!$AP$437:$AP$649))</f>
        <v/>
      </c>
      <c r="AF292" s="1" t="str">
        <f>IF(SUMIF(Tirades!$AD$654:$AD$865,G292,Tirades!$AP$654:$AP$865)=0,"",SUMIF(Tirades!$AD$654:$AD$865,G292,Tirades!$AP$654:$AP$865))</f>
        <v/>
      </c>
      <c r="AG292" s="1" t="str">
        <f>IF(SUMIF(Tirades!$AD$870:$AD$1081,G292,Tirades!$AP$870:$AP$1081)=0,"",SUMIF(Tirades!$AD$870:$AD$1081,G292,Tirades!$AP$870:$AP$1081))</f>
        <v/>
      </c>
      <c r="AH292" s="1" t="str">
        <f>IF(SUMIF(Tirades!$AD$5:$AD$1081,G292,Tirades!$AP$5:$AP$1081)=0,"",SUMIF(Tirades!$AD$5:$AD$1081,G292,Tirades!$AP$5:$AP$1081))</f>
        <v/>
      </c>
      <c r="AI292" s="4" t="str">
        <f t="shared" si="211"/>
        <v/>
      </c>
      <c r="AJ292" s="5" t="str">
        <f t="shared" si="212"/>
        <v/>
      </c>
      <c r="AK292" s="1" t="str">
        <f t="shared" si="202"/>
        <v/>
      </c>
      <c r="AL292" s="1">
        <f>SUMIF(Tirades!$AD$5:$AD$1081,G292,Tirades!$AR$5:$AR$1081)</f>
        <v>0</v>
      </c>
      <c r="AM292" s="6">
        <f t="shared" si="213"/>
        <v>0</v>
      </c>
      <c r="AN292" s="1">
        <f>SUMIF(Tirades!$AD$5:$AD$1081,G292,Tirades!$AS$5:$AS$1081)</f>
        <v>0</v>
      </c>
      <c r="AO292" s="7">
        <f t="shared" si="214"/>
        <v>0</v>
      </c>
      <c r="AP292" s="5" t="str">
        <f t="shared" si="215"/>
        <v/>
      </c>
      <c r="AQ292" s="1" t="str">
        <f t="shared" si="216"/>
        <v/>
      </c>
      <c r="AR292" s="1" t="str">
        <f t="shared" si="217"/>
        <v/>
      </c>
      <c r="AS292" t="str">
        <f t="shared" si="218"/>
        <v/>
      </c>
      <c r="AT292" s="1" t="str">
        <f t="shared" si="190"/>
        <v/>
      </c>
      <c r="AU292" s="1" t="str">
        <f t="shared" si="219"/>
        <v/>
      </c>
      <c r="AV292" t="str">
        <f t="shared" si="220"/>
        <v/>
      </c>
      <c r="AW292" s="1" t="str">
        <f t="shared" si="193"/>
        <v/>
      </c>
      <c r="AX292" s="1" t="str">
        <f t="shared" si="221"/>
        <v/>
      </c>
      <c r="AY292" s="1" t="str">
        <f t="shared" si="222"/>
        <v/>
      </c>
      <c r="AZ292" s="1" t="str">
        <f t="shared" si="196"/>
        <v/>
      </c>
      <c r="BA292" s="1" t="str">
        <f t="shared" si="223"/>
        <v/>
      </c>
      <c r="BB292" s="1" t="str">
        <f t="shared" si="224"/>
        <v/>
      </c>
      <c r="BC292" s="1" t="str">
        <f t="shared" si="199"/>
        <v/>
      </c>
      <c r="BD292" s="1" t="str">
        <f t="shared" si="225"/>
        <v/>
      </c>
      <c r="BE292" s="76" t="str">
        <f>IF(G292="","",(SUMIF(Tirades!$BA$5:$BA$1081,G292,Tirades!$BB$5:$BB$1081)))</f>
        <v/>
      </c>
      <c r="BY292" s="75" t="str">
        <f t="shared" si="203"/>
        <v/>
      </c>
      <c r="BZ292" s="61" t="str">
        <f t="shared" si="204"/>
        <v/>
      </c>
      <c r="CA292" s="90" t="str">
        <f>IF(BZ292="","",((SUMIF(Tirades!$AD$5:$AD$1081,G291,Tirades!$AX$5:$AX$1081))+A291))</f>
        <v/>
      </c>
    </row>
    <row r="293" spans="2:79">
      <c r="B293" s="143"/>
      <c r="C293" s="142"/>
      <c r="D293" s="142"/>
      <c r="E293" s="127">
        <f t="shared" si="201"/>
        <v>0</v>
      </c>
      <c r="F293" s="123"/>
      <c r="G293" s="83"/>
      <c r="H293" s="152"/>
      <c r="I293" s="122">
        <f t="shared" si="184"/>
        <v>0</v>
      </c>
      <c r="J293" s="26"/>
      <c r="K293" s="28" t="str">
        <f t="shared" si="206"/>
        <v/>
      </c>
      <c r="L293" s="142"/>
      <c r="M293" s="122">
        <f t="shared" si="176"/>
        <v>0</v>
      </c>
      <c r="N293" s="26"/>
      <c r="O293" s="28" t="str">
        <f t="shared" si="207"/>
        <v/>
      </c>
      <c r="P293" s="142"/>
      <c r="Q293" s="122">
        <f t="shared" si="177"/>
        <v>0</v>
      </c>
      <c r="R293" s="26"/>
      <c r="S293" s="28" t="str">
        <f t="shared" si="208"/>
        <v/>
      </c>
      <c r="T293" s="142"/>
      <c r="U293" s="122">
        <f t="shared" si="178"/>
        <v>0</v>
      </c>
      <c r="V293" s="26"/>
      <c r="W293" s="28" t="str">
        <f t="shared" si="209"/>
        <v/>
      </c>
      <c r="X293" s="142"/>
      <c r="Y293" s="122">
        <f t="shared" si="185"/>
        <v>0</v>
      </c>
      <c r="Z293" s="26"/>
      <c r="AA293" s="72" t="str">
        <f t="shared" si="210"/>
        <v/>
      </c>
      <c r="AB293" s="25" t="str">
        <f>IF(G293="","",COUNTIF(Tirades!$AY$5:$AY$1081,G293))</f>
        <v/>
      </c>
      <c r="AC293" s="1" t="str">
        <f>IF(SUMIF(Tirades!$AD$5:$AD$216,G293,Tirades!$AP$5:$AP$216)=0,"",SUMIF(Tirades!$AD$5:$AD$216,G293,Tirades!$AP$5:$AP$216))</f>
        <v/>
      </c>
      <c r="AD293" s="1" t="str">
        <f>IF(SUMIF(Tirades!$AD$221:$AD$432,G293,Tirades!$AP$221:$AP$432)=0,"",SUMIF(Tirades!$AD$221:$AD$432,G293,Tirades!$AP$221:$AP$432))</f>
        <v/>
      </c>
      <c r="AE293" s="1" t="str">
        <f>IF(SUMIF(Tirades!$AD$437:$AD$649,G293,Tirades!$AP$437:$AP$649)=0,"",SUMIF(Tirades!$AD$437:$AD$649,G293,Tirades!$AP$437:$AP$649))</f>
        <v/>
      </c>
      <c r="AF293" s="1" t="str">
        <f>IF(SUMIF(Tirades!$AD$654:$AD$865,G293,Tirades!$AP$654:$AP$865)=0,"",SUMIF(Tirades!$AD$654:$AD$865,G293,Tirades!$AP$654:$AP$865))</f>
        <v/>
      </c>
      <c r="AG293" s="1" t="str">
        <f>IF(SUMIF(Tirades!$AD$870:$AD$1081,G293,Tirades!$AP$870:$AP$1081)=0,"",SUMIF(Tirades!$AD$870:$AD$1081,G293,Tirades!$AP$870:$AP$1081))</f>
        <v/>
      </c>
      <c r="AH293" s="1" t="str">
        <f>IF(SUMIF(Tirades!$AD$5:$AD$1081,G293,Tirades!$AP$5:$AP$1081)=0,"",SUMIF(Tirades!$AD$5:$AD$1081,G293,Tirades!$AP$5:$AP$1081))</f>
        <v/>
      </c>
      <c r="AI293" s="4" t="str">
        <f t="shared" si="211"/>
        <v/>
      </c>
      <c r="AJ293" s="5" t="str">
        <f t="shared" si="212"/>
        <v/>
      </c>
      <c r="AK293" s="1" t="str">
        <f t="shared" si="202"/>
        <v/>
      </c>
      <c r="AL293" s="1">
        <f>SUMIF(Tirades!$AD$5:$AD$1081,G293,Tirades!$AR$5:$AR$1081)</f>
        <v>0</v>
      </c>
      <c r="AM293" s="6">
        <f t="shared" si="213"/>
        <v>0</v>
      </c>
      <c r="AN293" s="1">
        <f>SUMIF(Tirades!$AD$5:$AD$1081,G293,Tirades!$AS$5:$AS$1081)</f>
        <v>0</v>
      </c>
      <c r="AO293" s="7">
        <f t="shared" si="214"/>
        <v>0</v>
      </c>
      <c r="AP293" s="5" t="str">
        <f t="shared" si="215"/>
        <v/>
      </c>
      <c r="AQ293" s="1" t="str">
        <f t="shared" si="216"/>
        <v/>
      </c>
      <c r="AR293" s="1" t="str">
        <f t="shared" si="217"/>
        <v/>
      </c>
      <c r="AS293" t="str">
        <f t="shared" si="218"/>
        <v/>
      </c>
      <c r="AT293" s="1" t="str">
        <f t="shared" si="190"/>
        <v/>
      </c>
      <c r="AU293" s="1" t="str">
        <f t="shared" si="219"/>
        <v/>
      </c>
      <c r="AV293" t="str">
        <f t="shared" si="220"/>
        <v/>
      </c>
      <c r="AW293" s="1" t="str">
        <f t="shared" si="193"/>
        <v/>
      </c>
      <c r="AX293" s="1" t="str">
        <f t="shared" si="221"/>
        <v/>
      </c>
      <c r="AY293" s="1" t="str">
        <f t="shared" si="222"/>
        <v/>
      </c>
      <c r="AZ293" s="1" t="str">
        <f t="shared" si="196"/>
        <v/>
      </c>
      <c r="BA293" s="1" t="str">
        <f t="shared" si="223"/>
        <v/>
      </c>
      <c r="BB293" s="1" t="str">
        <f t="shared" si="224"/>
        <v/>
      </c>
      <c r="BC293" s="1" t="str">
        <f t="shared" si="199"/>
        <v/>
      </c>
      <c r="BD293" s="1" t="str">
        <f t="shared" si="225"/>
        <v/>
      </c>
      <c r="BE293" s="76" t="str">
        <f>IF(G293="","",(SUMIF(Tirades!$BA$5:$BA$1081,G293,Tirades!$BB$5:$BB$1081)))</f>
        <v/>
      </c>
      <c r="BY293" s="75" t="str">
        <f t="shared" si="203"/>
        <v/>
      </c>
      <c r="BZ293" s="61" t="str">
        <f t="shared" si="204"/>
        <v/>
      </c>
      <c r="CA293" s="90" t="str">
        <f>IF(BZ293="","",((SUMIF(Tirades!$AD$5:$AD$1081,G292,Tirades!$AX$5:$AX$1081))+A292))</f>
        <v/>
      </c>
    </row>
    <row r="294" spans="2:79">
      <c r="B294" s="143"/>
      <c r="C294" s="142"/>
      <c r="D294" s="142"/>
      <c r="E294" s="127">
        <f t="shared" si="201"/>
        <v>0</v>
      </c>
      <c r="F294" s="123"/>
      <c r="G294" s="83"/>
      <c r="H294" s="152"/>
      <c r="I294" s="122">
        <f t="shared" si="184"/>
        <v>0</v>
      </c>
      <c r="J294" s="26"/>
      <c r="K294" s="28" t="str">
        <f t="shared" si="206"/>
        <v/>
      </c>
      <c r="L294" s="142"/>
      <c r="M294" s="122">
        <f t="shared" si="176"/>
        <v>0</v>
      </c>
      <c r="N294" s="26"/>
      <c r="O294" s="28" t="str">
        <f t="shared" si="207"/>
        <v/>
      </c>
      <c r="P294" s="142"/>
      <c r="Q294" s="122">
        <f t="shared" si="177"/>
        <v>0</v>
      </c>
      <c r="R294" s="26"/>
      <c r="S294" s="28" t="str">
        <f t="shared" si="208"/>
        <v/>
      </c>
      <c r="T294" s="142"/>
      <c r="U294" s="122">
        <f t="shared" si="178"/>
        <v>0</v>
      </c>
      <c r="V294" s="26"/>
      <c r="W294" s="28" t="str">
        <f t="shared" si="209"/>
        <v/>
      </c>
      <c r="X294" s="142"/>
      <c r="Y294" s="122">
        <f t="shared" si="185"/>
        <v>0</v>
      </c>
      <c r="Z294" s="26"/>
      <c r="AA294" s="72" t="str">
        <f t="shared" si="210"/>
        <v/>
      </c>
      <c r="AB294" s="25" t="str">
        <f>IF(G294="","",COUNTIF(Tirades!$AY$5:$AY$1081,G294))</f>
        <v/>
      </c>
      <c r="AC294" s="1" t="str">
        <f>IF(SUMIF(Tirades!$AD$5:$AD$216,G294,Tirades!$AP$5:$AP$216)=0,"",SUMIF(Tirades!$AD$5:$AD$216,G294,Tirades!$AP$5:$AP$216))</f>
        <v/>
      </c>
      <c r="AD294" s="1" t="str">
        <f>IF(SUMIF(Tirades!$AD$221:$AD$432,G294,Tirades!$AP$221:$AP$432)=0,"",SUMIF(Tirades!$AD$221:$AD$432,G294,Tirades!$AP$221:$AP$432))</f>
        <v/>
      </c>
      <c r="AE294" s="1" t="str">
        <f>IF(SUMIF(Tirades!$AD$437:$AD$649,G294,Tirades!$AP$437:$AP$649)=0,"",SUMIF(Tirades!$AD$437:$AD$649,G294,Tirades!$AP$437:$AP$649))</f>
        <v/>
      </c>
      <c r="AF294" s="1" t="str">
        <f>IF(SUMIF(Tirades!$AD$654:$AD$865,G294,Tirades!$AP$654:$AP$865)=0,"",SUMIF(Tirades!$AD$654:$AD$865,G294,Tirades!$AP$654:$AP$865))</f>
        <v/>
      </c>
      <c r="AG294" s="1" t="str">
        <f>IF(SUMIF(Tirades!$AD$870:$AD$1081,G294,Tirades!$AP$870:$AP$1081)=0,"",SUMIF(Tirades!$AD$870:$AD$1081,G294,Tirades!$AP$870:$AP$1081))</f>
        <v/>
      </c>
      <c r="AH294" s="1" t="str">
        <f>IF(SUMIF(Tirades!$AD$5:$AD$1081,G294,Tirades!$AP$5:$AP$1081)=0,"",SUMIF(Tirades!$AD$5:$AD$1081,G294,Tirades!$AP$5:$AP$1081))</f>
        <v/>
      </c>
      <c r="AI294" s="4" t="str">
        <f t="shared" si="211"/>
        <v/>
      </c>
      <c r="AJ294" s="5" t="str">
        <f t="shared" si="212"/>
        <v/>
      </c>
      <c r="AK294" s="1" t="str">
        <f t="shared" si="202"/>
        <v/>
      </c>
      <c r="AL294" s="1">
        <f>SUMIF(Tirades!$AD$5:$AD$1081,G294,Tirades!$AR$5:$AR$1081)</f>
        <v>0</v>
      </c>
      <c r="AM294" s="6">
        <f t="shared" si="213"/>
        <v>0</v>
      </c>
      <c r="AN294" s="1">
        <f>SUMIF(Tirades!$AD$5:$AD$1081,G294,Tirades!$AS$5:$AS$1081)</f>
        <v>0</v>
      </c>
      <c r="AO294" s="7">
        <f t="shared" si="214"/>
        <v>0</v>
      </c>
      <c r="AP294" s="5" t="str">
        <f t="shared" si="215"/>
        <v/>
      </c>
      <c r="AQ294" s="1" t="str">
        <f t="shared" si="216"/>
        <v/>
      </c>
      <c r="AR294" s="1" t="str">
        <f t="shared" si="217"/>
        <v/>
      </c>
      <c r="AS294" t="str">
        <f t="shared" si="218"/>
        <v/>
      </c>
      <c r="AT294" s="1" t="str">
        <f t="shared" si="190"/>
        <v/>
      </c>
      <c r="AU294" s="1" t="str">
        <f t="shared" si="219"/>
        <v/>
      </c>
      <c r="AV294" t="str">
        <f t="shared" si="220"/>
        <v/>
      </c>
      <c r="AW294" s="1" t="str">
        <f t="shared" si="193"/>
        <v/>
      </c>
      <c r="AX294" s="1" t="str">
        <f t="shared" si="221"/>
        <v/>
      </c>
      <c r="AY294" s="1" t="str">
        <f t="shared" si="222"/>
        <v/>
      </c>
      <c r="AZ294" s="1" t="str">
        <f t="shared" si="196"/>
        <v/>
      </c>
      <c r="BA294" s="1" t="str">
        <f t="shared" si="223"/>
        <v/>
      </c>
      <c r="BB294" s="1" t="str">
        <f t="shared" si="224"/>
        <v/>
      </c>
      <c r="BC294" s="1" t="str">
        <f t="shared" si="199"/>
        <v/>
      </c>
      <c r="BD294" s="1" t="str">
        <f t="shared" si="225"/>
        <v/>
      </c>
      <c r="BE294" s="76" t="str">
        <f>IF(G294="","",(SUMIF(Tirades!$BA$5:$BA$1081,G294,Tirades!$BB$5:$BB$1081)))</f>
        <v/>
      </c>
      <c r="BY294" s="75" t="str">
        <f t="shared" si="203"/>
        <v/>
      </c>
      <c r="BZ294" s="61" t="str">
        <f t="shared" si="204"/>
        <v/>
      </c>
      <c r="CA294" s="90" t="str">
        <f>IF(BZ294="","",((SUMIF(Tirades!$AD$5:$AD$1081,G293,Tirades!$AX$5:$AX$1081))+A293))</f>
        <v/>
      </c>
    </row>
    <row r="295" spans="2:79">
      <c r="B295" s="143"/>
      <c r="C295" s="142"/>
      <c r="D295" s="142"/>
      <c r="E295" s="127">
        <f t="shared" si="201"/>
        <v>0</v>
      </c>
      <c r="F295" s="123"/>
      <c r="G295" s="83"/>
      <c r="H295" s="152"/>
      <c r="I295" s="122">
        <f t="shared" si="184"/>
        <v>0</v>
      </c>
      <c r="J295" s="26"/>
      <c r="K295" s="28" t="str">
        <f t="shared" si="206"/>
        <v/>
      </c>
      <c r="L295" s="142"/>
      <c r="M295" s="122">
        <f t="shared" si="176"/>
        <v>0</v>
      </c>
      <c r="N295" s="26"/>
      <c r="O295" s="28" t="str">
        <f t="shared" si="207"/>
        <v/>
      </c>
      <c r="P295" s="142"/>
      <c r="Q295" s="122">
        <f t="shared" si="177"/>
        <v>0</v>
      </c>
      <c r="R295" s="26"/>
      <c r="S295" s="28" t="str">
        <f t="shared" si="208"/>
        <v/>
      </c>
      <c r="T295" s="142"/>
      <c r="U295" s="122">
        <f t="shared" si="178"/>
        <v>0</v>
      </c>
      <c r="V295" s="26"/>
      <c r="W295" s="28" t="str">
        <f t="shared" si="209"/>
        <v/>
      </c>
      <c r="X295" s="142"/>
      <c r="Y295" s="122">
        <f t="shared" si="185"/>
        <v>0</v>
      </c>
      <c r="Z295" s="26"/>
      <c r="AA295" s="72" t="str">
        <f t="shared" si="210"/>
        <v/>
      </c>
      <c r="AB295" s="25" t="str">
        <f>IF(G295="","",COUNTIF(Tirades!$AY$5:$AY$1081,G295))</f>
        <v/>
      </c>
      <c r="AC295" s="1" t="str">
        <f>IF(SUMIF(Tirades!$AD$5:$AD$216,G295,Tirades!$AP$5:$AP$216)=0,"",SUMIF(Tirades!$AD$5:$AD$216,G295,Tirades!$AP$5:$AP$216))</f>
        <v/>
      </c>
      <c r="AD295" s="1" t="str">
        <f>IF(SUMIF(Tirades!$AD$221:$AD$432,G295,Tirades!$AP$221:$AP$432)=0,"",SUMIF(Tirades!$AD$221:$AD$432,G295,Tirades!$AP$221:$AP$432))</f>
        <v/>
      </c>
      <c r="AE295" s="1" t="str">
        <f>IF(SUMIF(Tirades!$AD$437:$AD$649,G295,Tirades!$AP$437:$AP$649)=0,"",SUMIF(Tirades!$AD$437:$AD$649,G295,Tirades!$AP$437:$AP$649))</f>
        <v/>
      </c>
      <c r="AF295" s="1" t="str">
        <f>IF(SUMIF(Tirades!$AD$654:$AD$865,G295,Tirades!$AP$654:$AP$865)=0,"",SUMIF(Tirades!$AD$654:$AD$865,G295,Tirades!$AP$654:$AP$865))</f>
        <v/>
      </c>
      <c r="AG295" s="1" t="str">
        <f>IF(SUMIF(Tirades!$AD$870:$AD$1081,G295,Tirades!$AP$870:$AP$1081)=0,"",SUMIF(Tirades!$AD$870:$AD$1081,G295,Tirades!$AP$870:$AP$1081))</f>
        <v/>
      </c>
      <c r="AH295" s="1" t="str">
        <f>IF(SUMIF(Tirades!$AD$5:$AD$1081,G295,Tirades!$AP$5:$AP$1081)=0,"",SUMIF(Tirades!$AD$5:$AD$1081,G295,Tirades!$AP$5:$AP$1081))</f>
        <v/>
      </c>
      <c r="AI295" s="4" t="str">
        <f t="shared" si="211"/>
        <v/>
      </c>
      <c r="AJ295" s="5" t="str">
        <f t="shared" si="212"/>
        <v/>
      </c>
      <c r="AK295" s="1" t="str">
        <f t="shared" si="202"/>
        <v/>
      </c>
      <c r="AL295" s="1">
        <f>SUMIF(Tirades!$AD$5:$AD$1081,G295,Tirades!$AR$5:$AR$1081)</f>
        <v>0</v>
      </c>
      <c r="AM295" s="6">
        <f t="shared" si="213"/>
        <v>0</v>
      </c>
      <c r="AN295" s="1">
        <f>SUMIF(Tirades!$AD$5:$AD$1081,G295,Tirades!$AS$5:$AS$1081)</f>
        <v>0</v>
      </c>
      <c r="AO295" s="7">
        <f t="shared" si="214"/>
        <v>0</v>
      </c>
      <c r="AP295" s="5" t="str">
        <f t="shared" si="215"/>
        <v/>
      </c>
      <c r="AQ295" s="1" t="str">
        <f t="shared" si="216"/>
        <v/>
      </c>
      <c r="AR295" s="1" t="str">
        <f t="shared" si="217"/>
        <v/>
      </c>
      <c r="AS295" t="str">
        <f t="shared" si="218"/>
        <v/>
      </c>
      <c r="AT295" s="1" t="str">
        <f t="shared" si="190"/>
        <v/>
      </c>
      <c r="AU295" s="1" t="str">
        <f t="shared" si="219"/>
        <v/>
      </c>
      <c r="AV295" t="str">
        <f t="shared" si="220"/>
        <v/>
      </c>
      <c r="AW295" s="1" t="str">
        <f t="shared" si="193"/>
        <v/>
      </c>
      <c r="AX295" s="1" t="str">
        <f t="shared" si="221"/>
        <v/>
      </c>
      <c r="AY295" s="1" t="str">
        <f t="shared" si="222"/>
        <v/>
      </c>
      <c r="AZ295" s="1" t="str">
        <f t="shared" si="196"/>
        <v/>
      </c>
      <c r="BA295" s="1" t="str">
        <f t="shared" si="223"/>
        <v/>
      </c>
      <c r="BB295" s="1" t="str">
        <f t="shared" si="224"/>
        <v/>
      </c>
      <c r="BC295" s="1" t="str">
        <f t="shared" si="199"/>
        <v/>
      </c>
      <c r="BD295" s="1" t="str">
        <f t="shared" si="225"/>
        <v/>
      </c>
      <c r="BE295" s="76" t="str">
        <f>IF(G295="","",(SUMIF(Tirades!$BA$5:$BA$1081,G295,Tirades!$BB$5:$BB$1081)))</f>
        <v/>
      </c>
      <c r="BY295" s="75" t="str">
        <f t="shared" si="203"/>
        <v/>
      </c>
      <c r="BZ295" s="61" t="str">
        <f t="shared" si="204"/>
        <v/>
      </c>
      <c r="CA295" s="90" t="str">
        <f>IF(BZ295="","",((SUMIF(Tirades!$AD$5:$AD$1081,G294,Tirades!$AX$5:$AX$1081))+A294))</f>
        <v/>
      </c>
    </row>
    <row r="296" spans="2:79">
      <c r="B296" s="143"/>
      <c r="C296" s="142"/>
      <c r="D296" s="142"/>
      <c r="E296" s="127">
        <f t="shared" si="201"/>
        <v>0</v>
      </c>
      <c r="F296" s="123"/>
      <c r="G296" s="83"/>
      <c r="H296" s="152"/>
      <c r="I296" s="122">
        <f t="shared" si="184"/>
        <v>0</v>
      </c>
      <c r="J296" s="26"/>
      <c r="K296" s="28" t="str">
        <f t="shared" si="206"/>
        <v/>
      </c>
      <c r="L296" s="142"/>
      <c r="M296" s="122">
        <f t="shared" si="176"/>
        <v>0</v>
      </c>
      <c r="N296" s="26"/>
      <c r="O296" s="28" t="str">
        <f t="shared" si="207"/>
        <v/>
      </c>
      <c r="P296" s="142"/>
      <c r="Q296" s="122">
        <f t="shared" si="177"/>
        <v>0</v>
      </c>
      <c r="R296" s="26"/>
      <c r="S296" s="28" t="str">
        <f t="shared" si="208"/>
        <v/>
      </c>
      <c r="T296" s="142"/>
      <c r="U296" s="122">
        <f t="shared" si="178"/>
        <v>0</v>
      </c>
      <c r="V296" s="26"/>
      <c r="W296" s="28" t="str">
        <f t="shared" si="209"/>
        <v/>
      </c>
      <c r="X296" s="142"/>
      <c r="Y296" s="122">
        <f t="shared" si="185"/>
        <v>0</v>
      </c>
      <c r="Z296" s="26"/>
      <c r="AA296" s="72" t="str">
        <f t="shared" si="210"/>
        <v/>
      </c>
      <c r="AB296" s="25" t="str">
        <f>IF(G296="","",COUNTIF(Tirades!$AY$5:$AY$1081,G296))</f>
        <v/>
      </c>
      <c r="AC296" s="1" t="str">
        <f>IF(SUMIF(Tirades!$AD$5:$AD$216,G296,Tirades!$AP$5:$AP$216)=0,"",SUMIF(Tirades!$AD$5:$AD$216,G296,Tirades!$AP$5:$AP$216))</f>
        <v/>
      </c>
      <c r="AD296" s="1" t="str">
        <f>IF(SUMIF(Tirades!$AD$221:$AD$432,G296,Tirades!$AP$221:$AP$432)=0,"",SUMIF(Tirades!$AD$221:$AD$432,G296,Tirades!$AP$221:$AP$432))</f>
        <v/>
      </c>
      <c r="AE296" s="1" t="str">
        <f>IF(SUMIF(Tirades!$AD$437:$AD$649,G296,Tirades!$AP$437:$AP$649)=0,"",SUMIF(Tirades!$AD$437:$AD$649,G296,Tirades!$AP$437:$AP$649))</f>
        <v/>
      </c>
      <c r="AF296" s="1" t="str">
        <f>IF(SUMIF(Tirades!$AD$654:$AD$865,G296,Tirades!$AP$654:$AP$865)=0,"",SUMIF(Tirades!$AD$654:$AD$865,G296,Tirades!$AP$654:$AP$865))</f>
        <v/>
      </c>
      <c r="AG296" s="1" t="str">
        <f>IF(SUMIF(Tirades!$AD$870:$AD$1081,G296,Tirades!$AP$870:$AP$1081)=0,"",SUMIF(Tirades!$AD$870:$AD$1081,G296,Tirades!$AP$870:$AP$1081))</f>
        <v/>
      </c>
      <c r="AH296" s="1" t="str">
        <f>IF(SUMIF(Tirades!$AD$5:$AD$1081,G296,Tirades!$AP$5:$AP$1081)=0,"",SUMIF(Tirades!$AD$5:$AD$1081,G296,Tirades!$AP$5:$AP$1081))</f>
        <v/>
      </c>
      <c r="AI296" s="4" t="str">
        <f t="shared" si="211"/>
        <v/>
      </c>
      <c r="AJ296" s="5" t="str">
        <f t="shared" si="212"/>
        <v/>
      </c>
      <c r="AK296" s="1" t="str">
        <f t="shared" si="202"/>
        <v/>
      </c>
      <c r="AL296" s="1">
        <f>SUMIF(Tirades!$AD$5:$AD$1081,G296,Tirades!$AR$5:$AR$1081)</f>
        <v>0</v>
      </c>
      <c r="AM296" s="6">
        <f t="shared" si="213"/>
        <v>0</v>
      </c>
      <c r="AN296" s="1">
        <f>SUMIF(Tirades!$AD$5:$AD$1081,G296,Tirades!$AS$5:$AS$1081)</f>
        <v>0</v>
      </c>
      <c r="AO296" s="7">
        <f t="shared" si="214"/>
        <v>0</v>
      </c>
      <c r="AP296" s="5" t="str">
        <f t="shared" si="215"/>
        <v/>
      </c>
      <c r="AQ296" s="1" t="str">
        <f t="shared" si="216"/>
        <v/>
      </c>
      <c r="AR296" s="1" t="str">
        <f t="shared" si="217"/>
        <v/>
      </c>
      <c r="AS296" t="str">
        <f t="shared" si="218"/>
        <v/>
      </c>
      <c r="AT296" s="1" t="str">
        <f t="shared" si="190"/>
        <v/>
      </c>
      <c r="AU296" s="1" t="str">
        <f t="shared" si="219"/>
        <v/>
      </c>
      <c r="AV296" t="str">
        <f t="shared" si="220"/>
        <v/>
      </c>
      <c r="AW296" s="1" t="str">
        <f t="shared" si="193"/>
        <v/>
      </c>
      <c r="AX296" s="1" t="str">
        <f t="shared" si="221"/>
        <v/>
      </c>
      <c r="AY296" s="1" t="str">
        <f t="shared" si="222"/>
        <v/>
      </c>
      <c r="AZ296" s="1" t="str">
        <f t="shared" si="196"/>
        <v/>
      </c>
      <c r="BA296" s="1" t="str">
        <f t="shared" si="223"/>
        <v/>
      </c>
      <c r="BB296" s="1" t="str">
        <f t="shared" si="224"/>
        <v/>
      </c>
      <c r="BC296" s="1" t="str">
        <f t="shared" si="199"/>
        <v/>
      </c>
      <c r="BD296" s="1" t="str">
        <f t="shared" si="225"/>
        <v/>
      </c>
      <c r="BE296" s="76" t="str">
        <f>IF(G296="","",(SUMIF(Tirades!$BA$5:$BA$1081,G296,Tirades!$BB$5:$BB$1081)))</f>
        <v/>
      </c>
      <c r="BY296" s="75" t="str">
        <f t="shared" si="203"/>
        <v/>
      </c>
      <c r="BZ296" s="61" t="str">
        <f t="shared" si="204"/>
        <v/>
      </c>
      <c r="CA296" s="90" t="str">
        <f>IF(BZ296="","",((SUMIF(Tirades!$AD$5:$AD$1081,G295,Tirades!$AX$5:$AX$1081))+A295))</f>
        <v/>
      </c>
    </row>
    <row r="297" spans="2:79">
      <c r="B297" s="143"/>
      <c r="C297" s="142"/>
      <c r="D297" s="142"/>
      <c r="E297" s="127">
        <f t="shared" si="201"/>
        <v>0</v>
      </c>
      <c r="F297" s="123"/>
      <c r="G297" s="83"/>
      <c r="H297" s="152"/>
      <c r="I297" s="122">
        <f t="shared" si="184"/>
        <v>0</v>
      </c>
      <c r="J297" s="26"/>
      <c r="K297" s="28" t="str">
        <f t="shared" si="206"/>
        <v/>
      </c>
      <c r="L297" s="142"/>
      <c r="M297" s="122">
        <f t="shared" si="176"/>
        <v>0</v>
      </c>
      <c r="N297" s="26"/>
      <c r="O297" s="28" t="str">
        <f t="shared" si="207"/>
        <v/>
      </c>
      <c r="P297" s="142"/>
      <c r="Q297" s="122">
        <f t="shared" si="177"/>
        <v>0</v>
      </c>
      <c r="R297" s="26"/>
      <c r="S297" s="28" t="str">
        <f t="shared" si="208"/>
        <v/>
      </c>
      <c r="T297" s="142"/>
      <c r="U297" s="122">
        <f t="shared" si="178"/>
        <v>0</v>
      </c>
      <c r="V297" s="26"/>
      <c r="W297" s="28" t="str">
        <f t="shared" si="209"/>
        <v/>
      </c>
      <c r="X297" s="142"/>
      <c r="Y297" s="122">
        <f t="shared" si="185"/>
        <v>0</v>
      </c>
      <c r="Z297" s="26"/>
      <c r="AA297" s="72" t="str">
        <f t="shared" si="210"/>
        <v/>
      </c>
      <c r="AB297" s="25" t="str">
        <f>IF(G297="","",COUNTIF(Tirades!$AY$5:$AY$1081,G297))</f>
        <v/>
      </c>
      <c r="AC297" s="1" t="str">
        <f>IF(SUMIF(Tirades!$AD$5:$AD$216,G297,Tirades!$AP$5:$AP$216)=0,"",SUMIF(Tirades!$AD$5:$AD$216,G297,Tirades!$AP$5:$AP$216))</f>
        <v/>
      </c>
      <c r="AD297" s="1" t="str">
        <f>IF(SUMIF(Tirades!$AD$221:$AD$432,G297,Tirades!$AP$221:$AP$432)=0,"",SUMIF(Tirades!$AD$221:$AD$432,G297,Tirades!$AP$221:$AP$432))</f>
        <v/>
      </c>
      <c r="AE297" s="1" t="str">
        <f>IF(SUMIF(Tirades!$AD$437:$AD$649,G297,Tirades!$AP$437:$AP$649)=0,"",SUMIF(Tirades!$AD$437:$AD$649,G297,Tirades!$AP$437:$AP$649))</f>
        <v/>
      </c>
      <c r="AF297" s="1" t="str">
        <f>IF(SUMIF(Tirades!$AD$654:$AD$865,G297,Tirades!$AP$654:$AP$865)=0,"",SUMIF(Tirades!$AD$654:$AD$865,G297,Tirades!$AP$654:$AP$865))</f>
        <v/>
      </c>
      <c r="AG297" s="1" t="str">
        <f>IF(SUMIF(Tirades!$AD$870:$AD$1081,G297,Tirades!$AP$870:$AP$1081)=0,"",SUMIF(Tirades!$AD$870:$AD$1081,G297,Tirades!$AP$870:$AP$1081))</f>
        <v/>
      </c>
      <c r="AH297" s="1" t="str">
        <f>IF(SUMIF(Tirades!$AD$5:$AD$1081,G297,Tirades!$AP$5:$AP$1081)=0,"",SUMIF(Tirades!$AD$5:$AD$1081,G297,Tirades!$AP$5:$AP$1081))</f>
        <v/>
      </c>
      <c r="AI297" s="4" t="str">
        <f t="shared" si="211"/>
        <v/>
      </c>
      <c r="AJ297" s="5" t="str">
        <f t="shared" si="212"/>
        <v/>
      </c>
      <c r="AK297" s="1" t="str">
        <f t="shared" si="202"/>
        <v/>
      </c>
      <c r="AL297" s="1">
        <f>SUMIF(Tirades!$AD$5:$AD$1081,G297,Tirades!$AR$5:$AR$1081)</f>
        <v>0</v>
      </c>
      <c r="AM297" s="6">
        <f t="shared" si="213"/>
        <v>0</v>
      </c>
      <c r="AN297" s="1">
        <f>SUMIF(Tirades!$AD$5:$AD$1081,G297,Tirades!$AS$5:$AS$1081)</f>
        <v>0</v>
      </c>
      <c r="AO297" s="7">
        <f t="shared" si="214"/>
        <v>0</v>
      </c>
      <c r="AP297" s="5" t="str">
        <f t="shared" si="215"/>
        <v/>
      </c>
      <c r="AQ297" s="1" t="str">
        <f t="shared" si="216"/>
        <v/>
      </c>
      <c r="AR297" s="1" t="str">
        <f t="shared" si="217"/>
        <v/>
      </c>
      <c r="AS297" t="str">
        <f t="shared" si="218"/>
        <v/>
      </c>
      <c r="AT297" s="1" t="str">
        <f t="shared" si="190"/>
        <v/>
      </c>
      <c r="AU297" s="1" t="str">
        <f t="shared" si="219"/>
        <v/>
      </c>
      <c r="AV297" t="str">
        <f t="shared" si="220"/>
        <v/>
      </c>
      <c r="AW297" s="1" t="str">
        <f t="shared" si="193"/>
        <v/>
      </c>
      <c r="AX297" s="1" t="str">
        <f t="shared" si="221"/>
        <v/>
      </c>
      <c r="AY297" s="1" t="str">
        <f t="shared" si="222"/>
        <v/>
      </c>
      <c r="AZ297" s="1" t="str">
        <f t="shared" si="196"/>
        <v/>
      </c>
      <c r="BA297" s="1" t="str">
        <f t="shared" si="223"/>
        <v/>
      </c>
      <c r="BB297" s="1" t="str">
        <f t="shared" si="224"/>
        <v/>
      </c>
      <c r="BC297" s="1" t="str">
        <f t="shared" si="199"/>
        <v/>
      </c>
      <c r="BD297" s="1" t="str">
        <f t="shared" si="225"/>
        <v/>
      </c>
      <c r="BE297" s="76" t="str">
        <f>IF(G297="","",(SUMIF(Tirades!$BA$5:$BA$1081,G297,Tirades!$BB$5:$BB$1081)))</f>
        <v/>
      </c>
      <c r="BY297" s="75" t="str">
        <f t="shared" si="203"/>
        <v/>
      </c>
      <c r="BZ297" s="61" t="str">
        <f t="shared" si="204"/>
        <v/>
      </c>
      <c r="CA297" s="90" t="str">
        <f>IF(BZ297="","",((SUMIF(Tirades!$AD$5:$AD$1081,G296,Tirades!$AX$5:$AX$1081))+A296))</f>
        <v/>
      </c>
    </row>
    <row r="298" spans="2:79">
      <c r="B298" s="143"/>
      <c r="C298" s="142"/>
      <c r="D298" s="142"/>
      <c r="E298" s="127">
        <f t="shared" si="201"/>
        <v>0</v>
      </c>
      <c r="F298" s="123"/>
      <c r="G298" s="83"/>
      <c r="H298" s="152"/>
      <c r="I298" s="122">
        <f t="shared" si="184"/>
        <v>0</v>
      </c>
      <c r="J298" s="26"/>
      <c r="K298" s="28" t="str">
        <f t="shared" si="206"/>
        <v/>
      </c>
      <c r="L298" s="142"/>
      <c r="M298" s="122">
        <f t="shared" si="176"/>
        <v>0</v>
      </c>
      <c r="N298" s="26"/>
      <c r="O298" s="28" t="str">
        <f t="shared" si="207"/>
        <v/>
      </c>
      <c r="P298" s="142"/>
      <c r="Q298" s="122">
        <f t="shared" si="177"/>
        <v>0</v>
      </c>
      <c r="R298" s="26"/>
      <c r="S298" s="28" t="str">
        <f t="shared" si="208"/>
        <v/>
      </c>
      <c r="T298" s="142"/>
      <c r="U298" s="122">
        <f t="shared" si="178"/>
        <v>0</v>
      </c>
      <c r="V298" s="26"/>
      <c r="W298" s="28" t="str">
        <f t="shared" si="209"/>
        <v/>
      </c>
      <c r="X298" s="142"/>
      <c r="Y298" s="122">
        <f t="shared" si="185"/>
        <v>0</v>
      </c>
      <c r="Z298" s="26"/>
      <c r="AA298" s="72" t="str">
        <f t="shared" si="210"/>
        <v/>
      </c>
      <c r="AB298" s="25" t="str">
        <f>IF(G298="","",COUNTIF(Tirades!$AY$5:$AY$1081,G298))</f>
        <v/>
      </c>
      <c r="AC298" s="1" t="str">
        <f>IF(SUMIF(Tirades!$AD$5:$AD$216,G298,Tirades!$AP$5:$AP$216)=0,"",SUMIF(Tirades!$AD$5:$AD$216,G298,Tirades!$AP$5:$AP$216))</f>
        <v/>
      </c>
      <c r="AD298" s="1" t="str">
        <f>IF(SUMIF(Tirades!$AD$221:$AD$432,G298,Tirades!$AP$221:$AP$432)=0,"",SUMIF(Tirades!$AD$221:$AD$432,G298,Tirades!$AP$221:$AP$432))</f>
        <v/>
      </c>
      <c r="AE298" s="1" t="str">
        <f>IF(SUMIF(Tirades!$AD$437:$AD$649,G298,Tirades!$AP$437:$AP$649)=0,"",SUMIF(Tirades!$AD$437:$AD$649,G298,Tirades!$AP$437:$AP$649))</f>
        <v/>
      </c>
      <c r="AF298" s="1" t="str">
        <f>IF(SUMIF(Tirades!$AD$654:$AD$865,G298,Tirades!$AP$654:$AP$865)=0,"",SUMIF(Tirades!$AD$654:$AD$865,G298,Tirades!$AP$654:$AP$865))</f>
        <v/>
      </c>
      <c r="AG298" s="1" t="str">
        <f>IF(SUMIF(Tirades!$AD$870:$AD$1081,G298,Tirades!$AP$870:$AP$1081)=0,"",SUMIF(Tirades!$AD$870:$AD$1081,G298,Tirades!$AP$870:$AP$1081))</f>
        <v/>
      </c>
      <c r="AH298" s="1" t="str">
        <f>IF(SUMIF(Tirades!$AD$5:$AD$1081,G298,Tirades!$AP$5:$AP$1081)=0,"",SUMIF(Tirades!$AD$5:$AD$1081,G298,Tirades!$AP$5:$AP$1081))</f>
        <v/>
      </c>
      <c r="AI298" s="4" t="str">
        <f t="shared" si="211"/>
        <v/>
      </c>
      <c r="AJ298" s="5" t="str">
        <f t="shared" si="212"/>
        <v/>
      </c>
      <c r="AK298" s="1" t="str">
        <f t="shared" si="202"/>
        <v/>
      </c>
      <c r="AL298" s="1">
        <f>SUMIF(Tirades!$AD$5:$AD$1081,G298,Tirades!$AR$5:$AR$1081)</f>
        <v>0</v>
      </c>
      <c r="AM298" s="6">
        <f t="shared" si="213"/>
        <v>0</v>
      </c>
      <c r="AN298" s="1">
        <f>SUMIF(Tirades!$AD$5:$AD$1081,G298,Tirades!$AS$5:$AS$1081)</f>
        <v>0</v>
      </c>
      <c r="AO298" s="7">
        <f t="shared" si="214"/>
        <v>0</v>
      </c>
      <c r="AP298" s="5" t="str">
        <f t="shared" si="215"/>
        <v/>
      </c>
      <c r="AQ298" s="1" t="str">
        <f t="shared" si="216"/>
        <v/>
      </c>
      <c r="AR298" s="1" t="str">
        <f t="shared" si="217"/>
        <v/>
      </c>
      <c r="AS298" t="str">
        <f t="shared" si="218"/>
        <v/>
      </c>
      <c r="AT298" s="1" t="str">
        <f t="shared" si="190"/>
        <v/>
      </c>
      <c r="AU298" s="1" t="str">
        <f t="shared" si="219"/>
        <v/>
      </c>
      <c r="AV298" t="str">
        <f t="shared" si="220"/>
        <v/>
      </c>
      <c r="AW298" s="1" t="str">
        <f t="shared" si="193"/>
        <v/>
      </c>
      <c r="AX298" s="1" t="str">
        <f t="shared" si="221"/>
        <v/>
      </c>
      <c r="AY298" s="1" t="str">
        <f t="shared" si="222"/>
        <v/>
      </c>
      <c r="AZ298" s="1" t="str">
        <f t="shared" si="196"/>
        <v/>
      </c>
      <c r="BA298" s="1" t="str">
        <f t="shared" si="223"/>
        <v/>
      </c>
      <c r="BB298" s="1" t="str">
        <f t="shared" si="224"/>
        <v/>
      </c>
      <c r="BC298" s="1" t="str">
        <f t="shared" si="199"/>
        <v/>
      </c>
      <c r="BD298" s="1" t="str">
        <f t="shared" si="225"/>
        <v/>
      </c>
      <c r="BE298" s="76" t="str">
        <f>IF(G298="","",(SUMIF(Tirades!$BA$5:$BA$1081,G298,Tirades!$BB$5:$BB$1081)))</f>
        <v/>
      </c>
      <c r="BY298" s="75" t="str">
        <f t="shared" si="203"/>
        <v/>
      </c>
      <c r="BZ298" s="61" t="str">
        <f t="shared" si="204"/>
        <v/>
      </c>
      <c r="CA298" s="90" t="str">
        <f>IF(BZ298="","",((SUMIF(Tirades!$AD$5:$AD$1081,G297,Tirades!$AX$5:$AX$1081))+A297))</f>
        <v/>
      </c>
    </row>
    <row r="299" spans="2:79">
      <c r="B299" s="143">
        <v>38</v>
      </c>
      <c r="C299" s="142"/>
      <c r="D299" s="153"/>
      <c r="E299" s="127">
        <f>D299</f>
        <v>0</v>
      </c>
      <c r="F299" s="124"/>
      <c r="G299" s="83"/>
      <c r="H299" s="152"/>
      <c r="I299" s="122">
        <f>H299</f>
        <v>0</v>
      </c>
      <c r="J299" s="26"/>
      <c r="K299" s="28" t="str">
        <f t="shared" si="206"/>
        <v/>
      </c>
      <c r="L299" s="142"/>
      <c r="M299" s="122">
        <f>L299</f>
        <v>0</v>
      </c>
      <c r="N299" s="26"/>
      <c r="O299" s="28" t="str">
        <f t="shared" si="207"/>
        <v/>
      </c>
      <c r="P299" s="142"/>
      <c r="Q299" s="122">
        <f>P299</f>
        <v>0</v>
      </c>
      <c r="R299" s="26"/>
      <c r="S299" s="28" t="str">
        <f t="shared" si="208"/>
        <v/>
      </c>
      <c r="T299" s="142"/>
      <c r="U299" s="122">
        <f>T299</f>
        <v>0</v>
      </c>
      <c r="V299" s="26"/>
      <c r="W299" s="28" t="str">
        <f t="shared" si="209"/>
        <v/>
      </c>
      <c r="X299" s="142"/>
      <c r="Y299" s="122">
        <f>X299</f>
        <v>0</v>
      </c>
      <c r="Z299" s="26"/>
      <c r="AA299" s="72" t="str">
        <f t="shared" si="210"/>
        <v/>
      </c>
      <c r="AB299" s="25" t="str">
        <f>IF(G299="","",COUNTIF(Tirades!$AY$5:$AY$1081,G299))</f>
        <v/>
      </c>
      <c r="AC299" s="1" t="str">
        <f>IF(SUMIF(Tirades!$AD$5:$AD$216,G299,Tirades!$AP$5:$AP$216)=0,"",SUMIF(Tirades!$AD$5:$AD$216,G299,Tirades!$AP$5:$AP$216))</f>
        <v/>
      </c>
      <c r="AD299" s="1" t="str">
        <f>IF(SUMIF(Tirades!$AD$221:$AD$432,G299,Tirades!$AP$221:$AP$432)=0,"",SUMIF(Tirades!$AD$221:$AD$432,G299,Tirades!$AP$221:$AP$432))</f>
        <v/>
      </c>
      <c r="AE299" s="1" t="str">
        <f>IF(SUMIF(Tirades!$AD$437:$AD$649,G299,Tirades!$AP$437:$AP$649)=0,"",SUMIF(Tirades!$AD$437:$AD$649,G299,Tirades!$AP$437:$AP$649))</f>
        <v/>
      </c>
      <c r="AF299" s="1" t="str">
        <f>IF(SUMIF(Tirades!$AD$654:$AD$865,G299,Tirades!$AP$654:$AP$865)=0,"",SUMIF(Tirades!$AD$654:$AD$865,G299,Tirades!$AP$654:$AP$865))</f>
        <v/>
      </c>
      <c r="AG299" s="1" t="str">
        <f>IF(SUMIF(Tirades!$AD$870:$AD$1081,G299,Tirades!$AP$870:$AP$1081)=0,"",SUMIF(Tirades!$AD$870:$AD$1081,G299,Tirades!$AP$870:$AP$1081))</f>
        <v/>
      </c>
      <c r="AH299" s="1" t="str">
        <f>IF(SUMIF(Tirades!$AD$5:$AD$1081,G299,Tirades!$AP$5:$AP$1081)=0,"",SUMIF(Tirades!$AD$5:$AD$1081,G299,Tirades!$AP$5:$AP$1081))</f>
        <v/>
      </c>
      <c r="AI299" s="4" t="str">
        <f t="shared" si="211"/>
        <v/>
      </c>
      <c r="AJ299" s="5" t="str">
        <f t="shared" si="212"/>
        <v/>
      </c>
      <c r="AK299" s="1" t="str">
        <f t="shared" si="202"/>
        <v/>
      </c>
      <c r="AL299" s="1">
        <f>SUMIF(Tirades!$AD$5:$AD$1081,G299,Tirades!$AR$5:$AR$1081)</f>
        <v>0</v>
      </c>
      <c r="AM299" s="6">
        <f t="shared" si="213"/>
        <v>0</v>
      </c>
      <c r="AN299" s="1">
        <f>SUMIF(Tirades!$AD$5:$AD$1081,G299,Tirades!$AS$5:$AS$1081)</f>
        <v>0</v>
      </c>
      <c r="AO299" s="7">
        <f t="shared" si="214"/>
        <v>0</v>
      </c>
      <c r="AP299" s="5" t="str">
        <f t="shared" si="215"/>
        <v/>
      </c>
      <c r="AQ299" s="1" t="str">
        <f t="shared" si="216"/>
        <v/>
      </c>
      <c r="AR299" s="1" t="str">
        <f t="shared" si="217"/>
        <v/>
      </c>
      <c r="AS299" t="str">
        <f t="shared" si="218"/>
        <v/>
      </c>
      <c r="AT299" s="1" t="str">
        <f t="shared" si="190"/>
        <v/>
      </c>
      <c r="AU299" s="1" t="str">
        <f t="shared" si="219"/>
        <v/>
      </c>
      <c r="AV299" t="str">
        <f t="shared" si="220"/>
        <v/>
      </c>
      <c r="AW299" s="1" t="str">
        <f t="shared" si="193"/>
        <v/>
      </c>
      <c r="AX299" s="1" t="str">
        <f t="shared" si="221"/>
        <v/>
      </c>
      <c r="AY299" s="1" t="str">
        <f t="shared" si="222"/>
        <v/>
      </c>
      <c r="AZ299" s="1" t="str">
        <f t="shared" si="196"/>
        <v/>
      </c>
      <c r="BA299" s="1" t="str">
        <f t="shared" si="223"/>
        <v/>
      </c>
      <c r="BB299" s="1" t="str">
        <f t="shared" si="224"/>
        <v/>
      </c>
      <c r="BC299" s="1" t="str">
        <f t="shared" si="199"/>
        <v/>
      </c>
      <c r="BD299" s="1" t="str">
        <f t="shared" si="225"/>
        <v/>
      </c>
      <c r="BE299" s="76" t="str">
        <f>IF(G299="","",(SUMIF(Tirades!$BA$5:$BA$1081,G299,Tirades!$BB$5:$BB$1081)))</f>
        <v/>
      </c>
      <c r="BY299" s="75" t="str">
        <f t="shared" si="203"/>
        <v/>
      </c>
      <c r="BZ299" s="61" t="str">
        <f t="shared" si="204"/>
        <v/>
      </c>
      <c r="CA299" s="90" t="str">
        <f>IF(BZ299="","",((SUMIF(Tirades!$AD$5:$AD$1081,G298,Tirades!$AX$5:$AX$1081))+A298))</f>
        <v/>
      </c>
    </row>
    <row r="300" spans="2:79">
      <c r="B300" s="143"/>
      <c r="C300" s="142"/>
      <c r="D300" s="142"/>
      <c r="E300" s="127">
        <f t="shared" si="201"/>
        <v>0</v>
      </c>
      <c r="F300" s="123"/>
      <c r="G300" s="83"/>
      <c r="H300" s="152"/>
      <c r="I300" s="122">
        <f t="shared" si="184"/>
        <v>0</v>
      </c>
      <c r="J300" s="26"/>
      <c r="K300" s="28" t="str">
        <f t="shared" si="206"/>
        <v/>
      </c>
      <c r="L300" s="142"/>
      <c r="M300" s="122">
        <f t="shared" si="176"/>
        <v>0</v>
      </c>
      <c r="N300" s="26"/>
      <c r="O300" s="28" t="str">
        <f t="shared" si="207"/>
        <v/>
      </c>
      <c r="P300" s="142"/>
      <c r="Q300" s="122">
        <f t="shared" si="177"/>
        <v>0</v>
      </c>
      <c r="R300" s="26"/>
      <c r="S300" s="28" t="str">
        <f t="shared" si="208"/>
        <v/>
      </c>
      <c r="T300" s="142"/>
      <c r="U300" s="122">
        <f t="shared" si="178"/>
        <v>0</v>
      </c>
      <c r="V300" s="26"/>
      <c r="W300" s="28" t="str">
        <f t="shared" si="209"/>
        <v/>
      </c>
      <c r="X300" s="142"/>
      <c r="Y300" s="122">
        <f t="shared" si="185"/>
        <v>0</v>
      </c>
      <c r="Z300" s="26"/>
      <c r="AA300" s="72" t="str">
        <f t="shared" si="210"/>
        <v/>
      </c>
      <c r="AB300" s="25" t="str">
        <f>IF(G300="","",COUNTIF(Tirades!$AY$5:$AY$1081,G300))</f>
        <v/>
      </c>
      <c r="AC300" s="1" t="str">
        <f>IF(SUMIF(Tirades!$AD$5:$AD$216,G300,Tirades!$AP$5:$AP$216)=0,"",SUMIF(Tirades!$AD$5:$AD$216,G300,Tirades!$AP$5:$AP$216))</f>
        <v/>
      </c>
      <c r="AD300" s="1" t="str">
        <f>IF(SUMIF(Tirades!$AD$221:$AD$432,G300,Tirades!$AP$221:$AP$432)=0,"",SUMIF(Tirades!$AD$221:$AD$432,G300,Tirades!$AP$221:$AP$432))</f>
        <v/>
      </c>
      <c r="AE300" s="1" t="str">
        <f>IF(SUMIF(Tirades!$AD$437:$AD$649,G300,Tirades!$AP$437:$AP$649)=0,"",SUMIF(Tirades!$AD$437:$AD$649,G300,Tirades!$AP$437:$AP$649))</f>
        <v/>
      </c>
      <c r="AF300" s="1" t="str">
        <f>IF(SUMIF(Tirades!$AD$654:$AD$865,G300,Tirades!$AP$654:$AP$865)=0,"",SUMIF(Tirades!$AD$654:$AD$865,G300,Tirades!$AP$654:$AP$865))</f>
        <v/>
      </c>
      <c r="AG300" s="1" t="str">
        <f>IF(SUMIF(Tirades!$AD$870:$AD$1081,G300,Tirades!$AP$870:$AP$1081)=0,"",SUMIF(Tirades!$AD$870:$AD$1081,G300,Tirades!$AP$870:$AP$1081))</f>
        <v/>
      </c>
      <c r="AH300" s="1" t="str">
        <f>IF(SUMIF(Tirades!$AD$5:$AD$1081,G300,Tirades!$AP$5:$AP$1081)=0,"",SUMIF(Tirades!$AD$5:$AD$1081,G300,Tirades!$AP$5:$AP$1081))</f>
        <v/>
      </c>
      <c r="AI300" s="4" t="str">
        <f t="shared" si="211"/>
        <v/>
      </c>
      <c r="AJ300" s="5" t="str">
        <f t="shared" si="212"/>
        <v/>
      </c>
      <c r="AK300" s="1" t="str">
        <f t="shared" si="202"/>
        <v/>
      </c>
      <c r="AL300" s="1">
        <f>SUMIF(Tirades!$AD$5:$AD$1081,G300,Tirades!$AR$5:$AR$1081)</f>
        <v>0</v>
      </c>
      <c r="AM300" s="6">
        <f t="shared" si="213"/>
        <v>0</v>
      </c>
      <c r="AN300" s="1">
        <f>SUMIF(Tirades!$AD$5:$AD$1081,G300,Tirades!$AS$5:$AS$1081)</f>
        <v>0</v>
      </c>
      <c r="AO300" s="7">
        <f t="shared" si="214"/>
        <v>0</v>
      </c>
      <c r="AP300" s="5" t="str">
        <f t="shared" si="215"/>
        <v/>
      </c>
      <c r="AQ300" s="1" t="str">
        <f t="shared" si="216"/>
        <v/>
      </c>
      <c r="AR300" s="1" t="str">
        <f t="shared" si="217"/>
        <v/>
      </c>
      <c r="AS300" t="str">
        <f t="shared" si="218"/>
        <v/>
      </c>
      <c r="AT300" s="1" t="str">
        <f t="shared" si="190"/>
        <v/>
      </c>
      <c r="AU300" s="1" t="str">
        <f t="shared" si="219"/>
        <v/>
      </c>
      <c r="AV300" t="str">
        <f t="shared" si="220"/>
        <v/>
      </c>
      <c r="AW300" s="1" t="str">
        <f t="shared" si="193"/>
        <v/>
      </c>
      <c r="AX300" s="1" t="str">
        <f t="shared" si="221"/>
        <v/>
      </c>
      <c r="AY300" s="1" t="str">
        <f t="shared" si="222"/>
        <v/>
      </c>
      <c r="AZ300" s="1" t="str">
        <f t="shared" si="196"/>
        <v/>
      </c>
      <c r="BA300" s="1" t="str">
        <f t="shared" si="223"/>
        <v/>
      </c>
      <c r="BB300" s="1" t="str">
        <f t="shared" si="224"/>
        <v/>
      </c>
      <c r="BC300" s="1" t="str">
        <f t="shared" si="199"/>
        <v/>
      </c>
      <c r="BD300" s="1" t="str">
        <f t="shared" si="225"/>
        <v/>
      </c>
      <c r="BE300" s="76" t="str">
        <f>IF(G300="","",(SUMIF(Tirades!$BA$5:$BA$1081,G300,Tirades!$BB$5:$BB$1081)))</f>
        <v/>
      </c>
      <c r="BY300" s="75" t="str">
        <f t="shared" si="203"/>
        <v/>
      </c>
      <c r="BZ300" s="61" t="str">
        <f t="shared" si="204"/>
        <v/>
      </c>
      <c r="CA300" s="90" t="str">
        <f>IF(BZ300="","",((SUMIF(Tirades!$AD$5:$AD$1081,G299,Tirades!$AX$5:$AX$1081))+A299))</f>
        <v/>
      </c>
    </row>
    <row r="301" spans="2:79">
      <c r="B301" s="143"/>
      <c r="C301" s="142"/>
      <c r="D301" s="142"/>
      <c r="E301" s="127">
        <f t="shared" si="201"/>
        <v>0</v>
      </c>
      <c r="F301" s="123"/>
      <c r="G301" s="83"/>
      <c r="H301" s="152"/>
      <c r="I301" s="122">
        <f t="shared" si="184"/>
        <v>0</v>
      </c>
      <c r="J301" s="26"/>
      <c r="K301" s="28" t="str">
        <f t="shared" si="206"/>
        <v/>
      </c>
      <c r="L301" s="142"/>
      <c r="M301" s="122">
        <f t="shared" si="176"/>
        <v>0</v>
      </c>
      <c r="N301" s="26"/>
      <c r="O301" s="28" t="str">
        <f t="shared" si="207"/>
        <v/>
      </c>
      <c r="P301" s="142"/>
      <c r="Q301" s="122">
        <f t="shared" si="177"/>
        <v>0</v>
      </c>
      <c r="R301" s="26"/>
      <c r="S301" s="28" t="str">
        <f t="shared" si="208"/>
        <v/>
      </c>
      <c r="T301" s="142"/>
      <c r="U301" s="122">
        <f t="shared" si="178"/>
        <v>0</v>
      </c>
      <c r="V301" s="26"/>
      <c r="W301" s="28" t="str">
        <f t="shared" si="209"/>
        <v/>
      </c>
      <c r="X301" s="142"/>
      <c r="Y301" s="122">
        <f t="shared" si="185"/>
        <v>0</v>
      </c>
      <c r="Z301" s="26"/>
      <c r="AA301" s="72" t="str">
        <f t="shared" si="210"/>
        <v/>
      </c>
      <c r="AB301" s="25" t="str">
        <f>IF(G301="","",COUNTIF(Tirades!$AY$5:$AY$1081,G301))</f>
        <v/>
      </c>
      <c r="AC301" s="1" t="str">
        <f>IF(SUMIF(Tirades!$AD$5:$AD$216,G301,Tirades!$AP$5:$AP$216)=0,"",SUMIF(Tirades!$AD$5:$AD$216,G301,Tirades!$AP$5:$AP$216))</f>
        <v/>
      </c>
      <c r="AD301" s="1" t="str">
        <f>IF(SUMIF(Tirades!$AD$221:$AD$432,G301,Tirades!$AP$221:$AP$432)=0,"",SUMIF(Tirades!$AD$221:$AD$432,G301,Tirades!$AP$221:$AP$432))</f>
        <v/>
      </c>
      <c r="AE301" s="1" t="str">
        <f>IF(SUMIF(Tirades!$AD$437:$AD$649,G301,Tirades!$AP$437:$AP$649)=0,"",SUMIF(Tirades!$AD$437:$AD$649,G301,Tirades!$AP$437:$AP$649))</f>
        <v/>
      </c>
      <c r="AF301" s="1" t="str">
        <f>IF(SUMIF(Tirades!$AD$654:$AD$865,G301,Tirades!$AP$654:$AP$865)=0,"",SUMIF(Tirades!$AD$654:$AD$865,G301,Tirades!$AP$654:$AP$865))</f>
        <v/>
      </c>
      <c r="AG301" s="1" t="str">
        <f>IF(SUMIF(Tirades!$AD$870:$AD$1081,G301,Tirades!$AP$870:$AP$1081)=0,"",SUMIF(Tirades!$AD$870:$AD$1081,G301,Tirades!$AP$870:$AP$1081))</f>
        <v/>
      </c>
      <c r="AH301" s="1" t="str">
        <f>IF(SUMIF(Tirades!$AD$5:$AD$1081,G301,Tirades!$AP$5:$AP$1081)=0,"",SUMIF(Tirades!$AD$5:$AD$1081,G301,Tirades!$AP$5:$AP$1081))</f>
        <v/>
      </c>
      <c r="AI301" s="4" t="str">
        <f t="shared" si="211"/>
        <v/>
      </c>
      <c r="AJ301" s="5" t="str">
        <f t="shared" si="212"/>
        <v/>
      </c>
      <c r="AK301" s="1" t="str">
        <f t="shared" si="202"/>
        <v/>
      </c>
      <c r="AL301" s="1">
        <f>SUMIF(Tirades!$AD$5:$AD$1081,G301,Tirades!$AR$5:$AR$1081)</f>
        <v>0</v>
      </c>
      <c r="AM301" s="6">
        <f t="shared" si="213"/>
        <v>0</v>
      </c>
      <c r="AN301" s="1">
        <f>SUMIF(Tirades!$AD$5:$AD$1081,G301,Tirades!$AS$5:$AS$1081)</f>
        <v>0</v>
      </c>
      <c r="AO301" s="7">
        <f t="shared" si="214"/>
        <v>0</v>
      </c>
      <c r="AP301" s="5" t="str">
        <f t="shared" si="215"/>
        <v/>
      </c>
      <c r="AQ301" s="1" t="str">
        <f t="shared" si="216"/>
        <v/>
      </c>
      <c r="AR301" s="1" t="str">
        <f t="shared" si="217"/>
        <v/>
      </c>
      <c r="AS301" t="str">
        <f t="shared" si="218"/>
        <v/>
      </c>
      <c r="AT301" s="1" t="str">
        <f t="shared" si="190"/>
        <v/>
      </c>
      <c r="AU301" s="1" t="str">
        <f t="shared" si="219"/>
        <v/>
      </c>
      <c r="AV301" t="str">
        <f t="shared" si="220"/>
        <v/>
      </c>
      <c r="AW301" s="1" t="str">
        <f t="shared" si="193"/>
        <v/>
      </c>
      <c r="AX301" s="1" t="str">
        <f t="shared" si="221"/>
        <v/>
      </c>
      <c r="AY301" s="1" t="str">
        <f t="shared" si="222"/>
        <v/>
      </c>
      <c r="AZ301" s="1" t="str">
        <f t="shared" si="196"/>
        <v/>
      </c>
      <c r="BA301" s="1" t="str">
        <f t="shared" si="223"/>
        <v/>
      </c>
      <c r="BB301" s="1" t="str">
        <f t="shared" si="224"/>
        <v/>
      </c>
      <c r="BC301" s="1" t="str">
        <f t="shared" si="199"/>
        <v/>
      </c>
      <c r="BD301" s="1" t="str">
        <f t="shared" si="225"/>
        <v/>
      </c>
      <c r="BE301" s="76" t="str">
        <f>IF(G301="","",(SUMIF(Tirades!$BA$5:$BA$1081,G301,Tirades!$BB$5:$BB$1081)))</f>
        <v/>
      </c>
      <c r="BY301" s="75" t="str">
        <f t="shared" si="203"/>
        <v/>
      </c>
      <c r="BZ301" s="61" t="str">
        <f t="shared" si="204"/>
        <v/>
      </c>
      <c r="CA301" s="90" t="str">
        <f>IF(BZ301="","",((SUMIF(Tirades!$AD$5:$AD$1081,G300,Tirades!$AX$5:$AX$1081))+A300))</f>
        <v/>
      </c>
    </row>
    <row r="302" spans="2:79">
      <c r="B302" s="143"/>
      <c r="C302" s="142"/>
      <c r="D302" s="142"/>
      <c r="E302" s="127">
        <f t="shared" si="201"/>
        <v>0</v>
      </c>
      <c r="F302" s="123"/>
      <c r="G302" s="83"/>
      <c r="H302" s="152"/>
      <c r="I302" s="122">
        <f t="shared" si="184"/>
        <v>0</v>
      </c>
      <c r="J302" s="26"/>
      <c r="K302" s="28" t="str">
        <f t="shared" si="206"/>
        <v/>
      </c>
      <c r="L302" s="142"/>
      <c r="M302" s="122">
        <f t="shared" si="176"/>
        <v>0</v>
      </c>
      <c r="N302" s="26"/>
      <c r="O302" s="28" t="str">
        <f t="shared" si="207"/>
        <v/>
      </c>
      <c r="P302" s="142"/>
      <c r="Q302" s="122">
        <f t="shared" si="177"/>
        <v>0</v>
      </c>
      <c r="R302" s="26"/>
      <c r="S302" s="28" t="str">
        <f t="shared" si="208"/>
        <v/>
      </c>
      <c r="T302" s="142"/>
      <c r="U302" s="122">
        <f t="shared" si="178"/>
        <v>0</v>
      </c>
      <c r="V302" s="26"/>
      <c r="W302" s="28" t="str">
        <f t="shared" si="209"/>
        <v/>
      </c>
      <c r="X302" s="142"/>
      <c r="Y302" s="122">
        <f t="shared" si="185"/>
        <v>0</v>
      </c>
      <c r="Z302" s="26"/>
      <c r="AA302" s="72" t="str">
        <f t="shared" si="210"/>
        <v/>
      </c>
      <c r="AB302" s="25" t="str">
        <f>IF(G302="","",COUNTIF(Tirades!$AY$5:$AY$1081,G302))</f>
        <v/>
      </c>
      <c r="AC302" s="1" t="str">
        <f>IF(SUMIF(Tirades!$AD$5:$AD$216,G302,Tirades!$AP$5:$AP$216)=0,"",SUMIF(Tirades!$AD$5:$AD$216,G302,Tirades!$AP$5:$AP$216))</f>
        <v/>
      </c>
      <c r="AD302" s="1" t="str">
        <f>IF(SUMIF(Tirades!$AD$221:$AD$432,G302,Tirades!$AP$221:$AP$432)=0,"",SUMIF(Tirades!$AD$221:$AD$432,G302,Tirades!$AP$221:$AP$432))</f>
        <v/>
      </c>
      <c r="AE302" s="1" t="str">
        <f>IF(SUMIF(Tirades!$AD$437:$AD$649,G302,Tirades!$AP$437:$AP$649)=0,"",SUMIF(Tirades!$AD$437:$AD$649,G302,Tirades!$AP$437:$AP$649))</f>
        <v/>
      </c>
      <c r="AF302" s="1" t="str">
        <f>IF(SUMIF(Tirades!$AD$654:$AD$865,G302,Tirades!$AP$654:$AP$865)=0,"",SUMIF(Tirades!$AD$654:$AD$865,G302,Tirades!$AP$654:$AP$865))</f>
        <v/>
      </c>
      <c r="AG302" s="1" t="str">
        <f>IF(SUMIF(Tirades!$AD$870:$AD$1081,G302,Tirades!$AP$870:$AP$1081)=0,"",SUMIF(Tirades!$AD$870:$AD$1081,G302,Tirades!$AP$870:$AP$1081))</f>
        <v/>
      </c>
      <c r="AH302" s="1" t="str">
        <f>IF(SUMIF(Tirades!$AD$5:$AD$1081,G302,Tirades!$AP$5:$AP$1081)=0,"",SUMIF(Tirades!$AD$5:$AD$1081,G302,Tirades!$AP$5:$AP$1081))</f>
        <v/>
      </c>
      <c r="AI302" s="4" t="str">
        <f t="shared" si="211"/>
        <v/>
      </c>
      <c r="AJ302" s="5" t="str">
        <f t="shared" si="212"/>
        <v/>
      </c>
      <c r="AK302" s="1" t="str">
        <f t="shared" si="202"/>
        <v/>
      </c>
      <c r="AL302" s="1">
        <f>SUMIF(Tirades!$AD$5:$AD$1081,G302,Tirades!$AR$5:$AR$1081)</f>
        <v>0</v>
      </c>
      <c r="AM302" s="6">
        <f t="shared" si="213"/>
        <v>0</v>
      </c>
      <c r="AN302" s="1">
        <f>SUMIF(Tirades!$AD$5:$AD$1081,G302,Tirades!$AS$5:$AS$1081)</f>
        <v>0</v>
      </c>
      <c r="AO302" s="7">
        <f t="shared" si="214"/>
        <v>0</v>
      </c>
      <c r="AP302" s="5" t="str">
        <f t="shared" si="215"/>
        <v/>
      </c>
      <c r="AQ302" s="1" t="str">
        <f t="shared" si="216"/>
        <v/>
      </c>
      <c r="AR302" s="1" t="str">
        <f t="shared" si="217"/>
        <v/>
      </c>
      <c r="AS302" t="str">
        <f t="shared" si="218"/>
        <v/>
      </c>
      <c r="AT302" s="1" t="str">
        <f t="shared" si="190"/>
        <v/>
      </c>
      <c r="AU302" s="1" t="str">
        <f t="shared" si="219"/>
        <v/>
      </c>
      <c r="AV302" t="str">
        <f t="shared" si="220"/>
        <v/>
      </c>
      <c r="AW302" s="1" t="str">
        <f t="shared" si="193"/>
        <v/>
      </c>
      <c r="AX302" s="1" t="str">
        <f t="shared" si="221"/>
        <v/>
      </c>
      <c r="AY302" s="1" t="str">
        <f t="shared" si="222"/>
        <v/>
      </c>
      <c r="AZ302" s="1" t="str">
        <f t="shared" si="196"/>
        <v/>
      </c>
      <c r="BA302" s="1" t="str">
        <f t="shared" si="223"/>
        <v/>
      </c>
      <c r="BB302" s="1" t="str">
        <f t="shared" si="224"/>
        <v/>
      </c>
      <c r="BC302" s="1" t="str">
        <f t="shared" si="199"/>
        <v/>
      </c>
      <c r="BD302" s="1" t="str">
        <f t="shared" si="225"/>
        <v/>
      </c>
      <c r="BE302" s="76" t="str">
        <f>IF(G302="","",(SUMIF(Tirades!$BA$5:$BA$1081,G302,Tirades!$BB$5:$BB$1081)))</f>
        <v/>
      </c>
      <c r="BY302" s="75" t="str">
        <f t="shared" si="203"/>
        <v/>
      </c>
      <c r="BZ302" s="61" t="str">
        <f t="shared" si="204"/>
        <v/>
      </c>
      <c r="CA302" s="90" t="str">
        <f>IF(BZ302="","",((SUMIF(Tirades!$AD$5:$AD$1081,G301,Tirades!$AX$5:$AX$1081))+A301))</f>
        <v/>
      </c>
    </row>
    <row r="303" spans="2:79">
      <c r="B303" s="143"/>
      <c r="C303" s="142"/>
      <c r="D303" s="142"/>
      <c r="E303" s="127">
        <f t="shared" si="201"/>
        <v>0</v>
      </c>
      <c r="F303" s="123"/>
      <c r="G303" s="83"/>
      <c r="H303" s="152"/>
      <c r="I303" s="122">
        <f t="shared" si="184"/>
        <v>0</v>
      </c>
      <c r="J303" s="26"/>
      <c r="K303" s="28" t="str">
        <f t="shared" si="206"/>
        <v/>
      </c>
      <c r="L303" s="142"/>
      <c r="M303" s="122">
        <f t="shared" si="176"/>
        <v>0</v>
      </c>
      <c r="N303" s="26"/>
      <c r="O303" s="28" t="str">
        <f t="shared" si="207"/>
        <v/>
      </c>
      <c r="P303" s="142"/>
      <c r="Q303" s="122">
        <f t="shared" si="177"/>
        <v>0</v>
      </c>
      <c r="R303" s="26"/>
      <c r="S303" s="28" t="str">
        <f t="shared" si="208"/>
        <v/>
      </c>
      <c r="T303" s="142"/>
      <c r="U303" s="122">
        <f t="shared" si="178"/>
        <v>0</v>
      </c>
      <c r="V303" s="26"/>
      <c r="W303" s="28" t="str">
        <f t="shared" si="209"/>
        <v/>
      </c>
      <c r="X303" s="142"/>
      <c r="Y303" s="122">
        <f t="shared" si="185"/>
        <v>0</v>
      </c>
      <c r="Z303" s="26"/>
      <c r="AA303" s="72" t="str">
        <f t="shared" si="210"/>
        <v/>
      </c>
      <c r="AB303" s="25" t="str">
        <f>IF(G303="","",COUNTIF(Tirades!$AY$5:$AY$1081,G303))</f>
        <v/>
      </c>
      <c r="AC303" s="1" t="str">
        <f>IF(SUMIF(Tirades!$AD$5:$AD$216,G303,Tirades!$AP$5:$AP$216)=0,"",SUMIF(Tirades!$AD$5:$AD$216,G303,Tirades!$AP$5:$AP$216))</f>
        <v/>
      </c>
      <c r="AD303" s="1" t="str">
        <f>IF(SUMIF(Tirades!$AD$221:$AD$432,G303,Tirades!$AP$221:$AP$432)=0,"",SUMIF(Tirades!$AD$221:$AD$432,G303,Tirades!$AP$221:$AP$432))</f>
        <v/>
      </c>
      <c r="AE303" s="1" t="str">
        <f>IF(SUMIF(Tirades!$AD$437:$AD$649,G303,Tirades!$AP$437:$AP$649)=0,"",SUMIF(Tirades!$AD$437:$AD$649,G303,Tirades!$AP$437:$AP$649))</f>
        <v/>
      </c>
      <c r="AF303" s="1" t="str">
        <f>IF(SUMIF(Tirades!$AD$654:$AD$865,G303,Tirades!$AP$654:$AP$865)=0,"",SUMIF(Tirades!$AD$654:$AD$865,G303,Tirades!$AP$654:$AP$865))</f>
        <v/>
      </c>
      <c r="AG303" s="1" t="str">
        <f>IF(SUMIF(Tirades!$AD$870:$AD$1081,G303,Tirades!$AP$870:$AP$1081)=0,"",SUMIF(Tirades!$AD$870:$AD$1081,G303,Tirades!$AP$870:$AP$1081))</f>
        <v/>
      </c>
      <c r="AH303" s="1" t="str">
        <f>IF(SUMIF(Tirades!$AD$5:$AD$1081,G303,Tirades!$AP$5:$AP$1081)=0,"",SUMIF(Tirades!$AD$5:$AD$1081,G303,Tirades!$AP$5:$AP$1081))</f>
        <v/>
      </c>
      <c r="AI303" s="4" t="str">
        <f t="shared" si="211"/>
        <v/>
      </c>
      <c r="AJ303" s="5" t="str">
        <f t="shared" si="212"/>
        <v/>
      </c>
      <c r="AK303" s="1" t="str">
        <f t="shared" si="202"/>
        <v/>
      </c>
      <c r="AL303" s="1">
        <f>SUMIF(Tirades!$AD$5:$AD$1081,G303,Tirades!$AR$5:$AR$1081)</f>
        <v>0</v>
      </c>
      <c r="AM303" s="6">
        <f t="shared" si="213"/>
        <v>0</v>
      </c>
      <c r="AN303" s="1">
        <f>SUMIF(Tirades!$AD$5:$AD$1081,G303,Tirades!$AS$5:$AS$1081)</f>
        <v>0</v>
      </c>
      <c r="AO303" s="7">
        <f t="shared" si="214"/>
        <v>0</v>
      </c>
      <c r="AP303" s="5" t="str">
        <f t="shared" si="215"/>
        <v/>
      </c>
      <c r="AQ303" s="1" t="str">
        <f t="shared" si="216"/>
        <v/>
      </c>
      <c r="AR303" s="1" t="str">
        <f t="shared" si="217"/>
        <v/>
      </c>
      <c r="AS303" t="str">
        <f t="shared" si="218"/>
        <v/>
      </c>
      <c r="AT303" s="1" t="str">
        <f t="shared" si="190"/>
        <v/>
      </c>
      <c r="AU303" s="1" t="str">
        <f t="shared" si="219"/>
        <v/>
      </c>
      <c r="AV303" t="str">
        <f t="shared" si="220"/>
        <v/>
      </c>
      <c r="AW303" s="1" t="str">
        <f t="shared" si="193"/>
        <v/>
      </c>
      <c r="AX303" s="1" t="str">
        <f t="shared" si="221"/>
        <v/>
      </c>
      <c r="AY303" s="1" t="str">
        <f t="shared" si="222"/>
        <v/>
      </c>
      <c r="AZ303" s="1" t="str">
        <f t="shared" si="196"/>
        <v/>
      </c>
      <c r="BA303" s="1" t="str">
        <f t="shared" si="223"/>
        <v/>
      </c>
      <c r="BB303" s="1" t="str">
        <f t="shared" si="224"/>
        <v/>
      </c>
      <c r="BC303" s="1" t="str">
        <f t="shared" si="199"/>
        <v/>
      </c>
      <c r="BD303" s="1" t="str">
        <f t="shared" si="225"/>
        <v/>
      </c>
      <c r="BE303" s="76" t="str">
        <f>IF(G303="","",(SUMIF(Tirades!$BA$5:$BA$1081,G303,Tirades!$BB$5:$BB$1081)))</f>
        <v/>
      </c>
      <c r="BY303" s="75" t="str">
        <f t="shared" si="203"/>
        <v/>
      </c>
      <c r="BZ303" s="61" t="str">
        <f t="shared" si="204"/>
        <v/>
      </c>
      <c r="CA303" s="90" t="str">
        <f>IF(BZ303="","",((SUMIF(Tirades!$AD$5:$AD$1081,G302,Tirades!$AX$5:$AX$1081))+A302))</f>
        <v/>
      </c>
    </row>
    <row r="304" spans="2:79">
      <c r="B304" s="143"/>
      <c r="C304" s="142"/>
      <c r="D304" s="142"/>
      <c r="E304" s="127">
        <f t="shared" si="201"/>
        <v>0</v>
      </c>
      <c r="F304" s="123"/>
      <c r="G304" s="83"/>
      <c r="H304" s="152"/>
      <c r="I304" s="122">
        <f t="shared" si="184"/>
        <v>0</v>
      </c>
      <c r="J304" s="26"/>
      <c r="K304" s="28" t="str">
        <f t="shared" si="206"/>
        <v/>
      </c>
      <c r="L304" s="142"/>
      <c r="M304" s="122">
        <f t="shared" si="176"/>
        <v>0</v>
      </c>
      <c r="N304" s="26"/>
      <c r="O304" s="28" t="str">
        <f t="shared" si="207"/>
        <v/>
      </c>
      <c r="P304" s="142"/>
      <c r="Q304" s="122">
        <f t="shared" si="177"/>
        <v>0</v>
      </c>
      <c r="R304" s="26"/>
      <c r="S304" s="28" t="str">
        <f t="shared" si="208"/>
        <v/>
      </c>
      <c r="T304" s="142"/>
      <c r="U304" s="122">
        <f t="shared" si="178"/>
        <v>0</v>
      </c>
      <c r="V304" s="26"/>
      <c r="W304" s="28" t="str">
        <f t="shared" si="209"/>
        <v/>
      </c>
      <c r="X304" s="142"/>
      <c r="Y304" s="122">
        <f t="shared" si="185"/>
        <v>0</v>
      </c>
      <c r="Z304" s="26"/>
      <c r="AA304" s="72" t="str">
        <f t="shared" si="210"/>
        <v/>
      </c>
      <c r="AB304" s="25" t="str">
        <f>IF(G304="","",COUNTIF(Tirades!$AY$5:$AY$1081,G304))</f>
        <v/>
      </c>
      <c r="AC304" s="1" t="str">
        <f>IF(SUMIF(Tirades!$AD$5:$AD$216,G304,Tirades!$AP$5:$AP$216)=0,"",SUMIF(Tirades!$AD$5:$AD$216,G304,Tirades!$AP$5:$AP$216))</f>
        <v/>
      </c>
      <c r="AD304" s="1" t="str">
        <f>IF(SUMIF(Tirades!$AD$221:$AD$432,G304,Tirades!$AP$221:$AP$432)=0,"",SUMIF(Tirades!$AD$221:$AD$432,G304,Tirades!$AP$221:$AP$432))</f>
        <v/>
      </c>
      <c r="AE304" s="1" t="str">
        <f>IF(SUMIF(Tirades!$AD$437:$AD$649,G304,Tirades!$AP$437:$AP$649)=0,"",SUMIF(Tirades!$AD$437:$AD$649,G304,Tirades!$AP$437:$AP$649))</f>
        <v/>
      </c>
      <c r="AF304" s="1" t="str">
        <f>IF(SUMIF(Tirades!$AD$654:$AD$865,G304,Tirades!$AP$654:$AP$865)=0,"",SUMIF(Tirades!$AD$654:$AD$865,G304,Tirades!$AP$654:$AP$865))</f>
        <v/>
      </c>
      <c r="AG304" s="1" t="str">
        <f>IF(SUMIF(Tirades!$AD$870:$AD$1081,G304,Tirades!$AP$870:$AP$1081)=0,"",SUMIF(Tirades!$AD$870:$AD$1081,G304,Tirades!$AP$870:$AP$1081))</f>
        <v/>
      </c>
      <c r="AH304" s="1" t="str">
        <f>IF(SUMIF(Tirades!$AD$5:$AD$1081,G304,Tirades!$AP$5:$AP$1081)=0,"",SUMIF(Tirades!$AD$5:$AD$1081,G304,Tirades!$AP$5:$AP$1081))</f>
        <v/>
      </c>
      <c r="AI304" s="4" t="str">
        <f t="shared" si="211"/>
        <v/>
      </c>
      <c r="AJ304" s="5" t="str">
        <f t="shared" si="212"/>
        <v/>
      </c>
      <c r="AK304" s="1" t="str">
        <f t="shared" si="202"/>
        <v/>
      </c>
      <c r="AL304" s="1">
        <f>SUMIF(Tirades!$AD$5:$AD$1081,G304,Tirades!$AR$5:$AR$1081)</f>
        <v>0</v>
      </c>
      <c r="AM304" s="6">
        <f t="shared" si="213"/>
        <v>0</v>
      </c>
      <c r="AN304" s="1">
        <f>SUMIF(Tirades!$AD$5:$AD$1081,G304,Tirades!$AS$5:$AS$1081)</f>
        <v>0</v>
      </c>
      <c r="AO304" s="7">
        <f t="shared" si="214"/>
        <v>0</v>
      </c>
      <c r="AP304" s="5" t="str">
        <f t="shared" si="215"/>
        <v/>
      </c>
      <c r="AQ304" s="1" t="str">
        <f t="shared" si="216"/>
        <v/>
      </c>
      <c r="AR304" s="1" t="str">
        <f t="shared" si="217"/>
        <v/>
      </c>
      <c r="AS304" t="str">
        <f t="shared" si="218"/>
        <v/>
      </c>
      <c r="AT304" s="1" t="str">
        <f t="shared" si="190"/>
        <v/>
      </c>
      <c r="AU304" s="1" t="str">
        <f t="shared" si="219"/>
        <v/>
      </c>
      <c r="AV304" t="str">
        <f t="shared" si="220"/>
        <v/>
      </c>
      <c r="AW304" s="1" t="str">
        <f t="shared" si="193"/>
        <v/>
      </c>
      <c r="AX304" s="1" t="str">
        <f t="shared" si="221"/>
        <v/>
      </c>
      <c r="AY304" s="1" t="str">
        <f t="shared" si="222"/>
        <v/>
      </c>
      <c r="AZ304" s="1" t="str">
        <f t="shared" si="196"/>
        <v/>
      </c>
      <c r="BA304" s="1" t="str">
        <f t="shared" si="223"/>
        <v/>
      </c>
      <c r="BB304" s="1" t="str">
        <f t="shared" si="224"/>
        <v/>
      </c>
      <c r="BC304" s="1" t="str">
        <f t="shared" si="199"/>
        <v/>
      </c>
      <c r="BD304" s="1" t="str">
        <f t="shared" si="225"/>
        <v/>
      </c>
      <c r="BE304" s="76" t="str">
        <f>IF(G304="","",(SUMIF(Tirades!$BA$5:$BA$1081,G304,Tirades!$BB$5:$BB$1081)))</f>
        <v/>
      </c>
      <c r="BY304" s="75" t="str">
        <f t="shared" si="203"/>
        <v/>
      </c>
      <c r="BZ304" s="61" t="str">
        <f t="shared" si="204"/>
        <v/>
      </c>
      <c r="CA304" s="90" t="str">
        <f>IF(BZ304="","",((SUMIF(Tirades!$AD$5:$AD$1081,G303,Tirades!$AX$5:$AX$1081))+A303))</f>
        <v/>
      </c>
    </row>
    <row r="305" spans="2:79">
      <c r="B305" s="143"/>
      <c r="C305" s="142"/>
      <c r="D305" s="142"/>
      <c r="E305" s="127">
        <f t="shared" si="201"/>
        <v>0</v>
      </c>
      <c r="F305" s="123"/>
      <c r="G305" s="83"/>
      <c r="H305" s="152"/>
      <c r="I305" s="122">
        <f t="shared" si="184"/>
        <v>0</v>
      </c>
      <c r="J305" s="26"/>
      <c r="K305" s="28" t="str">
        <f t="shared" si="206"/>
        <v/>
      </c>
      <c r="L305" s="142"/>
      <c r="M305" s="122">
        <f t="shared" si="176"/>
        <v>0</v>
      </c>
      <c r="N305" s="26"/>
      <c r="O305" s="28" t="str">
        <f t="shared" si="207"/>
        <v/>
      </c>
      <c r="P305" s="142"/>
      <c r="Q305" s="122">
        <f t="shared" si="177"/>
        <v>0</v>
      </c>
      <c r="R305" s="26"/>
      <c r="S305" s="28" t="str">
        <f t="shared" si="208"/>
        <v/>
      </c>
      <c r="T305" s="142"/>
      <c r="U305" s="122">
        <f t="shared" si="178"/>
        <v>0</v>
      </c>
      <c r="V305" s="26"/>
      <c r="W305" s="28" t="str">
        <f t="shared" si="209"/>
        <v/>
      </c>
      <c r="X305" s="142"/>
      <c r="Y305" s="122">
        <f t="shared" si="185"/>
        <v>0</v>
      </c>
      <c r="Z305" s="26"/>
      <c r="AA305" s="72" t="str">
        <f t="shared" si="210"/>
        <v/>
      </c>
      <c r="AB305" s="25" t="str">
        <f>IF(G305="","",COUNTIF(Tirades!$AY$5:$AY$1081,G305))</f>
        <v/>
      </c>
      <c r="AC305" s="1" t="str">
        <f>IF(SUMIF(Tirades!$AD$5:$AD$216,G305,Tirades!$AP$5:$AP$216)=0,"",SUMIF(Tirades!$AD$5:$AD$216,G305,Tirades!$AP$5:$AP$216))</f>
        <v/>
      </c>
      <c r="AD305" s="1" t="str">
        <f>IF(SUMIF(Tirades!$AD$221:$AD$432,G305,Tirades!$AP$221:$AP$432)=0,"",SUMIF(Tirades!$AD$221:$AD$432,G305,Tirades!$AP$221:$AP$432))</f>
        <v/>
      </c>
      <c r="AE305" s="1" t="str">
        <f>IF(SUMIF(Tirades!$AD$437:$AD$649,G305,Tirades!$AP$437:$AP$649)=0,"",SUMIF(Tirades!$AD$437:$AD$649,G305,Tirades!$AP$437:$AP$649))</f>
        <v/>
      </c>
      <c r="AF305" s="1" t="str">
        <f>IF(SUMIF(Tirades!$AD$654:$AD$865,G305,Tirades!$AP$654:$AP$865)=0,"",SUMIF(Tirades!$AD$654:$AD$865,G305,Tirades!$AP$654:$AP$865))</f>
        <v/>
      </c>
      <c r="AG305" s="1" t="str">
        <f>IF(SUMIF(Tirades!$AD$870:$AD$1081,G305,Tirades!$AP$870:$AP$1081)=0,"",SUMIF(Tirades!$AD$870:$AD$1081,G305,Tirades!$AP$870:$AP$1081))</f>
        <v/>
      </c>
      <c r="AH305" s="1" t="str">
        <f>IF(SUMIF(Tirades!$AD$5:$AD$1081,G305,Tirades!$AP$5:$AP$1081)=0,"",SUMIF(Tirades!$AD$5:$AD$1081,G305,Tirades!$AP$5:$AP$1081))</f>
        <v/>
      </c>
      <c r="AI305" s="4" t="str">
        <f t="shared" si="211"/>
        <v/>
      </c>
      <c r="AJ305" s="5" t="str">
        <f t="shared" si="212"/>
        <v/>
      </c>
      <c r="AK305" s="1" t="str">
        <f t="shared" si="202"/>
        <v/>
      </c>
      <c r="AL305" s="1">
        <f>SUMIF(Tirades!$AD$5:$AD$1081,G305,Tirades!$AR$5:$AR$1081)</f>
        <v>0</v>
      </c>
      <c r="AM305" s="6">
        <f t="shared" si="213"/>
        <v>0</v>
      </c>
      <c r="AN305" s="1">
        <f>SUMIF(Tirades!$AD$5:$AD$1081,G305,Tirades!$AS$5:$AS$1081)</f>
        <v>0</v>
      </c>
      <c r="AO305" s="7">
        <f t="shared" si="214"/>
        <v>0</v>
      </c>
      <c r="AP305" s="5" t="str">
        <f t="shared" si="215"/>
        <v/>
      </c>
      <c r="AQ305" s="1" t="str">
        <f t="shared" si="216"/>
        <v/>
      </c>
      <c r="AR305" s="1" t="str">
        <f t="shared" si="217"/>
        <v/>
      </c>
      <c r="AS305" t="str">
        <f t="shared" si="218"/>
        <v/>
      </c>
      <c r="AT305" s="1" t="str">
        <f t="shared" si="190"/>
        <v/>
      </c>
      <c r="AU305" s="1" t="str">
        <f t="shared" si="219"/>
        <v/>
      </c>
      <c r="AV305" t="str">
        <f t="shared" si="220"/>
        <v/>
      </c>
      <c r="AW305" s="1" t="str">
        <f t="shared" si="193"/>
        <v/>
      </c>
      <c r="AX305" s="1" t="str">
        <f t="shared" si="221"/>
        <v/>
      </c>
      <c r="AY305" s="1" t="str">
        <f t="shared" si="222"/>
        <v/>
      </c>
      <c r="AZ305" s="1" t="str">
        <f t="shared" si="196"/>
        <v/>
      </c>
      <c r="BA305" s="1" t="str">
        <f t="shared" si="223"/>
        <v/>
      </c>
      <c r="BB305" s="1" t="str">
        <f t="shared" si="224"/>
        <v/>
      </c>
      <c r="BC305" s="1" t="str">
        <f t="shared" si="199"/>
        <v/>
      </c>
      <c r="BD305" s="1" t="str">
        <f t="shared" si="225"/>
        <v/>
      </c>
      <c r="BE305" s="76" t="str">
        <f>IF(G305="","",(SUMIF(Tirades!$BA$5:$BA$1081,G305,Tirades!$BB$5:$BB$1081)))</f>
        <v/>
      </c>
      <c r="BY305" s="75" t="str">
        <f t="shared" si="203"/>
        <v/>
      </c>
      <c r="BZ305" s="61" t="str">
        <f t="shared" si="204"/>
        <v/>
      </c>
      <c r="CA305" s="90" t="str">
        <f>IF(BZ305="","",((SUMIF(Tirades!$AD$5:$AD$1081,G304,Tirades!$AX$5:$AX$1081))+A304))</f>
        <v/>
      </c>
    </row>
    <row r="306" spans="2:79">
      <c r="B306" s="143"/>
      <c r="C306" s="142"/>
      <c r="D306" s="142"/>
      <c r="E306" s="127">
        <f t="shared" si="201"/>
        <v>0</v>
      </c>
      <c r="F306" s="123"/>
      <c r="G306" s="83"/>
      <c r="H306" s="152"/>
      <c r="I306" s="122">
        <f t="shared" si="184"/>
        <v>0</v>
      </c>
      <c r="J306" s="26"/>
      <c r="K306" s="28" t="str">
        <f t="shared" si="206"/>
        <v/>
      </c>
      <c r="L306" s="142"/>
      <c r="M306" s="122">
        <f t="shared" si="176"/>
        <v>0</v>
      </c>
      <c r="N306" s="26"/>
      <c r="O306" s="28" t="str">
        <f t="shared" si="207"/>
        <v/>
      </c>
      <c r="P306" s="142"/>
      <c r="Q306" s="122">
        <f t="shared" si="177"/>
        <v>0</v>
      </c>
      <c r="R306" s="26"/>
      <c r="S306" s="28" t="str">
        <f t="shared" si="208"/>
        <v/>
      </c>
      <c r="T306" s="142"/>
      <c r="U306" s="122">
        <f t="shared" si="178"/>
        <v>0</v>
      </c>
      <c r="V306" s="26"/>
      <c r="W306" s="28" t="str">
        <f t="shared" si="209"/>
        <v/>
      </c>
      <c r="X306" s="142"/>
      <c r="Y306" s="122">
        <f t="shared" si="185"/>
        <v>0</v>
      </c>
      <c r="Z306" s="26"/>
      <c r="AA306" s="72" t="str">
        <f t="shared" si="210"/>
        <v/>
      </c>
      <c r="AB306" s="25" t="str">
        <f>IF(G306="","",COUNTIF(Tirades!$AY$5:$AY$1081,G306))</f>
        <v/>
      </c>
      <c r="AC306" s="1" t="str">
        <f>IF(SUMIF(Tirades!$AD$5:$AD$216,G306,Tirades!$AP$5:$AP$216)=0,"",SUMIF(Tirades!$AD$5:$AD$216,G306,Tirades!$AP$5:$AP$216))</f>
        <v/>
      </c>
      <c r="AD306" s="1" t="str">
        <f>IF(SUMIF(Tirades!$AD$221:$AD$432,G306,Tirades!$AP$221:$AP$432)=0,"",SUMIF(Tirades!$AD$221:$AD$432,G306,Tirades!$AP$221:$AP$432))</f>
        <v/>
      </c>
      <c r="AE306" s="1" t="str">
        <f>IF(SUMIF(Tirades!$AD$437:$AD$649,G306,Tirades!$AP$437:$AP$649)=0,"",SUMIF(Tirades!$AD$437:$AD$649,G306,Tirades!$AP$437:$AP$649))</f>
        <v/>
      </c>
      <c r="AF306" s="1" t="str">
        <f>IF(SUMIF(Tirades!$AD$654:$AD$865,G306,Tirades!$AP$654:$AP$865)=0,"",SUMIF(Tirades!$AD$654:$AD$865,G306,Tirades!$AP$654:$AP$865))</f>
        <v/>
      </c>
      <c r="AG306" s="1" t="str">
        <f>IF(SUMIF(Tirades!$AD$870:$AD$1081,G306,Tirades!$AP$870:$AP$1081)=0,"",SUMIF(Tirades!$AD$870:$AD$1081,G306,Tirades!$AP$870:$AP$1081))</f>
        <v/>
      </c>
      <c r="AH306" s="1" t="str">
        <f>IF(SUMIF(Tirades!$AD$5:$AD$1081,G306,Tirades!$AP$5:$AP$1081)=0,"",SUMIF(Tirades!$AD$5:$AD$1081,G306,Tirades!$AP$5:$AP$1081))</f>
        <v/>
      </c>
      <c r="AI306" s="4" t="str">
        <f t="shared" si="211"/>
        <v/>
      </c>
      <c r="AJ306" s="5" t="str">
        <f t="shared" si="212"/>
        <v/>
      </c>
      <c r="AK306" s="1" t="str">
        <f t="shared" si="202"/>
        <v/>
      </c>
      <c r="AL306" s="1">
        <f>SUMIF(Tirades!$AD$5:$AD$1081,G306,Tirades!$AR$5:$AR$1081)</f>
        <v>0</v>
      </c>
      <c r="AM306" s="6">
        <f t="shared" si="213"/>
        <v>0</v>
      </c>
      <c r="AN306" s="1">
        <f>SUMIF(Tirades!$AD$5:$AD$1081,G306,Tirades!$AS$5:$AS$1081)</f>
        <v>0</v>
      </c>
      <c r="AO306" s="7">
        <f t="shared" si="214"/>
        <v>0</v>
      </c>
      <c r="AP306" s="5" t="str">
        <f t="shared" si="215"/>
        <v/>
      </c>
      <c r="AQ306" s="1" t="str">
        <f t="shared" si="216"/>
        <v/>
      </c>
      <c r="AR306" s="1" t="str">
        <f t="shared" si="217"/>
        <v/>
      </c>
      <c r="AS306" t="str">
        <f t="shared" si="218"/>
        <v/>
      </c>
      <c r="AT306" s="1" t="str">
        <f t="shared" si="190"/>
        <v/>
      </c>
      <c r="AU306" s="1" t="str">
        <f t="shared" si="219"/>
        <v/>
      </c>
      <c r="AV306" t="str">
        <f t="shared" si="220"/>
        <v/>
      </c>
      <c r="AW306" s="1" t="str">
        <f t="shared" si="193"/>
        <v/>
      </c>
      <c r="AX306" s="1" t="str">
        <f t="shared" si="221"/>
        <v/>
      </c>
      <c r="AY306" s="1" t="str">
        <f t="shared" si="222"/>
        <v/>
      </c>
      <c r="AZ306" s="1" t="str">
        <f t="shared" si="196"/>
        <v/>
      </c>
      <c r="BA306" s="1" t="str">
        <f t="shared" si="223"/>
        <v/>
      </c>
      <c r="BB306" s="1" t="str">
        <f t="shared" si="224"/>
        <v/>
      </c>
      <c r="BC306" s="1" t="str">
        <f t="shared" si="199"/>
        <v/>
      </c>
      <c r="BD306" s="1" t="str">
        <f t="shared" si="225"/>
        <v/>
      </c>
      <c r="BE306" s="76" t="str">
        <f>IF(G306="","",(SUMIF(Tirades!$BA$5:$BA$1081,G306,Tirades!$BB$5:$BB$1081)))</f>
        <v/>
      </c>
      <c r="BY306" s="75" t="str">
        <f t="shared" si="203"/>
        <v/>
      </c>
      <c r="BZ306" s="61" t="str">
        <f t="shared" si="204"/>
        <v/>
      </c>
      <c r="CA306" s="90" t="str">
        <f>IF(BZ306="","",((SUMIF(Tirades!$AD$5:$AD$1081,G305,Tirades!$AX$5:$AX$1081))+A305))</f>
        <v/>
      </c>
    </row>
    <row r="307" spans="2:79">
      <c r="B307" s="143">
        <v>39</v>
      </c>
      <c r="C307" s="142"/>
      <c r="D307" s="174"/>
      <c r="E307" s="127">
        <f>D307</f>
        <v>0</v>
      </c>
      <c r="F307" s="124"/>
      <c r="G307" s="83"/>
      <c r="H307" s="152"/>
      <c r="I307" s="122">
        <f>H307</f>
        <v>0</v>
      </c>
      <c r="J307" s="26"/>
      <c r="K307" s="28" t="str">
        <f t="shared" si="206"/>
        <v/>
      </c>
      <c r="L307" s="142"/>
      <c r="M307" s="122">
        <f>L307</f>
        <v>0</v>
      </c>
      <c r="N307" s="26"/>
      <c r="O307" s="28" t="str">
        <f t="shared" si="207"/>
        <v/>
      </c>
      <c r="P307" s="142"/>
      <c r="Q307" s="122">
        <f>P307</f>
        <v>0</v>
      </c>
      <c r="R307" s="26"/>
      <c r="S307" s="28" t="str">
        <f t="shared" si="208"/>
        <v/>
      </c>
      <c r="T307" s="142"/>
      <c r="U307" s="122">
        <f>T307</f>
        <v>0</v>
      </c>
      <c r="V307" s="26"/>
      <c r="W307" s="28" t="str">
        <f t="shared" si="209"/>
        <v/>
      </c>
      <c r="X307" s="142"/>
      <c r="Y307" s="122">
        <f>X307</f>
        <v>0</v>
      </c>
      <c r="Z307" s="26"/>
      <c r="AA307" s="72" t="str">
        <f t="shared" si="210"/>
        <v/>
      </c>
      <c r="AB307" s="25" t="str">
        <f>IF(G307="","",COUNTIF(Tirades!$AY$5:$AY$1081,G307))</f>
        <v/>
      </c>
      <c r="AC307" s="1" t="str">
        <f>IF(SUMIF(Tirades!$AD$5:$AD$216,G307,Tirades!$AP$5:$AP$216)=0,"",SUMIF(Tirades!$AD$5:$AD$216,G307,Tirades!$AP$5:$AP$216))</f>
        <v/>
      </c>
      <c r="AD307" s="1" t="str">
        <f>IF(SUMIF(Tirades!$AD$221:$AD$432,G307,Tirades!$AP$221:$AP$432)=0,"",SUMIF(Tirades!$AD$221:$AD$432,G307,Tirades!$AP$221:$AP$432))</f>
        <v/>
      </c>
      <c r="AE307" s="1" t="str">
        <f>IF(SUMIF(Tirades!$AD$437:$AD$649,G307,Tirades!$AP$437:$AP$649)=0,"",SUMIF(Tirades!$AD$437:$AD$649,G307,Tirades!$AP$437:$AP$649))</f>
        <v/>
      </c>
      <c r="AF307" s="1" t="str">
        <f>IF(SUMIF(Tirades!$AD$654:$AD$865,G307,Tirades!$AP$654:$AP$865)=0,"",SUMIF(Tirades!$AD$654:$AD$865,G307,Tirades!$AP$654:$AP$865))</f>
        <v/>
      </c>
      <c r="AG307" s="1" t="str">
        <f>IF(SUMIF(Tirades!$AD$870:$AD$1081,G307,Tirades!$AP$870:$AP$1081)=0,"",SUMIF(Tirades!$AD$870:$AD$1081,G307,Tirades!$AP$870:$AP$1081))</f>
        <v/>
      </c>
      <c r="AH307" s="1" t="str">
        <f>IF(SUMIF(Tirades!$AD$5:$AD$1081,G307,Tirades!$AP$5:$AP$1081)=0,"",SUMIF(Tirades!$AD$5:$AD$1081,G307,Tirades!$AP$5:$AP$1081))</f>
        <v/>
      </c>
      <c r="AI307" s="4" t="str">
        <f t="shared" si="211"/>
        <v/>
      </c>
      <c r="AJ307" s="5" t="str">
        <f t="shared" si="212"/>
        <v/>
      </c>
      <c r="AK307" s="1" t="str">
        <f t="shared" si="202"/>
        <v/>
      </c>
      <c r="AL307" s="1">
        <f>SUMIF(Tirades!$AD$5:$AD$1081,G307,Tirades!$AR$5:$AR$1081)</f>
        <v>0</v>
      </c>
      <c r="AM307" s="6">
        <f t="shared" si="213"/>
        <v>0</v>
      </c>
      <c r="AN307" s="1">
        <f>SUMIF(Tirades!$AD$5:$AD$1081,G307,Tirades!$AS$5:$AS$1081)</f>
        <v>0</v>
      </c>
      <c r="AO307" s="7">
        <f t="shared" si="214"/>
        <v>0</v>
      </c>
      <c r="AP307" s="5" t="str">
        <f t="shared" si="215"/>
        <v/>
      </c>
      <c r="AQ307" s="1" t="str">
        <f t="shared" si="216"/>
        <v/>
      </c>
      <c r="AR307" s="1" t="str">
        <f t="shared" si="217"/>
        <v/>
      </c>
      <c r="AS307" t="str">
        <f t="shared" si="218"/>
        <v/>
      </c>
      <c r="AT307" s="1" t="str">
        <f t="shared" si="190"/>
        <v/>
      </c>
      <c r="AU307" s="1" t="str">
        <f t="shared" si="219"/>
        <v/>
      </c>
      <c r="AV307" t="str">
        <f t="shared" si="220"/>
        <v/>
      </c>
      <c r="AW307" s="1" t="str">
        <f t="shared" si="193"/>
        <v/>
      </c>
      <c r="AX307" s="1" t="str">
        <f t="shared" si="221"/>
        <v/>
      </c>
      <c r="AY307" s="1" t="str">
        <f t="shared" si="222"/>
        <v/>
      </c>
      <c r="AZ307" s="1" t="str">
        <f t="shared" si="196"/>
        <v/>
      </c>
      <c r="BA307" s="1" t="str">
        <f t="shared" si="223"/>
        <v/>
      </c>
      <c r="BB307" s="1" t="str">
        <f t="shared" si="224"/>
        <v/>
      </c>
      <c r="BC307" s="1" t="str">
        <f t="shared" si="199"/>
        <v/>
      </c>
      <c r="BD307" s="1" t="str">
        <f t="shared" si="225"/>
        <v/>
      </c>
      <c r="BE307" s="76" t="str">
        <f>IF(G307="","",(SUMIF(Tirades!$BA$5:$BA$1081,G307,Tirades!$BB$5:$BB$1081)))</f>
        <v/>
      </c>
      <c r="BY307" s="75" t="str">
        <f t="shared" si="203"/>
        <v/>
      </c>
      <c r="BZ307" s="61" t="str">
        <f t="shared" si="204"/>
        <v/>
      </c>
      <c r="CA307" s="90" t="str">
        <f>IF(BZ307="","",((SUMIF(Tirades!$AD$5:$AD$1081,G306,Tirades!$AX$5:$AX$1081))+A306))</f>
        <v/>
      </c>
    </row>
    <row r="308" spans="2:79">
      <c r="B308" s="143"/>
      <c r="C308" s="142"/>
      <c r="D308" s="175"/>
      <c r="E308" s="127">
        <f t="shared" si="201"/>
        <v>0</v>
      </c>
      <c r="F308" s="123"/>
      <c r="G308" s="83"/>
      <c r="H308" s="152"/>
      <c r="I308" s="122">
        <f t="shared" si="184"/>
        <v>0</v>
      </c>
      <c r="J308" s="26"/>
      <c r="K308" s="28" t="str">
        <f t="shared" si="206"/>
        <v/>
      </c>
      <c r="L308" s="142"/>
      <c r="M308" s="122">
        <f t="shared" si="176"/>
        <v>0</v>
      </c>
      <c r="N308" s="26"/>
      <c r="O308" s="28" t="str">
        <f t="shared" si="207"/>
        <v/>
      </c>
      <c r="P308" s="142"/>
      <c r="Q308" s="122">
        <f t="shared" si="177"/>
        <v>0</v>
      </c>
      <c r="R308" s="26"/>
      <c r="S308" s="28" t="str">
        <f t="shared" si="208"/>
        <v/>
      </c>
      <c r="T308" s="142"/>
      <c r="U308" s="122">
        <f t="shared" si="178"/>
        <v>0</v>
      </c>
      <c r="V308" s="26"/>
      <c r="W308" s="28" t="str">
        <f t="shared" si="209"/>
        <v/>
      </c>
      <c r="X308" s="142"/>
      <c r="Y308" s="122">
        <f t="shared" si="185"/>
        <v>0</v>
      </c>
      <c r="Z308" s="26"/>
      <c r="AA308" s="72" t="str">
        <f t="shared" si="210"/>
        <v/>
      </c>
      <c r="AB308" s="25" t="str">
        <f>IF(G308="","",COUNTIF(Tirades!$AY$5:$AY$1081,G308))</f>
        <v/>
      </c>
      <c r="AC308" s="1" t="str">
        <f>IF(SUMIF(Tirades!$AD$5:$AD$216,G308,Tirades!$AP$5:$AP$216)=0,"",SUMIF(Tirades!$AD$5:$AD$216,G308,Tirades!$AP$5:$AP$216))</f>
        <v/>
      </c>
      <c r="AD308" s="1" t="str">
        <f>IF(SUMIF(Tirades!$AD$221:$AD$432,G308,Tirades!$AP$221:$AP$432)=0,"",SUMIF(Tirades!$AD$221:$AD$432,G308,Tirades!$AP$221:$AP$432))</f>
        <v/>
      </c>
      <c r="AE308" s="1" t="str">
        <f>IF(SUMIF(Tirades!$AD$437:$AD$649,G308,Tirades!$AP$437:$AP$649)=0,"",SUMIF(Tirades!$AD$437:$AD$649,G308,Tirades!$AP$437:$AP$649))</f>
        <v/>
      </c>
      <c r="AF308" s="1" t="str">
        <f>IF(SUMIF(Tirades!$AD$654:$AD$865,G308,Tirades!$AP$654:$AP$865)=0,"",SUMIF(Tirades!$AD$654:$AD$865,G308,Tirades!$AP$654:$AP$865))</f>
        <v/>
      </c>
      <c r="AG308" s="1" t="str">
        <f>IF(SUMIF(Tirades!$AD$870:$AD$1081,G308,Tirades!$AP$870:$AP$1081)=0,"",SUMIF(Tirades!$AD$870:$AD$1081,G308,Tirades!$AP$870:$AP$1081))</f>
        <v/>
      </c>
      <c r="AH308" s="1" t="str">
        <f>IF(SUMIF(Tirades!$AD$5:$AD$1081,G308,Tirades!$AP$5:$AP$1081)=0,"",SUMIF(Tirades!$AD$5:$AD$1081,G308,Tirades!$AP$5:$AP$1081))</f>
        <v/>
      </c>
      <c r="AI308" s="4" t="str">
        <f t="shared" si="211"/>
        <v/>
      </c>
      <c r="AJ308" s="5" t="str">
        <f t="shared" si="212"/>
        <v/>
      </c>
      <c r="AK308" s="1" t="str">
        <f t="shared" si="202"/>
        <v/>
      </c>
      <c r="AL308" s="1">
        <f>SUMIF(Tirades!$AD$5:$AD$1081,G308,Tirades!$AR$5:$AR$1081)</f>
        <v>0</v>
      </c>
      <c r="AM308" s="6">
        <f t="shared" si="213"/>
        <v>0</v>
      </c>
      <c r="AN308" s="1">
        <f>SUMIF(Tirades!$AD$5:$AD$1081,G308,Tirades!$AS$5:$AS$1081)</f>
        <v>0</v>
      </c>
      <c r="AO308" s="7">
        <f t="shared" si="214"/>
        <v>0</v>
      </c>
      <c r="AP308" s="5" t="str">
        <f t="shared" si="215"/>
        <v/>
      </c>
      <c r="AQ308" s="1" t="str">
        <f t="shared" si="216"/>
        <v/>
      </c>
      <c r="AR308" s="1" t="str">
        <f t="shared" si="217"/>
        <v/>
      </c>
      <c r="AS308" t="str">
        <f t="shared" si="218"/>
        <v/>
      </c>
      <c r="AT308" s="1" t="str">
        <f t="shared" si="190"/>
        <v/>
      </c>
      <c r="AU308" s="1" t="str">
        <f t="shared" si="219"/>
        <v/>
      </c>
      <c r="AV308" t="str">
        <f t="shared" si="220"/>
        <v/>
      </c>
      <c r="AW308" s="1" t="str">
        <f t="shared" si="193"/>
        <v/>
      </c>
      <c r="AX308" s="1" t="str">
        <f t="shared" si="221"/>
        <v/>
      </c>
      <c r="AY308" s="1" t="str">
        <f t="shared" si="222"/>
        <v/>
      </c>
      <c r="AZ308" s="1" t="str">
        <f t="shared" si="196"/>
        <v/>
      </c>
      <c r="BA308" s="1" t="str">
        <f t="shared" si="223"/>
        <v/>
      </c>
      <c r="BB308" s="1" t="str">
        <f t="shared" si="224"/>
        <v/>
      </c>
      <c r="BC308" s="1" t="str">
        <f t="shared" si="199"/>
        <v/>
      </c>
      <c r="BD308" s="1" t="str">
        <f t="shared" si="225"/>
        <v/>
      </c>
      <c r="BE308" s="76" t="str">
        <f>IF(G308="","",(SUMIF(Tirades!$BA$5:$BA$1081,G308,Tirades!$BB$5:$BB$1081)))</f>
        <v/>
      </c>
      <c r="BY308" s="75" t="str">
        <f t="shared" si="203"/>
        <v/>
      </c>
      <c r="BZ308" s="61" t="str">
        <f t="shared" si="204"/>
        <v/>
      </c>
      <c r="CA308" s="90" t="str">
        <f>IF(BZ308="","",((SUMIF(Tirades!$AD$5:$AD$1081,G307,Tirades!$AX$5:$AX$1081))+A307))</f>
        <v/>
      </c>
    </row>
    <row r="309" spans="2:79">
      <c r="B309" s="143"/>
      <c r="C309" s="142"/>
      <c r="D309" s="175"/>
      <c r="E309" s="127">
        <f t="shared" si="201"/>
        <v>0</v>
      </c>
      <c r="F309" s="123"/>
      <c r="G309" s="83"/>
      <c r="H309" s="152"/>
      <c r="I309" s="122">
        <f t="shared" si="184"/>
        <v>0</v>
      </c>
      <c r="J309" s="26"/>
      <c r="K309" s="28" t="str">
        <f t="shared" si="206"/>
        <v/>
      </c>
      <c r="L309" s="142"/>
      <c r="M309" s="122">
        <f t="shared" ref="M309:M314" si="226">M308</f>
        <v>0</v>
      </c>
      <c r="N309" s="26"/>
      <c r="O309" s="28" t="str">
        <f t="shared" si="207"/>
        <v/>
      </c>
      <c r="P309" s="142"/>
      <c r="Q309" s="122">
        <f t="shared" ref="Q309:Q314" si="227">Q308</f>
        <v>0</v>
      </c>
      <c r="R309" s="26"/>
      <c r="S309" s="28" t="str">
        <f t="shared" si="208"/>
        <v/>
      </c>
      <c r="T309" s="142"/>
      <c r="U309" s="122">
        <f t="shared" ref="U309:U314" si="228">U308</f>
        <v>0</v>
      </c>
      <c r="V309" s="26"/>
      <c r="W309" s="28" t="str">
        <f t="shared" si="209"/>
        <v/>
      </c>
      <c r="X309" s="142"/>
      <c r="Y309" s="122">
        <f t="shared" si="185"/>
        <v>0</v>
      </c>
      <c r="Z309" s="26"/>
      <c r="AA309" s="72" t="str">
        <f t="shared" si="210"/>
        <v/>
      </c>
      <c r="AB309" s="25" t="str">
        <f>IF(G309="","",COUNTIF(Tirades!$AY$5:$AY$1081,G309))</f>
        <v/>
      </c>
      <c r="AC309" s="1" t="str">
        <f>IF(SUMIF(Tirades!$AD$5:$AD$216,G309,Tirades!$AP$5:$AP$216)=0,"",SUMIF(Tirades!$AD$5:$AD$216,G309,Tirades!$AP$5:$AP$216))</f>
        <v/>
      </c>
      <c r="AD309" s="1" t="str">
        <f>IF(SUMIF(Tirades!$AD$221:$AD$432,G309,Tirades!$AP$221:$AP$432)=0,"",SUMIF(Tirades!$AD$221:$AD$432,G309,Tirades!$AP$221:$AP$432))</f>
        <v/>
      </c>
      <c r="AE309" s="1" t="str">
        <f>IF(SUMIF(Tirades!$AD$437:$AD$649,G309,Tirades!$AP$437:$AP$649)=0,"",SUMIF(Tirades!$AD$437:$AD$649,G309,Tirades!$AP$437:$AP$649))</f>
        <v/>
      </c>
      <c r="AF309" s="1" t="str">
        <f>IF(SUMIF(Tirades!$AD$654:$AD$865,G309,Tirades!$AP$654:$AP$865)=0,"",SUMIF(Tirades!$AD$654:$AD$865,G309,Tirades!$AP$654:$AP$865))</f>
        <v/>
      </c>
      <c r="AG309" s="1" t="str">
        <f>IF(SUMIF(Tirades!$AD$870:$AD$1081,G309,Tirades!$AP$870:$AP$1081)=0,"",SUMIF(Tirades!$AD$870:$AD$1081,G309,Tirades!$AP$870:$AP$1081))</f>
        <v/>
      </c>
      <c r="AH309" s="1" t="str">
        <f>IF(SUMIF(Tirades!$AD$5:$AD$1081,G309,Tirades!$AP$5:$AP$1081)=0,"",SUMIF(Tirades!$AD$5:$AD$1081,G309,Tirades!$AP$5:$AP$1081))</f>
        <v/>
      </c>
      <c r="AI309" s="4" t="str">
        <f t="shared" si="211"/>
        <v/>
      </c>
      <c r="AJ309" s="5" t="str">
        <f t="shared" si="212"/>
        <v/>
      </c>
      <c r="AK309" s="1" t="str">
        <f t="shared" si="202"/>
        <v/>
      </c>
      <c r="AL309" s="1">
        <f>SUMIF(Tirades!$AD$5:$AD$1081,G309,Tirades!$AR$5:$AR$1081)</f>
        <v>0</v>
      </c>
      <c r="AM309" s="6">
        <f t="shared" si="213"/>
        <v>0</v>
      </c>
      <c r="AN309" s="1">
        <f>SUMIF(Tirades!$AD$5:$AD$1081,G309,Tirades!$AS$5:$AS$1081)</f>
        <v>0</v>
      </c>
      <c r="AO309" s="7">
        <f t="shared" si="214"/>
        <v>0</v>
      </c>
      <c r="AP309" s="5" t="str">
        <f t="shared" si="215"/>
        <v/>
      </c>
      <c r="AQ309" s="1" t="str">
        <f t="shared" si="216"/>
        <v/>
      </c>
      <c r="AR309" s="1" t="str">
        <f t="shared" si="217"/>
        <v/>
      </c>
      <c r="AS309" t="str">
        <f t="shared" si="218"/>
        <v/>
      </c>
      <c r="AT309" s="1" t="str">
        <f t="shared" si="190"/>
        <v/>
      </c>
      <c r="AU309" s="1" t="str">
        <f t="shared" si="219"/>
        <v/>
      </c>
      <c r="AV309" t="str">
        <f t="shared" si="220"/>
        <v/>
      </c>
      <c r="AW309" s="1" t="str">
        <f t="shared" si="193"/>
        <v/>
      </c>
      <c r="AX309" s="1" t="str">
        <f t="shared" si="221"/>
        <v/>
      </c>
      <c r="AY309" s="1" t="str">
        <f t="shared" si="222"/>
        <v/>
      </c>
      <c r="AZ309" s="1" t="str">
        <f t="shared" si="196"/>
        <v/>
      </c>
      <c r="BA309" s="1" t="str">
        <f t="shared" si="223"/>
        <v/>
      </c>
      <c r="BB309" s="1" t="str">
        <f t="shared" si="224"/>
        <v/>
      </c>
      <c r="BC309" s="1" t="str">
        <f t="shared" si="199"/>
        <v/>
      </c>
      <c r="BD309" s="1" t="str">
        <f t="shared" si="225"/>
        <v/>
      </c>
      <c r="BE309" s="76" t="str">
        <f>IF(G309="","",(SUMIF(Tirades!$BA$5:$BA$1081,G309,Tirades!$BB$5:$BB$1081)))</f>
        <v/>
      </c>
      <c r="BY309" s="75" t="str">
        <f t="shared" si="203"/>
        <v/>
      </c>
      <c r="BZ309" s="61" t="str">
        <f t="shared" si="204"/>
        <v/>
      </c>
      <c r="CA309" s="90" t="str">
        <f>IF(BZ309="","",((SUMIF(Tirades!$AD$5:$AD$1081,G308,Tirades!$AX$5:$AX$1081))+A308))</f>
        <v/>
      </c>
    </row>
    <row r="310" spans="2:79">
      <c r="B310" s="143"/>
      <c r="C310" s="142"/>
      <c r="D310" s="175"/>
      <c r="E310" s="127">
        <f t="shared" si="201"/>
        <v>0</v>
      </c>
      <c r="F310" s="123"/>
      <c r="G310" s="83"/>
      <c r="H310" s="152"/>
      <c r="I310" s="122">
        <f t="shared" si="184"/>
        <v>0</v>
      </c>
      <c r="J310" s="26"/>
      <c r="K310" s="28" t="str">
        <f t="shared" si="206"/>
        <v/>
      </c>
      <c r="L310" s="142"/>
      <c r="M310" s="122">
        <f t="shared" si="226"/>
        <v>0</v>
      </c>
      <c r="N310" s="26"/>
      <c r="O310" s="28" t="str">
        <f t="shared" si="207"/>
        <v/>
      </c>
      <c r="P310" s="142"/>
      <c r="Q310" s="122">
        <f t="shared" si="227"/>
        <v>0</v>
      </c>
      <c r="R310" s="26"/>
      <c r="S310" s="28" t="str">
        <f t="shared" si="208"/>
        <v/>
      </c>
      <c r="T310" s="142"/>
      <c r="U310" s="122">
        <f t="shared" si="228"/>
        <v>0</v>
      </c>
      <c r="V310" s="26"/>
      <c r="W310" s="28" t="str">
        <f t="shared" si="209"/>
        <v/>
      </c>
      <c r="X310" s="142"/>
      <c r="Y310" s="122">
        <f t="shared" si="185"/>
        <v>0</v>
      </c>
      <c r="Z310" s="26"/>
      <c r="AA310" s="72" t="str">
        <f t="shared" si="210"/>
        <v/>
      </c>
      <c r="AB310" s="25" t="str">
        <f>IF(G310="","",COUNTIF(Tirades!$AY$5:$AY$1081,G310))</f>
        <v/>
      </c>
      <c r="AC310" s="1" t="str">
        <f>IF(SUMIF(Tirades!$AD$5:$AD$216,G310,Tirades!$AP$5:$AP$216)=0,"",SUMIF(Tirades!$AD$5:$AD$216,G310,Tirades!$AP$5:$AP$216))</f>
        <v/>
      </c>
      <c r="AD310" s="1" t="str">
        <f>IF(SUMIF(Tirades!$AD$221:$AD$432,G310,Tirades!$AP$221:$AP$432)=0,"",SUMIF(Tirades!$AD$221:$AD$432,G310,Tirades!$AP$221:$AP$432))</f>
        <v/>
      </c>
      <c r="AE310" s="1" t="str">
        <f>IF(SUMIF(Tirades!$AD$437:$AD$649,G310,Tirades!$AP$437:$AP$649)=0,"",SUMIF(Tirades!$AD$437:$AD$649,G310,Tirades!$AP$437:$AP$649))</f>
        <v/>
      </c>
      <c r="AF310" s="1" t="str">
        <f>IF(SUMIF(Tirades!$AD$654:$AD$865,G310,Tirades!$AP$654:$AP$865)=0,"",SUMIF(Tirades!$AD$654:$AD$865,G310,Tirades!$AP$654:$AP$865))</f>
        <v/>
      </c>
      <c r="AG310" s="1" t="str">
        <f>IF(SUMIF(Tirades!$AD$870:$AD$1081,G310,Tirades!$AP$870:$AP$1081)=0,"",SUMIF(Tirades!$AD$870:$AD$1081,G310,Tirades!$AP$870:$AP$1081))</f>
        <v/>
      </c>
      <c r="AH310" s="1" t="str">
        <f>IF(SUMIF(Tirades!$AD$5:$AD$1081,G310,Tirades!$AP$5:$AP$1081)=0,"",SUMIF(Tirades!$AD$5:$AD$1081,G310,Tirades!$AP$5:$AP$1081))</f>
        <v/>
      </c>
      <c r="AI310" s="4" t="str">
        <f t="shared" si="211"/>
        <v/>
      </c>
      <c r="AJ310" s="5" t="str">
        <f t="shared" si="212"/>
        <v/>
      </c>
      <c r="AK310" s="1" t="str">
        <f t="shared" si="202"/>
        <v/>
      </c>
      <c r="AL310" s="1">
        <f>SUMIF(Tirades!$AD$5:$AD$1081,G310,Tirades!$AR$5:$AR$1081)</f>
        <v>0</v>
      </c>
      <c r="AM310" s="6">
        <f t="shared" si="213"/>
        <v>0</v>
      </c>
      <c r="AN310" s="1">
        <f>SUMIF(Tirades!$AD$5:$AD$1081,G310,Tirades!$AS$5:$AS$1081)</f>
        <v>0</v>
      </c>
      <c r="AO310" s="7">
        <f t="shared" si="214"/>
        <v>0</v>
      </c>
      <c r="AP310" s="5" t="str">
        <f t="shared" si="215"/>
        <v/>
      </c>
      <c r="AQ310" s="1" t="str">
        <f t="shared" si="216"/>
        <v/>
      </c>
      <c r="AR310" s="1" t="str">
        <f t="shared" si="217"/>
        <v/>
      </c>
      <c r="AS310" t="str">
        <f t="shared" si="218"/>
        <v/>
      </c>
      <c r="AT310" s="1" t="str">
        <f t="shared" si="190"/>
        <v/>
      </c>
      <c r="AU310" s="1" t="str">
        <f t="shared" si="219"/>
        <v/>
      </c>
      <c r="AV310" t="str">
        <f t="shared" si="220"/>
        <v/>
      </c>
      <c r="AW310" s="1" t="str">
        <f t="shared" si="193"/>
        <v/>
      </c>
      <c r="AX310" s="1" t="str">
        <f t="shared" si="221"/>
        <v/>
      </c>
      <c r="AY310" s="1" t="str">
        <f t="shared" si="222"/>
        <v/>
      </c>
      <c r="AZ310" s="1" t="str">
        <f t="shared" si="196"/>
        <v/>
      </c>
      <c r="BA310" s="1" t="str">
        <f t="shared" si="223"/>
        <v/>
      </c>
      <c r="BB310" s="1" t="str">
        <f t="shared" si="224"/>
        <v/>
      </c>
      <c r="BC310" s="1" t="str">
        <f t="shared" si="199"/>
        <v/>
      </c>
      <c r="BD310" s="1" t="str">
        <f t="shared" si="225"/>
        <v/>
      </c>
      <c r="BE310" s="76" t="str">
        <f>IF(G310="","",(SUMIF(Tirades!$BA$5:$BA$1081,G310,Tirades!$BB$5:$BB$1081)))</f>
        <v/>
      </c>
      <c r="BY310" s="75" t="str">
        <f t="shared" si="203"/>
        <v/>
      </c>
      <c r="BZ310" s="61" t="str">
        <f t="shared" si="204"/>
        <v/>
      </c>
      <c r="CA310" s="90" t="str">
        <f>IF(BZ310="","",((SUMIF(Tirades!$AD$5:$AD$1081,G309,Tirades!$AX$5:$AX$1081))+A309))</f>
        <v/>
      </c>
    </row>
    <row r="311" spans="2:79">
      <c r="B311" s="143"/>
      <c r="C311" s="142"/>
      <c r="D311" s="175"/>
      <c r="E311" s="127">
        <f t="shared" si="201"/>
        <v>0</v>
      </c>
      <c r="F311" s="123"/>
      <c r="G311" s="83"/>
      <c r="H311" s="152"/>
      <c r="I311" s="122">
        <f t="shared" si="184"/>
        <v>0</v>
      </c>
      <c r="J311" s="26"/>
      <c r="K311" s="28" t="str">
        <f t="shared" si="206"/>
        <v/>
      </c>
      <c r="L311" s="142"/>
      <c r="M311" s="122">
        <f t="shared" si="226"/>
        <v>0</v>
      </c>
      <c r="N311" s="26"/>
      <c r="O311" s="28" t="str">
        <f t="shared" si="207"/>
        <v/>
      </c>
      <c r="P311" s="142"/>
      <c r="Q311" s="122">
        <f t="shared" si="227"/>
        <v>0</v>
      </c>
      <c r="R311" s="26"/>
      <c r="S311" s="28" t="str">
        <f t="shared" si="208"/>
        <v/>
      </c>
      <c r="T311" s="142"/>
      <c r="U311" s="122">
        <f t="shared" si="228"/>
        <v>0</v>
      </c>
      <c r="V311" s="26"/>
      <c r="W311" s="28" t="str">
        <f t="shared" si="209"/>
        <v/>
      </c>
      <c r="X311" s="142"/>
      <c r="Y311" s="122">
        <f t="shared" si="185"/>
        <v>0</v>
      </c>
      <c r="Z311" s="26"/>
      <c r="AA311" s="72" t="str">
        <f t="shared" si="210"/>
        <v/>
      </c>
      <c r="AB311" s="25" t="str">
        <f>IF(G311="","",COUNTIF(Tirades!$AY$5:$AY$1081,G311))</f>
        <v/>
      </c>
      <c r="AC311" s="1" t="str">
        <f>IF(SUMIF(Tirades!$AD$5:$AD$216,G311,Tirades!$AP$5:$AP$216)=0,"",SUMIF(Tirades!$AD$5:$AD$216,G311,Tirades!$AP$5:$AP$216))</f>
        <v/>
      </c>
      <c r="AD311" s="1" t="str">
        <f>IF(SUMIF(Tirades!$AD$221:$AD$432,G311,Tirades!$AP$221:$AP$432)=0,"",SUMIF(Tirades!$AD$221:$AD$432,G311,Tirades!$AP$221:$AP$432))</f>
        <v/>
      </c>
      <c r="AE311" s="1" t="str">
        <f>IF(SUMIF(Tirades!$AD$437:$AD$649,G311,Tirades!$AP$437:$AP$649)=0,"",SUMIF(Tirades!$AD$437:$AD$649,G311,Tirades!$AP$437:$AP$649))</f>
        <v/>
      </c>
      <c r="AF311" s="1" t="str">
        <f>IF(SUMIF(Tirades!$AD$654:$AD$865,G311,Tirades!$AP$654:$AP$865)=0,"",SUMIF(Tirades!$AD$654:$AD$865,G311,Tirades!$AP$654:$AP$865))</f>
        <v/>
      </c>
      <c r="AG311" s="1" t="str">
        <f>IF(SUMIF(Tirades!$AD$870:$AD$1081,G311,Tirades!$AP$870:$AP$1081)=0,"",SUMIF(Tirades!$AD$870:$AD$1081,G311,Tirades!$AP$870:$AP$1081))</f>
        <v/>
      </c>
      <c r="AH311" s="1" t="str">
        <f>IF(SUMIF(Tirades!$AD$5:$AD$1081,G311,Tirades!$AP$5:$AP$1081)=0,"",SUMIF(Tirades!$AD$5:$AD$1081,G311,Tirades!$AP$5:$AP$1081))</f>
        <v/>
      </c>
      <c r="AI311" s="4" t="str">
        <f t="shared" si="211"/>
        <v/>
      </c>
      <c r="AJ311" s="5" t="str">
        <f t="shared" si="212"/>
        <v/>
      </c>
      <c r="AK311" s="1" t="str">
        <f t="shared" si="202"/>
        <v/>
      </c>
      <c r="AL311" s="1">
        <f>SUMIF(Tirades!$AD$5:$AD$1081,G311,Tirades!$AR$5:$AR$1081)</f>
        <v>0</v>
      </c>
      <c r="AM311" s="6">
        <f t="shared" si="213"/>
        <v>0</v>
      </c>
      <c r="AN311" s="1">
        <f>SUMIF(Tirades!$AD$5:$AD$1081,G311,Tirades!$AS$5:$AS$1081)</f>
        <v>0</v>
      </c>
      <c r="AO311" s="7">
        <f t="shared" si="214"/>
        <v>0</v>
      </c>
      <c r="AP311" s="5" t="str">
        <f t="shared" si="215"/>
        <v/>
      </c>
      <c r="AQ311" s="1" t="str">
        <f t="shared" si="216"/>
        <v/>
      </c>
      <c r="AR311" s="1" t="str">
        <f t="shared" si="217"/>
        <v/>
      </c>
      <c r="AS311" t="str">
        <f t="shared" si="218"/>
        <v/>
      </c>
      <c r="AT311" s="1" t="str">
        <f t="shared" si="190"/>
        <v/>
      </c>
      <c r="AU311" s="1" t="str">
        <f t="shared" si="219"/>
        <v/>
      </c>
      <c r="AV311" t="str">
        <f t="shared" si="220"/>
        <v/>
      </c>
      <c r="AW311" s="1" t="str">
        <f t="shared" si="193"/>
        <v/>
      </c>
      <c r="AX311" s="1" t="str">
        <f t="shared" si="221"/>
        <v/>
      </c>
      <c r="AY311" s="1" t="str">
        <f t="shared" si="222"/>
        <v/>
      </c>
      <c r="AZ311" s="1" t="str">
        <f t="shared" si="196"/>
        <v/>
      </c>
      <c r="BA311" s="1" t="str">
        <f t="shared" si="223"/>
        <v/>
      </c>
      <c r="BB311" s="1" t="str">
        <f t="shared" si="224"/>
        <v/>
      </c>
      <c r="BC311" s="1" t="str">
        <f t="shared" si="199"/>
        <v/>
      </c>
      <c r="BD311" s="1" t="str">
        <f t="shared" si="225"/>
        <v/>
      </c>
      <c r="BE311" s="76" t="str">
        <f>IF(G311="","",(SUMIF(Tirades!$BA$5:$BA$1081,G311,Tirades!$BB$5:$BB$1081)))</f>
        <v/>
      </c>
      <c r="BY311" s="75" t="str">
        <f t="shared" si="203"/>
        <v/>
      </c>
      <c r="BZ311" s="61" t="str">
        <f t="shared" si="204"/>
        <v/>
      </c>
      <c r="CA311" s="90" t="str">
        <f>IF(BZ311="","",((SUMIF(Tirades!$AD$5:$AD$1081,G310,Tirades!$AX$5:$AX$1081))+A310))</f>
        <v/>
      </c>
    </row>
    <row r="312" spans="2:79">
      <c r="B312" s="143"/>
      <c r="C312" s="142"/>
      <c r="D312" s="175"/>
      <c r="E312" s="127">
        <f t="shared" si="201"/>
        <v>0</v>
      </c>
      <c r="F312" s="123"/>
      <c r="G312" s="83"/>
      <c r="H312" s="152"/>
      <c r="I312" s="122">
        <f t="shared" si="184"/>
        <v>0</v>
      </c>
      <c r="J312" s="26"/>
      <c r="K312" s="28" t="str">
        <f t="shared" si="206"/>
        <v/>
      </c>
      <c r="L312" s="142"/>
      <c r="M312" s="122">
        <f t="shared" si="226"/>
        <v>0</v>
      </c>
      <c r="N312" s="26"/>
      <c r="O312" s="28" t="str">
        <f t="shared" si="207"/>
        <v/>
      </c>
      <c r="P312" s="142"/>
      <c r="Q312" s="122">
        <f t="shared" si="227"/>
        <v>0</v>
      </c>
      <c r="R312" s="26"/>
      <c r="S312" s="28" t="str">
        <f t="shared" si="208"/>
        <v/>
      </c>
      <c r="T312" s="142"/>
      <c r="U312" s="122">
        <f t="shared" si="228"/>
        <v>0</v>
      </c>
      <c r="V312" s="26"/>
      <c r="W312" s="28" t="str">
        <f t="shared" si="209"/>
        <v/>
      </c>
      <c r="X312" s="142"/>
      <c r="Y312" s="122">
        <f t="shared" si="185"/>
        <v>0</v>
      </c>
      <c r="Z312" s="26"/>
      <c r="AA312" s="72" t="str">
        <f t="shared" si="210"/>
        <v/>
      </c>
      <c r="AB312" s="25" t="str">
        <f>IF(G312="","",COUNTIF(Tirades!$AY$5:$AY$1081,G312))</f>
        <v/>
      </c>
      <c r="AC312" s="1" t="str">
        <f>IF(SUMIF(Tirades!$AD$5:$AD$216,G312,Tirades!$AP$5:$AP$216)=0,"",SUMIF(Tirades!$AD$5:$AD$216,G312,Tirades!$AP$5:$AP$216))</f>
        <v/>
      </c>
      <c r="AD312" s="1" t="str">
        <f>IF(SUMIF(Tirades!$AD$221:$AD$432,G312,Tirades!$AP$221:$AP$432)=0,"",SUMIF(Tirades!$AD$221:$AD$432,G312,Tirades!$AP$221:$AP$432))</f>
        <v/>
      </c>
      <c r="AE312" s="1" t="str">
        <f>IF(SUMIF(Tirades!$AD$437:$AD$649,G312,Tirades!$AP$437:$AP$649)=0,"",SUMIF(Tirades!$AD$437:$AD$649,G312,Tirades!$AP$437:$AP$649))</f>
        <v/>
      </c>
      <c r="AF312" s="1" t="str">
        <f>IF(SUMIF(Tirades!$AD$654:$AD$865,G312,Tirades!$AP$654:$AP$865)=0,"",SUMIF(Tirades!$AD$654:$AD$865,G312,Tirades!$AP$654:$AP$865))</f>
        <v/>
      </c>
      <c r="AG312" s="1" t="str">
        <f>IF(SUMIF(Tirades!$AD$870:$AD$1081,G312,Tirades!$AP$870:$AP$1081)=0,"",SUMIF(Tirades!$AD$870:$AD$1081,G312,Tirades!$AP$870:$AP$1081))</f>
        <v/>
      </c>
      <c r="AH312" s="1" t="str">
        <f>IF(SUMIF(Tirades!$AD$5:$AD$1081,G312,Tirades!$AP$5:$AP$1081)=0,"",SUMIF(Tirades!$AD$5:$AD$1081,G312,Tirades!$AP$5:$AP$1081))</f>
        <v/>
      </c>
      <c r="AI312" s="4" t="str">
        <f t="shared" si="211"/>
        <v/>
      </c>
      <c r="AJ312" s="5" t="str">
        <f t="shared" si="212"/>
        <v/>
      </c>
      <c r="AK312" s="1" t="str">
        <f t="shared" si="202"/>
        <v/>
      </c>
      <c r="AL312" s="1">
        <f>SUMIF(Tirades!$AD$5:$AD$1081,G312,Tirades!$AR$5:$AR$1081)</f>
        <v>0</v>
      </c>
      <c r="AM312" s="6">
        <f t="shared" si="213"/>
        <v>0</v>
      </c>
      <c r="AN312" s="1">
        <f>SUMIF(Tirades!$AD$5:$AD$1081,G312,Tirades!$AS$5:$AS$1081)</f>
        <v>0</v>
      </c>
      <c r="AO312" s="7">
        <f t="shared" si="214"/>
        <v>0</v>
      </c>
      <c r="AP312" s="5" t="str">
        <f t="shared" si="215"/>
        <v/>
      </c>
      <c r="AQ312" s="1" t="str">
        <f t="shared" si="216"/>
        <v/>
      </c>
      <c r="AR312" s="1" t="str">
        <f t="shared" si="217"/>
        <v/>
      </c>
      <c r="AS312" t="str">
        <f t="shared" si="218"/>
        <v/>
      </c>
      <c r="AT312" s="1" t="str">
        <f t="shared" si="190"/>
        <v/>
      </c>
      <c r="AU312" s="1" t="str">
        <f t="shared" si="219"/>
        <v/>
      </c>
      <c r="AV312" t="str">
        <f t="shared" si="220"/>
        <v/>
      </c>
      <c r="AW312" s="1" t="str">
        <f t="shared" si="193"/>
        <v/>
      </c>
      <c r="AX312" s="1" t="str">
        <f t="shared" si="221"/>
        <v/>
      </c>
      <c r="AY312" s="1" t="str">
        <f t="shared" si="222"/>
        <v/>
      </c>
      <c r="AZ312" s="1" t="str">
        <f t="shared" si="196"/>
        <v/>
      </c>
      <c r="BA312" s="1" t="str">
        <f t="shared" si="223"/>
        <v/>
      </c>
      <c r="BB312" s="1" t="str">
        <f t="shared" si="224"/>
        <v/>
      </c>
      <c r="BC312" s="1" t="str">
        <f t="shared" si="199"/>
        <v/>
      </c>
      <c r="BD312" s="1" t="str">
        <f t="shared" si="225"/>
        <v/>
      </c>
      <c r="BE312" s="76" t="str">
        <f>IF(G312="","",(SUMIF(Tirades!$BA$5:$BA$1081,G312,Tirades!$BB$5:$BB$1081)))</f>
        <v/>
      </c>
      <c r="BY312" s="75" t="str">
        <f t="shared" si="203"/>
        <v/>
      </c>
      <c r="BZ312" s="61" t="str">
        <f t="shared" si="204"/>
        <v/>
      </c>
      <c r="CA312" s="90" t="str">
        <f>IF(BZ312="","",((SUMIF(Tirades!$AD$5:$AD$1081,G311,Tirades!$AX$5:$AX$1081))+A311))</f>
        <v/>
      </c>
    </row>
    <row r="313" spans="2:79">
      <c r="B313" s="143"/>
      <c r="C313" s="142"/>
      <c r="D313" s="175"/>
      <c r="E313" s="127">
        <f t="shared" si="201"/>
        <v>0</v>
      </c>
      <c r="F313" s="123"/>
      <c r="G313" s="83"/>
      <c r="H313" s="152"/>
      <c r="I313" s="122">
        <f t="shared" si="184"/>
        <v>0</v>
      </c>
      <c r="J313" s="26"/>
      <c r="K313" s="28" t="str">
        <f t="shared" si="206"/>
        <v/>
      </c>
      <c r="L313" s="142"/>
      <c r="M313" s="122">
        <f t="shared" si="226"/>
        <v>0</v>
      </c>
      <c r="N313" s="26"/>
      <c r="O313" s="28" t="str">
        <f t="shared" si="207"/>
        <v/>
      </c>
      <c r="P313" s="142"/>
      <c r="Q313" s="122">
        <f t="shared" si="227"/>
        <v>0</v>
      </c>
      <c r="R313" s="26"/>
      <c r="S313" s="28" t="str">
        <f t="shared" si="208"/>
        <v/>
      </c>
      <c r="T313" s="142"/>
      <c r="U313" s="122">
        <f t="shared" si="228"/>
        <v>0</v>
      </c>
      <c r="V313" s="26"/>
      <c r="W313" s="28" t="str">
        <f t="shared" si="209"/>
        <v/>
      </c>
      <c r="X313" s="142"/>
      <c r="Y313" s="122">
        <f t="shared" si="185"/>
        <v>0</v>
      </c>
      <c r="Z313" s="26"/>
      <c r="AA313" s="72" t="str">
        <f t="shared" si="210"/>
        <v/>
      </c>
      <c r="AB313" s="25" t="str">
        <f>IF(G313="","",COUNTIF(Tirades!$AY$5:$AY$1081,G313))</f>
        <v/>
      </c>
      <c r="AC313" s="1" t="str">
        <f>IF(SUMIF(Tirades!$AD$5:$AD$216,G313,Tirades!$AP$5:$AP$216)=0,"",SUMIF(Tirades!$AD$5:$AD$216,G313,Tirades!$AP$5:$AP$216))</f>
        <v/>
      </c>
      <c r="AD313" s="1" t="str">
        <f>IF(SUMIF(Tirades!$AD$221:$AD$432,G313,Tirades!$AP$221:$AP$432)=0,"",SUMIF(Tirades!$AD$221:$AD$432,G313,Tirades!$AP$221:$AP$432))</f>
        <v/>
      </c>
      <c r="AE313" s="1" t="str">
        <f>IF(SUMIF(Tirades!$AD$437:$AD$649,G313,Tirades!$AP$437:$AP$649)=0,"",SUMIF(Tirades!$AD$437:$AD$649,G313,Tirades!$AP$437:$AP$649))</f>
        <v/>
      </c>
      <c r="AF313" s="1" t="str">
        <f>IF(SUMIF(Tirades!$AD$654:$AD$865,G313,Tirades!$AP$654:$AP$865)=0,"",SUMIF(Tirades!$AD$654:$AD$865,G313,Tirades!$AP$654:$AP$865))</f>
        <v/>
      </c>
      <c r="AG313" s="1" t="str">
        <f>IF(SUMIF(Tirades!$AD$870:$AD$1081,G313,Tirades!$AP$870:$AP$1081)=0,"",SUMIF(Tirades!$AD$870:$AD$1081,G313,Tirades!$AP$870:$AP$1081))</f>
        <v/>
      </c>
      <c r="AH313" s="1" t="str">
        <f>IF(SUMIF(Tirades!$AD$5:$AD$1081,G313,Tirades!$AP$5:$AP$1081)=0,"",SUMIF(Tirades!$AD$5:$AD$1081,G313,Tirades!$AP$5:$AP$1081))</f>
        <v/>
      </c>
      <c r="AI313" s="4" t="str">
        <f t="shared" si="211"/>
        <v/>
      </c>
      <c r="AJ313" s="5" t="str">
        <f t="shared" si="212"/>
        <v/>
      </c>
      <c r="AK313" s="1" t="str">
        <f t="shared" si="202"/>
        <v/>
      </c>
      <c r="AL313" s="1">
        <f>SUMIF(Tirades!$AD$5:$AD$1081,G313,Tirades!$AR$5:$AR$1081)</f>
        <v>0</v>
      </c>
      <c r="AM313" s="6">
        <f t="shared" si="213"/>
        <v>0</v>
      </c>
      <c r="AN313" s="1">
        <f>SUMIF(Tirades!$AD$5:$AD$1081,G313,Tirades!$AS$5:$AS$1081)</f>
        <v>0</v>
      </c>
      <c r="AO313" s="7">
        <f t="shared" si="214"/>
        <v>0</v>
      </c>
      <c r="AP313" s="5" t="str">
        <f t="shared" si="215"/>
        <v/>
      </c>
      <c r="AQ313" s="1" t="str">
        <f t="shared" si="216"/>
        <v/>
      </c>
      <c r="AR313" s="1" t="str">
        <f t="shared" si="217"/>
        <v/>
      </c>
      <c r="AS313" t="str">
        <f t="shared" si="218"/>
        <v/>
      </c>
      <c r="AT313" s="1" t="str">
        <f t="shared" si="190"/>
        <v/>
      </c>
      <c r="AU313" s="1" t="str">
        <f t="shared" si="219"/>
        <v/>
      </c>
      <c r="AV313" t="str">
        <f t="shared" si="220"/>
        <v/>
      </c>
      <c r="AW313" s="1" t="str">
        <f t="shared" si="193"/>
        <v/>
      </c>
      <c r="AX313" s="1" t="str">
        <f t="shared" si="221"/>
        <v/>
      </c>
      <c r="AY313" s="1" t="str">
        <f t="shared" si="222"/>
        <v/>
      </c>
      <c r="AZ313" s="1" t="str">
        <f t="shared" si="196"/>
        <v/>
      </c>
      <c r="BA313" s="1" t="str">
        <f t="shared" si="223"/>
        <v/>
      </c>
      <c r="BB313" s="1" t="str">
        <f t="shared" si="224"/>
        <v/>
      </c>
      <c r="BC313" s="1" t="str">
        <f t="shared" si="199"/>
        <v/>
      </c>
      <c r="BD313" s="1" t="str">
        <f t="shared" si="225"/>
        <v/>
      </c>
      <c r="BE313" s="76" t="str">
        <f>IF(G313="","",(SUMIF(Tirades!$BA$5:$BA$1081,G313,Tirades!$BB$5:$BB$1081)))</f>
        <v/>
      </c>
      <c r="BY313" s="75" t="str">
        <f t="shared" si="203"/>
        <v/>
      </c>
      <c r="BZ313" s="61" t="str">
        <f t="shared" si="204"/>
        <v/>
      </c>
      <c r="CA313" s="90" t="str">
        <f>IF(BZ313="","",((SUMIF(Tirades!$AD$5:$AD$1081,G312,Tirades!$AX$5:$AX$1081))+A312))</f>
        <v/>
      </c>
    </row>
    <row r="314" spans="2:79">
      <c r="B314" s="143"/>
      <c r="C314" s="142"/>
      <c r="D314" s="176"/>
      <c r="E314" s="127">
        <f t="shared" si="201"/>
        <v>0</v>
      </c>
      <c r="F314" s="123"/>
      <c r="G314" s="83"/>
      <c r="H314" s="152"/>
      <c r="I314" s="122">
        <f t="shared" si="184"/>
        <v>0</v>
      </c>
      <c r="J314" s="26"/>
      <c r="K314" s="28" t="str">
        <f t="shared" si="206"/>
        <v/>
      </c>
      <c r="L314" s="142"/>
      <c r="M314" s="122">
        <f t="shared" si="226"/>
        <v>0</v>
      </c>
      <c r="N314" s="26"/>
      <c r="O314" s="28" t="str">
        <f t="shared" si="207"/>
        <v/>
      </c>
      <c r="P314" s="142"/>
      <c r="Q314" s="122">
        <f t="shared" si="227"/>
        <v>0</v>
      </c>
      <c r="R314" s="26"/>
      <c r="S314" s="28" t="str">
        <f t="shared" si="208"/>
        <v/>
      </c>
      <c r="T314" s="142"/>
      <c r="U314" s="122">
        <f t="shared" si="228"/>
        <v>0</v>
      </c>
      <c r="V314" s="26"/>
      <c r="W314" s="28" t="str">
        <f t="shared" si="209"/>
        <v/>
      </c>
      <c r="X314" s="142"/>
      <c r="Y314" s="122">
        <f t="shared" si="185"/>
        <v>0</v>
      </c>
      <c r="Z314" s="26"/>
      <c r="AA314" s="72" t="str">
        <f t="shared" si="210"/>
        <v/>
      </c>
      <c r="AB314" s="25" t="str">
        <f>IF(G314="","",COUNTIF(Tirades!$AY$5:$AY$1081,G314))</f>
        <v/>
      </c>
      <c r="AC314" s="1" t="str">
        <f>IF(SUMIF(Tirades!$AD$5:$AD$216,G314,Tirades!$AP$5:$AP$216)=0,"",SUMIF(Tirades!$AD$5:$AD$216,G314,Tirades!$AP$5:$AP$216))</f>
        <v/>
      </c>
      <c r="AD314" s="1" t="str">
        <f>IF(SUMIF(Tirades!$AD$221:$AD$432,G314,Tirades!$AP$221:$AP$432)=0,"",SUMIF(Tirades!$AD$221:$AD$432,G314,Tirades!$AP$221:$AP$432))</f>
        <v/>
      </c>
      <c r="AE314" s="1" t="str">
        <f>IF(SUMIF(Tirades!$AD$437:$AD$649,G314,Tirades!$AP$437:$AP$649)=0,"",SUMIF(Tirades!$AD$437:$AD$649,G314,Tirades!$AP$437:$AP$649))</f>
        <v/>
      </c>
      <c r="AF314" s="1" t="str">
        <f>IF(SUMIF(Tirades!$AD$654:$AD$865,G314,Tirades!$AP$654:$AP$865)=0,"",SUMIF(Tirades!$AD$654:$AD$865,G314,Tirades!$AP$654:$AP$865))</f>
        <v/>
      </c>
      <c r="AG314" s="1" t="str">
        <f>IF(SUMIF(Tirades!$AD$870:$AD$1081,G314,Tirades!$AP$870:$AP$1081)=0,"",SUMIF(Tirades!$AD$870:$AD$1081,G314,Tirades!$AP$870:$AP$1081))</f>
        <v/>
      </c>
      <c r="AH314" s="1" t="str">
        <f>IF(SUMIF(Tirades!$AD$5:$AD$1081,G314,Tirades!$AP$5:$AP$1081)=0,"",SUMIF(Tirades!$AD$5:$AD$1081,G314,Tirades!$AP$5:$AP$1081))</f>
        <v/>
      </c>
      <c r="AI314" s="4" t="str">
        <f t="shared" si="211"/>
        <v/>
      </c>
      <c r="AJ314" s="5" t="str">
        <f t="shared" si="212"/>
        <v/>
      </c>
      <c r="AK314" s="1" t="str">
        <f t="shared" si="202"/>
        <v/>
      </c>
      <c r="AL314" s="1">
        <f>SUMIF(Tirades!$AD$5:$AD$1081,G314,Tirades!$AR$5:$AR$1081)</f>
        <v>0</v>
      </c>
      <c r="AM314" s="6">
        <f t="shared" si="213"/>
        <v>0</v>
      </c>
      <c r="AN314" s="1">
        <f>SUMIF(Tirades!$AD$5:$AD$1081,G314,Tirades!$AS$5:$AS$1081)</f>
        <v>0</v>
      </c>
      <c r="AO314" s="7">
        <f t="shared" si="214"/>
        <v>0</v>
      </c>
      <c r="AP314" s="5" t="str">
        <f t="shared" si="215"/>
        <v/>
      </c>
      <c r="AQ314" s="1" t="str">
        <f t="shared" si="216"/>
        <v/>
      </c>
      <c r="AR314" s="1" t="str">
        <f t="shared" si="217"/>
        <v/>
      </c>
      <c r="AS314" t="str">
        <f t="shared" si="218"/>
        <v/>
      </c>
      <c r="AT314" s="1" t="str">
        <f t="shared" si="190"/>
        <v/>
      </c>
      <c r="AU314" s="1" t="str">
        <f t="shared" si="219"/>
        <v/>
      </c>
      <c r="AV314" t="str">
        <f t="shared" si="220"/>
        <v/>
      </c>
      <c r="AW314" s="1" t="str">
        <f t="shared" si="193"/>
        <v/>
      </c>
      <c r="AX314" s="1" t="str">
        <f t="shared" si="221"/>
        <v/>
      </c>
      <c r="AY314" s="1" t="str">
        <f t="shared" si="222"/>
        <v/>
      </c>
      <c r="AZ314" s="1" t="str">
        <f t="shared" si="196"/>
        <v/>
      </c>
      <c r="BA314" s="1" t="str">
        <f t="shared" si="223"/>
        <v/>
      </c>
      <c r="BB314" s="1" t="str">
        <f t="shared" si="224"/>
        <v/>
      </c>
      <c r="BC314" s="1" t="str">
        <f t="shared" si="199"/>
        <v/>
      </c>
      <c r="BD314" s="1" t="str">
        <f t="shared" si="225"/>
        <v/>
      </c>
      <c r="BE314" s="76" t="str">
        <f>IF(G314="","",(SUMIF(Tirades!$BA$5:$BA$1081,G314,Tirades!$BB$5:$BB$1081)))</f>
        <v/>
      </c>
      <c r="BY314" s="75" t="str">
        <f t="shared" si="203"/>
        <v/>
      </c>
      <c r="BZ314" s="61" t="str">
        <f t="shared" si="204"/>
        <v/>
      </c>
      <c r="CA314" s="90" t="str">
        <f>IF(BZ314="","",((SUMIF(Tirades!$AD$5:$AD$1081,G313,Tirades!$AX$5:$AX$1081))+A313))</f>
        <v/>
      </c>
    </row>
    <row r="315" spans="2:79">
      <c r="B315" s="143">
        <v>40</v>
      </c>
      <c r="C315" s="142"/>
      <c r="D315" s="153"/>
      <c r="E315" s="127">
        <f>D315</f>
        <v>0</v>
      </c>
      <c r="F315" s="124"/>
      <c r="G315" s="83"/>
      <c r="H315" s="152"/>
      <c r="I315" s="122">
        <f>H315</f>
        <v>0</v>
      </c>
      <c r="J315" s="26"/>
      <c r="K315" s="28" t="str">
        <f t="shared" si="206"/>
        <v/>
      </c>
      <c r="L315" s="142"/>
      <c r="M315" s="122">
        <f>L315</f>
        <v>0</v>
      </c>
      <c r="N315" s="26"/>
      <c r="O315" s="28" t="str">
        <f t="shared" si="207"/>
        <v/>
      </c>
      <c r="P315" s="142"/>
      <c r="Q315" s="122">
        <f>P315</f>
        <v>0</v>
      </c>
      <c r="R315" s="26"/>
      <c r="S315" s="28" t="str">
        <f t="shared" si="208"/>
        <v/>
      </c>
      <c r="T315" s="142"/>
      <c r="U315" s="122">
        <f>T315</f>
        <v>0</v>
      </c>
      <c r="V315" s="26"/>
      <c r="W315" s="28" t="str">
        <f t="shared" si="209"/>
        <v/>
      </c>
      <c r="X315" s="142"/>
      <c r="Y315" s="122">
        <f>X315</f>
        <v>0</v>
      </c>
      <c r="Z315" s="26"/>
      <c r="AA315" s="72" t="str">
        <f t="shared" si="210"/>
        <v/>
      </c>
      <c r="AB315" s="25" t="str">
        <f>IF(G315="","",COUNTIF(Tirades!$AY$5:$AY$1081,G315))</f>
        <v/>
      </c>
      <c r="AC315" s="1" t="str">
        <f>IF(SUMIF(Tirades!$AD$5:$AD$216,G315,Tirades!$AP$5:$AP$216)=0,"",SUMIF(Tirades!$AD$5:$AD$216,G315,Tirades!$AP$5:$AP$216))</f>
        <v/>
      </c>
      <c r="AD315" s="1" t="str">
        <f>IF(SUMIF(Tirades!$AD$221:$AD$432,G315,Tirades!$AP$221:$AP$432)=0,"",SUMIF(Tirades!$AD$221:$AD$432,G315,Tirades!$AP$221:$AP$432))</f>
        <v/>
      </c>
      <c r="AE315" s="1" t="str">
        <f>IF(SUMIF(Tirades!$AD$437:$AD$649,G315,Tirades!$AP$437:$AP$649)=0,"",SUMIF(Tirades!$AD$437:$AD$649,G315,Tirades!$AP$437:$AP$649))</f>
        <v/>
      </c>
      <c r="AF315" s="1" t="str">
        <f>IF(SUMIF(Tirades!$AD$654:$AD$865,G315,Tirades!$AP$654:$AP$865)=0,"",SUMIF(Tirades!$AD$654:$AD$865,G315,Tirades!$AP$654:$AP$865))</f>
        <v/>
      </c>
      <c r="AG315" s="1" t="str">
        <f>IF(SUMIF(Tirades!$AD$870:$AD$1081,G315,Tirades!$AP$870:$AP$1081)=0,"",SUMIF(Tirades!$AD$870:$AD$1081,G315,Tirades!$AP$870:$AP$1081))</f>
        <v/>
      </c>
      <c r="AH315" s="1" t="str">
        <f>IF(SUMIF(Tirades!$AD$5:$AD$1081,G315,Tirades!$AP$5:$AP$1081)=0,"",SUMIF(Tirades!$AD$5:$AD$1081,G315,Tirades!$AP$5:$AP$1081))</f>
        <v/>
      </c>
      <c r="AI315" s="4" t="str">
        <f t="shared" si="211"/>
        <v/>
      </c>
      <c r="AJ315" s="5" t="str">
        <f t="shared" si="212"/>
        <v/>
      </c>
      <c r="AK315" s="1" t="str">
        <f t="shared" si="202"/>
        <v/>
      </c>
      <c r="AL315" s="1">
        <f>SUMIF(Tirades!$AD$5:$AD$1081,G315,Tirades!$AR$5:$AR$1081)</f>
        <v>0</v>
      </c>
      <c r="AM315" s="6">
        <f t="shared" si="213"/>
        <v>0</v>
      </c>
      <c r="AN315" s="1">
        <f>SUMIF(Tirades!$AD$5:$AD$1081,G315,Tirades!$AS$5:$AS$1081)</f>
        <v>0</v>
      </c>
      <c r="AO315" s="7">
        <f t="shared" si="214"/>
        <v>0</v>
      </c>
      <c r="AP315" s="5" t="str">
        <f t="shared" si="215"/>
        <v/>
      </c>
      <c r="AQ315" s="1" t="str">
        <f t="shared" si="216"/>
        <v/>
      </c>
      <c r="AR315" s="1" t="str">
        <f t="shared" si="217"/>
        <v/>
      </c>
      <c r="AS315" t="str">
        <f t="shared" si="218"/>
        <v/>
      </c>
      <c r="AT315" s="1" t="str">
        <f t="shared" si="190"/>
        <v/>
      </c>
      <c r="AU315" s="1" t="str">
        <f t="shared" si="219"/>
        <v/>
      </c>
      <c r="AV315" t="str">
        <f t="shared" si="220"/>
        <v/>
      </c>
      <c r="AW315" s="1" t="str">
        <f t="shared" si="193"/>
        <v/>
      </c>
      <c r="AX315" s="1" t="str">
        <f t="shared" si="221"/>
        <v/>
      </c>
      <c r="AY315" s="1" t="str">
        <f t="shared" si="222"/>
        <v/>
      </c>
      <c r="AZ315" s="1" t="str">
        <f t="shared" si="196"/>
        <v/>
      </c>
      <c r="BA315" s="1" t="str">
        <f t="shared" si="223"/>
        <v/>
      </c>
      <c r="BB315" s="1" t="str">
        <f t="shared" si="224"/>
        <v/>
      </c>
      <c r="BC315" s="1" t="str">
        <f t="shared" si="199"/>
        <v/>
      </c>
      <c r="BD315" s="1" t="str">
        <f t="shared" si="225"/>
        <v/>
      </c>
      <c r="BE315" s="76" t="str">
        <f>IF(G315="","",(SUMIF(Tirades!$BA$5:$BA$1081,G315,Tirades!$BB$5:$BB$1081)))</f>
        <v/>
      </c>
      <c r="BY315" s="75" t="str">
        <f t="shared" si="203"/>
        <v/>
      </c>
      <c r="BZ315" s="61" t="str">
        <f t="shared" si="204"/>
        <v/>
      </c>
      <c r="CA315" s="90" t="str">
        <f>IF(BZ315="","",((SUMIF(Tirades!$AD$5:$AD$1081,G314,Tirades!$AX$5:$AX$1081))+A314))</f>
        <v/>
      </c>
    </row>
    <row r="316" spans="2:79">
      <c r="B316" s="143"/>
      <c r="C316" s="142"/>
      <c r="D316" s="142"/>
      <c r="E316" s="127">
        <f t="shared" si="201"/>
        <v>0</v>
      </c>
      <c r="F316" s="123"/>
      <c r="G316" s="83"/>
      <c r="H316" s="152"/>
      <c r="I316" s="122">
        <f t="shared" si="184"/>
        <v>0</v>
      </c>
      <c r="J316" s="26"/>
      <c r="K316" s="28" t="str">
        <f t="shared" si="206"/>
        <v/>
      </c>
      <c r="L316" s="142"/>
      <c r="M316" s="122">
        <f t="shared" ref="M316:M322" si="229">M315</f>
        <v>0</v>
      </c>
      <c r="N316" s="26"/>
      <c r="O316" s="28" t="str">
        <f t="shared" si="207"/>
        <v/>
      </c>
      <c r="P316" s="142"/>
      <c r="Q316" s="122">
        <f t="shared" ref="Q316:Q322" si="230">Q315</f>
        <v>0</v>
      </c>
      <c r="R316" s="26"/>
      <c r="S316" s="28" t="str">
        <f t="shared" si="208"/>
        <v/>
      </c>
      <c r="T316" s="142"/>
      <c r="U316" s="122">
        <f t="shared" ref="U316:U322" si="231">U315</f>
        <v>0</v>
      </c>
      <c r="V316" s="26"/>
      <c r="W316" s="28" t="str">
        <f t="shared" si="209"/>
        <v/>
      </c>
      <c r="X316" s="142"/>
      <c r="Y316" s="122">
        <f t="shared" si="185"/>
        <v>0</v>
      </c>
      <c r="Z316" s="26"/>
      <c r="AA316" s="72" t="str">
        <f t="shared" si="210"/>
        <v/>
      </c>
      <c r="AB316" s="25" t="str">
        <f>IF(G316="","",COUNTIF(Tirades!$AY$5:$AY$1081,G316))</f>
        <v/>
      </c>
      <c r="AC316" s="1" t="str">
        <f>IF(SUMIF(Tirades!$AD$5:$AD$216,G316,Tirades!$AP$5:$AP$216)=0,"",SUMIF(Tirades!$AD$5:$AD$216,G316,Tirades!$AP$5:$AP$216))</f>
        <v/>
      </c>
      <c r="AD316" s="1" t="str">
        <f>IF(SUMIF(Tirades!$AD$221:$AD$432,G316,Tirades!$AP$221:$AP$432)=0,"",SUMIF(Tirades!$AD$221:$AD$432,G316,Tirades!$AP$221:$AP$432))</f>
        <v/>
      </c>
      <c r="AE316" s="1" t="str">
        <f>IF(SUMIF(Tirades!$AD$437:$AD$649,G316,Tirades!$AP$437:$AP$649)=0,"",SUMIF(Tirades!$AD$437:$AD$649,G316,Tirades!$AP$437:$AP$649))</f>
        <v/>
      </c>
      <c r="AF316" s="1" t="str">
        <f>IF(SUMIF(Tirades!$AD$654:$AD$865,G316,Tirades!$AP$654:$AP$865)=0,"",SUMIF(Tirades!$AD$654:$AD$865,G316,Tirades!$AP$654:$AP$865))</f>
        <v/>
      </c>
      <c r="AG316" s="1" t="str">
        <f>IF(SUMIF(Tirades!$AD$870:$AD$1081,G316,Tirades!$AP$870:$AP$1081)=0,"",SUMIF(Tirades!$AD$870:$AD$1081,G316,Tirades!$AP$870:$AP$1081))</f>
        <v/>
      </c>
      <c r="AH316" s="1" t="str">
        <f>IF(SUMIF(Tirades!$AD$5:$AD$1081,G316,Tirades!$AP$5:$AP$1081)=0,"",SUMIF(Tirades!$AD$5:$AD$1081,G316,Tirades!$AP$5:$AP$1081))</f>
        <v/>
      </c>
      <c r="AI316" s="4" t="str">
        <f t="shared" si="211"/>
        <v/>
      </c>
      <c r="AJ316" s="5" t="str">
        <f t="shared" si="212"/>
        <v/>
      </c>
      <c r="AK316" s="1" t="str">
        <f t="shared" si="202"/>
        <v/>
      </c>
      <c r="AL316" s="1">
        <f>SUMIF(Tirades!$AD$5:$AD$1081,G316,Tirades!$AR$5:$AR$1081)</f>
        <v>0</v>
      </c>
      <c r="AM316" s="6">
        <f t="shared" si="213"/>
        <v>0</v>
      </c>
      <c r="AN316" s="1">
        <f>SUMIF(Tirades!$AD$5:$AD$1081,G316,Tirades!$AS$5:$AS$1081)</f>
        <v>0</v>
      </c>
      <c r="AO316" s="7">
        <f t="shared" si="214"/>
        <v>0</v>
      </c>
      <c r="AP316" s="5" t="str">
        <f t="shared" si="215"/>
        <v/>
      </c>
      <c r="AQ316" s="1" t="str">
        <f t="shared" si="216"/>
        <v/>
      </c>
      <c r="AR316" s="1" t="str">
        <f t="shared" si="217"/>
        <v/>
      </c>
      <c r="AS316" t="str">
        <f t="shared" si="218"/>
        <v/>
      </c>
      <c r="AT316" s="1" t="str">
        <f t="shared" si="190"/>
        <v/>
      </c>
      <c r="AU316" s="1" t="str">
        <f t="shared" si="219"/>
        <v/>
      </c>
      <c r="AV316" t="str">
        <f t="shared" si="220"/>
        <v/>
      </c>
      <c r="AW316" s="1" t="str">
        <f t="shared" si="193"/>
        <v/>
      </c>
      <c r="AX316" s="1" t="str">
        <f t="shared" si="221"/>
        <v/>
      </c>
      <c r="AY316" s="1" t="str">
        <f t="shared" si="222"/>
        <v/>
      </c>
      <c r="AZ316" s="1" t="str">
        <f t="shared" si="196"/>
        <v/>
      </c>
      <c r="BA316" s="1" t="str">
        <f t="shared" si="223"/>
        <v/>
      </c>
      <c r="BB316" s="1" t="str">
        <f t="shared" si="224"/>
        <v/>
      </c>
      <c r="BC316" s="1" t="str">
        <f t="shared" si="199"/>
        <v/>
      </c>
      <c r="BD316" s="1" t="str">
        <f t="shared" si="225"/>
        <v/>
      </c>
      <c r="BE316" s="76" t="str">
        <f>IF(G316="","",(SUMIF(Tirades!$BA$5:$BA$1081,G316,Tirades!$BB$5:$BB$1081)))</f>
        <v/>
      </c>
      <c r="BY316" s="75" t="str">
        <f t="shared" si="203"/>
        <v/>
      </c>
      <c r="BZ316" s="61" t="str">
        <f t="shared" si="204"/>
        <v/>
      </c>
      <c r="CA316" s="90" t="str">
        <f>IF(BZ316="","",((SUMIF(Tirades!$AD$5:$AD$1081,G315,Tirades!$AX$5:$AX$1081))+A315))</f>
        <v/>
      </c>
    </row>
    <row r="317" spans="2:79">
      <c r="B317" s="143"/>
      <c r="C317" s="142"/>
      <c r="D317" s="142"/>
      <c r="E317" s="127">
        <f t="shared" si="201"/>
        <v>0</v>
      </c>
      <c r="F317" s="123"/>
      <c r="G317" s="83"/>
      <c r="H317" s="152"/>
      <c r="I317" s="122">
        <f t="shared" si="184"/>
        <v>0</v>
      </c>
      <c r="J317" s="26"/>
      <c r="K317" s="28" t="str">
        <f t="shared" si="206"/>
        <v/>
      </c>
      <c r="L317" s="142"/>
      <c r="M317" s="122">
        <f t="shared" si="229"/>
        <v>0</v>
      </c>
      <c r="N317" s="26"/>
      <c r="O317" s="28" t="str">
        <f t="shared" si="207"/>
        <v/>
      </c>
      <c r="P317" s="142"/>
      <c r="Q317" s="122">
        <f t="shared" si="230"/>
        <v>0</v>
      </c>
      <c r="R317" s="26"/>
      <c r="S317" s="28" t="str">
        <f t="shared" si="208"/>
        <v/>
      </c>
      <c r="T317" s="142"/>
      <c r="U317" s="122">
        <f t="shared" si="231"/>
        <v>0</v>
      </c>
      <c r="V317" s="26"/>
      <c r="W317" s="28" t="str">
        <f t="shared" si="209"/>
        <v/>
      </c>
      <c r="X317" s="142"/>
      <c r="Y317" s="122">
        <f t="shared" si="185"/>
        <v>0</v>
      </c>
      <c r="Z317" s="26"/>
      <c r="AA317" s="72" t="str">
        <f t="shared" si="210"/>
        <v/>
      </c>
      <c r="AB317" s="25" t="str">
        <f>IF(G317="","",COUNTIF(Tirades!$AY$5:$AY$1081,G317))</f>
        <v/>
      </c>
      <c r="AC317" s="1" t="str">
        <f>IF(SUMIF(Tirades!$AD$5:$AD$216,G317,Tirades!$AP$5:$AP$216)=0,"",SUMIF(Tirades!$AD$5:$AD$216,G317,Tirades!$AP$5:$AP$216))</f>
        <v/>
      </c>
      <c r="AD317" s="1" t="str">
        <f>IF(SUMIF(Tirades!$AD$221:$AD$432,G317,Tirades!$AP$221:$AP$432)=0,"",SUMIF(Tirades!$AD$221:$AD$432,G317,Tirades!$AP$221:$AP$432))</f>
        <v/>
      </c>
      <c r="AE317" s="1" t="str">
        <f>IF(SUMIF(Tirades!$AD$437:$AD$649,G317,Tirades!$AP$437:$AP$649)=0,"",SUMIF(Tirades!$AD$437:$AD$649,G317,Tirades!$AP$437:$AP$649))</f>
        <v/>
      </c>
      <c r="AF317" s="1" t="str">
        <f>IF(SUMIF(Tirades!$AD$654:$AD$865,G317,Tirades!$AP$654:$AP$865)=0,"",SUMIF(Tirades!$AD$654:$AD$865,G317,Tirades!$AP$654:$AP$865))</f>
        <v/>
      </c>
      <c r="AG317" s="1" t="str">
        <f>IF(SUMIF(Tirades!$AD$870:$AD$1081,G317,Tirades!$AP$870:$AP$1081)=0,"",SUMIF(Tirades!$AD$870:$AD$1081,G317,Tirades!$AP$870:$AP$1081))</f>
        <v/>
      </c>
      <c r="AH317" s="1" t="str">
        <f>IF(SUMIF(Tirades!$AD$5:$AD$1081,G317,Tirades!$AP$5:$AP$1081)=0,"",SUMIF(Tirades!$AD$5:$AD$1081,G317,Tirades!$AP$5:$AP$1081))</f>
        <v/>
      </c>
      <c r="AI317" s="4" t="str">
        <f t="shared" si="211"/>
        <v/>
      </c>
      <c r="AJ317" s="5" t="str">
        <f t="shared" si="212"/>
        <v/>
      </c>
      <c r="AK317" s="1" t="str">
        <f t="shared" si="202"/>
        <v/>
      </c>
      <c r="AL317" s="1">
        <f>SUMIF(Tirades!$AD$5:$AD$1081,G317,Tirades!$AR$5:$AR$1081)</f>
        <v>0</v>
      </c>
      <c r="AM317" s="6">
        <f t="shared" si="213"/>
        <v>0</v>
      </c>
      <c r="AN317" s="1">
        <f>SUMIF(Tirades!$AD$5:$AD$1081,G317,Tirades!$AS$5:$AS$1081)</f>
        <v>0</v>
      </c>
      <c r="AO317" s="7">
        <f t="shared" si="214"/>
        <v>0</v>
      </c>
      <c r="AP317" s="5" t="str">
        <f t="shared" si="215"/>
        <v/>
      </c>
      <c r="AQ317" s="1" t="str">
        <f t="shared" si="216"/>
        <v/>
      </c>
      <c r="AR317" s="1" t="str">
        <f t="shared" si="217"/>
        <v/>
      </c>
      <c r="AS317" t="str">
        <f t="shared" si="218"/>
        <v/>
      </c>
      <c r="AT317" s="1" t="str">
        <f t="shared" si="190"/>
        <v/>
      </c>
      <c r="AU317" s="1" t="str">
        <f t="shared" si="219"/>
        <v/>
      </c>
      <c r="AV317" t="str">
        <f t="shared" si="220"/>
        <v/>
      </c>
      <c r="AW317" s="1" t="str">
        <f t="shared" si="193"/>
        <v/>
      </c>
      <c r="AX317" s="1" t="str">
        <f t="shared" si="221"/>
        <v/>
      </c>
      <c r="AY317" s="1" t="str">
        <f t="shared" si="222"/>
        <v/>
      </c>
      <c r="AZ317" s="1" t="str">
        <f t="shared" si="196"/>
        <v/>
      </c>
      <c r="BA317" s="1" t="str">
        <f t="shared" si="223"/>
        <v/>
      </c>
      <c r="BB317" s="1" t="str">
        <f t="shared" si="224"/>
        <v/>
      </c>
      <c r="BC317" s="1" t="str">
        <f t="shared" si="199"/>
        <v/>
      </c>
      <c r="BD317" s="1" t="str">
        <f t="shared" si="225"/>
        <v/>
      </c>
      <c r="BE317" s="76" t="str">
        <f>IF(G317="","",(SUMIF(Tirades!$BA$5:$BA$1081,G317,Tirades!$BB$5:$BB$1081)))</f>
        <v/>
      </c>
      <c r="BY317" s="75" t="str">
        <f t="shared" si="203"/>
        <v/>
      </c>
      <c r="BZ317" s="61" t="str">
        <f t="shared" si="204"/>
        <v/>
      </c>
      <c r="CA317" s="90" t="str">
        <f>IF(BZ317="","",((SUMIF(Tirades!$AD$5:$AD$1081,G316,Tirades!$AX$5:$AX$1081))+A316))</f>
        <v/>
      </c>
    </row>
    <row r="318" spans="2:79">
      <c r="B318" s="143"/>
      <c r="C318" s="142"/>
      <c r="D318" s="142"/>
      <c r="E318" s="127">
        <f t="shared" si="201"/>
        <v>0</v>
      </c>
      <c r="F318" s="123"/>
      <c r="G318" s="83"/>
      <c r="H318" s="152"/>
      <c r="I318" s="122">
        <f t="shared" si="184"/>
        <v>0</v>
      </c>
      <c r="J318" s="26"/>
      <c r="K318" s="28" t="str">
        <f t="shared" si="206"/>
        <v/>
      </c>
      <c r="L318" s="142"/>
      <c r="M318" s="122">
        <f t="shared" si="229"/>
        <v>0</v>
      </c>
      <c r="N318" s="26"/>
      <c r="O318" s="28" t="str">
        <f t="shared" si="207"/>
        <v/>
      </c>
      <c r="P318" s="142"/>
      <c r="Q318" s="122">
        <f t="shared" si="230"/>
        <v>0</v>
      </c>
      <c r="R318" s="26"/>
      <c r="S318" s="28" t="str">
        <f t="shared" si="208"/>
        <v/>
      </c>
      <c r="T318" s="142"/>
      <c r="U318" s="122">
        <f t="shared" si="231"/>
        <v>0</v>
      </c>
      <c r="V318" s="26"/>
      <c r="W318" s="28" t="str">
        <f t="shared" si="209"/>
        <v/>
      </c>
      <c r="X318" s="142"/>
      <c r="Y318" s="122">
        <f t="shared" si="185"/>
        <v>0</v>
      </c>
      <c r="Z318" s="26"/>
      <c r="AA318" s="72" t="str">
        <f t="shared" si="210"/>
        <v/>
      </c>
      <c r="AB318" s="25" t="str">
        <f>IF(G318="","",COUNTIF(Tirades!$AY$5:$AY$1081,G318))</f>
        <v/>
      </c>
      <c r="AC318" s="1" t="str">
        <f>IF(SUMIF(Tirades!$AD$5:$AD$216,G318,Tirades!$AP$5:$AP$216)=0,"",SUMIF(Tirades!$AD$5:$AD$216,G318,Tirades!$AP$5:$AP$216))</f>
        <v/>
      </c>
      <c r="AD318" s="1" t="str">
        <f>IF(SUMIF(Tirades!$AD$221:$AD$432,G318,Tirades!$AP$221:$AP$432)=0,"",SUMIF(Tirades!$AD$221:$AD$432,G318,Tirades!$AP$221:$AP$432))</f>
        <v/>
      </c>
      <c r="AE318" s="1" t="str">
        <f>IF(SUMIF(Tirades!$AD$437:$AD$649,G318,Tirades!$AP$437:$AP$649)=0,"",SUMIF(Tirades!$AD$437:$AD$649,G318,Tirades!$AP$437:$AP$649))</f>
        <v/>
      </c>
      <c r="AF318" s="1" t="str">
        <f>IF(SUMIF(Tirades!$AD$654:$AD$865,G318,Tirades!$AP$654:$AP$865)=0,"",SUMIF(Tirades!$AD$654:$AD$865,G318,Tirades!$AP$654:$AP$865))</f>
        <v/>
      </c>
      <c r="AG318" s="1" t="str">
        <f>IF(SUMIF(Tirades!$AD$870:$AD$1081,G318,Tirades!$AP$870:$AP$1081)=0,"",SUMIF(Tirades!$AD$870:$AD$1081,G318,Tirades!$AP$870:$AP$1081))</f>
        <v/>
      </c>
      <c r="AH318" s="1" t="str">
        <f>IF(SUMIF(Tirades!$AD$5:$AD$1081,G318,Tirades!$AP$5:$AP$1081)=0,"",SUMIF(Tirades!$AD$5:$AD$1081,G318,Tirades!$AP$5:$AP$1081))</f>
        <v/>
      </c>
      <c r="AI318" s="4" t="str">
        <f t="shared" si="211"/>
        <v/>
      </c>
      <c r="AJ318" s="5" t="str">
        <f t="shared" si="212"/>
        <v/>
      </c>
      <c r="AK318" s="1" t="str">
        <f t="shared" si="202"/>
        <v/>
      </c>
      <c r="AL318" s="1">
        <f>SUMIF(Tirades!$AD$5:$AD$1081,G318,Tirades!$AR$5:$AR$1081)</f>
        <v>0</v>
      </c>
      <c r="AM318" s="6">
        <f t="shared" si="213"/>
        <v>0</v>
      </c>
      <c r="AN318" s="1">
        <f>SUMIF(Tirades!$AD$5:$AD$1081,G318,Tirades!$AS$5:$AS$1081)</f>
        <v>0</v>
      </c>
      <c r="AO318" s="7">
        <f t="shared" si="214"/>
        <v>0</v>
      </c>
      <c r="AP318" s="5" t="str">
        <f t="shared" si="215"/>
        <v/>
      </c>
      <c r="AQ318" s="1" t="str">
        <f t="shared" si="216"/>
        <v/>
      </c>
      <c r="AR318" s="1" t="str">
        <f t="shared" si="217"/>
        <v/>
      </c>
      <c r="AS318" t="str">
        <f t="shared" si="218"/>
        <v/>
      </c>
      <c r="AT318" s="1" t="str">
        <f t="shared" si="190"/>
        <v/>
      </c>
      <c r="AU318" s="1" t="str">
        <f t="shared" si="219"/>
        <v/>
      </c>
      <c r="AV318" t="str">
        <f t="shared" si="220"/>
        <v/>
      </c>
      <c r="AW318" s="1" t="str">
        <f t="shared" si="193"/>
        <v/>
      </c>
      <c r="AX318" s="1" t="str">
        <f t="shared" si="221"/>
        <v/>
      </c>
      <c r="AY318" s="1" t="str">
        <f t="shared" si="222"/>
        <v/>
      </c>
      <c r="AZ318" s="1" t="str">
        <f t="shared" si="196"/>
        <v/>
      </c>
      <c r="BA318" s="1" t="str">
        <f t="shared" si="223"/>
        <v/>
      </c>
      <c r="BB318" s="1" t="str">
        <f t="shared" si="224"/>
        <v/>
      </c>
      <c r="BC318" s="1" t="str">
        <f t="shared" si="199"/>
        <v/>
      </c>
      <c r="BD318" s="1" t="str">
        <f t="shared" si="225"/>
        <v/>
      </c>
      <c r="BE318" s="76" t="str">
        <f>IF(G318="","",(SUMIF(Tirades!$BA$5:$BA$1081,G318,Tirades!$BB$5:$BB$1081)))</f>
        <v/>
      </c>
      <c r="BY318" s="75" t="str">
        <f t="shared" si="203"/>
        <v/>
      </c>
      <c r="BZ318" s="61" t="str">
        <f t="shared" si="204"/>
        <v/>
      </c>
      <c r="CA318" s="90" t="str">
        <f>IF(BZ318="","",((SUMIF(Tirades!$AD$5:$AD$1081,G317,Tirades!$AX$5:$AX$1081))+A317))</f>
        <v/>
      </c>
    </row>
    <row r="319" spans="2:79">
      <c r="B319" s="143"/>
      <c r="C319" s="142"/>
      <c r="D319" s="142"/>
      <c r="E319" s="127">
        <f t="shared" si="201"/>
        <v>0</v>
      </c>
      <c r="F319" s="123"/>
      <c r="G319" s="83"/>
      <c r="H319" s="152"/>
      <c r="I319" s="122">
        <f t="shared" si="184"/>
        <v>0</v>
      </c>
      <c r="J319" s="26"/>
      <c r="K319" s="28" t="str">
        <f t="shared" si="206"/>
        <v/>
      </c>
      <c r="L319" s="142"/>
      <c r="M319" s="122">
        <f t="shared" si="229"/>
        <v>0</v>
      </c>
      <c r="N319" s="26"/>
      <c r="O319" s="28" t="str">
        <f t="shared" si="207"/>
        <v/>
      </c>
      <c r="P319" s="142"/>
      <c r="Q319" s="122">
        <f t="shared" si="230"/>
        <v>0</v>
      </c>
      <c r="R319" s="26"/>
      <c r="S319" s="28" t="str">
        <f t="shared" si="208"/>
        <v/>
      </c>
      <c r="T319" s="142"/>
      <c r="U319" s="122">
        <f t="shared" si="231"/>
        <v>0</v>
      </c>
      <c r="V319" s="26"/>
      <c r="W319" s="28" t="str">
        <f t="shared" si="209"/>
        <v/>
      </c>
      <c r="X319" s="142"/>
      <c r="Y319" s="122">
        <f t="shared" si="185"/>
        <v>0</v>
      </c>
      <c r="Z319" s="26"/>
      <c r="AA319" s="72" t="str">
        <f t="shared" si="210"/>
        <v/>
      </c>
      <c r="AB319" s="25" t="str">
        <f>IF(G319="","",COUNTIF(Tirades!$AY$5:$AY$1081,G319))</f>
        <v/>
      </c>
      <c r="AC319" s="1" t="str">
        <f>IF(SUMIF(Tirades!$AD$5:$AD$216,G319,Tirades!$AP$5:$AP$216)=0,"",SUMIF(Tirades!$AD$5:$AD$216,G319,Tirades!$AP$5:$AP$216))</f>
        <v/>
      </c>
      <c r="AD319" s="1" t="str">
        <f>IF(SUMIF(Tirades!$AD$221:$AD$432,G319,Tirades!$AP$221:$AP$432)=0,"",SUMIF(Tirades!$AD$221:$AD$432,G319,Tirades!$AP$221:$AP$432))</f>
        <v/>
      </c>
      <c r="AE319" s="1" t="str">
        <f>IF(SUMIF(Tirades!$AD$437:$AD$649,G319,Tirades!$AP$437:$AP$649)=0,"",SUMIF(Tirades!$AD$437:$AD$649,G319,Tirades!$AP$437:$AP$649))</f>
        <v/>
      </c>
      <c r="AF319" s="1" t="str">
        <f>IF(SUMIF(Tirades!$AD$654:$AD$865,G319,Tirades!$AP$654:$AP$865)=0,"",SUMIF(Tirades!$AD$654:$AD$865,G319,Tirades!$AP$654:$AP$865))</f>
        <v/>
      </c>
      <c r="AG319" s="1" t="str">
        <f>IF(SUMIF(Tirades!$AD$870:$AD$1081,G319,Tirades!$AP$870:$AP$1081)=0,"",SUMIF(Tirades!$AD$870:$AD$1081,G319,Tirades!$AP$870:$AP$1081))</f>
        <v/>
      </c>
      <c r="AH319" s="1" t="str">
        <f>IF(SUMIF(Tirades!$AD$5:$AD$1081,G319,Tirades!$AP$5:$AP$1081)=0,"",SUMIF(Tirades!$AD$5:$AD$1081,G319,Tirades!$AP$5:$AP$1081))</f>
        <v/>
      </c>
      <c r="AI319" s="4" t="str">
        <f t="shared" si="211"/>
        <v/>
      </c>
      <c r="AJ319" s="5" t="str">
        <f t="shared" si="212"/>
        <v/>
      </c>
      <c r="AK319" s="1" t="str">
        <f t="shared" si="202"/>
        <v/>
      </c>
      <c r="AL319" s="1">
        <f>SUMIF(Tirades!$AD$5:$AD$1081,G319,Tirades!$AR$5:$AR$1081)</f>
        <v>0</v>
      </c>
      <c r="AM319" s="6">
        <f t="shared" si="213"/>
        <v>0</v>
      </c>
      <c r="AN319" s="1">
        <f>SUMIF(Tirades!$AD$5:$AD$1081,G319,Tirades!$AS$5:$AS$1081)</f>
        <v>0</v>
      </c>
      <c r="AO319" s="7">
        <f t="shared" si="214"/>
        <v>0</v>
      </c>
      <c r="AP319" s="5" t="str">
        <f t="shared" si="215"/>
        <v/>
      </c>
      <c r="AQ319" s="1" t="str">
        <f t="shared" si="216"/>
        <v/>
      </c>
      <c r="AR319" s="1" t="str">
        <f t="shared" si="217"/>
        <v/>
      </c>
      <c r="AS319" t="str">
        <f t="shared" si="218"/>
        <v/>
      </c>
      <c r="AT319" s="1" t="str">
        <f t="shared" si="190"/>
        <v/>
      </c>
      <c r="AU319" s="1" t="str">
        <f t="shared" si="219"/>
        <v/>
      </c>
      <c r="AV319" t="str">
        <f t="shared" si="220"/>
        <v/>
      </c>
      <c r="AW319" s="1" t="str">
        <f t="shared" si="193"/>
        <v/>
      </c>
      <c r="AX319" s="1" t="str">
        <f t="shared" si="221"/>
        <v/>
      </c>
      <c r="AY319" s="1" t="str">
        <f t="shared" si="222"/>
        <v/>
      </c>
      <c r="AZ319" s="1" t="str">
        <f t="shared" si="196"/>
        <v/>
      </c>
      <c r="BA319" s="1" t="str">
        <f t="shared" si="223"/>
        <v/>
      </c>
      <c r="BB319" s="1" t="str">
        <f t="shared" si="224"/>
        <v/>
      </c>
      <c r="BC319" s="1" t="str">
        <f t="shared" si="199"/>
        <v/>
      </c>
      <c r="BD319" s="1" t="str">
        <f t="shared" si="225"/>
        <v/>
      </c>
      <c r="BE319" s="76" t="str">
        <f>IF(G319="","",(SUMIF(Tirades!$BA$5:$BA$1081,G319,Tirades!$BB$5:$BB$1081)))</f>
        <v/>
      </c>
      <c r="BY319" s="75" t="str">
        <f t="shared" si="203"/>
        <v/>
      </c>
      <c r="BZ319" s="61" t="str">
        <f t="shared" si="204"/>
        <v/>
      </c>
      <c r="CA319" s="90" t="str">
        <f>IF(BZ319="","",((SUMIF(Tirades!$AD$5:$AD$1081,G318,Tirades!$AX$5:$AX$1081))+A318))</f>
        <v/>
      </c>
    </row>
    <row r="320" spans="2:79">
      <c r="B320" s="143"/>
      <c r="C320" s="142"/>
      <c r="D320" s="142"/>
      <c r="E320" s="127">
        <f t="shared" si="201"/>
        <v>0</v>
      </c>
      <c r="F320" s="123"/>
      <c r="G320" s="83"/>
      <c r="H320" s="152"/>
      <c r="I320" s="122">
        <f t="shared" si="184"/>
        <v>0</v>
      </c>
      <c r="J320" s="26"/>
      <c r="K320" s="28" t="str">
        <f t="shared" si="206"/>
        <v/>
      </c>
      <c r="L320" s="142"/>
      <c r="M320" s="122">
        <f t="shared" si="229"/>
        <v>0</v>
      </c>
      <c r="N320" s="26"/>
      <c r="O320" s="28" t="str">
        <f t="shared" si="207"/>
        <v/>
      </c>
      <c r="P320" s="142"/>
      <c r="Q320" s="122">
        <f t="shared" si="230"/>
        <v>0</v>
      </c>
      <c r="R320" s="26"/>
      <c r="S320" s="28" t="str">
        <f t="shared" si="208"/>
        <v/>
      </c>
      <c r="T320" s="142"/>
      <c r="U320" s="122">
        <f t="shared" si="231"/>
        <v>0</v>
      </c>
      <c r="V320" s="26"/>
      <c r="W320" s="28" t="str">
        <f t="shared" si="209"/>
        <v/>
      </c>
      <c r="X320" s="142"/>
      <c r="Y320" s="122">
        <f t="shared" si="185"/>
        <v>0</v>
      </c>
      <c r="Z320" s="26"/>
      <c r="AA320" s="72" t="str">
        <f t="shared" si="210"/>
        <v/>
      </c>
      <c r="AB320" s="25" t="str">
        <f>IF(G320="","",COUNTIF(Tirades!$AY$5:$AY$1081,G320))</f>
        <v/>
      </c>
      <c r="AC320" s="1" t="str">
        <f>IF(SUMIF(Tirades!$AD$5:$AD$216,G320,Tirades!$AP$5:$AP$216)=0,"",SUMIF(Tirades!$AD$5:$AD$216,G320,Tirades!$AP$5:$AP$216))</f>
        <v/>
      </c>
      <c r="AD320" s="1" t="str">
        <f>IF(SUMIF(Tirades!$AD$221:$AD$432,G320,Tirades!$AP$221:$AP$432)=0,"",SUMIF(Tirades!$AD$221:$AD$432,G320,Tirades!$AP$221:$AP$432))</f>
        <v/>
      </c>
      <c r="AE320" s="1" t="str">
        <f>IF(SUMIF(Tirades!$AD$437:$AD$649,G320,Tirades!$AP$437:$AP$649)=0,"",SUMIF(Tirades!$AD$437:$AD$649,G320,Tirades!$AP$437:$AP$649))</f>
        <v/>
      </c>
      <c r="AF320" s="1" t="str">
        <f>IF(SUMIF(Tirades!$AD$654:$AD$865,G320,Tirades!$AP$654:$AP$865)=0,"",SUMIF(Tirades!$AD$654:$AD$865,G320,Tirades!$AP$654:$AP$865))</f>
        <v/>
      </c>
      <c r="AG320" s="1" t="str">
        <f>IF(SUMIF(Tirades!$AD$870:$AD$1081,G320,Tirades!$AP$870:$AP$1081)=0,"",SUMIF(Tirades!$AD$870:$AD$1081,G320,Tirades!$AP$870:$AP$1081))</f>
        <v/>
      </c>
      <c r="AH320" s="1" t="str">
        <f>IF(SUMIF(Tirades!$AD$5:$AD$1081,G320,Tirades!$AP$5:$AP$1081)=0,"",SUMIF(Tirades!$AD$5:$AD$1081,G320,Tirades!$AP$5:$AP$1081))</f>
        <v/>
      </c>
      <c r="AI320" s="4" t="str">
        <f t="shared" si="211"/>
        <v/>
      </c>
      <c r="AJ320" s="5" t="str">
        <f t="shared" si="212"/>
        <v/>
      </c>
      <c r="AK320" s="1" t="str">
        <f t="shared" si="202"/>
        <v/>
      </c>
      <c r="AL320" s="1">
        <f>SUMIF(Tirades!$AD$5:$AD$1081,G320,Tirades!$AR$5:$AR$1081)</f>
        <v>0</v>
      </c>
      <c r="AM320" s="6">
        <f t="shared" si="213"/>
        <v>0</v>
      </c>
      <c r="AN320" s="1">
        <f>SUMIF(Tirades!$AD$5:$AD$1081,G320,Tirades!$AS$5:$AS$1081)</f>
        <v>0</v>
      </c>
      <c r="AO320" s="7">
        <f t="shared" si="214"/>
        <v>0</v>
      </c>
      <c r="AP320" s="5" t="str">
        <f t="shared" si="215"/>
        <v/>
      </c>
      <c r="AQ320" s="1" t="str">
        <f t="shared" si="216"/>
        <v/>
      </c>
      <c r="AR320" s="1" t="str">
        <f t="shared" si="217"/>
        <v/>
      </c>
      <c r="AS320" t="str">
        <f t="shared" si="218"/>
        <v/>
      </c>
      <c r="AT320" s="1" t="str">
        <f t="shared" si="190"/>
        <v/>
      </c>
      <c r="AU320" s="1" t="str">
        <f t="shared" si="219"/>
        <v/>
      </c>
      <c r="AV320" t="str">
        <f t="shared" si="220"/>
        <v/>
      </c>
      <c r="AW320" s="1" t="str">
        <f t="shared" si="193"/>
        <v/>
      </c>
      <c r="AX320" s="1" t="str">
        <f t="shared" si="221"/>
        <v/>
      </c>
      <c r="AY320" s="1" t="str">
        <f t="shared" si="222"/>
        <v/>
      </c>
      <c r="AZ320" s="1" t="str">
        <f t="shared" si="196"/>
        <v/>
      </c>
      <c r="BA320" s="1" t="str">
        <f t="shared" si="223"/>
        <v/>
      </c>
      <c r="BB320" s="1" t="str">
        <f t="shared" si="224"/>
        <v/>
      </c>
      <c r="BC320" s="1" t="str">
        <f t="shared" si="199"/>
        <v/>
      </c>
      <c r="BD320" s="1" t="str">
        <f t="shared" si="225"/>
        <v/>
      </c>
      <c r="BE320" s="76" t="str">
        <f>IF(G320="","",(SUMIF(Tirades!$BA$5:$BA$1081,G320,Tirades!$BB$5:$BB$1081)))</f>
        <v/>
      </c>
      <c r="BY320" s="75" t="str">
        <f t="shared" si="203"/>
        <v/>
      </c>
      <c r="BZ320" s="61" t="str">
        <f t="shared" si="204"/>
        <v/>
      </c>
      <c r="CA320" s="90" t="str">
        <f>IF(BZ320="","",((SUMIF(Tirades!$AD$5:$AD$1081,G319,Tirades!$AX$5:$AX$1081))+A319))</f>
        <v/>
      </c>
    </row>
    <row r="321" spans="2:79">
      <c r="B321" s="143"/>
      <c r="C321" s="142"/>
      <c r="D321" s="142"/>
      <c r="E321" s="127">
        <f t="shared" si="201"/>
        <v>0</v>
      </c>
      <c r="F321" s="123"/>
      <c r="G321" s="83"/>
      <c r="H321" s="152"/>
      <c r="I321" s="122">
        <f t="shared" si="184"/>
        <v>0</v>
      </c>
      <c r="J321" s="26"/>
      <c r="K321" s="28" t="str">
        <f t="shared" si="206"/>
        <v/>
      </c>
      <c r="L321" s="142"/>
      <c r="M321" s="122">
        <f t="shared" si="229"/>
        <v>0</v>
      </c>
      <c r="N321" s="26"/>
      <c r="O321" s="28" t="str">
        <f t="shared" si="207"/>
        <v/>
      </c>
      <c r="P321" s="142"/>
      <c r="Q321" s="122">
        <f t="shared" si="230"/>
        <v>0</v>
      </c>
      <c r="R321" s="26"/>
      <c r="S321" s="28" t="str">
        <f t="shared" si="208"/>
        <v/>
      </c>
      <c r="T321" s="142"/>
      <c r="U321" s="122">
        <f t="shared" si="231"/>
        <v>0</v>
      </c>
      <c r="V321" s="26"/>
      <c r="W321" s="28" t="str">
        <f t="shared" si="209"/>
        <v/>
      </c>
      <c r="X321" s="142"/>
      <c r="Y321" s="122">
        <f t="shared" si="185"/>
        <v>0</v>
      </c>
      <c r="Z321" s="26"/>
      <c r="AA321" s="72" t="str">
        <f t="shared" si="210"/>
        <v/>
      </c>
      <c r="AB321" s="25" t="str">
        <f>IF(G321="","",COUNTIF(Tirades!$AY$5:$AY$1081,G321))</f>
        <v/>
      </c>
      <c r="AC321" s="1" t="str">
        <f>IF(SUMIF(Tirades!$AD$5:$AD$216,G321,Tirades!$AP$5:$AP$216)=0,"",SUMIF(Tirades!$AD$5:$AD$216,G321,Tirades!$AP$5:$AP$216))</f>
        <v/>
      </c>
      <c r="AD321" s="1" t="str">
        <f>IF(SUMIF(Tirades!$AD$221:$AD$432,G321,Tirades!$AP$221:$AP$432)=0,"",SUMIF(Tirades!$AD$221:$AD$432,G321,Tirades!$AP$221:$AP$432))</f>
        <v/>
      </c>
      <c r="AE321" s="1" t="str">
        <f>IF(SUMIF(Tirades!$AD$437:$AD$649,G321,Tirades!$AP$437:$AP$649)=0,"",SUMIF(Tirades!$AD$437:$AD$649,G321,Tirades!$AP$437:$AP$649))</f>
        <v/>
      </c>
      <c r="AF321" s="1" t="str">
        <f>IF(SUMIF(Tirades!$AD$654:$AD$865,G321,Tirades!$AP$654:$AP$865)=0,"",SUMIF(Tirades!$AD$654:$AD$865,G321,Tirades!$AP$654:$AP$865))</f>
        <v/>
      </c>
      <c r="AG321" s="1" t="str">
        <f>IF(SUMIF(Tirades!$AD$870:$AD$1081,G321,Tirades!$AP$870:$AP$1081)=0,"",SUMIF(Tirades!$AD$870:$AD$1081,G321,Tirades!$AP$870:$AP$1081))</f>
        <v/>
      </c>
      <c r="AH321" s="1" t="str">
        <f>IF(SUMIF(Tirades!$AD$5:$AD$1081,G321,Tirades!$AP$5:$AP$1081)=0,"",SUMIF(Tirades!$AD$5:$AD$1081,G321,Tirades!$AP$5:$AP$1081))</f>
        <v/>
      </c>
      <c r="AI321" s="4" t="str">
        <f t="shared" si="211"/>
        <v/>
      </c>
      <c r="AJ321" s="5" t="str">
        <f t="shared" si="212"/>
        <v/>
      </c>
      <c r="AK321" s="1" t="str">
        <f t="shared" si="202"/>
        <v/>
      </c>
      <c r="AL321" s="1">
        <f>SUMIF(Tirades!$AD$5:$AD$1081,G321,Tirades!$AR$5:$AR$1081)</f>
        <v>0</v>
      </c>
      <c r="AM321" s="6">
        <f t="shared" si="213"/>
        <v>0</v>
      </c>
      <c r="AN321" s="1">
        <f>SUMIF(Tirades!$AD$5:$AD$1081,G321,Tirades!$AS$5:$AS$1081)</f>
        <v>0</v>
      </c>
      <c r="AO321" s="7">
        <f t="shared" si="214"/>
        <v>0</v>
      </c>
      <c r="AP321" s="5" t="str">
        <f t="shared" si="215"/>
        <v/>
      </c>
      <c r="AQ321" s="1" t="str">
        <f t="shared" si="216"/>
        <v/>
      </c>
      <c r="AR321" s="1" t="str">
        <f t="shared" si="217"/>
        <v/>
      </c>
      <c r="AS321" t="str">
        <f t="shared" si="218"/>
        <v/>
      </c>
      <c r="AT321" s="1" t="str">
        <f t="shared" si="190"/>
        <v/>
      </c>
      <c r="AU321" s="1" t="str">
        <f t="shared" si="219"/>
        <v/>
      </c>
      <c r="AV321" t="str">
        <f t="shared" si="220"/>
        <v/>
      </c>
      <c r="AW321" s="1" t="str">
        <f t="shared" si="193"/>
        <v/>
      </c>
      <c r="AX321" s="1" t="str">
        <f t="shared" si="221"/>
        <v/>
      </c>
      <c r="AY321" s="1" t="str">
        <f t="shared" si="222"/>
        <v/>
      </c>
      <c r="AZ321" s="1" t="str">
        <f t="shared" si="196"/>
        <v/>
      </c>
      <c r="BA321" s="1" t="str">
        <f t="shared" si="223"/>
        <v/>
      </c>
      <c r="BB321" s="1" t="str">
        <f t="shared" si="224"/>
        <v/>
      </c>
      <c r="BC321" s="1" t="str">
        <f t="shared" si="199"/>
        <v/>
      </c>
      <c r="BD321" s="1" t="str">
        <f t="shared" si="225"/>
        <v/>
      </c>
      <c r="BE321" s="76" t="str">
        <f>IF(G321="","",(SUMIF(Tirades!$BA$5:$BA$1081,G321,Tirades!$BB$5:$BB$1081)))</f>
        <v/>
      </c>
      <c r="BY321" s="75" t="str">
        <f t="shared" si="203"/>
        <v/>
      </c>
      <c r="BZ321" s="61" t="str">
        <f t="shared" si="204"/>
        <v/>
      </c>
      <c r="CA321" s="90" t="str">
        <f>IF(BZ321="","",((SUMIF(Tirades!$AD$5:$AD$1081,G320,Tirades!$AX$5:$AX$1081))+A320))</f>
        <v/>
      </c>
    </row>
    <row r="322" spans="2:79">
      <c r="B322" s="143"/>
      <c r="C322" s="142"/>
      <c r="D322" s="142"/>
      <c r="E322" s="127">
        <f t="shared" si="201"/>
        <v>0</v>
      </c>
      <c r="F322" s="123"/>
      <c r="G322" s="83"/>
      <c r="H322" s="152"/>
      <c r="I322" s="122">
        <f t="shared" si="184"/>
        <v>0</v>
      </c>
      <c r="J322" s="26"/>
      <c r="K322" s="28" t="str">
        <f t="shared" si="206"/>
        <v/>
      </c>
      <c r="L322" s="142"/>
      <c r="M322" s="122">
        <f t="shared" si="229"/>
        <v>0</v>
      </c>
      <c r="N322" s="26"/>
      <c r="O322" s="28" t="str">
        <f t="shared" si="207"/>
        <v/>
      </c>
      <c r="P322" s="142"/>
      <c r="Q322" s="122">
        <f t="shared" si="230"/>
        <v>0</v>
      </c>
      <c r="R322" s="26"/>
      <c r="S322" s="28" t="str">
        <f t="shared" si="208"/>
        <v/>
      </c>
      <c r="T322" s="142"/>
      <c r="U322" s="122">
        <f t="shared" si="231"/>
        <v>0</v>
      </c>
      <c r="V322" s="26"/>
      <c r="W322" s="28" t="str">
        <f t="shared" si="209"/>
        <v/>
      </c>
      <c r="X322" s="142"/>
      <c r="Y322" s="122">
        <f t="shared" si="185"/>
        <v>0</v>
      </c>
      <c r="Z322" s="26"/>
      <c r="AA322" s="72" t="str">
        <f t="shared" si="210"/>
        <v/>
      </c>
      <c r="AB322" s="25" t="str">
        <f>IF(G322="","",COUNTIF(Tirades!$AY$5:$AY$1081,G322))</f>
        <v/>
      </c>
      <c r="AC322" s="1" t="str">
        <f>IF(SUMIF(Tirades!$AD$5:$AD$216,G322,Tirades!$AP$5:$AP$216)=0,"",SUMIF(Tirades!$AD$5:$AD$216,G322,Tirades!$AP$5:$AP$216))</f>
        <v/>
      </c>
      <c r="AD322" s="1" t="str">
        <f>IF(SUMIF(Tirades!$AD$221:$AD$432,G322,Tirades!$AP$221:$AP$432)=0,"",SUMIF(Tirades!$AD$221:$AD$432,G322,Tirades!$AP$221:$AP$432))</f>
        <v/>
      </c>
      <c r="AE322" s="1" t="str">
        <f>IF(SUMIF(Tirades!$AD$437:$AD$649,G322,Tirades!$AP$437:$AP$649)=0,"",SUMIF(Tirades!$AD$437:$AD$649,G322,Tirades!$AP$437:$AP$649))</f>
        <v/>
      </c>
      <c r="AF322" s="1" t="str">
        <f>IF(SUMIF(Tirades!$AD$654:$AD$865,G322,Tirades!$AP$654:$AP$865)=0,"",SUMIF(Tirades!$AD$654:$AD$865,G322,Tirades!$AP$654:$AP$865))</f>
        <v/>
      </c>
      <c r="AG322" s="1" t="str">
        <f>IF(SUMIF(Tirades!$AD$870:$AD$1081,G322,Tirades!$AP$870:$AP$1081)=0,"",SUMIF(Tirades!$AD$870:$AD$1081,G322,Tirades!$AP$870:$AP$1081))</f>
        <v/>
      </c>
      <c r="AH322" s="1" t="str">
        <f>IF(SUMIF(Tirades!$AD$5:$AD$1081,G322,Tirades!$AP$5:$AP$1081)=0,"",SUMIF(Tirades!$AD$5:$AD$1081,G322,Tirades!$AP$5:$AP$1081))</f>
        <v/>
      </c>
      <c r="AI322" s="4" t="str">
        <f t="shared" si="211"/>
        <v/>
      </c>
      <c r="AJ322" s="5" t="str">
        <f t="shared" si="212"/>
        <v/>
      </c>
      <c r="AK322" s="1" t="str">
        <f t="shared" si="202"/>
        <v/>
      </c>
      <c r="AL322" s="1">
        <f>SUMIF(Tirades!$AD$5:$AD$1081,G322,Tirades!$AR$5:$AR$1081)</f>
        <v>0</v>
      </c>
      <c r="AM322" s="6">
        <f t="shared" si="213"/>
        <v>0</v>
      </c>
      <c r="AN322" s="1">
        <f>SUMIF(Tirades!$AD$5:$AD$1081,G322,Tirades!$AS$5:$AS$1081)</f>
        <v>0</v>
      </c>
      <c r="AO322" s="7">
        <f t="shared" si="214"/>
        <v>0</v>
      </c>
      <c r="AP322" s="5" t="str">
        <f t="shared" si="215"/>
        <v/>
      </c>
      <c r="AQ322" s="1" t="str">
        <f t="shared" si="216"/>
        <v/>
      </c>
      <c r="AR322" s="1" t="str">
        <f t="shared" si="217"/>
        <v/>
      </c>
      <c r="AS322" t="str">
        <f t="shared" si="218"/>
        <v/>
      </c>
      <c r="AT322" s="1" t="str">
        <f t="shared" si="190"/>
        <v/>
      </c>
      <c r="AU322" s="1" t="str">
        <f t="shared" si="219"/>
        <v/>
      </c>
      <c r="AV322" t="str">
        <f t="shared" si="220"/>
        <v/>
      </c>
      <c r="AW322" s="1" t="str">
        <f t="shared" si="193"/>
        <v/>
      </c>
      <c r="AX322" s="1" t="str">
        <f t="shared" si="221"/>
        <v/>
      </c>
      <c r="AY322" s="1" t="str">
        <f t="shared" si="222"/>
        <v/>
      </c>
      <c r="AZ322" s="1" t="str">
        <f t="shared" si="196"/>
        <v/>
      </c>
      <c r="BA322" s="1" t="str">
        <f t="shared" si="223"/>
        <v/>
      </c>
      <c r="BB322" s="1" t="str">
        <f t="shared" si="224"/>
        <v/>
      </c>
      <c r="BC322" s="1" t="str">
        <f t="shared" si="199"/>
        <v/>
      </c>
      <c r="BD322" s="1" t="str">
        <f t="shared" si="225"/>
        <v/>
      </c>
      <c r="BE322" s="76" t="str">
        <f>IF(G322="","",(SUMIF(Tirades!$BA$5:$BA$1081,G322,Tirades!$BB$5:$BB$1081)))</f>
        <v/>
      </c>
      <c r="BY322" s="75" t="str">
        <f t="shared" si="203"/>
        <v/>
      </c>
      <c r="BZ322" s="61" t="str">
        <f t="shared" si="204"/>
        <v/>
      </c>
      <c r="CA322" s="90" t="str">
        <f>IF(BZ322="","",((SUMIF(Tirades!$AD$5:$AD$1081,G321,Tirades!$AX$5:$AX$1081))+A321))</f>
        <v/>
      </c>
    </row>
    <row r="323" spans="2:79">
      <c r="F323" s="116" t="s">
        <v>306</v>
      </c>
      <c r="G323" s="116">
        <f>COUNTA(G3:G322)</f>
        <v>220</v>
      </c>
      <c r="BY323" s="77" t="str">
        <f t="shared" si="203"/>
        <v/>
      </c>
      <c r="BZ323" s="78" t="str">
        <f t="shared" si="204"/>
        <v/>
      </c>
      <c r="CA323" s="91" t="str">
        <f>IF(BZ323="","",((SUMIF(Tirades!$AD$5:$AD$1081,G322,Tirades!$AX$5:$AX$1081))+A322))</f>
        <v/>
      </c>
    </row>
    <row r="324" spans="2:79">
      <c r="F324" s="1" t="s">
        <v>307</v>
      </c>
      <c r="G324" s="1">
        <f>(COUNTIF(F3:F322,"f"))+(COUNTIF(F3:F322,"af"))+(COUNTIF(F3:F322,"bf"))</f>
        <v>50</v>
      </c>
      <c r="H324" s="115"/>
    </row>
    <row r="325" spans="2:79">
      <c r="F325" s="1" t="s">
        <v>308</v>
      </c>
      <c r="G325" s="1">
        <f>COUNTIF(F3:F322,"AF")</f>
        <v>6</v>
      </c>
      <c r="H325" s="115"/>
    </row>
    <row r="326" spans="2:79">
      <c r="F326" s="1" t="s">
        <v>309</v>
      </c>
      <c r="G326" s="1">
        <f>COUNTIF(F3:F322,"BF")</f>
        <v>6</v>
      </c>
      <c r="H326" s="115"/>
    </row>
    <row r="327" spans="2:79">
      <c r="F327" s="114" t="s">
        <v>310</v>
      </c>
      <c r="G327" s="1">
        <f>G323-G324</f>
        <v>170</v>
      </c>
    </row>
    <row r="328" spans="2:79">
      <c r="F328" s="114" t="s">
        <v>22</v>
      </c>
      <c r="G328" s="1">
        <f>(COUNTIF(F3:F322,"A"))+(COUNTIF(F3:F322,"AF"))</f>
        <v>13</v>
      </c>
    </row>
    <row r="329" spans="2:79">
      <c r="F329" s="114" t="s">
        <v>23</v>
      </c>
      <c r="G329" s="1">
        <f>(COUNTIF(F3:F322,"B"))+(COUNTIF(F3:F322,"BF"))</f>
        <v>33</v>
      </c>
    </row>
  </sheetData>
  <sheetProtection sheet="1" objects="1" scenarios="1" formatCells="0"/>
  <customSheetViews>
    <customSheetView guid="{90F97C63-FF46-4687-8AC0-BB059271304A}" hiddenColumns="1" topLeftCell="B1">
      <pane xSplit="1" ySplit="2" topLeftCell="C3" activePane="bottomRight" state="frozenSplit"/>
      <selection pane="bottomRight" activeCell="AD66" sqref="AD66"/>
      <rowBreaks count="3" manualBreakCount="3">
        <brk id="82" min="1" max="6" man="1"/>
        <brk id="162" min="1" max="6" man="1"/>
        <brk id="242" max="16383" man="1"/>
      </rowBreaks>
      <pageMargins left="0" right="0" top="0" bottom="0" header="0" footer="0"/>
      <printOptions horizontalCentered="1"/>
      <pageSetup paperSize="9" scale="67" fitToHeight="3" orientation="portrait" useFirstPageNumber="1" horizontalDpi="300" verticalDpi="300" r:id="rId1"/>
      <headerFooter alignWithMargins="0">
        <oddHeader>&amp;C&amp;A</oddHeader>
        <oddFooter>&amp;CPàgina &amp;P</oddFooter>
      </headerFooter>
    </customSheetView>
    <customSheetView guid="{AE9205F7-FE34-4615-BC4D-16E49EF38385}" showPageBreaks="1" fitToPage="1" printArea="1" hiddenColumns="1" topLeftCell="B1">
      <pane xSplit="1" ySplit="2" topLeftCell="H74" activePane="bottomRight" state="frozenSplit"/>
      <selection pane="bottomRight" activeCell="AF100" sqref="AF100"/>
      <rowBreaks count="2" manualBreakCount="2">
        <brk id="82" min="1" max="6" man="1"/>
        <brk id="162" min="1" max="6" man="1"/>
      </rowBreaks>
      <pageMargins left="0" right="0" top="0" bottom="0" header="0" footer="0"/>
      <printOptions horizontalCentered="1"/>
      <pageSetup paperSize="9" scale="70" fitToHeight="3" orientation="portrait" useFirstPageNumber="1" horizontalDpi="300" verticalDpi="300" r:id="rId2"/>
      <headerFooter alignWithMargins="0">
        <oddHeader>&amp;C&amp;A</oddHeader>
        <oddFooter>&amp;CPàgina &amp;P</oddFooter>
      </headerFooter>
    </customSheetView>
    <customSheetView guid="{F94E048D-71E0-4324-8FB1-EB708AA0BFEC}" showPageBreaks="1" fitToPage="1" printArea="1" hiddenColumns="1" topLeftCell="B1">
      <pane xSplit="1" ySplit="2" topLeftCell="C136" activePane="bottomRight" state="frozenSplit"/>
      <selection pane="bottomRight" activeCell="C163" sqref="C163:C170"/>
      <rowBreaks count="2" manualBreakCount="2">
        <brk id="82" min="1" max="6" man="1"/>
        <brk id="162" min="1" max="6" man="1"/>
      </rowBreaks>
      <pageMargins left="0" right="0" top="0" bottom="0" header="0" footer="0"/>
      <printOptions horizontalCentered="1"/>
      <pageSetup paperSize="9" scale="70" fitToHeight="3" orientation="portrait" useFirstPageNumber="1" horizontalDpi="300" verticalDpi="300" r:id="rId3"/>
      <headerFooter alignWithMargins="0">
        <oddHeader>&amp;C&amp;A</oddHeader>
        <oddFooter>&amp;CPàgina &amp;P</oddFooter>
      </headerFooter>
    </customSheetView>
    <customSheetView guid="{4D39C01D-F783-41AA-B2C1-A385FA45C2D1}" hiddenColumns="1" topLeftCell="B1">
      <pane xSplit="1" ySplit="2" topLeftCell="C90" activePane="bottomRight" state="frozenSplit"/>
      <selection pane="bottomRight" activeCell="R93" sqref="R93"/>
      <rowBreaks count="2" manualBreakCount="2">
        <brk id="82" min="1" max="6" man="1"/>
        <brk id="162" min="1" max="6" man="1"/>
      </rowBreaks>
      <pageMargins left="0" right="0" top="0" bottom="0" header="0" footer="0"/>
      <printOptions horizontalCentered="1"/>
      <pageSetup paperSize="8" orientation="portrait" useFirstPageNumber="1" horizontalDpi="300" verticalDpi="300" r:id="rId4"/>
      <headerFooter alignWithMargins="0">
        <oddHeader>&amp;C&amp;A</oddHeader>
        <oddFooter>&amp;CPàgina &amp;P</oddFooter>
      </headerFooter>
    </customSheetView>
    <customSheetView guid="{1B1FDDC4-C135-40FD-98FE-C5C8E2761A79}" hiddenColumns="1" topLeftCell="B1">
      <pane xSplit="1" ySplit="2" topLeftCell="C63" activePane="bottomRight" state="frozenSplit"/>
      <selection pane="bottomRight" activeCell="D83" sqref="D83:D90"/>
      <rowBreaks count="2" manualBreakCount="2">
        <brk id="82" min="1" max="6" man="1"/>
        <brk id="162" min="1" max="6" man="1"/>
      </rowBreaks>
      <pageMargins left="0" right="0" top="0" bottom="0" header="0" footer="0"/>
      <printOptions horizontalCentered="1"/>
      <pageSetup paperSize="8" orientation="portrait" useFirstPageNumber="1" horizontalDpi="300" verticalDpi="300" r:id="rId5"/>
      <headerFooter alignWithMargins="0">
        <oddHeader>&amp;C&amp;A</oddHeader>
        <oddFooter>&amp;CPàgina &amp;P</oddFooter>
      </headerFooter>
    </customSheetView>
    <customSheetView guid="{A6784E2B-67BC-4417-8825-EDB5D29AA073}" hiddenColumns="1" topLeftCell="B1">
      <pane xSplit="1" ySplit="2" topLeftCell="C63" activePane="bottomRight" state="frozenSplit"/>
      <selection pane="bottomRight" activeCell="N87" sqref="N87"/>
      <rowBreaks count="2" manualBreakCount="2">
        <brk id="82" min="1" max="6" man="1"/>
        <brk id="162" min="1" max="6" man="1"/>
      </rowBreaks>
      <pageMargins left="0" right="0" top="0" bottom="0" header="0" footer="0"/>
      <printOptions horizontalCentered="1"/>
      <pageSetup paperSize="8" orientation="portrait" useFirstPageNumber="1" horizontalDpi="300" verticalDpi="300" r:id="rId6"/>
      <headerFooter alignWithMargins="0">
        <oddHeader>&amp;C&amp;A</oddHeader>
        <oddFooter>&amp;CPàgina &amp;P</oddFooter>
      </headerFooter>
    </customSheetView>
    <customSheetView guid="{649B62F2-A6E1-43DC-8B00-F29CFB7B73B6}" hiddenColumns="1" topLeftCell="B1">
      <pane xSplit="1" ySplit="2" topLeftCell="C3" activePane="bottomRight" state="frozenSplit"/>
      <selection pane="bottomRight" activeCell="G125" sqref="G125"/>
      <rowBreaks count="3" manualBreakCount="3">
        <brk id="82" min="1" max="6" man="1"/>
        <brk id="162" min="1" max="6" man="1"/>
        <brk id="242" max="16383" man="1"/>
      </rowBreaks>
      <pageMargins left="0" right="0" top="0" bottom="0" header="0" footer="0"/>
      <printOptions horizontalCentered="1"/>
      <pageSetup paperSize="9" scale="67" fitToHeight="3" orientation="portrait" useFirstPageNumber="1" horizontalDpi="300" verticalDpi="300" r:id="rId7"/>
      <headerFooter alignWithMargins="0">
        <oddHeader>&amp;C&amp;A</oddHeader>
        <oddFooter>&amp;CPàgina &amp;P</oddFooter>
      </headerFooter>
    </customSheetView>
  </customSheetViews>
  <mergeCells count="350">
    <mergeCell ref="B315:B322"/>
    <mergeCell ref="C315:C322"/>
    <mergeCell ref="D315:D322"/>
    <mergeCell ref="H315:H322"/>
    <mergeCell ref="L315:L322"/>
    <mergeCell ref="P315:P322"/>
    <mergeCell ref="T315:T322"/>
    <mergeCell ref="X315:X322"/>
    <mergeCell ref="B299:B306"/>
    <mergeCell ref="C299:C306"/>
    <mergeCell ref="D299:D306"/>
    <mergeCell ref="H299:H306"/>
    <mergeCell ref="L299:L306"/>
    <mergeCell ref="P299:P306"/>
    <mergeCell ref="T299:T306"/>
    <mergeCell ref="X299:X306"/>
    <mergeCell ref="B307:B314"/>
    <mergeCell ref="C307:C314"/>
    <mergeCell ref="D307:D314"/>
    <mergeCell ref="H307:H314"/>
    <mergeCell ref="L307:L314"/>
    <mergeCell ref="P307:P314"/>
    <mergeCell ref="T307:T314"/>
    <mergeCell ref="X307:X314"/>
    <mergeCell ref="B283:B290"/>
    <mergeCell ref="C283:C290"/>
    <mergeCell ref="D283:D290"/>
    <mergeCell ref="H283:H290"/>
    <mergeCell ref="L283:L290"/>
    <mergeCell ref="P283:P290"/>
    <mergeCell ref="T283:T290"/>
    <mergeCell ref="X283:X290"/>
    <mergeCell ref="B291:B298"/>
    <mergeCell ref="C291:C298"/>
    <mergeCell ref="D291:D298"/>
    <mergeCell ref="H291:H298"/>
    <mergeCell ref="L291:L298"/>
    <mergeCell ref="P291:P298"/>
    <mergeCell ref="T291:T298"/>
    <mergeCell ref="X291:X298"/>
    <mergeCell ref="D3:D10"/>
    <mergeCell ref="B3:B10"/>
    <mergeCell ref="H3:H10"/>
    <mergeCell ref="P3:P10"/>
    <mergeCell ref="C3:C10"/>
    <mergeCell ref="H1:J1"/>
    <mergeCell ref="AF1:AF2"/>
    <mergeCell ref="AG1:AG2"/>
    <mergeCell ref="AP1:AP2"/>
    <mergeCell ref="AH1:AH2"/>
    <mergeCell ref="AI1:AI2"/>
    <mergeCell ref="AJ1:AJ2"/>
    <mergeCell ref="AK1:AK2"/>
    <mergeCell ref="AL1:AL2"/>
    <mergeCell ref="AM1:AM2"/>
    <mergeCell ref="AN1:AN2"/>
    <mergeCell ref="AO1:AO2"/>
    <mergeCell ref="T11:T18"/>
    <mergeCell ref="P11:P18"/>
    <mergeCell ref="H19:H26"/>
    <mergeCell ref="L11:L18"/>
    <mergeCell ref="L19:L26"/>
    <mergeCell ref="H11:H18"/>
    <mergeCell ref="X1:Z1"/>
    <mergeCell ref="L3:L10"/>
    <mergeCell ref="L1:N1"/>
    <mergeCell ref="X3:X10"/>
    <mergeCell ref="P1:R1"/>
    <mergeCell ref="T1:V1"/>
    <mergeCell ref="X11:X18"/>
    <mergeCell ref="T3:T10"/>
    <mergeCell ref="T19:T26"/>
    <mergeCell ref="B27:B34"/>
    <mergeCell ref="D27:D34"/>
    <mergeCell ref="H27:H34"/>
    <mergeCell ref="L27:L34"/>
    <mergeCell ref="C27:C34"/>
    <mergeCell ref="B19:B26"/>
    <mergeCell ref="D19:D26"/>
    <mergeCell ref="B11:B18"/>
    <mergeCell ref="D11:D18"/>
    <mergeCell ref="C11:C18"/>
    <mergeCell ref="C19:C26"/>
    <mergeCell ref="B43:B50"/>
    <mergeCell ref="D43:D50"/>
    <mergeCell ref="H43:H50"/>
    <mergeCell ref="L43:L50"/>
    <mergeCell ref="C43:C50"/>
    <mergeCell ref="B35:B42"/>
    <mergeCell ref="D35:D42"/>
    <mergeCell ref="H35:H42"/>
    <mergeCell ref="L35:L42"/>
    <mergeCell ref="C35:C42"/>
    <mergeCell ref="X51:X58"/>
    <mergeCell ref="P59:P66"/>
    <mergeCell ref="T59:T66"/>
    <mergeCell ref="X59:X66"/>
    <mergeCell ref="P51:P58"/>
    <mergeCell ref="T51:T58"/>
    <mergeCell ref="X67:X74"/>
    <mergeCell ref="B59:B66"/>
    <mergeCell ref="D59:D66"/>
    <mergeCell ref="H59:H66"/>
    <mergeCell ref="L59:L66"/>
    <mergeCell ref="C59:C66"/>
    <mergeCell ref="P67:P74"/>
    <mergeCell ref="T67:T74"/>
    <mergeCell ref="B51:B58"/>
    <mergeCell ref="D51:D58"/>
    <mergeCell ref="H51:H58"/>
    <mergeCell ref="L51:L58"/>
    <mergeCell ref="C51:C58"/>
    <mergeCell ref="B67:B74"/>
    <mergeCell ref="L83:L90"/>
    <mergeCell ref="C67:C74"/>
    <mergeCell ref="B75:B82"/>
    <mergeCell ref="D67:D74"/>
    <mergeCell ref="H67:H74"/>
    <mergeCell ref="L67:L74"/>
    <mergeCell ref="P75:P82"/>
    <mergeCell ref="X83:X90"/>
    <mergeCell ref="T75:T82"/>
    <mergeCell ref="X75:X82"/>
    <mergeCell ref="C75:C82"/>
    <mergeCell ref="D75:D82"/>
    <mergeCell ref="H75:H82"/>
    <mergeCell ref="L75:L82"/>
    <mergeCell ref="T91:T98"/>
    <mergeCell ref="X91:X98"/>
    <mergeCell ref="T83:T90"/>
    <mergeCell ref="P83:P90"/>
    <mergeCell ref="T107:T114"/>
    <mergeCell ref="B99:B106"/>
    <mergeCell ref="D99:D106"/>
    <mergeCell ref="H99:H106"/>
    <mergeCell ref="L99:L106"/>
    <mergeCell ref="B107:B114"/>
    <mergeCell ref="C83:C90"/>
    <mergeCell ref="C91:C98"/>
    <mergeCell ref="B83:B90"/>
    <mergeCell ref="D83:D90"/>
    <mergeCell ref="B91:B98"/>
    <mergeCell ref="D91:D98"/>
    <mergeCell ref="H91:H98"/>
    <mergeCell ref="L91:L98"/>
    <mergeCell ref="X107:X114"/>
    <mergeCell ref="C99:C106"/>
    <mergeCell ref="C107:C114"/>
    <mergeCell ref="P99:P106"/>
    <mergeCell ref="T99:T106"/>
    <mergeCell ref="H83:H90"/>
    <mergeCell ref="X99:X106"/>
    <mergeCell ref="D107:D114"/>
    <mergeCell ref="H107:H114"/>
    <mergeCell ref="L107:L114"/>
    <mergeCell ref="P107:P114"/>
    <mergeCell ref="X123:X130"/>
    <mergeCell ref="L115:L122"/>
    <mergeCell ref="P115:P122"/>
    <mergeCell ref="T115:T122"/>
    <mergeCell ref="T27:T34"/>
    <mergeCell ref="T35:T42"/>
    <mergeCell ref="T43:T50"/>
    <mergeCell ref="P27:P34"/>
    <mergeCell ref="P35:P42"/>
    <mergeCell ref="C147:C154"/>
    <mergeCell ref="H147:H154"/>
    <mergeCell ref="T139:T146"/>
    <mergeCell ref="H139:H146"/>
    <mergeCell ref="P139:P146"/>
    <mergeCell ref="P147:P154"/>
    <mergeCell ref="L139:L146"/>
    <mergeCell ref="T147:T154"/>
    <mergeCell ref="D131:D138"/>
    <mergeCell ref="L131:L138"/>
    <mergeCell ref="P131:P138"/>
    <mergeCell ref="C131:C138"/>
    <mergeCell ref="D147:D154"/>
    <mergeCell ref="L147:L154"/>
    <mergeCell ref="D139:D146"/>
    <mergeCell ref="C139:C146"/>
    <mergeCell ref="T131:T138"/>
    <mergeCell ref="P123:P130"/>
    <mergeCell ref="P91:P98"/>
    <mergeCell ref="BQ1:BT2"/>
    <mergeCell ref="BU1:BX2"/>
    <mergeCell ref="AV1:AX1"/>
    <mergeCell ref="AS1:AU1"/>
    <mergeCell ref="BG1:BP2"/>
    <mergeCell ref="BE1:BE2"/>
    <mergeCell ref="AY1:BA1"/>
    <mergeCell ref="BB1:BD1"/>
    <mergeCell ref="X43:X50"/>
    <mergeCell ref="AC1:AC2"/>
    <mergeCell ref="AD1:AD2"/>
    <mergeCell ref="AE1:AE2"/>
    <mergeCell ref="AQ1:AQ2"/>
    <mergeCell ref="AR1:AR2"/>
    <mergeCell ref="X19:X26"/>
    <mergeCell ref="X27:X34"/>
    <mergeCell ref="X35:X42"/>
    <mergeCell ref="B187:B194"/>
    <mergeCell ref="C163:C170"/>
    <mergeCell ref="C171:C178"/>
    <mergeCell ref="C179:C186"/>
    <mergeCell ref="C187:C194"/>
    <mergeCell ref="B163:B170"/>
    <mergeCell ref="B171:B178"/>
    <mergeCell ref="P19:P26"/>
    <mergeCell ref="B155:B162"/>
    <mergeCell ref="C155:C162"/>
    <mergeCell ref="D155:D162"/>
    <mergeCell ref="H155:H162"/>
    <mergeCell ref="B147:B154"/>
    <mergeCell ref="D187:D194"/>
    <mergeCell ref="H187:H194"/>
    <mergeCell ref="P43:P50"/>
    <mergeCell ref="L123:L130"/>
    <mergeCell ref="B115:B122"/>
    <mergeCell ref="D115:D122"/>
    <mergeCell ref="H115:H122"/>
    <mergeCell ref="H123:H130"/>
    <mergeCell ref="C123:C130"/>
    <mergeCell ref="C115:C122"/>
    <mergeCell ref="B123:B130"/>
    <mergeCell ref="X147:X154"/>
    <mergeCell ref="X139:X146"/>
    <mergeCell ref="B131:B138"/>
    <mergeCell ref="B139:B146"/>
    <mergeCell ref="X131:X138"/>
    <mergeCell ref="H131:H138"/>
    <mergeCell ref="X115:X122"/>
    <mergeCell ref="T123:T130"/>
    <mergeCell ref="B179:B186"/>
    <mergeCell ref="H163:H170"/>
    <mergeCell ref="H171:H178"/>
    <mergeCell ref="H179:H186"/>
    <mergeCell ref="D163:D170"/>
    <mergeCell ref="D171:D178"/>
    <mergeCell ref="D179:D186"/>
    <mergeCell ref="D123:D130"/>
    <mergeCell ref="X187:X194"/>
    <mergeCell ref="T163:T170"/>
    <mergeCell ref="T171:T178"/>
    <mergeCell ref="T179:T186"/>
    <mergeCell ref="T187:T194"/>
    <mergeCell ref="X155:X162"/>
    <mergeCell ref="X163:X170"/>
    <mergeCell ref="X171:X178"/>
    <mergeCell ref="L163:L170"/>
    <mergeCell ref="L171:L178"/>
    <mergeCell ref="P155:P162"/>
    <mergeCell ref="L155:L162"/>
    <mergeCell ref="T155:T162"/>
    <mergeCell ref="L179:L186"/>
    <mergeCell ref="L187:L194"/>
    <mergeCell ref="P163:P170"/>
    <mergeCell ref="P171:P178"/>
    <mergeCell ref="P179:P186"/>
    <mergeCell ref="P187:P194"/>
    <mergeCell ref="B219:B226"/>
    <mergeCell ref="C219:C226"/>
    <mergeCell ref="D219:D226"/>
    <mergeCell ref="B195:B202"/>
    <mergeCell ref="C195:C202"/>
    <mergeCell ref="D195:D202"/>
    <mergeCell ref="B203:B210"/>
    <mergeCell ref="C203:C210"/>
    <mergeCell ref="D203:D210"/>
    <mergeCell ref="H259:H266"/>
    <mergeCell ref="H267:H274"/>
    <mergeCell ref="L267:L274"/>
    <mergeCell ref="H211:H218"/>
    <mergeCell ref="H219:H226"/>
    <mergeCell ref="L227:L234"/>
    <mergeCell ref="L235:L242"/>
    <mergeCell ref="H227:H234"/>
    <mergeCell ref="B275:B282"/>
    <mergeCell ref="C275:C282"/>
    <mergeCell ref="D275:D282"/>
    <mergeCell ref="H275:H282"/>
    <mergeCell ref="B259:B266"/>
    <mergeCell ref="B267:B274"/>
    <mergeCell ref="C259:C266"/>
    <mergeCell ref="H235:H242"/>
    <mergeCell ref="C267:C274"/>
    <mergeCell ref="D259:D266"/>
    <mergeCell ref="D267:D274"/>
    <mergeCell ref="B227:B234"/>
    <mergeCell ref="C227:C234"/>
    <mergeCell ref="D227:D234"/>
    <mergeCell ref="B235:B242"/>
    <mergeCell ref="C235:C242"/>
    <mergeCell ref="B243:B250"/>
    <mergeCell ref="B251:B258"/>
    <mergeCell ref="C243:C250"/>
    <mergeCell ref="C251:C258"/>
    <mergeCell ref="D243:D250"/>
    <mergeCell ref="D251:D258"/>
    <mergeCell ref="H243:H250"/>
    <mergeCell ref="H251:H258"/>
    <mergeCell ref="P195:P202"/>
    <mergeCell ref="P203:P210"/>
    <mergeCell ref="P211:P218"/>
    <mergeCell ref="P219:P226"/>
    <mergeCell ref="P227:P234"/>
    <mergeCell ref="P235:P242"/>
    <mergeCell ref="L211:L218"/>
    <mergeCell ref="L219:L226"/>
    <mergeCell ref="L195:L202"/>
    <mergeCell ref="L203:L210"/>
    <mergeCell ref="H195:H202"/>
    <mergeCell ref="H203:H210"/>
    <mergeCell ref="D235:D242"/>
    <mergeCell ref="B211:B218"/>
    <mergeCell ref="C211:C218"/>
    <mergeCell ref="D211:D218"/>
    <mergeCell ref="L275:L282"/>
    <mergeCell ref="P243:P250"/>
    <mergeCell ref="P251:P258"/>
    <mergeCell ref="P259:P266"/>
    <mergeCell ref="P267:P274"/>
    <mergeCell ref="P275:P282"/>
    <mergeCell ref="L243:L250"/>
    <mergeCell ref="L251:L258"/>
    <mergeCell ref="L259:L266"/>
    <mergeCell ref="BY1:CA2"/>
    <mergeCell ref="T275:T282"/>
    <mergeCell ref="X243:X250"/>
    <mergeCell ref="X251:X258"/>
    <mergeCell ref="X259:X266"/>
    <mergeCell ref="X267:X274"/>
    <mergeCell ref="X275:X282"/>
    <mergeCell ref="T243:T250"/>
    <mergeCell ref="T251:T258"/>
    <mergeCell ref="T259:T266"/>
    <mergeCell ref="T267:T274"/>
    <mergeCell ref="X227:X234"/>
    <mergeCell ref="X235:X242"/>
    <mergeCell ref="T195:T202"/>
    <mergeCell ref="T203:T210"/>
    <mergeCell ref="X195:X202"/>
    <mergeCell ref="X203:X210"/>
    <mergeCell ref="X211:X218"/>
    <mergeCell ref="X219:X226"/>
    <mergeCell ref="T227:T234"/>
    <mergeCell ref="T235:T242"/>
    <mergeCell ref="T211:T218"/>
    <mergeCell ref="T219:T226"/>
    <mergeCell ref="X179:X186"/>
  </mergeCells>
  <phoneticPr fontId="4" type="noConversion"/>
  <conditionalFormatting sqref="G3:G322">
    <cfRule type="duplicateValues" dxfId="25" priority="2"/>
  </conditionalFormatting>
  <printOptions horizontalCentered="1"/>
  <pageMargins left="0.78740157480314965" right="0.78740157480314965" top="0.82677165354330717" bottom="1.0236220472440944" header="0.62992125984251968" footer="0.78740157480314965"/>
  <pageSetup paperSize="9" scale="67" fitToHeight="3" orientation="portrait" useFirstPageNumber="1" horizontalDpi="300" verticalDpi="300" r:id="rId8"/>
  <headerFooter alignWithMargins="0">
    <oddHeader>&amp;C&amp;A</oddHeader>
    <oddFooter>&amp;CPàgina &amp;P</oddFooter>
  </headerFooter>
  <rowBreaks count="3" manualBreakCount="3">
    <brk id="82" min="1" max="6" man="1"/>
    <brk id="162" min="1" max="6" man="1"/>
    <brk id="2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4"/>
  <sheetViews>
    <sheetView topLeftCell="A10" zoomScaleNormal="100" workbookViewId="0">
      <selection sqref="A1:I44"/>
    </sheetView>
  </sheetViews>
  <sheetFormatPr defaultColWidth="9.140625" defaultRowHeight="12.75"/>
  <cols>
    <col min="1" max="1" width="6.28515625" customWidth="1"/>
    <col min="2" max="2" width="32" bestFit="1" customWidth="1"/>
    <col min="3" max="7" width="6.42578125" customWidth="1"/>
    <col min="11" max="11" width="5.85546875" customWidth="1"/>
    <col min="12" max="12" width="5.5703125" bestFit="1" customWidth="1"/>
    <col min="13" max="13" width="18" bestFit="1" customWidth="1"/>
    <col min="14" max="14" width="32.42578125" bestFit="1" customWidth="1"/>
    <col min="15" max="15" width="8.5703125" bestFit="1" customWidth="1"/>
    <col min="16" max="16" width="8.7109375" bestFit="1" customWidth="1"/>
    <col min="17" max="17" width="14" bestFit="1" customWidth="1"/>
    <col min="18" max="18" width="9" bestFit="1" customWidth="1"/>
  </cols>
  <sheetData>
    <row r="1" spans="1:9" ht="62.25" customHeight="1">
      <c r="A1" s="213" t="s">
        <v>360</v>
      </c>
      <c r="B1" s="213"/>
      <c r="C1" s="213"/>
      <c r="D1" s="213"/>
      <c r="E1" s="213"/>
      <c r="F1" s="213"/>
      <c r="G1" s="213"/>
      <c r="H1" s="213"/>
      <c r="I1" s="213"/>
    </row>
    <row r="2" spans="1:9" ht="38.1" customHeight="1">
      <c r="A2" s="214" t="s">
        <v>361</v>
      </c>
      <c r="B2" s="214"/>
      <c r="C2" s="214"/>
      <c r="D2" s="214"/>
      <c r="E2" s="214"/>
      <c r="F2" s="214"/>
      <c r="G2" s="214"/>
      <c r="H2" s="214"/>
      <c r="I2" s="214"/>
    </row>
    <row r="3" spans="1:9" ht="18">
      <c r="A3" s="212" t="s">
        <v>350</v>
      </c>
      <c r="B3" s="212"/>
      <c r="C3" s="212"/>
      <c r="D3" s="212"/>
      <c r="E3" s="212"/>
      <c r="F3" s="212"/>
      <c r="G3" s="212"/>
      <c r="H3" s="212"/>
      <c r="I3" s="212"/>
    </row>
    <row r="4" spans="1:9">
      <c r="A4" s="132" t="s">
        <v>342</v>
      </c>
      <c r="B4" s="133" t="s">
        <v>343</v>
      </c>
      <c r="C4" s="133" t="s">
        <v>344</v>
      </c>
      <c r="D4" s="133" t="s">
        <v>345</v>
      </c>
      <c r="E4" s="133" t="s">
        <v>346</v>
      </c>
      <c r="F4" s="133" t="s">
        <v>347</v>
      </c>
      <c r="G4" s="133" t="s">
        <v>348</v>
      </c>
      <c r="H4" s="132" t="s">
        <v>351</v>
      </c>
      <c r="I4" s="132" t="s">
        <v>349</v>
      </c>
    </row>
    <row r="5" spans="1:9">
      <c r="A5" s="134">
        <v>1</v>
      </c>
      <c r="B5" s="135" t="str">
        <f>'Class. equips nofederats'!C4</f>
        <v>Minibitllerus</v>
      </c>
      <c r="C5" s="136">
        <f>'Class. equips nofederats'!D4</f>
        <v>321</v>
      </c>
      <c r="D5" s="136">
        <f>'Class. equips nofederats'!E4</f>
        <v>308</v>
      </c>
      <c r="E5" s="136" t="str">
        <f>'Class. equips nofederats'!F4</f>
        <v/>
      </c>
      <c r="F5" s="136" t="str">
        <f>'Class. equips nofederats'!G4</f>
        <v/>
      </c>
      <c r="G5" s="136" t="str">
        <f>'Class. equips nofederats'!H4</f>
        <v/>
      </c>
      <c r="H5" s="136">
        <f>'Class. equips nofederats'!I4</f>
        <v>629</v>
      </c>
      <c r="I5" s="136">
        <f>'Class. equips nofederats'!J4</f>
        <v>44</v>
      </c>
    </row>
    <row r="6" spans="1:9">
      <c r="A6" s="134">
        <v>2</v>
      </c>
      <c r="B6" s="135" t="str">
        <f>'Class. equips nofederats'!C5</f>
        <v>Peps</v>
      </c>
      <c r="C6" s="136">
        <f>'Class. equips nofederats'!D5</f>
        <v>344</v>
      </c>
      <c r="D6" s="136">
        <f>'Class. equips nofederats'!E5</f>
        <v>276</v>
      </c>
      <c r="E6" s="136" t="str">
        <f>'Class. equips nofederats'!F5</f>
        <v/>
      </c>
      <c r="F6" s="136" t="str">
        <f>'Class. equips nofederats'!G5</f>
        <v/>
      </c>
      <c r="G6" s="136" t="str">
        <f>'Class. equips nofederats'!H5</f>
        <v/>
      </c>
      <c r="H6" s="136">
        <f>'Class. equips nofederats'!I5</f>
        <v>620</v>
      </c>
      <c r="I6" s="136">
        <f>'Class. equips nofederats'!J5</f>
        <v>41</v>
      </c>
    </row>
    <row r="7" spans="1:9">
      <c r="A7" s="134">
        <v>3</v>
      </c>
      <c r="B7" s="135" t="str">
        <f>'Class. equips nofederats'!C6</f>
        <v>4 x 4</v>
      </c>
      <c r="C7" s="136">
        <f>'Class. equips nofederats'!D6</f>
        <v>309</v>
      </c>
      <c r="D7" s="136">
        <f>'Class. equips nofederats'!E6</f>
        <v>307</v>
      </c>
      <c r="E7" s="136" t="str">
        <f>'Class. equips nofederats'!F6</f>
        <v/>
      </c>
      <c r="F7" s="136" t="str">
        <f>'Class. equips nofederats'!G6</f>
        <v/>
      </c>
      <c r="G7" s="136" t="str">
        <f>'Class. equips nofederats'!H6</f>
        <v/>
      </c>
      <c r="H7" s="136">
        <f>'Class. equips nofederats'!I6</f>
        <v>616</v>
      </c>
      <c r="I7" s="136">
        <f>'Class. equips nofederats'!J6</f>
        <v>43</v>
      </c>
    </row>
    <row r="8" spans="1:9">
      <c r="A8" s="137">
        <v>4</v>
      </c>
      <c r="B8" s="137" t="str">
        <f>'Class. equips nofederats'!C7</f>
        <v>Marfallones Estrallufades</v>
      </c>
      <c r="C8" s="137">
        <f>'Class. equips nofederats'!D7</f>
        <v>321</v>
      </c>
      <c r="D8" s="137">
        <f>'Class. equips nofederats'!E7</f>
        <v>285</v>
      </c>
      <c r="E8" s="137" t="str">
        <f>'Class. equips nofederats'!F7</f>
        <v/>
      </c>
      <c r="F8" s="137" t="str">
        <f>'Class. equips nofederats'!G7</f>
        <v/>
      </c>
      <c r="G8" s="137" t="str">
        <f>'Class. equips nofederats'!H7</f>
        <v/>
      </c>
      <c r="H8" s="137">
        <f>'Class. equips nofederats'!I7</f>
        <v>606</v>
      </c>
      <c r="I8" s="137">
        <f>'Class. equips nofederats'!J7</f>
        <v>43</v>
      </c>
    </row>
    <row r="9" spans="1:9">
      <c r="A9" s="137">
        <v>5</v>
      </c>
      <c r="B9" s="137" t="str">
        <f>'Class. equips nofederats'!C8</f>
        <v>Birra Amunt Bitlla Avall</v>
      </c>
      <c r="C9" s="137">
        <f>'Class. equips nofederats'!D8</f>
        <v>271</v>
      </c>
      <c r="D9" s="137">
        <f>'Class. equips nofederats'!E8</f>
        <v>334</v>
      </c>
      <c r="E9" s="137" t="str">
        <f>'Class. equips nofederats'!F8</f>
        <v/>
      </c>
      <c r="F9" s="137" t="str">
        <f>'Class. equips nofederats'!G8</f>
        <v/>
      </c>
      <c r="G9" s="137" t="str">
        <f>'Class. equips nofederats'!H8</f>
        <v/>
      </c>
      <c r="H9" s="137">
        <f>'Class. equips nofederats'!I8</f>
        <v>605</v>
      </c>
      <c r="I9" s="137">
        <f>'Class. equips nofederats'!J8</f>
        <v>42</v>
      </c>
    </row>
    <row r="10" spans="1:9">
      <c r="A10" s="137">
        <v>6</v>
      </c>
      <c r="B10" s="137" t="str">
        <f>'Class. equips nofederats'!C9</f>
        <v>The Maidens Break Bitlles</v>
      </c>
      <c r="C10" s="137">
        <f>'Class. equips nofederats'!D9</f>
        <v>270</v>
      </c>
      <c r="D10" s="137">
        <f>'Class. equips nofederats'!E9</f>
        <v>319</v>
      </c>
      <c r="E10" s="137" t="str">
        <f>'Class. equips nofederats'!F9</f>
        <v/>
      </c>
      <c r="F10" s="137" t="str">
        <f>'Class. equips nofederats'!G9</f>
        <v/>
      </c>
      <c r="G10" s="137" t="str">
        <f>'Class. equips nofederats'!H9</f>
        <v/>
      </c>
      <c r="H10" s="137">
        <f>'Class. equips nofederats'!I9</f>
        <v>589</v>
      </c>
      <c r="I10" s="137">
        <f>'Class. equips nofederats'!J9</f>
        <v>41</v>
      </c>
    </row>
    <row r="11" spans="1:9">
      <c r="A11" s="137">
        <v>7</v>
      </c>
      <c r="B11" s="137" t="str">
        <f>'Class. equips nofederats'!C10</f>
        <v>Bitllaires d'Estiu</v>
      </c>
      <c r="C11" s="137">
        <f>'Class. equips nofederats'!D10</f>
        <v>297</v>
      </c>
      <c r="D11" s="137">
        <f>'Class. equips nofederats'!E10</f>
        <v>283</v>
      </c>
      <c r="E11" s="137" t="str">
        <f>'Class. equips nofederats'!F10</f>
        <v/>
      </c>
      <c r="F11" s="137" t="str">
        <f>'Class. equips nofederats'!G10</f>
        <v/>
      </c>
      <c r="G11" s="137" t="str">
        <f>'Class. equips nofederats'!H10</f>
        <v/>
      </c>
      <c r="H11" s="137">
        <f>'Class. equips nofederats'!I10</f>
        <v>580</v>
      </c>
      <c r="I11" s="137">
        <f>'Class. equips nofederats'!J10</f>
        <v>38</v>
      </c>
    </row>
    <row r="12" spans="1:9">
      <c r="A12" s="137">
        <v>8</v>
      </c>
      <c r="B12" s="137" t="str">
        <f>'Class. equips nofederats'!C11</f>
        <v>Esbuskeskerra</v>
      </c>
      <c r="C12" s="137">
        <f>'Class. equips nofederats'!D11</f>
        <v>304</v>
      </c>
      <c r="D12" s="137">
        <f>'Class. equips nofederats'!E11</f>
        <v>265</v>
      </c>
      <c r="E12" s="137" t="str">
        <f>'Class. equips nofederats'!F11</f>
        <v/>
      </c>
      <c r="F12" s="137" t="str">
        <f>'Class. equips nofederats'!G11</f>
        <v/>
      </c>
      <c r="G12" s="137" t="str">
        <f>'Class. equips nofederats'!H11</f>
        <v/>
      </c>
      <c r="H12" s="137">
        <f>'Class. equips nofederats'!I11</f>
        <v>569</v>
      </c>
      <c r="I12" s="137">
        <f>'Class. equips nofederats'!J11</f>
        <v>36</v>
      </c>
    </row>
    <row r="13" spans="1:9">
      <c r="A13" s="137">
        <v>9</v>
      </c>
      <c r="B13" s="137" t="str">
        <f>'Class. equips nofederats'!C12</f>
        <v>Bitllerus Junior</v>
      </c>
      <c r="C13" s="137">
        <f>'Class. equips nofederats'!D12</f>
        <v>292</v>
      </c>
      <c r="D13" s="137">
        <f>'Class. equips nofederats'!E12</f>
        <v>276</v>
      </c>
      <c r="E13" s="137" t="str">
        <f>'Class. equips nofederats'!F12</f>
        <v/>
      </c>
      <c r="F13" s="137" t="str">
        <f>'Class. equips nofederats'!G12</f>
        <v/>
      </c>
      <c r="G13" s="137" t="str">
        <f>'Class. equips nofederats'!H12</f>
        <v/>
      </c>
      <c r="H13" s="137">
        <f>'Class. equips nofederats'!I12</f>
        <v>568</v>
      </c>
      <c r="I13" s="137">
        <f>'Class. equips nofederats'!J12</f>
        <v>34</v>
      </c>
    </row>
    <row r="14" spans="1:9">
      <c r="A14" s="137">
        <v>10</v>
      </c>
      <c r="B14" s="137" t="str">
        <f>'Class. equips nofederats'!C13</f>
        <v>Moreno Team</v>
      </c>
      <c r="C14" s="137">
        <f>'Class. equips nofederats'!D13</f>
        <v>265</v>
      </c>
      <c r="D14" s="137">
        <f>'Class. equips nofederats'!E13</f>
        <v>281</v>
      </c>
      <c r="E14" s="137" t="str">
        <f>'Class. equips nofederats'!F13</f>
        <v/>
      </c>
      <c r="F14" s="137" t="str">
        <f>'Class. equips nofederats'!G13</f>
        <v/>
      </c>
      <c r="G14" s="137" t="str">
        <f>'Class. equips nofederats'!H13</f>
        <v/>
      </c>
      <c r="H14" s="137">
        <f>'Class. equips nofederats'!I13</f>
        <v>546</v>
      </c>
      <c r="I14" s="137">
        <f>'Class. equips nofederats'!J13</f>
        <v>35</v>
      </c>
    </row>
    <row r="15" spans="1:9">
      <c r="A15" s="137">
        <v>11</v>
      </c>
      <c r="B15" s="137" t="str">
        <f>'Class. equips nofederats'!C14</f>
        <v>Bit-Team</v>
      </c>
      <c r="C15" s="137">
        <f>'Class. equips nofederats'!D14</f>
        <v>263</v>
      </c>
      <c r="D15" s="137">
        <f>'Class. equips nofederats'!E14</f>
        <v>271</v>
      </c>
      <c r="E15" s="137" t="str">
        <f>'Class. equips nofederats'!F14</f>
        <v/>
      </c>
      <c r="F15" s="137" t="str">
        <f>'Class. equips nofederats'!G14</f>
        <v/>
      </c>
      <c r="G15" s="137" t="str">
        <f>'Class. equips nofederats'!H14</f>
        <v/>
      </c>
      <c r="H15" s="137">
        <f>'Class. equips nofederats'!I14</f>
        <v>534</v>
      </c>
      <c r="I15" s="137">
        <f>'Class. equips nofederats'!J14</f>
        <v>33</v>
      </c>
    </row>
    <row r="16" spans="1:9">
      <c r="A16" s="137">
        <v>12</v>
      </c>
      <c r="B16" s="137" t="str">
        <f>'Class. equips nofederats'!C15</f>
        <v>Els Pedrolos Bitlleros</v>
      </c>
      <c r="C16" s="137">
        <f>'Class. equips nofederats'!D15</f>
        <v>290</v>
      </c>
      <c r="D16" s="137">
        <f>'Class. equips nofederats'!E15</f>
        <v>225</v>
      </c>
      <c r="E16" s="137" t="str">
        <f>'Class. equips nofederats'!F15</f>
        <v/>
      </c>
      <c r="F16" s="137" t="str">
        <f>'Class. equips nofederats'!G15</f>
        <v/>
      </c>
      <c r="G16" s="137" t="str">
        <f>'Class. equips nofederats'!H15</f>
        <v/>
      </c>
      <c r="H16" s="137">
        <f>'Class. equips nofederats'!I15</f>
        <v>515</v>
      </c>
      <c r="I16" s="137">
        <f>'Class. equips nofederats'!J15</f>
        <v>35</v>
      </c>
    </row>
    <row r="17" spans="1:9">
      <c r="A17" s="137">
        <v>13</v>
      </c>
      <c r="B17" s="137" t="str">
        <f>'Class. equips nofederats'!C16</f>
        <v>8 x 8</v>
      </c>
      <c r="C17" s="137">
        <f>'Class. equips nofederats'!D16</f>
        <v>219</v>
      </c>
      <c r="D17" s="137">
        <f>'Class. equips nofederats'!E16</f>
        <v>264</v>
      </c>
      <c r="E17" s="137" t="str">
        <f>'Class. equips nofederats'!F16</f>
        <v/>
      </c>
      <c r="F17" s="137" t="str">
        <f>'Class. equips nofederats'!G16</f>
        <v/>
      </c>
      <c r="G17" s="137" t="str">
        <f>'Class. equips nofederats'!H16</f>
        <v/>
      </c>
      <c r="H17" s="137">
        <f>'Class. equips nofederats'!I16</f>
        <v>483</v>
      </c>
      <c r="I17" s="137">
        <f>'Class. equips nofederats'!J16</f>
        <v>30</v>
      </c>
    </row>
    <row r="18" spans="1:9">
      <c r="A18" s="137">
        <v>14</v>
      </c>
      <c r="B18" s="137" t="str">
        <f>'Class. equips nofederats'!C17</f>
        <v>Oju Peligru</v>
      </c>
      <c r="C18" s="137">
        <f>'Class. equips nofederats'!D17</f>
        <v>225</v>
      </c>
      <c r="D18" s="137">
        <f>'Class. equips nofederats'!E17</f>
        <v>257</v>
      </c>
      <c r="E18" s="137" t="str">
        <f>'Class. equips nofederats'!F17</f>
        <v/>
      </c>
      <c r="F18" s="137" t="str">
        <f>'Class. equips nofederats'!G17</f>
        <v/>
      </c>
      <c r="G18" s="137" t="str">
        <f>'Class. equips nofederats'!H17</f>
        <v/>
      </c>
      <c r="H18" s="137">
        <f>'Class. equips nofederats'!I17</f>
        <v>482</v>
      </c>
      <c r="I18" s="137">
        <f>'Class. equips nofederats'!J17</f>
        <v>32</v>
      </c>
    </row>
    <row r="19" spans="1:9">
      <c r="A19" s="137">
        <v>15</v>
      </c>
      <c r="B19" s="137" t="str">
        <f>'Class. equips nofederats'!C18</f>
        <v>Coca's Family</v>
      </c>
      <c r="C19" s="137">
        <f>'Class. equips nofederats'!D18</f>
        <v>230</v>
      </c>
      <c r="D19" s="137">
        <f>'Class. equips nofederats'!E18</f>
        <v>236</v>
      </c>
      <c r="E19" s="137" t="str">
        <f>'Class. equips nofederats'!F18</f>
        <v/>
      </c>
      <c r="F19" s="137" t="str">
        <f>'Class. equips nofederats'!G18</f>
        <v/>
      </c>
      <c r="G19" s="137" t="str">
        <f>'Class. equips nofederats'!H18</f>
        <v/>
      </c>
      <c r="H19" s="137">
        <f>'Class. equips nofederats'!I18</f>
        <v>466</v>
      </c>
      <c r="I19" s="137">
        <f>'Class. equips nofederats'!J18</f>
        <v>25</v>
      </c>
    </row>
    <row r="20" spans="1:9">
      <c r="A20" s="137">
        <v>16</v>
      </c>
      <c r="B20" s="137" t="str">
        <f>'Class. equips nofederats'!C19</f>
        <v>Emmurallats</v>
      </c>
      <c r="C20" s="137">
        <f>'Class. equips nofederats'!D19</f>
        <v>235</v>
      </c>
      <c r="D20" s="137">
        <f>'Class. equips nofederats'!E19</f>
        <v>225</v>
      </c>
      <c r="E20" s="137" t="str">
        <f>'Class. equips nofederats'!F19</f>
        <v/>
      </c>
      <c r="F20" s="137" t="str">
        <f>'Class. equips nofederats'!G19</f>
        <v/>
      </c>
      <c r="G20" s="137" t="str">
        <f>'Class. equips nofederats'!H19</f>
        <v/>
      </c>
      <c r="H20" s="137">
        <f>'Class. equips nofederats'!I19</f>
        <v>460</v>
      </c>
      <c r="I20" s="137">
        <f>'Class. equips nofederats'!J19</f>
        <v>27</v>
      </c>
    </row>
    <row r="21" spans="1:9">
      <c r="A21" s="137">
        <v>17</v>
      </c>
      <c r="B21" s="137" t="str">
        <f>'Class. equips nofederats'!C20</f>
        <v>Team #</v>
      </c>
      <c r="C21" s="137">
        <f>'Class. equips nofederats'!D20</f>
        <v>216</v>
      </c>
      <c r="D21" s="137">
        <f>'Class. equips nofederats'!E20</f>
        <v>222</v>
      </c>
      <c r="E21" s="137" t="str">
        <f>'Class. equips nofederats'!F20</f>
        <v/>
      </c>
      <c r="F21" s="137" t="str">
        <f>'Class. equips nofederats'!G20</f>
        <v/>
      </c>
      <c r="G21" s="137" t="str">
        <f>'Class. equips nofederats'!H20</f>
        <v/>
      </c>
      <c r="H21" s="137">
        <f>'Class. equips nofederats'!I20</f>
        <v>438</v>
      </c>
      <c r="I21" s="137">
        <f>'Class. equips nofederats'!J20</f>
        <v>24</v>
      </c>
    </row>
    <row r="22" spans="1:9">
      <c r="A22" s="137">
        <v>18</v>
      </c>
      <c r="B22" s="137" t="str">
        <f>'Class. equips nofederats'!C21</f>
        <v>Juego de Conos</v>
      </c>
      <c r="C22" s="137">
        <f>'Class. equips nofederats'!D21</f>
        <v>242</v>
      </c>
      <c r="D22" s="137">
        <f>'Class. equips nofederats'!E21</f>
        <v>186</v>
      </c>
      <c r="E22" s="137" t="str">
        <f>'Class. equips nofederats'!F21</f>
        <v/>
      </c>
      <c r="F22" s="137" t="str">
        <f>'Class. equips nofederats'!G21</f>
        <v/>
      </c>
      <c r="G22" s="137" t="str">
        <f>'Class. equips nofederats'!H21</f>
        <v/>
      </c>
      <c r="H22" s="137">
        <f>'Class. equips nofederats'!I21</f>
        <v>428</v>
      </c>
      <c r="I22" s="137">
        <f>'Class. equips nofederats'!J21</f>
        <v>23</v>
      </c>
    </row>
    <row r="23" spans="1:9">
      <c r="A23" s="137">
        <v>19</v>
      </c>
      <c r="B23" s="137" t="str">
        <f>'Class. equips nofederats'!C22</f>
        <v>Els de Sempre</v>
      </c>
      <c r="C23" s="137">
        <f>'Class. equips nofederats'!D22</f>
        <v>219</v>
      </c>
      <c r="D23" s="137">
        <f>'Class. equips nofederats'!E22</f>
        <v>198</v>
      </c>
      <c r="E23" s="137" t="str">
        <f>'Class. equips nofederats'!F22</f>
        <v/>
      </c>
      <c r="F23" s="137" t="str">
        <f>'Class. equips nofederats'!G22</f>
        <v/>
      </c>
      <c r="G23" s="137" t="str">
        <f>'Class. equips nofederats'!H22</f>
        <v/>
      </c>
      <c r="H23" s="137">
        <f>'Class. equips nofederats'!I22</f>
        <v>417</v>
      </c>
      <c r="I23" s="137">
        <f>'Class. equips nofederats'!J22</f>
        <v>27</v>
      </c>
    </row>
    <row r="24" spans="1:9">
      <c r="A24" s="137">
        <v>20</v>
      </c>
      <c r="B24" s="137" t="str">
        <f>'Class. equips nofederats'!C23</f>
        <v>Veteranos Basquet Tordera CBTV</v>
      </c>
      <c r="C24" s="137">
        <f>'Class. equips nofederats'!D23</f>
        <v>246</v>
      </c>
      <c r="D24" s="137">
        <f>'Class. equips nofederats'!E23</f>
        <v>160</v>
      </c>
      <c r="E24" s="137" t="str">
        <f>'Class. equips nofederats'!F23</f>
        <v/>
      </c>
      <c r="F24" s="137" t="str">
        <f>'Class. equips nofederats'!G23</f>
        <v/>
      </c>
      <c r="G24" s="137" t="str">
        <f>'Class. equips nofederats'!H23</f>
        <v/>
      </c>
      <c r="H24" s="137">
        <f>'Class. equips nofederats'!I23</f>
        <v>406</v>
      </c>
      <c r="I24" s="137">
        <f>'Class. equips nofederats'!J23</f>
        <v>23</v>
      </c>
    </row>
    <row r="25" spans="1:9">
      <c r="A25" s="137">
        <v>21</v>
      </c>
      <c r="B25" s="137" t="str">
        <f>'Class. equips nofederats'!C24</f>
        <v>Torderenys</v>
      </c>
      <c r="C25" s="137">
        <f>'Class. equips nofederats'!D24</f>
        <v>243</v>
      </c>
      <c r="D25" s="137">
        <f>'Class. equips nofederats'!E24</f>
        <v>163</v>
      </c>
      <c r="E25" s="137" t="str">
        <f>'Class. equips nofederats'!F24</f>
        <v/>
      </c>
      <c r="F25" s="137" t="str">
        <f>'Class. equips nofederats'!G24</f>
        <v/>
      </c>
      <c r="G25" s="137" t="str">
        <f>'Class. equips nofederats'!H24</f>
        <v/>
      </c>
      <c r="H25" s="137">
        <f>'Class. equips nofederats'!I24</f>
        <v>406</v>
      </c>
      <c r="I25" s="137">
        <f>'Class. equips nofederats'!J24</f>
        <v>20</v>
      </c>
    </row>
    <row r="26" spans="1:9">
      <c r="A26" s="137">
        <v>22</v>
      </c>
      <c r="B26" s="137" t="str">
        <f>'Class. equips nofederats'!C25</f>
        <v>Fornada 2007</v>
      </c>
      <c r="C26" s="137">
        <f>'Class. equips nofederats'!D25</f>
        <v>184</v>
      </c>
      <c r="D26" s="137">
        <f>'Class. equips nofederats'!E25</f>
        <v>198</v>
      </c>
      <c r="E26" s="137" t="str">
        <f>'Class. equips nofederats'!F25</f>
        <v/>
      </c>
      <c r="F26" s="137" t="str">
        <f>'Class. equips nofederats'!G25</f>
        <v/>
      </c>
      <c r="G26" s="137" t="str">
        <f>'Class. equips nofederats'!H25</f>
        <v/>
      </c>
      <c r="H26" s="137">
        <f>'Class. equips nofederats'!I25</f>
        <v>382</v>
      </c>
      <c r="I26" s="137">
        <f>'Class. equips nofederats'!J25</f>
        <v>20</v>
      </c>
    </row>
    <row r="27" spans="1:9">
      <c r="A27" s="137">
        <v>23</v>
      </c>
      <c r="B27" s="137" t="str">
        <f>'Class. equips nofederats'!C26</f>
        <v>Les Supernenes</v>
      </c>
      <c r="C27" s="137">
        <f>'Class. equips nofederats'!D26</f>
        <v>169</v>
      </c>
      <c r="D27" s="137">
        <f>'Class. equips nofederats'!E26</f>
        <v>213</v>
      </c>
      <c r="E27" s="137" t="str">
        <f>'Class. equips nofederats'!F26</f>
        <v/>
      </c>
      <c r="F27" s="137" t="str">
        <f>'Class. equips nofederats'!G26</f>
        <v/>
      </c>
      <c r="G27" s="137" t="str">
        <f>'Class. equips nofederats'!H26</f>
        <v/>
      </c>
      <c r="H27" s="137">
        <f>'Class. equips nofederats'!I26</f>
        <v>382</v>
      </c>
      <c r="I27" s="137">
        <f>'Class. equips nofederats'!J26</f>
        <v>18</v>
      </c>
    </row>
    <row r="28" spans="1:9">
      <c r="A28" s="137">
        <v>24</v>
      </c>
      <c r="B28" s="137" t="str">
        <f>'Class. equips nofederats'!C27</f>
        <v>Tòtils</v>
      </c>
      <c r="C28" s="137">
        <f>'Class. equips nofederats'!D27</f>
        <v>212</v>
      </c>
      <c r="D28" s="137">
        <f>'Class. equips nofederats'!E27</f>
        <v>166</v>
      </c>
      <c r="E28" s="137" t="str">
        <f>'Class. equips nofederats'!F27</f>
        <v/>
      </c>
      <c r="F28" s="137" t="str">
        <f>'Class. equips nofederats'!G27</f>
        <v/>
      </c>
      <c r="G28" s="137" t="str">
        <f>'Class. equips nofederats'!H27</f>
        <v/>
      </c>
      <c r="H28" s="137">
        <f>'Class. equips nofederats'!I27</f>
        <v>378</v>
      </c>
      <c r="I28" s="137">
        <f>'Class. equips nofederats'!J27</f>
        <v>19</v>
      </c>
    </row>
    <row r="29" spans="1:9">
      <c r="A29" s="137">
        <v>25</v>
      </c>
      <c r="B29" s="137" t="str">
        <f>'Class. equips nofederats'!C28</f>
        <v>Bitlles amb les Birres</v>
      </c>
      <c r="C29" s="137">
        <f>'Class. equips nofederats'!D28</f>
        <v>186</v>
      </c>
      <c r="D29" s="137">
        <f>'Class. equips nofederats'!E28</f>
        <v>154</v>
      </c>
      <c r="E29" s="137" t="str">
        <f>'Class. equips nofederats'!F28</f>
        <v/>
      </c>
      <c r="F29" s="137" t="str">
        <f>'Class. equips nofederats'!G28</f>
        <v/>
      </c>
      <c r="G29" s="137" t="str">
        <f>'Class. equips nofederats'!H28</f>
        <v/>
      </c>
      <c r="H29" s="137">
        <f>'Class. equips nofederats'!I28</f>
        <v>340</v>
      </c>
      <c r="I29" s="137">
        <f>'Class. equips nofederats'!J28</f>
        <v>15</v>
      </c>
    </row>
    <row r="30" spans="1:9">
      <c r="A30" s="137">
        <v>26</v>
      </c>
      <c r="B30" s="137" t="str">
        <f>'Class. equips nofederats'!C29</f>
        <v>Bitlla Desèrtica</v>
      </c>
      <c r="C30" s="137">
        <f>'Class. equips nofederats'!D29</f>
        <v>174</v>
      </c>
      <c r="D30" s="137">
        <f>'Class. equips nofederats'!E29</f>
        <v>147</v>
      </c>
      <c r="E30" s="137" t="str">
        <f>'Class. equips nofederats'!F29</f>
        <v/>
      </c>
      <c r="F30" s="137" t="str">
        <f>'Class. equips nofederats'!G29</f>
        <v/>
      </c>
      <c r="G30" s="137" t="str">
        <f>'Class. equips nofederats'!H29</f>
        <v/>
      </c>
      <c r="H30" s="137">
        <f>'Class. equips nofederats'!I29</f>
        <v>321</v>
      </c>
      <c r="I30" s="137">
        <f>'Class. equips nofederats'!J29</f>
        <v>11</v>
      </c>
    </row>
    <row r="31" spans="1:9">
      <c r="A31" s="137">
        <v>27</v>
      </c>
      <c r="B31" s="137" t="str">
        <f>'Class. equips nofederats'!C30</f>
        <v>La Nevereta</v>
      </c>
      <c r="C31" s="137">
        <f>'Class. equips nofederats'!D30</f>
        <v>163</v>
      </c>
      <c r="D31" s="137">
        <f>'Class. equips nofederats'!E30</f>
        <v>152</v>
      </c>
      <c r="E31" s="137" t="str">
        <f>'Class. equips nofederats'!F30</f>
        <v/>
      </c>
      <c r="F31" s="137" t="str">
        <f>'Class. equips nofederats'!G30</f>
        <v/>
      </c>
      <c r="G31" s="137" t="str">
        <f>'Class. equips nofederats'!H30</f>
        <v/>
      </c>
      <c r="H31" s="137">
        <f>'Class. equips nofederats'!I30</f>
        <v>315</v>
      </c>
      <c r="I31" s="137">
        <f>'Class. equips nofederats'!J30</f>
        <v>15</v>
      </c>
    </row>
    <row r="32" spans="1:9">
      <c r="A32" s="137">
        <v>28</v>
      </c>
      <c r="B32" s="137" t="str">
        <f>'Class. equips nofederats'!C31</f>
        <v>Els Roscos</v>
      </c>
      <c r="C32" s="137">
        <f>'Class. equips nofederats'!D31</f>
        <v>151</v>
      </c>
      <c r="D32" s="137">
        <f>'Class. equips nofederats'!E31</f>
        <v>161</v>
      </c>
      <c r="E32" s="137" t="str">
        <f>'Class. equips nofederats'!F31</f>
        <v/>
      </c>
      <c r="F32" s="137" t="str">
        <f>'Class. equips nofederats'!G31</f>
        <v/>
      </c>
      <c r="G32" s="137" t="str">
        <f>'Class. equips nofederats'!H31</f>
        <v/>
      </c>
      <c r="H32" s="137">
        <f>'Class. equips nofederats'!I31</f>
        <v>312</v>
      </c>
      <c r="I32" s="137">
        <f>'Class. equips nofederats'!J31</f>
        <v>17</v>
      </c>
    </row>
    <row r="33" spans="1:9">
      <c r="A33" s="137">
        <v>29</v>
      </c>
      <c r="B33" s="137" t="str">
        <f>'Class. equips nofederats'!C32</f>
        <v>Next Stop…?</v>
      </c>
      <c r="C33" s="137">
        <f>'Class. equips nofederats'!D32</f>
        <v>112</v>
      </c>
      <c r="D33" s="137">
        <f>'Class. equips nofederats'!E32</f>
        <v>171</v>
      </c>
      <c r="E33" s="137" t="str">
        <f>'Class. equips nofederats'!F32</f>
        <v/>
      </c>
      <c r="F33" s="137" t="str">
        <f>'Class. equips nofederats'!G32</f>
        <v/>
      </c>
      <c r="G33" s="137" t="str">
        <f>'Class. equips nofederats'!H32</f>
        <v/>
      </c>
      <c r="H33" s="137">
        <f>'Class. equips nofederats'!I32</f>
        <v>283</v>
      </c>
      <c r="I33" s="137">
        <f>'Class. equips nofederats'!J32</f>
        <v>15</v>
      </c>
    </row>
    <row r="36" spans="1:9" ht="18">
      <c r="A36" s="208" t="s">
        <v>341</v>
      </c>
      <c r="B36" s="208"/>
      <c r="C36" s="208"/>
      <c r="D36" s="208"/>
      <c r="E36" s="208"/>
      <c r="F36" s="208"/>
      <c r="G36" s="208"/>
      <c r="H36" s="208"/>
      <c r="I36" s="208"/>
    </row>
    <row r="37" spans="1:9">
      <c r="A37" s="17" t="s">
        <v>342</v>
      </c>
      <c r="B37" s="18" t="s">
        <v>343</v>
      </c>
      <c r="C37" s="18" t="s">
        <v>344</v>
      </c>
      <c r="D37" s="18" t="s">
        <v>345</v>
      </c>
      <c r="E37" s="18" t="s">
        <v>346</v>
      </c>
      <c r="F37" s="18" t="s">
        <v>347</v>
      </c>
      <c r="G37" s="18" t="s">
        <v>348</v>
      </c>
      <c r="H37" s="17" t="s">
        <v>326</v>
      </c>
      <c r="I37" s="17" t="s">
        <v>349</v>
      </c>
    </row>
    <row r="38" spans="1:9">
      <c r="A38" s="100">
        <v>1</v>
      </c>
      <c r="B38" s="101" t="str">
        <f>'Class. equips federats'!C4</f>
        <v>La Penya del Bistec</v>
      </c>
      <c r="C38" s="102">
        <f>'Class. equips federats'!D4</f>
        <v>336</v>
      </c>
      <c r="D38" s="102">
        <f>'Class. equips federats'!E4</f>
        <v>376</v>
      </c>
      <c r="E38" s="102" t="str">
        <f>'Class. equips federats'!F4</f>
        <v/>
      </c>
      <c r="F38" s="102" t="str">
        <f>'Class. equips federats'!G4</f>
        <v/>
      </c>
      <c r="G38" s="102" t="str">
        <f>'Class. equips federats'!H4</f>
        <v/>
      </c>
      <c r="H38" s="102">
        <f>'Class. equips federats'!I4</f>
        <v>712</v>
      </c>
      <c r="I38" s="102">
        <f>'Class. equips federats'!J4</f>
        <v>58</v>
      </c>
    </row>
    <row r="39" spans="1:9">
      <c r="A39" s="63">
        <v>2</v>
      </c>
      <c r="B39" s="63" t="str">
        <f>'Class. equips federats'!C5</f>
        <v>Bitlla Atòmica</v>
      </c>
      <c r="C39" s="63">
        <f>'Class. equips federats'!D5</f>
        <v>346</v>
      </c>
      <c r="D39" s="63">
        <f>'Class. equips federats'!E5</f>
        <v>325</v>
      </c>
      <c r="E39" s="63" t="str">
        <f>'Class. equips federats'!F5</f>
        <v/>
      </c>
      <c r="F39" s="63" t="str">
        <f>'Class. equips federats'!G5</f>
        <v/>
      </c>
      <c r="G39" s="63" t="str">
        <f>'Class. equips federats'!H5</f>
        <v/>
      </c>
      <c r="H39" s="63">
        <f>'Class. equips federats'!I5</f>
        <v>671</v>
      </c>
      <c r="I39" s="63">
        <f>'Class. equips federats'!J5</f>
        <v>46</v>
      </c>
    </row>
    <row r="40" spans="1:9">
      <c r="A40" s="63">
        <v>3</v>
      </c>
      <c r="B40" s="63" t="str">
        <f>'Class. equips federats'!C6</f>
        <v>5 + 1@</v>
      </c>
      <c r="C40" s="63">
        <f>'Class. equips federats'!D6</f>
        <v>350</v>
      </c>
      <c r="D40" s="63">
        <f>'Class. equips federats'!E6</f>
        <v>320</v>
      </c>
      <c r="E40" s="63" t="str">
        <f>'Class. equips federats'!F6</f>
        <v/>
      </c>
      <c r="F40" s="63" t="str">
        <f>'Class. equips federats'!G6</f>
        <v/>
      </c>
      <c r="G40" s="63" t="str">
        <f>'Class. equips federats'!H6</f>
        <v/>
      </c>
      <c r="H40" s="63">
        <f>'Class. equips federats'!I6</f>
        <v>670</v>
      </c>
      <c r="I40" s="63">
        <f>'Class. equips federats'!J6</f>
        <v>50</v>
      </c>
    </row>
    <row r="41" spans="1:9">
      <c r="A41" s="63">
        <v>4</v>
      </c>
      <c r="B41" s="63" t="str">
        <f>'Class. equips federats'!C7</f>
        <v>Bitllaires de Fogars "A"</v>
      </c>
      <c r="C41" s="63">
        <f>'Class. equips federats'!D7</f>
        <v>316</v>
      </c>
      <c r="D41" s="63">
        <f>'Class. equips federats'!E7</f>
        <v>305</v>
      </c>
      <c r="E41" s="63" t="str">
        <f>'Class. equips federats'!F7</f>
        <v/>
      </c>
      <c r="F41" s="63" t="str">
        <f>'Class. equips federats'!G7</f>
        <v/>
      </c>
      <c r="G41" s="63" t="str">
        <f>'Class. equips federats'!H7</f>
        <v/>
      </c>
      <c r="H41" s="63">
        <f>'Class. equips federats'!I7</f>
        <v>621</v>
      </c>
      <c r="I41" s="63">
        <f>'Class. equips federats'!J7</f>
        <v>40</v>
      </c>
    </row>
    <row r="42" spans="1:9">
      <c r="A42" s="63">
        <v>5</v>
      </c>
      <c r="B42" s="63" t="str">
        <f>'Class. equips federats'!C8</f>
        <v>Vila de Tordera</v>
      </c>
      <c r="C42" s="63">
        <f>'Class. equips federats'!D8</f>
        <v>282</v>
      </c>
      <c r="D42" s="63">
        <f>'Class. equips federats'!E8</f>
        <v>310</v>
      </c>
      <c r="E42" s="63" t="str">
        <f>'Class. equips federats'!F8</f>
        <v/>
      </c>
      <c r="F42" s="63" t="str">
        <f>'Class. equips federats'!G8</f>
        <v/>
      </c>
      <c r="G42" s="63" t="str">
        <f>'Class. equips federats'!H8</f>
        <v/>
      </c>
      <c r="H42" s="63">
        <f>'Class. equips federats'!I8</f>
        <v>592</v>
      </c>
      <c r="I42" s="63">
        <f>'Class. equips federats'!J8</f>
        <v>45</v>
      </c>
    </row>
    <row r="43" spans="1:9">
      <c r="A43" s="63">
        <v>6</v>
      </c>
      <c r="B43" s="63" t="str">
        <f>'Class. equips federats'!C9</f>
        <v>Caçabitlles</v>
      </c>
      <c r="C43" s="63">
        <f>'Class. equips federats'!D9</f>
        <v>285</v>
      </c>
      <c r="D43" s="63">
        <f>'Class. equips federats'!E9</f>
        <v>288</v>
      </c>
      <c r="E43" s="63" t="str">
        <f>'Class. equips federats'!F9</f>
        <v/>
      </c>
      <c r="F43" s="63" t="str">
        <f>'Class. equips federats'!G9</f>
        <v/>
      </c>
      <c r="G43" s="63" t="str">
        <f>'Class. equips federats'!H9</f>
        <v/>
      </c>
      <c r="H43" s="63">
        <f>'Class. equips federats'!I9</f>
        <v>573</v>
      </c>
      <c r="I43" s="63">
        <f>'Class. equips federats'!J9</f>
        <v>36</v>
      </c>
    </row>
    <row r="44" spans="1:9">
      <c r="A44" s="63">
        <v>7</v>
      </c>
      <c r="B44" s="63" t="str">
        <f>'Class. equips federats'!C10</f>
        <v>Bitllaires de Fogars "B"</v>
      </c>
      <c r="C44" s="63">
        <f>'Class. equips federats'!D10</f>
        <v>240</v>
      </c>
      <c r="D44" s="63">
        <f>'Class. equips federats'!E10</f>
        <v>294</v>
      </c>
      <c r="E44" s="63" t="str">
        <f>'Class. equips federats'!F10</f>
        <v/>
      </c>
      <c r="F44" s="63" t="str">
        <f>'Class. equips federats'!G10</f>
        <v/>
      </c>
      <c r="G44" s="63" t="str">
        <f>'Class. equips federats'!H10</f>
        <v/>
      </c>
      <c r="H44" s="63">
        <f>'Class. equips federats'!I10</f>
        <v>534</v>
      </c>
      <c r="I44" s="63">
        <f>'Class. equips federats'!J10</f>
        <v>34</v>
      </c>
    </row>
  </sheetData>
  <sheetProtection sheet="1" objects="1" scenarios="1"/>
  <customSheetViews>
    <customSheetView guid="{90F97C63-FF46-4687-8AC0-BB059271304A}" showPageBreaks="1" topLeftCell="A10">
      <selection sqref="A1:I44"/>
      <pageMargins left="0" right="0" top="0" bottom="0" header="0" footer="0"/>
      <printOptions horizontalCentered="1"/>
      <pageSetup paperSize="9" orientation="portrait" r:id="rId1"/>
      <headerFooter alignWithMargins="0"/>
    </customSheetView>
    <customSheetView guid="{AE9205F7-FE34-4615-BC4D-16E49EF38385}">
      <selection sqref="A1:I1"/>
      <pageMargins left="0" right="0" top="0" bottom="0" header="0" footer="0"/>
      <printOptions horizontalCentered="1"/>
      <pageSetup paperSize="9" orientation="portrait" r:id="rId2"/>
      <headerFooter alignWithMargins="0"/>
    </customSheetView>
    <customSheetView guid="{F94E048D-71E0-4324-8FB1-EB708AA0BFEC}">
      <selection activeCell="A36" sqref="A36:I43"/>
      <pageMargins left="0" right="0" top="0" bottom="0" header="0" footer="0"/>
      <printOptions horizontalCentered="1"/>
      <pageSetup paperSize="9" orientation="portrait" r:id="rId3"/>
      <headerFooter alignWithMargins="0"/>
    </customSheetView>
    <customSheetView guid="{4D39C01D-F783-41AA-B2C1-A385FA45C2D1}" topLeftCell="A16">
      <selection activeCell="B42" sqref="B42"/>
      <pageMargins left="0" right="0" top="0" bottom="0" header="0" footer="0"/>
      <printOptions horizontalCentered="1"/>
      <pageSetup paperSize="9" orientation="portrait" r:id="rId4"/>
      <headerFooter alignWithMargins="0"/>
    </customSheetView>
    <customSheetView guid="{1B1FDDC4-C135-40FD-98FE-C5C8E2761A79}" topLeftCell="A16">
      <selection activeCell="B42" sqref="B42"/>
      <pageMargins left="0" right="0" top="0" bottom="0" header="0" footer="0"/>
      <printOptions horizontalCentered="1"/>
      <pageSetup paperSize="9" orientation="portrait" r:id="rId5"/>
      <headerFooter alignWithMargins="0"/>
    </customSheetView>
    <customSheetView guid="{A6784E2B-67BC-4417-8825-EDB5D29AA073}" topLeftCell="A16">
      <selection activeCell="B42" sqref="B42"/>
      <pageMargins left="0" right="0" top="0" bottom="0" header="0" footer="0"/>
      <printOptions horizontalCentered="1"/>
      <pageSetup paperSize="9" orientation="portrait" r:id="rId6"/>
      <headerFooter alignWithMargins="0"/>
    </customSheetView>
    <customSheetView guid="{649B62F2-A6E1-43DC-8B00-F29CFB7B73B6}">
      <selection activeCell="A2" sqref="A2:I2"/>
      <pageMargins left="0" right="0" top="0" bottom="0" header="0" footer="0"/>
      <printOptions horizontalCentered="1"/>
      <pageSetup paperSize="9" orientation="portrait" r:id="rId7"/>
      <headerFooter alignWithMargins="0"/>
    </customSheetView>
  </customSheetViews>
  <mergeCells count="4">
    <mergeCell ref="A3:I3"/>
    <mergeCell ref="A36:I36"/>
    <mergeCell ref="A1:I1"/>
    <mergeCell ref="A2:I2"/>
  </mergeCells>
  <phoneticPr fontId="4" type="noConversion"/>
  <printOptions horizontalCentered="1"/>
  <pageMargins left="0.51181102362204722" right="0.74803149606299213" top="0.98425196850393704" bottom="0.98425196850393704" header="0" footer="0"/>
  <pageSetup paperSize="9" orientation="portrait" r:id="rId8"/>
  <headerFooter alignWithMargins="0"/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25"/>
  <sheetViews>
    <sheetView topLeftCell="A291" zoomScaleNormal="100" workbookViewId="0">
      <selection activeCell="A266" sqref="A266:G322"/>
    </sheetView>
  </sheetViews>
  <sheetFormatPr defaultColWidth="11.42578125" defaultRowHeight="12.75"/>
  <cols>
    <col min="1" max="1" width="5.5703125" bestFit="1" customWidth="1"/>
    <col min="2" max="2" width="26.140625" bestFit="1" customWidth="1"/>
    <col min="3" max="3" width="32" bestFit="1" customWidth="1"/>
    <col min="4" max="4" width="8.5703125" style="2" bestFit="1" customWidth="1"/>
    <col min="5" max="5" width="8.7109375" bestFit="1" customWidth="1"/>
    <col min="6" max="6" width="14" bestFit="1" customWidth="1"/>
    <col min="7" max="7" width="12" bestFit="1" customWidth="1"/>
  </cols>
  <sheetData>
    <row r="1" spans="1:7" ht="38.1" customHeight="1">
      <c r="A1" s="215" t="s">
        <v>362</v>
      </c>
      <c r="B1" s="216"/>
      <c r="C1" s="216"/>
      <c r="D1" s="216"/>
      <c r="E1" s="216"/>
      <c r="F1" s="216"/>
      <c r="G1" s="216"/>
    </row>
    <row r="2" spans="1:7" ht="21" customHeight="1">
      <c r="A2" s="218" t="s">
        <v>352</v>
      </c>
      <c r="B2" s="219"/>
      <c r="C2" s="219"/>
      <c r="D2" s="219"/>
      <c r="E2" s="219"/>
      <c r="F2" s="219"/>
      <c r="G2" s="220"/>
    </row>
    <row r="3" spans="1:7" ht="14.1" customHeight="1">
      <c r="A3" s="66" t="s">
        <v>342</v>
      </c>
      <c r="B3" s="66" t="s">
        <v>353</v>
      </c>
      <c r="C3" s="66" t="s">
        <v>343</v>
      </c>
      <c r="D3" s="67" t="s">
        <v>327</v>
      </c>
      <c r="E3" s="66" t="s">
        <v>349</v>
      </c>
      <c r="F3" s="66" t="s">
        <v>354</v>
      </c>
      <c r="G3" s="66" t="s">
        <v>316</v>
      </c>
    </row>
    <row r="4" spans="1:7" ht="14.1" customHeight="1">
      <c r="A4" s="100">
        <f>'Class. individual no federats'!B4</f>
        <v>1</v>
      </c>
      <c r="B4" s="100" t="str">
        <f>'Class. individual no federats'!C4</f>
        <v>Carlos Martín</v>
      </c>
      <c r="C4" s="100" t="str">
        <f>'Class. individual no federats'!D4</f>
        <v>Esbuskeskerra</v>
      </c>
      <c r="D4" s="103">
        <f>'Class. individual no federats'!E4</f>
        <v>81</v>
      </c>
      <c r="E4" s="100">
        <f>'Class. individual no federats'!F4</f>
        <v>15</v>
      </c>
      <c r="F4" s="100">
        <f>'Class. individual no federats'!G4</f>
        <v>162</v>
      </c>
      <c r="G4" s="100">
        <f>'Class. individual no federats'!H4</f>
        <v>2</v>
      </c>
    </row>
    <row r="5" spans="1:7" ht="14.1" customHeight="1">
      <c r="A5" s="100">
        <f>'Class. individual no federats'!B5</f>
        <v>2</v>
      </c>
      <c r="B5" s="100" t="str">
        <f>'Class. individual no federats'!C5</f>
        <v>Manel Gil</v>
      </c>
      <c r="C5" s="100" t="str">
        <f>'Class. individual no federats'!D5</f>
        <v>4 x 4</v>
      </c>
      <c r="D5" s="103">
        <f>'Class. individual no federats'!E5</f>
        <v>74</v>
      </c>
      <c r="E5" s="100">
        <f>'Class. individual no federats'!F5</f>
        <v>12</v>
      </c>
      <c r="F5" s="100">
        <f>'Class. individual no federats'!G5</f>
        <v>148</v>
      </c>
      <c r="G5" s="100">
        <f>'Class. individual no federats'!H5</f>
        <v>2</v>
      </c>
    </row>
    <row r="6" spans="1:7" ht="14.1" customHeight="1">
      <c r="A6" s="100">
        <f>'Class. individual no federats'!B6</f>
        <v>3</v>
      </c>
      <c r="B6" s="100" t="str">
        <f>'Class. individual no federats'!C6</f>
        <v>Pep Cladellas</v>
      </c>
      <c r="C6" s="100" t="str">
        <f>'Class. individual no federats'!D6</f>
        <v>Marfallones Estrallufades</v>
      </c>
      <c r="D6" s="103">
        <f>'Class. individual no federats'!E6</f>
        <v>73</v>
      </c>
      <c r="E6" s="100">
        <f>'Class. individual no federats'!F6</f>
        <v>13</v>
      </c>
      <c r="F6" s="100">
        <f>'Class. individual no federats'!G6</f>
        <v>146</v>
      </c>
      <c r="G6" s="100">
        <f>'Class. individual no federats'!H6</f>
        <v>2</v>
      </c>
    </row>
    <row r="7" spans="1:7" ht="14.1" customHeight="1">
      <c r="A7" s="63">
        <f>'Class. individual no federats'!B7</f>
        <v>4</v>
      </c>
      <c r="B7" s="63" t="str">
        <f>'Class. individual no federats'!C7</f>
        <v>Joana Castañeda</v>
      </c>
      <c r="C7" s="63" t="str">
        <f>'Class. individual no federats'!D7</f>
        <v>Oju Peligru</v>
      </c>
      <c r="D7" s="65">
        <f>'Class. individual no federats'!E7</f>
        <v>73</v>
      </c>
      <c r="E7" s="63">
        <f>'Class. individual no federats'!F7</f>
        <v>6</v>
      </c>
      <c r="F7" s="63">
        <f>'Class. individual no federats'!G7</f>
        <v>73</v>
      </c>
      <c r="G7" s="63">
        <f>'Class. individual no federats'!H7</f>
        <v>1</v>
      </c>
    </row>
    <row r="8" spans="1:7" ht="14.1" customHeight="1">
      <c r="A8" s="63">
        <f>'Class. individual no federats'!B8</f>
        <v>5</v>
      </c>
      <c r="B8" s="63" t="str">
        <f>'Class. individual no federats'!C8</f>
        <v>Cesc Vea</v>
      </c>
      <c r="C8" s="63" t="str">
        <f>'Class. individual no federats'!D8</f>
        <v>Vila de Tordera</v>
      </c>
      <c r="D8" s="65">
        <f>'Class. individual no federats'!E8</f>
        <v>72.5</v>
      </c>
      <c r="E8" s="63">
        <f>'Class. individual no federats'!F8</f>
        <v>13</v>
      </c>
      <c r="F8" s="63">
        <f>'Class. individual no federats'!G8</f>
        <v>145</v>
      </c>
      <c r="G8" s="63">
        <f>'Class. individual no federats'!H8</f>
        <v>2</v>
      </c>
    </row>
    <row r="9" spans="1:7" ht="14.1" customHeight="1">
      <c r="A9" s="63">
        <f>'Class. individual no federats'!B9</f>
        <v>6</v>
      </c>
      <c r="B9" s="63" t="str">
        <f>'Class. individual no federats'!C9</f>
        <v>Hervé Manresa</v>
      </c>
      <c r="C9" s="63" t="str">
        <f>'Class. individual no federats'!D9</f>
        <v>Bitllaires d'Estiu</v>
      </c>
      <c r="D9" s="65">
        <f>'Class. individual no federats'!E9</f>
        <v>72.5</v>
      </c>
      <c r="E9" s="63">
        <f>'Class. individual no federats'!F9</f>
        <v>11</v>
      </c>
      <c r="F9" s="63">
        <f>'Class. individual no federats'!G9</f>
        <v>145</v>
      </c>
      <c r="G9" s="63">
        <f>'Class. individual no federats'!H9</f>
        <v>2</v>
      </c>
    </row>
    <row r="10" spans="1:7" ht="14.1" customHeight="1">
      <c r="A10" s="63">
        <f>'Class. individual no federats'!B10</f>
        <v>7</v>
      </c>
      <c r="B10" s="63" t="str">
        <f>'Class. individual no federats'!C10</f>
        <v>Marc Tuset</v>
      </c>
      <c r="C10" s="63" t="str">
        <f>'Class. individual no federats'!D10</f>
        <v>Els Pedrolos Bitlleros</v>
      </c>
      <c r="D10" s="65">
        <f>'Class. individual no federats'!E10</f>
        <v>72</v>
      </c>
      <c r="E10" s="63">
        <f>'Class. individual no federats'!F10</f>
        <v>6</v>
      </c>
      <c r="F10" s="63">
        <f>'Class. individual no federats'!G10</f>
        <v>72</v>
      </c>
      <c r="G10" s="63">
        <f>'Class. individual no federats'!H10</f>
        <v>1</v>
      </c>
    </row>
    <row r="11" spans="1:7" ht="14.1" customHeight="1">
      <c r="A11" s="63">
        <f>'Class. individual no federats'!B11</f>
        <v>8</v>
      </c>
      <c r="B11" s="63" t="str">
        <f>'Class. individual no federats'!C11</f>
        <v>Francesc Sitjà</v>
      </c>
      <c r="C11" s="63" t="str">
        <f>'Class. individual no federats'!D11</f>
        <v>Peps</v>
      </c>
      <c r="D11" s="65">
        <f>'Class. individual no federats'!E11</f>
        <v>70</v>
      </c>
      <c r="E11" s="63">
        <f>'Class. individual no federats'!F11</f>
        <v>5</v>
      </c>
      <c r="F11" s="63">
        <f>'Class. individual no federats'!G11</f>
        <v>70</v>
      </c>
      <c r="G11" s="63">
        <f>'Class. individual no federats'!H11</f>
        <v>1</v>
      </c>
    </row>
    <row r="12" spans="1:7" ht="14.1" customHeight="1">
      <c r="A12" s="63">
        <f>'Class. individual no federats'!B12</f>
        <v>9</v>
      </c>
      <c r="B12" s="63" t="str">
        <f>'Class. individual no federats'!C12</f>
        <v>Cristina Casado</v>
      </c>
      <c r="C12" s="63" t="str">
        <f>'Class. individual no federats'!D12</f>
        <v>Bitllaires de Fogars "A"</v>
      </c>
      <c r="D12" s="65">
        <f>'Class. individual no federats'!E12</f>
        <v>69.5</v>
      </c>
      <c r="E12" s="63">
        <f>'Class. individual no federats'!F12</f>
        <v>11</v>
      </c>
      <c r="F12" s="63">
        <f>'Class. individual no federats'!G12</f>
        <v>139</v>
      </c>
      <c r="G12" s="63">
        <f>'Class. individual no federats'!H12</f>
        <v>2</v>
      </c>
    </row>
    <row r="13" spans="1:7" ht="14.1" customHeight="1">
      <c r="A13" s="63">
        <f>'Class. individual no federats'!B13</f>
        <v>10</v>
      </c>
      <c r="B13" s="63" t="str">
        <f>'Class. individual no federats'!C13</f>
        <v>Arnau Massana</v>
      </c>
      <c r="C13" s="63" t="str">
        <f>'Class. individual no federats'!D13</f>
        <v>Birra Amunt Bitlla Avall</v>
      </c>
      <c r="D13" s="65">
        <f>'Class. individual no federats'!E13</f>
        <v>68.5</v>
      </c>
      <c r="E13" s="63">
        <f>'Class. individual no federats'!F13</f>
        <v>11</v>
      </c>
      <c r="F13" s="63">
        <f>'Class. individual no federats'!G13</f>
        <v>137</v>
      </c>
      <c r="G13" s="63">
        <f>'Class. individual no federats'!H13</f>
        <v>2</v>
      </c>
    </row>
    <row r="14" spans="1:7" ht="14.1" customHeight="1">
      <c r="A14" s="63">
        <f>'Class. individual no federats'!B14</f>
        <v>11</v>
      </c>
      <c r="B14" s="63" t="str">
        <f>'Class. individual no federats'!C14</f>
        <v>Ot Manresa</v>
      </c>
      <c r="C14" s="63" t="str">
        <f>'Class. individual no federats'!D14</f>
        <v>Bit-Team</v>
      </c>
      <c r="D14" s="65">
        <f>'Class. individual no federats'!E14</f>
        <v>68</v>
      </c>
      <c r="E14" s="63">
        <f>'Class. individual no federats'!F14</f>
        <v>5</v>
      </c>
      <c r="F14" s="63">
        <f>'Class. individual no federats'!G14</f>
        <v>68</v>
      </c>
      <c r="G14" s="63">
        <f>'Class. individual no federats'!H14</f>
        <v>1</v>
      </c>
    </row>
    <row r="15" spans="1:7" ht="14.1" customHeight="1">
      <c r="A15" s="63">
        <f>'Class. individual no federats'!B15</f>
        <v>12</v>
      </c>
      <c r="B15" s="63" t="str">
        <f>'Class. individual no federats'!C15</f>
        <v>Manel García</v>
      </c>
      <c r="C15" s="63" t="str">
        <f>'Class. individual no federats'!D15</f>
        <v>4 x 4</v>
      </c>
      <c r="D15" s="65">
        <f>'Class. individual no federats'!E15</f>
        <v>68</v>
      </c>
      <c r="E15" s="63">
        <f>'Class. individual no federats'!F15</f>
        <v>5</v>
      </c>
      <c r="F15" s="63">
        <f>'Class. individual no federats'!G15</f>
        <v>68</v>
      </c>
      <c r="G15" s="63">
        <f>'Class. individual no federats'!H15</f>
        <v>1</v>
      </c>
    </row>
    <row r="16" spans="1:7" ht="14.1" customHeight="1">
      <c r="A16" s="63">
        <f>'Class. individual no federats'!B16</f>
        <v>13</v>
      </c>
      <c r="B16" s="63" t="str">
        <f>'Class. individual no federats'!C16</f>
        <v>Gerard Gras</v>
      </c>
      <c r="C16" s="63" t="str">
        <f>'Class. individual no federats'!D16</f>
        <v>Peps</v>
      </c>
      <c r="D16" s="65">
        <f>'Class. individual no federats'!E16</f>
        <v>67</v>
      </c>
      <c r="E16" s="63">
        <f>'Class. individual no federats'!F16</f>
        <v>5</v>
      </c>
      <c r="F16" s="63">
        <f>'Class. individual no federats'!G16</f>
        <v>67</v>
      </c>
      <c r="G16" s="63">
        <f>'Class. individual no federats'!H16</f>
        <v>1</v>
      </c>
    </row>
    <row r="17" spans="1:7" ht="14.1" customHeight="1">
      <c r="A17" s="63">
        <f>'Class. individual no federats'!B17</f>
        <v>14</v>
      </c>
      <c r="B17" s="63" t="str">
        <f>'Class. individual no federats'!C17</f>
        <v>David Xampeny</v>
      </c>
      <c r="C17" s="63" t="str">
        <f>'Class. individual no federats'!D17</f>
        <v>Marfallones Estrallufades</v>
      </c>
      <c r="D17" s="65">
        <f>'Class. individual no federats'!E17</f>
        <v>67</v>
      </c>
      <c r="E17" s="63">
        <f>'Class. individual no federats'!F17</f>
        <v>10</v>
      </c>
      <c r="F17" s="63">
        <f>'Class. individual no federats'!G17</f>
        <v>134</v>
      </c>
      <c r="G17" s="63">
        <f>'Class. individual no federats'!H17</f>
        <v>2</v>
      </c>
    </row>
    <row r="18" spans="1:7" ht="14.1" customHeight="1">
      <c r="A18" s="63">
        <f>'Class. individual no federats'!B18</f>
        <v>15</v>
      </c>
      <c r="B18" s="63" t="str">
        <f>'Class. individual no federats'!C18</f>
        <v>Jordi Morcillo</v>
      </c>
      <c r="C18" s="63" t="str">
        <f>'Class. individual no federats'!D18</f>
        <v>The Maidens Break Bitlles</v>
      </c>
      <c r="D18" s="65">
        <f>'Class. individual no federats'!E18</f>
        <v>67</v>
      </c>
      <c r="E18" s="63">
        <f>'Class. individual no federats'!F18</f>
        <v>5</v>
      </c>
      <c r="F18" s="63">
        <f>'Class. individual no federats'!G18</f>
        <v>67</v>
      </c>
      <c r="G18" s="63">
        <f>'Class. individual no federats'!H18</f>
        <v>1</v>
      </c>
    </row>
    <row r="19" spans="1:7" ht="14.1" customHeight="1">
      <c r="A19" s="63">
        <f>'Class. individual no federats'!B19</f>
        <v>16</v>
      </c>
      <c r="B19" s="63" t="str">
        <f>'Class. individual no federats'!C19</f>
        <v>Rafa Ruiz (EDS)</v>
      </c>
      <c r="C19" s="63" t="str">
        <f>'Class. individual no federats'!D19</f>
        <v>Els de Sempre</v>
      </c>
      <c r="D19" s="65">
        <f>'Class. individual no federats'!E19</f>
        <v>67</v>
      </c>
      <c r="E19" s="63">
        <f>'Class. individual no federats'!F19</f>
        <v>9</v>
      </c>
      <c r="F19" s="63">
        <f>'Class. individual no federats'!G19</f>
        <v>134</v>
      </c>
      <c r="G19" s="63">
        <f>'Class. individual no federats'!H19</f>
        <v>2</v>
      </c>
    </row>
    <row r="20" spans="1:7" ht="14.1" customHeight="1">
      <c r="A20" s="63">
        <f>'Class. individual no federats'!B20</f>
        <v>17</v>
      </c>
      <c r="B20" s="63" t="str">
        <f>'Class. individual no federats'!C20</f>
        <v>Josep Mª Aumedes</v>
      </c>
      <c r="C20" s="63" t="str">
        <f>'Class. individual no federats'!D20</f>
        <v>The Maidens Break Bitlles</v>
      </c>
      <c r="D20" s="65">
        <f>'Class. individual no federats'!E20</f>
        <v>67</v>
      </c>
      <c r="E20" s="63">
        <f>'Class. individual no federats'!F20</f>
        <v>9</v>
      </c>
      <c r="F20" s="63">
        <f>'Class. individual no federats'!G20</f>
        <v>134</v>
      </c>
      <c r="G20" s="63">
        <f>'Class. individual no federats'!H20</f>
        <v>2</v>
      </c>
    </row>
    <row r="21" spans="1:7" ht="14.1" customHeight="1">
      <c r="A21" s="63">
        <f>'Class. individual no federats'!B21</f>
        <v>18</v>
      </c>
      <c r="B21" s="63" t="str">
        <f>'Class. individual no federats'!C21</f>
        <v>Sofia Alcover</v>
      </c>
      <c r="C21" s="63" t="str">
        <f>'Class. individual no federats'!D21</f>
        <v>Bitllaires d'Estiu</v>
      </c>
      <c r="D21" s="65">
        <f>'Class. individual no federats'!E21</f>
        <v>66.5</v>
      </c>
      <c r="E21" s="63">
        <f>'Class. individual no federats'!F21</f>
        <v>10</v>
      </c>
      <c r="F21" s="63">
        <f>'Class. individual no federats'!G21</f>
        <v>133</v>
      </c>
      <c r="G21" s="63">
        <f>'Class. individual no federats'!H21</f>
        <v>2</v>
      </c>
    </row>
    <row r="22" spans="1:7" ht="14.1" customHeight="1">
      <c r="A22" s="63">
        <f>'Class. individual no federats'!B22</f>
        <v>19</v>
      </c>
      <c r="B22" s="63" t="str">
        <f>'Class. individual no federats'!C22</f>
        <v>Jordi Monfulleda (CB)</v>
      </c>
      <c r="C22" s="63" t="str">
        <f>'Class. individual no federats'!D22</f>
        <v>Caçabitlles</v>
      </c>
      <c r="D22" s="65">
        <f>'Class. individual no federats'!E22</f>
        <v>66.5</v>
      </c>
      <c r="E22" s="63">
        <f>'Class. individual no federats'!F22</f>
        <v>10</v>
      </c>
      <c r="F22" s="63">
        <f>'Class. individual no federats'!G22</f>
        <v>133</v>
      </c>
      <c r="G22" s="63">
        <f>'Class. individual no federats'!H22</f>
        <v>2</v>
      </c>
    </row>
    <row r="23" spans="1:7" ht="14.1" customHeight="1">
      <c r="A23" s="63">
        <f>'Class. individual no federats'!B23</f>
        <v>20</v>
      </c>
      <c r="B23" s="63" t="str">
        <f>'Class. individual no federats'!C23</f>
        <v>Jan Illas</v>
      </c>
      <c r="C23" s="63" t="str">
        <f>'Class. individual no federats'!D23</f>
        <v>Les Supernenes</v>
      </c>
      <c r="D23" s="65">
        <f>'Class. individual no federats'!E23</f>
        <v>66.5</v>
      </c>
      <c r="E23" s="63">
        <f>'Class. individual no federats'!F23</f>
        <v>9</v>
      </c>
      <c r="F23" s="63">
        <f>'Class. individual no federats'!G23</f>
        <v>133</v>
      </c>
      <c r="G23" s="63">
        <f>'Class. individual no federats'!H23</f>
        <v>2</v>
      </c>
    </row>
    <row r="24" spans="1:7" ht="14.1" customHeight="1">
      <c r="A24" s="63">
        <f>'Class. individual no federats'!B24</f>
        <v>21</v>
      </c>
      <c r="B24" s="63" t="str">
        <f>'Class. individual no federats'!C24</f>
        <v>Adrià Mercader</v>
      </c>
      <c r="C24" s="63" t="str">
        <f>'Class. individual no federats'!D24</f>
        <v>5 + 1@</v>
      </c>
      <c r="D24" s="65">
        <f>'Class. individual no federats'!E24</f>
        <v>66</v>
      </c>
      <c r="E24" s="63">
        <f>'Class. individual no federats'!F24</f>
        <v>4</v>
      </c>
      <c r="F24" s="63">
        <f>'Class. individual no federats'!G24</f>
        <v>66</v>
      </c>
      <c r="G24" s="63">
        <f>'Class. individual no federats'!H24</f>
        <v>1</v>
      </c>
    </row>
    <row r="25" spans="1:7" ht="14.1" customHeight="1">
      <c r="A25" s="63">
        <f>'Class. individual no federats'!B25</f>
        <v>22</v>
      </c>
      <c r="B25" s="63" t="str">
        <f>'Class. individual no federats'!C25</f>
        <v>Cristina Pérez</v>
      </c>
      <c r="C25" s="63" t="str">
        <f>'Class. individual no federats'!D25</f>
        <v>The Maidens Break Bitlles</v>
      </c>
      <c r="D25" s="65">
        <f>'Class. individual no federats'!E25</f>
        <v>65</v>
      </c>
      <c r="E25" s="63">
        <f>'Class. individual no federats'!F25</f>
        <v>10</v>
      </c>
      <c r="F25" s="63">
        <f>'Class. individual no federats'!G25</f>
        <v>130</v>
      </c>
      <c r="G25" s="63">
        <f>'Class. individual no federats'!H25</f>
        <v>2</v>
      </c>
    </row>
    <row r="26" spans="1:7" ht="14.1" customHeight="1">
      <c r="A26" s="63">
        <f>'Class. individual no federats'!B26</f>
        <v>23</v>
      </c>
      <c r="B26" s="63" t="str">
        <f>'Class. individual no federats'!C26</f>
        <v>Eric Pacho</v>
      </c>
      <c r="C26" s="63" t="str">
        <f>'Class. individual no federats'!D26</f>
        <v>Moreno Team</v>
      </c>
      <c r="D26" s="65">
        <f>'Class. individual no federats'!E26</f>
        <v>65</v>
      </c>
      <c r="E26" s="63">
        <f>'Class. individual no federats'!F26</f>
        <v>10</v>
      </c>
      <c r="F26" s="63">
        <f>'Class. individual no federats'!G26</f>
        <v>130</v>
      </c>
      <c r="G26" s="63">
        <f>'Class. individual no federats'!H26</f>
        <v>2</v>
      </c>
    </row>
    <row r="27" spans="1:7" ht="14.1" customHeight="1">
      <c r="A27" s="63">
        <f>'Class. individual no federats'!B27</f>
        <v>24</v>
      </c>
      <c r="B27" s="63" t="str">
        <f>'Class. individual no federats'!C27</f>
        <v>Marta Boada</v>
      </c>
      <c r="C27" s="63" t="str">
        <f>'Class. individual no federats'!D27</f>
        <v>8 x 8</v>
      </c>
      <c r="D27" s="65">
        <f>'Class. individual no federats'!E27</f>
        <v>65</v>
      </c>
      <c r="E27" s="63">
        <f>'Class. individual no federats'!F27</f>
        <v>10</v>
      </c>
      <c r="F27" s="63">
        <f>'Class. individual no federats'!G27</f>
        <v>130</v>
      </c>
      <c r="G27" s="63">
        <f>'Class. individual no federats'!H27</f>
        <v>2</v>
      </c>
    </row>
    <row r="28" spans="1:7" ht="14.1" customHeight="1">
      <c r="A28" s="63">
        <f>'Class. individual no federats'!B28</f>
        <v>25</v>
      </c>
      <c r="B28" s="63" t="str">
        <f>'Class. individual no federats'!C28</f>
        <v>Vicens Díaz</v>
      </c>
      <c r="C28" s="63" t="str">
        <f>'Class. individual no federats'!D28</f>
        <v>Peps</v>
      </c>
      <c r="D28" s="65">
        <f>'Class. individual no federats'!E28</f>
        <v>64.5</v>
      </c>
      <c r="E28" s="63">
        <f>'Class. individual no federats'!F28</f>
        <v>10</v>
      </c>
      <c r="F28" s="63">
        <f>'Class. individual no federats'!G28</f>
        <v>129</v>
      </c>
      <c r="G28" s="63">
        <f>'Class. individual no federats'!H28</f>
        <v>2</v>
      </c>
    </row>
    <row r="29" spans="1:7" ht="14.1" customHeight="1">
      <c r="A29" s="63">
        <f>'Class. individual no federats'!B31</f>
        <v>26</v>
      </c>
      <c r="B29" s="63" t="str">
        <f>'Class. individual no federats'!C31</f>
        <v>Manu Hernandez</v>
      </c>
      <c r="C29" s="63" t="str">
        <f>'Class. individual no federats'!D31</f>
        <v>Els de Sempre</v>
      </c>
      <c r="D29" s="65">
        <f>'Class. individual no federats'!E31</f>
        <v>64.5</v>
      </c>
      <c r="E29" s="63">
        <f>'Class. individual no federats'!F31</f>
        <v>10</v>
      </c>
      <c r="F29" s="63">
        <f>'Class. individual no federats'!G31</f>
        <v>129</v>
      </c>
      <c r="G29" s="63">
        <f>'Class. individual no federats'!H31</f>
        <v>2</v>
      </c>
    </row>
    <row r="30" spans="1:7" ht="14.1" customHeight="1">
      <c r="A30" s="63">
        <f>'Class. individual no federats'!B32</f>
        <v>27</v>
      </c>
      <c r="B30" s="63" t="str">
        <f>'Class. individual no federats'!C32</f>
        <v>Marc Nicolau</v>
      </c>
      <c r="C30" s="63" t="str">
        <f>'Class. individual no federats'!D32</f>
        <v>Birra Amunt Bitlla Avall</v>
      </c>
      <c r="D30" s="65">
        <f>'Class. individual no federats'!E32</f>
        <v>64.5</v>
      </c>
      <c r="E30" s="63">
        <f>'Class. individual no federats'!F32</f>
        <v>9</v>
      </c>
      <c r="F30" s="63">
        <f>'Class. individual no federats'!G32</f>
        <v>129</v>
      </c>
      <c r="G30" s="63">
        <f>'Class. individual no federats'!H32</f>
        <v>2</v>
      </c>
    </row>
    <row r="31" spans="1:7" ht="14.1" customHeight="1">
      <c r="A31" s="63">
        <f>'Class. individual no federats'!B33</f>
        <v>28</v>
      </c>
      <c r="B31" s="63" t="str">
        <f>'Class. individual no federats'!C33</f>
        <v>David López</v>
      </c>
      <c r="C31" s="63" t="str">
        <f>'Class. individual no federats'!D33</f>
        <v>Birra Amunt Bitlla Avall</v>
      </c>
      <c r="D31" s="65">
        <f>'Class. individual no federats'!E33</f>
        <v>63.5</v>
      </c>
      <c r="E31" s="63">
        <f>'Class. individual no federats'!F33</f>
        <v>10</v>
      </c>
      <c r="F31" s="63">
        <f>'Class. individual no federats'!G33</f>
        <v>127</v>
      </c>
      <c r="G31" s="63">
        <f>'Class. individual no federats'!H33</f>
        <v>2</v>
      </c>
    </row>
    <row r="32" spans="1:7" ht="14.1" customHeight="1">
      <c r="A32" s="63">
        <f>'Class. individual no federats'!B34</f>
        <v>29</v>
      </c>
      <c r="B32" s="63" t="str">
        <f>'Class. individual no federats'!C34</f>
        <v>Joan Martín</v>
      </c>
      <c r="C32" s="63" t="str">
        <f>'Class. individual no federats'!D34</f>
        <v>Bit-Team</v>
      </c>
      <c r="D32" s="65">
        <f>'Class. individual no federats'!E34</f>
        <v>63</v>
      </c>
      <c r="E32" s="63">
        <f>'Class. individual no federats'!F34</f>
        <v>9</v>
      </c>
      <c r="F32" s="63">
        <f>'Class. individual no federats'!G34</f>
        <v>126</v>
      </c>
      <c r="G32" s="63">
        <f>'Class. individual no federats'!H34</f>
        <v>2</v>
      </c>
    </row>
    <row r="33" spans="1:7" ht="14.1" customHeight="1">
      <c r="A33" s="63">
        <f>'Class. individual no federats'!B35</f>
        <v>30</v>
      </c>
      <c r="B33" s="63" t="str">
        <f>'Class. individual no federats'!C35</f>
        <v>Rocio Muñoz</v>
      </c>
      <c r="C33" s="63" t="str">
        <f>'Class. individual no federats'!D35</f>
        <v>Emmurallats</v>
      </c>
      <c r="D33" s="65">
        <f>'Class. individual no federats'!E35</f>
        <v>62</v>
      </c>
      <c r="E33" s="63">
        <f>'Class. individual no federats'!F35</f>
        <v>4</v>
      </c>
      <c r="F33" s="63">
        <f>'Class. individual no federats'!G35</f>
        <v>62</v>
      </c>
      <c r="G33" s="63">
        <f>'Class. individual no federats'!H35</f>
        <v>1</v>
      </c>
    </row>
    <row r="34" spans="1:7" ht="14.1" customHeight="1">
      <c r="A34" s="63">
        <f>'Class. individual no federats'!B36</f>
        <v>31</v>
      </c>
      <c r="B34" s="63" t="str">
        <f>'Class. individual no federats'!C36</f>
        <v>Josep Mercader</v>
      </c>
      <c r="C34" s="63" t="str">
        <f>'Class. individual no federats'!D36</f>
        <v>5 + 1@</v>
      </c>
      <c r="D34" s="65">
        <f>'Class. individual no federats'!E36</f>
        <v>62</v>
      </c>
      <c r="E34" s="63">
        <f>'Class. individual no federats'!F36</f>
        <v>8</v>
      </c>
      <c r="F34" s="63">
        <f>'Class. individual no federats'!G36</f>
        <v>124</v>
      </c>
      <c r="G34" s="63">
        <f>'Class. individual no federats'!H36</f>
        <v>2</v>
      </c>
    </row>
    <row r="35" spans="1:7" ht="14.1" customHeight="1">
      <c r="A35" s="63">
        <f>'Class. individual no federats'!B37</f>
        <v>32</v>
      </c>
      <c r="B35" s="63" t="str">
        <f>'Class. individual no federats'!C37</f>
        <v>Josep Romaguera</v>
      </c>
      <c r="C35" s="63" t="str">
        <f>'Class. individual no federats'!D37</f>
        <v>Esbuskeskerra</v>
      </c>
      <c r="D35" s="65">
        <f>'Class. individual no federats'!E37</f>
        <v>61</v>
      </c>
      <c r="E35" s="63">
        <f>'Class. individual no federats'!F37</f>
        <v>4</v>
      </c>
      <c r="F35" s="63">
        <f>'Class. individual no federats'!G37</f>
        <v>61</v>
      </c>
      <c r="G35" s="63">
        <f>'Class. individual no federats'!H37</f>
        <v>1</v>
      </c>
    </row>
    <row r="36" spans="1:7" ht="14.1" customHeight="1">
      <c r="A36" s="63">
        <f>'Class. individual no federats'!B38</f>
        <v>33</v>
      </c>
      <c r="B36" s="63" t="str">
        <f>'Class. individual no federats'!C38</f>
        <v>Ivan Sánchez</v>
      </c>
      <c r="C36" s="63" t="str">
        <f>'Class. individual no federats'!D38</f>
        <v>Moreno Team</v>
      </c>
      <c r="D36" s="65">
        <f>'Class. individual no federats'!E38</f>
        <v>61</v>
      </c>
      <c r="E36" s="63">
        <f>'Class. individual no federats'!F38</f>
        <v>8</v>
      </c>
      <c r="F36" s="63">
        <f>'Class. individual no federats'!G38</f>
        <v>122</v>
      </c>
      <c r="G36" s="63">
        <f>'Class. individual no federats'!H38</f>
        <v>2</v>
      </c>
    </row>
    <row r="37" spans="1:7" ht="14.1" customHeight="1">
      <c r="A37" s="63">
        <f>'Class. individual no federats'!B39</f>
        <v>34</v>
      </c>
      <c r="B37" s="63" t="str">
        <f>'Class. individual no federats'!C39</f>
        <v>Adrià Ruiz</v>
      </c>
      <c r="C37" s="63" t="str">
        <f>'Class. individual no federats'!D39</f>
        <v>Bit-Team</v>
      </c>
      <c r="D37" s="65">
        <f>'Class. individual no federats'!E39</f>
        <v>61</v>
      </c>
      <c r="E37" s="63">
        <f>'Class. individual no federats'!F39</f>
        <v>7</v>
      </c>
      <c r="F37" s="63">
        <f>'Class. individual no federats'!G39</f>
        <v>122</v>
      </c>
      <c r="G37" s="63">
        <f>'Class. individual no federats'!H39</f>
        <v>2</v>
      </c>
    </row>
    <row r="38" spans="1:7" ht="14.1" customHeight="1">
      <c r="A38" s="63">
        <f>'Class. individual no federats'!B40</f>
        <v>35</v>
      </c>
      <c r="B38" s="63" t="str">
        <f>'Class. individual no federats'!C40</f>
        <v>Nerea Navarrete</v>
      </c>
      <c r="C38" s="63" t="str">
        <f>'Class. individual no federats'!D40</f>
        <v>Team #</v>
      </c>
      <c r="D38" s="65">
        <f>'Class. individual no federats'!E40</f>
        <v>60.5</v>
      </c>
      <c r="E38" s="63">
        <f>'Class. individual no federats'!F40</f>
        <v>8</v>
      </c>
      <c r="F38" s="63">
        <f>'Class. individual no federats'!G40</f>
        <v>121</v>
      </c>
      <c r="G38" s="63">
        <f>'Class. individual no federats'!H40</f>
        <v>2</v>
      </c>
    </row>
    <row r="39" spans="1:7" ht="14.1" customHeight="1">
      <c r="A39" s="63">
        <f>'Class. individual no federats'!B41</f>
        <v>36</v>
      </c>
      <c r="B39" s="63" t="str">
        <f>'Class. individual no federats'!C41</f>
        <v>Francisco Romera</v>
      </c>
      <c r="C39" s="63" t="str">
        <f>'Class. individual no federats'!D41</f>
        <v>Els Pedrolos Bitlleros</v>
      </c>
      <c r="D39" s="65">
        <f>'Class. individual no federats'!E41</f>
        <v>60</v>
      </c>
      <c r="E39" s="63">
        <f>'Class. individual no federats'!F41</f>
        <v>9</v>
      </c>
      <c r="F39" s="63">
        <f>'Class. individual no federats'!G41</f>
        <v>120</v>
      </c>
      <c r="G39" s="63">
        <f>'Class. individual no federats'!H41</f>
        <v>2</v>
      </c>
    </row>
    <row r="40" spans="1:7" ht="14.1" customHeight="1">
      <c r="A40" s="63">
        <f>'Class. individual no federats'!B42</f>
        <v>37</v>
      </c>
      <c r="B40" s="63" t="str">
        <f>'Class. individual no federats'!C42</f>
        <v>Montse Chamizo</v>
      </c>
      <c r="C40" s="63" t="str">
        <f>'Class. individual no federats'!D42</f>
        <v>Bitllaires d'Estiu</v>
      </c>
      <c r="D40" s="65">
        <f>'Class. individual no federats'!E42</f>
        <v>59.5</v>
      </c>
      <c r="E40" s="63">
        <f>'Class. individual no federats'!F42</f>
        <v>7</v>
      </c>
      <c r="F40" s="63">
        <f>'Class. individual no federats'!G42</f>
        <v>119</v>
      </c>
      <c r="G40" s="63">
        <f>'Class. individual no federats'!H42</f>
        <v>2</v>
      </c>
    </row>
    <row r="41" spans="1:7" ht="14.1" customHeight="1">
      <c r="A41" s="63">
        <f>'Class. individual no federats'!B43</f>
        <v>38</v>
      </c>
      <c r="B41" s="63" t="str">
        <f>'Class. individual no federats'!C43</f>
        <v>Jordi Martí</v>
      </c>
      <c r="C41" s="63" t="str">
        <f>'Class. individual no federats'!D43</f>
        <v>Els Roscos</v>
      </c>
      <c r="D41" s="65">
        <f>'Class. individual no federats'!E43</f>
        <v>59</v>
      </c>
      <c r="E41" s="63">
        <f>'Class. individual no federats'!F43</f>
        <v>9</v>
      </c>
      <c r="F41" s="63">
        <f>'Class. individual no federats'!G43</f>
        <v>118</v>
      </c>
      <c r="G41" s="63">
        <f>'Class. individual no federats'!H43</f>
        <v>2</v>
      </c>
    </row>
    <row r="42" spans="1:7" ht="14.1" customHeight="1">
      <c r="A42" s="63">
        <f>'Class. individual no federats'!B44</f>
        <v>39</v>
      </c>
      <c r="B42" s="63" t="str">
        <f>'Class. individual no federats'!C44</f>
        <v>Jordi Tresserras</v>
      </c>
      <c r="C42" s="63" t="str">
        <f>'Class. individual no federats'!D44</f>
        <v>Veteranos Basquet Tordera CBTV</v>
      </c>
      <c r="D42" s="65">
        <f>'Class. individual no federats'!E44</f>
        <v>58</v>
      </c>
      <c r="E42" s="63">
        <f>'Class. individual no federats'!F44</f>
        <v>5</v>
      </c>
      <c r="F42" s="63">
        <f>'Class. individual no federats'!G44</f>
        <v>58</v>
      </c>
      <c r="G42" s="63">
        <f>'Class. individual no federats'!H44</f>
        <v>1</v>
      </c>
    </row>
    <row r="43" spans="1:7" ht="14.1" customHeight="1">
      <c r="A43" s="63">
        <f>'Class. individual no federats'!B45</f>
        <v>40</v>
      </c>
      <c r="B43" s="63" t="str">
        <f>'Class. individual no federats'!C45</f>
        <v>Miquel Blazquez</v>
      </c>
      <c r="C43" s="63" t="str">
        <f>'Class. individual no federats'!D45</f>
        <v>Marfallones Estrallufades</v>
      </c>
      <c r="D43" s="65">
        <f>'Class. individual no federats'!E45</f>
        <v>58</v>
      </c>
      <c r="E43" s="63">
        <f>'Class. individual no federats'!F45</f>
        <v>3</v>
      </c>
      <c r="F43" s="63">
        <f>'Class. individual no federats'!G45</f>
        <v>58</v>
      </c>
      <c r="G43" s="63">
        <f>'Class. individual no federats'!H45</f>
        <v>1</v>
      </c>
    </row>
    <row r="44" spans="1:7" ht="14.1" customHeight="1">
      <c r="A44" s="63">
        <f>'Class. individual no federats'!B46</f>
        <v>41</v>
      </c>
      <c r="B44" s="63" t="str">
        <f>'Class. individual no federats'!C46</f>
        <v>Rafa Ruiz (TMBB)</v>
      </c>
      <c r="C44" s="63" t="str">
        <f>'Class. individual no federats'!D46</f>
        <v>The Maidens Break Bitlles</v>
      </c>
      <c r="D44" s="65">
        <f>'Class. individual no federats'!E46</f>
        <v>57.5</v>
      </c>
      <c r="E44" s="63">
        <f>'Class. individual no federats'!F46</f>
        <v>8</v>
      </c>
      <c r="F44" s="63">
        <f>'Class. individual no federats'!G46</f>
        <v>115</v>
      </c>
      <c r="G44" s="63">
        <f>'Class. individual no federats'!H46</f>
        <v>2</v>
      </c>
    </row>
    <row r="45" spans="1:7" ht="14.1" customHeight="1">
      <c r="A45" s="63">
        <f>'Class. individual no federats'!B47</f>
        <v>42</v>
      </c>
      <c r="B45" s="63" t="str">
        <f>'Class. individual no federats'!C47</f>
        <v>Silvia Català</v>
      </c>
      <c r="C45" s="63" t="str">
        <f>'Class. individual no federats'!D47</f>
        <v>Bitllaires d'Estiu</v>
      </c>
      <c r="D45" s="65">
        <f>'Class. individual no federats'!E47</f>
        <v>57.5</v>
      </c>
      <c r="E45" s="63">
        <f>'Class. individual no federats'!F47</f>
        <v>8</v>
      </c>
      <c r="F45" s="63">
        <f>'Class. individual no federats'!G47</f>
        <v>115</v>
      </c>
      <c r="G45" s="63">
        <f>'Class. individual no federats'!H47</f>
        <v>2</v>
      </c>
    </row>
    <row r="46" spans="1:7" ht="14.1" customHeight="1">
      <c r="A46" s="63">
        <f>'Class. individual no federats'!B48</f>
        <v>43</v>
      </c>
      <c r="B46" s="63" t="str">
        <f>'Class. individual no federats'!C48</f>
        <v>Joan Ruiz</v>
      </c>
      <c r="C46" s="63" t="str">
        <f>'Class. individual no federats'!D48</f>
        <v>Peps</v>
      </c>
      <c r="D46" s="65">
        <f>'Class. individual no federats'!E48</f>
        <v>57.5</v>
      </c>
      <c r="E46" s="63">
        <f>'Class. individual no federats'!F48</f>
        <v>7</v>
      </c>
      <c r="F46" s="63">
        <f>'Class. individual no federats'!G48</f>
        <v>115</v>
      </c>
      <c r="G46" s="63">
        <f>'Class. individual no federats'!H48</f>
        <v>2</v>
      </c>
    </row>
    <row r="47" spans="1:7" ht="14.1" customHeight="1">
      <c r="A47" s="63">
        <f>'Class. individual no federats'!B49</f>
        <v>44</v>
      </c>
      <c r="B47" s="63" t="str">
        <f>'Class. individual no federats'!C49</f>
        <v>Salvador Manresa</v>
      </c>
      <c r="C47" s="63" t="str">
        <f>'Class. individual no federats'!D49</f>
        <v>Veteranos Basquet Tordera CBTV</v>
      </c>
      <c r="D47" s="65">
        <f>'Class. individual no federats'!E49</f>
        <v>57</v>
      </c>
      <c r="E47" s="63">
        <f>'Class. individual no federats'!F49</f>
        <v>4</v>
      </c>
      <c r="F47" s="63">
        <f>'Class. individual no federats'!G49</f>
        <v>57</v>
      </c>
      <c r="G47" s="63">
        <f>'Class. individual no federats'!H49</f>
        <v>1</v>
      </c>
    </row>
    <row r="48" spans="1:7" ht="14.1" customHeight="1">
      <c r="A48" s="63">
        <f>'Class. individual no federats'!B50</f>
        <v>45</v>
      </c>
      <c r="B48" s="63" t="str">
        <f>'Class. individual no federats'!C50</f>
        <v>Abril Fernández</v>
      </c>
      <c r="C48" s="63" t="str">
        <f>'Class. individual no federats'!D50</f>
        <v>Team #</v>
      </c>
      <c r="D48" s="65">
        <f>'Class. individual no federats'!E50</f>
        <v>56.5</v>
      </c>
      <c r="E48" s="63">
        <f>'Class. individual no federats'!F50</f>
        <v>8</v>
      </c>
      <c r="F48" s="63">
        <f>'Class. individual no federats'!G50</f>
        <v>113</v>
      </c>
      <c r="G48" s="63">
        <f>'Class. individual no federats'!H50</f>
        <v>2</v>
      </c>
    </row>
    <row r="49" spans="1:7" ht="14.1" customHeight="1">
      <c r="A49" s="63">
        <f>'Class. individual no federats'!B51</f>
        <v>46</v>
      </c>
      <c r="B49" s="63" t="str">
        <f>'Class. individual no federats'!C51</f>
        <v>Albert Nicolau</v>
      </c>
      <c r="C49" s="63" t="str">
        <f>'Class. individual no federats'!D51</f>
        <v>Birra Amunt Bitlla Avall</v>
      </c>
      <c r="D49" s="65">
        <f>'Class. individual no federats'!E51</f>
        <v>56.5</v>
      </c>
      <c r="E49" s="63">
        <f>'Class. individual no federats'!F51</f>
        <v>6</v>
      </c>
      <c r="F49" s="63">
        <f>'Class. individual no federats'!G51</f>
        <v>113</v>
      </c>
      <c r="G49" s="63">
        <f>'Class. individual no federats'!H51</f>
        <v>2</v>
      </c>
    </row>
    <row r="50" spans="1:7" ht="14.1" customHeight="1">
      <c r="A50" s="63">
        <f>'Class. individual no federats'!B52</f>
        <v>47</v>
      </c>
      <c r="B50" s="63" t="str">
        <f>'Class. individual no federats'!C52</f>
        <v>Josep Mª Romaguera</v>
      </c>
      <c r="C50" s="63" t="str">
        <f>'Class. individual no federats'!D52</f>
        <v>4 x 4</v>
      </c>
      <c r="D50" s="65">
        <f>'Class. individual no federats'!E52</f>
        <v>56</v>
      </c>
      <c r="E50" s="63">
        <f>'Class. individual no federats'!F52</f>
        <v>4</v>
      </c>
      <c r="F50" s="63">
        <f>'Class. individual no federats'!G52</f>
        <v>56</v>
      </c>
      <c r="G50" s="63">
        <f>'Class. individual no federats'!H52</f>
        <v>1</v>
      </c>
    </row>
    <row r="51" spans="1:7" ht="14.1" customHeight="1">
      <c r="A51" s="63">
        <f>'Class. individual no federats'!B53</f>
        <v>48</v>
      </c>
      <c r="B51" s="63" t="str">
        <f>'Class. individual no federats'!C53</f>
        <v>Amadeu Sanchez</v>
      </c>
      <c r="C51" s="63" t="str">
        <f>'Class. individual no federats'!D53</f>
        <v>Esbuskeskerra</v>
      </c>
      <c r="D51" s="65">
        <f>'Class. individual no federats'!E53</f>
        <v>56</v>
      </c>
      <c r="E51" s="63">
        <f>'Class. individual no federats'!F53</f>
        <v>4</v>
      </c>
      <c r="F51" s="63">
        <f>'Class. individual no federats'!G53</f>
        <v>56</v>
      </c>
      <c r="G51" s="63">
        <f>'Class. individual no federats'!H53</f>
        <v>1</v>
      </c>
    </row>
    <row r="52" spans="1:7" ht="14.1" customHeight="1">
      <c r="A52" s="63">
        <f>'Class. individual no federats'!B54</f>
        <v>49</v>
      </c>
      <c r="B52" s="63" t="str">
        <f>'Class. individual no federats'!C54</f>
        <v>Carlos Galobardes</v>
      </c>
      <c r="C52" s="63" t="str">
        <f>'Class. individual no federats'!D54</f>
        <v>4 x 4</v>
      </c>
      <c r="D52" s="65">
        <f>'Class. individual no federats'!E54</f>
        <v>56</v>
      </c>
      <c r="E52" s="63">
        <f>'Class. individual no federats'!F54</f>
        <v>7</v>
      </c>
      <c r="F52" s="63">
        <f>'Class. individual no federats'!G54</f>
        <v>112</v>
      </c>
      <c r="G52" s="63">
        <f>'Class. individual no federats'!H54</f>
        <v>2</v>
      </c>
    </row>
    <row r="53" spans="1:7" ht="14.1" customHeight="1">
      <c r="A53" s="63">
        <f>'Class. individual no federats'!B55</f>
        <v>50</v>
      </c>
      <c r="B53" s="63" t="str">
        <f>'Class. individual no federats'!C55</f>
        <v>Juan Manuel Esteban</v>
      </c>
      <c r="C53" s="63" t="str">
        <f>'Class. individual no federats'!D55</f>
        <v>Marfallones Estrallufades</v>
      </c>
      <c r="D53" s="65">
        <f>'Class. individual no federats'!E55</f>
        <v>55.5</v>
      </c>
      <c r="E53" s="63">
        <f>'Class. individual no federats'!F55</f>
        <v>8</v>
      </c>
      <c r="F53" s="63">
        <f>'Class. individual no federats'!G55</f>
        <v>111</v>
      </c>
      <c r="G53" s="63">
        <f>'Class. individual no federats'!H55</f>
        <v>1</v>
      </c>
    </row>
    <row r="54" spans="1:7" ht="38.1" customHeight="1">
      <c r="A54" s="215" t="s">
        <v>362</v>
      </c>
      <c r="B54" s="216"/>
      <c r="C54" s="216"/>
      <c r="D54" s="216"/>
      <c r="E54" s="216"/>
      <c r="F54" s="216"/>
      <c r="G54" s="216"/>
    </row>
    <row r="55" spans="1:7" s="120" customFormat="1" ht="21" customHeight="1">
      <c r="A55" s="218" t="s">
        <v>352</v>
      </c>
      <c r="B55" s="219"/>
      <c r="C55" s="219"/>
      <c r="D55" s="219"/>
      <c r="E55" s="219"/>
      <c r="F55" s="219"/>
      <c r="G55" s="220"/>
    </row>
    <row r="56" spans="1:7" ht="14.1" customHeight="1">
      <c r="A56" s="66" t="s">
        <v>342</v>
      </c>
      <c r="B56" s="66" t="s">
        <v>353</v>
      </c>
      <c r="C56" s="66" t="s">
        <v>343</v>
      </c>
      <c r="D56" s="67" t="s">
        <v>327</v>
      </c>
      <c r="E56" s="66" t="s">
        <v>349</v>
      </c>
      <c r="F56" s="66" t="s">
        <v>354</v>
      </c>
      <c r="G56" s="66" t="s">
        <v>316</v>
      </c>
    </row>
    <row r="57" spans="1:7" ht="14.1" customHeight="1">
      <c r="A57" s="63">
        <f>'Class. individual no federats'!B58</f>
        <v>51</v>
      </c>
      <c r="B57" s="63" t="str">
        <f>'Class. individual no federats'!C58</f>
        <v>Marina Serra (8x8)</v>
      </c>
      <c r="C57" s="63" t="str">
        <f>'Class. individual no federats'!D58</f>
        <v>8 x 8</v>
      </c>
      <c r="D57" s="65">
        <f>'Class. individual no federats'!E58</f>
        <v>55.5</v>
      </c>
      <c r="E57" s="63">
        <f>'Class. individual no federats'!F58</f>
        <v>7</v>
      </c>
      <c r="F57" s="63">
        <f>'Class. individual no federats'!G58</f>
        <v>111</v>
      </c>
      <c r="G57" s="63">
        <f>'Class. individual no federats'!H58</f>
        <v>2</v>
      </c>
    </row>
    <row r="58" spans="1:7" ht="14.1" customHeight="1">
      <c r="A58" s="63">
        <f>'Class. individual no federats'!B59</f>
        <v>52</v>
      </c>
      <c r="B58" s="63" t="str">
        <f>'Class. individual no federats'!C59</f>
        <v>Eloi Mercader</v>
      </c>
      <c r="C58" s="63" t="str">
        <f>'Class. individual no federats'!D59</f>
        <v>Juego de Conos</v>
      </c>
      <c r="D58" s="65">
        <f>'Class. individual no federats'!E59</f>
        <v>55</v>
      </c>
      <c r="E58" s="63">
        <f>'Class. individual no federats'!F59</f>
        <v>3</v>
      </c>
      <c r="F58" s="63">
        <f>'Class. individual no federats'!G59</f>
        <v>55</v>
      </c>
      <c r="G58" s="63">
        <f>'Class. individual no federats'!H59</f>
        <v>1</v>
      </c>
    </row>
    <row r="59" spans="1:7" ht="14.1" customHeight="1">
      <c r="A59" s="63">
        <f>'Class. individual no federats'!B60</f>
        <v>53</v>
      </c>
      <c r="B59" s="63" t="str">
        <f>'Class. individual no federats'!C60</f>
        <v>Montse Pascual</v>
      </c>
      <c r="C59" s="63" t="str">
        <f>'Class. individual no federats'!D60</f>
        <v>Caçabitlles</v>
      </c>
      <c r="D59" s="65">
        <f>'Class. individual no federats'!E60</f>
        <v>55</v>
      </c>
      <c r="E59" s="63">
        <f>'Class. individual no federats'!F60</f>
        <v>6</v>
      </c>
      <c r="F59" s="63">
        <f>'Class. individual no federats'!G60</f>
        <v>110</v>
      </c>
      <c r="G59" s="63">
        <f>'Class. individual no federats'!H60</f>
        <v>2</v>
      </c>
    </row>
    <row r="60" spans="1:7" ht="14.1" customHeight="1">
      <c r="A60" s="63">
        <f>'Class. individual no federats'!B61</f>
        <v>54</v>
      </c>
      <c r="B60" s="63" t="str">
        <f>'Class. individual no federats'!C61</f>
        <v>Ramón Julià (EBK)</v>
      </c>
      <c r="C60" s="63" t="str">
        <f>'Class. individual no federats'!D61</f>
        <v>Esbuskeskerra</v>
      </c>
      <c r="D60" s="65">
        <f>'Class. individual no federats'!E61</f>
        <v>55</v>
      </c>
      <c r="E60" s="63">
        <f>'Class. individual no federats'!F61</f>
        <v>2</v>
      </c>
      <c r="F60" s="63">
        <f>'Class. individual no federats'!G61</f>
        <v>55</v>
      </c>
      <c r="G60" s="63">
        <f>'Class. individual no federats'!H61</f>
        <v>1</v>
      </c>
    </row>
    <row r="61" spans="1:7" ht="14.1" customHeight="1">
      <c r="A61" s="63">
        <f>'Class. individual no federats'!B62</f>
        <v>55</v>
      </c>
      <c r="B61" s="63" t="str">
        <f>'Class. individual no federats'!C62</f>
        <v>Emma Correa</v>
      </c>
      <c r="C61" s="63" t="str">
        <f>'Class. individual no federats'!D62</f>
        <v>Tòtils</v>
      </c>
      <c r="D61" s="65">
        <f>'Class. individual no federats'!E62</f>
        <v>54.5</v>
      </c>
      <c r="E61" s="63">
        <f>'Class. individual no federats'!F62</f>
        <v>6</v>
      </c>
      <c r="F61" s="63">
        <f>'Class. individual no federats'!G62</f>
        <v>109</v>
      </c>
      <c r="G61" s="63">
        <f>'Class. individual no federats'!H62</f>
        <v>2</v>
      </c>
    </row>
    <row r="62" spans="1:7" ht="14.1" customHeight="1">
      <c r="A62" s="63">
        <f>'Class. individual no federats'!B63</f>
        <v>56</v>
      </c>
      <c r="B62" s="63" t="str">
        <f>'Class. individual no federats'!C63</f>
        <v>Óscar López</v>
      </c>
      <c r="C62" s="63" t="str">
        <f>'Class. individual no federats'!D63</f>
        <v>Emmurallats</v>
      </c>
      <c r="D62" s="65">
        <f>'Class. individual no federats'!E63</f>
        <v>54</v>
      </c>
      <c r="E62" s="63">
        <f>'Class. individual no federats'!F63</f>
        <v>8</v>
      </c>
      <c r="F62" s="63">
        <f>'Class. individual no federats'!G63</f>
        <v>108</v>
      </c>
      <c r="G62" s="63">
        <f>'Class. individual no federats'!H63</f>
        <v>2</v>
      </c>
    </row>
    <row r="63" spans="1:7" ht="14.1" customHeight="1">
      <c r="A63" s="63">
        <f>'Class. individual no federats'!B64</f>
        <v>57</v>
      </c>
      <c r="B63" s="63" t="str">
        <f>'Class. individual no federats'!C64</f>
        <v>Mónica Molina</v>
      </c>
      <c r="C63" s="63" t="str">
        <f>'Class. individual no federats'!D64</f>
        <v>The Maidens Break Bitlles</v>
      </c>
      <c r="D63" s="65">
        <f>'Class. individual no federats'!E64</f>
        <v>54</v>
      </c>
      <c r="E63" s="63">
        <f>'Class. individual no federats'!F64</f>
        <v>3</v>
      </c>
      <c r="F63" s="63">
        <f>'Class. individual no federats'!G64</f>
        <v>54</v>
      </c>
      <c r="G63" s="63">
        <f>'Class. individual no federats'!H64</f>
        <v>1</v>
      </c>
    </row>
    <row r="64" spans="1:7" ht="14.1" customHeight="1">
      <c r="A64" s="63">
        <f>'Class. individual no federats'!B65</f>
        <v>58</v>
      </c>
      <c r="B64" s="63" t="str">
        <f>'Class. individual no federats'!C65</f>
        <v>Alba Navarro</v>
      </c>
      <c r="C64" s="63" t="str">
        <f>'Class. individual no federats'!D65</f>
        <v>Moreno Team</v>
      </c>
      <c r="D64" s="65">
        <f>'Class. individual no federats'!E65</f>
        <v>54</v>
      </c>
      <c r="E64" s="63">
        <f>'Class. individual no federats'!F65</f>
        <v>3</v>
      </c>
      <c r="F64" s="63">
        <f>'Class. individual no federats'!G65</f>
        <v>54</v>
      </c>
      <c r="G64" s="63">
        <f>'Class. individual no federats'!H65</f>
        <v>1</v>
      </c>
    </row>
    <row r="65" spans="1:7" ht="14.1" customHeight="1">
      <c r="A65" s="63">
        <f>'Class. individual no federats'!B66</f>
        <v>59</v>
      </c>
      <c r="B65" s="63" t="str">
        <f>'Class. individual no federats'!C66</f>
        <v>Paulo Rodríguez</v>
      </c>
      <c r="C65" s="63" t="str">
        <f>'Class. individual no federats'!D66</f>
        <v>Els Pedrolos Bitlleros</v>
      </c>
      <c r="D65" s="65">
        <f>'Class. individual no federats'!E66</f>
        <v>54</v>
      </c>
      <c r="E65" s="63">
        <f>'Class. individual no federats'!F66</f>
        <v>3</v>
      </c>
      <c r="F65" s="63">
        <f>'Class. individual no federats'!G66</f>
        <v>54</v>
      </c>
      <c r="G65" s="63">
        <f>'Class. individual no federats'!H66</f>
        <v>1</v>
      </c>
    </row>
    <row r="66" spans="1:7" ht="14.1" customHeight="1">
      <c r="A66" s="63">
        <f>'Class. individual no federats'!B67</f>
        <v>60</v>
      </c>
      <c r="B66" s="63" t="str">
        <f>'Class. individual no federats'!C67</f>
        <v>David Manresa</v>
      </c>
      <c r="C66" s="63" t="str">
        <f>'Class. individual no federats'!D67</f>
        <v>Marfallones Estrallufades</v>
      </c>
      <c r="D66" s="65">
        <f>'Class. individual no federats'!E67</f>
        <v>54</v>
      </c>
      <c r="E66" s="63">
        <f>'Class. individual no federats'!F67</f>
        <v>6</v>
      </c>
      <c r="F66" s="63">
        <f>'Class. individual no federats'!G67</f>
        <v>108</v>
      </c>
      <c r="G66" s="63">
        <f>'Class. individual no federats'!H67</f>
        <v>1</v>
      </c>
    </row>
    <row r="67" spans="1:7" ht="14.1" customHeight="1">
      <c r="A67" s="63">
        <f>'Class. individual no federats'!B68</f>
        <v>61</v>
      </c>
      <c r="B67" s="63" t="str">
        <f>'Class. individual no federats'!C68</f>
        <v>Vicente Crillo</v>
      </c>
      <c r="C67" s="63" t="str">
        <f>'Class. individual no federats'!D68</f>
        <v>Esbuskeskerra</v>
      </c>
      <c r="D67" s="65">
        <f>'Class. individual no federats'!E68</f>
        <v>54</v>
      </c>
      <c r="E67" s="63">
        <f>'Class. individual no federats'!F68</f>
        <v>3</v>
      </c>
      <c r="F67" s="63">
        <f>'Class. individual no federats'!G68</f>
        <v>54</v>
      </c>
      <c r="G67" s="63">
        <f>'Class. individual no federats'!H68</f>
        <v>1</v>
      </c>
    </row>
    <row r="68" spans="1:7" ht="14.1" customHeight="1">
      <c r="A68" s="63">
        <f>'Class. individual no federats'!B69</f>
        <v>62</v>
      </c>
      <c r="B68" s="63" t="str">
        <f>'Class. individual no federats'!C69</f>
        <v>Marc Muñoz</v>
      </c>
      <c r="C68" s="63" t="str">
        <f>'Class. individual no federats'!D69</f>
        <v>Bit-Team</v>
      </c>
      <c r="D68" s="65">
        <f>'Class. individual no federats'!E69</f>
        <v>53.5</v>
      </c>
      <c r="E68" s="63">
        <f>'Class. individual no federats'!F69</f>
        <v>6</v>
      </c>
      <c r="F68" s="63">
        <f>'Class. individual no federats'!G69</f>
        <v>107</v>
      </c>
      <c r="G68" s="63">
        <f>'Class. individual no federats'!H69</f>
        <v>2</v>
      </c>
    </row>
    <row r="69" spans="1:7" ht="14.1" customHeight="1">
      <c r="A69" s="63">
        <f>'Class. individual no federats'!B70</f>
        <v>63</v>
      </c>
      <c r="B69" s="63" t="str">
        <f>'Class. individual no federats'!C70</f>
        <v>Enric Fernández</v>
      </c>
      <c r="C69" s="63" t="str">
        <f>'Class. individual no federats'!D70</f>
        <v>Bitlla Desèrtica</v>
      </c>
      <c r="D69" s="65">
        <f>'Class. individual no federats'!E70</f>
        <v>53</v>
      </c>
      <c r="E69" s="63">
        <f>'Class. individual no federats'!F70</f>
        <v>4</v>
      </c>
      <c r="F69" s="63">
        <f>'Class. individual no federats'!G70</f>
        <v>53</v>
      </c>
      <c r="G69" s="63">
        <f>'Class. individual no federats'!H70</f>
        <v>1</v>
      </c>
    </row>
    <row r="70" spans="1:7" ht="14.1" customHeight="1">
      <c r="A70" s="63">
        <f>'Class. individual no federats'!B71</f>
        <v>64</v>
      </c>
      <c r="B70" s="63" t="str">
        <f>'Class. individual no federats'!C71</f>
        <v>Pol Xampeny</v>
      </c>
      <c r="C70" s="63" t="str">
        <f>'Class. individual no federats'!D71</f>
        <v>Minibitllerus</v>
      </c>
      <c r="D70" s="65">
        <f>'Class. individual no federats'!E71</f>
        <v>53</v>
      </c>
      <c r="E70" s="63">
        <f>'Class. individual no federats'!F71</f>
        <v>6</v>
      </c>
      <c r="F70" s="63">
        <f>'Class. individual no federats'!G71</f>
        <v>106</v>
      </c>
      <c r="G70" s="63">
        <f>'Class. individual no federats'!H71</f>
        <v>2</v>
      </c>
    </row>
    <row r="71" spans="1:7" ht="14.1" customHeight="1">
      <c r="A71" s="63">
        <f>'Class. individual no federats'!B72</f>
        <v>65</v>
      </c>
      <c r="B71" s="63" t="str">
        <f>'Class. individual no federats'!C72</f>
        <v>Edu Cruz</v>
      </c>
      <c r="C71" s="63" t="str">
        <f>'Class. individual no federats'!D72</f>
        <v>Coca's Family</v>
      </c>
      <c r="D71" s="65">
        <f>'Class. individual no federats'!E72</f>
        <v>52.5</v>
      </c>
      <c r="E71" s="63">
        <f>'Class. individual no federats'!F72</f>
        <v>6</v>
      </c>
      <c r="F71" s="63">
        <f>'Class. individual no federats'!G72</f>
        <v>105</v>
      </c>
      <c r="G71" s="63">
        <f>'Class. individual no federats'!H72</f>
        <v>2</v>
      </c>
    </row>
    <row r="72" spans="1:7" ht="14.1" customHeight="1">
      <c r="A72" s="63">
        <f>'Class. individual no federats'!B73</f>
        <v>66</v>
      </c>
      <c r="B72" s="63" t="str">
        <f>'Class. individual no federats'!C73</f>
        <v>Cristina Gibert</v>
      </c>
      <c r="C72" s="63" t="str">
        <f>'Class. individual no federats'!D73</f>
        <v>Next Stop…?</v>
      </c>
      <c r="D72" s="65">
        <f>'Class. individual no federats'!E73</f>
        <v>52</v>
      </c>
      <c r="E72" s="63">
        <f>'Class. individual no federats'!F73</f>
        <v>8</v>
      </c>
      <c r="F72" s="63">
        <f>'Class. individual no federats'!G73</f>
        <v>104</v>
      </c>
      <c r="G72" s="63">
        <f>'Class. individual no federats'!H73</f>
        <v>2</v>
      </c>
    </row>
    <row r="73" spans="1:7" ht="14.1" customHeight="1">
      <c r="A73" s="63">
        <f>'Class. individual no federats'!B74</f>
        <v>67</v>
      </c>
      <c r="B73" s="63" t="str">
        <f>'Class. individual no federats'!C74</f>
        <v>Marina Ruiz</v>
      </c>
      <c r="C73" s="63" t="str">
        <f>'Class. individual no federats'!D74</f>
        <v>Fornada 2007</v>
      </c>
      <c r="D73" s="65">
        <f>'Class. individual no federats'!E74</f>
        <v>52</v>
      </c>
      <c r="E73" s="63">
        <f>'Class. individual no federats'!F74</f>
        <v>7</v>
      </c>
      <c r="F73" s="63">
        <f>'Class. individual no federats'!G74</f>
        <v>104</v>
      </c>
      <c r="G73" s="63">
        <f>'Class. individual no federats'!H74</f>
        <v>2</v>
      </c>
    </row>
    <row r="74" spans="1:7" ht="14.1" customHeight="1">
      <c r="A74" s="63">
        <f>'Class. individual no federats'!B75</f>
        <v>68</v>
      </c>
      <c r="B74" s="63" t="str">
        <f>'Class. individual no federats'!C75</f>
        <v>Mª Angels Xaubet</v>
      </c>
      <c r="C74" s="63" t="str">
        <f>'Class. individual no federats'!D75</f>
        <v>Caçabitlles</v>
      </c>
      <c r="D74" s="65">
        <f>'Class. individual no federats'!E75</f>
        <v>52</v>
      </c>
      <c r="E74" s="63">
        <f>'Class. individual no federats'!F75</f>
        <v>6</v>
      </c>
      <c r="F74" s="63">
        <f>'Class. individual no federats'!G75</f>
        <v>104</v>
      </c>
      <c r="G74" s="63">
        <f>'Class. individual no federats'!H75</f>
        <v>2</v>
      </c>
    </row>
    <row r="75" spans="1:7" ht="14.1" customHeight="1">
      <c r="A75" s="63">
        <f>'Class. individual no federats'!B76</f>
        <v>69</v>
      </c>
      <c r="B75" s="63" t="str">
        <f>'Class. individual no federats'!C76</f>
        <v>Lluc Carbonell</v>
      </c>
      <c r="C75" s="63" t="str">
        <f>'Class. individual no federats'!D76</f>
        <v>Bitllerus Junior</v>
      </c>
      <c r="D75" s="65">
        <f>'Class. individual no federats'!E76</f>
        <v>51.5</v>
      </c>
      <c r="E75" s="63">
        <f>'Class. individual no federats'!F76</f>
        <v>6</v>
      </c>
      <c r="F75" s="63">
        <f>'Class. individual no federats'!G76</f>
        <v>103</v>
      </c>
      <c r="G75" s="63">
        <f>'Class. individual no federats'!H76</f>
        <v>2</v>
      </c>
    </row>
    <row r="76" spans="1:7" ht="14.1" customHeight="1">
      <c r="A76" s="63">
        <f>'Class. individual no federats'!B77</f>
        <v>70</v>
      </c>
      <c r="B76" s="63" t="str">
        <f>'Class. individual no federats'!C77</f>
        <v>Roser Gras</v>
      </c>
      <c r="C76" s="63" t="str">
        <f>'Class. individual no federats'!D77</f>
        <v>Emmurallats</v>
      </c>
      <c r="D76" s="65">
        <f>'Class. individual no federats'!E77</f>
        <v>51</v>
      </c>
      <c r="E76" s="63">
        <f>'Class. individual no federats'!F77</f>
        <v>7</v>
      </c>
      <c r="F76" s="63">
        <f>'Class. individual no federats'!G77</f>
        <v>102</v>
      </c>
      <c r="G76" s="63">
        <f>'Class. individual no federats'!H77</f>
        <v>2</v>
      </c>
    </row>
    <row r="77" spans="1:7" ht="14.1" customHeight="1">
      <c r="A77" s="63">
        <f>'Class. individual no federats'!B78</f>
        <v>71</v>
      </c>
      <c r="B77" s="63" t="str">
        <f>'Class. individual no federats'!C78</f>
        <v>Ona Traveria</v>
      </c>
      <c r="C77" s="63" t="str">
        <f>'Class. individual no federats'!D78</f>
        <v>Oju Peligru</v>
      </c>
      <c r="D77" s="65">
        <f>'Class. individual no federats'!E78</f>
        <v>51</v>
      </c>
      <c r="E77" s="63">
        <f>'Class. individual no federats'!F78</f>
        <v>7</v>
      </c>
      <c r="F77" s="63">
        <f>'Class. individual no federats'!G78</f>
        <v>102</v>
      </c>
      <c r="G77" s="63">
        <f>'Class. individual no federats'!H78</f>
        <v>2</v>
      </c>
    </row>
    <row r="78" spans="1:7" ht="14.1" customHeight="1">
      <c r="A78" s="63">
        <f>'Class. individual no federats'!B79</f>
        <v>72</v>
      </c>
      <c r="B78" s="63" t="str">
        <f>'Class. individual no federats'!C79</f>
        <v>Sergi Torrentó</v>
      </c>
      <c r="C78" s="63" t="str">
        <f>'Class. individual no federats'!D79</f>
        <v>Torderenys</v>
      </c>
      <c r="D78" s="65">
        <f>'Class. individual no federats'!E79</f>
        <v>51</v>
      </c>
      <c r="E78" s="63">
        <f>'Class. individual no federats'!F79</f>
        <v>6</v>
      </c>
      <c r="F78" s="63">
        <f>'Class. individual no federats'!G79</f>
        <v>102</v>
      </c>
      <c r="G78" s="63">
        <f>'Class. individual no federats'!H79</f>
        <v>2</v>
      </c>
    </row>
    <row r="79" spans="1:7" ht="14.1" customHeight="1">
      <c r="A79" s="63">
        <f>'Class. individual no federats'!B80</f>
        <v>73</v>
      </c>
      <c r="B79" s="63" t="str">
        <f>'Class. individual no federats'!C80</f>
        <v>Marina Serra (LN)</v>
      </c>
      <c r="C79" s="63" t="str">
        <f>'Class. individual no federats'!D80</f>
        <v>La Nevereta</v>
      </c>
      <c r="D79" s="65">
        <f>'Class. individual no federats'!E80</f>
        <v>51</v>
      </c>
      <c r="E79" s="63">
        <f>'Class. individual no federats'!F80</f>
        <v>6</v>
      </c>
      <c r="F79" s="63">
        <f>'Class. individual no federats'!G80</f>
        <v>102</v>
      </c>
      <c r="G79" s="63">
        <f>'Class. individual no federats'!H80</f>
        <v>2</v>
      </c>
    </row>
    <row r="80" spans="1:7" ht="14.1" customHeight="1">
      <c r="A80" s="63">
        <f>'Class. individual no federats'!B81</f>
        <v>74</v>
      </c>
      <c r="B80" s="63" t="str">
        <f>'Class. individual no federats'!C81</f>
        <v>Ivan Moreno</v>
      </c>
      <c r="C80" s="63" t="str">
        <f>'Class. individual no federats'!D81</f>
        <v>Moreno Team</v>
      </c>
      <c r="D80" s="65">
        <f>'Class. individual no federats'!E81</f>
        <v>51</v>
      </c>
      <c r="E80" s="63">
        <f>'Class. individual no federats'!F81</f>
        <v>5</v>
      </c>
      <c r="F80" s="63">
        <f>'Class. individual no federats'!G81</f>
        <v>102</v>
      </c>
      <c r="G80" s="63">
        <f>'Class. individual no federats'!H81</f>
        <v>2</v>
      </c>
    </row>
    <row r="81" spans="1:7" ht="14.1" customHeight="1">
      <c r="A81" s="63">
        <f>'Class. individual no federats'!B82</f>
        <v>75</v>
      </c>
      <c r="B81" s="63" t="str">
        <f>'Class. individual no federats'!C82</f>
        <v>Erik Morcillo</v>
      </c>
      <c r="C81" s="63" t="str">
        <f>'Class. individual no federats'!D82</f>
        <v>Juego de Conos</v>
      </c>
      <c r="D81" s="65">
        <f>'Class. individual no federats'!E82</f>
        <v>50.5</v>
      </c>
      <c r="E81" s="63">
        <f>'Class. individual no federats'!F82</f>
        <v>6</v>
      </c>
      <c r="F81" s="63">
        <f>'Class. individual no federats'!G82</f>
        <v>101</v>
      </c>
      <c r="G81" s="63">
        <f>'Class. individual no federats'!H82</f>
        <v>2</v>
      </c>
    </row>
    <row r="82" spans="1:7" ht="14.1" customHeight="1">
      <c r="A82" s="63">
        <f>'Class. individual no federats'!B85</f>
        <v>76</v>
      </c>
      <c r="B82" s="63" t="str">
        <f>'Class. individual no federats'!C85</f>
        <v>Txús Correa</v>
      </c>
      <c r="C82" s="63" t="str">
        <f>'Class. individual no federats'!D85</f>
        <v>Tòtils</v>
      </c>
      <c r="D82" s="65">
        <f>'Class. individual no federats'!E85</f>
        <v>50</v>
      </c>
      <c r="E82" s="63">
        <f>'Class. individual no federats'!F85</f>
        <v>7</v>
      </c>
      <c r="F82" s="63">
        <f>'Class. individual no federats'!G85</f>
        <v>100</v>
      </c>
      <c r="G82" s="63">
        <f>'Class. individual no federats'!H85</f>
        <v>2</v>
      </c>
    </row>
    <row r="83" spans="1:7" ht="14.1" customHeight="1">
      <c r="A83" s="63">
        <f>'Class. individual no federats'!B86</f>
        <v>77</v>
      </c>
      <c r="B83" s="63" t="str">
        <f>'Class. individual no federats'!C86</f>
        <v>Alex Salich</v>
      </c>
      <c r="C83" s="63" t="str">
        <f>'Class. individual no federats'!D86</f>
        <v>Birra Amunt Bitlla Avall</v>
      </c>
      <c r="D83" s="65">
        <f>'Class. individual no federats'!E86</f>
        <v>49.5</v>
      </c>
      <c r="E83" s="63">
        <f>'Class. individual no federats'!F86</f>
        <v>6</v>
      </c>
      <c r="F83" s="63">
        <f>'Class. individual no federats'!G86</f>
        <v>99</v>
      </c>
      <c r="G83" s="63">
        <f>'Class. individual no federats'!H86</f>
        <v>2</v>
      </c>
    </row>
    <row r="84" spans="1:7" ht="14.1" customHeight="1">
      <c r="A84" s="63">
        <f>'Class. individual no federats'!B87</f>
        <v>78</v>
      </c>
      <c r="B84" s="63" t="str">
        <f>'Class. individual no federats'!C87</f>
        <v>Xavier Mateu</v>
      </c>
      <c r="C84" s="63" t="str">
        <f>'Class. individual no federats'!D87</f>
        <v>Emmurallats</v>
      </c>
      <c r="D84" s="65">
        <f>'Class. individual no federats'!E87</f>
        <v>49.5</v>
      </c>
      <c r="E84" s="63">
        <f>'Class. individual no federats'!F87</f>
        <v>6</v>
      </c>
      <c r="F84" s="63">
        <f>'Class. individual no federats'!G87</f>
        <v>99</v>
      </c>
      <c r="G84" s="63">
        <f>'Class. individual no federats'!H87</f>
        <v>2</v>
      </c>
    </row>
    <row r="85" spans="1:7" ht="14.1" customHeight="1">
      <c r="A85" s="63">
        <f>'Class. individual no federats'!B88</f>
        <v>79</v>
      </c>
      <c r="B85" s="63" t="str">
        <f>'Class. individual no federats'!C88</f>
        <v>Manel Vico</v>
      </c>
      <c r="C85" s="63" t="str">
        <f>'Class. individual no federats'!D88</f>
        <v>Marfallones Estrallufades</v>
      </c>
      <c r="D85" s="65">
        <f>'Class. individual no federats'!E88</f>
        <v>49</v>
      </c>
      <c r="E85" s="63">
        <f>'Class. individual no federats'!F88</f>
        <v>3</v>
      </c>
      <c r="F85" s="63">
        <f>'Class. individual no federats'!G88</f>
        <v>49</v>
      </c>
      <c r="G85" s="63">
        <f>'Class. individual no federats'!H88</f>
        <v>2</v>
      </c>
    </row>
    <row r="86" spans="1:7" ht="14.1" customHeight="1">
      <c r="A86" s="63">
        <f>'Class. individual no federats'!B89</f>
        <v>80</v>
      </c>
      <c r="B86" s="63" t="str">
        <f>'Class. individual no federats'!C89</f>
        <v>Mari Ángeles Pérez</v>
      </c>
      <c r="C86" s="63" t="str">
        <f>'Class. individual no federats'!D89</f>
        <v>Els Pedrolos Bitlleros</v>
      </c>
      <c r="D86" s="65">
        <f>'Class. individual no federats'!E89</f>
        <v>48</v>
      </c>
      <c r="E86" s="63">
        <f>'Class. individual no federats'!F89</f>
        <v>6</v>
      </c>
      <c r="F86" s="63">
        <f>'Class. individual no federats'!G89</f>
        <v>96</v>
      </c>
      <c r="G86" s="63">
        <f>'Class. individual no federats'!H89</f>
        <v>2</v>
      </c>
    </row>
    <row r="87" spans="1:7" ht="14.1" customHeight="1">
      <c r="A87" s="63">
        <f>'Class. individual no federats'!B90</f>
        <v>81</v>
      </c>
      <c r="B87" s="63" t="str">
        <f>'Class. individual no federats'!C90</f>
        <v>Martina Vallicrosa</v>
      </c>
      <c r="C87" s="63" t="str">
        <f>'Class. individual no federats'!D90</f>
        <v>Torderenys</v>
      </c>
      <c r="D87" s="65">
        <f>'Class. individual no federats'!E90</f>
        <v>48</v>
      </c>
      <c r="E87" s="63">
        <f>'Class. individual no federats'!F90</f>
        <v>6</v>
      </c>
      <c r="F87" s="63">
        <f>'Class. individual no federats'!G90</f>
        <v>96</v>
      </c>
      <c r="G87" s="63">
        <f>'Class. individual no federats'!H90</f>
        <v>2</v>
      </c>
    </row>
    <row r="88" spans="1:7" ht="14.1" customHeight="1">
      <c r="A88" s="63">
        <f>'Class. individual no federats'!B91</f>
        <v>82</v>
      </c>
      <c r="B88" s="63" t="str">
        <f>'Class. individual no federats'!C91</f>
        <v>Pablo Pérez</v>
      </c>
      <c r="C88" s="63" t="str">
        <f>'Class. individual no federats'!D91</f>
        <v>Juego de Conos</v>
      </c>
      <c r="D88" s="65">
        <f>'Class. individual no federats'!E91</f>
        <v>48</v>
      </c>
      <c r="E88" s="63">
        <f>'Class. individual no federats'!F91</f>
        <v>3</v>
      </c>
      <c r="F88" s="63">
        <f>'Class. individual no federats'!G91</f>
        <v>48</v>
      </c>
      <c r="G88" s="63">
        <f>'Class. individual no federats'!H91</f>
        <v>1</v>
      </c>
    </row>
    <row r="89" spans="1:7" ht="14.1" customHeight="1">
      <c r="A89" s="63">
        <f>'Class. individual no federats'!B92</f>
        <v>83</v>
      </c>
      <c r="B89" s="63" t="str">
        <f>'Class. individual no federats'!C92</f>
        <v>Ruben Roncel</v>
      </c>
      <c r="C89" s="63" t="str">
        <f>'Class. individual no federats'!D92</f>
        <v>Esbuskeskerra</v>
      </c>
      <c r="D89" s="65">
        <f>'Class. individual no federats'!E92</f>
        <v>48</v>
      </c>
      <c r="E89" s="63">
        <f>'Class. individual no federats'!F92</f>
        <v>4</v>
      </c>
      <c r="F89" s="63">
        <f>'Class. individual no federats'!G92</f>
        <v>96</v>
      </c>
      <c r="G89" s="63">
        <f>'Class. individual no federats'!H92</f>
        <v>2</v>
      </c>
    </row>
    <row r="90" spans="1:7" ht="14.1" customHeight="1">
      <c r="A90" s="63">
        <f>'Class. individual no federats'!B93</f>
        <v>84</v>
      </c>
      <c r="B90" s="63" t="str">
        <f>'Class. individual no federats'!C93</f>
        <v>Oliver López</v>
      </c>
      <c r="C90" s="63" t="str">
        <f>'Class. individual no federats'!D93</f>
        <v>Moreno Team</v>
      </c>
      <c r="D90" s="65">
        <f>'Class. individual no federats'!E93</f>
        <v>47</v>
      </c>
      <c r="E90" s="63">
        <f>'Class. individual no federats'!F93</f>
        <v>4</v>
      </c>
      <c r="F90" s="63">
        <f>'Class. individual no federats'!G93</f>
        <v>47</v>
      </c>
      <c r="G90" s="63">
        <f>'Class. individual no federats'!H93</f>
        <v>1</v>
      </c>
    </row>
    <row r="91" spans="1:7" ht="14.1" customHeight="1">
      <c r="A91" s="63">
        <f>'Class. individual no federats'!B94</f>
        <v>85</v>
      </c>
      <c r="B91" s="63" t="str">
        <f>'Class. individual no federats'!C94</f>
        <v>Dan García</v>
      </c>
      <c r="C91" s="63" t="str">
        <f>'Class. individual no federats'!D94</f>
        <v>Esbuskeskerra</v>
      </c>
      <c r="D91" s="65">
        <f>'Class. individual no federats'!E94</f>
        <v>47</v>
      </c>
      <c r="E91" s="63">
        <f>'Class. individual no federats'!F94</f>
        <v>3</v>
      </c>
      <c r="F91" s="63">
        <f>'Class. individual no federats'!G94</f>
        <v>47</v>
      </c>
      <c r="G91" s="63">
        <f>'Class. individual no federats'!H94</f>
        <v>1</v>
      </c>
    </row>
    <row r="92" spans="1:7" ht="14.1" customHeight="1">
      <c r="A92" s="63">
        <f>'Class. individual no federats'!B95</f>
        <v>86</v>
      </c>
      <c r="B92" s="63" t="str">
        <f>'Class. individual no federats'!C95</f>
        <v>Montse Rodríguez</v>
      </c>
      <c r="C92" s="63" t="str">
        <f>'Class. individual no federats'!D95</f>
        <v>Coca's Family</v>
      </c>
      <c r="D92" s="65">
        <f>'Class. individual no federats'!E95</f>
        <v>47</v>
      </c>
      <c r="E92" s="63">
        <f>'Class. individual no federats'!F95</f>
        <v>5</v>
      </c>
      <c r="F92" s="63">
        <f>'Class. individual no federats'!G95</f>
        <v>94</v>
      </c>
      <c r="G92" s="63">
        <f>'Class. individual no federats'!H95</f>
        <v>2</v>
      </c>
    </row>
    <row r="93" spans="1:7" ht="14.1" customHeight="1">
      <c r="A93" s="63">
        <f>'Class. individual no federats'!B96</f>
        <v>87</v>
      </c>
      <c r="B93" s="63" t="str">
        <f>'Class. individual no federats'!C96</f>
        <v>Mireia González</v>
      </c>
      <c r="C93" s="63" t="str">
        <f>'Class. individual no federats'!D96</f>
        <v>Bitlles amb les Birres</v>
      </c>
      <c r="D93" s="65">
        <f>'Class. individual no federats'!E96</f>
        <v>46.5</v>
      </c>
      <c r="E93" s="63">
        <f>'Class. individual no federats'!F96</f>
        <v>6</v>
      </c>
      <c r="F93" s="63">
        <f>'Class. individual no federats'!G96</f>
        <v>93</v>
      </c>
      <c r="G93" s="63">
        <f>'Class. individual no federats'!H96</f>
        <v>2</v>
      </c>
    </row>
    <row r="94" spans="1:7" ht="14.1" customHeight="1">
      <c r="A94" s="63">
        <f>'Class. individual no federats'!B97</f>
        <v>88</v>
      </c>
      <c r="B94" s="63" t="str">
        <f>'Class. individual no federats'!C97</f>
        <v>Carmen Casanellas</v>
      </c>
      <c r="C94" s="63" t="str">
        <f>'Class. individual no federats'!D97</f>
        <v>Les Supernenes</v>
      </c>
      <c r="D94" s="65">
        <f>'Class. individual no federats'!E97</f>
        <v>46</v>
      </c>
      <c r="E94" s="63">
        <f>'Class. individual no federats'!F97</f>
        <v>3</v>
      </c>
      <c r="F94" s="63">
        <f>'Class. individual no federats'!G97</f>
        <v>46</v>
      </c>
      <c r="G94" s="63">
        <f>'Class. individual no federats'!H97</f>
        <v>1</v>
      </c>
    </row>
    <row r="95" spans="1:7" ht="14.1" customHeight="1">
      <c r="A95" s="63">
        <f>'Class. individual no federats'!B98</f>
        <v>89</v>
      </c>
      <c r="B95" s="63" t="str">
        <f>'Class. individual no federats'!C98</f>
        <v>Oscar Escolano</v>
      </c>
      <c r="C95" s="63" t="str">
        <f>'Class. individual no federats'!D98</f>
        <v>Coca's Family</v>
      </c>
      <c r="D95" s="65">
        <f>'Class. individual no federats'!E98</f>
        <v>46</v>
      </c>
      <c r="E95" s="63">
        <f>'Class. individual no federats'!F98</f>
        <v>6</v>
      </c>
      <c r="F95" s="63">
        <f>'Class. individual no federats'!G98</f>
        <v>92</v>
      </c>
      <c r="G95" s="63">
        <f>'Class. individual no federats'!H98</f>
        <v>2</v>
      </c>
    </row>
    <row r="96" spans="1:7" ht="14.1" customHeight="1">
      <c r="A96" s="63">
        <f>'Class. individual no federats'!B99</f>
        <v>90</v>
      </c>
      <c r="B96" s="63" t="str">
        <f>'Class. individual no federats'!C99</f>
        <v>Josep Duran</v>
      </c>
      <c r="C96" s="63" t="str">
        <f>'Class. individual no federats'!D99</f>
        <v>8 x 8</v>
      </c>
      <c r="D96" s="65">
        <f>'Class. individual no federats'!E99</f>
        <v>46</v>
      </c>
      <c r="E96" s="63">
        <f>'Class. individual no federats'!F99</f>
        <v>3</v>
      </c>
      <c r="F96" s="63">
        <f>'Class. individual no federats'!G99</f>
        <v>46</v>
      </c>
      <c r="G96" s="63">
        <f>'Class. individual no federats'!H99</f>
        <v>1</v>
      </c>
    </row>
    <row r="97" spans="1:7" ht="14.1" customHeight="1">
      <c r="A97" s="63">
        <f>'Class. individual no federats'!B100</f>
        <v>91</v>
      </c>
      <c r="B97" s="63" t="str">
        <f>'Class. individual no federats'!C100</f>
        <v>Eloi Romera</v>
      </c>
      <c r="C97" s="63" t="str">
        <f>'Class. individual no federats'!D100</f>
        <v>Els Pedrolos Bitlleros</v>
      </c>
      <c r="D97" s="65">
        <f>'Class. individual no federats'!E100</f>
        <v>46</v>
      </c>
      <c r="E97" s="63">
        <f>'Class. individual no federats'!F100</f>
        <v>5</v>
      </c>
      <c r="F97" s="63">
        <f>'Class. individual no federats'!G100</f>
        <v>92</v>
      </c>
      <c r="G97" s="63">
        <f>'Class. individual no federats'!H100</f>
        <v>2</v>
      </c>
    </row>
    <row r="98" spans="1:7" ht="14.1" customHeight="1">
      <c r="A98" s="63">
        <f>'Class. individual no federats'!B101</f>
        <v>92</v>
      </c>
      <c r="B98" s="63" t="str">
        <f>'Class. individual no federats'!C101</f>
        <v>Andrea García (MT)</v>
      </c>
      <c r="C98" s="63" t="str">
        <f>'Class. individual no federats'!D101</f>
        <v>Moreno Team</v>
      </c>
      <c r="D98" s="65">
        <f>'Class. individual no federats'!E101</f>
        <v>45.5</v>
      </c>
      <c r="E98" s="63">
        <f>'Class. individual no federats'!F101</f>
        <v>5</v>
      </c>
      <c r="F98" s="63">
        <f>'Class. individual no federats'!G101</f>
        <v>91</v>
      </c>
      <c r="G98" s="63">
        <f>'Class. individual no federats'!H101</f>
        <v>2</v>
      </c>
    </row>
    <row r="99" spans="1:7" ht="14.1" customHeight="1">
      <c r="A99" s="63">
        <f>'Class. individual no federats'!B102</f>
        <v>93</v>
      </c>
      <c r="B99" s="63" t="str">
        <f>'Class. individual no federats'!C102</f>
        <v>Paula López</v>
      </c>
      <c r="C99" s="63" t="str">
        <f>'Class. individual no federats'!D102</f>
        <v>Oju Peligru</v>
      </c>
      <c r="D99" s="65">
        <f>'Class. individual no federats'!E102</f>
        <v>45.5</v>
      </c>
      <c r="E99" s="63">
        <f>'Class. individual no federats'!F102</f>
        <v>5</v>
      </c>
      <c r="F99" s="63">
        <f>'Class. individual no federats'!G102</f>
        <v>91</v>
      </c>
      <c r="G99" s="63">
        <f>'Class. individual no federats'!H102</f>
        <v>2</v>
      </c>
    </row>
    <row r="100" spans="1:7" ht="14.1" customHeight="1">
      <c r="A100" s="63">
        <f>'Class. individual no federats'!B103</f>
        <v>94</v>
      </c>
      <c r="B100" s="63" t="str">
        <f>'Class. individual no federats'!C103</f>
        <v>Bernat García</v>
      </c>
      <c r="C100" s="63" t="str">
        <f>'Class. individual no federats'!D103</f>
        <v>Veteranos Basquet Tordera CBTV</v>
      </c>
      <c r="D100" s="65">
        <f>'Class. individual no federats'!E103</f>
        <v>45.5</v>
      </c>
      <c r="E100" s="63">
        <f>'Class. individual no federats'!F103</f>
        <v>4</v>
      </c>
      <c r="F100" s="63">
        <f>'Class. individual no federats'!G103</f>
        <v>91</v>
      </c>
      <c r="G100" s="63">
        <f>'Class. individual no federats'!H103</f>
        <v>2</v>
      </c>
    </row>
    <row r="101" spans="1:7" ht="14.1" customHeight="1">
      <c r="A101" s="63">
        <f>'Class. individual no federats'!B104</f>
        <v>95</v>
      </c>
      <c r="B101" s="63" t="str">
        <f>'Class. individual no federats'!C104</f>
        <v>Pere Roca</v>
      </c>
      <c r="C101" s="63" t="str">
        <f>'Class. individual no federats'!D104</f>
        <v>8 x 8</v>
      </c>
      <c r="D101" s="65">
        <f>'Class. individual no federats'!E104</f>
        <v>45.5</v>
      </c>
      <c r="E101" s="63">
        <f>'Class. individual no federats'!F104</f>
        <v>4</v>
      </c>
      <c r="F101" s="63">
        <f>'Class. individual no federats'!G104</f>
        <v>91</v>
      </c>
      <c r="G101" s="63">
        <f>'Class. individual no federats'!H104</f>
        <v>2</v>
      </c>
    </row>
    <row r="102" spans="1:7" ht="14.1" customHeight="1">
      <c r="A102" s="63">
        <f>'Class. individual no federats'!B105</f>
        <v>96</v>
      </c>
      <c r="B102" s="63" t="str">
        <f>'Class. individual no federats'!C105</f>
        <v>Joan Martí</v>
      </c>
      <c r="C102" s="63" t="str">
        <f>'Class. individual no federats'!D105</f>
        <v>Els Roscos</v>
      </c>
      <c r="D102" s="65">
        <f>'Class. individual no federats'!E105</f>
        <v>45</v>
      </c>
      <c r="E102" s="63">
        <f>'Class. individual no federats'!F105</f>
        <v>4</v>
      </c>
      <c r="F102" s="63">
        <f>'Class. individual no federats'!G105</f>
        <v>90</v>
      </c>
      <c r="G102" s="63">
        <f>'Class. individual no federats'!H105</f>
        <v>2</v>
      </c>
    </row>
    <row r="103" spans="1:7" ht="14.1" customHeight="1">
      <c r="A103" s="63">
        <f>'Class. individual no federats'!B106</f>
        <v>97</v>
      </c>
      <c r="B103" s="63" t="str">
        <f>'Class. individual no federats'!C106</f>
        <v>Marc Ruiz</v>
      </c>
      <c r="C103" s="63" t="str">
        <f>'Class. individual no federats'!D106</f>
        <v>Juego de Conos</v>
      </c>
      <c r="D103" s="65">
        <f>'Class. individual no federats'!E106</f>
        <v>45</v>
      </c>
      <c r="E103" s="63">
        <f>'Class. individual no federats'!F106</f>
        <v>2</v>
      </c>
      <c r="F103" s="63">
        <f>'Class. individual no federats'!G106</f>
        <v>45</v>
      </c>
      <c r="G103" s="63">
        <f>'Class. individual no federats'!H106</f>
        <v>1</v>
      </c>
    </row>
    <row r="104" spans="1:7" ht="14.1" customHeight="1">
      <c r="A104" s="63">
        <f>'Class. individual no federats'!B107</f>
        <v>98</v>
      </c>
      <c r="B104" s="63" t="str">
        <f>'Class. individual no federats'!C107</f>
        <v>Sílvia Jiménez</v>
      </c>
      <c r="C104" s="63" t="str">
        <f>'Class. individual no federats'!D107</f>
        <v>The Maidens Break Bitlles</v>
      </c>
      <c r="D104" s="65">
        <f>'Class. individual no federats'!E107</f>
        <v>44.5</v>
      </c>
      <c r="E104" s="63">
        <f>'Class. individual no federats'!F107</f>
        <v>6</v>
      </c>
      <c r="F104" s="63">
        <f>'Class. individual no federats'!G107</f>
        <v>89</v>
      </c>
      <c r="G104" s="63">
        <f>'Class. individual no federats'!H107</f>
        <v>2</v>
      </c>
    </row>
    <row r="105" spans="1:7" ht="14.1" customHeight="1">
      <c r="A105" s="63">
        <f>'Class. individual no federats'!B108</f>
        <v>99</v>
      </c>
      <c r="B105" s="63" t="str">
        <f>'Class. individual no federats'!C108</f>
        <v>Pol Escolano</v>
      </c>
      <c r="C105" s="63" t="str">
        <f>'Class. individual no federats'!D108</f>
        <v>Coca's Family</v>
      </c>
      <c r="D105" s="65">
        <f>'Class. individual no federats'!E108</f>
        <v>44.5</v>
      </c>
      <c r="E105" s="63">
        <f>'Class. individual no federats'!F108</f>
        <v>4</v>
      </c>
      <c r="F105" s="63">
        <f>'Class. individual no federats'!G108</f>
        <v>89</v>
      </c>
      <c r="G105" s="63">
        <f>'Class. individual no federats'!H108</f>
        <v>2</v>
      </c>
    </row>
    <row r="106" spans="1:7" ht="14.1" customHeight="1">
      <c r="A106" s="63">
        <f>'Class. individual no federats'!B109</f>
        <v>100</v>
      </c>
      <c r="B106" s="63" t="str">
        <f>'Class. individual no federats'!C109</f>
        <v>Marta Nogueras</v>
      </c>
      <c r="C106" s="63" t="str">
        <f>'Class. individual no federats'!D109</f>
        <v>Veteranos Basquet Tordera CBTV</v>
      </c>
      <c r="D106" s="65">
        <f>'Class. individual no federats'!E109</f>
        <v>44</v>
      </c>
      <c r="E106" s="63">
        <f>'Class. individual no federats'!F109</f>
        <v>3</v>
      </c>
      <c r="F106" s="63">
        <f>'Class. individual no federats'!G109</f>
        <v>44</v>
      </c>
      <c r="G106" s="63">
        <f>'Class. individual no federats'!H109</f>
        <v>1</v>
      </c>
    </row>
    <row r="107" spans="1:7" ht="38.1" customHeight="1">
      <c r="A107" s="215" t="s">
        <v>362</v>
      </c>
      <c r="B107" s="216"/>
      <c r="C107" s="216"/>
      <c r="D107" s="216"/>
      <c r="E107" s="216"/>
      <c r="F107" s="216"/>
      <c r="G107" s="216"/>
    </row>
    <row r="108" spans="1:7" s="120" customFormat="1" ht="21" customHeight="1">
      <c r="A108" s="217" t="s">
        <v>352</v>
      </c>
      <c r="B108" s="217"/>
      <c r="C108" s="217"/>
      <c r="D108" s="217"/>
      <c r="E108" s="217"/>
      <c r="F108" s="217"/>
      <c r="G108" s="217"/>
    </row>
    <row r="109" spans="1:7" ht="14.1" customHeight="1">
      <c r="A109" s="66" t="s">
        <v>342</v>
      </c>
      <c r="B109" s="66" t="s">
        <v>353</v>
      </c>
      <c r="C109" s="66" t="s">
        <v>343</v>
      </c>
      <c r="D109" s="67" t="s">
        <v>327</v>
      </c>
      <c r="E109" s="66" t="s">
        <v>349</v>
      </c>
      <c r="F109" s="66" t="s">
        <v>354</v>
      </c>
      <c r="G109" s="66" t="s">
        <v>316</v>
      </c>
    </row>
    <row r="110" spans="1:7" ht="14.1" customHeight="1">
      <c r="A110" s="63">
        <f>'Class. individual no federats'!B112</f>
        <v>101</v>
      </c>
      <c r="B110" s="63" t="str">
        <f>'Class. individual no federats'!C112</f>
        <v>Cristina Agell</v>
      </c>
      <c r="C110" s="63" t="str">
        <f>'Class. individual no federats'!D112</f>
        <v>La Nevereta</v>
      </c>
      <c r="D110" s="65">
        <f>'Class. individual no federats'!E112</f>
        <v>43</v>
      </c>
      <c r="E110" s="63">
        <f>'Class. individual no federats'!F112</f>
        <v>5</v>
      </c>
      <c r="F110" s="63">
        <f>'Class. individual no federats'!G112</f>
        <v>86</v>
      </c>
      <c r="G110" s="63">
        <f>'Class. individual no federats'!H112</f>
        <v>2</v>
      </c>
    </row>
    <row r="111" spans="1:7" ht="14.1" customHeight="1">
      <c r="A111" s="63">
        <f>'Class. individual no federats'!B113</f>
        <v>102</v>
      </c>
      <c r="B111" s="63" t="str">
        <f>'Class. individual no federats'!C113</f>
        <v>Marc Escolano</v>
      </c>
      <c r="C111" s="63" t="str">
        <f>'Class. individual no federats'!D113</f>
        <v>Coca's Family</v>
      </c>
      <c r="D111" s="65">
        <f>'Class. individual no federats'!E113</f>
        <v>43</v>
      </c>
      <c r="E111" s="63">
        <f>'Class. individual no federats'!F113</f>
        <v>4</v>
      </c>
      <c r="F111" s="63">
        <f>'Class. individual no federats'!G113</f>
        <v>86</v>
      </c>
      <c r="G111" s="63">
        <f>'Class. individual no federats'!H113</f>
        <v>2</v>
      </c>
    </row>
    <row r="112" spans="1:7" ht="14.1" customHeight="1">
      <c r="A112" s="63">
        <f>'Class. individual no federats'!B114</f>
        <v>103</v>
      </c>
      <c r="B112" s="63" t="str">
        <f>'Class. individual no federats'!C114</f>
        <v>Marta Ayats</v>
      </c>
      <c r="C112" s="63" t="str">
        <f>'Class. individual no federats'!D114</f>
        <v>Veteranos Basquet Tordera CBTV</v>
      </c>
      <c r="D112" s="65">
        <f>'Class. individual no federats'!E114</f>
        <v>42.5</v>
      </c>
      <c r="E112" s="63">
        <f>'Class. individual no federats'!F114</f>
        <v>5</v>
      </c>
      <c r="F112" s="63">
        <f>'Class. individual no federats'!G114</f>
        <v>85</v>
      </c>
      <c r="G112" s="63">
        <f>'Class. individual no federats'!H114</f>
        <v>2</v>
      </c>
    </row>
    <row r="113" spans="1:7" ht="14.1" customHeight="1">
      <c r="A113" s="63">
        <f>'Class. individual no federats'!B115</f>
        <v>104</v>
      </c>
      <c r="B113" s="63" t="str">
        <f>'Class. individual no federats'!C115</f>
        <v>Meritxell Torroella</v>
      </c>
      <c r="C113" s="63" t="str">
        <f>'Class. individual no federats'!D115</f>
        <v>Els de Sempre</v>
      </c>
      <c r="D113" s="65">
        <f>'Class. individual no federats'!E115</f>
        <v>42</v>
      </c>
      <c r="E113" s="63">
        <f>'Class. individual no federats'!F115</f>
        <v>5</v>
      </c>
      <c r="F113" s="63">
        <f>'Class. individual no federats'!G115</f>
        <v>84</v>
      </c>
      <c r="G113" s="63">
        <f>'Class. individual no federats'!H115</f>
        <v>2</v>
      </c>
    </row>
    <row r="114" spans="1:7" ht="14.1" customHeight="1">
      <c r="A114" s="63">
        <f>'Class. individual no federats'!B116</f>
        <v>105</v>
      </c>
      <c r="B114" s="63" t="str">
        <f>'Class. individual no federats'!C116</f>
        <v>Pere Taberner</v>
      </c>
      <c r="C114" s="63" t="str">
        <f>'Class. individual no federats'!D116</f>
        <v>8 x 8</v>
      </c>
      <c r="D114" s="65">
        <f>'Class. individual no federats'!E116</f>
        <v>41.5</v>
      </c>
      <c r="E114" s="63">
        <f>'Class. individual no federats'!F116</f>
        <v>5</v>
      </c>
      <c r="F114" s="63">
        <f>'Class. individual no federats'!G116</f>
        <v>83</v>
      </c>
      <c r="G114" s="63">
        <f>'Class. individual no federats'!H116</f>
        <v>2</v>
      </c>
    </row>
    <row r="115" spans="1:7" ht="14.1" customHeight="1">
      <c r="A115" s="63">
        <f>'Class. individual no federats'!B117</f>
        <v>106</v>
      </c>
      <c r="B115" s="63" t="str">
        <f>'Class. individual no federats'!C117</f>
        <v>Helena Castañeda</v>
      </c>
      <c r="C115" s="63" t="str">
        <f>'Class. individual no federats'!D117</f>
        <v>Team #</v>
      </c>
      <c r="D115" s="65">
        <f>'Class. individual no federats'!E117</f>
        <v>41.5</v>
      </c>
      <c r="E115" s="63">
        <f>'Class. individual no federats'!F117</f>
        <v>4</v>
      </c>
      <c r="F115" s="63">
        <f>'Class. individual no federats'!G117</f>
        <v>83</v>
      </c>
      <c r="G115" s="63">
        <f>'Class. individual no federats'!H117</f>
        <v>2</v>
      </c>
    </row>
    <row r="116" spans="1:7" ht="14.1" customHeight="1">
      <c r="A116" s="63">
        <f>'Class. individual no federats'!B118</f>
        <v>107</v>
      </c>
      <c r="B116" s="63" t="str">
        <f>'Class. individual no federats'!C118</f>
        <v>Anna Gras</v>
      </c>
      <c r="C116" s="63" t="str">
        <f>'Class. individual no federats'!D118</f>
        <v>Emmurallats</v>
      </c>
      <c r="D116" s="65">
        <f>'Class. individual no federats'!E118</f>
        <v>41</v>
      </c>
      <c r="E116" s="63">
        <f>'Class. individual no federats'!F118</f>
        <v>2</v>
      </c>
      <c r="F116" s="63">
        <f>'Class. individual no federats'!G118</f>
        <v>41</v>
      </c>
      <c r="G116" s="63">
        <f>'Class. individual no federats'!H118</f>
        <v>1</v>
      </c>
    </row>
    <row r="117" spans="1:7" ht="14.1" customHeight="1">
      <c r="A117" s="63">
        <f>'Class. individual no federats'!B119</f>
        <v>108</v>
      </c>
      <c r="B117" s="63" t="str">
        <f>'Class. individual no federats'!C119</f>
        <v>Amalio Mena</v>
      </c>
      <c r="C117" s="63" t="str">
        <f>'Class. individual no federats'!D119</f>
        <v>4 x 4</v>
      </c>
      <c r="D117" s="65">
        <f>'Class. individual no federats'!E119</f>
        <v>41</v>
      </c>
      <c r="E117" s="63">
        <f>'Class. individual no federats'!F119</f>
        <v>4</v>
      </c>
      <c r="F117" s="63">
        <f>'Class. individual no federats'!G119</f>
        <v>82</v>
      </c>
      <c r="G117" s="63">
        <f>'Class. individual no federats'!H119</f>
        <v>2</v>
      </c>
    </row>
    <row r="118" spans="1:7" ht="14.1" customHeight="1">
      <c r="A118" s="63">
        <f>'Class. individual no federats'!B120</f>
        <v>109</v>
      </c>
      <c r="B118" s="63" t="str">
        <f>'Class. individual no federats'!C120</f>
        <v>Pilar Pujol</v>
      </c>
      <c r="C118" s="63" t="str">
        <f>'Class. individual no federats'!D120</f>
        <v>Els Pedrolos Bitlleros</v>
      </c>
      <c r="D118" s="65">
        <f>'Class. individual no federats'!E120</f>
        <v>40.5</v>
      </c>
      <c r="E118" s="63">
        <f>'Class. individual no federats'!F120</f>
        <v>6</v>
      </c>
      <c r="F118" s="63">
        <f>'Class. individual no federats'!G120</f>
        <v>81</v>
      </c>
      <c r="G118" s="63">
        <f>'Class. individual no federats'!H120</f>
        <v>2</v>
      </c>
    </row>
    <row r="119" spans="1:7" ht="14.1" customHeight="1">
      <c r="A119" s="63">
        <f>'Class. individual no federats'!B121</f>
        <v>110</v>
      </c>
      <c r="B119" s="63" t="str">
        <f>'Class. individual no federats'!C121</f>
        <v>Queralt Manresa</v>
      </c>
      <c r="C119" s="63" t="str">
        <f>'Class. individual no federats'!D121</f>
        <v>Next Stop…?</v>
      </c>
      <c r="D119" s="65">
        <f>'Class. individual no federats'!E121</f>
        <v>40</v>
      </c>
      <c r="E119" s="63">
        <f>'Class. individual no federats'!F121</f>
        <v>3</v>
      </c>
      <c r="F119" s="63">
        <f>'Class. individual no federats'!G121</f>
        <v>80</v>
      </c>
      <c r="G119" s="63">
        <f>'Class. individual no federats'!H121</f>
        <v>2</v>
      </c>
    </row>
    <row r="120" spans="1:7" ht="14.1" customHeight="1">
      <c r="A120" s="63">
        <f>'Class. individual no federats'!B122</f>
        <v>111</v>
      </c>
      <c r="B120" s="63" t="str">
        <f>'Class. individual no federats'!C122</f>
        <v>Stel·la Pagès</v>
      </c>
      <c r="C120" s="63" t="str">
        <f>'Class. individual no federats'!D122</f>
        <v>Les Supernenes</v>
      </c>
      <c r="D120" s="65">
        <f>'Class. individual no federats'!E122</f>
        <v>40</v>
      </c>
      <c r="E120" s="63">
        <f>'Class. individual no federats'!F122</f>
        <v>2</v>
      </c>
      <c r="F120" s="63">
        <f>'Class. individual no federats'!G122</f>
        <v>80</v>
      </c>
      <c r="G120" s="63">
        <f>'Class. individual no federats'!H122</f>
        <v>2</v>
      </c>
    </row>
    <row r="121" spans="1:7" ht="14.1" customHeight="1">
      <c r="A121" s="63">
        <f>'Class. individual no federats'!B123</f>
        <v>112</v>
      </c>
      <c r="B121" s="63" t="str">
        <f>'Class. individual no federats'!C123</f>
        <v>Robert Bosch</v>
      </c>
      <c r="C121" s="63" t="str">
        <f>'Class. individual no federats'!D123</f>
        <v>Bit-Team</v>
      </c>
      <c r="D121" s="65">
        <f>'Class. individual no federats'!E123</f>
        <v>39</v>
      </c>
      <c r="E121" s="63">
        <f>'Class. individual no federats'!F123</f>
        <v>5</v>
      </c>
      <c r="F121" s="63">
        <f>'Class. individual no federats'!G123</f>
        <v>78</v>
      </c>
      <c r="G121" s="63">
        <f>'Class. individual no federats'!H123</f>
        <v>2</v>
      </c>
    </row>
    <row r="122" spans="1:7" ht="14.1" customHeight="1">
      <c r="A122" s="63">
        <f>'Class. individual no federats'!B124</f>
        <v>113</v>
      </c>
      <c r="B122" s="63" t="str">
        <f>'Class. individual no federats'!C124</f>
        <v>Marc Oller</v>
      </c>
      <c r="C122" s="63" t="str">
        <f>'Class. individual no federats'!D124</f>
        <v>Juego de Conos</v>
      </c>
      <c r="D122" s="65">
        <f>'Class. individual no federats'!E124</f>
        <v>39</v>
      </c>
      <c r="E122" s="63">
        <f>'Class. individual no federats'!F124</f>
        <v>5</v>
      </c>
      <c r="F122" s="63">
        <f>'Class. individual no federats'!G124</f>
        <v>78</v>
      </c>
      <c r="G122" s="63">
        <f>'Class. individual no federats'!H124</f>
        <v>2</v>
      </c>
    </row>
    <row r="123" spans="1:7" ht="14.1" customHeight="1">
      <c r="A123" s="63">
        <f>'Class. individual no federats'!B125</f>
        <v>114</v>
      </c>
      <c r="B123" s="63" t="str">
        <f>'Class. individual no federats'!C125</f>
        <v>Albert Taberner</v>
      </c>
      <c r="C123" s="63" t="str">
        <f>'Class. individual no federats'!D125</f>
        <v>Esbuskeskerra</v>
      </c>
      <c r="D123" s="65">
        <f>'Class. individual no federats'!E125</f>
        <v>38</v>
      </c>
      <c r="E123" s="63">
        <f>'Class. individual no federats'!F125</f>
        <v>1</v>
      </c>
      <c r="F123" s="63">
        <f>'Class. individual no federats'!G125</f>
        <v>38</v>
      </c>
      <c r="G123" s="63">
        <f>'Class. individual no federats'!H125</f>
        <v>1</v>
      </c>
    </row>
    <row r="124" spans="1:7" ht="14.1" customHeight="1">
      <c r="A124" s="63">
        <f>'Class. individual no federats'!B126</f>
        <v>115</v>
      </c>
      <c r="B124" s="63" t="str">
        <f>'Class. individual no federats'!C126</f>
        <v>Anna Correa</v>
      </c>
      <c r="C124" s="63" t="str">
        <f>'Class. individual no federats'!D126</f>
        <v>Fornada 2007</v>
      </c>
      <c r="D124" s="65">
        <f>'Class. individual no federats'!E126</f>
        <v>37.5</v>
      </c>
      <c r="E124" s="63">
        <f>'Class. individual no federats'!F126</f>
        <v>2</v>
      </c>
      <c r="F124" s="63">
        <f>'Class. individual no federats'!G126</f>
        <v>75</v>
      </c>
      <c r="G124" s="63">
        <f>'Class. individual no federats'!H126</f>
        <v>2</v>
      </c>
    </row>
    <row r="125" spans="1:7" ht="14.1" customHeight="1">
      <c r="A125" s="63">
        <f>'Class. individual no federats'!B127</f>
        <v>116</v>
      </c>
      <c r="B125" s="63" t="str">
        <f>'Class. individual no federats'!C127</f>
        <v>Narcís Ruscalleda</v>
      </c>
      <c r="C125" s="63" t="str">
        <f>'Class. individual no federats'!D127</f>
        <v>5 + 1@</v>
      </c>
      <c r="D125" s="65">
        <f>'Class. individual no federats'!E127</f>
        <v>37</v>
      </c>
      <c r="E125" s="63">
        <f>'Class. individual no federats'!F127</f>
        <v>1</v>
      </c>
      <c r="F125" s="63">
        <f>'Class. individual no federats'!G127</f>
        <v>37</v>
      </c>
      <c r="G125" s="63">
        <f>'Class. individual no federats'!H127</f>
        <v>1</v>
      </c>
    </row>
    <row r="126" spans="1:7" ht="14.1" customHeight="1">
      <c r="A126" s="63">
        <f>'Class. individual no federats'!B128</f>
        <v>117</v>
      </c>
      <c r="B126" s="63" t="str">
        <f>'Class. individual no federats'!C128</f>
        <v>Berta Mateu</v>
      </c>
      <c r="C126" s="63" t="str">
        <f>'Class. individual no federats'!D128</f>
        <v>Fornada 2007</v>
      </c>
      <c r="D126" s="65">
        <f>'Class. individual no federats'!E128</f>
        <v>36</v>
      </c>
      <c r="E126" s="63">
        <f>'Class. individual no federats'!F128</f>
        <v>5</v>
      </c>
      <c r="F126" s="63">
        <f>'Class. individual no federats'!G128</f>
        <v>72</v>
      </c>
      <c r="G126" s="63">
        <f>'Class. individual no federats'!H128</f>
        <v>2</v>
      </c>
    </row>
    <row r="127" spans="1:7" ht="14.1" customHeight="1">
      <c r="A127" s="63">
        <f>'Class. individual no federats'!B129</f>
        <v>118</v>
      </c>
      <c r="B127" s="63" t="str">
        <f>'Class. individual no federats'!C129</f>
        <v>Nàdia Pla</v>
      </c>
      <c r="C127" s="63" t="str">
        <f>'Class. individual no federats'!D129</f>
        <v>Fornada 2007</v>
      </c>
      <c r="D127" s="65">
        <f>'Class. individual no federats'!E129</f>
        <v>35.5</v>
      </c>
      <c r="E127" s="63">
        <f>'Class. individual no federats'!F129</f>
        <v>4</v>
      </c>
      <c r="F127" s="63">
        <f>'Class. individual no federats'!G129</f>
        <v>71</v>
      </c>
      <c r="G127" s="63">
        <f>'Class. individual no federats'!H129</f>
        <v>2</v>
      </c>
    </row>
    <row r="128" spans="1:7" ht="14.1" customHeight="1">
      <c r="A128" s="63">
        <f>'Class. individual no federats'!B130</f>
        <v>119</v>
      </c>
      <c r="B128" s="63" t="str">
        <f>'Class. individual no federats'!C130</f>
        <v>Joan Figueras</v>
      </c>
      <c r="C128" s="63" t="str">
        <f>'Class. individual no federats'!D130</f>
        <v>Torderenys</v>
      </c>
      <c r="D128" s="65">
        <f>'Class. individual no federats'!E130</f>
        <v>35.5</v>
      </c>
      <c r="E128" s="63">
        <f>'Class. individual no federats'!F130</f>
        <v>2</v>
      </c>
      <c r="F128" s="63">
        <f>'Class. individual no federats'!G130</f>
        <v>71</v>
      </c>
      <c r="G128" s="63">
        <f>'Class. individual no federats'!H130</f>
        <v>2</v>
      </c>
    </row>
    <row r="129" spans="1:7" ht="14.1" customHeight="1">
      <c r="A129" s="63">
        <f>'Class. individual no federats'!B131</f>
        <v>120</v>
      </c>
      <c r="B129" s="63" t="str">
        <f>'Class. individual no federats'!C131</f>
        <v>Anna Diaz</v>
      </c>
      <c r="C129" s="63" t="str">
        <f>'Class. individual no federats'!D131</f>
        <v>Torderenys</v>
      </c>
      <c r="D129" s="65">
        <f>'Class. individual no federats'!E131</f>
        <v>34.5</v>
      </c>
      <c r="E129" s="63">
        <f>'Class. individual no federats'!F131</f>
        <v>4</v>
      </c>
      <c r="F129" s="63">
        <f>'Class. individual no federats'!G131</f>
        <v>69</v>
      </c>
      <c r="G129" s="63">
        <f>'Class. individual no federats'!H131</f>
        <v>2</v>
      </c>
    </row>
    <row r="130" spans="1:7" ht="14.1" customHeight="1">
      <c r="A130" s="63">
        <f>'Class. individual no federats'!B132</f>
        <v>121</v>
      </c>
      <c r="B130" s="63" t="str">
        <f>'Class. individual no federats'!C132</f>
        <v>Sara Correa</v>
      </c>
      <c r="C130" s="63" t="str">
        <f>'Class. individual no federats'!D132</f>
        <v>Tòtils</v>
      </c>
      <c r="D130" s="65">
        <f>'Class. individual no federats'!E132</f>
        <v>34.5</v>
      </c>
      <c r="E130" s="63">
        <f>'Class. individual no federats'!F132</f>
        <v>3</v>
      </c>
      <c r="F130" s="63">
        <f>'Class. individual no federats'!G132</f>
        <v>69</v>
      </c>
      <c r="G130" s="63">
        <f>'Class. individual no federats'!H132</f>
        <v>2</v>
      </c>
    </row>
    <row r="131" spans="1:7" ht="14.1" customHeight="1">
      <c r="A131" s="63">
        <f>'Class. individual no federats'!B133</f>
        <v>122</v>
      </c>
      <c r="B131" s="63" t="str">
        <f>'Class. individual no federats'!C133</f>
        <v>Ramón Julià (BD)</v>
      </c>
      <c r="C131" s="63" t="str">
        <f>'Class. individual no federats'!D133</f>
        <v>Bitlla Desèrtica</v>
      </c>
      <c r="D131" s="65">
        <f>'Class. individual no federats'!E133</f>
        <v>34.5</v>
      </c>
      <c r="E131" s="63">
        <f>'Class. individual no federats'!F133</f>
        <v>2</v>
      </c>
      <c r="F131" s="63">
        <f>'Class. individual no federats'!G133</f>
        <v>69</v>
      </c>
      <c r="G131" s="63">
        <f>'Class. individual no federats'!H133</f>
        <v>2</v>
      </c>
    </row>
    <row r="132" spans="1:7" ht="14.1" customHeight="1">
      <c r="A132" s="63">
        <f>'Class. individual no federats'!B134</f>
        <v>123</v>
      </c>
      <c r="B132" s="63" t="str">
        <f>'Class. individual no federats'!C134</f>
        <v>Mar Muntada</v>
      </c>
      <c r="C132" s="63" t="str">
        <f>'Class. individual no federats'!D134</f>
        <v>Bitlles amb les Birres</v>
      </c>
      <c r="D132" s="65">
        <f>'Class. individual no federats'!E134</f>
        <v>34</v>
      </c>
      <c r="E132" s="63">
        <f>'Class. individual no federats'!F134</f>
        <v>4</v>
      </c>
      <c r="F132" s="63">
        <f>'Class. individual no federats'!G134</f>
        <v>68</v>
      </c>
      <c r="G132" s="63">
        <f>'Class. individual no federats'!H134</f>
        <v>2</v>
      </c>
    </row>
    <row r="133" spans="1:7" ht="14.1" customHeight="1">
      <c r="A133" s="63">
        <f>'Class. individual no federats'!B135</f>
        <v>124</v>
      </c>
      <c r="B133" s="63" t="str">
        <f>'Class. individual no federats'!C135</f>
        <v>Mónica Muñoz</v>
      </c>
      <c r="C133" s="63" t="str">
        <f>'Class. individual no federats'!D135</f>
        <v>Bitlles amb les Birres</v>
      </c>
      <c r="D133" s="65">
        <f>'Class. individual no federats'!E135</f>
        <v>34</v>
      </c>
      <c r="E133" s="63">
        <f>'Class. individual no federats'!F135</f>
        <v>2</v>
      </c>
      <c r="F133" s="63">
        <f>'Class. individual no federats'!G135</f>
        <v>68</v>
      </c>
      <c r="G133" s="63">
        <f>'Class. individual no federats'!H135</f>
        <v>2</v>
      </c>
    </row>
    <row r="134" spans="1:7" ht="14.1" customHeight="1">
      <c r="A134" s="63">
        <f>'Class. individual no federats'!B136</f>
        <v>125</v>
      </c>
      <c r="B134" s="63" t="str">
        <f>'Class. individual no federats'!C136</f>
        <v>Núria Sitjà</v>
      </c>
      <c r="C134" s="63" t="str">
        <f>'Class. individual no federats'!D136</f>
        <v>Torderenys</v>
      </c>
      <c r="D134" s="65">
        <f>'Class. individual no federats'!E136</f>
        <v>34</v>
      </c>
      <c r="E134" s="63">
        <f>'Class. individual no federats'!F136</f>
        <v>2</v>
      </c>
      <c r="F134" s="63">
        <f>'Class. individual no federats'!G136</f>
        <v>68</v>
      </c>
      <c r="G134" s="63">
        <f>'Class. individual no federats'!H136</f>
        <v>2</v>
      </c>
    </row>
    <row r="135" spans="1:7" ht="14.1" customHeight="1">
      <c r="A135" s="63">
        <f>'Class. individual no federats'!B139</f>
        <v>126</v>
      </c>
      <c r="B135" s="63" t="str">
        <f>'Class. individual no federats'!C139</f>
        <v>Eva Zapatero</v>
      </c>
      <c r="C135" s="63" t="str">
        <f>'Class. individual no federats'!D139</f>
        <v>Bitllaires d'Estiu</v>
      </c>
      <c r="D135" s="65">
        <f>'Class. individual no federats'!E139</f>
        <v>34</v>
      </c>
      <c r="E135" s="63">
        <f>'Class. individual no federats'!F139</f>
        <v>2</v>
      </c>
      <c r="F135" s="63">
        <f>'Class. individual no federats'!G139</f>
        <v>68</v>
      </c>
      <c r="G135" s="63">
        <f>'Class. individual no federats'!H139</f>
        <v>2</v>
      </c>
    </row>
    <row r="136" spans="1:7" ht="14.1" customHeight="1">
      <c r="A136" s="63">
        <f>'Class. individual no federats'!B140</f>
        <v>127</v>
      </c>
      <c r="B136" s="63" t="str">
        <f>'Class. individual no federats'!C140</f>
        <v>Marc Buxadé</v>
      </c>
      <c r="C136" s="63" t="str">
        <f>'Class. individual no federats'!D140</f>
        <v>Tòtils</v>
      </c>
      <c r="D136" s="65">
        <f>'Class. individual no federats'!E140</f>
        <v>33.5</v>
      </c>
      <c r="E136" s="63">
        <f>'Class. individual no federats'!F140</f>
        <v>3</v>
      </c>
      <c r="F136" s="63">
        <f>'Class. individual no federats'!G140</f>
        <v>67</v>
      </c>
      <c r="G136" s="63">
        <f>'Class. individual no federats'!H140</f>
        <v>2</v>
      </c>
    </row>
    <row r="137" spans="1:7" ht="14.1" customHeight="1">
      <c r="A137" s="63">
        <f>'Class. individual no federats'!B141</f>
        <v>128</v>
      </c>
      <c r="B137" s="63" t="str">
        <f>'Class. individual no federats'!C141</f>
        <v>Alberto Rojo</v>
      </c>
      <c r="C137" s="63" t="str">
        <f>'Class. individual no federats'!D141</f>
        <v>Bit-Team</v>
      </c>
      <c r="D137" s="65">
        <f>'Class. individual no federats'!E141</f>
        <v>33</v>
      </c>
      <c r="E137" s="63">
        <f>'Class. individual no federats'!F141</f>
        <v>1</v>
      </c>
      <c r="F137" s="63">
        <f>'Class. individual no federats'!G141</f>
        <v>33</v>
      </c>
      <c r="G137" s="63">
        <f>'Class. individual no federats'!H141</f>
        <v>1</v>
      </c>
    </row>
    <row r="138" spans="1:7" ht="14.1" customHeight="1">
      <c r="A138" s="63">
        <f>'Class. individual no federats'!B142</f>
        <v>129</v>
      </c>
      <c r="B138" s="63" t="str">
        <f>'Class. individual no federats'!C142</f>
        <v>Jordi Durán</v>
      </c>
      <c r="C138" s="63" t="str">
        <f>'Class. individual no federats'!D142</f>
        <v>Bitlla Desèrtica</v>
      </c>
      <c r="D138" s="65">
        <f>'Class. individual no federats'!E142</f>
        <v>32.5</v>
      </c>
      <c r="E138" s="63">
        <f>'Class. individual no federats'!F142</f>
        <v>2</v>
      </c>
      <c r="F138" s="63">
        <f>'Class. individual no federats'!G142</f>
        <v>65</v>
      </c>
      <c r="G138" s="63">
        <f>'Class. individual no federats'!H142</f>
        <v>2</v>
      </c>
    </row>
    <row r="139" spans="1:7" ht="14.1" customHeight="1">
      <c r="A139" s="63">
        <f>'Class. individual no federats'!B143</f>
        <v>130</v>
      </c>
      <c r="B139" s="63" t="str">
        <f>'Class. individual no federats'!C143</f>
        <v>Anna Xaubet</v>
      </c>
      <c r="C139" s="63" t="str">
        <f>'Class. individual no federats'!D143</f>
        <v>Veteranos Basquet Tordera CBTV</v>
      </c>
      <c r="D139" s="65">
        <f>'Class. individual no federats'!E143</f>
        <v>32.5</v>
      </c>
      <c r="E139" s="63">
        <f>'Class. individual no federats'!F143</f>
        <v>2</v>
      </c>
      <c r="F139" s="63">
        <f>'Class. individual no federats'!G143</f>
        <v>65</v>
      </c>
      <c r="G139" s="63">
        <f>'Class. individual no federats'!H143</f>
        <v>2</v>
      </c>
    </row>
    <row r="140" spans="1:7" ht="14.1" customHeight="1">
      <c r="A140" s="63">
        <f>'Class. individual no federats'!B144</f>
        <v>131</v>
      </c>
      <c r="B140" s="63" t="str">
        <f>'Class. individual no federats'!C144</f>
        <v>Maria Gallart</v>
      </c>
      <c r="C140" s="63" t="str">
        <f>'Class. individual no federats'!D144</f>
        <v>Les Supernenes</v>
      </c>
      <c r="D140" s="65">
        <f>'Class. individual no federats'!E144</f>
        <v>31.5</v>
      </c>
      <c r="E140" s="63">
        <f>'Class. individual no federats'!F144</f>
        <v>3</v>
      </c>
      <c r="F140" s="63">
        <f>'Class. individual no federats'!G144</f>
        <v>63</v>
      </c>
      <c r="G140" s="63">
        <f>'Class. individual no federats'!H144</f>
        <v>2</v>
      </c>
    </row>
    <row r="141" spans="1:7" ht="14.1" customHeight="1">
      <c r="A141" s="63">
        <f>'Class. individual no federats'!B145</f>
        <v>132</v>
      </c>
      <c r="B141" s="63" t="str">
        <f>'Class. individual no federats'!C145</f>
        <v>Eudald Manresa</v>
      </c>
      <c r="C141" s="63" t="str">
        <f>'Class. individual no federats'!D145</f>
        <v>Team #</v>
      </c>
      <c r="D141" s="65">
        <f>'Class. individual no federats'!E145</f>
        <v>31</v>
      </c>
      <c r="E141" s="63">
        <f>'Class. individual no federats'!F145</f>
        <v>2</v>
      </c>
      <c r="F141" s="63">
        <f>'Class. individual no federats'!G145</f>
        <v>62</v>
      </c>
      <c r="G141" s="63">
        <f>'Class. individual no federats'!H145</f>
        <v>2</v>
      </c>
    </row>
    <row r="142" spans="1:7" ht="14.1" customHeight="1">
      <c r="A142" s="63">
        <f>'Class. individual no federats'!B146</f>
        <v>133</v>
      </c>
      <c r="B142" s="63" t="str">
        <f>'Class. individual no federats'!C146</f>
        <v>Pau Martí</v>
      </c>
      <c r="C142" s="63" t="str">
        <f>'Class. individual no federats'!D146</f>
        <v>Els Roscos</v>
      </c>
      <c r="D142" s="65">
        <f>'Class. individual no federats'!E146</f>
        <v>30.5</v>
      </c>
      <c r="E142" s="63">
        <f>'Class. individual no federats'!F146</f>
        <v>3</v>
      </c>
      <c r="F142" s="63">
        <f>'Class. individual no federats'!G146</f>
        <v>61</v>
      </c>
      <c r="G142" s="63">
        <f>'Class. individual no federats'!H146</f>
        <v>2</v>
      </c>
    </row>
    <row r="143" spans="1:7" ht="14.1" customHeight="1">
      <c r="A143" s="63">
        <f>'Class. individual no federats'!B147</f>
        <v>134</v>
      </c>
      <c r="B143" s="63" t="str">
        <f>'Class. individual no federats'!C147</f>
        <v>Aina Martín</v>
      </c>
      <c r="C143" s="63" t="str">
        <f>'Class. individual no federats'!D147</f>
        <v>Fornada 2007</v>
      </c>
      <c r="D143" s="65">
        <f>'Class. individual no federats'!E147</f>
        <v>30</v>
      </c>
      <c r="E143" s="63">
        <f>'Class. individual no federats'!F147</f>
        <v>2</v>
      </c>
      <c r="F143" s="63">
        <f>'Class. individual no federats'!G147</f>
        <v>60</v>
      </c>
      <c r="G143" s="63">
        <f>'Class. individual no federats'!H147</f>
        <v>2</v>
      </c>
    </row>
    <row r="144" spans="1:7" ht="14.1" customHeight="1">
      <c r="A144" s="63">
        <f>'Class. individual no federats'!B148</f>
        <v>135</v>
      </c>
      <c r="B144" s="63" t="str">
        <f>'Class. individual no federats'!C148</f>
        <v>Andrea García (T#)</v>
      </c>
      <c r="C144" s="63" t="str">
        <f>'Class. individual no federats'!D148</f>
        <v>Team #</v>
      </c>
      <c r="D144" s="65">
        <f>'Class. individual no federats'!E148</f>
        <v>29.5</v>
      </c>
      <c r="E144" s="63">
        <f>'Class. individual no federats'!F148</f>
        <v>2</v>
      </c>
      <c r="F144" s="63">
        <f>'Class. individual no federats'!G148</f>
        <v>59</v>
      </c>
      <c r="G144" s="63">
        <f>'Class. individual no federats'!H148</f>
        <v>2</v>
      </c>
    </row>
    <row r="145" spans="1:7" ht="14.1" customHeight="1">
      <c r="A145" s="63">
        <f>'Class. individual no federats'!B149</f>
        <v>136</v>
      </c>
      <c r="B145" s="63" t="str">
        <f>'Class. individual no federats'!C149</f>
        <v>Sofia Gajardo</v>
      </c>
      <c r="C145" s="63" t="str">
        <f>'Class. individual no federats'!D149</f>
        <v>Bitlles amb les Birres</v>
      </c>
      <c r="D145" s="65">
        <f>'Class. individual no federats'!E149</f>
        <v>29.5</v>
      </c>
      <c r="E145" s="63">
        <f>'Class. individual no federats'!F149</f>
        <v>1</v>
      </c>
      <c r="F145" s="63">
        <f>'Class. individual no federats'!G149</f>
        <v>59</v>
      </c>
      <c r="G145" s="63">
        <f>'Class. individual no federats'!H149</f>
        <v>2</v>
      </c>
    </row>
    <row r="146" spans="1:7" ht="14.1" customHeight="1">
      <c r="A146" s="63">
        <f>'Class. individual no federats'!B150</f>
        <v>137</v>
      </c>
      <c r="B146" s="63" t="str">
        <f>'Class. individual no federats'!C150</f>
        <v>Inès Pagès</v>
      </c>
      <c r="C146" s="63" t="str">
        <f>'Class. individual no federats'!D150</f>
        <v>Les Supernenes</v>
      </c>
      <c r="D146" s="65">
        <f>'Class. individual no federats'!E150</f>
        <v>29</v>
      </c>
      <c r="E146" s="63">
        <f>'Class. individual no federats'!F150</f>
        <v>1</v>
      </c>
      <c r="F146" s="63">
        <f>'Class. individual no federats'!G150</f>
        <v>29</v>
      </c>
      <c r="G146" s="63">
        <f>'Class. individual no federats'!H150</f>
        <v>1</v>
      </c>
    </row>
    <row r="147" spans="1:7" ht="14.1" customHeight="1">
      <c r="A147" s="63">
        <f>'Class. individual no federats'!B151</f>
        <v>138</v>
      </c>
      <c r="B147" s="63" t="str">
        <f>'Class. individual no federats'!C151</f>
        <v>Mayra Di Giorgi</v>
      </c>
      <c r="C147" s="63" t="str">
        <f>'Class. individual no federats'!D151</f>
        <v>La Nevereta</v>
      </c>
      <c r="D147" s="65">
        <f>'Class. individual no federats'!E151</f>
        <v>28.5</v>
      </c>
      <c r="E147" s="63">
        <f>'Class. individual no federats'!F151</f>
        <v>3</v>
      </c>
      <c r="F147" s="63">
        <f>'Class. individual no federats'!G151</f>
        <v>57</v>
      </c>
      <c r="G147" s="63">
        <f>'Class. individual no federats'!H151</f>
        <v>2</v>
      </c>
    </row>
    <row r="148" spans="1:7" ht="14.1" customHeight="1">
      <c r="A148" s="63">
        <f>'Class. individual no federats'!B152</f>
        <v>139</v>
      </c>
      <c r="B148" s="63" t="str">
        <f>'Class. individual no federats'!C152</f>
        <v>Carme Vallicrosa</v>
      </c>
      <c r="C148" s="63" t="str">
        <f>'Class. individual no federats'!D152</f>
        <v>Les Supernenes</v>
      </c>
      <c r="D148" s="65">
        <f>'Class. individual no federats'!E152</f>
        <v>28</v>
      </c>
      <c r="E148" s="63">
        <f>'Class. individual no federats'!F152</f>
        <v>0</v>
      </c>
      <c r="F148" s="63">
        <f>'Class. individual no federats'!G152</f>
        <v>28</v>
      </c>
      <c r="G148" s="63">
        <f>'Class. individual no federats'!H152</f>
        <v>1</v>
      </c>
    </row>
    <row r="149" spans="1:7" ht="14.1" customHeight="1">
      <c r="A149" s="63">
        <f>'Class. individual no federats'!B153</f>
        <v>140</v>
      </c>
      <c r="B149" s="63" t="str">
        <f>'Class. individual no federats'!C153</f>
        <v>Hugo Roldán</v>
      </c>
      <c r="C149" s="63" t="str">
        <f>'Class. individual no federats'!D153</f>
        <v>Bitlla Desèrtica</v>
      </c>
      <c r="D149" s="65">
        <f>'Class. individual no federats'!E153</f>
        <v>27.5</v>
      </c>
      <c r="E149" s="63">
        <f>'Class. individual no federats'!F153</f>
        <v>2</v>
      </c>
      <c r="F149" s="63">
        <f>'Class. individual no federats'!G153</f>
        <v>55</v>
      </c>
      <c r="G149" s="63">
        <f>'Class. individual no federats'!H153</f>
        <v>2</v>
      </c>
    </row>
    <row r="150" spans="1:7" ht="14.1" customHeight="1">
      <c r="A150" s="63">
        <f>'Class. individual no federats'!B154</f>
        <v>141</v>
      </c>
      <c r="B150" s="63" t="str">
        <f>'Class. individual no federats'!C154</f>
        <v>Dani Rodríguez</v>
      </c>
      <c r="C150" s="63" t="str">
        <f>'Class. individual no federats'!D154</f>
        <v>Bitlla Desèrtica</v>
      </c>
      <c r="D150" s="65">
        <f>'Class. individual no federats'!E154</f>
        <v>26.5</v>
      </c>
      <c r="E150" s="63">
        <f>'Class. individual no federats'!F154</f>
        <v>1</v>
      </c>
      <c r="F150" s="63">
        <f>'Class. individual no federats'!G154</f>
        <v>53</v>
      </c>
      <c r="G150" s="63">
        <f>'Class. individual no federats'!H154</f>
        <v>2</v>
      </c>
    </row>
    <row r="151" spans="1:7" ht="14.1" customHeight="1">
      <c r="A151" s="63">
        <f>'Class. individual no federats'!B155</f>
        <v>142</v>
      </c>
      <c r="B151" s="63" t="str">
        <f>'Class. individual no federats'!C155</f>
        <v>Daniel López</v>
      </c>
      <c r="C151" s="63" t="str">
        <f>'Class. individual no federats'!D155</f>
        <v>Next Stop…?</v>
      </c>
      <c r="D151" s="65">
        <f>'Class. individual no federats'!E155</f>
        <v>26</v>
      </c>
      <c r="E151" s="63">
        <f>'Class. individual no federats'!F155</f>
        <v>3</v>
      </c>
      <c r="F151" s="63">
        <f>'Class. individual no federats'!G155</f>
        <v>52</v>
      </c>
      <c r="G151" s="63">
        <f>'Class. individual no federats'!H155</f>
        <v>2</v>
      </c>
    </row>
    <row r="152" spans="1:7" ht="14.1" customHeight="1">
      <c r="A152" s="63">
        <f>'Class. individual no federats'!B156</f>
        <v>143</v>
      </c>
      <c r="B152" s="63" t="str">
        <f>'Class. individual no federats'!C156</f>
        <v>Eva Ruscalleda</v>
      </c>
      <c r="C152" s="63" t="str">
        <f>'Class. individual no federats'!D156</f>
        <v>Bitlles amb les Birres</v>
      </c>
      <c r="D152" s="65">
        <f>'Class. individual no federats'!E156</f>
        <v>26</v>
      </c>
      <c r="E152" s="63">
        <f>'Class. individual no federats'!F156</f>
        <v>2</v>
      </c>
      <c r="F152" s="63">
        <f>'Class. individual no federats'!G156</f>
        <v>52</v>
      </c>
      <c r="G152" s="63">
        <f>'Class. individual no federats'!H156</f>
        <v>2</v>
      </c>
    </row>
    <row r="153" spans="1:7" ht="14.1" customHeight="1">
      <c r="A153" s="63">
        <f>'Class. individual no federats'!B157</f>
        <v>144</v>
      </c>
      <c r="B153" s="63" t="str">
        <f>'Class. individual no federats'!C157</f>
        <v>Ana Maria Ruiz</v>
      </c>
      <c r="C153" s="63" t="str">
        <f>'Class. individual no federats'!D157</f>
        <v>Els de Sempre</v>
      </c>
      <c r="D153" s="65">
        <f>'Class. individual no federats'!E157</f>
        <v>26</v>
      </c>
      <c r="E153" s="63">
        <f>'Class. individual no federats'!F157</f>
        <v>2</v>
      </c>
      <c r="F153" s="63">
        <f>'Class. individual no federats'!G157</f>
        <v>52</v>
      </c>
      <c r="G153" s="63">
        <f>'Class. individual no federats'!H157</f>
        <v>2</v>
      </c>
    </row>
    <row r="154" spans="1:7" ht="14.1" customHeight="1">
      <c r="A154" s="63">
        <f>'Class. individual no federats'!B158</f>
        <v>145</v>
      </c>
      <c r="B154" s="63" t="str">
        <f>'Class. individual no federats'!C158</f>
        <v>Marc Palma</v>
      </c>
      <c r="C154" s="63" t="str">
        <f>'Class. individual no federats'!D158</f>
        <v>Bitlla Desèrtica</v>
      </c>
      <c r="D154" s="65">
        <f>'Class. individual no federats'!E158</f>
        <v>26</v>
      </c>
      <c r="E154" s="63">
        <f>'Class. individual no federats'!F158</f>
        <v>0</v>
      </c>
      <c r="F154" s="63">
        <f>'Class. individual no federats'!G158</f>
        <v>26</v>
      </c>
      <c r="G154" s="63">
        <f>'Class. individual no federats'!H158</f>
        <v>1</v>
      </c>
    </row>
    <row r="155" spans="1:7" ht="14.1" customHeight="1">
      <c r="A155" s="63">
        <f>'Class. individual no federats'!B159</f>
        <v>146</v>
      </c>
      <c r="B155" s="63" t="str">
        <f>'Class. individual no federats'!C159</f>
        <v>Alba Romera</v>
      </c>
      <c r="C155" s="63" t="str">
        <f>'Class. individual no federats'!D159</f>
        <v>Oju Peligru</v>
      </c>
      <c r="D155" s="65">
        <f>'Class. individual no federats'!E159</f>
        <v>26</v>
      </c>
      <c r="E155" s="63">
        <f>'Class. individual no federats'!F159</f>
        <v>0</v>
      </c>
      <c r="F155" s="63">
        <f>'Class. individual no federats'!G159</f>
        <v>52</v>
      </c>
      <c r="G155" s="63">
        <f>'Class. individual no federats'!H159</f>
        <v>2</v>
      </c>
    </row>
    <row r="156" spans="1:7" ht="14.1" customHeight="1">
      <c r="A156" s="63">
        <f>'Class. individual no federats'!B160</f>
        <v>147</v>
      </c>
      <c r="B156" s="63" t="str">
        <f>'Class. individual no federats'!C160</f>
        <v>Anna Soriano</v>
      </c>
      <c r="C156" s="63" t="str">
        <f>'Class. individual no federats'!D160</f>
        <v>Emmurallats</v>
      </c>
      <c r="D156" s="65">
        <f>'Class. individual no federats'!E160</f>
        <v>24</v>
      </c>
      <c r="E156" s="63">
        <f>'Class. individual no federats'!F160</f>
        <v>0</v>
      </c>
      <c r="F156" s="63">
        <f>'Class. individual no federats'!G160</f>
        <v>48</v>
      </c>
      <c r="G156" s="63">
        <f>'Class. individual no federats'!H160</f>
        <v>2</v>
      </c>
    </row>
    <row r="157" spans="1:7" ht="14.1" customHeight="1">
      <c r="A157" s="63">
        <f>'Class. individual no federats'!B161</f>
        <v>148</v>
      </c>
      <c r="B157" s="63" t="str">
        <f>'Class. individual no federats'!C161</f>
        <v>Santi Barrera</v>
      </c>
      <c r="C157" s="63" t="str">
        <f>'Class. individual no federats'!D161</f>
        <v>8 x 8</v>
      </c>
      <c r="D157" s="65">
        <f>'Class. individual no federats'!E161</f>
        <v>22</v>
      </c>
      <c r="E157" s="63">
        <f>'Class. individual no federats'!F161</f>
        <v>1</v>
      </c>
      <c r="F157" s="63">
        <f>'Class. individual no federats'!G161</f>
        <v>22</v>
      </c>
      <c r="G157" s="63">
        <f>'Class. individual no federats'!H161</f>
        <v>1</v>
      </c>
    </row>
    <row r="158" spans="1:7" ht="14.1" customHeight="1">
      <c r="A158" s="63">
        <f>'Class. individual no federats'!B162</f>
        <v>149</v>
      </c>
      <c r="B158" s="63" t="str">
        <f>'Class. individual no federats'!C162</f>
        <v>Pol Oller</v>
      </c>
      <c r="C158" s="63" t="str">
        <f>'Class. individual no federats'!D162</f>
        <v>Juego de Conos</v>
      </c>
      <c r="D158" s="65">
        <f>'Class. individual no federats'!E162</f>
        <v>21</v>
      </c>
      <c r="E158" s="63">
        <f>'Class. individual no federats'!F162</f>
        <v>0</v>
      </c>
      <c r="F158" s="63">
        <f>'Class. individual no federats'!G162</f>
        <v>21</v>
      </c>
      <c r="G158" s="63">
        <f>'Class. individual no federats'!H162</f>
        <v>1</v>
      </c>
    </row>
    <row r="159" spans="1:7" ht="14.1" customHeight="1">
      <c r="A159" s="63">
        <f>'Class. individual no federats'!B163</f>
        <v>150</v>
      </c>
      <c r="B159" s="63" t="str">
        <f>'Class. individual no federats'!C163</f>
        <v>Jana Martí</v>
      </c>
      <c r="C159" s="63" t="str">
        <f>'Class. individual no federats'!D163</f>
        <v>Els Roscos</v>
      </c>
      <c r="D159" s="65">
        <f>'Class. individual no federats'!E163</f>
        <v>20</v>
      </c>
      <c r="E159" s="63">
        <f>'Class. individual no federats'!F163</f>
        <v>1</v>
      </c>
      <c r="F159" s="63">
        <f>'Class. individual no federats'!G163</f>
        <v>40</v>
      </c>
      <c r="G159" s="63">
        <f>'Class. individual no federats'!H163</f>
        <v>2</v>
      </c>
    </row>
    <row r="160" spans="1:7" ht="38.1" customHeight="1">
      <c r="A160" s="215" t="s">
        <v>362</v>
      </c>
      <c r="B160" s="216"/>
      <c r="C160" s="216"/>
      <c r="D160" s="216"/>
      <c r="E160" s="216"/>
      <c r="F160" s="216"/>
      <c r="G160" s="216"/>
    </row>
    <row r="161" spans="1:7" s="120" customFormat="1" ht="21" customHeight="1">
      <c r="A161" s="217" t="s">
        <v>352</v>
      </c>
      <c r="B161" s="217"/>
      <c r="C161" s="217"/>
      <c r="D161" s="217"/>
      <c r="E161" s="217"/>
      <c r="F161" s="217"/>
      <c r="G161" s="217"/>
    </row>
    <row r="162" spans="1:7" ht="14.1" customHeight="1">
      <c r="A162" s="66" t="s">
        <v>342</v>
      </c>
      <c r="B162" s="66" t="s">
        <v>353</v>
      </c>
      <c r="C162" s="66" t="s">
        <v>343</v>
      </c>
      <c r="D162" s="67" t="s">
        <v>327</v>
      </c>
      <c r="E162" s="66" t="s">
        <v>349</v>
      </c>
      <c r="F162" s="66" t="s">
        <v>354</v>
      </c>
      <c r="G162" s="66" t="s">
        <v>316</v>
      </c>
    </row>
    <row r="163" spans="1:7" ht="14.1" customHeight="1">
      <c r="A163" s="63">
        <f>'Class. individual no federats'!B166</f>
        <v>151</v>
      </c>
      <c r="B163" s="63" t="str">
        <f>'Class. individual no federats'!C166</f>
        <v>Judit Fusalba</v>
      </c>
      <c r="C163" s="63" t="str">
        <f>'Class. individual no federats'!D166</f>
        <v>Next Stop…?</v>
      </c>
      <c r="D163" s="65">
        <f>'Class. individual no federats'!E166</f>
        <v>19.5</v>
      </c>
      <c r="E163" s="63">
        <f>'Class. individual no federats'!F166</f>
        <v>1</v>
      </c>
      <c r="F163" s="63">
        <f>'Class. individual no federats'!G166</f>
        <v>39</v>
      </c>
      <c r="G163" s="63">
        <f>'Class. individual no federats'!H166</f>
        <v>2</v>
      </c>
    </row>
    <row r="164" spans="1:7" ht="14.1" customHeight="1">
      <c r="A164" s="63">
        <f>'Class. individual no federats'!B167</f>
        <v>152</v>
      </c>
      <c r="B164" s="63" t="str">
        <f>'Class. individual no federats'!C167</f>
        <v>Maria Pignatelli</v>
      </c>
      <c r="C164" s="63" t="str">
        <f>'Class. individual no federats'!D167</f>
        <v>La Nevereta</v>
      </c>
      <c r="D164" s="65">
        <f>'Class. individual no federats'!E167</f>
        <v>17.5</v>
      </c>
      <c r="E164" s="63">
        <f>'Class. individual no federats'!F167</f>
        <v>1</v>
      </c>
      <c r="F164" s="63">
        <f>'Class. individual no federats'!G167</f>
        <v>35</v>
      </c>
      <c r="G164" s="63">
        <f>'Class. individual no federats'!H167</f>
        <v>2</v>
      </c>
    </row>
    <row r="165" spans="1:7" ht="14.1" customHeight="1">
      <c r="A165" s="63">
        <f>'Class. individual no federats'!B168</f>
        <v>153</v>
      </c>
      <c r="B165" s="63" t="str">
        <f>'Class. individual no federats'!C168</f>
        <v>Carles Llopart</v>
      </c>
      <c r="C165" s="63" t="str">
        <f>'Class. individual no federats'!D168</f>
        <v>La Nevereta</v>
      </c>
      <c r="D165" s="65">
        <f>'Class. individual no federats'!E168</f>
        <v>17.5</v>
      </c>
      <c r="E165" s="63">
        <f>'Class. individual no federats'!F168</f>
        <v>0</v>
      </c>
      <c r="F165" s="63">
        <f>'Class. individual no federats'!G168</f>
        <v>35</v>
      </c>
      <c r="G165" s="63">
        <f>'Class. individual no federats'!H168</f>
        <v>2</v>
      </c>
    </row>
    <row r="166" spans="1:7" ht="14.1" customHeight="1">
      <c r="A166" s="63">
        <f>'Class. individual no federats'!B169</f>
        <v>154</v>
      </c>
      <c r="B166" s="63" t="str">
        <f>'Class. individual no federats'!C169</f>
        <v>Laia Litzell</v>
      </c>
      <c r="C166" s="63" t="str">
        <f>'Class. individual no federats'!D169</f>
        <v>Tòtils</v>
      </c>
      <c r="D166" s="65">
        <f>'Class. individual no federats'!E169</f>
        <v>16.5</v>
      </c>
      <c r="E166" s="63">
        <f>'Class. individual no federats'!F169</f>
        <v>0</v>
      </c>
      <c r="F166" s="63">
        <f>'Class. individual no federats'!G169</f>
        <v>33</v>
      </c>
      <c r="G166" s="63">
        <f>'Class. individual no federats'!H169</f>
        <v>2</v>
      </c>
    </row>
    <row r="167" spans="1:7" ht="14.1" customHeight="1">
      <c r="A167" s="63">
        <f>'Class. individual no federats'!B170</f>
        <v>155</v>
      </c>
      <c r="B167" s="63" t="str">
        <f>'Class. individual no federats'!C170</f>
        <v>Glòria Morales</v>
      </c>
      <c r="C167" s="63" t="str">
        <f>'Class. individual no federats'!D170</f>
        <v>Els de Sempre</v>
      </c>
      <c r="D167" s="65">
        <f>'Class. individual no federats'!E170</f>
        <v>9</v>
      </c>
      <c r="E167" s="63">
        <f>'Class. individual no federats'!F170</f>
        <v>1</v>
      </c>
      <c r="F167" s="63">
        <f>'Class. individual no federats'!G170</f>
        <v>18</v>
      </c>
      <c r="G167" s="63">
        <f>'Class. individual no federats'!H170</f>
        <v>2</v>
      </c>
    </row>
    <row r="168" spans="1:7" ht="14.1" customHeight="1">
      <c r="A168" s="63">
        <f>'Class. individual no federats'!B171</f>
        <v>156</v>
      </c>
      <c r="B168" s="63" t="str">
        <f>'Class. individual no federats'!C171</f>
        <v>Pilar Seguer</v>
      </c>
      <c r="C168" s="63" t="str">
        <f>'Class. individual no federats'!D171</f>
        <v>Veteranos Basquet Tordera CBTV</v>
      </c>
      <c r="D168" s="65">
        <f>'Class. individual no federats'!E171</f>
        <v>6</v>
      </c>
      <c r="E168" s="63">
        <f>'Class. individual no federats'!F171</f>
        <v>0</v>
      </c>
      <c r="F168" s="63">
        <f>'Class. individual no federats'!G171</f>
        <v>6</v>
      </c>
      <c r="G168" s="63">
        <f>'Class. individual no federats'!H171</f>
        <v>1</v>
      </c>
    </row>
    <row r="169" spans="1:7" ht="14.1" customHeight="1">
      <c r="A169" s="63">
        <f>'Class. individual no federats'!B172</f>
        <v>157</v>
      </c>
      <c r="B169" s="63" t="str">
        <f>'Class. individual no federats'!C172</f>
        <v>Ruth Maresma</v>
      </c>
      <c r="C169" s="63" t="str">
        <f>'Class. individual no federats'!D172</f>
        <v>Oju Peligru</v>
      </c>
      <c r="D169" s="65">
        <f>'Class. individual no federats'!E172</f>
        <v>4</v>
      </c>
      <c r="E169" s="63">
        <f>'Class. individual no federats'!F172</f>
        <v>0</v>
      </c>
      <c r="F169" s="63">
        <f>'Class. individual no federats'!G172</f>
        <v>4</v>
      </c>
      <c r="G169" s="63">
        <f>'Class. individual no federats'!H172</f>
        <v>1</v>
      </c>
    </row>
    <row r="170" spans="1:7" ht="14.1" customHeight="1">
      <c r="A170" s="63">
        <f>'Class. individual no federats'!B173</f>
        <v>158</v>
      </c>
      <c r="B170" s="63" t="str">
        <f>'Class. individual no federats'!C173</f>
        <v>Judit Soler</v>
      </c>
      <c r="C170" s="63" t="str">
        <f>'Class. individual no federats'!D173</f>
        <v>Next Stop…?</v>
      </c>
      <c r="D170" s="65">
        <f>'Class. individual no federats'!E173</f>
        <v>4</v>
      </c>
      <c r="E170" s="63">
        <f>'Class. individual no federats'!F173</f>
        <v>0</v>
      </c>
      <c r="F170" s="63">
        <f>'Class. individual no federats'!G173</f>
        <v>8</v>
      </c>
      <c r="G170" s="63">
        <f>'Class. individual no federats'!H173</f>
        <v>2</v>
      </c>
    </row>
    <row r="171" spans="1:7" ht="14.1" customHeight="1">
      <c r="A171" s="63">
        <f>'Class. individual no federats'!B174</f>
        <v>159</v>
      </c>
      <c r="B171" s="63" t="str">
        <f>'Class. individual no federats'!C174</f>
        <v>Cristina Roura</v>
      </c>
      <c r="C171" s="63" t="str">
        <f>'Class. individual no federats'!D174</f>
        <v>Les Supernenes</v>
      </c>
      <c r="D171" s="65">
        <f>'Class. individual no federats'!E174</f>
        <v>3</v>
      </c>
      <c r="E171" s="63">
        <f>'Class. individual no federats'!F174</f>
        <v>0</v>
      </c>
      <c r="F171" s="63">
        <f>'Class. individual no federats'!G174</f>
        <v>3</v>
      </c>
      <c r="G171" s="63">
        <f>'Class. individual no federats'!H174</f>
        <v>1</v>
      </c>
    </row>
    <row r="172" spans="1:7" ht="14.1" customHeight="1">
      <c r="A172" s="63">
        <f>'Class. individual no federats'!B175</f>
        <v>160</v>
      </c>
      <c r="B172" s="63" t="str">
        <f>'Class. individual no federats'!C175</f>
        <v>Xiaoke Martí</v>
      </c>
      <c r="C172" s="63" t="str">
        <f>'Class. individual no federats'!D175</f>
        <v>Els Roscos</v>
      </c>
      <c r="D172" s="65">
        <f>'Class. individual no federats'!E175</f>
        <v>1.5</v>
      </c>
      <c r="E172" s="63">
        <f>'Class. individual no federats'!F175</f>
        <v>0</v>
      </c>
      <c r="F172" s="63">
        <f>'Class. individual no federats'!G175</f>
        <v>3</v>
      </c>
      <c r="G172" s="63">
        <f>'Class. individual no federats'!H175</f>
        <v>2</v>
      </c>
    </row>
    <row r="173" spans="1:7" ht="14.1" customHeight="1">
      <c r="A173" s="63">
        <f>'Class. individual no federats'!B176</f>
        <v>161</v>
      </c>
      <c r="B173" s="63" t="str">
        <f>'Class. individual no federats'!C176</f>
        <v/>
      </c>
      <c r="C173" s="63" t="str">
        <f>'Class. individual no federats'!D176</f>
        <v/>
      </c>
      <c r="D173" s="65" t="str">
        <f>'Class. individual no federats'!E176</f>
        <v/>
      </c>
      <c r="E173" s="63" t="str">
        <f>'Class. individual no federats'!F176</f>
        <v/>
      </c>
      <c r="F173" s="63" t="str">
        <f>'Class. individual no federats'!G176</f>
        <v/>
      </c>
      <c r="G173" s="63" t="str">
        <f>'Class. individual no federats'!H176</f>
        <v/>
      </c>
    </row>
    <row r="174" spans="1:7" ht="14.1" customHeight="1">
      <c r="A174" s="63">
        <f>'Class. individual no federats'!B177</f>
        <v>162</v>
      </c>
      <c r="B174" s="63" t="str">
        <f>'Class. individual no federats'!C177</f>
        <v/>
      </c>
      <c r="C174" s="63" t="str">
        <f>'Class. individual no federats'!D177</f>
        <v/>
      </c>
      <c r="D174" s="65" t="str">
        <f>'Class. individual no federats'!E177</f>
        <v/>
      </c>
      <c r="E174" s="63" t="str">
        <f>'Class. individual no federats'!F177</f>
        <v/>
      </c>
      <c r="F174" s="63" t="str">
        <f>'Class. individual no federats'!G177</f>
        <v/>
      </c>
      <c r="G174" s="63" t="str">
        <f>'Class. individual no federats'!H177</f>
        <v/>
      </c>
    </row>
    <row r="175" spans="1:7" ht="14.1" customHeight="1">
      <c r="A175" s="63">
        <f>'Class. individual no federats'!B178</f>
        <v>163</v>
      </c>
      <c r="B175" s="63" t="str">
        <f>'Class. individual no federats'!C178</f>
        <v/>
      </c>
      <c r="C175" s="63" t="str">
        <f>'Class. individual no federats'!D178</f>
        <v/>
      </c>
      <c r="D175" s="65" t="str">
        <f>'Class. individual no federats'!E178</f>
        <v/>
      </c>
      <c r="E175" s="63" t="str">
        <f>'Class. individual no federats'!F178</f>
        <v/>
      </c>
      <c r="F175" s="63" t="str">
        <f>'Class. individual no federats'!G178</f>
        <v/>
      </c>
      <c r="G175" s="63" t="str">
        <f>'Class. individual no federats'!H178</f>
        <v/>
      </c>
    </row>
    <row r="176" spans="1:7" ht="14.1" customHeight="1">
      <c r="A176" s="63">
        <f>'Class. individual no federats'!B179</f>
        <v>164</v>
      </c>
      <c r="B176" s="63" t="str">
        <f>'Class. individual no federats'!C179</f>
        <v/>
      </c>
      <c r="C176" s="63" t="str">
        <f>'Class. individual no federats'!D179</f>
        <v/>
      </c>
      <c r="D176" s="65" t="str">
        <f>'Class. individual no federats'!E179</f>
        <v/>
      </c>
      <c r="E176" s="63" t="str">
        <f>'Class. individual no federats'!F179</f>
        <v/>
      </c>
      <c r="F176" s="63" t="str">
        <f>'Class. individual no federats'!G179</f>
        <v/>
      </c>
      <c r="G176" s="63" t="str">
        <f>'Class. individual no federats'!H179</f>
        <v/>
      </c>
    </row>
    <row r="177" spans="1:7" ht="14.1" customHeight="1">
      <c r="A177" s="63">
        <f>'Class. individual no federats'!B180</f>
        <v>165</v>
      </c>
      <c r="B177" s="63" t="str">
        <f>'Class. individual no federats'!C180</f>
        <v/>
      </c>
      <c r="C177" s="63" t="str">
        <f>'Class. individual no federats'!D180</f>
        <v/>
      </c>
      <c r="D177" s="65" t="str">
        <f>'Class. individual no federats'!E180</f>
        <v/>
      </c>
      <c r="E177" s="63" t="str">
        <f>'Class. individual no federats'!F180</f>
        <v/>
      </c>
      <c r="F177" s="63" t="str">
        <f>'Class. individual no federats'!G180</f>
        <v/>
      </c>
      <c r="G177" s="63" t="str">
        <f>'Class. individual no federats'!H180</f>
        <v/>
      </c>
    </row>
    <row r="178" spans="1:7" ht="14.1" customHeight="1">
      <c r="A178" s="63">
        <f>'Class. individual no federats'!B181</f>
        <v>166</v>
      </c>
      <c r="B178" s="63" t="str">
        <f>'Class. individual no federats'!C181</f>
        <v/>
      </c>
      <c r="C178" s="63" t="str">
        <f>'Class. individual no federats'!D181</f>
        <v/>
      </c>
      <c r="D178" s="65" t="str">
        <f>'Class. individual no federats'!E181</f>
        <v/>
      </c>
      <c r="E178" s="63" t="str">
        <f>'Class. individual no federats'!F181</f>
        <v/>
      </c>
      <c r="F178" s="63" t="str">
        <f>'Class. individual no federats'!G181</f>
        <v/>
      </c>
      <c r="G178" s="63" t="str">
        <f>'Class. individual no federats'!H181</f>
        <v/>
      </c>
    </row>
    <row r="179" spans="1:7" ht="14.1" customHeight="1">
      <c r="A179" s="63">
        <f>'Class. individual no federats'!B182</f>
        <v>167</v>
      </c>
      <c r="B179" s="63" t="str">
        <f>'Class. individual no federats'!C182</f>
        <v/>
      </c>
      <c r="C179" s="63" t="str">
        <f>'Class. individual no federats'!D182</f>
        <v/>
      </c>
      <c r="D179" s="65" t="str">
        <f>'Class. individual no federats'!E182</f>
        <v/>
      </c>
      <c r="E179" s="63" t="str">
        <f>'Class. individual no federats'!F182</f>
        <v/>
      </c>
      <c r="F179" s="63" t="str">
        <f>'Class. individual no federats'!G182</f>
        <v/>
      </c>
      <c r="G179" s="63" t="str">
        <f>'Class. individual no federats'!H182</f>
        <v/>
      </c>
    </row>
    <row r="180" spans="1:7" ht="14.1" customHeight="1">
      <c r="A180" s="63">
        <f>'Class. individual no federats'!B183</f>
        <v>168</v>
      </c>
      <c r="B180" s="63" t="str">
        <f>'Class. individual no federats'!C183</f>
        <v/>
      </c>
      <c r="C180" s="63" t="str">
        <f>'Class. individual no federats'!D183</f>
        <v/>
      </c>
      <c r="D180" s="65" t="str">
        <f>'Class. individual no federats'!E183</f>
        <v/>
      </c>
      <c r="E180" s="63" t="str">
        <f>'Class. individual no federats'!F183</f>
        <v/>
      </c>
      <c r="F180" s="63" t="str">
        <f>'Class. individual no federats'!G183</f>
        <v/>
      </c>
      <c r="G180" s="63" t="str">
        <f>'Class. individual no federats'!H183</f>
        <v/>
      </c>
    </row>
    <row r="181" spans="1:7" ht="14.1" customHeight="1">
      <c r="A181" s="63">
        <f>'Class. individual no federats'!B184</f>
        <v>169</v>
      </c>
      <c r="B181" s="63" t="str">
        <f>'Class. individual no federats'!C184</f>
        <v/>
      </c>
      <c r="C181" s="63" t="str">
        <f>'Class. individual no federats'!D184</f>
        <v/>
      </c>
      <c r="D181" s="65" t="str">
        <f>'Class. individual no federats'!E184</f>
        <v/>
      </c>
      <c r="E181" s="63" t="str">
        <f>'Class. individual no federats'!F184</f>
        <v/>
      </c>
      <c r="F181" s="63" t="str">
        <f>'Class. individual no federats'!G184</f>
        <v/>
      </c>
      <c r="G181" s="63" t="str">
        <f>'Class. individual no federats'!H184</f>
        <v/>
      </c>
    </row>
    <row r="182" spans="1:7" ht="14.1" customHeight="1">
      <c r="A182" s="63">
        <f>'Class. individual no federats'!B185</f>
        <v>170</v>
      </c>
      <c r="B182" s="63" t="str">
        <f>'Class. individual no federats'!C185</f>
        <v/>
      </c>
      <c r="C182" s="63" t="str">
        <f>'Class. individual no federats'!D185</f>
        <v/>
      </c>
      <c r="D182" s="65" t="str">
        <f>'Class. individual no federats'!E185</f>
        <v/>
      </c>
      <c r="E182" s="63" t="str">
        <f>'Class. individual no federats'!F185</f>
        <v/>
      </c>
      <c r="F182" s="63" t="str">
        <f>'Class. individual no federats'!G185</f>
        <v/>
      </c>
      <c r="G182" s="63" t="str">
        <f>'Class. individual no federats'!H185</f>
        <v/>
      </c>
    </row>
    <row r="183" spans="1:7" ht="14.1" customHeight="1">
      <c r="A183" s="63">
        <f>'Class. individual no federats'!B186</f>
        <v>171</v>
      </c>
      <c r="B183" s="63" t="str">
        <f>'Class. individual no federats'!C186</f>
        <v/>
      </c>
      <c r="C183" s="63" t="str">
        <f>'Class. individual no federats'!D186</f>
        <v/>
      </c>
      <c r="D183" s="65" t="str">
        <f>'Class. individual no federats'!E186</f>
        <v/>
      </c>
      <c r="E183" s="63" t="str">
        <f>'Class. individual no federats'!F186</f>
        <v/>
      </c>
      <c r="F183" s="63" t="str">
        <f>'Class. individual no federats'!G186</f>
        <v/>
      </c>
      <c r="G183" s="63" t="str">
        <f>'Class. individual no federats'!H186</f>
        <v/>
      </c>
    </row>
    <row r="184" spans="1:7" ht="14.1" customHeight="1">
      <c r="A184" s="63">
        <f>'Class. individual no federats'!B187</f>
        <v>172</v>
      </c>
      <c r="B184" s="63" t="str">
        <f>'Class. individual no federats'!C187</f>
        <v/>
      </c>
      <c r="C184" s="63" t="str">
        <f>'Class. individual no federats'!D187</f>
        <v/>
      </c>
      <c r="D184" s="65" t="str">
        <f>'Class. individual no federats'!E187</f>
        <v/>
      </c>
      <c r="E184" s="63" t="str">
        <f>'Class. individual no federats'!F187</f>
        <v/>
      </c>
      <c r="F184" s="63" t="str">
        <f>'Class. individual no federats'!G187</f>
        <v/>
      </c>
      <c r="G184" s="63" t="str">
        <f>'Class. individual no federats'!H187</f>
        <v/>
      </c>
    </row>
    <row r="185" spans="1:7" ht="14.1" customHeight="1">
      <c r="A185" s="63">
        <f>'Class. individual no federats'!B188</f>
        <v>173</v>
      </c>
      <c r="B185" s="63" t="str">
        <f>'Class. individual no federats'!C188</f>
        <v/>
      </c>
      <c r="C185" s="63" t="str">
        <f>'Class. individual no federats'!D188</f>
        <v/>
      </c>
      <c r="D185" s="65" t="str">
        <f>'Class. individual no federats'!E188</f>
        <v/>
      </c>
      <c r="E185" s="63" t="str">
        <f>'Class. individual no federats'!F188</f>
        <v/>
      </c>
      <c r="F185" s="63" t="str">
        <f>'Class. individual no federats'!G188</f>
        <v/>
      </c>
      <c r="G185" s="63" t="str">
        <f>'Class. individual no federats'!H188</f>
        <v/>
      </c>
    </row>
    <row r="186" spans="1:7" ht="14.1" customHeight="1">
      <c r="A186" s="63">
        <f>'Class. individual no federats'!B189</f>
        <v>174</v>
      </c>
      <c r="B186" s="63" t="str">
        <f>'Class. individual no federats'!C189</f>
        <v/>
      </c>
      <c r="C186" s="63" t="str">
        <f>'Class. individual no federats'!D189</f>
        <v/>
      </c>
      <c r="D186" s="65" t="str">
        <f>'Class. individual no federats'!E189</f>
        <v/>
      </c>
      <c r="E186" s="63" t="str">
        <f>'Class. individual no federats'!F189</f>
        <v/>
      </c>
      <c r="F186" s="63" t="str">
        <f>'Class. individual no federats'!G189</f>
        <v/>
      </c>
      <c r="G186" s="63" t="str">
        <f>'Class. individual no federats'!H189</f>
        <v/>
      </c>
    </row>
    <row r="187" spans="1:7" ht="14.1" customHeight="1">
      <c r="A187" s="63">
        <f>'Class. individual no federats'!B190</f>
        <v>175</v>
      </c>
      <c r="B187" s="63" t="str">
        <f>'Class. individual no federats'!C190</f>
        <v/>
      </c>
      <c r="C187" s="63" t="str">
        <f>'Class. individual no federats'!D190</f>
        <v/>
      </c>
      <c r="D187" s="65" t="str">
        <f>'Class. individual no federats'!E190</f>
        <v/>
      </c>
      <c r="E187" s="63" t="str">
        <f>'Class. individual no federats'!F190</f>
        <v/>
      </c>
      <c r="F187" s="63" t="str">
        <f>'Class. individual no federats'!G190</f>
        <v/>
      </c>
      <c r="G187" s="63" t="str">
        <f>'Class. individual no federats'!H190</f>
        <v/>
      </c>
    </row>
    <row r="188" spans="1:7" ht="14.1" customHeight="1">
      <c r="A188" s="63">
        <f>'Class. individual no federats'!B193</f>
        <v>176</v>
      </c>
      <c r="B188" s="63" t="str">
        <f>'Class. individual no federats'!C193</f>
        <v/>
      </c>
      <c r="C188" s="63" t="str">
        <f>'Class. individual no federats'!D193</f>
        <v/>
      </c>
      <c r="D188" s="65" t="str">
        <f>'Class. individual no federats'!E193</f>
        <v/>
      </c>
      <c r="E188" s="63" t="str">
        <f>'Class. individual no federats'!F193</f>
        <v/>
      </c>
      <c r="F188" s="63" t="str">
        <f>'Class. individual no federats'!G193</f>
        <v/>
      </c>
      <c r="G188" s="63" t="str">
        <f>'Class. individual no federats'!H193</f>
        <v/>
      </c>
    </row>
    <row r="189" spans="1:7" ht="14.1" customHeight="1">
      <c r="A189" s="63">
        <f>'Class. individual no federats'!B194</f>
        <v>177</v>
      </c>
      <c r="B189" s="63" t="str">
        <f>'Class. individual no federats'!C194</f>
        <v/>
      </c>
      <c r="C189" s="63" t="str">
        <f>'Class. individual no federats'!D194</f>
        <v/>
      </c>
      <c r="D189" s="65" t="str">
        <f>'Class. individual no federats'!E194</f>
        <v/>
      </c>
      <c r="E189" s="63" t="str">
        <f>'Class. individual no federats'!F194</f>
        <v/>
      </c>
      <c r="F189" s="63" t="str">
        <f>'Class. individual no federats'!G194</f>
        <v/>
      </c>
      <c r="G189" s="63" t="str">
        <f>'Class. individual no federats'!H194</f>
        <v/>
      </c>
    </row>
    <row r="190" spans="1:7" ht="14.1" customHeight="1">
      <c r="A190" s="63">
        <f>'Class. individual no federats'!B195</f>
        <v>178</v>
      </c>
      <c r="B190" s="63" t="str">
        <f>'Class. individual no federats'!C195</f>
        <v/>
      </c>
      <c r="C190" s="63" t="str">
        <f>'Class. individual no federats'!D195</f>
        <v/>
      </c>
      <c r="D190" s="65" t="str">
        <f>'Class. individual no federats'!E195</f>
        <v/>
      </c>
      <c r="E190" s="63" t="str">
        <f>'Class. individual no federats'!F195</f>
        <v/>
      </c>
      <c r="F190" s="63" t="str">
        <f>'Class. individual no federats'!G195</f>
        <v/>
      </c>
      <c r="G190" s="63" t="str">
        <f>'Class. individual no federats'!H195</f>
        <v/>
      </c>
    </row>
    <row r="191" spans="1:7" ht="14.1" customHeight="1">
      <c r="A191" s="63">
        <f>'Class. individual no federats'!B196</f>
        <v>179</v>
      </c>
      <c r="B191" s="63" t="str">
        <f>'Class. individual no federats'!C196</f>
        <v/>
      </c>
      <c r="C191" s="63" t="str">
        <f>'Class. individual no federats'!D196</f>
        <v/>
      </c>
      <c r="D191" s="65" t="str">
        <f>'Class. individual no federats'!E196</f>
        <v/>
      </c>
      <c r="E191" s="63" t="str">
        <f>'Class. individual no federats'!F196</f>
        <v/>
      </c>
      <c r="F191" s="63" t="str">
        <f>'Class. individual no federats'!G196</f>
        <v/>
      </c>
      <c r="G191" s="63" t="str">
        <f>'Class. individual no federats'!H196</f>
        <v/>
      </c>
    </row>
    <row r="192" spans="1:7" ht="14.1" customHeight="1">
      <c r="A192" s="63">
        <f>'Class. individual no federats'!B197</f>
        <v>180</v>
      </c>
      <c r="B192" s="63" t="str">
        <f>'Class. individual no federats'!C197</f>
        <v/>
      </c>
      <c r="C192" s="63" t="str">
        <f>'Class. individual no federats'!D197</f>
        <v/>
      </c>
      <c r="D192" s="65" t="str">
        <f>'Class. individual no federats'!E197</f>
        <v/>
      </c>
      <c r="E192" s="63" t="str">
        <f>'Class. individual no federats'!F197</f>
        <v/>
      </c>
      <c r="F192" s="63" t="str">
        <f>'Class. individual no federats'!G197</f>
        <v/>
      </c>
      <c r="G192" s="63" t="str">
        <f>'Class. individual no federats'!H197</f>
        <v/>
      </c>
    </row>
    <row r="193" spans="1:7" ht="14.1" customHeight="1">
      <c r="A193" s="63">
        <f>'Class. individual no federats'!B198</f>
        <v>181</v>
      </c>
      <c r="B193" s="63" t="str">
        <f>'Class. individual no federats'!C198</f>
        <v/>
      </c>
      <c r="C193" s="63" t="str">
        <f>'Class. individual no federats'!D198</f>
        <v/>
      </c>
      <c r="D193" s="65" t="str">
        <f>'Class. individual no federats'!E198</f>
        <v/>
      </c>
      <c r="E193" s="63" t="str">
        <f>'Class. individual no federats'!F198</f>
        <v/>
      </c>
      <c r="F193" s="63" t="str">
        <f>'Class. individual no federats'!G198</f>
        <v/>
      </c>
      <c r="G193" s="63" t="str">
        <f>'Class. individual no federats'!H198</f>
        <v/>
      </c>
    </row>
    <row r="194" spans="1:7" ht="14.1" customHeight="1">
      <c r="A194" s="63">
        <f>'Class. individual no federats'!B199</f>
        <v>182</v>
      </c>
      <c r="B194" s="63" t="str">
        <f>'Class. individual no federats'!C199</f>
        <v/>
      </c>
      <c r="C194" s="63" t="str">
        <f>'Class. individual no federats'!D199</f>
        <v/>
      </c>
      <c r="D194" s="65" t="str">
        <f>'Class. individual no federats'!E199</f>
        <v/>
      </c>
      <c r="E194" s="63" t="str">
        <f>'Class. individual no federats'!F199</f>
        <v/>
      </c>
      <c r="F194" s="63" t="str">
        <f>'Class. individual no federats'!G199</f>
        <v/>
      </c>
      <c r="G194" s="63" t="str">
        <f>'Class. individual no federats'!H199</f>
        <v/>
      </c>
    </row>
    <row r="195" spans="1:7" ht="14.1" customHeight="1">
      <c r="A195" s="63">
        <f>'Class. individual no federats'!B200</f>
        <v>183</v>
      </c>
      <c r="B195" s="63" t="str">
        <f>'Class. individual no federats'!C200</f>
        <v/>
      </c>
      <c r="C195" s="63" t="str">
        <f>'Class. individual no federats'!D200</f>
        <v/>
      </c>
      <c r="D195" s="65" t="str">
        <f>'Class. individual no federats'!E200</f>
        <v/>
      </c>
      <c r="E195" s="63" t="str">
        <f>'Class. individual no federats'!F200</f>
        <v/>
      </c>
      <c r="F195" s="63" t="str">
        <f>'Class. individual no federats'!G200</f>
        <v/>
      </c>
      <c r="G195" s="63" t="str">
        <f>'Class. individual no federats'!H200</f>
        <v/>
      </c>
    </row>
    <row r="196" spans="1:7" ht="14.1" customHeight="1">
      <c r="A196" s="63">
        <f>'Class. individual no federats'!B201</f>
        <v>184</v>
      </c>
      <c r="B196" s="63" t="str">
        <f>'Class. individual no federats'!C201</f>
        <v/>
      </c>
      <c r="C196" s="63" t="str">
        <f>'Class. individual no federats'!D201</f>
        <v/>
      </c>
      <c r="D196" s="65" t="str">
        <f>'Class. individual no federats'!E201</f>
        <v/>
      </c>
      <c r="E196" s="63" t="str">
        <f>'Class. individual no federats'!F201</f>
        <v/>
      </c>
      <c r="F196" s="63" t="str">
        <f>'Class. individual no federats'!G201</f>
        <v/>
      </c>
      <c r="G196" s="63" t="str">
        <f>'Class. individual no federats'!H201</f>
        <v/>
      </c>
    </row>
    <row r="197" spans="1:7" ht="14.1" customHeight="1">
      <c r="A197" s="63">
        <f>'Class. individual no federats'!B202</f>
        <v>185</v>
      </c>
      <c r="B197" s="63" t="str">
        <f>'Class. individual no federats'!C202</f>
        <v/>
      </c>
      <c r="C197" s="63" t="str">
        <f>'Class. individual no federats'!D202</f>
        <v/>
      </c>
      <c r="D197" s="65" t="str">
        <f>'Class. individual no federats'!E202</f>
        <v/>
      </c>
      <c r="E197" s="63" t="str">
        <f>'Class. individual no federats'!F202</f>
        <v/>
      </c>
      <c r="F197" s="63" t="str">
        <f>'Class. individual no federats'!G202</f>
        <v/>
      </c>
      <c r="G197" s="63" t="str">
        <f>'Class. individual no federats'!H202</f>
        <v/>
      </c>
    </row>
    <row r="198" spans="1:7" ht="14.1" customHeight="1">
      <c r="A198" s="63">
        <f>'Class. individual no federats'!B203</f>
        <v>186</v>
      </c>
      <c r="B198" s="63" t="str">
        <f>'Class. individual no federats'!C203</f>
        <v/>
      </c>
      <c r="C198" s="63" t="str">
        <f>'Class. individual no federats'!D203</f>
        <v/>
      </c>
      <c r="D198" s="65" t="str">
        <f>'Class. individual no federats'!E203</f>
        <v/>
      </c>
      <c r="E198" s="63" t="str">
        <f>'Class. individual no federats'!F203</f>
        <v/>
      </c>
      <c r="F198" s="63" t="str">
        <f>'Class. individual no federats'!G203</f>
        <v/>
      </c>
      <c r="G198" s="63" t="str">
        <f>'Class. individual no federats'!H203</f>
        <v/>
      </c>
    </row>
    <row r="199" spans="1:7" ht="14.1" customHeight="1">
      <c r="A199" s="63">
        <f>'Class. individual no federats'!B204</f>
        <v>187</v>
      </c>
      <c r="B199" s="63" t="str">
        <f>'Class. individual no federats'!C204</f>
        <v/>
      </c>
      <c r="C199" s="63" t="str">
        <f>'Class. individual no federats'!D204</f>
        <v/>
      </c>
      <c r="D199" s="65" t="str">
        <f>'Class. individual no federats'!E204</f>
        <v/>
      </c>
      <c r="E199" s="63" t="str">
        <f>'Class. individual no federats'!F204</f>
        <v/>
      </c>
      <c r="F199" s="63" t="str">
        <f>'Class. individual no federats'!G204</f>
        <v/>
      </c>
      <c r="G199" s="63" t="str">
        <f>'Class. individual no federats'!H204</f>
        <v/>
      </c>
    </row>
    <row r="200" spans="1:7" ht="14.1" customHeight="1">
      <c r="A200" s="63">
        <f>'Class. individual no federats'!B205</f>
        <v>188</v>
      </c>
      <c r="B200" s="63" t="str">
        <f>'Class. individual no federats'!C205</f>
        <v/>
      </c>
      <c r="C200" s="63" t="str">
        <f>'Class. individual no federats'!D205</f>
        <v/>
      </c>
      <c r="D200" s="65" t="str">
        <f>'Class. individual no federats'!E205</f>
        <v/>
      </c>
      <c r="E200" s="63" t="str">
        <f>'Class. individual no federats'!F205</f>
        <v/>
      </c>
      <c r="F200" s="63" t="str">
        <f>'Class. individual no federats'!G205</f>
        <v/>
      </c>
      <c r="G200" s="63" t="str">
        <f>'Class. individual no federats'!H205</f>
        <v/>
      </c>
    </row>
    <row r="201" spans="1:7" ht="14.1" customHeight="1">
      <c r="A201" s="63">
        <f>'Class. individual no federats'!B206</f>
        <v>189</v>
      </c>
      <c r="B201" s="63" t="str">
        <f>'Class. individual no federats'!C206</f>
        <v/>
      </c>
      <c r="C201" s="63" t="str">
        <f>'Class. individual no federats'!D206</f>
        <v/>
      </c>
      <c r="D201" s="65" t="str">
        <f>'Class. individual no federats'!E206</f>
        <v/>
      </c>
      <c r="E201" s="63" t="str">
        <f>'Class. individual no federats'!F206</f>
        <v/>
      </c>
      <c r="F201" s="63" t="str">
        <f>'Class. individual no federats'!G206</f>
        <v/>
      </c>
      <c r="G201" s="63" t="str">
        <f>'Class. individual no federats'!H206</f>
        <v/>
      </c>
    </row>
    <row r="202" spans="1:7" ht="14.1" customHeight="1">
      <c r="A202" s="63">
        <f>'Class. individual no federats'!B207</f>
        <v>190</v>
      </c>
      <c r="B202" s="63" t="str">
        <f>'Class. individual no federats'!C207</f>
        <v/>
      </c>
      <c r="C202" s="63" t="str">
        <f>'Class. individual no federats'!D207</f>
        <v/>
      </c>
      <c r="D202" s="65" t="str">
        <f>'Class. individual no federats'!E207</f>
        <v/>
      </c>
      <c r="E202" s="63" t="str">
        <f>'Class. individual no federats'!F207</f>
        <v/>
      </c>
      <c r="F202" s="63" t="str">
        <f>'Class. individual no federats'!G207</f>
        <v/>
      </c>
      <c r="G202" s="63" t="str">
        <f>'Class. individual no federats'!H207</f>
        <v/>
      </c>
    </row>
    <row r="203" spans="1:7" ht="14.1" customHeight="1">
      <c r="A203" s="63">
        <f>'Class. individual no federats'!B208</f>
        <v>191</v>
      </c>
      <c r="B203" s="63" t="str">
        <f>'Class. individual no federats'!C208</f>
        <v/>
      </c>
      <c r="C203" s="63" t="str">
        <f>'Class. individual no federats'!D208</f>
        <v/>
      </c>
      <c r="D203" s="65" t="str">
        <f>'Class. individual no federats'!E208</f>
        <v/>
      </c>
      <c r="E203" s="63" t="str">
        <f>'Class. individual no federats'!F208</f>
        <v/>
      </c>
      <c r="F203" s="63" t="str">
        <f>'Class. individual no federats'!G208</f>
        <v/>
      </c>
      <c r="G203" s="63" t="str">
        <f>'Class. individual no federats'!H208</f>
        <v/>
      </c>
    </row>
    <row r="204" spans="1:7" ht="14.1" customHeight="1">
      <c r="A204" s="63">
        <f>'Class. individual no federats'!B209</f>
        <v>192</v>
      </c>
      <c r="B204" s="63" t="str">
        <f>'Class. individual no federats'!C209</f>
        <v/>
      </c>
      <c r="C204" s="63" t="str">
        <f>'Class. individual no federats'!D209</f>
        <v/>
      </c>
      <c r="D204" s="65" t="str">
        <f>'Class. individual no federats'!E209</f>
        <v/>
      </c>
      <c r="E204" s="63" t="str">
        <f>'Class. individual no federats'!F209</f>
        <v/>
      </c>
      <c r="F204" s="63" t="str">
        <f>'Class. individual no federats'!G209</f>
        <v/>
      </c>
      <c r="G204" s="63" t="str">
        <f>'Class. individual no federats'!H209</f>
        <v/>
      </c>
    </row>
    <row r="205" spans="1:7" ht="14.1" customHeight="1">
      <c r="A205" s="63">
        <f>'Class. individual no federats'!B210</f>
        <v>193</v>
      </c>
      <c r="B205" s="63" t="str">
        <f>'Class. individual no federats'!C210</f>
        <v/>
      </c>
      <c r="C205" s="63" t="str">
        <f>'Class. individual no federats'!D210</f>
        <v/>
      </c>
      <c r="D205" s="65" t="str">
        <f>'Class. individual no federats'!E210</f>
        <v/>
      </c>
      <c r="E205" s="63" t="str">
        <f>'Class. individual no federats'!F210</f>
        <v/>
      </c>
      <c r="F205" s="63" t="str">
        <f>'Class. individual no federats'!G210</f>
        <v/>
      </c>
      <c r="G205" s="63" t="str">
        <f>'Class. individual no federats'!H210</f>
        <v/>
      </c>
    </row>
    <row r="206" spans="1:7" ht="14.1" customHeight="1">
      <c r="A206" s="63">
        <f>'Class. individual no federats'!B211</f>
        <v>194</v>
      </c>
      <c r="B206" s="63" t="str">
        <f>'Class. individual no federats'!C211</f>
        <v/>
      </c>
      <c r="C206" s="63" t="str">
        <f>'Class. individual no federats'!D211</f>
        <v/>
      </c>
      <c r="D206" s="65" t="str">
        <f>'Class. individual no federats'!E211</f>
        <v/>
      </c>
      <c r="E206" s="63" t="str">
        <f>'Class. individual no federats'!F211</f>
        <v/>
      </c>
      <c r="F206" s="63" t="str">
        <f>'Class. individual no federats'!G211</f>
        <v/>
      </c>
      <c r="G206" s="63" t="str">
        <f>'Class. individual no federats'!H211</f>
        <v/>
      </c>
    </row>
    <row r="207" spans="1:7" ht="14.1" customHeight="1">
      <c r="A207" s="63">
        <f>'Class. individual no federats'!B212</f>
        <v>195</v>
      </c>
      <c r="B207" s="63" t="str">
        <f>'Class. individual no federats'!C212</f>
        <v/>
      </c>
      <c r="C207" s="63" t="str">
        <f>'Class. individual no federats'!D212</f>
        <v/>
      </c>
      <c r="D207" s="65" t="str">
        <f>'Class. individual no federats'!E212</f>
        <v/>
      </c>
      <c r="E207" s="63" t="str">
        <f>'Class. individual no federats'!F212</f>
        <v/>
      </c>
      <c r="F207" s="63" t="str">
        <f>'Class. individual no federats'!G212</f>
        <v/>
      </c>
      <c r="G207" s="63" t="str">
        <f>'Class. individual no federats'!H212</f>
        <v/>
      </c>
    </row>
    <row r="208" spans="1:7" ht="14.1" customHeight="1">
      <c r="A208" s="63">
        <f>'Class. individual no federats'!B213</f>
        <v>196</v>
      </c>
      <c r="B208" s="63" t="str">
        <f>'Class. individual no federats'!C213</f>
        <v/>
      </c>
      <c r="C208" s="63" t="str">
        <f>'Class. individual no federats'!D213</f>
        <v/>
      </c>
      <c r="D208" s="65" t="str">
        <f>'Class. individual no federats'!E213</f>
        <v/>
      </c>
      <c r="E208" s="63" t="str">
        <f>'Class. individual no federats'!F213</f>
        <v/>
      </c>
      <c r="F208" s="63" t="str">
        <f>'Class. individual no federats'!G213</f>
        <v/>
      </c>
      <c r="G208" s="63" t="str">
        <f>'Class. individual no federats'!H213</f>
        <v/>
      </c>
    </row>
    <row r="209" spans="1:7" ht="14.1" customHeight="1">
      <c r="A209" s="63">
        <f>'Class. individual no federats'!B214</f>
        <v>197</v>
      </c>
      <c r="B209" s="63" t="str">
        <f>'Class. individual no federats'!C214</f>
        <v/>
      </c>
      <c r="C209" s="63" t="str">
        <f>'Class. individual no federats'!D214</f>
        <v/>
      </c>
      <c r="D209" s="65" t="str">
        <f>'Class. individual no federats'!E214</f>
        <v/>
      </c>
      <c r="E209" s="63" t="str">
        <f>'Class. individual no federats'!F214</f>
        <v/>
      </c>
      <c r="F209" s="63" t="str">
        <f>'Class. individual no federats'!G214</f>
        <v/>
      </c>
      <c r="G209" s="63" t="str">
        <f>'Class. individual no federats'!H214</f>
        <v/>
      </c>
    </row>
    <row r="210" spans="1:7" ht="14.1" customHeight="1">
      <c r="A210" s="63">
        <f>'Class. individual no federats'!B215</f>
        <v>198</v>
      </c>
      <c r="B210" s="63" t="str">
        <f>'Class. individual no federats'!C215</f>
        <v/>
      </c>
      <c r="C210" s="63" t="str">
        <f>'Class. individual no federats'!D215</f>
        <v/>
      </c>
      <c r="D210" s="65" t="str">
        <f>'Class. individual no federats'!E215</f>
        <v/>
      </c>
      <c r="E210" s="63" t="str">
        <f>'Class. individual no federats'!F215</f>
        <v/>
      </c>
      <c r="F210" s="63" t="str">
        <f>'Class. individual no federats'!G215</f>
        <v/>
      </c>
      <c r="G210" s="63" t="str">
        <f>'Class. individual no federats'!H215</f>
        <v/>
      </c>
    </row>
    <row r="211" spans="1:7" ht="14.1" customHeight="1">
      <c r="A211" s="63">
        <f>'Class. individual no federats'!B216</f>
        <v>199</v>
      </c>
      <c r="B211" s="63" t="str">
        <f>'Class. individual no federats'!C216</f>
        <v/>
      </c>
      <c r="C211" s="63" t="str">
        <f>'Class. individual no federats'!D216</f>
        <v/>
      </c>
      <c r="D211" s="65" t="str">
        <f>'Class. individual no federats'!E216</f>
        <v/>
      </c>
      <c r="E211" s="63" t="str">
        <f>'Class. individual no federats'!F216</f>
        <v/>
      </c>
      <c r="F211" s="63" t="str">
        <f>'Class. individual no federats'!G216</f>
        <v/>
      </c>
      <c r="G211" s="63" t="str">
        <f>'Class. individual no federats'!H216</f>
        <v/>
      </c>
    </row>
    <row r="212" spans="1:7" ht="14.1" customHeight="1">
      <c r="A212" s="63">
        <f>'Class. individual no federats'!B217</f>
        <v>200</v>
      </c>
      <c r="B212" s="63" t="str">
        <f>'Class. individual no federats'!C217</f>
        <v/>
      </c>
      <c r="C212" s="63" t="str">
        <f>'Class. individual no federats'!D217</f>
        <v/>
      </c>
      <c r="D212" s="65" t="str">
        <f>'Class. individual no federats'!E217</f>
        <v/>
      </c>
      <c r="E212" s="63" t="str">
        <f>'Class. individual no federats'!F217</f>
        <v/>
      </c>
      <c r="F212" s="63" t="str">
        <f>'Class. individual no federats'!G217</f>
        <v/>
      </c>
      <c r="G212" s="63" t="str">
        <f>'Class. individual no federats'!H217</f>
        <v/>
      </c>
    </row>
    <row r="213" spans="1:7" s="120" customFormat="1" ht="38.1" customHeight="1">
      <c r="A213" s="215" t="s">
        <v>362</v>
      </c>
      <c r="B213" s="216"/>
      <c r="C213" s="216"/>
      <c r="D213" s="216"/>
      <c r="E213" s="216"/>
      <c r="F213" s="216"/>
      <c r="G213" s="216"/>
    </row>
    <row r="214" spans="1:7" ht="21" customHeight="1">
      <c r="A214" s="217" t="s">
        <v>355</v>
      </c>
      <c r="B214" s="217"/>
      <c r="C214" s="217"/>
      <c r="D214" s="217"/>
      <c r="E214" s="217"/>
      <c r="F214" s="217"/>
      <c r="G214" s="217"/>
    </row>
    <row r="215" spans="1:7" ht="14.1" customHeight="1">
      <c r="A215" s="66" t="s">
        <v>342</v>
      </c>
      <c r="B215" s="66" t="s">
        <v>353</v>
      </c>
      <c r="C215" s="66" t="s">
        <v>343</v>
      </c>
      <c r="D215" s="67" t="s">
        <v>327</v>
      </c>
      <c r="E215" s="66" t="s">
        <v>349</v>
      </c>
      <c r="F215" s="66" t="s">
        <v>354</v>
      </c>
      <c r="G215" s="66" t="s">
        <v>316</v>
      </c>
    </row>
    <row r="216" spans="1:7" ht="14.1" customHeight="1">
      <c r="A216" s="104">
        <f>'Class. individual federats'!B4</f>
        <v>1</v>
      </c>
      <c r="B216" s="104" t="str">
        <f>'Class. individual federats'!C4</f>
        <v>Jaime López</v>
      </c>
      <c r="C216" s="104" t="str">
        <f>'Class. individual federats'!D4</f>
        <v>La Penya del Bistec</v>
      </c>
      <c r="D216" s="105">
        <f>'Class. individual federats'!E4</f>
        <v>82</v>
      </c>
      <c r="E216" s="104">
        <f>'Class. individual federats'!F4</f>
        <v>15</v>
      </c>
      <c r="F216" s="104">
        <f>'Class. individual federats'!G4</f>
        <v>164</v>
      </c>
      <c r="G216" s="104">
        <f>'Class. individual federats'!H4</f>
        <v>2</v>
      </c>
    </row>
    <row r="217" spans="1:7" ht="14.1" customHeight="1">
      <c r="A217" s="104">
        <f>'Class. individual federats'!B5</f>
        <v>2</v>
      </c>
      <c r="B217" s="104" t="str">
        <f>'Class. individual federats'!C5</f>
        <v>Laia Roura</v>
      </c>
      <c r="C217" s="104" t="str">
        <f>'Class. individual federats'!D5</f>
        <v>Oju Peligru</v>
      </c>
      <c r="D217" s="105">
        <f>'Class. individual federats'!E5</f>
        <v>80</v>
      </c>
      <c r="E217" s="104">
        <f>'Class. individual federats'!F5</f>
        <v>14</v>
      </c>
      <c r="F217" s="104">
        <f>'Class. individual federats'!G5</f>
        <v>160</v>
      </c>
      <c r="G217" s="104">
        <f>'Class. individual federats'!H5</f>
        <v>2</v>
      </c>
    </row>
    <row r="218" spans="1:7" ht="14.1" customHeight="1">
      <c r="A218" s="104">
        <f>'Class. individual federats'!B6</f>
        <v>3</v>
      </c>
      <c r="B218" s="104" t="str">
        <f>'Class. individual federats'!C6</f>
        <v>Ana Medina</v>
      </c>
      <c r="C218" s="104" t="str">
        <f>'Class. individual federats'!D6</f>
        <v>La Penya del Bistec</v>
      </c>
      <c r="D218" s="105">
        <f>'Class. individual federats'!E6</f>
        <v>78</v>
      </c>
      <c r="E218" s="104">
        <f>'Class. individual federats'!F6</f>
        <v>7</v>
      </c>
      <c r="F218" s="104">
        <f>'Class. individual federats'!G6</f>
        <v>78</v>
      </c>
      <c r="G218" s="104">
        <f>'Class. individual federats'!H6</f>
        <v>1</v>
      </c>
    </row>
    <row r="219" spans="1:7" ht="14.1" customHeight="1">
      <c r="A219" s="63">
        <f>'Class. individual federats'!B7</f>
        <v>4</v>
      </c>
      <c r="B219" s="63" t="str">
        <f>'Class. individual federats'!C7</f>
        <v>Quim Caballé</v>
      </c>
      <c r="C219" s="63" t="str">
        <f>'Class. individual federats'!D7</f>
        <v>Caçabitlles</v>
      </c>
      <c r="D219" s="65">
        <f>'Class. individual federats'!E7</f>
        <v>78</v>
      </c>
      <c r="E219" s="63">
        <f>'Class. individual federats'!F7</f>
        <v>7</v>
      </c>
      <c r="F219" s="63">
        <f>'Class. individual federats'!G7</f>
        <v>78</v>
      </c>
      <c r="G219" s="63">
        <f>'Class. individual federats'!H7</f>
        <v>1</v>
      </c>
    </row>
    <row r="220" spans="1:7" ht="14.1" customHeight="1">
      <c r="A220" s="63">
        <f>'Class. individual federats'!B8</f>
        <v>5</v>
      </c>
      <c r="B220" s="63" t="str">
        <f>'Class. individual federats'!C8</f>
        <v>Llorenç Serra</v>
      </c>
      <c r="C220" s="63" t="str">
        <f>'Class. individual federats'!D8</f>
        <v>La Penya del Bistec</v>
      </c>
      <c r="D220" s="65">
        <f>'Class. individual federats'!E8</f>
        <v>78</v>
      </c>
      <c r="E220" s="63">
        <f>'Class. individual federats'!F8</f>
        <v>13</v>
      </c>
      <c r="F220" s="63">
        <f>'Class. individual federats'!G8</f>
        <v>156</v>
      </c>
      <c r="G220" s="63">
        <f>'Class. individual federats'!H8</f>
        <v>2</v>
      </c>
    </row>
    <row r="221" spans="1:7" ht="14.1" customHeight="1">
      <c r="A221" s="63">
        <f>'Class. individual federats'!B9</f>
        <v>6</v>
      </c>
      <c r="B221" s="63" t="str">
        <f>'Class. individual federats'!C9</f>
        <v>Vero Entrena</v>
      </c>
      <c r="C221" s="63" t="str">
        <f>'Class. individual federats'!D9</f>
        <v>5 + 1@</v>
      </c>
      <c r="D221" s="65">
        <f>'Class. individual federats'!E9</f>
        <v>77.5</v>
      </c>
      <c r="E221" s="63">
        <f>'Class. individual federats'!F9</f>
        <v>14</v>
      </c>
      <c r="F221" s="63">
        <f>'Class. individual federats'!G9</f>
        <v>155</v>
      </c>
      <c r="G221" s="63">
        <f>'Class. individual federats'!H9</f>
        <v>2</v>
      </c>
    </row>
    <row r="222" spans="1:7" ht="14.1" customHeight="1">
      <c r="A222" s="63">
        <f>'Class. individual federats'!B10</f>
        <v>7</v>
      </c>
      <c r="B222" s="63" t="str">
        <f>'Class. individual federats'!C10</f>
        <v>Pau Gallego</v>
      </c>
      <c r="C222" s="63" t="str">
        <f>'Class. individual federats'!D10</f>
        <v>La Penya del Bistec</v>
      </c>
      <c r="D222" s="65">
        <f>'Class. individual federats'!E10</f>
        <v>77</v>
      </c>
      <c r="E222" s="63">
        <f>'Class. individual federats'!F10</f>
        <v>7</v>
      </c>
      <c r="F222" s="63">
        <f>'Class. individual federats'!G10</f>
        <v>77</v>
      </c>
      <c r="G222" s="63">
        <f>'Class. individual federats'!H10</f>
        <v>1</v>
      </c>
    </row>
    <row r="223" spans="1:7" ht="14.1" customHeight="1">
      <c r="A223" s="63">
        <f>'Class. individual federats'!B11</f>
        <v>8</v>
      </c>
      <c r="B223" s="63" t="str">
        <f>'Class. individual federats'!C11</f>
        <v>David Palomé</v>
      </c>
      <c r="C223" s="63" t="str">
        <f>'Class. individual federats'!D11</f>
        <v>5 + 1@</v>
      </c>
      <c r="D223" s="65">
        <f>'Class. individual federats'!E11</f>
        <v>76.5</v>
      </c>
      <c r="E223" s="63">
        <f>'Class. individual federats'!F11</f>
        <v>13</v>
      </c>
      <c r="F223" s="63">
        <f>'Class. individual federats'!G11</f>
        <v>153</v>
      </c>
      <c r="G223" s="63">
        <f>'Class. individual federats'!H11</f>
        <v>2</v>
      </c>
    </row>
    <row r="224" spans="1:7" ht="14.1" customHeight="1">
      <c r="A224" s="63">
        <f>'Class. individual federats'!B12</f>
        <v>9</v>
      </c>
      <c r="B224" s="63" t="str">
        <f>'Class. individual federats'!C12</f>
        <v>Xavi Mena</v>
      </c>
      <c r="C224" s="63" t="str">
        <f>'Class. individual federats'!D12</f>
        <v>4 x 4</v>
      </c>
      <c r="D224" s="65">
        <f>'Class. individual federats'!E12</f>
        <v>75</v>
      </c>
      <c r="E224" s="63">
        <f>'Class. individual federats'!F12</f>
        <v>11</v>
      </c>
      <c r="F224" s="63">
        <f>'Class. individual federats'!G12</f>
        <v>150</v>
      </c>
      <c r="G224" s="63">
        <f>'Class. individual federats'!H12</f>
        <v>2</v>
      </c>
    </row>
    <row r="225" spans="1:7" ht="14.1" customHeight="1">
      <c r="A225" s="63">
        <f>'Class. individual federats'!B13</f>
        <v>10</v>
      </c>
      <c r="B225" s="63" t="str">
        <f>'Class. individual federats'!C13</f>
        <v>Jordi Monfulleda (MB)</v>
      </c>
      <c r="C225" s="63" t="str">
        <f>'Class. individual federats'!D13</f>
        <v>Minibitllerus</v>
      </c>
      <c r="D225" s="65">
        <f>'Class. individual federats'!E13</f>
        <v>73.5</v>
      </c>
      <c r="E225" s="63">
        <f>'Class. individual federats'!F13</f>
        <v>12</v>
      </c>
      <c r="F225" s="63">
        <f>'Class. individual federats'!G13</f>
        <v>147</v>
      </c>
      <c r="G225" s="63">
        <f>'Class. individual federats'!H13</f>
        <v>2</v>
      </c>
    </row>
    <row r="226" spans="1:7" ht="14.1" customHeight="1">
      <c r="A226" s="63">
        <f>'Class. individual federats'!B14</f>
        <v>11</v>
      </c>
      <c r="B226" s="63" t="str">
        <f>'Class. individual federats'!C14</f>
        <v>Hipolito Palomares</v>
      </c>
      <c r="C226" s="63" t="str">
        <f>'Class. individual federats'!D14</f>
        <v>Bitlla Atòmica</v>
      </c>
      <c r="D226" s="65">
        <f>'Class. individual federats'!E14</f>
        <v>71.5</v>
      </c>
      <c r="E226" s="63">
        <f>'Class. individual federats'!F14</f>
        <v>11</v>
      </c>
      <c r="F226" s="63">
        <f>'Class. individual federats'!G14</f>
        <v>143</v>
      </c>
      <c r="G226" s="63">
        <f>'Class. individual federats'!H14</f>
        <v>2</v>
      </c>
    </row>
    <row r="227" spans="1:7" ht="14.1" customHeight="1">
      <c r="A227" s="63">
        <f>'Class. individual federats'!B15</f>
        <v>12</v>
      </c>
      <c r="B227" s="63" t="str">
        <f>'Class. individual federats'!C15</f>
        <v>Xevi Segales</v>
      </c>
      <c r="C227" s="63" t="str">
        <f>'Class. individual federats'!D15</f>
        <v>Bitlla Atòmica</v>
      </c>
      <c r="D227" s="65">
        <f>'Class. individual federats'!E15</f>
        <v>71.5</v>
      </c>
      <c r="E227" s="63">
        <f>'Class. individual federats'!F15</f>
        <v>11</v>
      </c>
      <c r="F227" s="63">
        <f>'Class. individual federats'!G15</f>
        <v>143</v>
      </c>
      <c r="G227" s="63">
        <f>'Class. individual federats'!H15</f>
        <v>2</v>
      </c>
    </row>
    <row r="228" spans="1:7" ht="14.1" customHeight="1">
      <c r="A228" s="63">
        <f>'Class. individual federats'!B16</f>
        <v>13</v>
      </c>
      <c r="B228" s="63" t="str">
        <f>'Class. individual federats'!C16</f>
        <v>Susana Casado</v>
      </c>
      <c r="C228" s="63" t="str">
        <f>'Class. individual federats'!D16</f>
        <v>Vila de Tordera</v>
      </c>
      <c r="D228" s="65">
        <f>'Class. individual federats'!E16</f>
        <v>69</v>
      </c>
      <c r="E228" s="63">
        <f>'Class. individual federats'!F16</f>
        <v>11</v>
      </c>
      <c r="F228" s="63">
        <f>'Class. individual federats'!G16</f>
        <v>138</v>
      </c>
      <c r="G228" s="63">
        <f>'Class. individual federats'!H16</f>
        <v>2</v>
      </c>
    </row>
    <row r="229" spans="1:7" ht="14.1" customHeight="1">
      <c r="A229" s="63">
        <f>'Class. individual federats'!B17</f>
        <v>14</v>
      </c>
      <c r="B229" s="63" t="str">
        <f>'Class. individual federats'!C17</f>
        <v>Julian Garcia</v>
      </c>
      <c r="C229" s="63" t="str">
        <f>'Class. individual federats'!D17</f>
        <v>Bitlla Atòmica</v>
      </c>
      <c r="D229" s="65">
        <f>'Class. individual federats'!E17</f>
        <v>69</v>
      </c>
      <c r="E229" s="63">
        <f>'Class. individual federats'!F17</f>
        <v>10</v>
      </c>
      <c r="F229" s="63">
        <f>'Class. individual federats'!G17</f>
        <v>138</v>
      </c>
      <c r="G229" s="63">
        <f>'Class. individual federats'!H17</f>
        <v>2</v>
      </c>
    </row>
    <row r="230" spans="1:7" ht="14.1" customHeight="1">
      <c r="A230" s="63">
        <f>'Class. individual federats'!B18</f>
        <v>15</v>
      </c>
      <c r="B230" s="63" t="str">
        <f>'Class. individual federats'!C18</f>
        <v>Arnau Barrera</v>
      </c>
      <c r="C230" s="63" t="str">
        <f>'Class. individual federats'!D18</f>
        <v>Minibitllerus</v>
      </c>
      <c r="D230" s="65">
        <f>'Class. individual federats'!E18</f>
        <v>68</v>
      </c>
      <c r="E230" s="63">
        <f>'Class. individual federats'!F18</f>
        <v>10</v>
      </c>
      <c r="F230" s="63">
        <f>'Class. individual federats'!G18</f>
        <v>136</v>
      </c>
      <c r="G230" s="63">
        <f>'Class. individual federats'!H18</f>
        <v>2</v>
      </c>
    </row>
    <row r="231" spans="1:7" ht="14.1" customHeight="1">
      <c r="A231" s="63">
        <f>'Class. individual federats'!B19</f>
        <v>16</v>
      </c>
      <c r="B231" s="63" t="str">
        <f>'Class. individual federats'!C19</f>
        <v>Anna Pruna</v>
      </c>
      <c r="C231" s="63" t="str">
        <f>'Class. individual federats'!D19</f>
        <v>La Penya del Bistec</v>
      </c>
      <c r="D231" s="65">
        <f>'Class. individual federats'!E19</f>
        <v>68</v>
      </c>
      <c r="E231" s="63">
        <f>'Class. individual federats'!F19</f>
        <v>10</v>
      </c>
      <c r="F231" s="63">
        <f>'Class. individual federats'!G19</f>
        <v>136</v>
      </c>
      <c r="G231" s="63">
        <f>'Class. individual federats'!H19</f>
        <v>2</v>
      </c>
    </row>
    <row r="232" spans="1:7" ht="14.1" customHeight="1">
      <c r="A232" s="63">
        <f>'Class. individual federats'!B20</f>
        <v>17</v>
      </c>
      <c r="B232" s="63" t="str">
        <f>'Class. individual federats'!C20</f>
        <v>David Roura</v>
      </c>
      <c r="C232" s="63" t="str">
        <f>'Class. individual federats'!D20</f>
        <v>5 + 1@</v>
      </c>
      <c r="D232" s="65">
        <f>'Class. individual federats'!E20</f>
        <v>67.5</v>
      </c>
      <c r="E232" s="63">
        <f>'Class. individual federats'!F20</f>
        <v>10</v>
      </c>
      <c r="F232" s="63">
        <f>'Class. individual federats'!G20</f>
        <v>135</v>
      </c>
      <c r="G232" s="63">
        <f>'Class. individual federats'!H20</f>
        <v>2</v>
      </c>
    </row>
    <row r="233" spans="1:7" ht="14.1" customHeight="1">
      <c r="A233" s="63">
        <f>'Class. individual federats'!B21</f>
        <v>18</v>
      </c>
      <c r="B233" s="63" t="str">
        <f>'Class. individual federats'!C21</f>
        <v>Jordi Serra</v>
      </c>
      <c r="C233" s="63" t="str">
        <f>'Class. individual federats'!D21</f>
        <v>Bitllaires de Fogars "A"</v>
      </c>
      <c r="D233" s="65">
        <f>'Class. individual federats'!E21</f>
        <v>67</v>
      </c>
      <c r="E233" s="63">
        <f>'Class. individual federats'!F21</f>
        <v>5</v>
      </c>
      <c r="F233" s="63">
        <f>'Class. individual federats'!G21</f>
        <v>67</v>
      </c>
      <c r="G233" s="63">
        <f>'Class. individual federats'!H21</f>
        <v>1</v>
      </c>
    </row>
    <row r="234" spans="1:7" ht="14.1" customHeight="1">
      <c r="A234" s="63">
        <f>'Class. individual federats'!B22</f>
        <v>19</v>
      </c>
      <c r="B234" s="63" t="str">
        <f>'Class. individual federats'!C22</f>
        <v>Abel Caballé</v>
      </c>
      <c r="C234" s="63" t="str">
        <f>'Class. individual federats'!D22</f>
        <v>Bitllerus Junior</v>
      </c>
      <c r="D234" s="65">
        <f>'Class. individual federats'!E22</f>
        <v>67</v>
      </c>
      <c r="E234" s="63">
        <f>'Class. individual federats'!F22</f>
        <v>9</v>
      </c>
      <c r="F234" s="63">
        <f>'Class. individual federats'!G22</f>
        <v>134</v>
      </c>
      <c r="G234" s="63">
        <f>'Class. individual federats'!H22</f>
        <v>2</v>
      </c>
    </row>
    <row r="235" spans="1:7" ht="14.1" customHeight="1">
      <c r="A235" s="63">
        <f>'Class. individual federats'!B23</f>
        <v>20</v>
      </c>
      <c r="B235" s="63" t="str">
        <f>'Class. individual federats'!C23</f>
        <v>Biel Poch</v>
      </c>
      <c r="C235" s="63" t="str">
        <f>'Class. individual federats'!D23</f>
        <v>Peps</v>
      </c>
      <c r="D235" s="65">
        <f>'Class. individual federats'!E23</f>
        <v>66</v>
      </c>
      <c r="E235" s="63">
        <f>'Class. individual federats'!F23</f>
        <v>7</v>
      </c>
      <c r="F235" s="63">
        <f>'Class. individual federats'!G23</f>
        <v>132</v>
      </c>
      <c r="G235" s="63">
        <f>'Class. individual federats'!H23</f>
        <v>2</v>
      </c>
    </row>
    <row r="236" spans="1:7" ht="14.1" customHeight="1">
      <c r="A236" s="63">
        <f>'Class. individual federats'!B24</f>
        <v>21</v>
      </c>
      <c r="B236" s="63" t="str">
        <f>'Class. individual federats'!C24</f>
        <v>Miquel Manresa</v>
      </c>
      <c r="C236" s="63" t="str">
        <f>'Class. individual federats'!D24</f>
        <v>Minibitllerus</v>
      </c>
      <c r="D236" s="65">
        <f>'Class. individual federats'!E24</f>
        <v>65</v>
      </c>
      <c r="E236" s="63">
        <f>'Class. individual federats'!F24</f>
        <v>5</v>
      </c>
      <c r="F236" s="63">
        <f>'Class. individual federats'!G24</f>
        <v>65</v>
      </c>
      <c r="G236" s="63">
        <f>'Class. individual federats'!H24</f>
        <v>1</v>
      </c>
    </row>
    <row r="237" spans="1:7" ht="14.1" customHeight="1">
      <c r="A237" s="63">
        <f>'Class. individual federats'!B25</f>
        <v>22</v>
      </c>
      <c r="B237" s="63" t="str">
        <f>'Class. individual federats'!C25</f>
        <v>Aleix Caballé</v>
      </c>
      <c r="C237" s="63" t="str">
        <f>'Class. individual federats'!D25</f>
        <v>Minibitllerus</v>
      </c>
      <c r="D237" s="65">
        <f>'Class. individual federats'!E25</f>
        <v>65</v>
      </c>
      <c r="E237" s="63">
        <f>'Class. individual federats'!F25</f>
        <v>4</v>
      </c>
      <c r="F237" s="63">
        <f>'Class. individual federats'!G25</f>
        <v>65</v>
      </c>
      <c r="G237" s="63">
        <f>'Class. individual federats'!H25</f>
        <v>1</v>
      </c>
    </row>
    <row r="238" spans="1:7" ht="14.1" customHeight="1">
      <c r="A238" s="63">
        <f>'Class. individual federats'!B26</f>
        <v>23</v>
      </c>
      <c r="B238" s="63" t="str">
        <f>'Class. individual federats'!C26</f>
        <v>Iulian Bultoc</v>
      </c>
      <c r="C238" s="63" t="str">
        <f>'Class. individual federats'!D26</f>
        <v>Bitlla Atòmica</v>
      </c>
      <c r="D238" s="65">
        <f>'Class. individual federats'!E26</f>
        <v>65</v>
      </c>
      <c r="E238" s="63">
        <f>'Class. individual federats'!F26</f>
        <v>7</v>
      </c>
      <c r="F238" s="63">
        <f>'Class. individual federats'!G26</f>
        <v>130</v>
      </c>
      <c r="G238" s="63">
        <f>'Class. individual federats'!H26</f>
        <v>2</v>
      </c>
    </row>
    <row r="239" spans="1:7" ht="14.1" customHeight="1">
      <c r="A239" s="63">
        <f>'Class. individual federats'!B27</f>
        <v>24</v>
      </c>
      <c r="B239" s="63" t="str">
        <f>'Class. individual federats'!C27</f>
        <v>Marià Perez</v>
      </c>
      <c r="C239" s="63" t="str">
        <f>'Class. individual federats'!D27</f>
        <v>La Penya del Bistec</v>
      </c>
      <c r="D239" s="65">
        <f>'Class. individual federats'!E27</f>
        <v>63</v>
      </c>
      <c r="E239" s="63">
        <f>'Class. individual federats'!F27</f>
        <v>5</v>
      </c>
      <c r="F239" s="63">
        <f>'Class. individual federats'!G27</f>
        <v>63</v>
      </c>
      <c r="G239" s="63">
        <f>'Class. individual federats'!H27</f>
        <v>1</v>
      </c>
    </row>
    <row r="240" spans="1:7" ht="14.1" customHeight="1">
      <c r="A240" s="63">
        <f>'Class. individual federats'!B28</f>
        <v>25</v>
      </c>
      <c r="B240" s="63" t="str">
        <f>'Class. individual federats'!C28</f>
        <v>Pere Cot</v>
      </c>
      <c r="C240" s="63" t="str">
        <f>'Class. individual federats'!D28</f>
        <v>Bitllaires de Fogars "B"</v>
      </c>
      <c r="D240" s="65">
        <f>'Class. individual federats'!E28</f>
        <v>63</v>
      </c>
      <c r="E240" s="63">
        <f>'Class. individual federats'!F28</f>
        <v>9</v>
      </c>
      <c r="F240" s="63">
        <f>'Class. individual federats'!G28</f>
        <v>126</v>
      </c>
      <c r="G240" s="63">
        <f>'Class. individual federats'!H28</f>
        <v>2</v>
      </c>
    </row>
    <row r="241" spans="1:7" ht="14.1" customHeight="1">
      <c r="A241" s="63">
        <f>'Class. individual federats'!B31</f>
        <v>26</v>
      </c>
      <c r="B241" s="63" t="str">
        <f>'Class. individual federats'!C31</f>
        <v>Laura Alonso</v>
      </c>
      <c r="C241" s="63" t="str">
        <f>'Class. individual federats'!D31</f>
        <v>Vila de Tordera</v>
      </c>
      <c r="D241" s="65">
        <f>'Class. individual federats'!E31</f>
        <v>62.5</v>
      </c>
      <c r="E241" s="63">
        <f>'Class. individual federats'!F31</f>
        <v>9</v>
      </c>
      <c r="F241" s="63">
        <f>'Class. individual federats'!G31</f>
        <v>125</v>
      </c>
      <c r="G241" s="63">
        <f>'Class. individual federats'!H31</f>
        <v>2</v>
      </c>
    </row>
    <row r="242" spans="1:7" ht="14.1" customHeight="1">
      <c r="A242" s="63">
        <f>'Class. individual federats'!B32</f>
        <v>27</v>
      </c>
      <c r="B242" s="63" t="str">
        <f>'Class. individual federats'!C32</f>
        <v>Alex Solano</v>
      </c>
      <c r="C242" s="63" t="str">
        <f>'Class. individual federats'!D32</f>
        <v>Bitllaires de Fogars "A"</v>
      </c>
      <c r="D242" s="65">
        <f>'Class. individual federats'!E32</f>
        <v>62.5</v>
      </c>
      <c r="E242" s="63">
        <f>'Class. individual federats'!F32</f>
        <v>8</v>
      </c>
      <c r="F242" s="63">
        <f>'Class. individual federats'!G32</f>
        <v>125</v>
      </c>
      <c r="G242" s="63">
        <f>'Class. individual federats'!H32</f>
        <v>2</v>
      </c>
    </row>
    <row r="243" spans="1:7" ht="14.1" customHeight="1">
      <c r="A243" s="63">
        <f>'Class. individual federats'!B33</f>
        <v>28</v>
      </c>
      <c r="B243" s="63" t="str">
        <f>'Class. individual federats'!C33</f>
        <v>Alejandro Soria</v>
      </c>
      <c r="C243" s="63" t="str">
        <f>'Class. individual federats'!D33</f>
        <v>Bitllaires de Fogars "A"</v>
      </c>
      <c r="D243" s="65">
        <f>'Class. individual federats'!E33</f>
        <v>62.5</v>
      </c>
      <c r="E243" s="63">
        <f>'Class. individual federats'!F33</f>
        <v>8</v>
      </c>
      <c r="F243" s="63">
        <f>'Class. individual federats'!G33</f>
        <v>125</v>
      </c>
      <c r="G243" s="63">
        <f>'Class. individual federats'!H33</f>
        <v>2</v>
      </c>
    </row>
    <row r="244" spans="1:7" ht="14.1" customHeight="1">
      <c r="A244" s="63">
        <f>'Class. individual federats'!B34</f>
        <v>29</v>
      </c>
      <c r="B244" s="63" t="str">
        <f>'Class. individual federats'!C34</f>
        <v>Martí Barrera</v>
      </c>
      <c r="C244" s="63" t="str">
        <f>'Class. individual federats'!D34</f>
        <v>Bitllerus Junior</v>
      </c>
      <c r="D244" s="65">
        <f>'Class. individual federats'!E34</f>
        <v>60</v>
      </c>
      <c r="E244" s="63">
        <f>'Class. individual federats'!F34</f>
        <v>7</v>
      </c>
      <c r="F244" s="63">
        <f>'Class. individual federats'!G34</f>
        <v>120</v>
      </c>
      <c r="G244" s="63">
        <f>'Class. individual federats'!H34</f>
        <v>2</v>
      </c>
    </row>
    <row r="245" spans="1:7" ht="14.1" customHeight="1">
      <c r="A245" s="63">
        <f>'Class. individual federats'!B35</f>
        <v>30</v>
      </c>
      <c r="B245" s="63" t="str">
        <f>'Class. individual federats'!C35</f>
        <v>Salvador Escudero</v>
      </c>
      <c r="C245" s="63" t="str">
        <f>'Class. individual federats'!D35</f>
        <v>Bitlla Atòmica</v>
      </c>
      <c r="D245" s="65">
        <f>'Class. individual federats'!E35</f>
        <v>58.5</v>
      </c>
      <c r="E245" s="63">
        <f>'Class. individual federats'!F35</f>
        <v>7</v>
      </c>
      <c r="F245" s="63">
        <f>'Class. individual federats'!G35</f>
        <v>117</v>
      </c>
      <c r="G245" s="63">
        <f>'Class. individual federats'!H35</f>
        <v>2</v>
      </c>
    </row>
    <row r="246" spans="1:7" ht="14.1" customHeight="1">
      <c r="A246" s="63">
        <f>'Class. individual federats'!B36</f>
        <v>31</v>
      </c>
      <c r="B246" s="63" t="str">
        <f>'Class. individual federats'!C36</f>
        <v>Cristian Luna</v>
      </c>
      <c r="C246" s="63" t="str">
        <f>'Class. individual federats'!D36</f>
        <v>Bitllaires de Fogars "A"</v>
      </c>
      <c r="D246" s="65">
        <f>'Class. individual federats'!E36</f>
        <v>56</v>
      </c>
      <c r="E246" s="63">
        <f>'Class. individual federats'!F36</f>
        <v>5</v>
      </c>
      <c r="F246" s="63">
        <f>'Class. individual federats'!G36</f>
        <v>112</v>
      </c>
      <c r="G246" s="63">
        <f>'Class. individual federats'!H36</f>
        <v>2</v>
      </c>
    </row>
    <row r="247" spans="1:7" ht="14.1" customHeight="1">
      <c r="A247" s="63">
        <f>'Class. individual federats'!B37</f>
        <v>32</v>
      </c>
      <c r="B247" s="63" t="str">
        <f>'Class. individual federats'!C37</f>
        <v>Mercè Correa</v>
      </c>
      <c r="C247" s="63" t="str">
        <f>'Class. individual federats'!D37</f>
        <v>Bitllaires de Fogars "B"</v>
      </c>
      <c r="D247" s="65">
        <f>'Class. individual federats'!E37</f>
        <v>55.5</v>
      </c>
      <c r="E247" s="63">
        <f>'Class. individual federats'!F37</f>
        <v>7</v>
      </c>
      <c r="F247" s="63">
        <f>'Class. individual federats'!G37</f>
        <v>111</v>
      </c>
      <c r="G247" s="63">
        <f>'Class. individual federats'!H37</f>
        <v>2</v>
      </c>
    </row>
    <row r="248" spans="1:7" ht="14.1" customHeight="1">
      <c r="A248" s="63">
        <f>'Class. individual federats'!B38</f>
        <v>33</v>
      </c>
      <c r="B248" s="63" t="str">
        <f>'Class. individual federats'!C38</f>
        <v>Lluis Barrera</v>
      </c>
      <c r="C248" s="63" t="str">
        <f>'Class. individual federats'!D38</f>
        <v>Caçabitlles</v>
      </c>
      <c r="D248" s="65">
        <f>'Class. individual federats'!E38</f>
        <v>55.5</v>
      </c>
      <c r="E248" s="63">
        <f>'Class. individual federats'!F38</f>
        <v>5</v>
      </c>
      <c r="F248" s="63">
        <f>'Class. individual federats'!G38</f>
        <v>111</v>
      </c>
      <c r="G248" s="63">
        <f>'Class. individual federats'!H38</f>
        <v>2</v>
      </c>
    </row>
    <row r="249" spans="1:7" ht="14.1" customHeight="1">
      <c r="A249" s="63">
        <f>'Class. individual federats'!B39</f>
        <v>34</v>
      </c>
      <c r="B249" s="63" t="str">
        <f>'Class. individual federats'!C39</f>
        <v>Amadeu Ciurana</v>
      </c>
      <c r="C249" s="63" t="str">
        <f>'Class. individual federats'!D39</f>
        <v>Bitllerus Junior</v>
      </c>
      <c r="D249" s="65">
        <f>'Class. individual federats'!E39</f>
        <v>55</v>
      </c>
      <c r="E249" s="63">
        <f>'Class. individual federats'!F39</f>
        <v>4</v>
      </c>
      <c r="F249" s="63">
        <f>'Class. individual federats'!G39</f>
        <v>55</v>
      </c>
      <c r="G249" s="63">
        <f>'Class. individual federats'!H39</f>
        <v>1</v>
      </c>
    </row>
    <row r="250" spans="1:7" ht="14.1" customHeight="1">
      <c r="A250" s="63">
        <f>'Class. individual federats'!B40</f>
        <v>35</v>
      </c>
      <c r="B250" s="63" t="str">
        <f>'Class. individual federats'!C40</f>
        <v>Natalia Ros</v>
      </c>
      <c r="C250" s="63" t="str">
        <f>'Class. individual federats'!D40</f>
        <v>Bitllaires de Fogars "B"</v>
      </c>
      <c r="D250" s="65">
        <f>'Class. individual federats'!E40</f>
        <v>55</v>
      </c>
      <c r="E250" s="63">
        <f>'Class. individual federats'!F40</f>
        <v>4</v>
      </c>
      <c r="F250" s="63">
        <f>'Class. individual federats'!G40</f>
        <v>55</v>
      </c>
      <c r="G250" s="63">
        <f>'Class. individual federats'!H40</f>
        <v>1</v>
      </c>
    </row>
    <row r="251" spans="1:7" ht="14.1" customHeight="1">
      <c r="A251" s="63">
        <f>'Class. individual federats'!B41</f>
        <v>36</v>
      </c>
      <c r="B251" s="63" t="str">
        <f>'Class. individual federats'!C41</f>
        <v>Héctor Mateo</v>
      </c>
      <c r="C251" s="63" t="str">
        <f>'Class. individual federats'!D41</f>
        <v>Minibitllerus</v>
      </c>
      <c r="D251" s="65">
        <f>'Class. individual federats'!E41</f>
        <v>55</v>
      </c>
      <c r="E251" s="63">
        <f>'Class. individual federats'!F41</f>
        <v>7</v>
      </c>
      <c r="F251" s="63">
        <f>'Class. individual federats'!G41</f>
        <v>110</v>
      </c>
      <c r="G251" s="63">
        <f>'Class. individual federats'!H41</f>
        <v>2</v>
      </c>
    </row>
    <row r="252" spans="1:7" ht="14.1" customHeight="1">
      <c r="A252" s="63">
        <f>'Class. individual federats'!B42</f>
        <v>37</v>
      </c>
      <c r="B252" s="63" t="str">
        <f>'Class. individual federats'!C42</f>
        <v>Jan Caupena</v>
      </c>
      <c r="C252" s="63" t="str">
        <f>'Class. individual federats'!D42</f>
        <v>Bitllerus Junior</v>
      </c>
      <c r="D252" s="65">
        <f>'Class. individual federats'!E42</f>
        <v>55</v>
      </c>
      <c r="E252" s="63">
        <f>'Class. individual federats'!F42</f>
        <v>3</v>
      </c>
      <c r="F252" s="63">
        <f>'Class. individual federats'!G42</f>
        <v>55</v>
      </c>
      <c r="G252" s="63">
        <f>'Class. individual federats'!H42</f>
        <v>1</v>
      </c>
    </row>
    <row r="253" spans="1:7" ht="14.1" customHeight="1">
      <c r="A253" s="63">
        <f>'Class. individual federats'!B43</f>
        <v>38</v>
      </c>
      <c r="B253" s="63" t="str">
        <f>'Class. individual federats'!C43</f>
        <v>Dolors Casals</v>
      </c>
      <c r="C253" s="63" t="str">
        <f>'Class. individual federats'!D43</f>
        <v>Bitllaires de Fogars "B"</v>
      </c>
      <c r="D253" s="65">
        <f>'Class. individual federats'!E43</f>
        <v>54.5</v>
      </c>
      <c r="E253" s="63">
        <f>'Class. individual federats'!F43</f>
        <v>8</v>
      </c>
      <c r="F253" s="63">
        <f>'Class. individual federats'!G43</f>
        <v>109</v>
      </c>
      <c r="G253" s="63">
        <f>'Class. individual federats'!H43</f>
        <v>2</v>
      </c>
    </row>
    <row r="254" spans="1:7" ht="14.1" customHeight="1">
      <c r="A254" s="63">
        <f>'Class. individual federats'!B44</f>
        <v>39</v>
      </c>
      <c r="B254" s="63" t="str">
        <f>'Class. individual federats'!C44</f>
        <v>Antonio Casado</v>
      </c>
      <c r="C254" s="63" t="str">
        <f>'Class. individual federats'!D44</f>
        <v>Vila de Tordera</v>
      </c>
      <c r="D254" s="65">
        <f>'Class. individual federats'!E44</f>
        <v>54.5</v>
      </c>
      <c r="E254" s="63">
        <f>'Class. individual federats'!F44</f>
        <v>7</v>
      </c>
      <c r="F254" s="63">
        <f>'Class. individual federats'!G44</f>
        <v>109</v>
      </c>
      <c r="G254" s="63">
        <f>'Class. individual federats'!H44</f>
        <v>2</v>
      </c>
    </row>
    <row r="255" spans="1:7" ht="14.1" customHeight="1">
      <c r="A255" s="63">
        <f>'Class. individual federats'!B45</f>
        <v>40</v>
      </c>
      <c r="B255" s="63" t="str">
        <f>'Class. individual federats'!C45</f>
        <v>Jaume Poch</v>
      </c>
      <c r="C255" s="63" t="str">
        <f>'Class. individual federats'!D45</f>
        <v>Peps</v>
      </c>
      <c r="D255" s="65">
        <f>'Class. individual federats'!E45</f>
        <v>53.5</v>
      </c>
      <c r="E255" s="63">
        <f>'Class. individual federats'!F45</f>
        <v>7</v>
      </c>
      <c r="F255" s="63">
        <f>'Class. individual federats'!G45</f>
        <v>107</v>
      </c>
      <c r="G255" s="63">
        <f>'Class. individual federats'!H45</f>
        <v>2</v>
      </c>
    </row>
    <row r="256" spans="1:7" ht="14.1" customHeight="1">
      <c r="A256" s="63">
        <f>'Class. individual federats'!B46</f>
        <v>41</v>
      </c>
      <c r="B256" s="63" t="str">
        <f>'Class. individual federats'!C46</f>
        <v>Eduard Salich</v>
      </c>
      <c r="C256" s="63" t="str">
        <f>'Class. individual federats'!D46</f>
        <v>Bitllaires de Fogars "A"</v>
      </c>
      <c r="D256" s="65">
        <f>'Class. individual federats'!E46</f>
        <v>53</v>
      </c>
      <c r="E256" s="63">
        <f>'Class. individual federats'!F46</f>
        <v>3</v>
      </c>
      <c r="F256" s="63">
        <f>'Class. individual federats'!G46</f>
        <v>53</v>
      </c>
      <c r="G256" s="63">
        <f>'Class. individual federats'!H46</f>
        <v>1</v>
      </c>
    </row>
    <row r="257" spans="1:7" ht="14.1" customHeight="1">
      <c r="A257" s="63">
        <f>'Class. individual federats'!B47</f>
        <v>42</v>
      </c>
      <c r="B257" s="63" t="str">
        <f>'Class. individual federats'!C47</f>
        <v>Alan Mena</v>
      </c>
      <c r="C257" s="63" t="str">
        <f>'Class. individual federats'!D47</f>
        <v>Bitllerus Junior</v>
      </c>
      <c r="D257" s="65">
        <f>'Class. individual federats'!E47</f>
        <v>50.5</v>
      </c>
      <c r="E257" s="63">
        <f>'Class. individual federats'!F47</f>
        <v>5</v>
      </c>
      <c r="F257" s="63">
        <f>'Class. individual federats'!G47</f>
        <v>101</v>
      </c>
      <c r="G257" s="63">
        <f>'Class. individual federats'!H47</f>
        <v>2</v>
      </c>
    </row>
    <row r="258" spans="1:7" ht="14.1" customHeight="1">
      <c r="A258" s="63">
        <f>'Class. individual federats'!B48</f>
        <v>43</v>
      </c>
      <c r="B258" s="63" t="str">
        <f>'Class. individual federats'!C48</f>
        <v>Neus Sureda</v>
      </c>
      <c r="C258" s="63" t="str">
        <f>'Class. individual federats'!D48</f>
        <v>Bitllaires de Fogars "B"</v>
      </c>
      <c r="D258" s="65">
        <f>'Class. individual federats'!E48</f>
        <v>50</v>
      </c>
      <c r="E258" s="63">
        <f>'Class. individual federats'!F48</f>
        <v>2</v>
      </c>
      <c r="F258" s="63">
        <f>'Class. individual federats'!G48</f>
        <v>50</v>
      </c>
      <c r="G258" s="63">
        <f>'Class. individual federats'!H48</f>
        <v>1</v>
      </c>
    </row>
    <row r="259" spans="1:7" ht="14.1" customHeight="1">
      <c r="A259" s="63">
        <f>'Class. individual federats'!B49</f>
        <v>44</v>
      </c>
      <c r="B259" s="63" t="str">
        <f>'Class. individual federats'!C49</f>
        <v>Xevi Ros</v>
      </c>
      <c r="C259" s="63" t="str">
        <f>'Class. individual federats'!D49</f>
        <v>Bitllaires de Fogars "B"</v>
      </c>
      <c r="D259" s="65">
        <f>'Class. individual federats'!E49</f>
        <v>41.5</v>
      </c>
      <c r="E259" s="63">
        <f>'Class. individual federats'!F49</f>
        <v>4</v>
      </c>
      <c r="F259" s="63">
        <f>'Class. individual federats'!G49</f>
        <v>83</v>
      </c>
      <c r="G259" s="63">
        <f>'Class. individual federats'!H49</f>
        <v>2</v>
      </c>
    </row>
    <row r="260" spans="1:7" ht="14.1" customHeight="1">
      <c r="A260" s="63">
        <f>'Class. individual federats'!B50</f>
        <v>45</v>
      </c>
      <c r="B260" s="63" t="str">
        <f>'Class. individual federats'!C50</f>
        <v>Roger Roura</v>
      </c>
      <c r="C260" s="63" t="str">
        <f>'Class. individual federats'!D50</f>
        <v>Juego de Conos</v>
      </c>
      <c r="D260" s="65">
        <f>'Class. individual federats'!E50</f>
        <v>40</v>
      </c>
      <c r="E260" s="63">
        <f>'Class. individual federats'!F50</f>
        <v>4</v>
      </c>
      <c r="F260" s="63">
        <f>'Class. individual federats'!G50</f>
        <v>80</v>
      </c>
      <c r="G260" s="63">
        <f>'Class. individual federats'!H50</f>
        <v>2</v>
      </c>
    </row>
    <row r="261" spans="1:7" ht="14.1" customHeight="1">
      <c r="A261" s="63">
        <f>'Class. individual federats'!B51</f>
        <v>46</v>
      </c>
      <c r="B261" s="63" t="str">
        <f>'Class. individual federats'!C51</f>
        <v>Silvia Delcor</v>
      </c>
      <c r="C261" s="63" t="str">
        <f>'Class. individual federats'!D51</f>
        <v>La Penya del Bistec</v>
      </c>
      <c r="D261" s="65">
        <f>'Class. individual federats'!E51</f>
        <v>38</v>
      </c>
      <c r="E261" s="63">
        <f>'Class. individual federats'!F51</f>
        <v>1</v>
      </c>
      <c r="F261" s="63">
        <f>'Class. individual federats'!G51</f>
        <v>38</v>
      </c>
      <c r="G261" s="63">
        <f>'Class. individual federats'!H51</f>
        <v>1</v>
      </c>
    </row>
    <row r="262" spans="1:7" ht="14.1" customHeight="1">
      <c r="A262" s="63">
        <f>'Class. individual federats'!B52</f>
        <v>47</v>
      </c>
      <c r="B262" s="63" t="str">
        <f>'Class. individual federats'!C52</f>
        <v>Paulino Alonso</v>
      </c>
      <c r="C262" s="63" t="str">
        <f>'Class. individual federats'!D52</f>
        <v>Vila de Tordera</v>
      </c>
      <c r="D262" s="65">
        <f>'Class. individual federats'!E52</f>
        <v>37.5</v>
      </c>
      <c r="E262" s="63">
        <f>'Class. individual federats'!F52</f>
        <v>5</v>
      </c>
      <c r="F262" s="63">
        <f>'Class. individual federats'!G52</f>
        <v>75</v>
      </c>
      <c r="G262" s="63">
        <f>'Class. individual federats'!H52</f>
        <v>2</v>
      </c>
    </row>
    <row r="263" spans="1:7" ht="14.1" customHeight="1">
      <c r="A263" s="63">
        <f>'Class. individual federats'!B53</f>
        <v>48</v>
      </c>
      <c r="B263" s="63" t="str">
        <f>'Class. individual federats'!C53</f>
        <v>Cristina Folch</v>
      </c>
      <c r="C263" s="63" t="str">
        <f>'Class. individual federats'!D53</f>
        <v>Caçabitlles</v>
      </c>
      <c r="D263" s="65">
        <f>'Class. individual federats'!E53</f>
        <v>37</v>
      </c>
      <c r="E263" s="63">
        <f>'Class. individual federats'!F53</f>
        <v>2</v>
      </c>
      <c r="F263" s="63">
        <f>'Class. individual federats'!G53</f>
        <v>37</v>
      </c>
      <c r="G263" s="63">
        <f>'Class. individual federats'!H53</f>
        <v>1</v>
      </c>
    </row>
    <row r="264" spans="1:7" ht="14.1" customHeight="1">
      <c r="A264" s="63">
        <f>'Class. individual federats'!B54</f>
        <v>49</v>
      </c>
      <c r="B264" s="63" t="str">
        <f>'Class. individual federats'!C54</f>
        <v/>
      </c>
      <c r="C264" s="63" t="str">
        <f>'Class. individual federats'!D54</f>
        <v/>
      </c>
      <c r="D264" s="65" t="str">
        <f>'Class. individual federats'!E54</f>
        <v/>
      </c>
      <c r="E264" s="63" t="str">
        <f>'Class. individual federats'!F54</f>
        <v/>
      </c>
      <c r="F264" s="63" t="str">
        <f>'Class. individual federats'!G54</f>
        <v/>
      </c>
      <c r="G264" s="63" t="str">
        <f>'Class. individual federats'!H54</f>
        <v/>
      </c>
    </row>
    <row r="265" spans="1:7" ht="14.1" customHeight="1">
      <c r="A265" s="63">
        <f>'Class. individual federats'!B55</f>
        <v>50</v>
      </c>
      <c r="B265" s="63" t="str">
        <f>'Class. individual federats'!C55</f>
        <v/>
      </c>
      <c r="C265" s="63" t="str">
        <f>'Class. individual federats'!D55</f>
        <v/>
      </c>
      <c r="D265" s="65" t="str">
        <f>'Class. individual federats'!E55</f>
        <v/>
      </c>
      <c r="E265" s="63" t="str">
        <f>'Class. individual federats'!F55</f>
        <v/>
      </c>
      <c r="F265" s="63" t="str">
        <f>'Class. individual federats'!G55</f>
        <v/>
      </c>
      <c r="G265" s="63" t="str">
        <f>'Class. individual federats'!H55</f>
        <v/>
      </c>
    </row>
    <row r="266" spans="1:7" ht="38.1" customHeight="1">
      <c r="A266" s="215" t="s">
        <v>362</v>
      </c>
      <c r="B266" s="216"/>
      <c r="C266" s="216"/>
      <c r="D266" s="216"/>
      <c r="E266" s="216"/>
      <c r="F266" s="216"/>
      <c r="G266" s="216"/>
    </row>
    <row r="267" spans="1:7" s="120" customFormat="1" ht="21" customHeight="1">
      <c r="A267" s="217" t="s">
        <v>356</v>
      </c>
      <c r="B267" s="217"/>
      <c r="C267" s="217"/>
      <c r="D267" s="217"/>
      <c r="E267" s="217"/>
      <c r="F267" s="217"/>
      <c r="G267" s="217"/>
    </row>
    <row r="268" spans="1:7" ht="14.1" customHeight="1">
      <c r="A268" s="66" t="s">
        <v>342</v>
      </c>
      <c r="B268" s="66" t="s">
        <v>353</v>
      </c>
      <c r="C268" s="66" t="s">
        <v>343</v>
      </c>
      <c r="D268" s="67" t="s">
        <v>327</v>
      </c>
      <c r="E268" s="66" t="s">
        <v>349</v>
      </c>
      <c r="F268" s="66" t="s">
        <v>354</v>
      </c>
      <c r="G268" s="66" t="s">
        <v>316</v>
      </c>
    </row>
    <row r="269" spans="1:7" ht="14.1" customHeight="1">
      <c r="A269" s="104">
        <f>'Class. individual 2007-2011'!B4</f>
        <v>1</v>
      </c>
      <c r="B269" s="104" t="str">
        <f>'Class. individual 2007-2011'!C4</f>
        <v>Jordi Monfulleda (MB)</v>
      </c>
      <c r="C269" s="104" t="str">
        <f>'Class. individual 2007-2011'!D4</f>
        <v>Minibitllerus</v>
      </c>
      <c r="D269" s="105">
        <f>'Class. individual 2007-2011'!E4</f>
        <v>73.5</v>
      </c>
      <c r="E269" s="104">
        <f>'Class. individual 2007-2011'!F4</f>
        <v>12</v>
      </c>
      <c r="F269" s="104">
        <f>'Class. individual 2007-2011'!G4</f>
        <v>147</v>
      </c>
      <c r="G269" s="104">
        <f>'Class. individual 2007-2011'!H4</f>
        <v>2</v>
      </c>
    </row>
    <row r="270" spans="1:7" ht="14.1" customHeight="1">
      <c r="A270" s="104">
        <f>'Class. individual 2007-2011'!B5</f>
        <v>2</v>
      </c>
      <c r="B270" s="104" t="str">
        <f>'Class. individual 2007-2011'!C5</f>
        <v>Arnau Barrera</v>
      </c>
      <c r="C270" s="104" t="str">
        <f>'Class. individual 2007-2011'!D5</f>
        <v>Minibitllerus</v>
      </c>
      <c r="D270" s="105">
        <f>'Class. individual 2007-2011'!E5</f>
        <v>68</v>
      </c>
      <c r="E270" s="104">
        <f>'Class. individual 2007-2011'!F5</f>
        <v>10</v>
      </c>
      <c r="F270" s="104">
        <f>'Class. individual 2007-2011'!G5</f>
        <v>136</v>
      </c>
      <c r="G270" s="104">
        <f>'Class. individual 2007-2011'!H5</f>
        <v>2</v>
      </c>
    </row>
    <row r="271" spans="1:7" ht="14.1" customHeight="1">
      <c r="A271" s="104">
        <f>'Class. individual 2007-2011'!B6</f>
        <v>3</v>
      </c>
      <c r="B271" s="104" t="str">
        <f>'Class. individual 2007-2011'!C6</f>
        <v>Abel Caballé</v>
      </c>
      <c r="C271" s="104" t="str">
        <f>'Class. individual 2007-2011'!D6</f>
        <v>Bitllerus Junior</v>
      </c>
      <c r="D271" s="105">
        <f>'Class. individual 2007-2011'!E6</f>
        <v>67</v>
      </c>
      <c r="E271" s="104">
        <f>'Class. individual 2007-2011'!F6</f>
        <v>9</v>
      </c>
      <c r="F271" s="104">
        <f>'Class. individual 2007-2011'!G6</f>
        <v>134</v>
      </c>
      <c r="G271" s="104">
        <f>'Class. individual 2007-2011'!H6</f>
        <v>2</v>
      </c>
    </row>
    <row r="272" spans="1:7" ht="14.1" customHeight="1">
      <c r="A272" s="104">
        <f>'Class. individual 2007-2011'!B7</f>
        <v>4</v>
      </c>
      <c r="B272" s="104" t="str">
        <f>'Class. individual 2007-2011'!C7</f>
        <v>Miquel Manresa</v>
      </c>
      <c r="C272" s="104" t="str">
        <f>'Class. individual 2007-2011'!D7</f>
        <v>Minibitllerus</v>
      </c>
      <c r="D272" s="105">
        <f>'Class. individual 2007-2011'!E7</f>
        <v>65</v>
      </c>
      <c r="E272" s="104">
        <f>'Class. individual 2007-2011'!F7</f>
        <v>5</v>
      </c>
      <c r="F272" s="104">
        <f>'Class. individual 2007-2011'!G7</f>
        <v>65</v>
      </c>
      <c r="G272" s="104">
        <f>'Class. individual 2007-2011'!H7</f>
        <v>1</v>
      </c>
    </row>
    <row r="273" spans="1:7" ht="14.1" customHeight="1">
      <c r="A273" s="104">
        <f>'Class. individual 2007-2011'!B8</f>
        <v>5</v>
      </c>
      <c r="B273" s="104" t="str">
        <f>'Class. individual 2007-2011'!C8</f>
        <v>Aleix Caballé</v>
      </c>
      <c r="C273" s="104" t="str">
        <f>'Class. individual 2007-2011'!D8</f>
        <v>Minibitllerus</v>
      </c>
      <c r="D273" s="105">
        <f>'Class. individual 2007-2011'!E8</f>
        <v>65</v>
      </c>
      <c r="E273" s="104">
        <f>'Class. individual 2007-2011'!F8</f>
        <v>4</v>
      </c>
      <c r="F273" s="104">
        <f>'Class. individual 2007-2011'!G8</f>
        <v>65</v>
      </c>
      <c r="G273" s="104">
        <f>'Class. individual 2007-2011'!H8</f>
        <v>1</v>
      </c>
    </row>
    <row r="274" spans="1:7" ht="14.1" customHeight="1">
      <c r="A274" s="63">
        <f>'Class. individual 2007-2011'!B9</f>
        <v>6</v>
      </c>
      <c r="B274" s="63" t="str">
        <f>'Class. individual 2007-2011'!C9</f>
        <v>Héctor Mateo</v>
      </c>
      <c r="C274" s="63" t="str">
        <f>'Class. individual 2007-2011'!D9</f>
        <v>Minibitllerus</v>
      </c>
      <c r="D274" s="65">
        <f>'Class. individual 2007-2011'!E9</f>
        <v>55</v>
      </c>
      <c r="E274" s="63">
        <f>'Class. individual 2007-2011'!F9</f>
        <v>7</v>
      </c>
      <c r="F274" s="63">
        <f>'Class. individual 2007-2011'!G9</f>
        <v>110</v>
      </c>
      <c r="G274" s="63">
        <f>'Class. individual 2007-2011'!H9</f>
        <v>2</v>
      </c>
    </row>
    <row r="275" spans="1:7" ht="14.1" customHeight="1">
      <c r="A275" s="63">
        <f>'Class. individual 2007-2011'!B10</f>
        <v>7</v>
      </c>
      <c r="B275" s="63" t="str">
        <f>'Class. individual 2007-2011'!C10</f>
        <v>Pol Xampeny</v>
      </c>
      <c r="C275" s="63" t="str">
        <f>'Class. individual 2007-2011'!D10</f>
        <v>Minibitllerus</v>
      </c>
      <c r="D275" s="65">
        <f>'Class. individual 2007-2011'!E10</f>
        <v>53</v>
      </c>
      <c r="E275" s="63">
        <f>'Class. individual 2007-2011'!F10</f>
        <v>6</v>
      </c>
      <c r="F275" s="63">
        <f>'Class. individual 2007-2011'!G10</f>
        <v>106</v>
      </c>
      <c r="G275" s="63">
        <f>'Class. individual 2007-2011'!H10</f>
        <v>2</v>
      </c>
    </row>
    <row r="276" spans="1:7" ht="14.1" customHeight="1">
      <c r="A276" s="63">
        <f>'Class. individual 2007-2011'!B11</f>
        <v>8</v>
      </c>
      <c r="B276" s="63" t="str">
        <f>'Class. individual 2007-2011'!C11</f>
        <v>Marina Ruiz</v>
      </c>
      <c r="C276" s="63" t="str">
        <f>'Class. individual 2007-2011'!D11</f>
        <v>Fornada 2007</v>
      </c>
      <c r="D276" s="65">
        <f>'Class. individual 2007-2011'!E11</f>
        <v>52</v>
      </c>
      <c r="E276" s="63">
        <f>'Class. individual 2007-2011'!F11</f>
        <v>7</v>
      </c>
      <c r="F276" s="63">
        <f>'Class. individual 2007-2011'!G11</f>
        <v>104</v>
      </c>
      <c r="G276" s="63">
        <f>'Class. individual 2007-2011'!H11</f>
        <v>2</v>
      </c>
    </row>
    <row r="277" spans="1:7" ht="14.1" customHeight="1">
      <c r="A277" s="63">
        <f>'Class. individual 2007-2011'!B12</f>
        <v>9</v>
      </c>
      <c r="B277" s="63" t="str">
        <f>'Class. individual 2007-2011'!C12</f>
        <v>Anna Correa</v>
      </c>
      <c r="C277" s="63" t="str">
        <f>'Class. individual 2007-2011'!D12</f>
        <v>Fornada 2007</v>
      </c>
      <c r="D277" s="65">
        <f>'Class. individual 2007-2011'!E12</f>
        <v>37.5</v>
      </c>
      <c r="E277" s="63">
        <f>'Class. individual 2007-2011'!F12</f>
        <v>2</v>
      </c>
      <c r="F277" s="63">
        <f>'Class. individual 2007-2011'!G12</f>
        <v>75</v>
      </c>
      <c r="G277" s="63">
        <f>'Class. individual 2007-2011'!H12</f>
        <v>2</v>
      </c>
    </row>
    <row r="278" spans="1:7" ht="14.1" customHeight="1">
      <c r="A278" s="63">
        <f>'Class. individual 2007-2011'!B13</f>
        <v>10</v>
      </c>
      <c r="B278" s="63" t="str">
        <f>'Class. individual 2007-2011'!C13</f>
        <v>Berta Mateu</v>
      </c>
      <c r="C278" s="63" t="str">
        <f>'Class. individual 2007-2011'!D13</f>
        <v>Fornada 2007</v>
      </c>
      <c r="D278" s="65">
        <f>'Class. individual 2007-2011'!E13</f>
        <v>36</v>
      </c>
      <c r="E278" s="63">
        <f>'Class. individual 2007-2011'!F13</f>
        <v>5</v>
      </c>
      <c r="F278" s="63">
        <f>'Class. individual 2007-2011'!G13</f>
        <v>72</v>
      </c>
      <c r="G278" s="63">
        <f>'Class. individual 2007-2011'!H13</f>
        <v>2</v>
      </c>
    </row>
    <row r="279" spans="1:7" ht="14.1" customHeight="1">
      <c r="A279" s="63">
        <f>'Class. individual 2007-2011'!B14</f>
        <v>11</v>
      </c>
      <c r="B279" s="63" t="str">
        <f>'Class. individual 2007-2011'!C14</f>
        <v>Nàdia Pla</v>
      </c>
      <c r="C279" s="63" t="str">
        <f>'Class. individual 2007-2011'!D14</f>
        <v>Fornada 2007</v>
      </c>
      <c r="D279" s="65">
        <f>'Class. individual 2007-2011'!E14</f>
        <v>35.5</v>
      </c>
      <c r="E279" s="63">
        <f>'Class. individual 2007-2011'!F14</f>
        <v>4</v>
      </c>
      <c r="F279" s="63">
        <f>'Class. individual 2007-2011'!G14</f>
        <v>71</v>
      </c>
      <c r="G279" s="63">
        <f>'Class. individual 2007-2011'!H14</f>
        <v>2</v>
      </c>
    </row>
    <row r="280" spans="1:7" ht="14.1" customHeight="1">
      <c r="A280" s="63">
        <f>'Class. individual 2007-2011'!B15</f>
        <v>12</v>
      </c>
      <c r="B280" s="63" t="str">
        <f>'Class. individual 2007-2011'!C15</f>
        <v>Aina Martín</v>
      </c>
      <c r="C280" s="63" t="str">
        <f>'Class. individual 2007-2011'!D15</f>
        <v>Fornada 2007</v>
      </c>
      <c r="D280" s="65">
        <f>'Class. individual 2007-2011'!E15</f>
        <v>30</v>
      </c>
      <c r="E280" s="63">
        <f>'Class. individual 2007-2011'!F15</f>
        <v>2</v>
      </c>
      <c r="F280" s="63">
        <f>'Class. individual 2007-2011'!G15</f>
        <v>60</v>
      </c>
      <c r="G280" s="63">
        <f>'Class. individual 2007-2011'!H15</f>
        <v>2</v>
      </c>
    </row>
    <row r="281" spans="1:7" ht="14.1" customHeight="1">
      <c r="A281" s="63">
        <f>'Class. individual 2007-2011'!B16</f>
        <v>13</v>
      </c>
      <c r="B281" s="63" t="str">
        <f>'Class. individual 2007-2011'!C16</f>
        <v>Jana Martí</v>
      </c>
      <c r="C281" s="63" t="str">
        <f>'Class. individual 2007-2011'!D16</f>
        <v>Els Roscos</v>
      </c>
      <c r="D281" s="65">
        <f>'Class. individual 2007-2011'!E16</f>
        <v>20</v>
      </c>
      <c r="E281" s="63">
        <f>'Class. individual 2007-2011'!F16</f>
        <v>1</v>
      </c>
      <c r="F281" s="63">
        <f>'Class. individual 2007-2011'!G16</f>
        <v>40</v>
      </c>
      <c r="G281" s="63">
        <f>'Class. individual 2007-2011'!H16</f>
        <v>2</v>
      </c>
    </row>
    <row r="282" spans="1:7" ht="14.1" customHeight="1">
      <c r="A282" s="63">
        <f>'Class. individual 2007-2011'!B17</f>
        <v>14</v>
      </c>
      <c r="B282" s="63" t="str">
        <f>'Class. individual 2007-2011'!C17</f>
        <v/>
      </c>
      <c r="C282" s="63" t="str">
        <f>'Class. individual 2007-2011'!D17</f>
        <v/>
      </c>
      <c r="D282" s="65" t="str">
        <f>'Class. individual 2007-2011'!E17</f>
        <v/>
      </c>
      <c r="E282" s="63" t="str">
        <f>'Class. individual 2007-2011'!F17</f>
        <v/>
      </c>
      <c r="F282" s="63" t="str">
        <f>'Class. individual 2007-2011'!G17</f>
        <v/>
      </c>
      <c r="G282" s="63" t="str">
        <f>'Class. individual 2007-2011'!H17</f>
        <v/>
      </c>
    </row>
    <row r="283" spans="1:7" ht="14.1" customHeight="1">
      <c r="A283" s="63">
        <f>'Class. individual 2007-2011'!B18</f>
        <v>15</v>
      </c>
      <c r="B283" s="63" t="str">
        <f>'Class. individual 2007-2011'!C18</f>
        <v/>
      </c>
      <c r="C283" s="63" t="str">
        <f>'Class. individual 2007-2011'!D18</f>
        <v/>
      </c>
      <c r="D283" s="65" t="str">
        <f>'Class. individual 2007-2011'!E18</f>
        <v/>
      </c>
      <c r="E283" s="63" t="str">
        <f>'Class. individual 2007-2011'!F18</f>
        <v/>
      </c>
      <c r="F283" s="63" t="str">
        <f>'Class. individual 2007-2011'!G18</f>
        <v/>
      </c>
      <c r="G283" s="63" t="str">
        <f>'Class. individual 2007-2011'!H18</f>
        <v/>
      </c>
    </row>
    <row r="284" spans="1:7" ht="14.1" customHeight="1">
      <c r="A284" s="63">
        <f>'Class. individual 2007-2011'!B19</f>
        <v>16</v>
      </c>
      <c r="B284" s="63" t="str">
        <f>'Class. individual 2007-2011'!C19</f>
        <v/>
      </c>
      <c r="C284" s="63" t="str">
        <f>'Class. individual 2007-2011'!D19</f>
        <v/>
      </c>
      <c r="D284" s="65" t="str">
        <f>'Class. individual 2007-2011'!E19</f>
        <v/>
      </c>
      <c r="E284" s="63" t="str">
        <f>'Class. individual 2007-2011'!F19</f>
        <v/>
      </c>
      <c r="F284" s="63" t="str">
        <f>'Class. individual 2007-2011'!G19</f>
        <v/>
      </c>
      <c r="G284" s="63" t="str">
        <f>'Class. individual 2007-2011'!H19</f>
        <v/>
      </c>
    </row>
    <row r="285" spans="1:7" ht="14.1" customHeight="1">
      <c r="A285" s="63">
        <f>'Class. individual 2007-2011'!B20</f>
        <v>17</v>
      </c>
      <c r="B285" s="63" t="str">
        <f>'Class. individual 2007-2011'!C20</f>
        <v/>
      </c>
      <c r="C285" s="63" t="str">
        <f>'Class. individual 2007-2011'!D20</f>
        <v/>
      </c>
      <c r="D285" s="65" t="str">
        <f>'Class. individual 2007-2011'!E20</f>
        <v/>
      </c>
      <c r="E285" s="63" t="str">
        <f>'Class. individual 2007-2011'!F20</f>
        <v/>
      </c>
      <c r="F285" s="63" t="str">
        <f>'Class. individual 2007-2011'!G20</f>
        <v/>
      </c>
      <c r="G285" s="63" t="str">
        <f>'Class. individual 2007-2011'!H20</f>
        <v/>
      </c>
    </row>
    <row r="286" spans="1:7" ht="14.1" customHeight="1">
      <c r="A286" s="63">
        <f>'Class. individual 2007-2011'!B21</f>
        <v>18</v>
      </c>
      <c r="B286" s="63" t="str">
        <f>'Class. individual 2007-2011'!C21</f>
        <v/>
      </c>
      <c r="C286" s="63" t="str">
        <f>'Class. individual 2007-2011'!D21</f>
        <v/>
      </c>
      <c r="D286" s="65" t="str">
        <f>'Class. individual 2007-2011'!E21</f>
        <v/>
      </c>
      <c r="E286" s="63" t="str">
        <f>'Class. individual 2007-2011'!F21</f>
        <v/>
      </c>
      <c r="F286" s="63" t="str">
        <f>'Class. individual 2007-2011'!G21</f>
        <v/>
      </c>
      <c r="G286" s="63" t="str">
        <f>'Class. individual 2007-2011'!H21</f>
        <v/>
      </c>
    </row>
    <row r="287" spans="1:7" ht="14.1" customHeight="1">
      <c r="A287" s="63">
        <f>'Class. individual 2007-2011'!B22</f>
        <v>19</v>
      </c>
      <c r="B287" s="63" t="str">
        <f>'Class. individual 2007-2011'!C22</f>
        <v/>
      </c>
      <c r="C287" s="63" t="str">
        <f>'Class. individual 2007-2011'!D22</f>
        <v/>
      </c>
      <c r="D287" s="65" t="str">
        <f>'Class. individual 2007-2011'!E22</f>
        <v/>
      </c>
      <c r="E287" s="63" t="str">
        <f>'Class. individual 2007-2011'!F22</f>
        <v/>
      </c>
      <c r="F287" s="63" t="str">
        <f>'Class. individual 2007-2011'!G22</f>
        <v/>
      </c>
      <c r="G287" s="63" t="str">
        <f>'Class. individual 2007-2011'!H22</f>
        <v/>
      </c>
    </row>
    <row r="288" spans="1:7" ht="14.1" customHeight="1">
      <c r="A288" s="63">
        <f>'Class. individual 2007-2011'!B23</f>
        <v>20</v>
      </c>
      <c r="B288" s="63" t="str">
        <f>'Class. individual 2007-2011'!C23</f>
        <v/>
      </c>
      <c r="C288" s="63" t="str">
        <f>'Class. individual 2007-2011'!D23</f>
        <v/>
      </c>
      <c r="D288" s="65" t="str">
        <f>'Class. individual 2007-2011'!E23</f>
        <v/>
      </c>
      <c r="E288" s="63" t="str">
        <f>'Class. individual 2007-2011'!F23</f>
        <v/>
      </c>
      <c r="F288" s="63" t="str">
        <f>'Class. individual 2007-2011'!G23</f>
        <v/>
      </c>
      <c r="G288" s="63" t="str">
        <f>'Class. individual 2007-2011'!H23</f>
        <v/>
      </c>
    </row>
    <row r="289" spans="1:7" s="120" customFormat="1" ht="21" customHeight="1">
      <c r="A289" s="217" t="s">
        <v>357</v>
      </c>
      <c r="B289" s="217"/>
      <c r="C289" s="217"/>
      <c r="D289" s="217"/>
      <c r="E289" s="217"/>
      <c r="F289" s="217"/>
      <c r="G289" s="217"/>
    </row>
    <row r="290" spans="1:7" ht="14.1" customHeight="1">
      <c r="A290" s="66" t="s">
        <v>342</v>
      </c>
      <c r="B290" s="66" t="s">
        <v>353</v>
      </c>
      <c r="C290" s="66" t="s">
        <v>343</v>
      </c>
      <c r="D290" s="67" t="s">
        <v>327</v>
      </c>
      <c r="E290" s="66" t="s">
        <v>349</v>
      </c>
      <c r="F290" s="66" t="s">
        <v>354</v>
      </c>
      <c r="G290" s="66" t="s">
        <v>316</v>
      </c>
    </row>
    <row r="291" spans="1:7" ht="14.1" customHeight="1">
      <c r="A291" s="104">
        <f>'Class. individual 2003-2006'!B4</f>
        <v>1</v>
      </c>
      <c r="B291" s="104" t="str">
        <f>'Class. individual 2003-2006'!C4</f>
        <v>Hervé Manresa</v>
      </c>
      <c r="C291" s="104" t="str">
        <f>'Class. individual 2003-2006'!D4</f>
        <v>Bitllaires d'Estiu</v>
      </c>
      <c r="D291" s="105">
        <f>'Class. individual 2003-2006'!E4</f>
        <v>72.5</v>
      </c>
      <c r="E291" s="104">
        <f>'Class. individual 2003-2006'!F4</f>
        <v>11</v>
      </c>
      <c r="F291" s="104">
        <f>'Class. individual 2003-2006'!G4</f>
        <v>145</v>
      </c>
      <c r="G291" s="104">
        <f>'Class. individual 2003-2006'!H4</f>
        <v>2</v>
      </c>
    </row>
    <row r="292" spans="1:7" ht="14.1" customHeight="1">
      <c r="A292" s="104">
        <f>'Class. individual 2003-2006'!B5</f>
        <v>2</v>
      </c>
      <c r="B292" s="104" t="str">
        <f>'Class. individual 2003-2006'!C5</f>
        <v>Jan Illas</v>
      </c>
      <c r="C292" s="104" t="str">
        <f>'Class. individual 2003-2006'!D5</f>
        <v>Les Supernenes</v>
      </c>
      <c r="D292" s="105">
        <f>'Class. individual 2003-2006'!E5</f>
        <v>66.5</v>
      </c>
      <c r="E292" s="104">
        <f>'Class. individual 2003-2006'!F5</f>
        <v>9</v>
      </c>
      <c r="F292" s="104">
        <f>'Class. individual 2003-2006'!G5</f>
        <v>133</v>
      </c>
      <c r="G292" s="104">
        <f>'Class. individual 2003-2006'!H5</f>
        <v>2</v>
      </c>
    </row>
    <row r="293" spans="1:7" ht="14.1" customHeight="1">
      <c r="A293" s="104">
        <f>'Class. individual 2003-2006'!B6</f>
        <v>3</v>
      </c>
      <c r="B293" s="104" t="str">
        <f>'Class. individual 2003-2006'!C6</f>
        <v>Nerea Navarrete</v>
      </c>
      <c r="C293" s="104" t="str">
        <f>'Class. individual 2003-2006'!D6</f>
        <v>Team #</v>
      </c>
      <c r="D293" s="105">
        <f>'Class. individual 2003-2006'!E6</f>
        <v>60.5</v>
      </c>
      <c r="E293" s="104">
        <f>'Class. individual 2003-2006'!F6</f>
        <v>8</v>
      </c>
      <c r="F293" s="104">
        <f>'Class. individual 2003-2006'!G6</f>
        <v>121</v>
      </c>
      <c r="G293" s="104">
        <f>'Class. individual 2003-2006'!H6</f>
        <v>2</v>
      </c>
    </row>
    <row r="294" spans="1:7" ht="14.1" customHeight="1">
      <c r="A294" s="104">
        <f>'Class. individual 2003-2006'!B7</f>
        <v>4</v>
      </c>
      <c r="B294" s="104" t="str">
        <f>'Class. individual 2003-2006'!C7</f>
        <v>Martí Barrera</v>
      </c>
      <c r="C294" s="104" t="str">
        <f>'Class. individual 2003-2006'!D7</f>
        <v>Bitllerus Junior</v>
      </c>
      <c r="D294" s="105">
        <f>'Class. individual 2003-2006'!E7</f>
        <v>60</v>
      </c>
      <c r="E294" s="104">
        <f>'Class. individual 2003-2006'!F7</f>
        <v>7</v>
      </c>
      <c r="F294" s="104">
        <f>'Class. individual 2003-2006'!G7</f>
        <v>120</v>
      </c>
      <c r="G294" s="104">
        <f>'Class. individual 2003-2006'!H7</f>
        <v>2</v>
      </c>
    </row>
    <row r="295" spans="1:7" ht="14.1" customHeight="1">
      <c r="A295" s="104">
        <f>'Class. individual 2003-2006'!B8</f>
        <v>5</v>
      </c>
      <c r="B295" s="104" t="str">
        <f>'Class. individual 2003-2006'!C8</f>
        <v>Jordi Martí</v>
      </c>
      <c r="C295" s="104" t="str">
        <f>'Class. individual 2003-2006'!D8</f>
        <v>Els Roscos</v>
      </c>
      <c r="D295" s="105">
        <f>'Class. individual 2003-2006'!E8</f>
        <v>59</v>
      </c>
      <c r="E295" s="104">
        <f>'Class. individual 2003-2006'!F8</f>
        <v>9</v>
      </c>
      <c r="F295" s="104">
        <f>'Class. individual 2003-2006'!G8</f>
        <v>118</v>
      </c>
      <c r="G295" s="104">
        <f>'Class. individual 2003-2006'!H8</f>
        <v>2</v>
      </c>
    </row>
    <row r="296" spans="1:7" ht="14.1" customHeight="1">
      <c r="A296" s="63">
        <f>'Class. individual 2003-2006'!B9</f>
        <v>6</v>
      </c>
      <c r="B296" s="63" t="str">
        <f>'Class. individual 2003-2006'!C9</f>
        <v>Abril Fernández</v>
      </c>
      <c r="C296" s="63" t="str">
        <f>'Class. individual 2003-2006'!D9</f>
        <v>Team #</v>
      </c>
      <c r="D296" s="65">
        <f>'Class. individual 2003-2006'!E9</f>
        <v>56.5</v>
      </c>
      <c r="E296" s="63">
        <f>'Class. individual 2003-2006'!F9</f>
        <v>8</v>
      </c>
      <c r="F296" s="63">
        <f>'Class. individual 2003-2006'!G9</f>
        <v>113</v>
      </c>
      <c r="G296" s="63">
        <f>'Class. individual 2003-2006'!H9</f>
        <v>2</v>
      </c>
    </row>
    <row r="297" spans="1:7" ht="14.1" customHeight="1">
      <c r="A297" s="63">
        <f>'Class. individual 2003-2006'!B10</f>
        <v>7</v>
      </c>
      <c r="B297" s="63" t="str">
        <f>'Class. individual 2003-2006'!C10</f>
        <v>Amadeu Ciurana</v>
      </c>
      <c r="C297" s="63" t="str">
        <f>'Class. individual 2003-2006'!D10</f>
        <v>Bitllerus Junior</v>
      </c>
      <c r="D297" s="65">
        <f>'Class. individual 2003-2006'!E10</f>
        <v>55</v>
      </c>
      <c r="E297" s="63">
        <f>'Class. individual 2003-2006'!F10</f>
        <v>4</v>
      </c>
      <c r="F297" s="63">
        <f>'Class. individual 2003-2006'!G10</f>
        <v>55</v>
      </c>
      <c r="G297" s="63">
        <f>'Class. individual 2003-2006'!H10</f>
        <v>1</v>
      </c>
    </row>
    <row r="298" spans="1:7" ht="14.1" customHeight="1">
      <c r="A298" s="63">
        <f>'Class. individual 2003-2006'!B11</f>
        <v>8</v>
      </c>
      <c r="B298" s="63" t="str">
        <f>'Class. individual 2003-2006'!C11</f>
        <v>Natalia Ros</v>
      </c>
      <c r="C298" s="63" t="str">
        <f>'Class. individual 2003-2006'!D11</f>
        <v>Bitllaires de Fogars "B"</v>
      </c>
      <c r="D298" s="65">
        <f>'Class. individual 2003-2006'!E11</f>
        <v>55</v>
      </c>
      <c r="E298" s="63">
        <f>'Class. individual 2003-2006'!F11</f>
        <v>4</v>
      </c>
      <c r="F298" s="63">
        <f>'Class. individual 2003-2006'!G11</f>
        <v>55</v>
      </c>
      <c r="G298" s="63">
        <f>'Class. individual 2003-2006'!H11</f>
        <v>1</v>
      </c>
    </row>
    <row r="299" spans="1:7" ht="14.1" customHeight="1">
      <c r="A299" s="63">
        <f>'Class. individual 2003-2006'!B12</f>
        <v>9</v>
      </c>
      <c r="B299" s="63" t="str">
        <f>'Class. individual 2003-2006'!C12</f>
        <v>Eloi Mercader</v>
      </c>
      <c r="C299" s="63" t="str">
        <f>'Class. individual 2003-2006'!D12</f>
        <v>Juego de Conos</v>
      </c>
      <c r="D299" s="65">
        <f>'Class. individual 2003-2006'!E12</f>
        <v>55</v>
      </c>
      <c r="E299" s="63">
        <f>'Class. individual 2003-2006'!F12</f>
        <v>3</v>
      </c>
      <c r="F299" s="63">
        <f>'Class. individual 2003-2006'!G12</f>
        <v>55</v>
      </c>
      <c r="G299" s="63">
        <f>'Class. individual 2003-2006'!H12</f>
        <v>1</v>
      </c>
    </row>
    <row r="300" spans="1:7" ht="14.1" customHeight="1">
      <c r="A300" s="63">
        <f>'Class. individual 2003-2006'!B13</f>
        <v>10</v>
      </c>
      <c r="B300" s="63" t="str">
        <f>'Class. individual 2003-2006'!C13</f>
        <v>Jan Caupena</v>
      </c>
      <c r="C300" s="63" t="str">
        <f>'Class. individual 2003-2006'!D13</f>
        <v>Bitllerus Junior</v>
      </c>
      <c r="D300" s="65">
        <f>'Class. individual 2003-2006'!E13</f>
        <v>55</v>
      </c>
      <c r="E300" s="63">
        <f>'Class. individual 2003-2006'!F13</f>
        <v>3</v>
      </c>
      <c r="F300" s="63">
        <f>'Class. individual 2003-2006'!G13</f>
        <v>55</v>
      </c>
      <c r="G300" s="63">
        <f>'Class. individual 2003-2006'!H13</f>
        <v>1</v>
      </c>
    </row>
    <row r="301" spans="1:7" ht="14.1" customHeight="1">
      <c r="A301" s="63">
        <f>'Class. individual 2003-2006'!B14</f>
        <v>11</v>
      </c>
      <c r="B301" s="63" t="str">
        <f>'Class. individual 2003-2006'!C14</f>
        <v>Emma Correa</v>
      </c>
      <c r="C301" s="63" t="str">
        <f>'Class. individual 2003-2006'!D14</f>
        <v>Tòtils</v>
      </c>
      <c r="D301" s="65">
        <f>'Class. individual 2003-2006'!E14</f>
        <v>54.5</v>
      </c>
      <c r="E301" s="63">
        <f>'Class. individual 2003-2006'!F14</f>
        <v>6</v>
      </c>
      <c r="F301" s="63">
        <f>'Class. individual 2003-2006'!G14</f>
        <v>109</v>
      </c>
      <c r="G301" s="63">
        <f>'Class. individual 2003-2006'!H14</f>
        <v>2</v>
      </c>
    </row>
    <row r="302" spans="1:7" ht="14.1" customHeight="1">
      <c r="A302" s="63">
        <f>'Class. individual 2003-2006'!B15</f>
        <v>12</v>
      </c>
      <c r="B302" s="63" t="str">
        <f>'Class. individual 2003-2006'!C15</f>
        <v>Lluc Carbonell</v>
      </c>
      <c r="C302" s="63" t="str">
        <f>'Class. individual 2003-2006'!D15</f>
        <v>Bitllerus Junior</v>
      </c>
      <c r="D302" s="65">
        <f>'Class. individual 2003-2006'!E15</f>
        <v>51.5</v>
      </c>
      <c r="E302" s="63">
        <f>'Class. individual 2003-2006'!F15</f>
        <v>6</v>
      </c>
      <c r="F302" s="63">
        <f>'Class. individual 2003-2006'!G15</f>
        <v>103</v>
      </c>
      <c r="G302" s="63">
        <f>'Class. individual 2003-2006'!H15</f>
        <v>2</v>
      </c>
    </row>
    <row r="303" spans="1:7" ht="14.1" customHeight="1">
      <c r="A303" s="63">
        <f>'Class. individual 2003-2006'!B16</f>
        <v>13</v>
      </c>
      <c r="B303" s="63" t="str">
        <f>'Class. individual 2003-2006'!C16</f>
        <v>Erik Morcillo</v>
      </c>
      <c r="C303" s="63" t="str">
        <f>'Class. individual 2003-2006'!D16</f>
        <v>Juego de Conos</v>
      </c>
      <c r="D303" s="65">
        <f>'Class. individual 2003-2006'!E16</f>
        <v>50.5</v>
      </c>
      <c r="E303" s="63">
        <f>'Class. individual 2003-2006'!F16</f>
        <v>6</v>
      </c>
      <c r="F303" s="63">
        <f>'Class. individual 2003-2006'!G16</f>
        <v>101</v>
      </c>
      <c r="G303" s="63">
        <f>'Class. individual 2003-2006'!H16</f>
        <v>2</v>
      </c>
    </row>
    <row r="304" spans="1:7" ht="14.1" customHeight="1">
      <c r="A304" s="63">
        <f>'Class. individual 2003-2006'!B17</f>
        <v>14</v>
      </c>
      <c r="B304" s="63" t="str">
        <f>'Class. individual 2003-2006'!C17</f>
        <v>Alan Mena</v>
      </c>
      <c r="C304" s="63" t="str">
        <f>'Class. individual 2003-2006'!D17</f>
        <v>Bitllerus Junior</v>
      </c>
      <c r="D304" s="65">
        <f>'Class. individual 2003-2006'!E17</f>
        <v>50.5</v>
      </c>
      <c r="E304" s="63">
        <f>'Class. individual 2003-2006'!F17</f>
        <v>5</v>
      </c>
      <c r="F304" s="63">
        <f>'Class. individual 2003-2006'!G17</f>
        <v>101</v>
      </c>
      <c r="G304" s="63">
        <f>'Class. individual 2003-2006'!H17</f>
        <v>2</v>
      </c>
    </row>
    <row r="305" spans="1:7" ht="14.1" customHeight="1">
      <c r="A305" s="63">
        <f>'Class. individual 2003-2006'!B18</f>
        <v>15</v>
      </c>
      <c r="B305" s="63" t="str">
        <f>'Class. individual 2003-2006'!C18</f>
        <v>Pablo Pérez</v>
      </c>
      <c r="C305" s="63" t="str">
        <f>'Class. individual 2003-2006'!D18</f>
        <v>Juego de Conos</v>
      </c>
      <c r="D305" s="65">
        <f>'Class. individual 2003-2006'!E18</f>
        <v>48</v>
      </c>
      <c r="E305" s="63">
        <f>'Class. individual 2003-2006'!F18</f>
        <v>3</v>
      </c>
      <c r="F305" s="63">
        <f>'Class. individual 2003-2006'!G18</f>
        <v>48</v>
      </c>
      <c r="G305" s="63">
        <f>'Class. individual 2003-2006'!H18</f>
        <v>1</v>
      </c>
    </row>
    <row r="306" spans="1:7" ht="14.1" customHeight="1">
      <c r="A306" s="63">
        <f>'Class. individual 2003-2006'!B19</f>
        <v>16</v>
      </c>
      <c r="B306" s="63" t="str">
        <f>'Class. individual 2003-2006'!C19</f>
        <v>Eloi Romera</v>
      </c>
      <c r="C306" s="63" t="str">
        <f>'Class. individual 2003-2006'!D19</f>
        <v>Els Pedrolos Bitlleros</v>
      </c>
      <c r="D306" s="65">
        <f>'Class. individual 2003-2006'!E19</f>
        <v>46</v>
      </c>
      <c r="E306" s="63">
        <f>'Class. individual 2003-2006'!F19</f>
        <v>5</v>
      </c>
      <c r="F306" s="63">
        <f>'Class. individual 2003-2006'!G19</f>
        <v>92</v>
      </c>
      <c r="G306" s="63">
        <f>'Class. individual 2003-2006'!H19</f>
        <v>2</v>
      </c>
    </row>
    <row r="307" spans="1:7" ht="14.1" customHeight="1">
      <c r="A307" s="63">
        <f>'Class. individual 2003-2006'!B20</f>
        <v>17</v>
      </c>
      <c r="B307" s="63" t="str">
        <f>'Class. individual 2003-2006'!C20</f>
        <v>Marc Ruiz</v>
      </c>
      <c r="C307" s="63" t="str">
        <f>'Class. individual 2003-2006'!D20</f>
        <v>Juego de Conos</v>
      </c>
      <c r="D307" s="65">
        <f>'Class. individual 2003-2006'!E20</f>
        <v>45</v>
      </c>
      <c r="E307" s="63">
        <f>'Class. individual 2003-2006'!F20</f>
        <v>2</v>
      </c>
      <c r="F307" s="63">
        <f>'Class. individual 2003-2006'!G20</f>
        <v>45</v>
      </c>
      <c r="G307" s="63">
        <f>'Class. individual 2003-2006'!H20</f>
        <v>1</v>
      </c>
    </row>
    <row r="308" spans="1:7" ht="14.1" customHeight="1">
      <c r="A308" s="63">
        <f>'Class. individual 2003-2006'!B21</f>
        <v>18</v>
      </c>
      <c r="B308" s="63" t="str">
        <f>'Class. individual 2003-2006'!C21</f>
        <v>Helena Castañeda</v>
      </c>
      <c r="C308" s="63" t="str">
        <f>'Class. individual 2003-2006'!D21</f>
        <v>Team #</v>
      </c>
      <c r="D308" s="65">
        <f>'Class. individual 2003-2006'!E21</f>
        <v>41.5</v>
      </c>
      <c r="E308" s="63">
        <f>'Class. individual 2003-2006'!F21</f>
        <v>4</v>
      </c>
      <c r="F308" s="63">
        <f>'Class. individual 2003-2006'!G21</f>
        <v>83</v>
      </c>
      <c r="G308" s="63">
        <f>'Class. individual 2003-2006'!H21</f>
        <v>2</v>
      </c>
    </row>
    <row r="309" spans="1:7" ht="14.1" customHeight="1">
      <c r="A309" s="63">
        <f>'Class. individual 2003-2006'!B22</f>
        <v>19</v>
      </c>
      <c r="B309" s="63" t="str">
        <f>'Class. individual 2003-2006'!C22</f>
        <v>Roger Roura</v>
      </c>
      <c r="C309" s="63" t="str">
        <f>'Class. individual 2003-2006'!D22</f>
        <v>Juego de Conos</v>
      </c>
      <c r="D309" s="65">
        <f>'Class. individual 2003-2006'!E22</f>
        <v>40</v>
      </c>
      <c r="E309" s="63">
        <f>'Class. individual 2003-2006'!F22</f>
        <v>4</v>
      </c>
      <c r="F309" s="63">
        <f>'Class. individual 2003-2006'!G22</f>
        <v>80</v>
      </c>
      <c r="G309" s="63">
        <f>'Class. individual 2003-2006'!H22</f>
        <v>2</v>
      </c>
    </row>
    <row r="310" spans="1:7" ht="14.1" customHeight="1">
      <c r="A310" s="63">
        <f>'Class. individual 2003-2006'!B23</f>
        <v>20</v>
      </c>
      <c r="B310" s="63" t="str">
        <f>'Class. individual 2003-2006'!C23</f>
        <v>Marc Oller</v>
      </c>
      <c r="C310" s="63" t="str">
        <f>'Class. individual 2003-2006'!D23</f>
        <v>Juego de Conos</v>
      </c>
      <c r="D310" s="65">
        <f>'Class. individual 2003-2006'!E23</f>
        <v>39</v>
      </c>
      <c r="E310" s="63">
        <f>'Class. individual 2003-2006'!F23</f>
        <v>5</v>
      </c>
      <c r="F310" s="63">
        <f>'Class. individual 2003-2006'!G23</f>
        <v>78</v>
      </c>
      <c r="G310" s="63">
        <f>'Class. individual 2003-2006'!H23</f>
        <v>2</v>
      </c>
    </row>
    <row r="311" spans="1:7" ht="14.1" customHeight="1">
      <c r="A311" s="63">
        <f>'Class. individual 2003-2006'!B24</f>
        <v>21</v>
      </c>
      <c r="B311" s="63" t="str">
        <f>'Class. individual 2003-2006'!C24</f>
        <v>Sara Correa</v>
      </c>
      <c r="C311" s="63" t="str">
        <f>'Class. individual 2003-2006'!D24</f>
        <v>Tòtils</v>
      </c>
      <c r="D311" s="65">
        <f>'Class. individual 2003-2006'!E24</f>
        <v>34.5</v>
      </c>
      <c r="E311" s="63">
        <f>'Class. individual 2003-2006'!F24</f>
        <v>3</v>
      </c>
      <c r="F311" s="63">
        <f>'Class. individual 2003-2006'!G24</f>
        <v>69</v>
      </c>
      <c r="G311" s="63">
        <f>'Class. individual 2003-2006'!H24</f>
        <v>2</v>
      </c>
    </row>
    <row r="312" spans="1:7" ht="14.1" customHeight="1">
      <c r="A312" s="63">
        <f>'Class. individual 2003-2006'!B25</f>
        <v>22</v>
      </c>
      <c r="B312" s="63" t="str">
        <f>'Class. individual 2003-2006'!C25</f>
        <v>Ramón Julià (BD)</v>
      </c>
      <c r="C312" s="63" t="str">
        <f>'Class. individual 2003-2006'!D25</f>
        <v>Bitlla Desèrtica</v>
      </c>
      <c r="D312" s="65">
        <f>'Class. individual 2003-2006'!E25</f>
        <v>34.5</v>
      </c>
      <c r="E312" s="63">
        <f>'Class. individual 2003-2006'!F25</f>
        <v>2</v>
      </c>
      <c r="F312" s="63">
        <f>'Class. individual 2003-2006'!G25</f>
        <v>69</v>
      </c>
      <c r="G312" s="63">
        <f>'Class. individual 2003-2006'!H25</f>
        <v>2</v>
      </c>
    </row>
    <row r="313" spans="1:7" ht="14.1" customHeight="1">
      <c r="A313" s="63">
        <f>'Class. individual 2003-2006'!B26</f>
        <v>23</v>
      </c>
      <c r="B313" s="63" t="str">
        <f>'Class. individual 2003-2006'!C26</f>
        <v>Marc Buxadé</v>
      </c>
      <c r="C313" s="63" t="str">
        <f>'Class. individual 2003-2006'!D26</f>
        <v>Tòtils</v>
      </c>
      <c r="D313" s="65">
        <f>'Class. individual 2003-2006'!E26</f>
        <v>33.5</v>
      </c>
      <c r="E313" s="63">
        <f>'Class. individual 2003-2006'!F26</f>
        <v>3</v>
      </c>
      <c r="F313" s="63">
        <f>'Class. individual 2003-2006'!G26</f>
        <v>67</v>
      </c>
      <c r="G313" s="63">
        <f>'Class. individual 2003-2006'!H26</f>
        <v>2</v>
      </c>
    </row>
    <row r="314" spans="1:7" ht="14.1" customHeight="1">
      <c r="A314" s="63">
        <f>'Class. individual 2003-2006'!B27</f>
        <v>24</v>
      </c>
      <c r="B314" s="63" t="str">
        <f>'Class. individual 2003-2006'!C27</f>
        <v>Jordi Durán</v>
      </c>
      <c r="C314" s="63" t="str">
        <f>'Class. individual 2003-2006'!D27</f>
        <v>Bitlla Desèrtica</v>
      </c>
      <c r="D314" s="65">
        <f>'Class. individual 2003-2006'!E27</f>
        <v>32.5</v>
      </c>
      <c r="E314" s="63">
        <f>'Class. individual 2003-2006'!F27</f>
        <v>2</v>
      </c>
      <c r="F314" s="63">
        <f>'Class. individual 2003-2006'!G27</f>
        <v>65</v>
      </c>
      <c r="G314" s="63">
        <f>'Class. individual 2003-2006'!H27</f>
        <v>2</v>
      </c>
    </row>
    <row r="315" spans="1:7" ht="14.1" customHeight="1">
      <c r="A315" s="63">
        <f>'Class. individual 2003-2006'!B28</f>
        <v>25</v>
      </c>
      <c r="B315" s="63" t="str">
        <f>'Class. individual 2003-2006'!C28</f>
        <v>Eudald Manresa</v>
      </c>
      <c r="C315" s="63" t="str">
        <f>'Class. individual 2003-2006'!D28</f>
        <v>Team #</v>
      </c>
      <c r="D315" s="65">
        <f>'Class. individual 2003-2006'!E28</f>
        <v>31</v>
      </c>
      <c r="E315" s="63">
        <f>'Class. individual 2003-2006'!F28</f>
        <v>2</v>
      </c>
      <c r="F315" s="63">
        <f>'Class. individual 2003-2006'!G28</f>
        <v>62</v>
      </c>
      <c r="G315" s="63">
        <f>'Class. individual 2003-2006'!H28</f>
        <v>2</v>
      </c>
    </row>
    <row r="316" spans="1:7" ht="14.1" customHeight="1">
      <c r="A316" s="63">
        <f>'Class. individual 2003-2006'!B31</f>
        <v>26</v>
      </c>
      <c r="B316" s="63" t="str">
        <f>'Class. individual 2003-2006'!C31</f>
        <v>Andrea García (T#)</v>
      </c>
      <c r="C316" s="63" t="str">
        <f>'Class. individual 2003-2006'!D31</f>
        <v>Team #</v>
      </c>
      <c r="D316" s="65">
        <f>'Class. individual 2003-2006'!E31</f>
        <v>29.5</v>
      </c>
      <c r="E316" s="63">
        <f>'Class. individual 2003-2006'!F31</f>
        <v>2</v>
      </c>
      <c r="F316" s="63">
        <f>'Class. individual 2003-2006'!G31</f>
        <v>59</v>
      </c>
      <c r="G316" s="63">
        <f>'Class. individual 2003-2006'!H31</f>
        <v>2</v>
      </c>
    </row>
    <row r="317" spans="1:7" ht="14.1" customHeight="1">
      <c r="A317" s="63">
        <f>'Class. individual 2003-2006'!B32</f>
        <v>27</v>
      </c>
      <c r="B317" s="63" t="str">
        <f>'Class. individual 2003-2006'!C32</f>
        <v>Hugo Roldán</v>
      </c>
      <c r="C317" s="63" t="str">
        <f>'Class. individual 2003-2006'!D32</f>
        <v>Bitlla Desèrtica</v>
      </c>
      <c r="D317" s="65">
        <f>'Class. individual 2003-2006'!E32</f>
        <v>27.5</v>
      </c>
      <c r="E317" s="63">
        <f>'Class. individual 2003-2006'!F32</f>
        <v>2</v>
      </c>
      <c r="F317" s="63">
        <f>'Class. individual 2003-2006'!G32</f>
        <v>55</v>
      </c>
      <c r="G317" s="63">
        <f>'Class. individual 2003-2006'!H32</f>
        <v>2</v>
      </c>
    </row>
    <row r="318" spans="1:7" ht="14.1" customHeight="1">
      <c r="A318" s="63">
        <f>'Class. individual 2003-2006'!B33</f>
        <v>28</v>
      </c>
      <c r="B318" s="63" t="str">
        <f>'Class. individual 2003-2006'!C33</f>
        <v>Dani Rodríguez</v>
      </c>
      <c r="C318" s="63" t="str">
        <f>'Class. individual 2003-2006'!D33</f>
        <v>Bitlla Desèrtica</v>
      </c>
      <c r="D318" s="65">
        <f>'Class. individual 2003-2006'!E33</f>
        <v>26.5</v>
      </c>
      <c r="E318" s="63">
        <f>'Class. individual 2003-2006'!F33</f>
        <v>1</v>
      </c>
      <c r="F318" s="63">
        <f>'Class. individual 2003-2006'!G33</f>
        <v>53</v>
      </c>
      <c r="G318" s="63">
        <f>'Class. individual 2003-2006'!H33</f>
        <v>2</v>
      </c>
    </row>
    <row r="319" spans="1:7" ht="14.1" customHeight="1">
      <c r="A319" s="63">
        <f>'Class. individual 2003-2006'!B34</f>
        <v>29</v>
      </c>
      <c r="B319" s="63" t="str">
        <f>'Class. individual 2003-2006'!C34</f>
        <v>Marc Palma</v>
      </c>
      <c r="C319" s="63" t="str">
        <f>'Class. individual 2003-2006'!D34</f>
        <v>Bitlla Desèrtica</v>
      </c>
      <c r="D319" s="65">
        <f>'Class. individual 2003-2006'!E34</f>
        <v>26</v>
      </c>
      <c r="E319" s="63">
        <f>'Class. individual 2003-2006'!F34</f>
        <v>0</v>
      </c>
      <c r="F319" s="63">
        <f>'Class. individual 2003-2006'!G34</f>
        <v>26</v>
      </c>
      <c r="G319" s="63">
        <f>'Class. individual 2003-2006'!H34</f>
        <v>1</v>
      </c>
    </row>
    <row r="320" spans="1:7" ht="14.1" customHeight="1">
      <c r="A320" s="63">
        <f>'Class. individual 2003-2006'!B35</f>
        <v>30</v>
      </c>
      <c r="B320" s="63" t="str">
        <f>'Class. individual 2003-2006'!C35</f>
        <v>Pol Oller</v>
      </c>
      <c r="C320" s="63" t="str">
        <f>'Class. individual 2003-2006'!D35</f>
        <v>Juego de Conos</v>
      </c>
      <c r="D320" s="65">
        <f>'Class. individual 2003-2006'!E35</f>
        <v>21</v>
      </c>
      <c r="E320" s="63">
        <f>'Class. individual 2003-2006'!F35</f>
        <v>0</v>
      </c>
      <c r="F320" s="63">
        <f>'Class. individual 2003-2006'!G35</f>
        <v>21</v>
      </c>
      <c r="G320" s="63">
        <f>'Class. individual 2003-2006'!H35</f>
        <v>1</v>
      </c>
    </row>
    <row r="321" spans="1:7">
      <c r="A321" s="63">
        <f>'Class. individual 2003-2006'!B36</f>
        <v>31</v>
      </c>
      <c r="B321" s="63" t="str">
        <f>'Class. individual 2003-2006'!C36</f>
        <v>Laia Litzell</v>
      </c>
      <c r="C321" s="63" t="str">
        <f>'Class. individual 2003-2006'!D36</f>
        <v>Tòtils</v>
      </c>
      <c r="D321" s="65">
        <f>'Class. individual 2003-2006'!E36</f>
        <v>16.5</v>
      </c>
      <c r="E321" s="63">
        <f>'Class. individual 2003-2006'!F36</f>
        <v>0</v>
      </c>
      <c r="F321" s="63">
        <f>'Class. individual 2003-2006'!G36</f>
        <v>33</v>
      </c>
      <c r="G321" s="63">
        <f>'Class. individual 2003-2006'!H36</f>
        <v>2</v>
      </c>
    </row>
    <row r="322" spans="1:7">
      <c r="A322" s="63">
        <f>'Class. individual 2003-2006'!B37</f>
        <v>32</v>
      </c>
      <c r="B322" s="63" t="str">
        <f>'Class. individual 2003-2006'!C37</f>
        <v>Xiaoke Martí</v>
      </c>
      <c r="C322" s="63" t="str">
        <f>'Class. individual 2003-2006'!D37</f>
        <v>Els Roscos</v>
      </c>
      <c r="D322" s="65">
        <f>'Class. individual 2003-2006'!E37</f>
        <v>1.5</v>
      </c>
      <c r="E322" s="63">
        <f>'Class. individual 2003-2006'!F37</f>
        <v>0</v>
      </c>
      <c r="F322" s="63">
        <f>'Class. individual 2003-2006'!G37</f>
        <v>3</v>
      </c>
      <c r="G322" s="63">
        <f>'Class. individual 2003-2006'!H37</f>
        <v>2</v>
      </c>
    </row>
    <row r="323" spans="1:7">
      <c r="A323" s="63">
        <f>'Class. individual 2003-2006'!B38</f>
        <v>33</v>
      </c>
      <c r="B323" s="63" t="str">
        <f>'Class. individual 2003-2006'!C38</f>
        <v/>
      </c>
      <c r="C323" s="63" t="str">
        <f>'Class. individual 2003-2006'!D38</f>
        <v/>
      </c>
      <c r="D323" s="65" t="str">
        <f>'Class. individual 2003-2006'!E38</f>
        <v/>
      </c>
      <c r="E323" s="63" t="str">
        <f>'Class. individual 2003-2006'!F38</f>
        <v/>
      </c>
      <c r="F323" s="63" t="str">
        <f>'Class. individual 2003-2006'!G38</f>
        <v/>
      </c>
      <c r="G323" s="63" t="str">
        <f>'Class. individual 2003-2006'!H38</f>
        <v/>
      </c>
    </row>
    <row r="324" spans="1:7">
      <c r="A324" s="63">
        <f>'Class. individual 2003-2006'!B39</f>
        <v>34</v>
      </c>
      <c r="B324" s="63" t="str">
        <f>'Class. individual 2003-2006'!C39</f>
        <v/>
      </c>
      <c r="C324" s="63" t="str">
        <f>'Class. individual 2003-2006'!D39</f>
        <v/>
      </c>
      <c r="D324" s="65" t="str">
        <f>'Class. individual 2003-2006'!E39</f>
        <v/>
      </c>
      <c r="E324" s="63" t="str">
        <f>'Class. individual 2003-2006'!F39</f>
        <v/>
      </c>
      <c r="F324" s="63" t="str">
        <f>'Class. individual 2003-2006'!G39</f>
        <v/>
      </c>
      <c r="G324" s="63" t="str">
        <f>'Class. individual 2003-2006'!H39</f>
        <v/>
      </c>
    </row>
    <row r="325" spans="1:7">
      <c r="A325" s="63">
        <f>'Class. individual 2003-2006'!B40</f>
        <v>35</v>
      </c>
      <c r="B325" s="63" t="str">
        <f>'Class. individual 2003-2006'!C40</f>
        <v/>
      </c>
      <c r="C325" s="63" t="str">
        <f>'Class. individual 2003-2006'!D40</f>
        <v/>
      </c>
      <c r="D325" s="65" t="str">
        <f>'Class. individual 2003-2006'!E40</f>
        <v/>
      </c>
      <c r="E325" s="63" t="str">
        <f>'Class. individual 2003-2006'!F40</f>
        <v/>
      </c>
      <c r="F325" s="63" t="str">
        <f>'Class. individual 2003-2006'!G40</f>
        <v/>
      </c>
      <c r="G325" s="63" t="str">
        <f>'Class. individual 2003-2006'!H40</f>
        <v/>
      </c>
    </row>
  </sheetData>
  <sheetProtection sheet="1" objects="1" scenarios="1"/>
  <customSheetViews>
    <customSheetView guid="{90F97C63-FF46-4687-8AC0-BB059271304A}" showPageBreaks="1" topLeftCell="A291">
      <selection activeCell="A266" sqref="A266:G322"/>
      <rowBreaks count="5" manualBreakCount="5">
        <brk id="53" max="16383" man="1"/>
        <brk id="106" max="16383" man="1"/>
        <brk id="159" max="16383" man="1"/>
        <brk id="212" max="16383" man="1"/>
        <brk id="265" max="16383" man="1"/>
      </rowBreaks>
      <pageMargins left="0" right="0" top="0" bottom="0" header="0" footer="0"/>
      <printOptions horizontalCentered="1" verticalCentered="1"/>
      <pageSetup paperSize="9" scale="82" orientation="portrait" r:id="rId1"/>
    </customSheetView>
    <customSheetView guid="{AE9205F7-FE34-4615-BC4D-16E49EF38385}" topLeftCell="A307">
      <selection activeCell="A313" sqref="A313:G352"/>
      <rowBreaks count="6" manualBreakCount="6">
        <brk id="52" max="16383" man="1"/>
        <brk id="104" max="16383" man="1"/>
        <brk id="156" max="16383" man="1"/>
        <brk id="208" max="16383" man="1"/>
        <brk id="260" max="16383" man="1"/>
        <brk id="312" max="16383" man="1"/>
      </rowBreaks>
      <pageMargins left="0" right="0" top="0" bottom="0" header="0" footer="0"/>
      <printOptions horizontalCentered="1" verticalCentered="1"/>
      <pageSetup paperSize="9" scale="83" orientation="portrait" r:id="rId2"/>
    </customSheetView>
    <customSheetView guid="{F94E048D-71E0-4324-8FB1-EB708AA0BFEC}" topLeftCell="A315">
      <selection activeCell="F348" sqref="F348"/>
      <rowBreaks count="6" manualBreakCount="6">
        <brk id="52" max="16383" man="1"/>
        <brk id="104" max="16383" man="1"/>
        <brk id="156" max="16383" man="1"/>
        <brk id="208" max="16383" man="1"/>
        <brk id="260" max="16383" man="1"/>
        <brk id="312" max="16383" man="1"/>
      </rowBreaks>
      <pageMargins left="0" right="0" top="0" bottom="0" header="0" footer="0"/>
      <printOptions horizontalCentered="1" verticalCentered="1"/>
      <pageSetup paperSize="9" scale="83" orientation="portrait" r:id="rId3"/>
    </customSheetView>
    <customSheetView guid="{649B62F2-A6E1-43DC-8B00-F29CFB7B73B6}">
      <selection sqref="A1:G1"/>
      <rowBreaks count="5" manualBreakCount="5">
        <brk id="53" max="16383" man="1"/>
        <brk id="106" max="16383" man="1"/>
        <brk id="159" max="16383" man="1"/>
        <brk id="212" max="16383" man="1"/>
        <brk id="245" max="16383" man="1"/>
      </rowBreaks>
      <pageMargins left="0" right="0" top="0" bottom="0" header="0" footer="0"/>
      <printOptions horizontalCentered="1" verticalCentered="1"/>
      <pageSetup paperSize="9" scale="82" orientation="portrait" r:id="rId4"/>
    </customSheetView>
  </customSheetViews>
  <mergeCells count="13">
    <mergeCell ref="A267:G267"/>
    <mergeCell ref="A289:G289"/>
    <mergeCell ref="A2:G2"/>
    <mergeCell ref="A55:G55"/>
    <mergeCell ref="A108:G108"/>
    <mergeCell ref="A161:G161"/>
    <mergeCell ref="A214:G214"/>
    <mergeCell ref="A266:G266"/>
    <mergeCell ref="A1:G1"/>
    <mergeCell ref="A54:G54"/>
    <mergeCell ref="A107:G107"/>
    <mergeCell ref="A160:G160"/>
    <mergeCell ref="A213:G2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portrait" r:id="rId5"/>
  <rowBreaks count="5" manualBreakCount="5">
    <brk id="53" max="16383" man="1"/>
    <brk id="106" max="16383" man="1"/>
    <brk id="159" max="16383" man="1"/>
    <brk id="212" max="16383" man="1"/>
    <brk id="26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209"/>
  <sheetViews>
    <sheetView topLeftCell="A268" zoomScale="125" zoomScaleNormal="125" workbookViewId="0">
      <selection activeCell="AE296" sqref="AE296"/>
    </sheetView>
  </sheetViews>
  <sheetFormatPr defaultColWidth="11.42578125" defaultRowHeight="12.75"/>
  <cols>
    <col min="1" max="1" width="8.42578125" customWidth="1"/>
    <col min="2" max="3" width="7.7109375" customWidth="1"/>
    <col min="4" max="4" width="19.85546875" bestFit="1" customWidth="1"/>
    <col min="5" max="7" width="2.42578125" customWidth="1"/>
    <col min="8" max="8" width="9.42578125" customWidth="1"/>
    <col min="9" max="15" width="11.28515625" hidden="1" customWidth="1"/>
    <col min="16" max="16" width="6.42578125" customWidth="1"/>
    <col min="17" max="17" width="19.85546875" bestFit="1" customWidth="1"/>
    <col min="18" max="20" width="2.42578125" customWidth="1"/>
    <col min="21" max="21" width="7.85546875" customWidth="1"/>
    <col min="22" max="28" width="11.28515625" hidden="1" customWidth="1"/>
    <col min="29" max="29" width="6.42578125" customWidth="1"/>
    <col min="30" max="30" width="19.85546875" bestFit="1" customWidth="1"/>
    <col min="31" max="31" width="2.5703125" customWidth="1"/>
    <col min="32" max="33" width="2.42578125" customWidth="1"/>
    <col min="34" max="34" width="9.42578125" customWidth="1"/>
    <col min="35" max="41" width="11.28515625" hidden="1" customWidth="1"/>
    <col min="42" max="42" width="7.42578125" customWidth="1"/>
    <col min="43" max="43" width="11.28515625" customWidth="1"/>
    <col min="44" max="44" width="5.5703125" customWidth="1"/>
    <col min="45" max="50" width="11.42578125" hidden="1" customWidth="1"/>
    <col min="51" max="51" width="20" customWidth="1"/>
    <col min="52" max="52" width="12.7109375" customWidth="1"/>
    <col min="53" max="53" width="12.28515625" customWidth="1"/>
    <col min="54" max="54" width="11.28515625" customWidth="1"/>
  </cols>
  <sheetData>
    <row r="1" spans="1:54" ht="59.25">
      <c r="A1" s="200" t="s">
        <v>311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2"/>
      <c r="AS1" s="1"/>
      <c r="AT1" s="1"/>
      <c r="AU1" s="1"/>
      <c r="AV1" s="1"/>
      <c r="AW1" s="1"/>
      <c r="AX1" s="1"/>
      <c r="AY1" s="69"/>
      <c r="AZ1" s="1"/>
      <c r="BA1" s="1"/>
      <c r="BB1" s="1"/>
    </row>
    <row r="2" spans="1:54" ht="59.25">
      <c r="A2" s="56"/>
      <c r="B2" s="203" t="s">
        <v>312</v>
      </c>
      <c r="C2" s="204"/>
      <c r="D2" s="192">
        <v>1</v>
      </c>
      <c r="E2" s="192"/>
      <c r="F2" s="192"/>
      <c r="G2" s="192"/>
      <c r="H2" s="192"/>
      <c r="I2" s="131"/>
      <c r="J2" s="131"/>
      <c r="K2" s="131"/>
      <c r="L2" s="131"/>
      <c r="M2" s="131"/>
      <c r="N2" s="131"/>
      <c r="O2" s="52"/>
      <c r="P2" s="192">
        <v>2</v>
      </c>
      <c r="Q2" s="192"/>
      <c r="R2" s="192"/>
      <c r="S2" s="192"/>
      <c r="T2" s="192"/>
      <c r="U2" s="192"/>
      <c r="V2" s="53"/>
      <c r="W2" s="53"/>
      <c r="X2" s="53"/>
      <c r="Y2" s="53"/>
      <c r="Z2" s="52"/>
      <c r="AA2" s="52"/>
      <c r="AB2" s="52"/>
      <c r="AC2" s="192">
        <v>3</v>
      </c>
      <c r="AD2" s="192"/>
      <c r="AE2" s="192"/>
      <c r="AF2" s="192"/>
      <c r="AG2" s="192"/>
      <c r="AH2" s="192"/>
      <c r="AI2" s="52"/>
      <c r="AJ2" s="52"/>
      <c r="AK2" s="52"/>
      <c r="AL2" s="52"/>
      <c r="AM2" s="52"/>
      <c r="AN2" s="52"/>
      <c r="AO2" s="52"/>
      <c r="AP2" s="52"/>
      <c r="AQ2" s="52"/>
      <c r="AR2" s="57"/>
      <c r="AS2" s="1"/>
      <c r="AT2" s="1"/>
      <c r="AU2" s="1"/>
      <c r="AV2" s="1"/>
      <c r="AW2" s="1"/>
      <c r="AX2" s="1"/>
      <c r="AY2" s="69"/>
      <c r="AZ2" s="1"/>
      <c r="BA2" s="1"/>
      <c r="BB2" s="1"/>
    </row>
    <row r="3" spans="1:54" ht="12.75" customHeight="1">
      <c r="A3" s="180"/>
      <c r="B3" s="183" t="s">
        <v>313</v>
      </c>
      <c r="C3" s="181" t="s">
        <v>314</v>
      </c>
      <c r="D3" s="183" t="s">
        <v>315</v>
      </c>
      <c r="E3" s="183" t="s">
        <v>316</v>
      </c>
      <c r="F3" s="183"/>
      <c r="G3" s="183"/>
      <c r="H3" s="183"/>
      <c r="I3" s="129"/>
      <c r="J3" s="129"/>
      <c r="K3" s="129"/>
      <c r="L3" s="129"/>
      <c r="M3" s="129"/>
      <c r="N3" s="129"/>
      <c r="O3" s="54"/>
      <c r="P3" s="183" t="s">
        <v>313</v>
      </c>
      <c r="Q3" s="183" t="s">
        <v>315</v>
      </c>
      <c r="R3" s="183" t="s">
        <v>316</v>
      </c>
      <c r="S3" s="183"/>
      <c r="T3" s="183"/>
      <c r="U3" s="183"/>
      <c r="V3" s="129"/>
      <c r="W3" s="129"/>
      <c r="X3" s="129"/>
      <c r="Y3" s="129"/>
      <c r="Z3" s="54"/>
      <c r="AA3" s="54"/>
      <c r="AB3" s="54"/>
      <c r="AC3" s="183" t="s">
        <v>313</v>
      </c>
      <c r="AD3" s="183" t="s">
        <v>315</v>
      </c>
      <c r="AE3" s="183" t="s">
        <v>316</v>
      </c>
      <c r="AF3" s="183"/>
      <c r="AG3" s="183"/>
      <c r="AH3" s="183"/>
      <c r="AI3" s="54"/>
      <c r="AJ3" s="54"/>
      <c r="AK3" s="54"/>
      <c r="AL3" s="54"/>
      <c r="AM3" s="54"/>
      <c r="AN3" s="54"/>
      <c r="AO3" s="54"/>
      <c r="AP3" s="54" t="s">
        <v>317</v>
      </c>
      <c r="AQ3" s="54"/>
      <c r="AR3" s="58"/>
      <c r="AS3" s="1"/>
      <c r="AT3" s="1"/>
      <c r="AU3" s="1"/>
      <c r="AV3" s="1"/>
      <c r="AW3" s="1"/>
      <c r="AX3" s="1"/>
      <c r="AY3" s="69"/>
      <c r="AZ3" s="1"/>
      <c r="BA3" s="1"/>
      <c r="BB3" s="1"/>
    </row>
    <row r="4" spans="1:54" ht="12.75" customHeight="1">
      <c r="A4" s="180"/>
      <c r="B4" s="183"/>
      <c r="C4" s="182"/>
      <c r="D4" s="183"/>
      <c r="E4" s="129">
        <v>1</v>
      </c>
      <c r="F4" s="129">
        <v>2</v>
      </c>
      <c r="G4" s="129">
        <v>3</v>
      </c>
      <c r="H4" s="129" t="s">
        <v>318</v>
      </c>
      <c r="I4" s="129" t="s">
        <v>319</v>
      </c>
      <c r="J4" s="129" t="s">
        <v>320</v>
      </c>
      <c r="K4" s="129" t="s">
        <v>321</v>
      </c>
      <c r="L4" s="129" t="s">
        <v>322</v>
      </c>
      <c r="M4" s="55" t="s">
        <v>323</v>
      </c>
      <c r="N4" s="55" t="s">
        <v>324</v>
      </c>
      <c r="O4" s="55" t="s">
        <v>325</v>
      </c>
      <c r="P4" s="183"/>
      <c r="Q4" s="183"/>
      <c r="R4" s="129">
        <v>1</v>
      </c>
      <c r="S4" s="129">
        <v>2</v>
      </c>
      <c r="T4" s="129">
        <v>3</v>
      </c>
      <c r="U4" s="129" t="s">
        <v>318</v>
      </c>
      <c r="V4" s="129" t="s">
        <v>319</v>
      </c>
      <c r="W4" s="129" t="s">
        <v>320</v>
      </c>
      <c r="X4" s="129" t="s">
        <v>321</v>
      </c>
      <c r="Y4" s="129" t="s">
        <v>322</v>
      </c>
      <c r="Z4" s="55" t="s">
        <v>323</v>
      </c>
      <c r="AA4" s="55" t="s">
        <v>324</v>
      </c>
      <c r="AB4" s="55" t="s">
        <v>325</v>
      </c>
      <c r="AC4" s="183"/>
      <c r="AD4" s="183"/>
      <c r="AE4" s="129">
        <v>1</v>
      </c>
      <c r="AF4" s="129">
        <v>2</v>
      </c>
      <c r="AG4" s="129">
        <v>3</v>
      </c>
      <c r="AH4" s="129" t="s">
        <v>318</v>
      </c>
      <c r="AI4" s="129" t="s">
        <v>319</v>
      </c>
      <c r="AJ4" s="129" t="s">
        <v>320</v>
      </c>
      <c r="AK4" s="129" t="s">
        <v>321</v>
      </c>
      <c r="AL4" s="129" t="s">
        <v>322</v>
      </c>
      <c r="AM4" s="55" t="s">
        <v>323</v>
      </c>
      <c r="AN4" s="55" t="s">
        <v>324</v>
      </c>
      <c r="AO4" s="55" t="s">
        <v>325</v>
      </c>
      <c r="AP4" s="55" t="s">
        <v>326</v>
      </c>
      <c r="AQ4" s="55" t="s">
        <v>327</v>
      </c>
      <c r="AR4" s="59" t="s">
        <v>319</v>
      </c>
      <c r="AS4" s="8" t="s">
        <v>320</v>
      </c>
      <c r="AT4" s="8" t="s">
        <v>321</v>
      </c>
      <c r="AU4" s="8" t="s">
        <v>322</v>
      </c>
      <c r="AV4" s="68" t="s">
        <v>323</v>
      </c>
      <c r="AW4" s="68" t="s">
        <v>324</v>
      </c>
      <c r="AX4" s="68" t="s">
        <v>325</v>
      </c>
      <c r="AY4" s="1"/>
      <c r="AZ4" s="1"/>
      <c r="BA4" s="1"/>
      <c r="BB4" s="1"/>
    </row>
    <row r="5" spans="1:54" ht="12.75" customHeight="1">
      <c r="A5" s="177" t="s">
        <v>328</v>
      </c>
      <c r="B5" s="55">
        <v>1</v>
      </c>
      <c r="C5" s="55">
        <v>1</v>
      </c>
      <c r="D5" s="54" t="str">
        <f>VLOOKUP((B5*10)+1,'Llistat de jugadors'!$K$3:$AQ$322,33,0)</f>
        <v>Judit Soler</v>
      </c>
      <c r="E5" s="12">
        <v>0</v>
      </c>
      <c r="F5" s="12">
        <v>0</v>
      </c>
      <c r="G5" s="12">
        <v>1</v>
      </c>
      <c r="H5" s="55">
        <f t="shared" ref="H5:H44" si="0">E5+F5+G5</f>
        <v>1</v>
      </c>
      <c r="I5" s="54">
        <f t="shared" ref="I5:I44" si="1">COUNTIF(E5:G5,10)</f>
        <v>0</v>
      </c>
      <c r="J5" s="54">
        <f t="shared" ref="J5:J44" si="2">COUNTIF(E5:G5,6)</f>
        <v>0</v>
      </c>
      <c r="K5" s="54">
        <f t="shared" ref="K5:K44" si="3">COUNTIF(E5:G5,4)</f>
        <v>0</v>
      </c>
      <c r="L5" s="54">
        <f t="shared" ref="L5:L44" si="4">COUNTIF(E5:G5,3)</f>
        <v>0</v>
      </c>
      <c r="M5" s="54">
        <f t="shared" ref="M5:M44" si="5">COUNTIF(E5:G5,2)</f>
        <v>0</v>
      </c>
      <c r="N5" s="54">
        <f t="shared" ref="N5:N44" si="6">COUNTIF(E5:G5,1)</f>
        <v>1</v>
      </c>
      <c r="O5" s="54">
        <f t="shared" ref="O5:O44" si="7">COUNTIF(E5:G5,0)</f>
        <v>2</v>
      </c>
      <c r="P5" s="55">
        <f>B5</f>
        <v>1</v>
      </c>
      <c r="Q5" s="54" t="str">
        <f t="shared" ref="Q5:Q44" si="8">D5</f>
        <v>Judit Soler</v>
      </c>
      <c r="R5" s="12">
        <v>0</v>
      </c>
      <c r="S5" s="12">
        <v>0</v>
      </c>
      <c r="T5" s="12">
        <v>4</v>
      </c>
      <c r="U5" s="54">
        <f t="shared" ref="U5:U44" si="9">R5+S5+T5</f>
        <v>4</v>
      </c>
      <c r="V5" s="54">
        <f t="shared" ref="V5:V73" si="10">COUNTIF(R5:T5,10)</f>
        <v>0</v>
      </c>
      <c r="W5" s="54">
        <f>COUNTIF($R$5:$T$5,6)</f>
        <v>0</v>
      </c>
      <c r="X5" s="54">
        <f>COUNTIF($R$5:$T$5,4)</f>
        <v>1</v>
      </c>
      <c r="Y5" s="54">
        <f t="shared" ref="Y5:Y44" si="11">COUNTIF(R5:T5,3)</f>
        <v>0</v>
      </c>
      <c r="Z5" s="54">
        <f t="shared" ref="Z5:Z44" si="12">COUNTIF(R5:T5,2)</f>
        <v>0</v>
      </c>
      <c r="AA5" s="54">
        <f t="shared" ref="AA5:AA44" si="13">COUNTIF(R5:T5,1)</f>
        <v>0</v>
      </c>
      <c r="AB5" s="54">
        <f t="shared" ref="AB5:AB44" si="14">COUNTIF(R5:T5,0)</f>
        <v>2</v>
      </c>
      <c r="AC5" s="55">
        <v>1</v>
      </c>
      <c r="AD5" s="54" t="str">
        <f t="shared" ref="AD5:AD44" si="15">Q5</f>
        <v>Judit Soler</v>
      </c>
      <c r="AE5" s="12">
        <v>0</v>
      </c>
      <c r="AF5" s="12">
        <v>0</v>
      </c>
      <c r="AG5" s="12">
        <v>0</v>
      </c>
      <c r="AH5" s="54">
        <f t="shared" ref="AH5:AH17" si="16">AE5+AF5+AG5</f>
        <v>0</v>
      </c>
      <c r="AI5" s="54">
        <f t="shared" ref="AI5:AI17" si="17">COUNTIF(AE5:AG5,10)</f>
        <v>0</v>
      </c>
      <c r="AJ5" s="54">
        <f t="shared" ref="AJ5:AJ17" si="18">COUNTIF(AE5:AG5,6)</f>
        <v>0</v>
      </c>
      <c r="AK5" s="54">
        <f t="shared" ref="AK5:AK17" si="19">COUNTIF(AE5:AG5,4)</f>
        <v>0</v>
      </c>
      <c r="AL5" s="54">
        <f t="shared" ref="AL5:AL17" si="20">COUNTIF(AE5:AG5,3)</f>
        <v>0</v>
      </c>
      <c r="AM5" s="54">
        <f t="shared" ref="AM5:AM17" si="21">COUNTIF(AE5:AG5,2)</f>
        <v>0</v>
      </c>
      <c r="AN5" s="54">
        <f t="shared" ref="AN5:AN17" si="22">COUNTIF(AE5:AG5,1)</f>
        <v>0</v>
      </c>
      <c r="AO5" s="54">
        <f t="shared" ref="AO5:AO17" si="23">COUNTIF(AE5:AG5,0)</f>
        <v>3</v>
      </c>
      <c r="AP5" s="54">
        <f t="shared" ref="AP5:AP17" si="24">H5+U5+AH5</f>
        <v>5</v>
      </c>
      <c r="AQ5" s="54">
        <f t="shared" ref="AQ5:AQ44" si="25">AVERAGE(E5:G5,R5:T5,AE5:AG5)</f>
        <v>0.55555555555555558</v>
      </c>
      <c r="AR5" s="58">
        <f>I5+V5+AI5</f>
        <v>0</v>
      </c>
      <c r="AS5" s="1">
        <f t="shared" ref="AS5:AS17" si="26">J5+W5+AJ5</f>
        <v>0</v>
      </c>
      <c r="AT5" s="1">
        <f t="shared" ref="AT5:AT17" si="27">K5+X5+AK5</f>
        <v>1</v>
      </c>
      <c r="AU5" s="1">
        <f t="shared" ref="AU5:AU17" si="28">L5+Y5+AL5</f>
        <v>0</v>
      </c>
      <c r="AV5" s="1">
        <f t="shared" ref="AV5:AV17" si="29">M5+Z5+AM5</f>
        <v>0</v>
      </c>
      <c r="AW5" s="1">
        <f t="shared" ref="AW5:AW17" si="30">N5+AA5+AN5</f>
        <v>1</v>
      </c>
      <c r="AX5" s="1">
        <f t="shared" ref="AX5:AX17" si="31">O5+AB5+AO5</f>
        <v>7</v>
      </c>
      <c r="AY5" s="1" t="str">
        <f>IF(AG5="","",AD5)</f>
        <v>Judit Soler</v>
      </c>
      <c r="AZ5" s="1" t="b">
        <f>ISERROR(D5)</f>
        <v>0</v>
      </c>
      <c r="BA5" s="1" t="str">
        <f>IF(AZ5,"",D5)</f>
        <v>Judit Soler</v>
      </c>
      <c r="BB5" s="1">
        <f>IF(AZ5,"",(9-(COUNTBLANK(E5:AG5))))</f>
        <v>9</v>
      </c>
    </row>
    <row r="6" spans="1:54" ht="12.75" customHeight="1">
      <c r="A6" s="178"/>
      <c r="B6" s="55">
        <v>2</v>
      </c>
      <c r="C6" s="55">
        <v>2</v>
      </c>
      <c r="D6" s="54" t="str">
        <f>VLOOKUP((B6*10)+1,'Llistat de jugadors'!$K$3:$AQ$322,33,0)</f>
        <v>Amalio Mena</v>
      </c>
      <c r="E6" s="12">
        <v>3</v>
      </c>
      <c r="F6" s="12">
        <v>0</v>
      </c>
      <c r="G6" s="12">
        <v>2</v>
      </c>
      <c r="H6" s="55">
        <f t="shared" si="0"/>
        <v>5</v>
      </c>
      <c r="I6" s="54">
        <f t="shared" si="1"/>
        <v>0</v>
      </c>
      <c r="J6" s="54">
        <f t="shared" si="2"/>
        <v>0</v>
      </c>
      <c r="K6" s="54">
        <f t="shared" si="3"/>
        <v>0</v>
      </c>
      <c r="L6" s="54">
        <f t="shared" si="4"/>
        <v>1</v>
      </c>
      <c r="M6" s="54">
        <f t="shared" si="5"/>
        <v>1</v>
      </c>
      <c r="N6" s="54">
        <f t="shared" si="6"/>
        <v>0</v>
      </c>
      <c r="O6" s="54">
        <f t="shared" si="7"/>
        <v>1</v>
      </c>
      <c r="P6" s="55">
        <f t="shared" ref="P6:P44" si="32">B6</f>
        <v>2</v>
      </c>
      <c r="Q6" s="54" t="str">
        <f t="shared" si="8"/>
        <v>Amalio Mena</v>
      </c>
      <c r="R6" s="12">
        <v>6</v>
      </c>
      <c r="S6" s="12">
        <v>10</v>
      </c>
      <c r="T6" s="12">
        <v>2</v>
      </c>
      <c r="U6" s="54">
        <f t="shared" si="9"/>
        <v>18</v>
      </c>
      <c r="V6" s="54">
        <f t="shared" si="10"/>
        <v>1</v>
      </c>
      <c r="W6" s="54">
        <f t="shared" ref="W6:W44" si="33">COUNTIF(R6:T6,6)</f>
        <v>1</v>
      </c>
      <c r="X6" s="54">
        <f t="shared" ref="X6:X44" si="34">COUNTIF(R6:T6,4)</f>
        <v>0</v>
      </c>
      <c r="Y6" s="54">
        <f t="shared" si="11"/>
        <v>0</v>
      </c>
      <c r="Z6" s="54">
        <f t="shared" si="12"/>
        <v>1</v>
      </c>
      <c r="AA6" s="54">
        <f t="shared" si="13"/>
        <v>0</v>
      </c>
      <c r="AB6" s="54">
        <f t="shared" si="14"/>
        <v>0</v>
      </c>
      <c r="AC6" s="55">
        <v>2</v>
      </c>
      <c r="AD6" s="54" t="str">
        <f t="shared" si="15"/>
        <v>Amalio Mena</v>
      </c>
      <c r="AE6" s="12">
        <v>6</v>
      </c>
      <c r="AF6" s="12">
        <v>4</v>
      </c>
      <c r="AG6" s="12">
        <v>2</v>
      </c>
      <c r="AH6" s="54">
        <f t="shared" si="16"/>
        <v>12</v>
      </c>
      <c r="AI6" s="54">
        <f t="shared" si="17"/>
        <v>0</v>
      </c>
      <c r="AJ6" s="54">
        <f t="shared" si="18"/>
        <v>1</v>
      </c>
      <c r="AK6" s="54">
        <f t="shared" si="19"/>
        <v>1</v>
      </c>
      <c r="AL6" s="54">
        <f t="shared" si="20"/>
        <v>0</v>
      </c>
      <c r="AM6" s="54">
        <f t="shared" si="21"/>
        <v>1</v>
      </c>
      <c r="AN6" s="54">
        <f t="shared" si="22"/>
        <v>0</v>
      </c>
      <c r="AO6" s="54">
        <f t="shared" si="23"/>
        <v>0</v>
      </c>
      <c r="AP6" s="54">
        <f t="shared" si="24"/>
        <v>35</v>
      </c>
      <c r="AQ6" s="54">
        <f t="shared" si="25"/>
        <v>3.8888888888888888</v>
      </c>
      <c r="AR6" s="58">
        <f t="shared" ref="AR6:AR44" si="35">I6+V6+AI6</f>
        <v>1</v>
      </c>
      <c r="AS6" s="1">
        <f t="shared" si="26"/>
        <v>2</v>
      </c>
      <c r="AT6" s="1">
        <f t="shared" si="27"/>
        <v>1</v>
      </c>
      <c r="AU6" s="1">
        <f t="shared" si="28"/>
        <v>1</v>
      </c>
      <c r="AV6" s="1">
        <f t="shared" si="29"/>
        <v>3</v>
      </c>
      <c r="AW6" s="1">
        <f t="shared" si="30"/>
        <v>0</v>
      </c>
      <c r="AX6" s="1">
        <f t="shared" si="31"/>
        <v>1</v>
      </c>
      <c r="AY6" s="1" t="str">
        <f t="shared" ref="AY6:AY34" si="36">IF(AG6="","",AD6)</f>
        <v>Amalio Mena</v>
      </c>
      <c r="AZ6" s="1" t="b">
        <f t="shared" ref="AZ6:AZ34" si="37">ISERROR(D6)</f>
        <v>0</v>
      </c>
      <c r="BA6" s="1" t="str">
        <f t="shared" ref="BA6:BA34" si="38">IF(AZ6,"",D6)</f>
        <v>Amalio Mena</v>
      </c>
      <c r="BB6" s="1">
        <f t="shared" ref="BB6:BB34" si="39">IF(AZ6,"",(9-(COUNTBLANK(E6:AG6))))</f>
        <v>9</v>
      </c>
    </row>
    <row r="7" spans="1:54" ht="12.75" customHeight="1">
      <c r="A7" s="178"/>
      <c r="B7" s="55">
        <v>3</v>
      </c>
      <c r="C7" s="55">
        <v>3</v>
      </c>
      <c r="D7" s="54" t="str">
        <f>VLOOKUP((B7*10)+1,'Llistat de jugadors'!$K$3:$AQ$322,33,0)</f>
        <v>Laia Roura</v>
      </c>
      <c r="E7" s="12">
        <v>10</v>
      </c>
      <c r="F7" s="12">
        <v>10</v>
      </c>
      <c r="G7" s="12">
        <v>10</v>
      </c>
      <c r="H7" s="55">
        <f t="shared" si="0"/>
        <v>30</v>
      </c>
      <c r="I7" s="54">
        <f t="shared" si="1"/>
        <v>3</v>
      </c>
      <c r="J7" s="54">
        <f t="shared" si="2"/>
        <v>0</v>
      </c>
      <c r="K7" s="54">
        <f t="shared" si="3"/>
        <v>0</v>
      </c>
      <c r="L7" s="54">
        <f t="shared" si="4"/>
        <v>0</v>
      </c>
      <c r="M7" s="54">
        <f t="shared" si="5"/>
        <v>0</v>
      </c>
      <c r="N7" s="54">
        <f t="shared" si="6"/>
        <v>0</v>
      </c>
      <c r="O7" s="54">
        <f t="shared" si="7"/>
        <v>0</v>
      </c>
      <c r="P7" s="55">
        <f t="shared" si="32"/>
        <v>3</v>
      </c>
      <c r="Q7" s="54" t="str">
        <f t="shared" si="8"/>
        <v>Laia Roura</v>
      </c>
      <c r="R7" s="12">
        <v>10</v>
      </c>
      <c r="S7" s="12">
        <v>10</v>
      </c>
      <c r="T7" s="12">
        <v>10</v>
      </c>
      <c r="U7" s="54">
        <f t="shared" si="9"/>
        <v>30</v>
      </c>
      <c r="V7" s="54">
        <f t="shared" si="10"/>
        <v>3</v>
      </c>
      <c r="W7" s="54">
        <f t="shared" si="33"/>
        <v>0</v>
      </c>
      <c r="X7" s="54">
        <f t="shared" si="34"/>
        <v>0</v>
      </c>
      <c r="Y7" s="54">
        <f t="shared" si="11"/>
        <v>0</v>
      </c>
      <c r="Z7" s="54">
        <f t="shared" si="12"/>
        <v>0</v>
      </c>
      <c r="AA7" s="54">
        <f t="shared" si="13"/>
        <v>0</v>
      </c>
      <c r="AB7" s="54">
        <f t="shared" si="14"/>
        <v>0</v>
      </c>
      <c r="AC7" s="55">
        <v>3</v>
      </c>
      <c r="AD7" s="54" t="str">
        <f t="shared" si="15"/>
        <v>Laia Roura</v>
      </c>
      <c r="AE7" s="12">
        <v>10</v>
      </c>
      <c r="AF7" s="12">
        <v>10</v>
      </c>
      <c r="AG7" s="12">
        <v>10</v>
      </c>
      <c r="AH7" s="54">
        <f t="shared" si="16"/>
        <v>30</v>
      </c>
      <c r="AI7" s="54">
        <f t="shared" si="17"/>
        <v>3</v>
      </c>
      <c r="AJ7" s="54">
        <f t="shared" si="18"/>
        <v>0</v>
      </c>
      <c r="AK7" s="54">
        <f t="shared" si="19"/>
        <v>0</v>
      </c>
      <c r="AL7" s="54">
        <f t="shared" si="20"/>
        <v>0</v>
      </c>
      <c r="AM7" s="54">
        <f t="shared" si="21"/>
        <v>0</v>
      </c>
      <c r="AN7" s="54">
        <f t="shared" si="22"/>
        <v>0</v>
      </c>
      <c r="AO7" s="54">
        <f t="shared" si="23"/>
        <v>0</v>
      </c>
      <c r="AP7" s="54">
        <f t="shared" si="24"/>
        <v>90</v>
      </c>
      <c r="AQ7" s="54">
        <f t="shared" si="25"/>
        <v>10</v>
      </c>
      <c r="AR7" s="58">
        <f t="shared" si="35"/>
        <v>9</v>
      </c>
      <c r="AS7" s="1">
        <f t="shared" si="26"/>
        <v>0</v>
      </c>
      <c r="AT7" s="1">
        <f t="shared" si="27"/>
        <v>0</v>
      </c>
      <c r="AU7" s="1">
        <f t="shared" si="28"/>
        <v>0</v>
      </c>
      <c r="AV7" s="1">
        <f t="shared" si="29"/>
        <v>0</v>
      </c>
      <c r="AW7" s="1">
        <f t="shared" si="30"/>
        <v>0</v>
      </c>
      <c r="AX7" s="1">
        <f t="shared" si="31"/>
        <v>0</v>
      </c>
      <c r="AY7" s="1" t="str">
        <f t="shared" si="36"/>
        <v>Laia Roura</v>
      </c>
      <c r="AZ7" s="1" t="b">
        <f t="shared" si="37"/>
        <v>0</v>
      </c>
      <c r="BA7" s="1" t="str">
        <f t="shared" si="38"/>
        <v>Laia Roura</v>
      </c>
      <c r="BB7" s="1">
        <f t="shared" si="39"/>
        <v>9</v>
      </c>
    </row>
    <row r="8" spans="1:54" ht="12.75" customHeight="1">
      <c r="A8" s="178"/>
      <c r="B8" s="55">
        <v>4</v>
      </c>
      <c r="C8" s="55">
        <v>4</v>
      </c>
      <c r="D8" s="54" t="str">
        <f>VLOOKUP((B8*10)+1,'Llistat de jugadors'!$K$3:$AQ$322,33,0)</f>
        <v>Eduard Salich</v>
      </c>
      <c r="E8" s="12">
        <v>10</v>
      </c>
      <c r="F8" s="12">
        <v>6</v>
      </c>
      <c r="G8" s="12">
        <v>3</v>
      </c>
      <c r="H8" s="55">
        <f t="shared" si="0"/>
        <v>19</v>
      </c>
      <c r="I8" s="54">
        <f t="shared" si="1"/>
        <v>1</v>
      </c>
      <c r="J8" s="54">
        <f t="shared" si="2"/>
        <v>1</v>
      </c>
      <c r="K8" s="54">
        <f t="shared" si="3"/>
        <v>0</v>
      </c>
      <c r="L8" s="54">
        <f t="shared" si="4"/>
        <v>1</v>
      </c>
      <c r="M8" s="54">
        <f t="shared" si="5"/>
        <v>0</v>
      </c>
      <c r="N8" s="54">
        <f t="shared" si="6"/>
        <v>0</v>
      </c>
      <c r="O8" s="54">
        <f t="shared" si="7"/>
        <v>0</v>
      </c>
      <c r="P8" s="55">
        <f t="shared" si="32"/>
        <v>4</v>
      </c>
      <c r="Q8" s="54" t="str">
        <f t="shared" si="8"/>
        <v>Eduard Salich</v>
      </c>
      <c r="R8" s="12">
        <v>10</v>
      </c>
      <c r="S8" s="12">
        <v>4</v>
      </c>
      <c r="T8" s="12">
        <v>2</v>
      </c>
      <c r="U8" s="54">
        <f t="shared" si="9"/>
        <v>16</v>
      </c>
      <c r="V8" s="54">
        <f t="shared" si="10"/>
        <v>1</v>
      </c>
      <c r="W8" s="54">
        <f t="shared" si="33"/>
        <v>0</v>
      </c>
      <c r="X8" s="54">
        <f t="shared" si="34"/>
        <v>1</v>
      </c>
      <c r="Y8" s="54">
        <f t="shared" si="11"/>
        <v>0</v>
      </c>
      <c r="Z8" s="54">
        <f t="shared" si="12"/>
        <v>1</v>
      </c>
      <c r="AA8" s="54">
        <f t="shared" si="13"/>
        <v>0</v>
      </c>
      <c r="AB8" s="54">
        <f t="shared" si="14"/>
        <v>0</v>
      </c>
      <c r="AC8" s="55">
        <v>4</v>
      </c>
      <c r="AD8" s="54" t="str">
        <f t="shared" si="15"/>
        <v>Eduard Salich</v>
      </c>
      <c r="AE8" s="12">
        <v>10</v>
      </c>
      <c r="AF8" s="12">
        <v>4</v>
      </c>
      <c r="AG8" s="12">
        <v>4</v>
      </c>
      <c r="AH8" s="54">
        <f t="shared" si="16"/>
        <v>18</v>
      </c>
      <c r="AI8" s="54">
        <f t="shared" si="17"/>
        <v>1</v>
      </c>
      <c r="AJ8" s="54">
        <f t="shared" si="18"/>
        <v>0</v>
      </c>
      <c r="AK8" s="54">
        <f t="shared" si="19"/>
        <v>2</v>
      </c>
      <c r="AL8" s="54">
        <f t="shared" si="20"/>
        <v>0</v>
      </c>
      <c r="AM8" s="54">
        <f t="shared" si="21"/>
        <v>0</v>
      </c>
      <c r="AN8" s="54">
        <f t="shared" si="22"/>
        <v>0</v>
      </c>
      <c r="AO8" s="54">
        <f t="shared" si="23"/>
        <v>0</v>
      </c>
      <c r="AP8" s="54">
        <f t="shared" si="24"/>
        <v>53</v>
      </c>
      <c r="AQ8" s="54">
        <f t="shared" si="25"/>
        <v>5.8888888888888893</v>
      </c>
      <c r="AR8" s="58">
        <f t="shared" si="35"/>
        <v>3</v>
      </c>
      <c r="AS8" s="1">
        <f t="shared" si="26"/>
        <v>1</v>
      </c>
      <c r="AT8" s="1">
        <f t="shared" si="27"/>
        <v>3</v>
      </c>
      <c r="AU8" s="1">
        <f t="shared" si="28"/>
        <v>1</v>
      </c>
      <c r="AV8" s="1">
        <f t="shared" si="29"/>
        <v>1</v>
      </c>
      <c r="AW8" s="1">
        <f t="shared" si="30"/>
        <v>0</v>
      </c>
      <c r="AX8" s="1">
        <f t="shared" si="31"/>
        <v>0</v>
      </c>
      <c r="AY8" s="1" t="str">
        <f t="shared" si="36"/>
        <v>Eduard Salich</v>
      </c>
      <c r="AZ8" s="1" t="b">
        <f t="shared" si="37"/>
        <v>0</v>
      </c>
      <c r="BA8" s="1" t="str">
        <f t="shared" si="38"/>
        <v>Eduard Salich</v>
      </c>
      <c r="BB8" s="1">
        <f t="shared" si="39"/>
        <v>9</v>
      </c>
    </row>
    <row r="9" spans="1:54" ht="12.75" customHeight="1">
      <c r="A9" s="178"/>
      <c r="B9" s="55">
        <v>5</v>
      </c>
      <c r="C9" s="55">
        <v>5</v>
      </c>
      <c r="D9" s="54" t="str">
        <f>VLOOKUP((B9*10)+1,'Llistat de jugadors'!$K$3:$AQ$322,33,0)</f>
        <v>Laura Alonso</v>
      </c>
      <c r="E9" s="13">
        <v>10</v>
      </c>
      <c r="F9" s="13">
        <v>6</v>
      </c>
      <c r="G9" s="13">
        <v>4</v>
      </c>
      <c r="H9" s="55">
        <f t="shared" si="0"/>
        <v>20</v>
      </c>
      <c r="I9" s="54">
        <f t="shared" si="1"/>
        <v>1</v>
      </c>
      <c r="J9" s="54">
        <f t="shared" si="2"/>
        <v>1</v>
      </c>
      <c r="K9" s="54">
        <f t="shared" si="3"/>
        <v>1</v>
      </c>
      <c r="L9" s="54">
        <f t="shared" si="4"/>
        <v>0</v>
      </c>
      <c r="M9" s="54">
        <f t="shared" si="5"/>
        <v>0</v>
      </c>
      <c r="N9" s="54">
        <f t="shared" si="6"/>
        <v>0</v>
      </c>
      <c r="O9" s="54">
        <f t="shared" si="7"/>
        <v>0</v>
      </c>
      <c r="P9" s="55">
        <f t="shared" si="32"/>
        <v>5</v>
      </c>
      <c r="Q9" s="54" t="str">
        <f t="shared" si="8"/>
        <v>Laura Alonso</v>
      </c>
      <c r="R9" s="12">
        <v>10</v>
      </c>
      <c r="S9" s="12">
        <v>2</v>
      </c>
      <c r="T9" s="12">
        <v>10</v>
      </c>
      <c r="U9" s="54">
        <f t="shared" si="9"/>
        <v>22</v>
      </c>
      <c r="V9" s="54">
        <f t="shared" si="10"/>
        <v>2</v>
      </c>
      <c r="W9" s="54">
        <f t="shared" si="33"/>
        <v>0</v>
      </c>
      <c r="X9" s="54">
        <f t="shared" si="34"/>
        <v>0</v>
      </c>
      <c r="Y9" s="54">
        <f t="shared" si="11"/>
        <v>0</v>
      </c>
      <c r="Z9" s="54">
        <f t="shared" si="12"/>
        <v>1</v>
      </c>
      <c r="AA9" s="54">
        <f t="shared" si="13"/>
        <v>0</v>
      </c>
      <c r="AB9" s="54">
        <f t="shared" si="14"/>
        <v>0</v>
      </c>
      <c r="AC9" s="55">
        <v>5</v>
      </c>
      <c r="AD9" s="54" t="str">
        <f t="shared" si="15"/>
        <v>Laura Alonso</v>
      </c>
      <c r="AE9" s="12">
        <v>1</v>
      </c>
      <c r="AF9" s="12">
        <v>4</v>
      </c>
      <c r="AG9" s="12">
        <v>10</v>
      </c>
      <c r="AH9" s="54">
        <f t="shared" si="16"/>
        <v>15</v>
      </c>
      <c r="AI9" s="54">
        <f t="shared" si="17"/>
        <v>1</v>
      </c>
      <c r="AJ9" s="54">
        <f t="shared" si="18"/>
        <v>0</v>
      </c>
      <c r="AK9" s="54">
        <f t="shared" si="19"/>
        <v>1</v>
      </c>
      <c r="AL9" s="54">
        <f t="shared" si="20"/>
        <v>0</v>
      </c>
      <c r="AM9" s="54">
        <f t="shared" si="21"/>
        <v>0</v>
      </c>
      <c r="AN9" s="54">
        <f t="shared" si="22"/>
        <v>1</v>
      </c>
      <c r="AO9" s="54">
        <f t="shared" si="23"/>
        <v>0</v>
      </c>
      <c r="AP9" s="54">
        <f t="shared" si="24"/>
        <v>57</v>
      </c>
      <c r="AQ9" s="54">
        <f t="shared" si="25"/>
        <v>6.333333333333333</v>
      </c>
      <c r="AR9" s="58">
        <f t="shared" si="35"/>
        <v>4</v>
      </c>
      <c r="AS9" s="1">
        <f t="shared" si="26"/>
        <v>1</v>
      </c>
      <c r="AT9" s="1">
        <f t="shared" si="27"/>
        <v>2</v>
      </c>
      <c r="AU9" s="1">
        <f t="shared" si="28"/>
        <v>0</v>
      </c>
      <c r="AV9" s="1">
        <f t="shared" si="29"/>
        <v>1</v>
      </c>
      <c r="AW9" s="1">
        <f t="shared" si="30"/>
        <v>1</v>
      </c>
      <c r="AX9" s="1">
        <f t="shared" si="31"/>
        <v>0</v>
      </c>
      <c r="AY9" s="1" t="str">
        <f t="shared" si="36"/>
        <v>Laura Alonso</v>
      </c>
      <c r="AZ9" s="1" t="b">
        <f t="shared" si="37"/>
        <v>0</v>
      </c>
      <c r="BA9" s="1" t="str">
        <f t="shared" si="38"/>
        <v>Laura Alonso</v>
      </c>
      <c r="BB9" s="1">
        <f t="shared" si="39"/>
        <v>9</v>
      </c>
    </row>
    <row r="10" spans="1:54" ht="12.75" customHeight="1">
      <c r="A10" s="178"/>
      <c r="B10" s="55">
        <v>6</v>
      </c>
      <c r="C10" s="55">
        <v>6</v>
      </c>
      <c r="D10" s="54" t="str">
        <f>VLOOKUP((B10*10)+1,'Llistat de jugadors'!$K$3:$AQ$322,33,0)</f>
        <v>Jan Illas</v>
      </c>
      <c r="E10" s="13">
        <v>6</v>
      </c>
      <c r="F10" s="13">
        <v>10</v>
      </c>
      <c r="G10" s="13">
        <v>6</v>
      </c>
      <c r="H10" s="55">
        <f t="shared" si="0"/>
        <v>22</v>
      </c>
      <c r="I10" s="54">
        <f t="shared" si="1"/>
        <v>1</v>
      </c>
      <c r="J10" s="54">
        <f t="shared" si="2"/>
        <v>2</v>
      </c>
      <c r="K10" s="54">
        <f t="shared" si="3"/>
        <v>0</v>
      </c>
      <c r="L10" s="54">
        <f t="shared" si="4"/>
        <v>0</v>
      </c>
      <c r="M10" s="54">
        <f t="shared" si="5"/>
        <v>0</v>
      </c>
      <c r="N10" s="54">
        <f t="shared" si="6"/>
        <v>0</v>
      </c>
      <c r="O10" s="54">
        <f t="shared" si="7"/>
        <v>0</v>
      </c>
      <c r="P10" s="55">
        <f t="shared" si="32"/>
        <v>6</v>
      </c>
      <c r="Q10" s="54" t="str">
        <f t="shared" si="8"/>
        <v>Jan Illas</v>
      </c>
      <c r="R10" s="12">
        <v>6</v>
      </c>
      <c r="S10" s="12">
        <v>4</v>
      </c>
      <c r="T10" s="12">
        <v>10</v>
      </c>
      <c r="U10" s="54">
        <f t="shared" si="9"/>
        <v>20</v>
      </c>
      <c r="V10" s="54">
        <f t="shared" si="10"/>
        <v>1</v>
      </c>
      <c r="W10" s="54">
        <f t="shared" si="33"/>
        <v>1</v>
      </c>
      <c r="X10" s="54">
        <f t="shared" si="34"/>
        <v>1</v>
      </c>
      <c r="Y10" s="54">
        <f t="shared" si="11"/>
        <v>0</v>
      </c>
      <c r="Z10" s="54">
        <f t="shared" si="12"/>
        <v>0</v>
      </c>
      <c r="AA10" s="54">
        <f t="shared" si="13"/>
        <v>0</v>
      </c>
      <c r="AB10" s="54">
        <f t="shared" si="14"/>
        <v>0</v>
      </c>
      <c r="AC10" s="55">
        <v>6</v>
      </c>
      <c r="AD10" s="54" t="str">
        <f t="shared" si="15"/>
        <v>Jan Illas</v>
      </c>
      <c r="AE10" s="12">
        <v>4</v>
      </c>
      <c r="AF10" s="12">
        <v>3</v>
      </c>
      <c r="AG10" s="12">
        <v>6</v>
      </c>
      <c r="AH10" s="54">
        <f t="shared" si="16"/>
        <v>13</v>
      </c>
      <c r="AI10" s="54">
        <f t="shared" si="17"/>
        <v>0</v>
      </c>
      <c r="AJ10" s="54">
        <f t="shared" si="18"/>
        <v>1</v>
      </c>
      <c r="AK10" s="54">
        <f t="shared" si="19"/>
        <v>1</v>
      </c>
      <c r="AL10" s="54">
        <f t="shared" si="20"/>
        <v>1</v>
      </c>
      <c r="AM10" s="54">
        <f t="shared" si="21"/>
        <v>0</v>
      </c>
      <c r="AN10" s="54">
        <f t="shared" si="22"/>
        <v>0</v>
      </c>
      <c r="AO10" s="54">
        <f t="shared" si="23"/>
        <v>0</v>
      </c>
      <c r="AP10" s="54">
        <f t="shared" si="24"/>
        <v>55</v>
      </c>
      <c r="AQ10" s="54">
        <f t="shared" si="25"/>
        <v>6.1111111111111107</v>
      </c>
      <c r="AR10" s="58">
        <f t="shared" si="35"/>
        <v>2</v>
      </c>
      <c r="AS10" s="1">
        <f t="shared" si="26"/>
        <v>4</v>
      </c>
      <c r="AT10" s="1">
        <f t="shared" si="27"/>
        <v>2</v>
      </c>
      <c r="AU10" s="1">
        <f t="shared" si="28"/>
        <v>1</v>
      </c>
      <c r="AV10" s="1">
        <f t="shared" si="29"/>
        <v>0</v>
      </c>
      <c r="AW10" s="1">
        <f t="shared" si="30"/>
        <v>0</v>
      </c>
      <c r="AX10" s="1">
        <f t="shared" si="31"/>
        <v>0</v>
      </c>
      <c r="AY10" s="1" t="str">
        <f t="shared" si="36"/>
        <v>Jan Illas</v>
      </c>
      <c r="AZ10" s="1" t="b">
        <f t="shared" si="37"/>
        <v>0</v>
      </c>
      <c r="BA10" s="1" t="str">
        <f t="shared" si="38"/>
        <v>Jan Illas</v>
      </c>
      <c r="BB10" s="1">
        <f t="shared" si="39"/>
        <v>9</v>
      </c>
    </row>
    <row r="11" spans="1:54" ht="12.75" customHeight="1">
      <c r="A11" s="178"/>
      <c r="B11" s="55">
        <v>7</v>
      </c>
      <c r="C11" s="55">
        <v>7</v>
      </c>
      <c r="D11" s="54" t="str">
        <f>VLOOKUP((B11*10)+1,'Llistat de jugadors'!$K$3:$AQ$322,33,0)</f>
        <v>Francesc Sitjà</v>
      </c>
      <c r="E11" s="13">
        <v>4</v>
      </c>
      <c r="F11" s="13">
        <v>10</v>
      </c>
      <c r="G11" s="13">
        <v>10</v>
      </c>
      <c r="H11" s="55">
        <f t="shared" si="0"/>
        <v>24</v>
      </c>
      <c r="I11" s="54">
        <f t="shared" si="1"/>
        <v>2</v>
      </c>
      <c r="J11" s="54">
        <f t="shared" si="2"/>
        <v>0</v>
      </c>
      <c r="K11" s="54">
        <f t="shared" si="3"/>
        <v>1</v>
      </c>
      <c r="L11" s="54">
        <f t="shared" si="4"/>
        <v>0</v>
      </c>
      <c r="M11" s="54">
        <f t="shared" si="5"/>
        <v>0</v>
      </c>
      <c r="N11" s="54">
        <f t="shared" si="6"/>
        <v>0</v>
      </c>
      <c r="O11" s="54">
        <f t="shared" si="7"/>
        <v>0</v>
      </c>
      <c r="P11" s="55">
        <f t="shared" si="32"/>
        <v>7</v>
      </c>
      <c r="Q11" s="54" t="str">
        <f t="shared" si="8"/>
        <v>Francesc Sitjà</v>
      </c>
      <c r="R11" s="12">
        <v>4</v>
      </c>
      <c r="S11" s="12">
        <v>10</v>
      </c>
      <c r="T11" s="12">
        <v>6</v>
      </c>
      <c r="U11" s="54">
        <f t="shared" si="9"/>
        <v>20</v>
      </c>
      <c r="V11" s="54">
        <f t="shared" si="10"/>
        <v>1</v>
      </c>
      <c r="W11" s="54">
        <f t="shared" si="33"/>
        <v>1</v>
      </c>
      <c r="X11" s="54">
        <f t="shared" si="34"/>
        <v>1</v>
      </c>
      <c r="Y11" s="54">
        <f t="shared" si="11"/>
        <v>0</v>
      </c>
      <c r="Z11" s="54">
        <f t="shared" si="12"/>
        <v>0</v>
      </c>
      <c r="AA11" s="54">
        <f t="shared" si="13"/>
        <v>0</v>
      </c>
      <c r="AB11" s="54">
        <f t="shared" si="14"/>
        <v>0</v>
      </c>
      <c r="AC11" s="55">
        <v>7</v>
      </c>
      <c r="AD11" s="54" t="str">
        <f t="shared" si="15"/>
        <v>Francesc Sitjà</v>
      </c>
      <c r="AE11" s="12">
        <v>10</v>
      </c>
      <c r="AF11" s="12">
        <v>10</v>
      </c>
      <c r="AG11" s="12">
        <v>6</v>
      </c>
      <c r="AH11" s="54">
        <f t="shared" si="16"/>
        <v>26</v>
      </c>
      <c r="AI11" s="54">
        <f t="shared" si="17"/>
        <v>2</v>
      </c>
      <c r="AJ11" s="54">
        <f t="shared" si="18"/>
        <v>1</v>
      </c>
      <c r="AK11" s="54">
        <f t="shared" si="19"/>
        <v>0</v>
      </c>
      <c r="AL11" s="54">
        <f t="shared" si="20"/>
        <v>0</v>
      </c>
      <c r="AM11" s="54">
        <f t="shared" si="21"/>
        <v>0</v>
      </c>
      <c r="AN11" s="54">
        <f t="shared" si="22"/>
        <v>0</v>
      </c>
      <c r="AO11" s="54">
        <f t="shared" si="23"/>
        <v>0</v>
      </c>
      <c r="AP11" s="54">
        <f t="shared" si="24"/>
        <v>70</v>
      </c>
      <c r="AQ11" s="54">
        <f t="shared" si="25"/>
        <v>7.7777777777777777</v>
      </c>
      <c r="AR11" s="58">
        <f t="shared" si="35"/>
        <v>5</v>
      </c>
      <c r="AS11" s="1">
        <f t="shared" si="26"/>
        <v>2</v>
      </c>
      <c r="AT11" s="1">
        <f t="shared" si="27"/>
        <v>2</v>
      </c>
      <c r="AU11" s="1">
        <f t="shared" si="28"/>
        <v>0</v>
      </c>
      <c r="AV11" s="1">
        <f t="shared" si="29"/>
        <v>0</v>
      </c>
      <c r="AW11" s="1">
        <f t="shared" si="30"/>
        <v>0</v>
      </c>
      <c r="AX11" s="1">
        <f t="shared" si="31"/>
        <v>0</v>
      </c>
      <c r="AY11" s="1" t="str">
        <f t="shared" si="36"/>
        <v>Francesc Sitjà</v>
      </c>
      <c r="AZ11" s="1" t="b">
        <f t="shared" si="37"/>
        <v>0</v>
      </c>
      <c r="BA11" s="1" t="str">
        <f t="shared" si="38"/>
        <v>Francesc Sitjà</v>
      </c>
      <c r="BB11" s="1">
        <f t="shared" si="39"/>
        <v>9</v>
      </c>
    </row>
    <row r="12" spans="1:54" ht="12.75" customHeight="1">
      <c r="A12" s="178"/>
      <c r="B12" s="55">
        <v>8</v>
      </c>
      <c r="C12" s="55">
        <v>8</v>
      </c>
      <c r="D12" s="54" t="str">
        <f>VLOOKUP((B12*10)+1,'Llistat de jugadors'!$K$3:$AQ$322,33,0)</f>
        <v>Rafa Ruiz (EDS)</v>
      </c>
      <c r="E12" s="13">
        <v>10</v>
      </c>
      <c r="F12" s="13">
        <v>10</v>
      </c>
      <c r="G12" s="13">
        <v>6</v>
      </c>
      <c r="H12" s="55">
        <f t="shared" si="0"/>
        <v>26</v>
      </c>
      <c r="I12" s="54">
        <f t="shared" si="1"/>
        <v>2</v>
      </c>
      <c r="J12" s="54">
        <f t="shared" si="2"/>
        <v>1</v>
      </c>
      <c r="K12" s="54">
        <f t="shared" si="3"/>
        <v>0</v>
      </c>
      <c r="L12" s="54">
        <f t="shared" si="4"/>
        <v>0</v>
      </c>
      <c r="M12" s="54">
        <f t="shared" si="5"/>
        <v>0</v>
      </c>
      <c r="N12" s="54">
        <f t="shared" si="6"/>
        <v>0</v>
      </c>
      <c r="O12" s="54">
        <f t="shared" si="7"/>
        <v>0</v>
      </c>
      <c r="P12" s="55">
        <f t="shared" si="32"/>
        <v>8</v>
      </c>
      <c r="Q12" s="54" t="str">
        <f t="shared" si="8"/>
        <v>Rafa Ruiz (EDS)</v>
      </c>
      <c r="R12" s="12">
        <v>10</v>
      </c>
      <c r="S12" s="12">
        <v>10</v>
      </c>
      <c r="T12" s="12">
        <v>4</v>
      </c>
      <c r="U12" s="54">
        <f t="shared" si="9"/>
        <v>24</v>
      </c>
      <c r="V12" s="54">
        <f t="shared" si="10"/>
        <v>2</v>
      </c>
      <c r="W12" s="54">
        <f t="shared" si="33"/>
        <v>0</v>
      </c>
      <c r="X12" s="54">
        <f t="shared" si="34"/>
        <v>1</v>
      </c>
      <c r="Y12" s="54">
        <f t="shared" si="11"/>
        <v>0</v>
      </c>
      <c r="Z12" s="54">
        <f t="shared" si="12"/>
        <v>0</v>
      </c>
      <c r="AA12" s="54">
        <f t="shared" si="13"/>
        <v>0</v>
      </c>
      <c r="AB12" s="54">
        <f t="shared" si="14"/>
        <v>0</v>
      </c>
      <c r="AC12" s="55">
        <v>8</v>
      </c>
      <c r="AD12" s="54" t="str">
        <f t="shared" si="15"/>
        <v>Rafa Ruiz (EDS)</v>
      </c>
      <c r="AE12" s="12">
        <v>6</v>
      </c>
      <c r="AF12" s="12">
        <v>6</v>
      </c>
      <c r="AG12" s="12">
        <v>6</v>
      </c>
      <c r="AH12" s="54">
        <f t="shared" si="16"/>
        <v>18</v>
      </c>
      <c r="AI12" s="54">
        <f t="shared" si="17"/>
        <v>0</v>
      </c>
      <c r="AJ12" s="54">
        <f t="shared" si="18"/>
        <v>3</v>
      </c>
      <c r="AK12" s="54">
        <f t="shared" si="19"/>
        <v>0</v>
      </c>
      <c r="AL12" s="54">
        <f t="shared" si="20"/>
        <v>0</v>
      </c>
      <c r="AM12" s="54">
        <f t="shared" si="21"/>
        <v>0</v>
      </c>
      <c r="AN12" s="54">
        <f t="shared" si="22"/>
        <v>0</v>
      </c>
      <c r="AO12" s="54">
        <f t="shared" si="23"/>
        <v>0</v>
      </c>
      <c r="AP12" s="54">
        <f t="shared" si="24"/>
        <v>68</v>
      </c>
      <c r="AQ12" s="54">
        <f t="shared" si="25"/>
        <v>7.5555555555555554</v>
      </c>
      <c r="AR12" s="58">
        <f t="shared" si="35"/>
        <v>4</v>
      </c>
      <c r="AS12" s="1">
        <f t="shared" si="26"/>
        <v>4</v>
      </c>
      <c r="AT12" s="1">
        <f t="shared" si="27"/>
        <v>1</v>
      </c>
      <c r="AU12" s="1">
        <f t="shared" si="28"/>
        <v>0</v>
      </c>
      <c r="AV12" s="1">
        <f t="shared" si="29"/>
        <v>0</v>
      </c>
      <c r="AW12" s="1">
        <f t="shared" si="30"/>
        <v>0</v>
      </c>
      <c r="AX12" s="1">
        <f t="shared" si="31"/>
        <v>0</v>
      </c>
      <c r="AY12" s="1" t="str">
        <f t="shared" si="36"/>
        <v>Rafa Ruiz (EDS)</v>
      </c>
      <c r="AZ12" s="1" t="b">
        <f t="shared" si="37"/>
        <v>0</v>
      </c>
      <c r="BA12" s="1" t="str">
        <f t="shared" si="38"/>
        <v>Rafa Ruiz (EDS)</v>
      </c>
      <c r="BB12" s="1">
        <f t="shared" si="39"/>
        <v>9</v>
      </c>
    </row>
    <row r="13" spans="1:54" ht="12.75" customHeight="1">
      <c r="A13" s="178"/>
      <c r="B13" s="55">
        <v>9</v>
      </c>
      <c r="C13" s="55">
        <v>9</v>
      </c>
      <c r="D13" s="54" t="str">
        <f>VLOOKUP((B13*10)+1,'Llistat de jugadors'!$K$3:$AQ$322,33,0)</f>
        <v>Lluc Carbonell</v>
      </c>
      <c r="E13" s="13">
        <v>4</v>
      </c>
      <c r="F13" s="13">
        <v>3</v>
      </c>
      <c r="G13" s="13">
        <v>10</v>
      </c>
      <c r="H13" s="55">
        <f t="shared" si="0"/>
        <v>17</v>
      </c>
      <c r="I13" s="54">
        <f t="shared" si="1"/>
        <v>1</v>
      </c>
      <c r="J13" s="54">
        <f t="shared" si="2"/>
        <v>0</v>
      </c>
      <c r="K13" s="54">
        <f t="shared" si="3"/>
        <v>1</v>
      </c>
      <c r="L13" s="54">
        <f t="shared" si="4"/>
        <v>1</v>
      </c>
      <c r="M13" s="54">
        <f t="shared" si="5"/>
        <v>0</v>
      </c>
      <c r="N13" s="54">
        <f t="shared" si="6"/>
        <v>0</v>
      </c>
      <c r="O13" s="54">
        <f t="shared" si="7"/>
        <v>0</v>
      </c>
      <c r="P13" s="55">
        <f t="shared" si="32"/>
        <v>9</v>
      </c>
      <c r="Q13" s="54" t="str">
        <f t="shared" si="8"/>
        <v>Lluc Carbonell</v>
      </c>
      <c r="R13" s="12">
        <v>10</v>
      </c>
      <c r="S13" s="12">
        <v>10</v>
      </c>
      <c r="T13" s="12">
        <v>4</v>
      </c>
      <c r="U13" s="54">
        <f t="shared" si="9"/>
        <v>24</v>
      </c>
      <c r="V13" s="54">
        <f t="shared" si="10"/>
        <v>2</v>
      </c>
      <c r="W13" s="54">
        <f t="shared" si="33"/>
        <v>0</v>
      </c>
      <c r="X13" s="54">
        <f t="shared" si="34"/>
        <v>1</v>
      </c>
      <c r="Y13" s="54">
        <f t="shared" si="11"/>
        <v>0</v>
      </c>
      <c r="Z13" s="54">
        <f t="shared" si="12"/>
        <v>0</v>
      </c>
      <c r="AA13" s="54">
        <f t="shared" si="13"/>
        <v>0</v>
      </c>
      <c r="AB13" s="54">
        <f t="shared" si="14"/>
        <v>0</v>
      </c>
      <c r="AC13" s="55">
        <v>9</v>
      </c>
      <c r="AD13" s="54" t="str">
        <f t="shared" si="15"/>
        <v>Lluc Carbonell</v>
      </c>
      <c r="AE13" s="12">
        <v>4</v>
      </c>
      <c r="AF13" s="12">
        <v>4</v>
      </c>
      <c r="AG13" s="12">
        <v>3</v>
      </c>
      <c r="AH13" s="54">
        <f t="shared" si="16"/>
        <v>11</v>
      </c>
      <c r="AI13" s="54">
        <f t="shared" si="17"/>
        <v>0</v>
      </c>
      <c r="AJ13" s="54">
        <f t="shared" si="18"/>
        <v>0</v>
      </c>
      <c r="AK13" s="54">
        <f t="shared" si="19"/>
        <v>2</v>
      </c>
      <c r="AL13" s="54">
        <f t="shared" si="20"/>
        <v>1</v>
      </c>
      <c r="AM13" s="54">
        <f t="shared" si="21"/>
        <v>0</v>
      </c>
      <c r="AN13" s="54">
        <f t="shared" si="22"/>
        <v>0</v>
      </c>
      <c r="AO13" s="54">
        <f t="shared" si="23"/>
        <v>0</v>
      </c>
      <c r="AP13" s="54">
        <f t="shared" si="24"/>
        <v>52</v>
      </c>
      <c r="AQ13" s="54">
        <f t="shared" si="25"/>
        <v>5.7777777777777777</v>
      </c>
      <c r="AR13" s="58">
        <f t="shared" si="35"/>
        <v>3</v>
      </c>
      <c r="AS13" s="1">
        <f t="shared" si="26"/>
        <v>0</v>
      </c>
      <c r="AT13" s="1">
        <f t="shared" si="27"/>
        <v>4</v>
      </c>
      <c r="AU13" s="1">
        <f t="shared" si="28"/>
        <v>2</v>
      </c>
      <c r="AV13" s="1">
        <f t="shared" si="29"/>
        <v>0</v>
      </c>
      <c r="AW13" s="1">
        <f t="shared" si="30"/>
        <v>0</v>
      </c>
      <c r="AX13" s="1">
        <f t="shared" si="31"/>
        <v>0</v>
      </c>
      <c r="AY13" s="1" t="str">
        <f t="shared" si="36"/>
        <v>Lluc Carbonell</v>
      </c>
      <c r="AZ13" s="1" t="b">
        <f t="shared" si="37"/>
        <v>0</v>
      </c>
      <c r="BA13" s="1" t="str">
        <f t="shared" si="38"/>
        <v>Lluc Carbonell</v>
      </c>
      <c r="BB13" s="1">
        <f t="shared" si="39"/>
        <v>9</v>
      </c>
    </row>
    <row r="14" spans="1:54" ht="12.75" customHeight="1">
      <c r="A14" s="178"/>
      <c r="B14" s="55">
        <v>10</v>
      </c>
      <c r="C14" s="55">
        <v>10</v>
      </c>
      <c r="D14" s="54" t="str">
        <f>VLOOKUP((B14*10)+1,'Llistat de jugadors'!$K$3:$AQ$322,33,0)</f>
        <v>David Manresa</v>
      </c>
      <c r="E14" s="13">
        <v>10</v>
      </c>
      <c r="F14" s="13">
        <v>4</v>
      </c>
      <c r="G14" s="13">
        <v>10</v>
      </c>
      <c r="H14" s="55">
        <f t="shared" si="0"/>
        <v>24</v>
      </c>
      <c r="I14" s="54">
        <f t="shared" si="1"/>
        <v>2</v>
      </c>
      <c r="J14" s="54">
        <f t="shared" si="2"/>
        <v>0</v>
      </c>
      <c r="K14" s="54">
        <f t="shared" si="3"/>
        <v>1</v>
      </c>
      <c r="L14" s="54">
        <f t="shared" si="4"/>
        <v>0</v>
      </c>
      <c r="M14" s="54">
        <f t="shared" si="5"/>
        <v>0</v>
      </c>
      <c r="N14" s="54">
        <f t="shared" si="6"/>
        <v>0</v>
      </c>
      <c r="O14" s="54">
        <f t="shared" si="7"/>
        <v>0</v>
      </c>
      <c r="P14" s="55">
        <f t="shared" si="32"/>
        <v>10</v>
      </c>
      <c r="Q14" s="54" t="str">
        <f t="shared" si="8"/>
        <v>David Manresa</v>
      </c>
      <c r="R14" s="12">
        <v>6</v>
      </c>
      <c r="S14" s="12">
        <v>10</v>
      </c>
      <c r="T14" s="12">
        <v>10</v>
      </c>
      <c r="U14" s="54">
        <f t="shared" si="9"/>
        <v>26</v>
      </c>
      <c r="V14" s="54">
        <f t="shared" si="10"/>
        <v>2</v>
      </c>
      <c r="W14" s="54">
        <f t="shared" si="33"/>
        <v>1</v>
      </c>
      <c r="X14" s="54">
        <f t="shared" si="34"/>
        <v>0</v>
      </c>
      <c r="Y14" s="54">
        <f t="shared" si="11"/>
        <v>0</v>
      </c>
      <c r="Z14" s="54">
        <f t="shared" si="12"/>
        <v>0</v>
      </c>
      <c r="AA14" s="54">
        <f t="shared" si="13"/>
        <v>0</v>
      </c>
      <c r="AB14" s="54">
        <f t="shared" si="14"/>
        <v>0</v>
      </c>
      <c r="AC14" s="55">
        <v>10</v>
      </c>
      <c r="AD14" s="54" t="str">
        <f t="shared" si="15"/>
        <v>David Manresa</v>
      </c>
      <c r="AE14" s="12">
        <v>4</v>
      </c>
      <c r="AF14" s="12">
        <v>4</v>
      </c>
      <c r="AG14" s="12">
        <v>4</v>
      </c>
      <c r="AH14" s="54">
        <f t="shared" si="16"/>
        <v>12</v>
      </c>
      <c r="AI14" s="54">
        <f t="shared" si="17"/>
        <v>0</v>
      </c>
      <c r="AJ14" s="54">
        <f t="shared" si="18"/>
        <v>0</v>
      </c>
      <c r="AK14" s="54">
        <f t="shared" si="19"/>
        <v>3</v>
      </c>
      <c r="AL14" s="54">
        <f t="shared" si="20"/>
        <v>0</v>
      </c>
      <c r="AM14" s="54">
        <f t="shared" si="21"/>
        <v>0</v>
      </c>
      <c r="AN14" s="54">
        <f t="shared" si="22"/>
        <v>0</v>
      </c>
      <c r="AO14" s="54">
        <f t="shared" si="23"/>
        <v>0</v>
      </c>
      <c r="AP14" s="54">
        <f t="shared" si="24"/>
        <v>62</v>
      </c>
      <c r="AQ14" s="54">
        <f t="shared" si="25"/>
        <v>6.8888888888888893</v>
      </c>
      <c r="AR14" s="58">
        <f t="shared" si="35"/>
        <v>4</v>
      </c>
      <c r="AS14" s="1">
        <f t="shared" si="26"/>
        <v>1</v>
      </c>
      <c r="AT14" s="1">
        <f t="shared" si="27"/>
        <v>4</v>
      </c>
      <c r="AU14" s="1">
        <f t="shared" si="28"/>
        <v>0</v>
      </c>
      <c r="AV14" s="1">
        <f t="shared" si="29"/>
        <v>0</v>
      </c>
      <c r="AW14" s="1">
        <f t="shared" si="30"/>
        <v>0</v>
      </c>
      <c r="AX14" s="1">
        <f t="shared" si="31"/>
        <v>0</v>
      </c>
      <c r="AY14" s="1" t="str">
        <f t="shared" si="36"/>
        <v>David Manresa</v>
      </c>
      <c r="AZ14" s="1" t="b">
        <f t="shared" si="37"/>
        <v>0</v>
      </c>
      <c r="BA14" s="1" t="str">
        <f t="shared" si="38"/>
        <v>David Manresa</v>
      </c>
      <c r="BB14" s="1">
        <f t="shared" si="39"/>
        <v>9</v>
      </c>
    </row>
    <row r="15" spans="1:54" ht="12.75" customHeight="1">
      <c r="A15" s="178"/>
      <c r="B15" s="55">
        <v>11</v>
      </c>
      <c r="C15" s="55">
        <v>11</v>
      </c>
      <c r="D15" s="54" t="str">
        <f>VLOOKUP((B15*10)+1,'Llistat de jugadors'!$K$3:$AQ$322,33,0)</f>
        <v>Sofia Alcover</v>
      </c>
      <c r="E15" s="13">
        <v>10</v>
      </c>
      <c r="F15" s="13">
        <v>10</v>
      </c>
      <c r="G15" s="13">
        <v>10</v>
      </c>
      <c r="H15" s="55">
        <f t="shared" si="0"/>
        <v>30</v>
      </c>
      <c r="I15" s="54">
        <f t="shared" si="1"/>
        <v>3</v>
      </c>
      <c r="J15" s="54">
        <f t="shared" si="2"/>
        <v>0</v>
      </c>
      <c r="K15" s="54">
        <f t="shared" si="3"/>
        <v>0</v>
      </c>
      <c r="L15" s="54">
        <f t="shared" si="4"/>
        <v>0</v>
      </c>
      <c r="M15" s="54">
        <f t="shared" si="5"/>
        <v>0</v>
      </c>
      <c r="N15" s="54">
        <f t="shared" si="6"/>
        <v>0</v>
      </c>
      <c r="O15" s="54">
        <f t="shared" si="7"/>
        <v>0</v>
      </c>
      <c r="P15" s="55">
        <f t="shared" si="32"/>
        <v>11</v>
      </c>
      <c r="Q15" s="54" t="str">
        <f t="shared" si="8"/>
        <v>Sofia Alcover</v>
      </c>
      <c r="R15" s="12">
        <v>10</v>
      </c>
      <c r="S15" s="12">
        <v>6</v>
      </c>
      <c r="T15" s="12">
        <v>2</v>
      </c>
      <c r="U15" s="54">
        <f t="shared" si="9"/>
        <v>18</v>
      </c>
      <c r="V15" s="54">
        <f t="shared" si="10"/>
        <v>1</v>
      </c>
      <c r="W15" s="54">
        <f t="shared" si="33"/>
        <v>1</v>
      </c>
      <c r="X15" s="54">
        <f t="shared" si="34"/>
        <v>0</v>
      </c>
      <c r="Y15" s="54">
        <f t="shared" si="11"/>
        <v>0</v>
      </c>
      <c r="Z15" s="54">
        <f t="shared" si="12"/>
        <v>1</v>
      </c>
      <c r="AA15" s="54">
        <f t="shared" si="13"/>
        <v>0</v>
      </c>
      <c r="AB15" s="54">
        <f t="shared" si="14"/>
        <v>0</v>
      </c>
      <c r="AC15" s="55">
        <v>11</v>
      </c>
      <c r="AD15" s="54" t="str">
        <f t="shared" si="15"/>
        <v>Sofia Alcover</v>
      </c>
      <c r="AE15" s="12">
        <v>6</v>
      </c>
      <c r="AF15" s="12">
        <v>10</v>
      </c>
      <c r="AG15" s="12">
        <v>3</v>
      </c>
      <c r="AH15" s="54">
        <f t="shared" si="16"/>
        <v>19</v>
      </c>
      <c r="AI15" s="54">
        <f t="shared" si="17"/>
        <v>1</v>
      </c>
      <c r="AJ15" s="54">
        <f t="shared" si="18"/>
        <v>1</v>
      </c>
      <c r="AK15" s="54">
        <f t="shared" si="19"/>
        <v>0</v>
      </c>
      <c r="AL15" s="54">
        <f t="shared" si="20"/>
        <v>1</v>
      </c>
      <c r="AM15" s="54">
        <f t="shared" si="21"/>
        <v>0</v>
      </c>
      <c r="AN15" s="54">
        <f t="shared" si="22"/>
        <v>0</v>
      </c>
      <c r="AO15" s="54">
        <f t="shared" si="23"/>
        <v>0</v>
      </c>
      <c r="AP15" s="54">
        <f t="shared" si="24"/>
        <v>67</v>
      </c>
      <c r="AQ15" s="54">
        <f t="shared" si="25"/>
        <v>7.4444444444444446</v>
      </c>
      <c r="AR15" s="58">
        <f t="shared" si="35"/>
        <v>5</v>
      </c>
      <c r="AS15" s="1">
        <f t="shared" si="26"/>
        <v>2</v>
      </c>
      <c r="AT15" s="1">
        <f t="shared" si="27"/>
        <v>0</v>
      </c>
      <c r="AU15" s="1">
        <f t="shared" si="28"/>
        <v>1</v>
      </c>
      <c r="AV15" s="1">
        <f t="shared" si="29"/>
        <v>1</v>
      </c>
      <c r="AW15" s="1">
        <f t="shared" si="30"/>
        <v>0</v>
      </c>
      <c r="AX15" s="1">
        <f t="shared" si="31"/>
        <v>0</v>
      </c>
      <c r="AY15" s="1" t="str">
        <f t="shared" si="36"/>
        <v>Sofia Alcover</v>
      </c>
      <c r="AZ15" s="1" t="b">
        <f t="shared" si="37"/>
        <v>0</v>
      </c>
      <c r="BA15" s="1" t="str">
        <f t="shared" si="38"/>
        <v>Sofia Alcover</v>
      </c>
      <c r="BB15" s="1">
        <f t="shared" si="39"/>
        <v>9</v>
      </c>
    </row>
    <row r="16" spans="1:54" ht="12.75" customHeight="1">
      <c r="A16" s="178"/>
      <c r="B16" s="55">
        <v>12</v>
      </c>
      <c r="C16" s="55">
        <v>12</v>
      </c>
      <c r="D16" s="54" t="str">
        <f>VLOOKUP((B16*10)+1,'Llistat de jugadors'!$K$3:$AQ$322,33,0)</f>
        <v>Julian Garcia</v>
      </c>
      <c r="E16" s="13">
        <v>6</v>
      </c>
      <c r="F16" s="13">
        <v>3</v>
      </c>
      <c r="G16" s="13">
        <v>10</v>
      </c>
      <c r="H16" s="55">
        <f t="shared" si="0"/>
        <v>19</v>
      </c>
      <c r="I16" s="54">
        <f t="shared" si="1"/>
        <v>1</v>
      </c>
      <c r="J16" s="54">
        <f t="shared" si="2"/>
        <v>1</v>
      </c>
      <c r="K16" s="54">
        <f t="shared" si="3"/>
        <v>0</v>
      </c>
      <c r="L16" s="54">
        <f t="shared" si="4"/>
        <v>1</v>
      </c>
      <c r="M16" s="54">
        <f t="shared" si="5"/>
        <v>0</v>
      </c>
      <c r="N16" s="54">
        <f t="shared" si="6"/>
        <v>0</v>
      </c>
      <c r="O16" s="54">
        <f t="shared" si="7"/>
        <v>0</v>
      </c>
      <c r="P16" s="55">
        <f t="shared" si="32"/>
        <v>12</v>
      </c>
      <c r="Q16" s="54" t="str">
        <f t="shared" si="8"/>
        <v>Julian Garcia</v>
      </c>
      <c r="R16" s="12">
        <v>6</v>
      </c>
      <c r="S16" s="12">
        <v>10</v>
      </c>
      <c r="T16" s="12">
        <v>10</v>
      </c>
      <c r="U16" s="54">
        <f t="shared" si="9"/>
        <v>26</v>
      </c>
      <c r="V16" s="54">
        <f t="shared" si="10"/>
        <v>2</v>
      </c>
      <c r="W16" s="54">
        <f t="shared" si="33"/>
        <v>1</v>
      </c>
      <c r="X16" s="54">
        <f t="shared" si="34"/>
        <v>0</v>
      </c>
      <c r="Y16" s="54">
        <f t="shared" si="11"/>
        <v>0</v>
      </c>
      <c r="Z16" s="54">
        <f t="shared" si="12"/>
        <v>0</v>
      </c>
      <c r="AA16" s="54">
        <f t="shared" si="13"/>
        <v>0</v>
      </c>
      <c r="AB16" s="54">
        <f t="shared" si="14"/>
        <v>0</v>
      </c>
      <c r="AC16" s="55">
        <v>12</v>
      </c>
      <c r="AD16" s="54" t="str">
        <f t="shared" si="15"/>
        <v>Julian Garcia</v>
      </c>
      <c r="AE16" s="12">
        <v>10</v>
      </c>
      <c r="AF16" s="12">
        <v>4</v>
      </c>
      <c r="AG16" s="12">
        <v>6</v>
      </c>
      <c r="AH16" s="54">
        <f t="shared" si="16"/>
        <v>20</v>
      </c>
      <c r="AI16" s="54">
        <f t="shared" si="17"/>
        <v>1</v>
      </c>
      <c r="AJ16" s="54">
        <f t="shared" si="18"/>
        <v>1</v>
      </c>
      <c r="AK16" s="54">
        <f t="shared" si="19"/>
        <v>1</v>
      </c>
      <c r="AL16" s="54">
        <f t="shared" si="20"/>
        <v>0</v>
      </c>
      <c r="AM16" s="54">
        <f t="shared" si="21"/>
        <v>0</v>
      </c>
      <c r="AN16" s="54">
        <f t="shared" si="22"/>
        <v>0</v>
      </c>
      <c r="AO16" s="54">
        <f t="shared" si="23"/>
        <v>0</v>
      </c>
      <c r="AP16" s="54">
        <f t="shared" si="24"/>
        <v>65</v>
      </c>
      <c r="AQ16" s="54">
        <f t="shared" si="25"/>
        <v>7.2222222222222223</v>
      </c>
      <c r="AR16" s="58">
        <f t="shared" si="35"/>
        <v>4</v>
      </c>
      <c r="AS16" s="1">
        <f t="shared" si="26"/>
        <v>3</v>
      </c>
      <c r="AT16" s="1">
        <f t="shared" si="27"/>
        <v>1</v>
      </c>
      <c r="AU16" s="1">
        <f t="shared" si="28"/>
        <v>1</v>
      </c>
      <c r="AV16" s="1">
        <f t="shared" si="29"/>
        <v>0</v>
      </c>
      <c r="AW16" s="1">
        <f t="shared" si="30"/>
        <v>0</v>
      </c>
      <c r="AX16" s="1">
        <f t="shared" si="31"/>
        <v>0</v>
      </c>
      <c r="AY16" s="1" t="str">
        <f t="shared" si="36"/>
        <v>Julian Garcia</v>
      </c>
      <c r="AZ16" s="1" t="b">
        <f t="shared" si="37"/>
        <v>0</v>
      </c>
      <c r="BA16" s="1" t="str">
        <f t="shared" si="38"/>
        <v>Julian Garcia</v>
      </c>
      <c r="BB16" s="1">
        <f t="shared" si="39"/>
        <v>9</v>
      </c>
    </row>
    <row r="17" spans="1:54" ht="12.75" customHeight="1">
      <c r="A17" s="178"/>
      <c r="B17" s="55">
        <v>13</v>
      </c>
      <c r="C17" s="55">
        <v>13</v>
      </c>
      <c r="D17" s="54" t="str">
        <f>VLOOKUP((B17*10)+1,'Llistat de jugadors'!$K$3:$AQ$322,33,0)</f>
        <v>Francisco Romera</v>
      </c>
      <c r="E17" s="13">
        <v>3</v>
      </c>
      <c r="F17" s="13">
        <v>2</v>
      </c>
      <c r="G17" s="13">
        <v>6</v>
      </c>
      <c r="H17" s="55">
        <f t="shared" si="0"/>
        <v>11</v>
      </c>
      <c r="I17" s="54">
        <f t="shared" si="1"/>
        <v>0</v>
      </c>
      <c r="J17" s="54">
        <f t="shared" si="2"/>
        <v>1</v>
      </c>
      <c r="K17" s="54">
        <f t="shared" si="3"/>
        <v>0</v>
      </c>
      <c r="L17" s="54">
        <f t="shared" si="4"/>
        <v>1</v>
      </c>
      <c r="M17" s="54">
        <f t="shared" si="5"/>
        <v>1</v>
      </c>
      <c r="N17" s="54">
        <f t="shared" si="6"/>
        <v>0</v>
      </c>
      <c r="O17" s="54">
        <f t="shared" si="7"/>
        <v>0</v>
      </c>
      <c r="P17" s="55">
        <f t="shared" si="32"/>
        <v>13</v>
      </c>
      <c r="Q17" s="54" t="str">
        <f t="shared" si="8"/>
        <v>Francisco Romera</v>
      </c>
      <c r="R17" s="12">
        <v>10</v>
      </c>
      <c r="S17" s="12">
        <v>10</v>
      </c>
      <c r="T17" s="12">
        <v>10</v>
      </c>
      <c r="U17" s="54">
        <f t="shared" si="9"/>
        <v>30</v>
      </c>
      <c r="V17" s="54">
        <f t="shared" si="10"/>
        <v>3</v>
      </c>
      <c r="W17" s="54">
        <f t="shared" si="33"/>
        <v>0</v>
      </c>
      <c r="X17" s="54">
        <f t="shared" si="34"/>
        <v>0</v>
      </c>
      <c r="Y17" s="54">
        <f t="shared" si="11"/>
        <v>0</v>
      </c>
      <c r="Z17" s="54">
        <f t="shared" si="12"/>
        <v>0</v>
      </c>
      <c r="AA17" s="54">
        <f t="shared" si="13"/>
        <v>0</v>
      </c>
      <c r="AB17" s="54">
        <f t="shared" si="14"/>
        <v>0</v>
      </c>
      <c r="AC17" s="55">
        <v>13</v>
      </c>
      <c r="AD17" s="54" t="str">
        <f t="shared" si="15"/>
        <v>Francisco Romera</v>
      </c>
      <c r="AE17" s="12">
        <v>10</v>
      </c>
      <c r="AF17" s="12">
        <v>4</v>
      </c>
      <c r="AG17" s="12">
        <v>10</v>
      </c>
      <c r="AH17" s="54">
        <f t="shared" si="16"/>
        <v>24</v>
      </c>
      <c r="AI17" s="54">
        <f t="shared" si="17"/>
        <v>2</v>
      </c>
      <c r="AJ17" s="54">
        <f t="shared" si="18"/>
        <v>0</v>
      </c>
      <c r="AK17" s="54">
        <f t="shared" si="19"/>
        <v>1</v>
      </c>
      <c r="AL17" s="54">
        <f t="shared" si="20"/>
        <v>0</v>
      </c>
      <c r="AM17" s="54">
        <f t="shared" si="21"/>
        <v>0</v>
      </c>
      <c r="AN17" s="54">
        <f t="shared" si="22"/>
        <v>0</v>
      </c>
      <c r="AO17" s="54">
        <f t="shared" si="23"/>
        <v>0</v>
      </c>
      <c r="AP17" s="54">
        <f t="shared" si="24"/>
        <v>65</v>
      </c>
      <c r="AQ17" s="54">
        <f t="shared" si="25"/>
        <v>7.2222222222222223</v>
      </c>
      <c r="AR17" s="58">
        <f t="shared" si="35"/>
        <v>5</v>
      </c>
      <c r="AS17" s="1">
        <f t="shared" si="26"/>
        <v>1</v>
      </c>
      <c r="AT17" s="1">
        <f t="shared" si="27"/>
        <v>1</v>
      </c>
      <c r="AU17" s="1">
        <f t="shared" si="28"/>
        <v>1</v>
      </c>
      <c r="AV17" s="1">
        <f t="shared" si="29"/>
        <v>1</v>
      </c>
      <c r="AW17" s="1">
        <f t="shared" si="30"/>
        <v>0</v>
      </c>
      <c r="AX17" s="1">
        <f t="shared" si="31"/>
        <v>0</v>
      </c>
      <c r="AY17" s="1" t="str">
        <f t="shared" si="36"/>
        <v>Francisco Romera</v>
      </c>
      <c r="AZ17" s="1" t="b">
        <f t="shared" si="37"/>
        <v>0</v>
      </c>
      <c r="BA17" s="1" t="str">
        <f t="shared" si="38"/>
        <v>Francisco Romera</v>
      </c>
      <c r="BB17" s="1">
        <f t="shared" si="39"/>
        <v>9</v>
      </c>
    </row>
    <row r="18" spans="1:54" ht="12.75" customHeight="1">
      <c r="A18" s="178"/>
      <c r="B18" s="55">
        <v>14</v>
      </c>
      <c r="C18" s="55">
        <v>14</v>
      </c>
      <c r="D18" s="54" t="str">
        <f>VLOOKUP((B18*10)+1,'Llistat de jugadors'!$K$3:$AQ$322,33,0)</f>
        <v>Ivan Moreno</v>
      </c>
      <c r="E18" s="13">
        <v>3</v>
      </c>
      <c r="F18" s="13">
        <v>6</v>
      </c>
      <c r="G18" s="13">
        <v>4</v>
      </c>
      <c r="H18" s="55">
        <f t="shared" si="0"/>
        <v>13</v>
      </c>
      <c r="I18" s="54">
        <f t="shared" si="1"/>
        <v>0</v>
      </c>
      <c r="J18" s="54">
        <f t="shared" si="2"/>
        <v>1</v>
      </c>
      <c r="K18" s="54">
        <f t="shared" si="3"/>
        <v>1</v>
      </c>
      <c r="L18" s="54">
        <f t="shared" si="4"/>
        <v>1</v>
      </c>
      <c r="M18" s="54">
        <f t="shared" si="5"/>
        <v>0</v>
      </c>
      <c r="N18" s="54">
        <f t="shared" ref="N18:N28" si="40">COUNTIF(E18:G18,1)</f>
        <v>0</v>
      </c>
      <c r="O18" s="54">
        <f t="shared" ref="O18:O28" si="41">COUNTIF(E18:G18,0)</f>
        <v>0</v>
      </c>
      <c r="P18" s="55">
        <f t="shared" si="32"/>
        <v>14</v>
      </c>
      <c r="Q18" s="54" t="str">
        <f t="shared" si="8"/>
        <v>Ivan Moreno</v>
      </c>
      <c r="R18" s="12">
        <v>3</v>
      </c>
      <c r="S18" s="12">
        <v>3</v>
      </c>
      <c r="T18" s="12">
        <v>10</v>
      </c>
      <c r="U18" s="54">
        <f t="shared" ref="U18:U28" si="42">R18+S18+T18</f>
        <v>16</v>
      </c>
      <c r="V18" s="54">
        <f t="shared" si="10"/>
        <v>1</v>
      </c>
      <c r="W18" s="54">
        <f t="shared" ref="W18:W28" si="43">COUNTIF(R18:T18,6)</f>
        <v>0</v>
      </c>
      <c r="X18" s="54">
        <f t="shared" ref="X18:X28" si="44">COUNTIF(R18:T18,4)</f>
        <v>0</v>
      </c>
      <c r="Y18" s="54">
        <f t="shared" ref="Y18:Y28" si="45">COUNTIF(R18:T18,3)</f>
        <v>2</v>
      </c>
      <c r="Z18" s="54">
        <f t="shared" ref="Z18:Z28" si="46">COUNTIF(R18:T18,2)</f>
        <v>0</v>
      </c>
      <c r="AA18" s="54">
        <f t="shared" ref="AA18:AA28" si="47">COUNTIF(R18:T18,1)</f>
        <v>0</v>
      </c>
      <c r="AB18" s="54">
        <f t="shared" ref="AB18:AB28" si="48">COUNTIF(R18:T18,0)</f>
        <v>0</v>
      </c>
      <c r="AC18" s="55">
        <v>14</v>
      </c>
      <c r="AD18" s="54" t="str">
        <f t="shared" si="15"/>
        <v>Ivan Moreno</v>
      </c>
      <c r="AE18" s="12">
        <v>4</v>
      </c>
      <c r="AF18" s="12">
        <v>6</v>
      </c>
      <c r="AG18" s="12">
        <v>10</v>
      </c>
      <c r="AH18" s="54">
        <f t="shared" ref="AH18:AH44" si="49">AE18+AF18+AG18</f>
        <v>20</v>
      </c>
      <c r="AI18" s="54">
        <f t="shared" ref="AI18:AI44" si="50">COUNTIF(AE18:AG18,10)</f>
        <v>1</v>
      </c>
      <c r="AJ18" s="54">
        <f t="shared" ref="AJ18:AJ44" si="51">COUNTIF(AE18:AG18,6)</f>
        <v>1</v>
      </c>
      <c r="AK18" s="54">
        <f t="shared" ref="AK18:AK44" si="52">COUNTIF(AE18:AG18,4)</f>
        <v>1</v>
      </c>
      <c r="AL18" s="54">
        <f t="shared" ref="AL18:AL44" si="53">COUNTIF(AE18:AG18,3)</f>
        <v>0</v>
      </c>
      <c r="AM18" s="54">
        <f t="shared" ref="AM18:AM44" si="54">COUNTIF(AE18:AG18,2)</f>
        <v>0</v>
      </c>
      <c r="AN18" s="54">
        <f t="shared" ref="AN18:AN44" si="55">COUNTIF(AE18:AG18,1)</f>
        <v>0</v>
      </c>
      <c r="AO18" s="54">
        <f t="shared" ref="AO18:AO44" si="56">COUNTIF(AE18:AG18,0)</f>
        <v>0</v>
      </c>
      <c r="AP18" s="54">
        <f t="shared" ref="AP18:AP44" si="57">H18+U18+AH18</f>
        <v>49</v>
      </c>
      <c r="AQ18" s="54">
        <f t="shared" si="25"/>
        <v>5.4444444444444446</v>
      </c>
      <c r="AR18" s="58">
        <f t="shared" si="35"/>
        <v>2</v>
      </c>
      <c r="AS18" s="1">
        <f t="shared" ref="AS18:AS44" si="58">J18+W18+AJ18</f>
        <v>2</v>
      </c>
      <c r="AT18" s="1">
        <f t="shared" ref="AT18:AT44" si="59">K18+X18+AK18</f>
        <v>2</v>
      </c>
      <c r="AU18" s="1">
        <f t="shared" ref="AU18:AU44" si="60">L18+Y18+AL18</f>
        <v>3</v>
      </c>
      <c r="AV18" s="1">
        <f t="shared" ref="AV18:AV44" si="61">M18+Z18+AM18</f>
        <v>0</v>
      </c>
      <c r="AW18" s="1">
        <f t="shared" ref="AW18:AW44" si="62">N18+AA18+AN18</f>
        <v>0</v>
      </c>
      <c r="AX18" s="1">
        <f t="shared" ref="AX18:AX44" si="63">O18+AB18+AO18</f>
        <v>0</v>
      </c>
      <c r="AY18" s="1" t="str">
        <f t="shared" si="36"/>
        <v>Ivan Moreno</v>
      </c>
      <c r="AZ18" s="1" t="b">
        <f t="shared" si="37"/>
        <v>0</v>
      </c>
      <c r="BA18" s="1" t="str">
        <f t="shared" si="38"/>
        <v>Ivan Moreno</v>
      </c>
      <c r="BB18" s="1">
        <f t="shared" si="39"/>
        <v>9</v>
      </c>
    </row>
    <row r="19" spans="1:54" ht="12.75" customHeight="1">
      <c r="A19" s="178"/>
      <c r="B19" s="55">
        <v>15</v>
      </c>
      <c r="C19" s="55">
        <v>15</v>
      </c>
      <c r="D19" s="54" t="str">
        <f>VLOOKUP((B19*10)+1,'Llistat de jugadors'!$K$3:$AQ$322,33,0)</f>
        <v>Óscar López</v>
      </c>
      <c r="E19" s="13">
        <v>2</v>
      </c>
      <c r="F19" s="13">
        <v>0</v>
      </c>
      <c r="G19" s="13">
        <v>3</v>
      </c>
      <c r="H19" s="55">
        <f t="shared" si="0"/>
        <v>5</v>
      </c>
      <c r="I19" s="54">
        <f t="shared" si="1"/>
        <v>0</v>
      </c>
      <c r="J19" s="54">
        <f t="shared" si="2"/>
        <v>0</v>
      </c>
      <c r="K19" s="54">
        <f t="shared" si="3"/>
        <v>0</v>
      </c>
      <c r="L19" s="54">
        <f t="shared" si="4"/>
        <v>1</v>
      </c>
      <c r="M19" s="54">
        <f t="shared" si="5"/>
        <v>1</v>
      </c>
      <c r="N19" s="54">
        <f t="shared" si="40"/>
        <v>0</v>
      </c>
      <c r="O19" s="54">
        <f t="shared" si="41"/>
        <v>1</v>
      </c>
      <c r="P19" s="55">
        <f t="shared" si="32"/>
        <v>15</v>
      </c>
      <c r="Q19" s="54" t="str">
        <f t="shared" si="8"/>
        <v>Óscar López</v>
      </c>
      <c r="R19" s="12">
        <v>10</v>
      </c>
      <c r="S19" s="12">
        <v>10</v>
      </c>
      <c r="T19" s="12">
        <v>3</v>
      </c>
      <c r="U19" s="54">
        <f t="shared" si="42"/>
        <v>23</v>
      </c>
      <c r="V19" s="54">
        <f t="shared" si="10"/>
        <v>2</v>
      </c>
      <c r="W19" s="54">
        <f t="shared" si="43"/>
        <v>0</v>
      </c>
      <c r="X19" s="54">
        <f t="shared" si="44"/>
        <v>0</v>
      </c>
      <c r="Y19" s="54">
        <f t="shared" si="45"/>
        <v>1</v>
      </c>
      <c r="Z19" s="54">
        <f t="shared" si="46"/>
        <v>0</v>
      </c>
      <c r="AA19" s="54">
        <f t="shared" si="47"/>
        <v>0</v>
      </c>
      <c r="AB19" s="54">
        <f t="shared" si="48"/>
        <v>0</v>
      </c>
      <c r="AC19" s="55">
        <v>15</v>
      </c>
      <c r="AD19" s="54" t="str">
        <f t="shared" si="15"/>
        <v>Óscar López</v>
      </c>
      <c r="AE19" s="12">
        <v>10</v>
      </c>
      <c r="AF19" s="12">
        <v>10</v>
      </c>
      <c r="AG19" s="12">
        <v>10</v>
      </c>
      <c r="AH19" s="54">
        <f t="shared" si="49"/>
        <v>30</v>
      </c>
      <c r="AI19" s="54">
        <f t="shared" si="50"/>
        <v>3</v>
      </c>
      <c r="AJ19" s="54">
        <f t="shared" si="51"/>
        <v>0</v>
      </c>
      <c r="AK19" s="54">
        <f t="shared" si="52"/>
        <v>0</v>
      </c>
      <c r="AL19" s="54">
        <f t="shared" si="53"/>
        <v>0</v>
      </c>
      <c r="AM19" s="54">
        <f t="shared" si="54"/>
        <v>0</v>
      </c>
      <c r="AN19" s="54">
        <f t="shared" si="55"/>
        <v>0</v>
      </c>
      <c r="AO19" s="54">
        <f t="shared" si="56"/>
        <v>0</v>
      </c>
      <c r="AP19" s="54">
        <f t="shared" si="57"/>
        <v>58</v>
      </c>
      <c r="AQ19" s="54">
        <f t="shared" si="25"/>
        <v>6.4444444444444446</v>
      </c>
      <c r="AR19" s="58">
        <f t="shared" si="35"/>
        <v>5</v>
      </c>
      <c r="AS19" s="1">
        <f t="shared" si="58"/>
        <v>0</v>
      </c>
      <c r="AT19" s="1">
        <f t="shared" si="59"/>
        <v>0</v>
      </c>
      <c r="AU19" s="1">
        <f t="shared" si="60"/>
        <v>2</v>
      </c>
      <c r="AV19" s="1">
        <f t="shared" si="61"/>
        <v>1</v>
      </c>
      <c r="AW19" s="1">
        <f t="shared" si="62"/>
        <v>0</v>
      </c>
      <c r="AX19" s="1">
        <f t="shared" si="63"/>
        <v>1</v>
      </c>
      <c r="AY19" s="1" t="str">
        <f t="shared" si="36"/>
        <v>Óscar López</v>
      </c>
      <c r="AZ19" s="1" t="b">
        <f t="shared" si="37"/>
        <v>0</v>
      </c>
      <c r="BA19" s="1" t="str">
        <f t="shared" si="38"/>
        <v>Óscar López</v>
      </c>
      <c r="BB19" s="1">
        <f t="shared" si="39"/>
        <v>9</v>
      </c>
    </row>
    <row r="20" spans="1:54" ht="12.75" customHeight="1">
      <c r="A20" s="178"/>
      <c r="B20" s="55">
        <v>16</v>
      </c>
      <c r="C20" s="55">
        <v>16</v>
      </c>
      <c r="D20" s="54" t="str">
        <f>VLOOKUP((B20*10)+1,'Llistat de jugadors'!$K$3:$AQ$322,33,0)</f>
        <v>Marc Ruiz</v>
      </c>
      <c r="E20" s="13">
        <v>4</v>
      </c>
      <c r="F20" s="13">
        <v>3</v>
      </c>
      <c r="G20" s="13">
        <v>2</v>
      </c>
      <c r="H20" s="55">
        <f t="shared" si="0"/>
        <v>9</v>
      </c>
      <c r="I20" s="54">
        <f t="shared" si="1"/>
        <v>0</v>
      </c>
      <c r="J20" s="54">
        <f t="shared" si="2"/>
        <v>0</v>
      </c>
      <c r="K20" s="54">
        <f t="shared" si="3"/>
        <v>1</v>
      </c>
      <c r="L20" s="54">
        <f t="shared" si="4"/>
        <v>1</v>
      </c>
      <c r="M20" s="54">
        <f t="shared" si="5"/>
        <v>1</v>
      </c>
      <c r="N20" s="54">
        <f t="shared" si="40"/>
        <v>0</v>
      </c>
      <c r="O20" s="54">
        <f t="shared" si="41"/>
        <v>0</v>
      </c>
      <c r="P20" s="55">
        <f t="shared" si="32"/>
        <v>16</v>
      </c>
      <c r="Q20" s="54" t="str">
        <f t="shared" si="8"/>
        <v>Marc Ruiz</v>
      </c>
      <c r="R20" s="12">
        <v>6</v>
      </c>
      <c r="S20" s="12">
        <v>4</v>
      </c>
      <c r="T20" s="12">
        <v>10</v>
      </c>
      <c r="U20" s="54">
        <f t="shared" si="42"/>
        <v>20</v>
      </c>
      <c r="V20" s="54">
        <f t="shared" si="10"/>
        <v>1</v>
      </c>
      <c r="W20" s="54">
        <f t="shared" si="43"/>
        <v>1</v>
      </c>
      <c r="X20" s="54">
        <f t="shared" si="44"/>
        <v>1</v>
      </c>
      <c r="Y20" s="54">
        <f t="shared" si="45"/>
        <v>0</v>
      </c>
      <c r="Z20" s="54">
        <f t="shared" si="46"/>
        <v>0</v>
      </c>
      <c r="AA20" s="54">
        <f t="shared" si="47"/>
        <v>0</v>
      </c>
      <c r="AB20" s="54">
        <f t="shared" si="48"/>
        <v>0</v>
      </c>
      <c r="AC20" s="55">
        <v>16</v>
      </c>
      <c r="AD20" s="54" t="str">
        <f t="shared" si="15"/>
        <v>Marc Ruiz</v>
      </c>
      <c r="AE20" s="12">
        <v>2</v>
      </c>
      <c r="AF20" s="12">
        <v>4</v>
      </c>
      <c r="AG20" s="12">
        <v>10</v>
      </c>
      <c r="AH20" s="54">
        <f t="shared" si="49"/>
        <v>16</v>
      </c>
      <c r="AI20" s="54">
        <f t="shared" si="50"/>
        <v>1</v>
      </c>
      <c r="AJ20" s="54">
        <f t="shared" si="51"/>
        <v>0</v>
      </c>
      <c r="AK20" s="54">
        <f t="shared" si="52"/>
        <v>1</v>
      </c>
      <c r="AL20" s="54">
        <f t="shared" si="53"/>
        <v>0</v>
      </c>
      <c r="AM20" s="54">
        <f t="shared" si="54"/>
        <v>1</v>
      </c>
      <c r="AN20" s="54">
        <f t="shared" si="55"/>
        <v>0</v>
      </c>
      <c r="AO20" s="54">
        <f t="shared" si="56"/>
        <v>0</v>
      </c>
      <c r="AP20" s="54">
        <f t="shared" si="57"/>
        <v>45</v>
      </c>
      <c r="AQ20" s="54">
        <f t="shared" si="25"/>
        <v>5</v>
      </c>
      <c r="AR20" s="58">
        <f t="shared" si="35"/>
        <v>2</v>
      </c>
      <c r="AS20" s="1">
        <f t="shared" si="58"/>
        <v>1</v>
      </c>
      <c r="AT20" s="1">
        <f t="shared" si="59"/>
        <v>3</v>
      </c>
      <c r="AU20" s="1">
        <f t="shared" si="60"/>
        <v>1</v>
      </c>
      <c r="AV20" s="1">
        <f t="shared" si="61"/>
        <v>2</v>
      </c>
      <c r="AW20" s="1">
        <f t="shared" si="62"/>
        <v>0</v>
      </c>
      <c r="AX20" s="1">
        <f t="shared" si="63"/>
        <v>0</v>
      </c>
      <c r="AY20" s="1" t="str">
        <f t="shared" si="36"/>
        <v>Marc Ruiz</v>
      </c>
      <c r="AZ20" s="1" t="b">
        <f t="shared" si="37"/>
        <v>0</v>
      </c>
      <c r="BA20" s="1" t="str">
        <f t="shared" si="38"/>
        <v>Marc Ruiz</v>
      </c>
      <c r="BB20" s="1">
        <f t="shared" si="39"/>
        <v>9</v>
      </c>
    </row>
    <row r="21" spans="1:54" ht="12.75" customHeight="1">
      <c r="A21" s="178"/>
      <c r="B21" s="55">
        <v>17</v>
      </c>
      <c r="C21" s="55">
        <v>17</v>
      </c>
      <c r="D21" s="54" t="str">
        <f>VLOOKUP((B21*10)+1,'Llistat de jugadors'!$K$3:$AQ$322,33,0)</f>
        <v>Txús Correa</v>
      </c>
      <c r="E21" s="13">
        <v>10</v>
      </c>
      <c r="F21" s="13">
        <v>1</v>
      </c>
      <c r="G21" s="13">
        <v>10</v>
      </c>
      <c r="H21" s="55">
        <f t="shared" si="0"/>
        <v>21</v>
      </c>
      <c r="I21" s="54">
        <f t="shared" si="1"/>
        <v>2</v>
      </c>
      <c r="J21" s="54">
        <f t="shared" si="2"/>
        <v>0</v>
      </c>
      <c r="K21" s="54">
        <f t="shared" si="3"/>
        <v>0</v>
      </c>
      <c r="L21" s="54">
        <f t="shared" si="4"/>
        <v>0</v>
      </c>
      <c r="M21" s="54">
        <f t="shared" si="5"/>
        <v>0</v>
      </c>
      <c r="N21" s="54">
        <f t="shared" si="40"/>
        <v>1</v>
      </c>
      <c r="O21" s="54">
        <f t="shared" si="41"/>
        <v>0</v>
      </c>
      <c r="P21" s="55">
        <f t="shared" si="32"/>
        <v>17</v>
      </c>
      <c r="Q21" s="54" t="str">
        <f t="shared" si="8"/>
        <v>Txús Correa</v>
      </c>
      <c r="R21" s="12">
        <v>4</v>
      </c>
      <c r="S21" s="12">
        <v>0</v>
      </c>
      <c r="T21" s="12">
        <v>10</v>
      </c>
      <c r="U21" s="54">
        <f t="shared" si="42"/>
        <v>14</v>
      </c>
      <c r="V21" s="54">
        <f t="shared" si="10"/>
        <v>1</v>
      </c>
      <c r="W21" s="54">
        <f t="shared" si="43"/>
        <v>0</v>
      </c>
      <c r="X21" s="54">
        <f t="shared" si="44"/>
        <v>1</v>
      </c>
      <c r="Y21" s="54">
        <f t="shared" si="45"/>
        <v>0</v>
      </c>
      <c r="Z21" s="54">
        <f t="shared" si="46"/>
        <v>0</v>
      </c>
      <c r="AA21" s="54">
        <f t="shared" si="47"/>
        <v>0</v>
      </c>
      <c r="AB21" s="54">
        <f t="shared" si="48"/>
        <v>1</v>
      </c>
      <c r="AC21" s="55">
        <v>17</v>
      </c>
      <c r="AD21" s="54" t="str">
        <f t="shared" si="15"/>
        <v>Txús Correa</v>
      </c>
      <c r="AE21" s="12">
        <v>2</v>
      </c>
      <c r="AF21" s="12">
        <v>4</v>
      </c>
      <c r="AG21" s="12">
        <v>10</v>
      </c>
      <c r="AH21" s="54">
        <f t="shared" si="49"/>
        <v>16</v>
      </c>
      <c r="AI21" s="54">
        <f t="shared" si="50"/>
        <v>1</v>
      </c>
      <c r="AJ21" s="54">
        <f t="shared" si="51"/>
        <v>0</v>
      </c>
      <c r="AK21" s="54">
        <f t="shared" si="52"/>
        <v>1</v>
      </c>
      <c r="AL21" s="54">
        <f t="shared" si="53"/>
        <v>0</v>
      </c>
      <c r="AM21" s="54">
        <f t="shared" si="54"/>
        <v>1</v>
      </c>
      <c r="AN21" s="54">
        <f t="shared" si="55"/>
        <v>0</v>
      </c>
      <c r="AO21" s="54">
        <f t="shared" si="56"/>
        <v>0</v>
      </c>
      <c r="AP21" s="54">
        <f t="shared" si="57"/>
        <v>51</v>
      </c>
      <c r="AQ21" s="54">
        <f t="shared" si="25"/>
        <v>5.666666666666667</v>
      </c>
      <c r="AR21" s="58">
        <f t="shared" si="35"/>
        <v>4</v>
      </c>
      <c r="AS21" s="1">
        <f t="shared" si="58"/>
        <v>0</v>
      </c>
      <c r="AT21" s="1">
        <f t="shared" si="59"/>
        <v>2</v>
      </c>
      <c r="AU21" s="1">
        <f t="shared" si="60"/>
        <v>0</v>
      </c>
      <c r="AV21" s="1">
        <f t="shared" si="61"/>
        <v>1</v>
      </c>
      <c r="AW21" s="1">
        <f t="shared" si="62"/>
        <v>1</v>
      </c>
      <c r="AX21" s="1">
        <f t="shared" si="63"/>
        <v>1</v>
      </c>
      <c r="AY21" s="1" t="str">
        <f t="shared" si="36"/>
        <v>Txús Correa</v>
      </c>
      <c r="AZ21" s="1" t="b">
        <f t="shared" si="37"/>
        <v>0</v>
      </c>
      <c r="BA21" s="1" t="str">
        <f t="shared" si="38"/>
        <v>Txús Correa</v>
      </c>
      <c r="BB21" s="1">
        <f t="shared" si="39"/>
        <v>9</v>
      </c>
    </row>
    <row r="22" spans="1:54" ht="12.75" customHeight="1">
      <c r="A22" s="178"/>
      <c r="B22" s="55">
        <v>18</v>
      </c>
      <c r="C22" s="55">
        <v>18</v>
      </c>
      <c r="D22" s="54" t="str">
        <f>VLOOKUP((B22*10)+1,'Llistat de jugadors'!$K$3:$AQ$322,33,0)</f>
        <v>Abril Fernández</v>
      </c>
      <c r="E22" s="13">
        <v>10</v>
      </c>
      <c r="F22" s="13">
        <v>4</v>
      </c>
      <c r="G22" s="13">
        <v>10</v>
      </c>
      <c r="H22" s="55">
        <f t="shared" si="0"/>
        <v>24</v>
      </c>
      <c r="I22" s="54">
        <f t="shared" si="1"/>
        <v>2</v>
      </c>
      <c r="J22" s="54">
        <f t="shared" si="2"/>
        <v>0</v>
      </c>
      <c r="K22" s="54">
        <f t="shared" si="3"/>
        <v>1</v>
      </c>
      <c r="L22" s="54">
        <f t="shared" si="4"/>
        <v>0</v>
      </c>
      <c r="M22" s="54">
        <f t="shared" si="5"/>
        <v>0</v>
      </c>
      <c r="N22" s="54">
        <f t="shared" si="40"/>
        <v>0</v>
      </c>
      <c r="O22" s="54">
        <f t="shared" si="41"/>
        <v>0</v>
      </c>
      <c r="P22" s="55">
        <f t="shared" si="32"/>
        <v>18</v>
      </c>
      <c r="Q22" s="54" t="str">
        <f t="shared" si="8"/>
        <v>Abril Fernández</v>
      </c>
      <c r="R22" s="12">
        <v>4</v>
      </c>
      <c r="S22" s="12">
        <v>1</v>
      </c>
      <c r="T22" s="12">
        <v>3</v>
      </c>
      <c r="U22" s="54">
        <f t="shared" si="42"/>
        <v>8</v>
      </c>
      <c r="V22" s="54">
        <f t="shared" si="10"/>
        <v>0</v>
      </c>
      <c r="W22" s="54">
        <f t="shared" si="43"/>
        <v>0</v>
      </c>
      <c r="X22" s="54">
        <f t="shared" si="44"/>
        <v>1</v>
      </c>
      <c r="Y22" s="54">
        <f t="shared" si="45"/>
        <v>1</v>
      </c>
      <c r="Z22" s="54">
        <f t="shared" si="46"/>
        <v>0</v>
      </c>
      <c r="AA22" s="54">
        <f t="shared" si="47"/>
        <v>1</v>
      </c>
      <c r="AB22" s="54">
        <f t="shared" si="48"/>
        <v>0</v>
      </c>
      <c r="AC22" s="55">
        <v>18</v>
      </c>
      <c r="AD22" s="54" t="str">
        <f t="shared" si="15"/>
        <v>Abril Fernández</v>
      </c>
      <c r="AE22" s="12">
        <v>2</v>
      </c>
      <c r="AF22" s="12">
        <v>10</v>
      </c>
      <c r="AG22" s="12">
        <v>4</v>
      </c>
      <c r="AH22" s="54">
        <f t="shared" si="49"/>
        <v>16</v>
      </c>
      <c r="AI22" s="54">
        <f t="shared" si="50"/>
        <v>1</v>
      </c>
      <c r="AJ22" s="54">
        <f t="shared" si="51"/>
        <v>0</v>
      </c>
      <c r="AK22" s="54">
        <f t="shared" si="52"/>
        <v>1</v>
      </c>
      <c r="AL22" s="54">
        <f t="shared" si="53"/>
        <v>0</v>
      </c>
      <c r="AM22" s="54">
        <f t="shared" si="54"/>
        <v>1</v>
      </c>
      <c r="AN22" s="54">
        <f t="shared" si="55"/>
        <v>0</v>
      </c>
      <c r="AO22" s="54">
        <f t="shared" si="56"/>
        <v>0</v>
      </c>
      <c r="AP22" s="54">
        <f t="shared" si="57"/>
        <v>48</v>
      </c>
      <c r="AQ22" s="54">
        <f t="shared" si="25"/>
        <v>5.333333333333333</v>
      </c>
      <c r="AR22" s="58">
        <f t="shared" si="35"/>
        <v>3</v>
      </c>
      <c r="AS22" s="1">
        <f t="shared" si="58"/>
        <v>0</v>
      </c>
      <c r="AT22" s="1">
        <f t="shared" si="59"/>
        <v>3</v>
      </c>
      <c r="AU22" s="1">
        <f t="shared" si="60"/>
        <v>1</v>
      </c>
      <c r="AV22" s="1">
        <f t="shared" si="61"/>
        <v>1</v>
      </c>
      <c r="AW22" s="1">
        <f t="shared" si="62"/>
        <v>1</v>
      </c>
      <c r="AX22" s="1">
        <f t="shared" si="63"/>
        <v>0</v>
      </c>
      <c r="AY22" s="1" t="str">
        <f t="shared" si="36"/>
        <v>Abril Fernández</v>
      </c>
      <c r="AZ22" s="1" t="b">
        <f t="shared" si="37"/>
        <v>0</v>
      </c>
      <c r="BA22" s="1" t="str">
        <f t="shared" si="38"/>
        <v>Abril Fernández</v>
      </c>
      <c r="BB22" s="1">
        <f t="shared" si="39"/>
        <v>9</v>
      </c>
    </row>
    <row r="23" spans="1:54" ht="12.75" customHeight="1">
      <c r="A23" s="178"/>
      <c r="B23" s="55">
        <v>19</v>
      </c>
      <c r="C23" s="55">
        <v>1</v>
      </c>
      <c r="D23" s="54" t="str">
        <f>VLOOKUP((B23*10)+1,'Llistat de jugadors'!$K$3:$AQ$322,33,0)</f>
        <v>Llorenç Serra</v>
      </c>
      <c r="E23" s="13">
        <v>10</v>
      </c>
      <c r="F23" s="13">
        <v>10</v>
      </c>
      <c r="G23" s="13">
        <v>4</v>
      </c>
      <c r="H23" s="55">
        <f t="shared" si="0"/>
        <v>24</v>
      </c>
      <c r="I23" s="54">
        <f t="shared" si="1"/>
        <v>2</v>
      </c>
      <c r="J23" s="54">
        <f t="shared" si="2"/>
        <v>0</v>
      </c>
      <c r="K23" s="54">
        <f t="shared" si="3"/>
        <v>1</v>
      </c>
      <c r="L23" s="54">
        <f t="shared" si="4"/>
        <v>0</v>
      </c>
      <c r="M23" s="54">
        <f t="shared" si="5"/>
        <v>0</v>
      </c>
      <c r="N23" s="54">
        <f t="shared" si="40"/>
        <v>0</v>
      </c>
      <c r="O23" s="54">
        <f t="shared" si="41"/>
        <v>0</v>
      </c>
      <c r="P23" s="55">
        <f t="shared" si="32"/>
        <v>19</v>
      </c>
      <c r="Q23" s="54" t="str">
        <f t="shared" si="8"/>
        <v>Llorenç Serra</v>
      </c>
      <c r="R23" s="12">
        <v>10</v>
      </c>
      <c r="S23" s="12">
        <v>10</v>
      </c>
      <c r="T23" s="12">
        <v>10</v>
      </c>
      <c r="U23" s="54">
        <f t="shared" si="42"/>
        <v>30</v>
      </c>
      <c r="V23" s="54">
        <f t="shared" si="10"/>
        <v>3</v>
      </c>
      <c r="W23" s="54">
        <f t="shared" si="43"/>
        <v>0</v>
      </c>
      <c r="X23" s="54">
        <f t="shared" si="44"/>
        <v>0</v>
      </c>
      <c r="Y23" s="54">
        <f t="shared" si="45"/>
        <v>0</v>
      </c>
      <c r="Z23" s="54">
        <f t="shared" si="46"/>
        <v>0</v>
      </c>
      <c r="AA23" s="54">
        <f t="shared" si="47"/>
        <v>0</v>
      </c>
      <c r="AB23" s="54">
        <f t="shared" si="48"/>
        <v>0</v>
      </c>
      <c r="AC23" s="55">
        <v>19</v>
      </c>
      <c r="AD23" s="54" t="str">
        <f t="shared" si="15"/>
        <v>Llorenç Serra</v>
      </c>
      <c r="AE23" s="12">
        <v>10</v>
      </c>
      <c r="AF23" s="12">
        <v>6</v>
      </c>
      <c r="AG23" s="12">
        <v>10</v>
      </c>
      <c r="AH23" s="54">
        <f t="shared" si="49"/>
        <v>26</v>
      </c>
      <c r="AI23" s="54">
        <f t="shared" si="50"/>
        <v>2</v>
      </c>
      <c r="AJ23" s="54">
        <f t="shared" si="51"/>
        <v>1</v>
      </c>
      <c r="AK23" s="54">
        <f t="shared" si="52"/>
        <v>0</v>
      </c>
      <c r="AL23" s="54">
        <f t="shared" si="53"/>
        <v>0</v>
      </c>
      <c r="AM23" s="54">
        <f t="shared" si="54"/>
        <v>0</v>
      </c>
      <c r="AN23" s="54">
        <f t="shared" si="55"/>
        <v>0</v>
      </c>
      <c r="AO23" s="54">
        <f t="shared" si="56"/>
        <v>0</v>
      </c>
      <c r="AP23" s="54">
        <f t="shared" si="57"/>
        <v>80</v>
      </c>
      <c r="AQ23" s="54">
        <f t="shared" si="25"/>
        <v>8.8888888888888893</v>
      </c>
      <c r="AR23" s="58">
        <f t="shared" si="35"/>
        <v>7</v>
      </c>
      <c r="AS23" s="1">
        <f t="shared" si="58"/>
        <v>1</v>
      </c>
      <c r="AT23" s="1">
        <f t="shared" si="59"/>
        <v>1</v>
      </c>
      <c r="AU23" s="1">
        <f t="shared" si="60"/>
        <v>0</v>
      </c>
      <c r="AV23" s="1">
        <f t="shared" si="61"/>
        <v>0</v>
      </c>
      <c r="AW23" s="1">
        <f t="shared" si="62"/>
        <v>0</v>
      </c>
      <c r="AX23" s="1">
        <f t="shared" si="63"/>
        <v>0</v>
      </c>
      <c r="AY23" s="1" t="str">
        <f t="shared" si="36"/>
        <v>Llorenç Serra</v>
      </c>
      <c r="AZ23" s="1" t="b">
        <f t="shared" si="37"/>
        <v>0</v>
      </c>
      <c r="BA23" s="1" t="str">
        <f t="shared" si="38"/>
        <v>Llorenç Serra</v>
      </c>
      <c r="BB23" s="1">
        <f t="shared" si="39"/>
        <v>9</v>
      </c>
    </row>
    <row r="24" spans="1:54" ht="12.75" customHeight="1">
      <c r="A24" s="178"/>
      <c r="B24" s="55">
        <v>20</v>
      </c>
      <c r="C24" s="55">
        <v>2</v>
      </c>
      <c r="D24" s="54" t="str">
        <f>VLOOKUP((B24*10)+1,'Llistat de jugadors'!$K$3:$AQ$322,33,0)</f>
        <v>Marta Boada</v>
      </c>
      <c r="E24" s="13">
        <v>4</v>
      </c>
      <c r="F24" s="13">
        <v>10</v>
      </c>
      <c r="G24" s="13">
        <v>10</v>
      </c>
      <c r="H24" s="55">
        <f t="shared" si="0"/>
        <v>24</v>
      </c>
      <c r="I24" s="54">
        <f t="shared" si="1"/>
        <v>2</v>
      </c>
      <c r="J24" s="54">
        <f t="shared" si="2"/>
        <v>0</v>
      </c>
      <c r="K24" s="54">
        <f t="shared" si="3"/>
        <v>1</v>
      </c>
      <c r="L24" s="54">
        <f t="shared" si="4"/>
        <v>0</v>
      </c>
      <c r="M24" s="54">
        <f t="shared" si="5"/>
        <v>0</v>
      </c>
      <c r="N24" s="54">
        <f t="shared" si="40"/>
        <v>0</v>
      </c>
      <c r="O24" s="54">
        <f t="shared" si="41"/>
        <v>0</v>
      </c>
      <c r="P24" s="55">
        <f t="shared" si="32"/>
        <v>20</v>
      </c>
      <c r="Q24" s="54" t="str">
        <f t="shared" si="8"/>
        <v>Marta Boada</v>
      </c>
      <c r="R24" s="12">
        <v>10</v>
      </c>
      <c r="S24" s="12">
        <v>4</v>
      </c>
      <c r="T24" s="12">
        <v>3</v>
      </c>
      <c r="U24" s="54">
        <f t="shared" si="42"/>
        <v>17</v>
      </c>
      <c r="V24" s="54">
        <f t="shared" si="10"/>
        <v>1</v>
      </c>
      <c r="W24" s="54">
        <f t="shared" si="43"/>
        <v>0</v>
      </c>
      <c r="X24" s="54">
        <f t="shared" si="44"/>
        <v>1</v>
      </c>
      <c r="Y24" s="54">
        <f t="shared" si="45"/>
        <v>1</v>
      </c>
      <c r="Z24" s="54">
        <f t="shared" si="46"/>
        <v>0</v>
      </c>
      <c r="AA24" s="54">
        <f t="shared" si="47"/>
        <v>0</v>
      </c>
      <c r="AB24" s="54">
        <f t="shared" si="48"/>
        <v>0</v>
      </c>
      <c r="AC24" s="55">
        <v>20</v>
      </c>
      <c r="AD24" s="54" t="str">
        <f t="shared" si="15"/>
        <v>Marta Boada</v>
      </c>
      <c r="AE24" s="12">
        <v>4</v>
      </c>
      <c r="AF24" s="12">
        <v>4</v>
      </c>
      <c r="AG24" s="12">
        <v>10</v>
      </c>
      <c r="AH24" s="54">
        <f t="shared" si="49"/>
        <v>18</v>
      </c>
      <c r="AI24" s="54">
        <f t="shared" si="50"/>
        <v>1</v>
      </c>
      <c r="AJ24" s="54">
        <f t="shared" si="51"/>
        <v>0</v>
      </c>
      <c r="AK24" s="54">
        <f t="shared" si="52"/>
        <v>2</v>
      </c>
      <c r="AL24" s="54">
        <f t="shared" si="53"/>
        <v>0</v>
      </c>
      <c r="AM24" s="54">
        <f t="shared" si="54"/>
        <v>0</v>
      </c>
      <c r="AN24" s="54">
        <f t="shared" si="55"/>
        <v>0</v>
      </c>
      <c r="AO24" s="54">
        <f t="shared" si="56"/>
        <v>0</v>
      </c>
      <c r="AP24" s="54">
        <f t="shared" si="57"/>
        <v>59</v>
      </c>
      <c r="AQ24" s="54">
        <f t="shared" si="25"/>
        <v>6.5555555555555554</v>
      </c>
      <c r="AR24" s="58">
        <f t="shared" si="35"/>
        <v>4</v>
      </c>
      <c r="AS24" s="1">
        <f t="shared" si="58"/>
        <v>0</v>
      </c>
      <c r="AT24" s="1">
        <f t="shared" si="59"/>
        <v>4</v>
      </c>
      <c r="AU24" s="1">
        <f t="shared" si="60"/>
        <v>1</v>
      </c>
      <c r="AV24" s="1">
        <f t="shared" si="61"/>
        <v>0</v>
      </c>
      <c r="AW24" s="1">
        <f t="shared" si="62"/>
        <v>0</v>
      </c>
      <c r="AX24" s="1">
        <f t="shared" si="63"/>
        <v>0</v>
      </c>
      <c r="AY24" s="1" t="str">
        <f t="shared" si="36"/>
        <v>Marta Boada</v>
      </c>
      <c r="AZ24" s="1" t="b">
        <f t="shared" si="37"/>
        <v>0</v>
      </c>
      <c r="BA24" s="1" t="str">
        <f t="shared" si="38"/>
        <v>Marta Boada</v>
      </c>
      <c r="BB24" s="1">
        <f t="shared" si="39"/>
        <v>9</v>
      </c>
    </row>
    <row r="25" spans="1:54" ht="12.75" customHeight="1">
      <c r="A25" s="178"/>
      <c r="B25" s="55">
        <v>21</v>
      </c>
      <c r="C25" s="55">
        <v>3</v>
      </c>
      <c r="D25" s="54" t="str">
        <f>VLOOKUP((B25*10)+1,'Llistat de jugadors'!$K$3:$AQ$322,33,0)</f>
        <v>Oscar Escolano</v>
      </c>
      <c r="E25" s="13">
        <v>3</v>
      </c>
      <c r="F25" s="13">
        <v>3</v>
      </c>
      <c r="G25" s="13">
        <v>3</v>
      </c>
      <c r="H25" s="55">
        <f t="shared" si="0"/>
        <v>9</v>
      </c>
      <c r="I25" s="54">
        <f t="shared" si="1"/>
        <v>0</v>
      </c>
      <c r="J25" s="54">
        <f t="shared" si="2"/>
        <v>0</v>
      </c>
      <c r="K25" s="54">
        <f t="shared" si="3"/>
        <v>0</v>
      </c>
      <c r="L25" s="54">
        <f t="shared" si="4"/>
        <v>3</v>
      </c>
      <c r="M25" s="54">
        <f t="shared" si="5"/>
        <v>0</v>
      </c>
      <c r="N25" s="54">
        <f t="shared" si="40"/>
        <v>0</v>
      </c>
      <c r="O25" s="54">
        <f t="shared" si="41"/>
        <v>0</v>
      </c>
      <c r="P25" s="55">
        <f t="shared" si="32"/>
        <v>21</v>
      </c>
      <c r="Q25" s="54" t="str">
        <f t="shared" si="8"/>
        <v>Oscar Escolano</v>
      </c>
      <c r="R25" s="12">
        <v>10</v>
      </c>
      <c r="S25" s="12">
        <v>10</v>
      </c>
      <c r="T25" s="12">
        <v>3</v>
      </c>
      <c r="U25" s="54">
        <f t="shared" si="42"/>
        <v>23</v>
      </c>
      <c r="V25" s="54">
        <f t="shared" si="10"/>
        <v>2</v>
      </c>
      <c r="W25" s="54">
        <f t="shared" si="43"/>
        <v>0</v>
      </c>
      <c r="X25" s="54">
        <f t="shared" si="44"/>
        <v>0</v>
      </c>
      <c r="Y25" s="54">
        <f t="shared" si="45"/>
        <v>1</v>
      </c>
      <c r="Z25" s="54">
        <f t="shared" si="46"/>
        <v>0</v>
      </c>
      <c r="AA25" s="54">
        <f t="shared" si="47"/>
        <v>0</v>
      </c>
      <c r="AB25" s="54">
        <f t="shared" si="48"/>
        <v>0</v>
      </c>
      <c r="AC25" s="55">
        <v>21</v>
      </c>
      <c r="AD25" s="54" t="str">
        <f t="shared" si="15"/>
        <v>Oscar Escolano</v>
      </c>
      <c r="AE25" s="12">
        <v>4</v>
      </c>
      <c r="AF25" s="12">
        <v>3</v>
      </c>
      <c r="AG25" s="12">
        <v>10</v>
      </c>
      <c r="AH25" s="54">
        <f t="shared" si="49"/>
        <v>17</v>
      </c>
      <c r="AI25" s="54">
        <f t="shared" si="50"/>
        <v>1</v>
      </c>
      <c r="AJ25" s="54">
        <f t="shared" si="51"/>
        <v>0</v>
      </c>
      <c r="AK25" s="54">
        <f t="shared" si="52"/>
        <v>1</v>
      </c>
      <c r="AL25" s="54">
        <f t="shared" si="53"/>
        <v>1</v>
      </c>
      <c r="AM25" s="54">
        <f t="shared" si="54"/>
        <v>0</v>
      </c>
      <c r="AN25" s="54">
        <f t="shared" si="55"/>
        <v>0</v>
      </c>
      <c r="AO25" s="54">
        <f t="shared" si="56"/>
        <v>0</v>
      </c>
      <c r="AP25" s="54">
        <f t="shared" si="57"/>
        <v>49</v>
      </c>
      <c r="AQ25" s="54">
        <f t="shared" si="25"/>
        <v>5.4444444444444446</v>
      </c>
      <c r="AR25" s="58">
        <f t="shared" si="35"/>
        <v>3</v>
      </c>
      <c r="AS25" s="1">
        <f t="shared" si="58"/>
        <v>0</v>
      </c>
      <c r="AT25" s="1">
        <f t="shared" si="59"/>
        <v>1</v>
      </c>
      <c r="AU25" s="1">
        <f t="shared" si="60"/>
        <v>5</v>
      </c>
      <c r="AV25" s="1">
        <f t="shared" si="61"/>
        <v>0</v>
      </c>
      <c r="AW25" s="1">
        <f t="shared" si="62"/>
        <v>0</v>
      </c>
      <c r="AX25" s="1">
        <f t="shared" si="63"/>
        <v>0</v>
      </c>
      <c r="AY25" s="1" t="str">
        <f t="shared" si="36"/>
        <v>Oscar Escolano</v>
      </c>
      <c r="AZ25" s="1" t="b">
        <f t="shared" si="37"/>
        <v>0</v>
      </c>
      <c r="BA25" s="1" t="str">
        <f t="shared" si="38"/>
        <v>Oscar Escolano</v>
      </c>
      <c r="BB25" s="1">
        <f t="shared" si="39"/>
        <v>9</v>
      </c>
    </row>
    <row r="26" spans="1:54" ht="12.75" customHeight="1">
      <c r="A26" s="178"/>
      <c r="B26" s="55">
        <v>22</v>
      </c>
      <c r="C26" s="55">
        <v>4</v>
      </c>
      <c r="D26" s="54" t="str">
        <f>VLOOKUP((B26*10)+1,'Llistat de jugadors'!$K$3:$AQ$322,33,0)</f>
        <v>Dolors Casals</v>
      </c>
      <c r="E26" s="13">
        <v>4</v>
      </c>
      <c r="F26" s="13">
        <v>6</v>
      </c>
      <c r="G26" s="13">
        <v>10</v>
      </c>
      <c r="H26" s="55">
        <f t="shared" si="0"/>
        <v>20</v>
      </c>
      <c r="I26" s="54">
        <f t="shared" si="1"/>
        <v>1</v>
      </c>
      <c r="J26" s="54">
        <f t="shared" si="2"/>
        <v>1</v>
      </c>
      <c r="K26" s="54">
        <f t="shared" si="3"/>
        <v>1</v>
      </c>
      <c r="L26" s="54">
        <f t="shared" si="4"/>
        <v>0</v>
      </c>
      <c r="M26" s="54">
        <f t="shared" si="5"/>
        <v>0</v>
      </c>
      <c r="N26" s="54">
        <f t="shared" si="40"/>
        <v>0</v>
      </c>
      <c r="O26" s="54">
        <f t="shared" si="41"/>
        <v>0</v>
      </c>
      <c r="P26" s="55">
        <f t="shared" si="32"/>
        <v>22</v>
      </c>
      <c r="Q26" s="54" t="str">
        <f t="shared" si="8"/>
        <v>Dolors Casals</v>
      </c>
      <c r="R26" s="12">
        <v>2</v>
      </c>
      <c r="S26" s="12">
        <v>0</v>
      </c>
      <c r="T26" s="12">
        <v>1</v>
      </c>
      <c r="U26" s="54">
        <f t="shared" si="42"/>
        <v>3</v>
      </c>
      <c r="V26" s="54">
        <f t="shared" si="10"/>
        <v>0</v>
      </c>
      <c r="W26" s="54">
        <f t="shared" si="43"/>
        <v>0</v>
      </c>
      <c r="X26" s="54">
        <f t="shared" si="44"/>
        <v>0</v>
      </c>
      <c r="Y26" s="54">
        <f t="shared" si="45"/>
        <v>0</v>
      </c>
      <c r="Z26" s="54">
        <f t="shared" si="46"/>
        <v>1</v>
      </c>
      <c r="AA26" s="54">
        <f t="shared" si="47"/>
        <v>1</v>
      </c>
      <c r="AB26" s="54">
        <f t="shared" si="48"/>
        <v>1</v>
      </c>
      <c r="AC26" s="55">
        <v>22</v>
      </c>
      <c r="AD26" s="54" t="str">
        <f t="shared" si="15"/>
        <v>Dolors Casals</v>
      </c>
      <c r="AE26" s="12">
        <v>3</v>
      </c>
      <c r="AF26" s="12">
        <v>10</v>
      </c>
      <c r="AG26" s="12">
        <v>2</v>
      </c>
      <c r="AH26" s="54">
        <f t="shared" si="49"/>
        <v>15</v>
      </c>
      <c r="AI26" s="54">
        <f t="shared" si="50"/>
        <v>1</v>
      </c>
      <c r="AJ26" s="54">
        <f t="shared" si="51"/>
        <v>0</v>
      </c>
      <c r="AK26" s="54">
        <f t="shared" si="52"/>
        <v>0</v>
      </c>
      <c r="AL26" s="54">
        <f t="shared" si="53"/>
        <v>1</v>
      </c>
      <c r="AM26" s="54">
        <f t="shared" si="54"/>
        <v>1</v>
      </c>
      <c r="AN26" s="54">
        <f t="shared" si="55"/>
        <v>0</v>
      </c>
      <c r="AO26" s="54">
        <f t="shared" si="56"/>
        <v>0</v>
      </c>
      <c r="AP26" s="54">
        <f t="shared" si="57"/>
        <v>38</v>
      </c>
      <c r="AQ26" s="54">
        <f t="shared" si="25"/>
        <v>4.2222222222222223</v>
      </c>
      <c r="AR26" s="58">
        <f t="shared" si="35"/>
        <v>2</v>
      </c>
      <c r="AS26" s="1">
        <f t="shared" si="58"/>
        <v>1</v>
      </c>
      <c r="AT26" s="1">
        <f t="shared" si="59"/>
        <v>1</v>
      </c>
      <c r="AU26" s="1">
        <f t="shared" si="60"/>
        <v>1</v>
      </c>
      <c r="AV26" s="1">
        <f t="shared" si="61"/>
        <v>2</v>
      </c>
      <c r="AW26" s="1">
        <f t="shared" si="62"/>
        <v>1</v>
      </c>
      <c r="AX26" s="1">
        <f t="shared" si="63"/>
        <v>1</v>
      </c>
      <c r="AY26" s="1" t="str">
        <f t="shared" si="36"/>
        <v>Dolors Casals</v>
      </c>
      <c r="AZ26" s="1" t="b">
        <f t="shared" si="37"/>
        <v>0</v>
      </c>
      <c r="BA26" s="1" t="str">
        <f t="shared" si="38"/>
        <v>Dolors Casals</v>
      </c>
      <c r="BB26" s="1">
        <f t="shared" si="39"/>
        <v>9</v>
      </c>
    </row>
    <row r="27" spans="1:54" ht="12.75" customHeight="1">
      <c r="A27" s="178"/>
      <c r="B27" s="55">
        <v>23</v>
      </c>
      <c r="C27" s="55">
        <v>5</v>
      </c>
      <c r="D27" s="54" t="str">
        <f>VLOOKUP((B27*10)+1,'Llistat de jugadors'!$K$3:$AQ$322,33,0)</f>
        <v>Arnau Barrera</v>
      </c>
      <c r="E27" s="13">
        <v>10</v>
      </c>
      <c r="F27" s="13">
        <v>10</v>
      </c>
      <c r="G27" s="13">
        <v>10</v>
      </c>
      <c r="H27" s="55">
        <f t="shared" si="0"/>
        <v>30</v>
      </c>
      <c r="I27" s="54">
        <f t="shared" si="1"/>
        <v>3</v>
      </c>
      <c r="J27" s="54">
        <f t="shared" si="2"/>
        <v>0</v>
      </c>
      <c r="K27" s="54">
        <f t="shared" si="3"/>
        <v>0</v>
      </c>
      <c r="L27" s="54">
        <f t="shared" si="4"/>
        <v>0</v>
      </c>
      <c r="M27" s="54">
        <f t="shared" si="5"/>
        <v>0</v>
      </c>
      <c r="N27" s="54">
        <f t="shared" si="40"/>
        <v>0</v>
      </c>
      <c r="O27" s="54">
        <f t="shared" si="41"/>
        <v>0</v>
      </c>
      <c r="P27" s="55">
        <f t="shared" si="32"/>
        <v>23</v>
      </c>
      <c r="Q27" s="54" t="str">
        <f t="shared" si="8"/>
        <v>Arnau Barrera</v>
      </c>
      <c r="R27" s="12">
        <v>6</v>
      </c>
      <c r="S27" s="12">
        <v>10</v>
      </c>
      <c r="T27" s="12">
        <v>10</v>
      </c>
      <c r="U27" s="54">
        <f t="shared" si="42"/>
        <v>26</v>
      </c>
      <c r="V27" s="54">
        <f t="shared" si="10"/>
        <v>2</v>
      </c>
      <c r="W27" s="54">
        <f t="shared" si="43"/>
        <v>1</v>
      </c>
      <c r="X27" s="54">
        <f t="shared" si="44"/>
        <v>0</v>
      </c>
      <c r="Y27" s="54">
        <f t="shared" si="45"/>
        <v>0</v>
      </c>
      <c r="Z27" s="54">
        <f t="shared" si="46"/>
        <v>0</v>
      </c>
      <c r="AA27" s="54">
        <f t="shared" si="47"/>
        <v>0</v>
      </c>
      <c r="AB27" s="54">
        <f t="shared" si="48"/>
        <v>0</v>
      </c>
      <c r="AC27" s="55">
        <v>23</v>
      </c>
      <c r="AD27" s="54" t="str">
        <f t="shared" si="15"/>
        <v>Arnau Barrera</v>
      </c>
      <c r="AE27" s="12">
        <v>3</v>
      </c>
      <c r="AF27" s="12">
        <v>6</v>
      </c>
      <c r="AG27" s="12">
        <v>6</v>
      </c>
      <c r="AH27" s="54">
        <f t="shared" si="49"/>
        <v>15</v>
      </c>
      <c r="AI27" s="54">
        <f t="shared" si="50"/>
        <v>0</v>
      </c>
      <c r="AJ27" s="54">
        <f t="shared" si="51"/>
        <v>2</v>
      </c>
      <c r="AK27" s="54">
        <f t="shared" si="52"/>
        <v>0</v>
      </c>
      <c r="AL27" s="54">
        <f t="shared" si="53"/>
        <v>1</v>
      </c>
      <c r="AM27" s="54">
        <f t="shared" si="54"/>
        <v>0</v>
      </c>
      <c r="AN27" s="54">
        <f t="shared" si="55"/>
        <v>0</v>
      </c>
      <c r="AO27" s="54">
        <f t="shared" si="56"/>
        <v>0</v>
      </c>
      <c r="AP27" s="54">
        <f t="shared" si="57"/>
        <v>71</v>
      </c>
      <c r="AQ27" s="54">
        <f t="shared" si="25"/>
        <v>7.8888888888888893</v>
      </c>
      <c r="AR27" s="58">
        <f t="shared" si="35"/>
        <v>5</v>
      </c>
      <c r="AS27" s="1">
        <f t="shared" si="58"/>
        <v>3</v>
      </c>
      <c r="AT27" s="1">
        <f t="shared" si="59"/>
        <v>0</v>
      </c>
      <c r="AU27" s="1">
        <f t="shared" si="60"/>
        <v>1</v>
      </c>
      <c r="AV27" s="1">
        <f t="shared" si="61"/>
        <v>0</v>
      </c>
      <c r="AW27" s="1">
        <f t="shared" si="62"/>
        <v>0</v>
      </c>
      <c r="AX27" s="1">
        <f t="shared" si="63"/>
        <v>0</v>
      </c>
      <c r="AY27" s="1" t="str">
        <f t="shared" si="36"/>
        <v>Arnau Barrera</v>
      </c>
      <c r="AZ27" s="1" t="b">
        <f t="shared" si="37"/>
        <v>0</v>
      </c>
      <c r="BA27" s="1" t="str">
        <f t="shared" si="38"/>
        <v>Arnau Barrera</v>
      </c>
      <c r="BB27" s="1">
        <f t="shared" si="39"/>
        <v>9</v>
      </c>
    </row>
    <row r="28" spans="1:54" ht="12.75" customHeight="1">
      <c r="A28" s="178"/>
      <c r="B28" s="55">
        <v>24</v>
      </c>
      <c r="C28" s="55">
        <v>6</v>
      </c>
      <c r="D28" s="54" t="str">
        <f>VLOOKUP((B28*10)+1,'Llistat de jugadors'!$K$3:$AQ$322,33,0)</f>
        <v>Cristina Folch</v>
      </c>
      <c r="E28" s="13">
        <v>6</v>
      </c>
      <c r="F28" s="13">
        <v>2</v>
      </c>
      <c r="G28" s="13">
        <v>1</v>
      </c>
      <c r="H28" s="55">
        <f t="shared" si="0"/>
        <v>9</v>
      </c>
      <c r="I28" s="54">
        <f t="shared" si="1"/>
        <v>0</v>
      </c>
      <c r="J28" s="54">
        <f t="shared" si="2"/>
        <v>1</v>
      </c>
      <c r="K28" s="54">
        <f t="shared" si="3"/>
        <v>0</v>
      </c>
      <c r="L28" s="54">
        <f t="shared" si="4"/>
        <v>0</v>
      </c>
      <c r="M28" s="54">
        <f t="shared" si="5"/>
        <v>1</v>
      </c>
      <c r="N28" s="54">
        <f t="shared" si="40"/>
        <v>1</v>
      </c>
      <c r="O28" s="54">
        <f t="shared" si="41"/>
        <v>0</v>
      </c>
      <c r="P28" s="55">
        <f t="shared" si="32"/>
        <v>24</v>
      </c>
      <c r="Q28" s="54" t="str">
        <f t="shared" si="8"/>
        <v>Cristina Folch</v>
      </c>
      <c r="R28" s="12">
        <v>10</v>
      </c>
      <c r="S28" s="12">
        <v>1</v>
      </c>
      <c r="T28" s="12">
        <v>3</v>
      </c>
      <c r="U28" s="54">
        <f t="shared" si="42"/>
        <v>14</v>
      </c>
      <c r="V28" s="54">
        <f t="shared" si="10"/>
        <v>1</v>
      </c>
      <c r="W28" s="54">
        <f t="shared" si="43"/>
        <v>0</v>
      </c>
      <c r="X28" s="54">
        <f t="shared" si="44"/>
        <v>0</v>
      </c>
      <c r="Y28" s="54">
        <f t="shared" si="45"/>
        <v>1</v>
      </c>
      <c r="Z28" s="54">
        <f t="shared" si="46"/>
        <v>0</v>
      </c>
      <c r="AA28" s="54">
        <f t="shared" si="47"/>
        <v>1</v>
      </c>
      <c r="AB28" s="54">
        <f t="shared" si="48"/>
        <v>0</v>
      </c>
      <c r="AC28" s="55">
        <v>24</v>
      </c>
      <c r="AD28" s="54" t="str">
        <f t="shared" si="15"/>
        <v>Cristina Folch</v>
      </c>
      <c r="AE28" s="12">
        <v>0</v>
      </c>
      <c r="AF28" s="12">
        <v>4</v>
      </c>
      <c r="AG28" s="12">
        <v>10</v>
      </c>
      <c r="AH28" s="54">
        <f t="shared" si="49"/>
        <v>14</v>
      </c>
      <c r="AI28" s="54">
        <f t="shared" si="50"/>
        <v>1</v>
      </c>
      <c r="AJ28" s="54">
        <f t="shared" si="51"/>
        <v>0</v>
      </c>
      <c r="AK28" s="54">
        <f t="shared" si="52"/>
        <v>1</v>
      </c>
      <c r="AL28" s="54">
        <f t="shared" si="53"/>
        <v>0</v>
      </c>
      <c r="AM28" s="54">
        <f t="shared" si="54"/>
        <v>0</v>
      </c>
      <c r="AN28" s="54">
        <f t="shared" si="55"/>
        <v>0</v>
      </c>
      <c r="AO28" s="54">
        <f t="shared" si="56"/>
        <v>1</v>
      </c>
      <c r="AP28" s="54">
        <f t="shared" si="57"/>
        <v>37</v>
      </c>
      <c r="AQ28" s="54">
        <f t="shared" si="25"/>
        <v>4.1111111111111107</v>
      </c>
      <c r="AR28" s="58">
        <f t="shared" si="35"/>
        <v>2</v>
      </c>
      <c r="AS28" s="1">
        <f t="shared" si="58"/>
        <v>1</v>
      </c>
      <c r="AT28" s="1">
        <f t="shared" si="59"/>
        <v>1</v>
      </c>
      <c r="AU28" s="1">
        <f t="shared" si="60"/>
        <v>1</v>
      </c>
      <c r="AV28" s="1">
        <f t="shared" si="61"/>
        <v>1</v>
      </c>
      <c r="AW28" s="1">
        <f t="shared" si="62"/>
        <v>2</v>
      </c>
      <c r="AX28" s="1">
        <f t="shared" si="63"/>
        <v>1</v>
      </c>
      <c r="AY28" s="1" t="str">
        <f t="shared" si="36"/>
        <v>Cristina Folch</v>
      </c>
      <c r="AZ28" s="1" t="b">
        <f t="shared" si="37"/>
        <v>0</v>
      </c>
      <c r="BA28" s="1" t="str">
        <f t="shared" si="38"/>
        <v>Cristina Folch</v>
      </c>
      <c r="BB28" s="1">
        <f t="shared" si="39"/>
        <v>9</v>
      </c>
    </row>
    <row r="29" spans="1:54" ht="12.75" customHeight="1">
      <c r="A29" s="178"/>
      <c r="B29" s="55">
        <v>25</v>
      </c>
      <c r="C29" s="55">
        <v>7</v>
      </c>
      <c r="D29" s="54" t="str">
        <f>VLOOKUP((B29*10)+1,'Llistat de jugadors'!$K$3:$AQ$322,33,0)</f>
        <v>Joan Martín</v>
      </c>
      <c r="E29" s="13">
        <v>10</v>
      </c>
      <c r="F29" s="13">
        <v>6</v>
      </c>
      <c r="G29" s="13">
        <v>0</v>
      </c>
      <c r="H29" s="55">
        <f t="shared" si="0"/>
        <v>16</v>
      </c>
      <c r="I29" s="54">
        <f t="shared" si="1"/>
        <v>1</v>
      </c>
      <c r="J29" s="54">
        <f t="shared" si="2"/>
        <v>1</v>
      </c>
      <c r="K29" s="54">
        <f t="shared" si="3"/>
        <v>0</v>
      </c>
      <c r="L29" s="54">
        <f t="shared" si="4"/>
        <v>0</v>
      </c>
      <c r="M29" s="54">
        <f t="shared" si="5"/>
        <v>0</v>
      </c>
      <c r="N29" s="54">
        <f t="shared" si="6"/>
        <v>0</v>
      </c>
      <c r="O29" s="54">
        <f t="shared" si="7"/>
        <v>1</v>
      </c>
      <c r="P29" s="55">
        <f t="shared" si="32"/>
        <v>25</v>
      </c>
      <c r="Q29" s="54" t="str">
        <f t="shared" si="8"/>
        <v>Joan Martín</v>
      </c>
      <c r="R29" s="12">
        <v>10</v>
      </c>
      <c r="S29" s="12">
        <v>6</v>
      </c>
      <c r="T29" s="12">
        <v>10</v>
      </c>
      <c r="U29" s="54">
        <f t="shared" si="9"/>
        <v>26</v>
      </c>
      <c r="V29" s="54">
        <f t="shared" si="10"/>
        <v>2</v>
      </c>
      <c r="W29" s="54">
        <f t="shared" si="33"/>
        <v>1</v>
      </c>
      <c r="X29" s="54">
        <f t="shared" si="34"/>
        <v>0</v>
      </c>
      <c r="Y29" s="54">
        <f t="shared" si="11"/>
        <v>0</v>
      </c>
      <c r="Z29" s="54">
        <f t="shared" si="12"/>
        <v>0</v>
      </c>
      <c r="AA29" s="54">
        <f t="shared" si="13"/>
        <v>0</v>
      </c>
      <c r="AB29" s="54">
        <f t="shared" si="14"/>
        <v>0</v>
      </c>
      <c r="AC29" s="55">
        <v>25</v>
      </c>
      <c r="AD29" s="54" t="str">
        <f t="shared" si="15"/>
        <v>Joan Martín</v>
      </c>
      <c r="AE29" s="12">
        <v>10</v>
      </c>
      <c r="AF29" s="12">
        <v>4</v>
      </c>
      <c r="AG29" s="12">
        <v>4</v>
      </c>
      <c r="AH29" s="54">
        <f t="shared" si="49"/>
        <v>18</v>
      </c>
      <c r="AI29" s="54">
        <f t="shared" si="50"/>
        <v>1</v>
      </c>
      <c r="AJ29" s="54">
        <f t="shared" si="51"/>
        <v>0</v>
      </c>
      <c r="AK29" s="54">
        <f t="shared" si="52"/>
        <v>2</v>
      </c>
      <c r="AL29" s="54">
        <f t="shared" si="53"/>
        <v>0</v>
      </c>
      <c r="AM29" s="54">
        <f t="shared" si="54"/>
        <v>0</v>
      </c>
      <c r="AN29" s="54">
        <f t="shared" si="55"/>
        <v>0</v>
      </c>
      <c r="AO29" s="54">
        <f t="shared" si="56"/>
        <v>0</v>
      </c>
      <c r="AP29" s="54">
        <f t="shared" si="57"/>
        <v>60</v>
      </c>
      <c r="AQ29" s="54">
        <f t="shared" si="25"/>
        <v>6.666666666666667</v>
      </c>
      <c r="AR29" s="58">
        <f t="shared" si="35"/>
        <v>4</v>
      </c>
      <c r="AS29" s="1">
        <f t="shared" si="58"/>
        <v>2</v>
      </c>
      <c r="AT29" s="1">
        <f t="shared" si="59"/>
        <v>2</v>
      </c>
      <c r="AU29" s="1">
        <f t="shared" si="60"/>
        <v>0</v>
      </c>
      <c r="AV29" s="1">
        <f t="shared" si="61"/>
        <v>0</v>
      </c>
      <c r="AW29" s="1">
        <f t="shared" si="62"/>
        <v>0</v>
      </c>
      <c r="AX29" s="1">
        <f t="shared" si="63"/>
        <v>1</v>
      </c>
      <c r="AY29" s="1" t="str">
        <f t="shared" si="36"/>
        <v>Joan Martín</v>
      </c>
      <c r="AZ29" s="1" t="b">
        <f t="shared" si="37"/>
        <v>0</v>
      </c>
      <c r="BA29" s="1" t="str">
        <f t="shared" si="38"/>
        <v>Joan Martín</v>
      </c>
      <c r="BB29" s="1">
        <f t="shared" si="39"/>
        <v>9</v>
      </c>
    </row>
    <row r="30" spans="1:54" ht="12.75" customHeight="1">
      <c r="A30" s="178"/>
      <c r="B30" s="55">
        <v>26</v>
      </c>
      <c r="C30" s="55">
        <v>8</v>
      </c>
      <c r="D30" s="54" t="str">
        <f>VLOOKUP((B30*10)+1,'Llistat de jugadors'!$K$3:$AQ$322,33,0)</f>
        <v>Sergi Torrentó</v>
      </c>
      <c r="E30" s="13">
        <v>10</v>
      </c>
      <c r="F30" s="13">
        <v>10</v>
      </c>
      <c r="G30" s="13">
        <v>2</v>
      </c>
      <c r="H30" s="55">
        <f t="shared" si="0"/>
        <v>22</v>
      </c>
      <c r="I30" s="54">
        <f t="shared" si="1"/>
        <v>2</v>
      </c>
      <c r="J30" s="54">
        <f t="shared" si="2"/>
        <v>0</v>
      </c>
      <c r="K30" s="54">
        <f t="shared" si="3"/>
        <v>0</v>
      </c>
      <c r="L30" s="54">
        <f t="shared" si="4"/>
        <v>0</v>
      </c>
      <c r="M30" s="54">
        <f t="shared" si="5"/>
        <v>1</v>
      </c>
      <c r="N30" s="54">
        <f t="shared" si="6"/>
        <v>0</v>
      </c>
      <c r="O30" s="54">
        <f t="shared" si="7"/>
        <v>0</v>
      </c>
      <c r="P30" s="55">
        <f t="shared" si="32"/>
        <v>26</v>
      </c>
      <c r="Q30" s="54" t="str">
        <f t="shared" si="8"/>
        <v>Sergi Torrentó</v>
      </c>
      <c r="R30" s="12">
        <v>10</v>
      </c>
      <c r="S30" s="12">
        <v>10</v>
      </c>
      <c r="T30" s="12">
        <v>4</v>
      </c>
      <c r="U30" s="54">
        <f t="shared" si="9"/>
        <v>24</v>
      </c>
      <c r="V30" s="54">
        <f t="shared" si="10"/>
        <v>2</v>
      </c>
      <c r="W30" s="54">
        <f t="shared" si="33"/>
        <v>0</v>
      </c>
      <c r="X30" s="54">
        <f t="shared" si="34"/>
        <v>1</v>
      </c>
      <c r="Y30" s="54">
        <f t="shared" si="11"/>
        <v>0</v>
      </c>
      <c r="Z30" s="54">
        <f t="shared" si="12"/>
        <v>0</v>
      </c>
      <c r="AA30" s="54">
        <f t="shared" si="13"/>
        <v>0</v>
      </c>
      <c r="AB30" s="54">
        <f t="shared" si="14"/>
        <v>0</v>
      </c>
      <c r="AC30" s="55">
        <v>26</v>
      </c>
      <c r="AD30" s="54" t="str">
        <f t="shared" si="15"/>
        <v>Sergi Torrentó</v>
      </c>
      <c r="AE30" s="12">
        <v>6</v>
      </c>
      <c r="AF30" s="12">
        <v>6</v>
      </c>
      <c r="AG30" s="12">
        <v>10</v>
      </c>
      <c r="AH30" s="54">
        <f t="shared" si="49"/>
        <v>22</v>
      </c>
      <c r="AI30" s="54">
        <f t="shared" si="50"/>
        <v>1</v>
      </c>
      <c r="AJ30" s="54">
        <f t="shared" si="51"/>
        <v>2</v>
      </c>
      <c r="AK30" s="54">
        <f t="shared" si="52"/>
        <v>0</v>
      </c>
      <c r="AL30" s="54">
        <f t="shared" si="53"/>
        <v>0</v>
      </c>
      <c r="AM30" s="54">
        <f t="shared" si="54"/>
        <v>0</v>
      </c>
      <c r="AN30" s="54">
        <f t="shared" si="55"/>
        <v>0</v>
      </c>
      <c r="AO30" s="54">
        <f t="shared" si="56"/>
        <v>0</v>
      </c>
      <c r="AP30" s="54">
        <f t="shared" si="57"/>
        <v>68</v>
      </c>
      <c r="AQ30" s="54">
        <f t="shared" si="25"/>
        <v>7.5555555555555554</v>
      </c>
      <c r="AR30" s="58">
        <f t="shared" si="35"/>
        <v>5</v>
      </c>
      <c r="AS30" s="1">
        <f t="shared" si="58"/>
        <v>2</v>
      </c>
      <c r="AT30" s="1">
        <f t="shared" si="59"/>
        <v>1</v>
      </c>
      <c r="AU30" s="1">
        <f t="shared" si="60"/>
        <v>0</v>
      </c>
      <c r="AV30" s="1">
        <f t="shared" si="61"/>
        <v>1</v>
      </c>
      <c r="AW30" s="1">
        <f t="shared" si="62"/>
        <v>0</v>
      </c>
      <c r="AX30" s="1">
        <f t="shared" si="63"/>
        <v>0</v>
      </c>
      <c r="AY30" s="1" t="str">
        <f t="shared" si="36"/>
        <v>Sergi Torrentó</v>
      </c>
      <c r="AZ30" s="1" t="b">
        <f t="shared" si="37"/>
        <v>0</v>
      </c>
      <c r="BA30" s="1" t="str">
        <f t="shared" si="38"/>
        <v>Sergi Torrentó</v>
      </c>
      <c r="BB30" s="1">
        <f t="shared" si="39"/>
        <v>9</v>
      </c>
    </row>
    <row r="31" spans="1:54" ht="12.75" customHeight="1">
      <c r="A31" s="178"/>
      <c r="B31" s="55">
        <v>27</v>
      </c>
      <c r="C31" s="55">
        <v>9</v>
      </c>
      <c r="D31" s="54" t="str">
        <f>VLOOKUP((B31*10)+1,'Llistat de jugadors'!$K$3:$AQ$322,33,0)</f>
        <v>Josep Mª Aumedes</v>
      </c>
      <c r="E31" s="13">
        <v>10</v>
      </c>
      <c r="F31" s="13">
        <v>10</v>
      </c>
      <c r="G31" s="13">
        <v>6</v>
      </c>
      <c r="H31" s="55">
        <f t="shared" si="0"/>
        <v>26</v>
      </c>
      <c r="I31" s="54">
        <f t="shared" si="1"/>
        <v>2</v>
      </c>
      <c r="J31" s="54">
        <f t="shared" si="2"/>
        <v>1</v>
      </c>
      <c r="K31" s="54">
        <f t="shared" si="3"/>
        <v>0</v>
      </c>
      <c r="L31" s="54">
        <f t="shared" si="4"/>
        <v>0</v>
      </c>
      <c r="M31" s="54">
        <f t="shared" si="5"/>
        <v>0</v>
      </c>
      <c r="N31" s="54">
        <f t="shared" si="6"/>
        <v>0</v>
      </c>
      <c r="O31" s="54">
        <f t="shared" si="7"/>
        <v>0</v>
      </c>
      <c r="P31" s="55">
        <f t="shared" si="32"/>
        <v>27</v>
      </c>
      <c r="Q31" s="54" t="str">
        <f t="shared" si="8"/>
        <v>Josep Mª Aumedes</v>
      </c>
      <c r="R31" s="12">
        <v>10</v>
      </c>
      <c r="S31" s="12">
        <v>10</v>
      </c>
      <c r="T31" s="12">
        <v>10</v>
      </c>
      <c r="U31" s="54">
        <f t="shared" si="9"/>
        <v>30</v>
      </c>
      <c r="V31" s="54">
        <f t="shared" si="10"/>
        <v>3</v>
      </c>
      <c r="W31" s="54">
        <f t="shared" si="33"/>
        <v>0</v>
      </c>
      <c r="X31" s="54">
        <f t="shared" si="34"/>
        <v>0</v>
      </c>
      <c r="Y31" s="54">
        <f t="shared" si="11"/>
        <v>0</v>
      </c>
      <c r="Z31" s="54">
        <f t="shared" si="12"/>
        <v>0</v>
      </c>
      <c r="AA31" s="54">
        <f t="shared" si="13"/>
        <v>0</v>
      </c>
      <c r="AB31" s="54">
        <f t="shared" si="14"/>
        <v>0</v>
      </c>
      <c r="AC31" s="55">
        <v>27</v>
      </c>
      <c r="AD31" s="54" t="str">
        <f t="shared" si="15"/>
        <v>Josep Mª Aumedes</v>
      </c>
      <c r="AE31" s="12">
        <v>4</v>
      </c>
      <c r="AF31" s="12">
        <v>6</v>
      </c>
      <c r="AG31" s="12">
        <v>10</v>
      </c>
      <c r="AH31" s="54">
        <f t="shared" si="49"/>
        <v>20</v>
      </c>
      <c r="AI31" s="54">
        <f t="shared" si="50"/>
        <v>1</v>
      </c>
      <c r="AJ31" s="54">
        <f t="shared" si="51"/>
        <v>1</v>
      </c>
      <c r="AK31" s="54">
        <f t="shared" si="52"/>
        <v>1</v>
      </c>
      <c r="AL31" s="54">
        <f t="shared" si="53"/>
        <v>0</v>
      </c>
      <c r="AM31" s="54">
        <f t="shared" si="54"/>
        <v>0</v>
      </c>
      <c r="AN31" s="54">
        <f t="shared" si="55"/>
        <v>0</v>
      </c>
      <c r="AO31" s="54">
        <f t="shared" si="56"/>
        <v>0</v>
      </c>
      <c r="AP31" s="54">
        <f t="shared" si="57"/>
        <v>76</v>
      </c>
      <c r="AQ31" s="54">
        <f t="shared" si="25"/>
        <v>8.4444444444444446</v>
      </c>
      <c r="AR31" s="58">
        <f t="shared" si="35"/>
        <v>6</v>
      </c>
      <c r="AS31" s="1">
        <f t="shared" si="58"/>
        <v>2</v>
      </c>
      <c r="AT31" s="1">
        <f t="shared" si="59"/>
        <v>1</v>
      </c>
      <c r="AU31" s="1">
        <f t="shared" si="60"/>
        <v>0</v>
      </c>
      <c r="AV31" s="1">
        <f t="shared" si="61"/>
        <v>0</v>
      </c>
      <c r="AW31" s="1">
        <f t="shared" si="62"/>
        <v>0</v>
      </c>
      <c r="AX31" s="1">
        <f t="shared" si="63"/>
        <v>0</v>
      </c>
      <c r="AY31" s="1" t="str">
        <f t="shared" si="36"/>
        <v>Josep Mª Aumedes</v>
      </c>
      <c r="AZ31" s="1" t="b">
        <f t="shared" si="37"/>
        <v>0</v>
      </c>
      <c r="BA31" s="1" t="str">
        <f t="shared" si="38"/>
        <v>Josep Mª Aumedes</v>
      </c>
      <c r="BB31" s="1">
        <f t="shared" si="39"/>
        <v>9</v>
      </c>
    </row>
    <row r="32" spans="1:54" ht="12.75" customHeight="1">
      <c r="A32" s="178"/>
      <c r="B32" s="55">
        <v>28</v>
      </c>
      <c r="C32" s="55">
        <v>10</v>
      </c>
      <c r="D32" s="54" t="str">
        <f>VLOOKUP((B32*10)+1,'Llistat de jugadors'!$K$3:$AQ$322,33,0)</f>
        <v>Jana Martí</v>
      </c>
      <c r="E32" s="13">
        <v>0</v>
      </c>
      <c r="F32" s="13">
        <v>2</v>
      </c>
      <c r="G32" s="13">
        <v>2</v>
      </c>
      <c r="H32" s="55">
        <f t="shared" si="0"/>
        <v>4</v>
      </c>
      <c r="I32" s="54">
        <f t="shared" si="1"/>
        <v>0</v>
      </c>
      <c r="J32" s="54">
        <f t="shared" si="2"/>
        <v>0</v>
      </c>
      <c r="K32" s="54">
        <f t="shared" si="3"/>
        <v>0</v>
      </c>
      <c r="L32" s="54">
        <f t="shared" si="4"/>
        <v>0</v>
      </c>
      <c r="M32" s="54">
        <f t="shared" si="5"/>
        <v>2</v>
      </c>
      <c r="N32" s="54">
        <f t="shared" si="6"/>
        <v>0</v>
      </c>
      <c r="O32" s="54">
        <f t="shared" si="7"/>
        <v>1</v>
      </c>
      <c r="P32" s="55">
        <f t="shared" si="32"/>
        <v>28</v>
      </c>
      <c r="Q32" s="54" t="str">
        <f t="shared" si="8"/>
        <v>Jana Martí</v>
      </c>
      <c r="R32" s="12">
        <v>3</v>
      </c>
      <c r="S32" s="12">
        <v>3</v>
      </c>
      <c r="T32" s="12">
        <v>0</v>
      </c>
      <c r="U32" s="54">
        <f t="shared" si="9"/>
        <v>6</v>
      </c>
      <c r="V32" s="54">
        <f t="shared" si="10"/>
        <v>0</v>
      </c>
      <c r="W32" s="54">
        <f t="shared" si="33"/>
        <v>0</v>
      </c>
      <c r="X32" s="54">
        <f t="shared" si="34"/>
        <v>0</v>
      </c>
      <c r="Y32" s="54">
        <f t="shared" si="11"/>
        <v>2</v>
      </c>
      <c r="Z32" s="54">
        <f t="shared" si="12"/>
        <v>0</v>
      </c>
      <c r="AA32" s="54">
        <f t="shared" si="13"/>
        <v>0</v>
      </c>
      <c r="AB32" s="54">
        <f t="shared" si="14"/>
        <v>1</v>
      </c>
      <c r="AC32" s="55">
        <v>28</v>
      </c>
      <c r="AD32" s="54" t="str">
        <f t="shared" si="15"/>
        <v>Jana Martí</v>
      </c>
      <c r="AE32" s="12">
        <v>3</v>
      </c>
      <c r="AF32" s="12">
        <v>10</v>
      </c>
      <c r="AG32" s="12">
        <v>1</v>
      </c>
      <c r="AH32" s="54">
        <f t="shared" si="49"/>
        <v>14</v>
      </c>
      <c r="AI32" s="54">
        <f t="shared" si="50"/>
        <v>1</v>
      </c>
      <c r="AJ32" s="54">
        <f t="shared" si="51"/>
        <v>0</v>
      </c>
      <c r="AK32" s="54">
        <f t="shared" si="52"/>
        <v>0</v>
      </c>
      <c r="AL32" s="54">
        <f t="shared" si="53"/>
        <v>1</v>
      </c>
      <c r="AM32" s="54">
        <f t="shared" si="54"/>
        <v>0</v>
      </c>
      <c r="AN32" s="54">
        <f t="shared" si="55"/>
        <v>1</v>
      </c>
      <c r="AO32" s="54">
        <f t="shared" si="56"/>
        <v>0</v>
      </c>
      <c r="AP32" s="54">
        <f t="shared" si="57"/>
        <v>24</v>
      </c>
      <c r="AQ32" s="54">
        <f t="shared" si="25"/>
        <v>2.6666666666666665</v>
      </c>
      <c r="AR32" s="58">
        <f t="shared" si="35"/>
        <v>1</v>
      </c>
      <c r="AS32" s="1">
        <f t="shared" si="58"/>
        <v>0</v>
      </c>
      <c r="AT32" s="1">
        <f t="shared" si="59"/>
        <v>0</v>
      </c>
      <c r="AU32" s="1">
        <f t="shared" si="60"/>
        <v>3</v>
      </c>
      <c r="AV32" s="1">
        <f t="shared" si="61"/>
        <v>2</v>
      </c>
      <c r="AW32" s="1">
        <f t="shared" si="62"/>
        <v>1</v>
      </c>
      <c r="AX32" s="1">
        <f t="shared" si="63"/>
        <v>2</v>
      </c>
      <c r="AY32" s="1" t="str">
        <f t="shared" si="36"/>
        <v>Jana Martí</v>
      </c>
      <c r="AZ32" s="1" t="b">
        <f t="shared" si="37"/>
        <v>0</v>
      </c>
      <c r="BA32" s="1" t="str">
        <f t="shared" si="38"/>
        <v>Jana Martí</v>
      </c>
      <c r="BB32" s="1">
        <f t="shared" si="39"/>
        <v>9</v>
      </c>
    </row>
    <row r="33" spans="1:54" ht="12.75" customHeight="1">
      <c r="A33" s="178"/>
      <c r="B33" s="55">
        <v>29</v>
      </c>
      <c r="C33" s="55">
        <v>11</v>
      </c>
      <c r="D33" s="54" t="str">
        <f>VLOOKUP((B33*10)+1,'Llistat de jugadors'!$K$3:$AQ$322,33,0)</f>
        <v>Josep Mercader</v>
      </c>
      <c r="E33" s="13">
        <v>6</v>
      </c>
      <c r="F33" s="13">
        <v>10</v>
      </c>
      <c r="G33" s="13">
        <v>10</v>
      </c>
      <c r="H33" s="55">
        <f t="shared" si="0"/>
        <v>26</v>
      </c>
      <c r="I33" s="54">
        <f t="shared" si="1"/>
        <v>2</v>
      </c>
      <c r="J33" s="54">
        <f t="shared" si="2"/>
        <v>1</v>
      </c>
      <c r="K33" s="54">
        <f t="shared" si="3"/>
        <v>0</v>
      </c>
      <c r="L33" s="54">
        <f t="shared" si="4"/>
        <v>0</v>
      </c>
      <c r="M33" s="54">
        <f t="shared" si="5"/>
        <v>0</v>
      </c>
      <c r="N33" s="54">
        <f t="shared" si="6"/>
        <v>0</v>
      </c>
      <c r="O33" s="54">
        <f t="shared" si="7"/>
        <v>0</v>
      </c>
      <c r="P33" s="55">
        <f t="shared" si="32"/>
        <v>29</v>
      </c>
      <c r="Q33" s="54" t="str">
        <f t="shared" si="8"/>
        <v>Josep Mercader</v>
      </c>
      <c r="R33" s="12">
        <v>10</v>
      </c>
      <c r="S33" s="12">
        <v>10</v>
      </c>
      <c r="T33" s="12">
        <v>10</v>
      </c>
      <c r="U33" s="54">
        <f t="shared" si="9"/>
        <v>30</v>
      </c>
      <c r="V33" s="54">
        <f t="shared" si="10"/>
        <v>3</v>
      </c>
      <c r="W33" s="54">
        <f t="shared" si="33"/>
        <v>0</v>
      </c>
      <c r="X33" s="54">
        <f t="shared" si="34"/>
        <v>0</v>
      </c>
      <c r="Y33" s="54">
        <f t="shared" si="11"/>
        <v>0</v>
      </c>
      <c r="Z33" s="54">
        <f t="shared" si="12"/>
        <v>0</v>
      </c>
      <c r="AA33" s="54">
        <f t="shared" si="13"/>
        <v>0</v>
      </c>
      <c r="AB33" s="54">
        <f t="shared" si="14"/>
        <v>0</v>
      </c>
      <c r="AC33" s="55">
        <v>29</v>
      </c>
      <c r="AD33" s="54" t="str">
        <f t="shared" si="15"/>
        <v>Josep Mercader</v>
      </c>
      <c r="AE33" s="12">
        <v>10</v>
      </c>
      <c r="AF33" s="12">
        <v>4</v>
      </c>
      <c r="AG33" s="12">
        <v>4</v>
      </c>
      <c r="AH33" s="54">
        <f t="shared" si="49"/>
        <v>18</v>
      </c>
      <c r="AI33" s="54">
        <f t="shared" si="50"/>
        <v>1</v>
      </c>
      <c r="AJ33" s="54">
        <f t="shared" si="51"/>
        <v>0</v>
      </c>
      <c r="AK33" s="54">
        <f t="shared" si="52"/>
        <v>2</v>
      </c>
      <c r="AL33" s="54">
        <f t="shared" si="53"/>
        <v>0</v>
      </c>
      <c r="AM33" s="54">
        <f t="shared" si="54"/>
        <v>0</v>
      </c>
      <c r="AN33" s="54">
        <f t="shared" si="55"/>
        <v>0</v>
      </c>
      <c r="AO33" s="54">
        <f t="shared" si="56"/>
        <v>0</v>
      </c>
      <c r="AP33" s="54">
        <f t="shared" si="57"/>
        <v>74</v>
      </c>
      <c r="AQ33" s="54">
        <f t="shared" si="25"/>
        <v>8.2222222222222214</v>
      </c>
      <c r="AR33" s="58">
        <f t="shared" si="35"/>
        <v>6</v>
      </c>
      <c r="AS33" s="1">
        <f t="shared" si="58"/>
        <v>1</v>
      </c>
      <c r="AT33" s="1">
        <f t="shared" si="59"/>
        <v>2</v>
      </c>
      <c r="AU33" s="1">
        <f t="shared" si="60"/>
        <v>0</v>
      </c>
      <c r="AV33" s="1">
        <f t="shared" si="61"/>
        <v>0</v>
      </c>
      <c r="AW33" s="1">
        <f t="shared" si="62"/>
        <v>0</v>
      </c>
      <c r="AX33" s="1">
        <f t="shared" si="63"/>
        <v>0</v>
      </c>
      <c r="AY33" s="1" t="str">
        <f t="shared" si="36"/>
        <v>Josep Mercader</v>
      </c>
      <c r="AZ33" s="1" t="b">
        <f t="shared" si="37"/>
        <v>0</v>
      </c>
      <c r="BA33" s="1" t="str">
        <f t="shared" si="38"/>
        <v>Josep Mercader</v>
      </c>
      <c r="BB33" s="1">
        <f t="shared" si="39"/>
        <v>9</v>
      </c>
    </row>
    <row r="34" spans="1:54" ht="12.75" customHeight="1">
      <c r="A34" s="178"/>
      <c r="B34" s="55">
        <v>30</v>
      </c>
      <c r="C34" s="55">
        <v>12</v>
      </c>
      <c r="D34" s="54" t="str">
        <f>VLOOKUP((B34*10)+1,'Llistat de jugadors'!$K$3:$AQ$322,33,0)</f>
        <v>Marta Nogueras</v>
      </c>
      <c r="E34" s="13">
        <v>10</v>
      </c>
      <c r="F34" s="13">
        <v>0</v>
      </c>
      <c r="G34" s="13">
        <v>10</v>
      </c>
      <c r="H34" s="55">
        <f t="shared" si="0"/>
        <v>20</v>
      </c>
      <c r="I34" s="54">
        <f t="shared" si="1"/>
        <v>2</v>
      </c>
      <c r="J34" s="54">
        <f t="shared" si="2"/>
        <v>0</v>
      </c>
      <c r="K34" s="54">
        <f t="shared" si="3"/>
        <v>0</v>
      </c>
      <c r="L34" s="54">
        <f t="shared" si="4"/>
        <v>0</v>
      </c>
      <c r="M34" s="54">
        <f t="shared" si="5"/>
        <v>0</v>
      </c>
      <c r="N34" s="54">
        <f t="shared" si="6"/>
        <v>0</v>
      </c>
      <c r="O34" s="54">
        <f t="shared" si="7"/>
        <v>1</v>
      </c>
      <c r="P34" s="55">
        <f t="shared" si="32"/>
        <v>30</v>
      </c>
      <c r="Q34" s="54" t="str">
        <f t="shared" si="8"/>
        <v>Marta Nogueras</v>
      </c>
      <c r="R34" s="12">
        <v>4</v>
      </c>
      <c r="S34" s="12">
        <v>2</v>
      </c>
      <c r="T34" s="12">
        <v>4</v>
      </c>
      <c r="U34" s="54">
        <f t="shared" si="9"/>
        <v>10</v>
      </c>
      <c r="V34" s="54">
        <f t="shared" si="10"/>
        <v>0</v>
      </c>
      <c r="W34" s="54">
        <f t="shared" si="33"/>
        <v>0</v>
      </c>
      <c r="X34" s="54">
        <f t="shared" si="34"/>
        <v>2</v>
      </c>
      <c r="Y34" s="54">
        <f t="shared" si="11"/>
        <v>0</v>
      </c>
      <c r="Z34" s="54">
        <f t="shared" si="12"/>
        <v>1</v>
      </c>
      <c r="AA34" s="54">
        <f t="shared" si="13"/>
        <v>0</v>
      </c>
      <c r="AB34" s="54">
        <f t="shared" si="14"/>
        <v>0</v>
      </c>
      <c r="AC34" s="55">
        <v>30</v>
      </c>
      <c r="AD34" s="54" t="str">
        <f t="shared" si="15"/>
        <v>Marta Nogueras</v>
      </c>
      <c r="AE34" s="12">
        <v>0</v>
      </c>
      <c r="AF34" s="12">
        <v>4</v>
      </c>
      <c r="AG34" s="12">
        <v>10</v>
      </c>
      <c r="AH34" s="54">
        <f t="shared" si="49"/>
        <v>14</v>
      </c>
      <c r="AI34" s="54">
        <f t="shared" si="50"/>
        <v>1</v>
      </c>
      <c r="AJ34" s="54">
        <f t="shared" si="51"/>
        <v>0</v>
      </c>
      <c r="AK34" s="54">
        <f t="shared" si="52"/>
        <v>1</v>
      </c>
      <c r="AL34" s="54">
        <f t="shared" si="53"/>
        <v>0</v>
      </c>
      <c r="AM34" s="54">
        <f t="shared" si="54"/>
        <v>0</v>
      </c>
      <c r="AN34" s="54">
        <f t="shared" si="55"/>
        <v>0</v>
      </c>
      <c r="AO34" s="54">
        <f t="shared" si="56"/>
        <v>1</v>
      </c>
      <c r="AP34" s="54">
        <f t="shared" si="57"/>
        <v>44</v>
      </c>
      <c r="AQ34" s="54">
        <f t="shared" si="25"/>
        <v>4.8888888888888893</v>
      </c>
      <c r="AR34" s="58">
        <f t="shared" si="35"/>
        <v>3</v>
      </c>
      <c r="AS34" s="1">
        <f t="shared" si="58"/>
        <v>0</v>
      </c>
      <c r="AT34" s="1">
        <f t="shared" si="59"/>
        <v>3</v>
      </c>
      <c r="AU34" s="1">
        <f t="shared" si="60"/>
        <v>0</v>
      </c>
      <c r="AV34" s="1">
        <f t="shared" si="61"/>
        <v>1</v>
      </c>
      <c r="AW34" s="1">
        <f t="shared" si="62"/>
        <v>0</v>
      </c>
      <c r="AX34" s="1">
        <f t="shared" si="63"/>
        <v>2</v>
      </c>
      <c r="AY34" s="1" t="str">
        <f t="shared" si="36"/>
        <v>Marta Nogueras</v>
      </c>
      <c r="AZ34" s="1" t="b">
        <f t="shared" si="37"/>
        <v>0</v>
      </c>
      <c r="BA34" s="1" t="str">
        <f t="shared" si="38"/>
        <v>Marta Nogueras</v>
      </c>
      <c r="BB34" s="1">
        <f t="shared" si="39"/>
        <v>9</v>
      </c>
    </row>
    <row r="35" spans="1:54" ht="12.75" customHeight="1">
      <c r="A35" s="178"/>
      <c r="B35" s="55">
        <v>31</v>
      </c>
      <c r="C35" s="55">
        <v>13</v>
      </c>
      <c r="D35" s="54" t="str">
        <f>VLOOKUP((B35*10)+1,'Llistat de jugadors'!$K$3:$AQ$322,33,0)</f>
        <v>Mar Muntada</v>
      </c>
      <c r="E35" s="13">
        <v>10</v>
      </c>
      <c r="F35" s="13">
        <v>4</v>
      </c>
      <c r="G35" s="13">
        <v>10</v>
      </c>
      <c r="H35" s="55">
        <f t="shared" si="0"/>
        <v>24</v>
      </c>
      <c r="I35" s="54">
        <f t="shared" ref="I35:I39" si="64">COUNTIF(E35:G35,10)</f>
        <v>2</v>
      </c>
      <c r="J35" s="54">
        <f t="shared" ref="J35:J39" si="65">COUNTIF(E35:G35,6)</f>
        <v>0</v>
      </c>
      <c r="K35" s="54">
        <f t="shared" ref="K35:K39" si="66">COUNTIF(E35:G35,4)</f>
        <v>1</v>
      </c>
      <c r="L35" s="54">
        <f t="shared" ref="L35:L39" si="67">COUNTIF(E35:G35,3)</f>
        <v>0</v>
      </c>
      <c r="M35" s="54">
        <f t="shared" ref="M35:M39" si="68">COUNTIF(E35:G35,2)</f>
        <v>0</v>
      </c>
      <c r="N35" s="54">
        <f t="shared" ref="N35:N39" si="69">COUNTIF(E35:G35,1)</f>
        <v>0</v>
      </c>
      <c r="O35" s="54">
        <f t="shared" ref="O35:O39" si="70">COUNTIF(E35:G35,0)</f>
        <v>0</v>
      </c>
      <c r="P35" s="55">
        <f t="shared" si="32"/>
        <v>31</v>
      </c>
      <c r="Q35" s="54" t="str">
        <f t="shared" si="8"/>
        <v>Mar Muntada</v>
      </c>
      <c r="R35" s="12">
        <v>0</v>
      </c>
      <c r="S35" s="12">
        <v>0</v>
      </c>
      <c r="T35" s="12">
        <v>0</v>
      </c>
      <c r="U35" s="54">
        <f t="shared" si="9"/>
        <v>0</v>
      </c>
      <c r="V35" s="54">
        <f t="shared" ref="V35:V39" si="71">COUNTIF(R35:T35,10)</f>
        <v>0</v>
      </c>
      <c r="W35" s="54">
        <f t="shared" ref="W35:W39" si="72">COUNTIF(R35:T35,6)</f>
        <v>0</v>
      </c>
      <c r="X35" s="54">
        <f t="shared" ref="X35:X39" si="73">COUNTIF(R35:T35,4)</f>
        <v>0</v>
      </c>
      <c r="Y35" s="54">
        <f t="shared" ref="Y35:Y39" si="74">COUNTIF(R35:T35,3)</f>
        <v>0</v>
      </c>
      <c r="Z35" s="54">
        <f t="shared" ref="Z35:Z39" si="75">COUNTIF(R35:T35,2)</f>
        <v>0</v>
      </c>
      <c r="AA35" s="54">
        <f t="shared" ref="AA35:AA39" si="76">COUNTIF(R35:T35,1)</f>
        <v>0</v>
      </c>
      <c r="AB35" s="54">
        <f t="shared" ref="AB35:AB39" si="77">COUNTIF(R35:T35,0)</f>
        <v>3</v>
      </c>
      <c r="AC35" s="55">
        <v>31</v>
      </c>
      <c r="AD35" s="54" t="str">
        <f t="shared" si="15"/>
        <v>Mar Muntada</v>
      </c>
      <c r="AE35" s="12">
        <v>10</v>
      </c>
      <c r="AF35" s="12">
        <v>3</v>
      </c>
      <c r="AG35" s="12">
        <v>10</v>
      </c>
      <c r="AH35" s="54">
        <f t="shared" ref="AH35:AH39" si="78">AE35+AF35+AG35</f>
        <v>23</v>
      </c>
      <c r="AI35" s="54">
        <f t="shared" ref="AI35:AI39" si="79">COUNTIF(AE35:AG35,10)</f>
        <v>2</v>
      </c>
      <c r="AJ35" s="54">
        <f t="shared" ref="AJ35:AJ39" si="80">COUNTIF(AE35:AG35,6)</f>
        <v>0</v>
      </c>
      <c r="AK35" s="54">
        <f t="shared" ref="AK35:AK39" si="81">COUNTIF(AE35:AG35,4)</f>
        <v>0</v>
      </c>
      <c r="AL35" s="54">
        <f t="shared" ref="AL35:AL39" si="82">COUNTIF(AE35:AG35,3)</f>
        <v>1</v>
      </c>
      <c r="AM35" s="54">
        <f t="shared" ref="AM35:AM39" si="83">COUNTIF(AE35:AG35,2)</f>
        <v>0</v>
      </c>
      <c r="AN35" s="54">
        <f t="shared" ref="AN35:AN39" si="84">COUNTIF(AE35:AG35,1)</f>
        <v>0</v>
      </c>
      <c r="AO35" s="54">
        <f t="shared" ref="AO35:AO39" si="85">COUNTIF(AE35:AG35,0)</f>
        <v>0</v>
      </c>
      <c r="AP35" s="54">
        <f t="shared" ref="AP35:AP39" si="86">H35+U35+AH35</f>
        <v>47</v>
      </c>
      <c r="AQ35" s="54">
        <f t="shared" si="25"/>
        <v>5.2222222222222223</v>
      </c>
      <c r="AR35" s="58">
        <f t="shared" si="35"/>
        <v>4</v>
      </c>
      <c r="AS35" s="1">
        <f t="shared" ref="AS35:AS39" si="87">J35+W35+AJ35</f>
        <v>0</v>
      </c>
      <c r="AT35" s="1">
        <f t="shared" ref="AT35:AT39" si="88">K35+X35+AK35</f>
        <v>1</v>
      </c>
      <c r="AU35" s="1">
        <f t="shared" ref="AU35:AU39" si="89">L35+Y35+AL35</f>
        <v>1</v>
      </c>
      <c r="AV35" s="1">
        <f t="shared" ref="AV35:AV39" si="90">M35+Z35+AM35</f>
        <v>0</v>
      </c>
      <c r="AW35" s="1">
        <f t="shared" ref="AW35:AW39" si="91">N35+AA35+AN35</f>
        <v>0</v>
      </c>
      <c r="AX35" s="1">
        <f t="shared" ref="AX35:AX39" si="92">O35+AB35+AO35</f>
        <v>3</v>
      </c>
      <c r="AY35" s="1" t="str">
        <f t="shared" ref="AY35:AY98" si="93">IF(AG35="","",AD35)</f>
        <v>Mar Muntada</v>
      </c>
      <c r="AZ35" s="1" t="b">
        <f t="shared" ref="AZ35:AZ98" si="94">ISERROR(D35)</f>
        <v>0</v>
      </c>
      <c r="BA35" s="1" t="str">
        <f t="shared" ref="BA35:BA98" si="95">IF(AZ35,"",D35)</f>
        <v>Mar Muntada</v>
      </c>
      <c r="BB35" s="1">
        <f t="shared" ref="BB35:BB98" si="96">IF(AZ35,"",(9-(COUNTBLANK(E35:AG35))))</f>
        <v>9</v>
      </c>
    </row>
    <row r="36" spans="1:54" ht="12.75" customHeight="1">
      <c r="A36" s="178"/>
      <c r="B36" s="55">
        <v>32</v>
      </c>
      <c r="C36" s="55">
        <v>14</v>
      </c>
      <c r="D36" s="54" t="str">
        <f>VLOOKUP((B36*10)+1,'Llistat de jugadors'!$K$3:$AQ$322,33,0)</f>
        <v>David López</v>
      </c>
      <c r="E36" s="13">
        <v>0</v>
      </c>
      <c r="F36" s="13">
        <v>0</v>
      </c>
      <c r="G36" s="13">
        <v>3</v>
      </c>
      <c r="H36" s="55">
        <f t="shared" si="0"/>
        <v>3</v>
      </c>
      <c r="I36" s="54">
        <f t="shared" si="64"/>
        <v>0</v>
      </c>
      <c r="J36" s="54">
        <f t="shared" si="65"/>
        <v>0</v>
      </c>
      <c r="K36" s="54">
        <f t="shared" si="66"/>
        <v>0</v>
      </c>
      <c r="L36" s="54">
        <f t="shared" si="67"/>
        <v>1</v>
      </c>
      <c r="M36" s="54">
        <f t="shared" si="68"/>
        <v>0</v>
      </c>
      <c r="N36" s="54">
        <f t="shared" si="69"/>
        <v>0</v>
      </c>
      <c r="O36" s="54">
        <f t="shared" si="70"/>
        <v>2</v>
      </c>
      <c r="P36" s="55">
        <f t="shared" si="32"/>
        <v>32</v>
      </c>
      <c r="Q36" s="54" t="str">
        <f t="shared" si="8"/>
        <v>David López</v>
      </c>
      <c r="R36" s="12">
        <v>4</v>
      </c>
      <c r="S36" s="12">
        <v>10</v>
      </c>
      <c r="T36" s="12">
        <v>6</v>
      </c>
      <c r="U36" s="54">
        <f t="shared" si="9"/>
        <v>20</v>
      </c>
      <c r="V36" s="54">
        <f t="shared" si="71"/>
        <v>1</v>
      </c>
      <c r="W36" s="54">
        <f t="shared" si="72"/>
        <v>1</v>
      </c>
      <c r="X36" s="54">
        <f t="shared" si="73"/>
        <v>1</v>
      </c>
      <c r="Y36" s="54">
        <f t="shared" si="74"/>
        <v>0</v>
      </c>
      <c r="Z36" s="54">
        <f t="shared" si="75"/>
        <v>0</v>
      </c>
      <c r="AA36" s="54">
        <f t="shared" si="76"/>
        <v>0</v>
      </c>
      <c r="AB36" s="54">
        <f t="shared" si="77"/>
        <v>0</v>
      </c>
      <c r="AC36" s="55">
        <v>32</v>
      </c>
      <c r="AD36" s="54" t="str">
        <f t="shared" si="15"/>
        <v>David López</v>
      </c>
      <c r="AE36" s="12">
        <v>10</v>
      </c>
      <c r="AF36" s="12">
        <v>10</v>
      </c>
      <c r="AG36" s="12">
        <v>10</v>
      </c>
      <c r="AH36" s="54">
        <f t="shared" si="78"/>
        <v>30</v>
      </c>
      <c r="AI36" s="54">
        <f t="shared" si="79"/>
        <v>3</v>
      </c>
      <c r="AJ36" s="54">
        <f t="shared" si="80"/>
        <v>0</v>
      </c>
      <c r="AK36" s="54">
        <f t="shared" si="81"/>
        <v>0</v>
      </c>
      <c r="AL36" s="54">
        <f t="shared" si="82"/>
        <v>0</v>
      </c>
      <c r="AM36" s="54">
        <f t="shared" si="83"/>
        <v>0</v>
      </c>
      <c r="AN36" s="54">
        <f t="shared" si="84"/>
        <v>0</v>
      </c>
      <c r="AO36" s="54">
        <f t="shared" si="85"/>
        <v>0</v>
      </c>
      <c r="AP36" s="54">
        <f t="shared" si="86"/>
        <v>53</v>
      </c>
      <c r="AQ36" s="54">
        <f t="shared" si="25"/>
        <v>5.8888888888888893</v>
      </c>
      <c r="AR36" s="58">
        <f t="shared" si="35"/>
        <v>4</v>
      </c>
      <c r="AS36" s="1">
        <f t="shared" si="87"/>
        <v>1</v>
      </c>
      <c r="AT36" s="1">
        <f t="shared" si="88"/>
        <v>1</v>
      </c>
      <c r="AU36" s="1">
        <f t="shared" si="89"/>
        <v>1</v>
      </c>
      <c r="AV36" s="1">
        <f t="shared" si="90"/>
        <v>0</v>
      </c>
      <c r="AW36" s="1">
        <f t="shared" si="91"/>
        <v>0</v>
      </c>
      <c r="AX36" s="1">
        <f t="shared" si="92"/>
        <v>2</v>
      </c>
      <c r="AY36" s="1" t="str">
        <f t="shared" si="93"/>
        <v>David López</v>
      </c>
      <c r="AZ36" s="1" t="b">
        <f t="shared" si="94"/>
        <v>0</v>
      </c>
      <c r="BA36" s="1" t="str">
        <f t="shared" si="95"/>
        <v>David López</v>
      </c>
      <c r="BB36" s="1">
        <f t="shared" si="96"/>
        <v>9</v>
      </c>
    </row>
    <row r="37" spans="1:54" ht="12.75" customHeight="1">
      <c r="A37" s="178"/>
      <c r="B37" s="55">
        <v>33</v>
      </c>
      <c r="C37" s="55">
        <v>15</v>
      </c>
      <c r="D37" s="54" t="str">
        <f>VLOOKUP((B37*10)+1,'Llistat de jugadors'!$K$3:$AQ$322,33,0)</f>
        <v>Anna Correa</v>
      </c>
      <c r="E37" s="13">
        <v>2</v>
      </c>
      <c r="F37" s="13">
        <v>4</v>
      </c>
      <c r="G37" s="13">
        <v>10</v>
      </c>
      <c r="H37" s="55">
        <f t="shared" si="0"/>
        <v>16</v>
      </c>
      <c r="I37" s="54">
        <f t="shared" si="64"/>
        <v>1</v>
      </c>
      <c r="J37" s="54">
        <f t="shared" si="65"/>
        <v>0</v>
      </c>
      <c r="K37" s="54">
        <f t="shared" si="66"/>
        <v>1</v>
      </c>
      <c r="L37" s="54">
        <f t="shared" si="67"/>
        <v>0</v>
      </c>
      <c r="M37" s="54">
        <f t="shared" si="68"/>
        <v>1</v>
      </c>
      <c r="N37" s="54">
        <f t="shared" si="69"/>
        <v>0</v>
      </c>
      <c r="O37" s="54">
        <f t="shared" si="70"/>
        <v>0</v>
      </c>
      <c r="P37" s="55">
        <f t="shared" si="32"/>
        <v>33</v>
      </c>
      <c r="Q37" s="54" t="str">
        <f t="shared" si="8"/>
        <v>Anna Correa</v>
      </c>
      <c r="R37" s="12">
        <v>3</v>
      </c>
      <c r="S37" s="12">
        <v>3</v>
      </c>
      <c r="T37" s="12">
        <v>4</v>
      </c>
      <c r="U37" s="54">
        <f t="shared" si="9"/>
        <v>10</v>
      </c>
      <c r="V37" s="54">
        <f t="shared" si="71"/>
        <v>0</v>
      </c>
      <c r="W37" s="54">
        <f t="shared" si="72"/>
        <v>0</v>
      </c>
      <c r="X37" s="54">
        <f t="shared" si="73"/>
        <v>1</v>
      </c>
      <c r="Y37" s="54">
        <f t="shared" si="74"/>
        <v>2</v>
      </c>
      <c r="Z37" s="54">
        <f t="shared" si="75"/>
        <v>0</v>
      </c>
      <c r="AA37" s="54">
        <f t="shared" si="76"/>
        <v>0</v>
      </c>
      <c r="AB37" s="54">
        <f t="shared" si="77"/>
        <v>0</v>
      </c>
      <c r="AC37" s="55">
        <v>33</v>
      </c>
      <c r="AD37" s="54" t="str">
        <f t="shared" si="15"/>
        <v>Anna Correa</v>
      </c>
      <c r="AE37" s="12">
        <v>4</v>
      </c>
      <c r="AF37" s="12">
        <v>6</v>
      </c>
      <c r="AG37" s="12">
        <v>10</v>
      </c>
      <c r="AH37" s="54">
        <f t="shared" si="78"/>
        <v>20</v>
      </c>
      <c r="AI37" s="54">
        <f t="shared" si="79"/>
        <v>1</v>
      </c>
      <c r="AJ37" s="54">
        <f t="shared" si="80"/>
        <v>1</v>
      </c>
      <c r="AK37" s="54">
        <f t="shared" si="81"/>
        <v>1</v>
      </c>
      <c r="AL37" s="54">
        <f t="shared" si="82"/>
        <v>0</v>
      </c>
      <c r="AM37" s="54">
        <f t="shared" si="83"/>
        <v>0</v>
      </c>
      <c r="AN37" s="54">
        <f t="shared" si="84"/>
        <v>0</v>
      </c>
      <c r="AO37" s="54">
        <f t="shared" si="85"/>
        <v>0</v>
      </c>
      <c r="AP37" s="54">
        <f t="shared" si="86"/>
        <v>46</v>
      </c>
      <c r="AQ37" s="54">
        <f t="shared" si="25"/>
        <v>5.1111111111111107</v>
      </c>
      <c r="AR37" s="58">
        <f t="shared" si="35"/>
        <v>2</v>
      </c>
      <c r="AS37" s="1">
        <f t="shared" si="87"/>
        <v>1</v>
      </c>
      <c r="AT37" s="1">
        <f t="shared" si="88"/>
        <v>3</v>
      </c>
      <c r="AU37" s="1">
        <f t="shared" si="89"/>
        <v>2</v>
      </c>
      <c r="AV37" s="1">
        <f t="shared" si="90"/>
        <v>1</v>
      </c>
      <c r="AW37" s="1">
        <f t="shared" si="91"/>
        <v>0</v>
      </c>
      <c r="AX37" s="1">
        <f t="shared" si="92"/>
        <v>0</v>
      </c>
      <c r="AY37" s="1" t="str">
        <f t="shared" si="93"/>
        <v>Anna Correa</v>
      </c>
      <c r="AZ37" s="1" t="b">
        <f t="shared" si="94"/>
        <v>0</v>
      </c>
      <c r="BA37" s="1" t="str">
        <f t="shared" si="95"/>
        <v>Anna Correa</v>
      </c>
      <c r="BB37" s="1">
        <f t="shared" si="96"/>
        <v>9</v>
      </c>
    </row>
    <row r="38" spans="1:54" ht="12.75" customHeight="1">
      <c r="A38" s="178"/>
      <c r="B38" s="55">
        <v>34</v>
      </c>
      <c r="C38" s="55">
        <v>16</v>
      </c>
      <c r="D38" s="54" t="str">
        <f>VLOOKUP((B38*10)+1,'Llistat de jugadors'!$K$3:$AQ$322,33,0)</f>
        <v>Cristina Agell</v>
      </c>
      <c r="E38" s="13">
        <v>2</v>
      </c>
      <c r="F38" s="13">
        <v>2</v>
      </c>
      <c r="G38" s="13">
        <v>10</v>
      </c>
      <c r="H38" s="55">
        <f t="shared" si="0"/>
        <v>14</v>
      </c>
      <c r="I38" s="54">
        <f t="shared" si="64"/>
        <v>1</v>
      </c>
      <c r="J38" s="54">
        <f t="shared" si="65"/>
        <v>0</v>
      </c>
      <c r="K38" s="54">
        <f t="shared" si="66"/>
        <v>0</v>
      </c>
      <c r="L38" s="54">
        <f t="shared" si="67"/>
        <v>0</v>
      </c>
      <c r="M38" s="54">
        <f t="shared" si="68"/>
        <v>2</v>
      </c>
      <c r="N38" s="54">
        <f t="shared" si="69"/>
        <v>0</v>
      </c>
      <c r="O38" s="54">
        <f t="shared" si="70"/>
        <v>0</v>
      </c>
      <c r="P38" s="55">
        <f t="shared" si="32"/>
        <v>34</v>
      </c>
      <c r="Q38" s="54" t="str">
        <f t="shared" si="8"/>
        <v>Cristina Agell</v>
      </c>
      <c r="R38" s="12">
        <v>2</v>
      </c>
      <c r="S38" s="12">
        <v>0</v>
      </c>
      <c r="T38" s="12">
        <v>10</v>
      </c>
      <c r="U38" s="54">
        <f t="shared" si="9"/>
        <v>12</v>
      </c>
      <c r="V38" s="54">
        <f t="shared" si="71"/>
        <v>1</v>
      </c>
      <c r="W38" s="54">
        <f t="shared" si="72"/>
        <v>0</v>
      </c>
      <c r="X38" s="54">
        <f t="shared" si="73"/>
        <v>0</v>
      </c>
      <c r="Y38" s="54">
        <f t="shared" si="74"/>
        <v>0</v>
      </c>
      <c r="Z38" s="54">
        <f t="shared" si="75"/>
        <v>1</v>
      </c>
      <c r="AA38" s="54">
        <f t="shared" si="76"/>
        <v>0</v>
      </c>
      <c r="AB38" s="54">
        <f t="shared" si="77"/>
        <v>1</v>
      </c>
      <c r="AC38" s="55">
        <v>34</v>
      </c>
      <c r="AD38" s="54" t="str">
        <f t="shared" si="15"/>
        <v>Cristina Agell</v>
      </c>
      <c r="AE38" s="12">
        <v>2</v>
      </c>
      <c r="AF38" s="12">
        <v>4</v>
      </c>
      <c r="AG38" s="12">
        <v>6</v>
      </c>
      <c r="AH38" s="54">
        <f t="shared" si="78"/>
        <v>12</v>
      </c>
      <c r="AI38" s="54">
        <f t="shared" si="79"/>
        <v>0</v>
      </c>
      <c r="AJ38" s="54">
        <f t="shared" si="80"/>
        <v>1</v>
      </c>
      <c r="AK38" s="54">
        <f t="shared" si="81"/>
        <v>1</v>
      </c>
      <c r="AL38" s="54">
        <f t="shared" si="82"/>
        <v>0</v>
      </c>
      <c r="AM38" s="54">
        <f t="shared" si="83"/>
        <v>1</v>
      </c>
      <c r="AN38" s="54">
        <f t="shared" si="84"/>
        <v>0</v>
      </c>
      <c r="AO38" s="54">
        <f t="shared" si="85"/>
        <v>0</v>
      </c>
      <c r="AP38" s="54">
        <f t="shared" si="86"/>
        <v>38</v>
      </c>
      <c r="AQ38" s="54">
        <f t="shared" si="25"/>
        <v>4.2222222222222223</v>
      </c>
      <c r="AR38" s="58">
        <f t="shared" si="35"/>
        <v>2</v>
      </c>
      <c r="AS38" s="1">
        <f t="shared" si="87"/>
        <v>1</v>
      </c>
      <c r="AT38" s="1">
        <f t="shared" si="88"/>
        <v>1</v>
      </c>
      <c r="AU38" s="1">
        <f t="shared" si="89"/>
        <v>0</v>
      </c>
      <c r="AV38" s="1">
        <f t="shared" si="90"/>
        <v>4</v>
      </c>
      <c r="AW38" s="1">
        <f t="shared" si="91"/>
        <v>0</v>
      </c>
      <c r="AX38" s="1">
        <f t="shared" si="92"/>
        <v>1</v>
      </c>
      <c r="AY38" s="1" t="str">
        <f t="shared" si="93"/>
        <v>Cristina Agell</v>
      </c>
      <c r="AZ38" s="1" t="b">
        <f t="shared" si="94"/>
        <v>0</v>
      </c>
      <c r="BA38" s="1" t="str">
        <f t="shared" si="95"/>
        <v>Cristina Agell</v>
      </c>
      <c r="BB38" s="1">
        <f t="shared" si="96"/>
        <v>9</v>
      </c>
    </row>
    <row r="39" spans="1:54" ht="12.75" customHeight="1">
      <c r="A39" s="178"/>
      <c r="B39" s="55">
        <v>35</v>
      </c>
      <c r="C39" s="55">
        <v>17</v>
      </c>
      <c r="D39" s="54" t="str">
        <f>VLOOKUP((B39*10)+1,'Llistat de jugadors'!$K$3:$AQ$322,33,0)</f>
        <v>Marc Palma</v>
      </c>
      <c r="E39" s="13">
        <v>4</v>
      </c>
      <c r="F39" s="13">
        <v>4</v>
      </c>
      <c r="G39" s="13">
        <v>6</v>
      </c>
      <c r="H39" s="55">
        <f t="shared" si="0"/>
        <v>14</v>
      </c>
      <c r="I39" s="54">
        <f t="shared" si="64"/>
        <v>0</v>
      </c>
      <c r="J39" s="54">
        <f t="shared" si="65"/>
        <v>1</v>
      </c>
      <c r="K39" s="54">
        <f t="shared" si="66"/>
        <v>2</v>
      </c>
      <c r="L39" s="54">
        <f t="shared" si="67"/>
        <v>0</v>
      </c>
      <c r="M39" s="54">
        <f t="shared" si="68"/>
        <v>0</v>
      </c>
      <c r="N39" s="54">
        <f t="shared" si="69"/>
        <v>0</v>
      </c>
      <c r="O39" s="54">
        <f t="shared" si="70"/>
        <v>0</v>
      </c>
      <c r="P39" s="55">
        <f t="shared" si="32"/>
        <v>35</v>
      </c>
      <c r="Q39" s="54" t="str">
        <f t="shared" si="8"/>
        <v>Marc Palma</v>
      </c>
      <c r="R39" s="12">
        <v>6</v>
      </c>
      <c r="S39" s="12">
        <v>2</v>
      </c>
      <c r="T39" s="12">
        <v>0</v>
      </c>
      <c r="U39" s="54">
        <f t="shared" si="9"/>
        <v>8</v>
      </c>
      <c r="V39" s="54">
        <f t="shared" si="71"/>
        <v>0</v>
      </c>
      <c r="W39" s="54">
        <f t="shared" si="72"/>
        <v>1</v>
      </c>
      <c r="X39" s="54">
        <f t="shared" si="73"/>
        <v>0</v>
      </c>
      <c r="Y39" s="54">
        <f t="shared" si="74"/>
        <v>0</v>
      </c>
      <c r="Z39" s="54">
        <f t="shared" si="75"/>
        <v>1</v>
      </c>
      <c r="AA39" s="54">
        <f t="shared" si="76"/>
        <v>0</v>
      </c>
      <c r="AB39" s="54">
        <f t="shared" si="77"/>
        <v>1</v>
      </c>
      <c r="AC39" s="55">
        <v>35</v>
      </c>
      <c r="AD39" s="54" t="str">
        <f t="shared" si="15"/>
        <v>Marc Palma</v>
      </c>
      <c r="AE39" s="12">
        <v>0</v>
      </c>
      <c r="AF39" s="12">
        <v>4</v>
      </c>
      <c r="AG39" s="12">
        <v>0</v>
      </c>
      <c r="AH39" s="54">
        <f t="shared" si="78"/>
        <v>4</v>
      </c>
      <c r="AI39" s="54">
        <f t="shared" si="79"/>
        <v>0</v>
      </c>
      <c r="AJ39" s="54">
        <f t="shared" si="80"/>
        <v>0</v>
      </c>
      <c r="AK39" s="54">
        <f t="shared" si="81"/>
        <v>1</v>
      </c>
      <c r="AL39" s="54">
        <f t="shared" si="82"/>
        <v>0</v>
      </c>
      <c r="AM39" s="54">
        <f t="shared" si="83"/>
        <v>0</v>
      </c>
      <c r="AN39" s="54">
        <f t="shared" si="84"/>
        <v>0</v>
      </c>
      <c r="AO39" s="54">
        <f t="shared" si="85"/>
        <v>2</v>
      </c>
      <c r="AP39" s="54">
        <f t="shared" si="86"/>
        <v>26</v>
      </c>
      <c r="AQ39" s="54">
        <f t="shared" si="25"/>
        <v>2.8888888888888888</v>
      </c>
      <c r="AR39" s="58">
        <f t="shared" si="35"/>
        <v>0</v>
      </c>
      <c r="AS39" s="1">
        <f t="shared" si="87"/>
        <v>2</v>
      </c>
      <c r="AT39" s="1">
        <f t="shared" si="88"/>
        <v>3</v>
      </c>
      <c r="AU39" s="1">
        <f t="shared" si="89"/>
        <v>0</v>
      </c>
      <c r="AV39" s="1">
        <f t="shared" si="90"/>
        <v>1</v>
      </c>
      <c r="AW39" s="1">
        <f t="shared" si="91"/>
        <v>0</v>
      </c>
      <c r="AX39" s="1">
        <f t="shared" si="92"/>
        <v>3</v>
      </c>
      <c r="AY39" s="1" t="str">
        <f t="shared" si="93"/>
        <v>Marc Palma</v>
      </c>
      <c r="AZ39" s="1" t="b">
        <f t="shared" si="94"/>
        <v>0</v>
      </c>
      <c r="BA39" s="1" t="str">
        <f t="shared" si="95"/>
        <v>Marc Palma</v>
      </c>
      <c r="BB39" s="1">
        <f t="shared" si="96"/>
        <v>9</v>
      </c>
    </row>
    <row r="40" spans="1:54" ht="12.75" customHeight="1">
      <c r="A40" s="178"/>
      <c r="B40" s="55">
        <v>36</v>
      </c>
      <c r="C40" s="55">
        <v>18</v>
      </c>
      <c r="D40" s="54" t="str">
        <f>VLOOKUP((B40*10)+1,'Llistat de jugadors'!$K$3:$AQ$322,33,0)</f>
        <v>Vicente Crillo</v>
      </c>
      <c r="E40" s="13">
        <v>4</v>
      </c>
      <c r="F40" s="13">
        <v>3</v>
      </c>
      <c r="G40" s="13">
        <v>4</v>
      </c>
      <c r="H40" s="55">
        <f t="shared" si="0"/>
        <v>11</v>
      </c>
      <c r="I40" s="54">
        <f t="shared" si="1"/>
        <v>0</v>
      </c>
      <c r="J40" s="54">
        <f t="shared" si="2"/>
        <v>0</v>
      </c>
      <c r="K40" s="54">
        <f t="shared" si="3"/>
        <v>2</v>
      </c>
      <c r="L40" s="54">
        <f t="shared" si="4"/>
        <v>1</v>
      </c>
      <c r="M40" s="54">
        <f t="shared" si="5"/>
        <v>0</v>
      </c>
      <c r="N40" s="54">
        <f t="shared" si="6"/>
        <v>0</v>
      </c>
      <c r="O40" s="54">
        <f t="shared" si="7"/>
        <v>0</v>
      </c>
      <c r="P40" s="55">
        <f t="shared" si="32"/>
        <v>36</v>
      </c>
      <c r="Q40" s="54" t="str">
        <f t="shared" si="8"/>
        <v>Vicente Crillo</v>
      </c>
      <c r="R40" s="12">
        <v>10</v>
      </c>
      <c r="S40" s="12">
        <v>10</v>
      </c>
      <c r="T40" s="12">
        <v>10</v>
      </c>
      <c r="U40" s="54">
        <f t="shared" si="9"/>
        <v>30</v>
      </c>
      <c r="V40" s="54">
        <f t="shared" si="10"/>
        <v>3</v>
      </c>
      <c r="W40" s="54">
        <f t="shared" si="33"/>
        <v>0</v>
      </c>
      <c r="X40" s="54">
        <f t="shared" si="34"/>
        <v>0</v>
      </c>
      <c r="Y40" s="54">
        <f t="shared" si="11"/>
        <v>0</v>
      </c>
      <c r="Z40" s="54">
        <f t="shared" si="12"/>
        <v>0</v>
      </c>
      <c r="AA40" s="54">
        <f t="shared" si="13"/>
        <v>0</v>
      </c>
      <c r="AB40" s="54">
        <f t="shared" si="14"/>
        <v>0</v>
      </c>
      <c r="AC40" s="55">
        <v>36</v>
      </c>
      <c r="AD40" s="54" t="str">
        <f t="shared" si="15"/>
        <v>Vicente Crillo</v>
      </c>
      <c r="AE40" s="12">
        <v>4</v>
      </c>
      <c r="AF40" s="12">
        <v>6</v>
      </c>
      <c r="AG40" s="12">
        <v>3</v>
      </c>
      <c r="AH40" s="54">
        <f t="shared" si="49"/>
        <v>13</v>
      </c>
      <c r="AI40" s="54">
        <f t="shared" si="50"/>
        <v>0</v>
      </c>
      <c r="AJ40" s="54">
        <f t="shared" si="51"/>
        <v>1</v>
      </c>
      <c r="AK40" s="54">
        <f t="shared" si="52"/>
        <v>1</v>
      </c>
      <c r="AL40" s="54">
        <f t="shared" si="53"/>
        <v>1</v>
      </c>
      <c r="AM40" s="54">
        <f t="shared" si="54"/>
        <v>0</v>
      </c>
      <c r="AN40" s="54">
        <f t="shared" si="55"/>
        <v>0</v>
      </c>
      <c r="AO40" s="54">
        <f t="shared" si="56"/>
        <v>0</v>
      </c>
      <c r="AP40" s="54">
        <f t="shared" si="57"/>
        <v>54</v>
      </c>
      <c r="AQ40" s="54">
        <f t="shared" si="25"/>
        <v>6</v>
      </c>
      <c r="AR40" s="58">
        <f t="shared" si="35"/>
        <v>3</v>
      </c>
      <c r="AS40" s="1">
        <f t="shared" si="58"/>
        <v>1</v>
      </c>
      <c r="AT40" s="1">
        <f t="shared" si="59"/>
        <v>3</v>
      </c>
      <c r="AU40" s="1">
        <f t="shared" si="60"/>
        <v>2</v>
      </c>
      <c r="AV40" s="1">
        <f t="shared" si="61"/>
        <v>0</v>
      </c>
      <c r="AW40" s="1">
        <f t="shared" si="62"/>
        <v>0</v>
      </c>
      <c r="AX40" s="1">
        <f t="shared" si="63"/>
        <v>0</v>
      </c>
      <c r="AY40" s="1" t="str">
        <f t="shared" si="93"/>
        <v>Vicente Crillo</v>
      </c>
      <c r="AZ40" s="1" t="b">
        <f t="shared" si="94"/>
        <v>0</v>
      </c>
      <c r="BA40" s="1" t="str">
        <f t="shared" si="95"/>
        <v>Vicente Crillo</v>
      </c>
      <c r="BB40" s="1">
        <f t="shared" si="96"/>
        <v>9</v>
      </c>
    </row>
    <row r="41" spans="1:54" ht="12.75" customHeight="1">
      <c r="A41" s="178"/>
      <c r="B41" s="55">
        <v>37</v>
      </c>
      <c r="C41" s="55"/>
      <c r="D41" s="54" t="e">
        <f>VLOOKUP((B41*10)+1,'Llistat de jugadors'!$K$3:$AQ$322,33,0)</f>
        <v>#N/A</v>
      </c>
      <c r="E41" s="13"/>
      <c r="F41" s="13"/>
      <c r="G41" s="13"/>
      <c r="H41" s="55">
        <f t="shared" si="0"/>
        <v>0</v>
      </c>
      <c r="I41" s="54">
        <f t="shared" si="1"/>
        <v>0</v>
      </c>
      <c r="J41" s="54">
        <f t="shared" si="2"/>
        <v>0</v>
      </c>
      <c r="K41" s="54">
        <f t="shared" si="3"/>
        <v>0</v>
      </c>
      <c r="L41" s="54">
        <f t="shared" si="4"/>
        <v>0</v>
      </c>
      <c r="M41" s="54">
        <f t="shared" si="5"/>
        <v>0</v>
      </c>
      <c r="N41" s="54">
        <f t="shared" si="6"/>
        <v>0</v>
      </c>
      <c r="O41" s="54">
        <f t="shared" si="7"/>
        <v>0</v>
      </c>
      <c r="P41" s="55">
        <f t="shared" si="32"/>
        <v>37</v>
      </c>
      <c r="Q41" s="54" t="e">
        <f t="shared" si="8"/>
        <v>#N/A</v>
      </c>
      <c r="R41" s="12"/>
      <c r="S41" s="12"/>
      <c r="T41" s="12"/>
      <c r="U41" s="54">
        <f t="shared" si="9"/>
        <v>0</v>
      </c>
      <c r="V41" s="54">
        <f t="shared" si="10"/>
        <v>0</v>
      </c>
      <c r="W41" s="54">
        <f t="shared" si="33"/>
        <v>0</v>
      </c>
      <c r="X41" s="54">
        <f t="shared" si="34"/>
        <v>0</v>
      </c>
      <c r="Y41" s="54">
        <f t="shared" si="11"/>
        <v>0</v>
      </c>
      <c r="Z41" s="54">
        <f t="shared" si="12"/>
        <v>0</v>
      </c>
      <c r="AA41" s="54">
        <f t="shared" si="13"/>
        <v>0</v>
      </c>
      <c r="AB41" s="54">
        <f t="shared" si="14"/>
        <v>0</v>
      </c>
      <c r="AC41" s="55">
        <v>37</v>
      </c>
      <c r="AD41" s="54" t="e">
        <f t="shared" si="15"/>
        <v>#N/A</v>
      </c>
      <c r="AE41" s="12"/>
      <c r="AF41" s="12"/>
      <c r="AG41" s="12"/>
      <c r="AH41" s="54">
        <f t="shared" si="49"/>
        <v>0</v>
      </c>
      <c r="AI41" s="54">
        <f t="shared" si="50"/>
        <v>0</v>
      </c>
      <c r="AJ41" s="54">
        <f t="shared" si="51"/>
        <v>0</v>
      </c>
      <c r="AK41" s="54">
        <f t="shared" si="52"/>
        <v>0</v>
      </c>
      <c r="AL41" s="54">
        <f t="shared" si="53"/>
        <v>0</v>
      </c>
      <c r="AM41" s="54">
        <f t="shared" si="54"/>
        <v>0</v>
      </c>
      <c r="AN41" s="54">
        <f t="shared" si="55"/>
        <v>0</v>
      </c>
      <c r="AO41" s="54">
        <f t="shared" si="56"/>
        <v>0</v>
      </c>
      <c r="AP41" s="54">
        <f t="shared" si="57"/>
        <v>0</v>
      </c>
      <c r="AQ41" s="54" t="e">
        <f t="shared" si="25"/>
        <v>#DIV/0!</v>
      </c>
      <c r="AR41" s="58">
        <f t="shared" si="35"/>
        <v>0</v>
      </c>
      <c r="AS41" s="1">
        <f t="shared" si="58"/>
        <v>0</v>
      </c>
      <c r="AT41" s="1">
        <f t="shared" si="59"/>
        <v>0</v>
      </c>
      <c r="AU41" s="1">
        <f t="shared" si="60"/>
        <v>0</v>
      </c>
      <c r="AV41" s="1">
        <f t="shared" si="61"/>
        <v>0</v>
      </c>
      <c r="AW41" s="1">
        <f t="shared" si="62"/>
        <v>0</v>
      </c>
      <c r="AX41" s="1">
        <f t="shared" si="63"/>
        <v>0</v>
      </c>
      <c r="AY41" s="1" t="str">
        <f t="shared" si="93"/>
        <v/>
      </c>
      <c r="AZ41" s="1" t="b">
        <f t="shared" si="94"/>
        <v>1</v>
      </c>
      <c r="BA41" s="1" t="str">
        <f t="shared" si="95"/>
        <v/>
      </c>
      <c r="BB41" s="1" t="str">
        <f t="shared" si="96"/>
        <v/>
      </c>
    </row>
    <row r="42" spans="1:54" ht="12.75" customHeight="1">
      <c r="A42" s="178"/>
      <c r="B42" s="55">
        <v>38</v>
      </c>
      <c r="C42" s="55"/>
      <c r="D42" s="54" t="e">
        <f>VLOOKUP((B42*10)+1,'Llistat de jugadors'!$K$3:$AQ$322,33,0)</f>
        <v>#N/A</v>
      </c>
      <c r="E42" s="13"/>
      <c r="F42" s="13"/>
      <c r="G42" s="13"/>
      <c r="H42" s="55">
        <f t="shared" si="0"/>
        <v>0</v>
      </c>
      <c r="I42" s="54">
        <f t="shared" si="1"/>
        <v>0</v>
      </c>
      <c r="J42" s="54">
        <f t="shared" si="2"/>
        <v>0</v>
      </c>
      <c r="K42" s="54">
        <f t="shared" si="3"/>
        <v>0</v>
      </c>
      <c r="L42" s="54">
        <f t="shared" si="4"/>
        <v>0</v>
      </c>
      <c r="M42" s="54">
        <f t="shared" si="5"/>
        <v>0</v>
      </c>
      <c r="N42" s="54">
        <f t="shared" si="6"/>
        <v>0</v>
      </c>
      <c r="O42" s="54">
        <f t="shared" si="7"/>
        <v>0</v>
      </c>
      <c r="P42" s="55">
        <f t="shared" si="32"/>
        <v>38</v>
      </c>
      <c r="Q42" s="54" t="e">
        <f t="shared" si="8"/>
        <v>#N/A</v>
      </c>
      <c r="R42" s="12"/>
      <c r="S42" s="12"/>
      <c r="T42" s="12"/>
      <c r="U42" s="54">
        <f t="shared" si="9"/>
        <v>0</v>
      </c>
      <c r="V42" s="54">
        <f t="shared" si="10"/>
        <v>0</v>
      </c>
      <c r="W42" s="54">
        <f t="shared" si="33"/>
        <v>0</v>
      </c>
      <c r="X42" s="54">
        <f t="shared" si="34"/>
        <v>0</v>
      </c>
      <c r="Y42" s="54">
        <f t="shared" si="11"/>
        <v>0</v>
      </c>
      <c r="Z42" s="54">
        <f t="shared" si="12"/>
        <v>0</v>
      </c>
      <c r="AA42" s="54">
        <f t="shared" si="13"/>
        <v>0</v>
      </c>
      <c r="AB42" s="54">
        <f t="shared" si="14"/>
        <v>0</v>
      </c>
      <c r="AC42" s="55">
        <v>38</v>
      </c>
      <c r="AD42" s="54" t="e">
        <f t="shared" si="15"/>
        <v>#N/A</v>
      </c>
      <c r="AE42" s="12"/>
      <c r="AF42" s="12"/>
      <c r="AG42" s="12"/>
      <c r="AH42" s="54">
        <f t="shared" si="49"/>
        <v>0</v>
      </c>
      <c r="AI42" s="54">
        <f t="shared" si="50"/>
        <v>0</v>
      </c>
      <c r="AJ42" s="54">
        <f t="shared" si="51"/>
        <v>0</v>
      </c>
      <c r="AK42" s="54">
        <f t="shared" si="52"/>
        <v>0</v>
      </c>
      <c r="AL42" s="54">
        <f t="shared" si="53"/>
        <v>0</v>
      </c>
      <c r="AM42" s="54">
        <f t="shared" si="54"/>
        <v>0</v>
      </c>
      <c r="AN42" s="54">
        <f t="shared" si="55"/>
        <v>0</v>
      </c>
      <c r="AO42" s="54">
        <f t="shared" si="56"/>
        <v>0</v>
      </c>
      <c r="AP42" s="54">
        <f t="shared" si="57"/>
        <v>0</v>
      </c>
      <c r="AQ42" s="54" t="e">
        <f t="shared" si="25"/>
        <v>#DIV/0!</v>
      </c>
      <c r="AR42" s="58">
        <f t="shared" si="35"/>
        <v>0</v>
      </c>
      <c r="AS42" s="1">
        <f t="shared" si="58"/>
        <v>0</v>
      </c>
      <c r="AT42" s="1">
        <f t="shared" si="59"/>
        <v>0</v>
      </c>
      <c r="AU42" s="1">
        <f t="shared" si="60"/>
        <v>0</v>
      </c>
      <c r="AV42" s="1">
        <f t="shared" si="61"/>
        <v>0</v>
      </c>
      <c r="AW42" s="1">
        <f t="shared" si="62"/>
        <v>0</v>
      </c>
      <c r="AX42" s="1">
        <f t="shared" si="63"/>
        <v>0</v>
      </c>
      <c r="AY42" s="1" t="str">
        <f t="shared" si="93"/>
        <v/>
      </c>
      <c r="AZ42" s="1" t="b">
        <f t="shared" si="94"/>
        <v>1</v>
      </c>
      <c r="BA42" s="1" t="str">
        <f t="shared" si="95"/>
        <v/>
      </c>
      <c r="BB42" s="1" t="str">
        <f t="shared" si="96"/>
        <v/>
      </c>
    </row>
    <row r="43" spans="1:54" ht="12.75" customHeight="1">
      <c r="A43" s="178"/>
      <c r="B43" s="55">
        <v>39</v>
      </c>
      <c r="C43" s="55"/>
      <c r="D43" s="54" t="e">
        <f>VLOOKUP((B43*10)+1,'Llistat de jugadors'!$K$3:$AQ$322,33,0)</f>
        <v>#N/A</v>
      </c>
      <c r="E43" s="13"/>
      <c r="F43" s="13"/>
      <c r="G43" s="13"/>
      <c r="H43" s="55">
        <f t="shared" si="0"/>
        <v>0</v>
      </c>
      <c r="I43" s="54">
        <f t="shared" si="1"/>
        <v>0</v>
      </c>
      <c r="J43" s="54">
        <f t="shared" si="2"/>
        <v>0</v>
      </c>
      <c r="K43" s="54">
        <f t="shared" si="3"/>
        <v>0</v>
      </c>
      <c r="L43" s="54">
        <f t="shared" si="4"/>
        <v>0</v>
      </c>
      <c r="M43" s="54">
        <f t="shared" si="5"/>
        <v>0</v>
      </c>
      <c r="N43" s="54">
        <f t="shared" si="6"/>
        <v>0</v>
      </c>
      <c r="O43" s="54">
        <f t="shared" si="7"/>
        <v>0</v>
      </c>
      <c r="P43" s="55">
        <f t="shared" si="32"/>
        <v>39</v>
      </c>
      <c r="Q43" s="54" t="e">
        <f t="shared" si="8"/>
        <v>#N/A</v>
      </c>
      <c r="R43" s="12"/>
      <c r="S43" s="12"/>
      <c r="T43" s="12"/>
      <c r="U43" s="54">
        <f t="shared" si="9"/>
        <v>0</v>
      </c>
      <c r="V43" s="54">
        <f t="shared" si="10"/>
        <v>0</v>
      </c>
      <c r="W43" s="54">
        <f t="shared" si="33"/>
        <v>0</v>
      </c>
      <c r="X43" s="54">
        <f t="shared" si="34"/>
        <v>0</v>
      </c>
      <c r="Y43" s="54">
        <f t="shared" si="11"/>
        <v>0</v>
      </c>
      <c r="Z43" s="54">
        <f t="shared" si="12"/>
        <v>0</v>
      </c>
      <c r="AA43" s="54">
        <f t="shared" si="13"/>
        <v>0</v>
      </c>
      <c r="AB43" s="54">
        <f t="shared" si="14"/>
        <v>0</v>
      </c>
      <c r="AC43" s="55">
        <v>39</v>
      </c>
      <c r="AD43" s="54" t="e">
        <f t="shared" si="15"/>
        <v>#N/A</v>
      </c>
      <c r="AE43" s="12"/>
      <c r="AF43" s="12"/>
      <c r="AG43" s="12"/>
      <c r="AH43" s="54">
        <f t="shared" si="49"/>
        <v>0</v>
      </c>
      <c r="AI43" s="54">
        <f t="shared" si="50"/>
        <v>0</v>
      </c>
      <c r="AJ43" s="54">
        <f t="shared" si="51"/>
        <v>0</v>
      </c>
      <c r="AK43" s="54">
        <f t="shared" si="52"/>
        <v>0</v>
      </c>
      <c r="AL43" s="54">
        <f t="shared" si="53"/>
        <v>0</v>
      </c>
      <c r="AM43" s="54">
        <f t="shared" si="54"/>
        <v>0</v>
      </c>
      <c r="AN43" s="54">
        <f t="shared" si="55"/>
        <v>0</v>
      </c>
      <c r="AO43" s="54">
        <f t="shared" si="56"/>
        <v>0</v>
      </c>
      <c r="AP43" s="54">
        <f t="shared" si="57"/>
        <v>0</v>
      </c>
      <c r="AQ43" s="54" t="e">
        <f t="shared" si="25"/>
        <v>#DIV/0!</v>
      </c>
      <c r="AR43" s="58">
        <f t="shared" si="35"/>
        <v>0</v>
      </c>
      <c r="AS43" s="1">
        <f t="shared" si="58"/>
        <v>0</v>
      </c>
      <c r="AT43" s="1">
        <f t="shared" si="59"/>
        <v>0</v>
      </c>
      <c r="AU43" s="1">
        <f t="shared" si="60"/>
        <v>0</v>
      </c>
      <c r="AV43" s="1">
        <f t="shared" si="61"/>
        <v>0</v>
      </c>
      <c r="AW43" s="1">
        <f t="shared" si="62"/>
        <v>0</v>
      </c>
      <c r="AX43" s="1">
        <f t="shared" si="63"/>
        <v>0</v>
      </c>
      <c r="AY43" s="1" t="str">
        <f t="shared" si="93"/>
        <v/>
      </c>
      <c r="AZ43" s="1" t="b">
        <f t="shared" si="94"/>
        <v>1</v>
      </c>
      <c r="BA43" s="1" t="str">
        <f t="shared" si="95"/>
        <v/>
      </c>
      <c r="BB43" s="1" t="str">
        <f t="shared" si="96"/>
        <v/>
      </c>
    </row>
    <row r="44" spans="1:54" ht="12.75" customHeight="1">
      <c r="A44" s="179"/>
      <c r="B44" s="55">
        <v>40</v>
      </c>
      <c r="C44" s="55"/>
      <c r="D44" s="54" t="e">
        <f>VLOOKUP((B44*10)+1,'Llistat de jugadors'!$K$3:$AQ$322,33,0)</f>
        <v>#N/A</v>
      </c>
      <c r="E44" s="13"/>
      <c r="F44" s="13"/>
      <c r="G44" s="13"/>
      <c r="H44" s="55">
        <f t="shared" si="0"/>
        <v>0</v>
      </c>
      <c r="I44" s="54">
        <f t="shared" si="1"/>
        <v>0</v>
      </c>
      <c r="J44" s="54">
        <f t="shared" si="2"/>
        <v>0</v>
      </c>
      <c r="K44" s="54">
        <f t="shared" si="3"/>
        <v>0</v>
      </c>
      <c r="L44" s="54">
        <f t="shared" si="4"/>
        <v>0</v>
      </c>
      <c r="M44" s="54">
        <f t="shared" si="5"/>
        <v>0</v>
      </c>
      <c r="N44" s="54">
        <f t="shared" si="6"/>
        <v>0</v>
      </c>
      <c r="O44" s="54">
        <f t="shared" si="7"/>
        <v>0</v>
      </c>
      <c r="P44" s="55">
        <f t="shared" si="32"/>
        <v>40</v>
      </c>
      <c r="Q44" s="54" t="e">
        <f t="shared" si="8"/>
        <v>#N/A</v>
      </c>
      <c r="R44" s="12"/>
      <c r="S44" s="12"/>
      <c r="T44" s="12"/>
      <c r="U44" s="54">
        <f t="shared" si="9"/>
        <v>0</v>
      </c>
      <c r="V44" s="54">
        <f t="shared" si="10"/>
        <v>0</v>
      </c>
      <c r="W44" s="54">
        <f t="shared" si="33"/>
        <v>0</v>
      </c>
      <c r="X44" s="54">
        <f t="shared" si="34"/>
        <v>0</v>
      </c>
      <c r="Y44" s="54">
        <f t="shared" si="11"/>
        <v>0</v>
      </c>
      <c r="Z44" s="54">
        <f t="shared" si="12"/>
        <v>0</v>
      </c>
      <c r="AA44" s="54">
        <f t="shared" si="13"/>
        <v>0</v>
      </c>
      <c r="AB44" s="54">
        <f t="shared" si="14"/>
        <v>0</v>
      </c>
      <c r="AC44" s="55">
        <v>40</v>
      </c>
      <c r="AD44" s="54" t="e">
        <f t="shared" si="15"/>
        <v>#N/A</v>
      </c>
      <c r="AE44" s="12"/>
      <c r="AF44" s="12"/>
      <c r="AG44" s="12"/>
      <c r="AH44" s="54">
        <f t="shared" si="49"/>
        <v>0</v>
      </c>
      <c r="AI44" s="54">
        <f t="shared" si="50"/>
        <v>0</v>
      </c>
      <c r="AJ44" s="54">
        <f t="shared" si="51"/>
        <v>0</v>
      </c>
      <c r="AK44" s="54">
        <f t="shared" si="52"/>
        <v>0</v>
      </c>
      <c r="AL44" s="54">
        <f t="shared" si="53"/>
        <v>0</v>
      </c>
      <c r="AM44" s="54">
        <f t="shared" si="54"/>
        <v>0</v>
      </c>
      <c r="AN44" s="54">
        <f t="shared" si="55"/>
        <v>0</v>
      </c>
      <c r="AO44" s="54">
        <f t="shared" si="56"/>
        <v>0</v>
      </c>
      <c r="AP44" s="54">
        <f t="shared" si="57"/>
        <v>0</v>
      </c>
      <c r="AQ44" s="54" t="e">
        <f t="shared" si="25"/>
        <v>#DIV/0!</v>
      </c>
      <c r="AR44" s="58">
        <f t="shared" si="35"/>
        <v>0</v>
      </c>
      <c r="AS44" s="1">
        <f t="shared" si="58"/>
        <v>0</v>
      </c>
      <c r="AT44" s="1">
        <f t="shared" si="59"/>
        <v>0</v>
      </c>
      <c r="AU44" s="1">
        <f t="shared" si="60"/>
        <v>0</v>
      </c>
      <c r="AV44" s="1">
        <f t="shared" si="61"/>
        <v>0</v>
      </c>
      <c r="AW44" s="1">
        <f t="shared" si="62"/>
        <v>0</v>
      </c>
      <c r="AX44" s="1">
        <f t="shared" si="63"/>
        <v>0</v>
      </c>
      <c r="AY44" s="1" t="str">
        <f t="shared" si="93"/>
        <v/>
      </c>
      <c r="AZ44" s="1" t="b">
        <f t="shared" si="94"/>
        <v>1</v>
      </c>
      <c r="BA44" s="1" t="str">
        <f t="shared" si="95"/>
        <v/>
      </c>
      <c r="BB44" s="1" t="str">
        <f t="shared" si="96"/>
        <v/>
      </c>
    </row>
    <row r="45" spans="1:54" ht="59.25">
      <c r="A45" s="56"/>
      <c r="B45" s="51" t="s">
        <v>312</v>
      </c>
      <c r="C45" s="55"/>
      <c r="D45" s="192">
        <v>1</v>
      </c>
      <c r="E45" s="192"/>
      <c r="F45" s="192"/>
      <c r="G45" s="192"/>
      <c r="H45" s="192"/>
      <c r="I45" s="131"/>
      <c r="J45" s="131"/>
      <c r="K45" s="131"/>
      <c r="L45" s="131"/>
      <c r="M45" s="131"/>
      <c r="N45" s="131"/>
      <c r="O45" s="52"/>
      <c r="P45" s="192">
        <v>2</v>
      </c>
      <c r="Q45" s="192"/>
      <c r="R45" s="192"/>
      <c r="S45" s="192"/>
      <c r="T45" s="192"/>
      <c r="U45" s="192"/>
      <c r="V45" s="54">
        <f t="shared" si="10"/>
        <v>0</v>
      </c>
      <c r="W45" s="53"/>
      <c r="X45" s="53"/>
      <c r="Y45" s="53"/>
      <c r="Z45" s="52"/>
      <c r="AA45" s="52"/>
      <c r="AB45" s="52"/>
      <c r="AC45" s="192">
        <v>3</v>
      </c>
      <c r="AD45" s="192"/>
      <c r="AE45" s="192"/>
      <c r="AF45" s="192"/>
      <c r="AG45" s="192"/>
      <c r="AH45" s="192"/>
      <c r="AI45" s="52"/>
      <c r="AJ45" s="52"/>
      <c r="AK45" s="52"/>
      <c r="AL45" s="52"/>
      <c r="AM45" s="52"/>
      <c r="AN45" s="52"/>
      <c r="AO45" s="52"/>
      <c r="AP45" s="52"/>
      <c r="AQ45" s="52"/>
      <c r="AR45" s="57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>
      <c r="A46" s="180"/>
      <c r="B46" s="183" t="s">
        <v>313</v>
      </c>
      <c r="C46" s="181" t="s">
        <v>314</v>
      </c>
      <c r="D46" s="183" t="s">
        <v>315</v>
      </c>
      <c r="E46" s="183" t="s">
        <v>316</v>
      </c>
      <c r="F46" s="183"/>
      <c r="G46" s="183"/>
      <c r="H46" s="183"/>
      <c r="I46" s="129"/>
      <c r="J46" s="129"/>
      <c r="K46" s="129"/>
      <c r="L46" s="129"/>
      <c r="M46" s="129"/>
      <c r="N46" s="129"/>
      <c r="O46" s="54"/>
      <c r="P46" s="183" t="s">
        <v>313</v>
      </c>
      <c r="Q46" s="183" t="s">
        <v>315</v>
      </c>
      <c r="R46" s="183" t="s">
        <v>316</v>
      </c>
      <c r="S46" s="183"/>
      <c r="T46" s="183"/>
      <c r="U46" s="183"/>
      <c r="V46" s="54">
        <f t="shared" si="10"/>
        <v>0</v>
      </c>
      <c r="W46" s="129"/>
      <c r="X46" s="129"/>
      <c r="Y46" s="129"/>
      <c r="Z46" s="54"/>
      <c r="AA46" s="54"/>
      <c r="AB46" s="54"/>
      <c r="AC46" s="183" t="s">
        <v>313</v>
      </c>
      <c r="AD46" s="183" t="s">
        <v>315</v>
      </c>
      <c r="AE46" s="183" t="s">
        <v>316</v>
      </c>
      <c r="AF46" s="183"/>
      <c r="AG46" s="183"/>
      <c r="AH46" s="183"/>
      <c r="AI46" s="54"/>
      <c r="AJ46" s="54"/>
      <c r="AK46" s="54"/>
      <c r="AL46" s="54"/>
      <c r="AM46" s="54"/>
      <c r="AN46" s="54"/>
      <c r="AO46" s="54"/>
      <c r="AP46" s="54" t="s">
        <v>317</v>
      </c>
      <c r="AQ46" s="54"/>
      <c r="AR46" s="58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2.75" customHeight="1">
      <c r="A47" s="180"/>
      <c r="B47" s="183"/>
      <c r="C47" s="182"/>
      <c r="D47" s="183"/>
      <c r="E47" s="129">
        <v>1</v>
      </c>
      <c r="F47" s="129">
        <v>2</v>
      </c>
      <c r="G47" s="129">
        <v>3</v>
      </c>
      <c r="H47" s="129" t="s">
        <v>318</v>
      </c>
      <c r="I47" s="129" t="s">
        <v>319</v>
      </c>
      <c r="J47" s="129" t="s">
        <v>320</v>
      </c>
      <c r="K47" s="129" t="s">
        <v>321</v>
      </c>
      <c r="L47" s="129" t="s">
        <v>322</v>
      </c>
      <c r="M47" s="55" t="s">
        <v>323</v>
      </c>
      <c r="N47" s="55" t="s">
        <v>324</v>
      </c>
      <c r="O47" s="55" t="s">
        <v>325</v>
      </c>
      <c r="P47" s="183"/>
      <c r="Q47" s="183"/>
      <c r="R47" s="129">
        <v>1</v>
      </c>
      <c r="S47" s="129">
        <v>2</v>
      </c>
      <c r="T47" s="129">
        <v>3</v>
      </c>
      <c r="U47" s="129" t="s">
        <v>318</v>
      </c>
      <c r="V47" s="54">
        <f t="shared" si="10"/>
        <v>0</v>
      </c>
      <c r="W47" s="129" t="s">
        <v>320</v>
      </c>
      <c r="X47" s="129" t="s">
        <v>321</v>
      </c>
      <c r="Y47" s="129" t="s">
        <v>322</v>
      </c>
      <c r="Z47" s="55" t="s">
        <v>323</v>
      </c>
      <c r="AA47" s="55" t="s">
        <v>324</v>
      </c>
      <c r="AB47" s="55" t="s">
        <v>325</v>
      </c>
      <c r="AC47" s="183"/>
      <c r="AD47" s="183"/>
      <c r="AE47" s="129">
        <v>1</v>
      </c>
      <c r="AF47" s="129">
        <v>2</v>
      </c>
      <c r="AG47" s="129">
        <v>3</v>
      </c>
      <c r="AH47" s="129" t="s">
        <v>318</v>
      </c>
      <c r="AI47" s="129" t="s">
        <v>319</v>
      </c>
      <c r="AJ47" s="129" t="s">
        <v>320</v>
      </c>
      <c r="AK47" s="129" t="s">
        <v>321</v>
      </c>
      <c r="AL47" s="129" t="s">
        <v>322</v>
      </c>
      <c r="AM47" s="55" t="s">
        <v>323</v>
      </c>
      <c r="AN47" s="55" t="s">
        <v>324</v>
      </c>
      <c r="AO47" s="55" t="s">
        <v>325</v>
      </c>
      <c r="AP47" s="55" t="s">
        <v>326</v>
      </c>
      <c r="AQ47" s="55" t="s">
        <v>327</v>
      </c>
      <c r="AR47" s="59" t="s">
        <v>319</v>
      </c>
      <c r="AS47" s="8" t="s">
        <v>320</v>
      </c>
      <c r="AT47" s="8" t="s">
        <v>321</v>
      </c>
      <c r="AU47" s="8" t="s">
        <v>322</v>
      </c>
      <c r="AV47" s="68" t="s">
        <v>323</v>
      </c>
      <c r="AW47" s="68" t="s">
        <v>324</v>
      </c>
      <c r="AX47" s="68" t="s">
        <v>325</v>
      </c>
      <c r="AY47" s="1"/>
      <c r="AZ47" s="1"/>
      <c r="BA47" s="1"/>
      <c r="BB47" s="1"/>
    </row>
    <row r="48" spans="1:54" ht="12.75" customHeight="1">
      <c r="A48" s="177" t="s">
        <v>329</v>
      </c>
      <c r="B48" s="55">
        <v>1</v>
      </c>
      <c r="C48" s="55">
        <v>1</v>
      </c>
      <c r="D48" s="54" t="str">
        <f>VLOOKUP((B48*10)+2,'Llistat de jugadors'!$K$3:$AQ$322,33,0)</f>
        <v>Judit Fusalba</v>
      </c>
      <c r="E48" s="12">
        <v>0</v>
      </c>
      <c r="F48" s="12">
        <v>4</v>
      </c>
      <c r="G48" s="12">
        <v>0</v>
      </c>
      <c r="H48" s="55">
        <f t="shared" ref="H48:H77" si="97">E48+F48+G48</f>
        <v>4</v>
      </c>
      <c r="I48" s="54">
        <f t="shared" ref="I48:I77" si="98">COUNTIF(E48:G48,10)</f>
        <v>0</v>
      </c>
      <c r="J48" s="54">
        <f t="shared" ref="J48:J77" si="99">COUNTIF(E48:G48,6)</f>
        <v>0</v>
      </c>
      <c r="K48" s="54">
        <f t="shared" ref="K48:K77" si="100">COUNTIF(E48:G48,4)</f>
        <v>1</v>
      </c>
      <c r="L48" s="54">
        <f t="shared" ref="L48:L77" si="101">COUNTIF(E48:G48,3)</f>
        <v>0</v>
      </c>
      <c r="M48" s="54">
        <f t="shared" ref="M48:M77" si="102">COUNTIF(E48:G48,2)</f>
        <v>0</v>
      </c>
      <c r="N48" s="54">
        <f t="shared" ref="N48:N77" si="103">COUNTIF(E48:G48,1)</f>
        <v>0</v>
      </c>
      <c r="O48" s="54">
        <f t="shared" ref="O48:O77" si="104">COUNTIF(E48:G48,0)</f>
        <v>2</v>
      </c>
      <c r="P48" s="55">
        <f>B48</f>
        <v>1</v>
      </c>
      <c r="Q48" s="54" t="str">
        <f t="shared" ref="Q48:Q77" si="105">D48</f>
        <v>Judit Fusalba</v>
      </c>
      <c r="R48" s="12">
        <v>0</v>
      </c>
      <c r="S48" s="12">
        <v>0</v>
      </c>
      <c r="T48" s="12">
        <v>0</v>
      </c>
      <c r="U48" s="54">
        <f t="shared" ref="U48:U77" si="106">R48+S48+T48</f>
        <v>0</v>
      </c>
      <c r="V48" s="54">
        <f t="shared" si="10"/>
        <v>0</v>
      </c>
      <c r="W48" s="54">
        <f>COUNTIF($R$5:$T$5,6)</f>
        <v>0</v>
      </c>
      <c r="X48" s="54">
        <f>COUNTIF($R$5:$T$5,4)</f>
        <v>1</v>
      </c>
      <c r="Y48" s="54">
        <f t="shared" ref="Y48:Y77" si="107">COUNTIF(R48:T48,3)</f>
        <v>0</v>
      </c>
      <c r="Z48" s="54">
        <f t="shared" ref="Z48:Z77" si="108">COUNTIF(R48:T48,2)</f>
        <v>0</v>
      </c>
      <c r="AA48" s="54">
        <f t="shared" ref="AA48:AA77" si="109">COUNTIF(R48:T48,1)</f>
        <v>0</v>
      </c>
      <c r="AB48" s="54">
        <f t="shared" ref="AB48:AB77" si="110">COUNTIF(R48:T48,0)</f>
        <v>3</v>
      </c>
      <c r="AC48" s="55">
        <f>B48</f>
        <v>1</v>
      </c>
      <c r="AD48" s="54" t="str">
        <f t="shared" ref="AD48:AD87" si="111">Q48</f>
        <v>Judit Fusalba</v>
      </c>
      <c r="AE48" s="12">
        <v>2</v>
      </c>
      <c r="AF48" s="12">
        <v>3</v>
      </c>
      <c r="AG48" s="12">
        <v>2</v>
      </c>
      <c r="AH48" s="54">
        <f t="shared" ref="AH48:AH77" si="112">AE48+AF48+AG48</f>
        <v>7</v>
      </c>
      <c r="AI48" s="54">
        <f t="shared" ref="AI48:AI77" si="113">COUNTIF(AE48:AG48,10)</f>
        <v>0</v>
      </c>
      <c r="AJ48" s="54">
        <f t="shared" ref="AJ48:AJ77" si="114">COUNTIF(AE48:AG48,6)</f>
        <v>0</v>
      </c>
      <c r="AK48" s="54">
        <f t="shared" ref="AK48:AK77" si="115">COUNTIF(AE48:AG48,4)</f>
        <v>0</v>
      </c>
      <c r="AL48" s="54">
        <f t="shared" ref="AL48:AL77" si="116">COUNTIF(AE48:AG48,3)</f>
        <v>1</v>
      </c>
      <c r="AM48" s="54">
        <f t="shared" ref="AM48:AM77" si="117">COUNTIF(AE48:AG48,2)</f>
        <v>2</v>
      </c>
      <c r="AN48" s="54">
        <f t="shared" ref="AN48:AN77" si="118">COUNTIF(AE48:AG48,1)</f>
        <v>0</v>
      </c>
      <c r="AO48" s="54">
        <f t="shared" ref="AO48:AO77" si="119">COUNTIF(AE48:AG48,0)</f>
        <v>0</v>
      </c>
      <c r="AP48" s="54">
        <f t="shared" ref="AP48:AP77" si="120">H48+U48+AH48</f>
        <v>11</v>
      </c>
      <c r="AQ48" s="54">
        <f t="shared" ref="AQ48:AQ77" si="121">AVERAGE(E48:G48,R48:T48,AE48:AG48)</f>
        <v>1.2222222222222223</v>
      </c>
      <c r="AR48" s="58">
        <f t="shared" ref="AR48:AR77" si="122">I48+V48+AI48</f>
        <v>0</v>
      </c>
      <c r="AS48" s="1">
        <f t="shared" ref="AS48:AS77" si="123">J48+W48+AJ48</f>
        <v>0</v>
      </c>
      <c r="AT48" s="1">
        <f t="shared" ref="AT48:AT77" si="124">K48+X48+AK48</f>
        <v>2</v>
      </c>
      <c r="AU48" s="1">
        <f t="shared" ref="AU48:AU77" si="125">L48+Y48+AL48</f>
        <v>1</v>
      </c>
      <c r="AV48" s="1">
        <f t="shared" ref="AV48:AV77" si="126">M48+Z48+AM48</f>
        <v>2</v>
      </c>
      <c r="AW48" s="1">
        <f t="shared" ref="AW48:AW77" si="127">N48+AA48+AN48</f>
        <v>0</v>
      </c>
      <c r="AX48" s="1">
        <f t="shared" ref="AX48:AX77" si="128">O48+AB48+AO48</f>
        <v>5</v>
      </c>
      <c r="AY48" s="1" t="str">
        <f t="shared" si="93"/>
        <v>Judit Fusalba</v>
      </c>
      <c r="AZ48" s="1" t="b">
        <f t="shared" si="94"/>
        <v>0</v>
      </c>
      <c r="BA48" s="1" t="str">
        <f t="shared" si="95"/>
        <v>Judit Fusalba</v>
      </c>
      <c r="BB48" s="1">
        <f t="shared" si="96"/>
        <v>9</v>
      </c>
    </row>
    <row r="49" spans="1:54" ht="12.75" customHeight="1">
      <c r="A49" s="178"/>
      <c r="B49" s="55">
        <v>2</v>
      </c>
      <c r="C49" s="55">
        <v>2</v>
      </c>
      <c r="D49" s="54" t="str">
        <f>VLOOKUP((B49*10)+2,'Llistat de jugadors'!$K$3:$AQ$322,33,0)</f>
        <v>Manel Gil</v>
      </c>
      <c r="E49" s="12">
        <v>6</v>
      </c>
      <c r="F49" s="12">
        <v>10</v>
      </c>
      <c r="G49" s="12">
        <v>10</v>
      </c>
      <c r="H49" s="55">
        <f t="shared" si="97"/>
        <v>26</v>
      </c>
      <c r="I49" s="54">
        <f t="shared" si="98"/>
        <v>2</v>
      </c>
      <c r="J49" s="54">
        <f t="shared" si="99"/>
        <v>1</v>
      </c>
      <c r="K49" s="54">
        <f t="shared" si="100"/>
        <v>0</v>
      </c>
      <c r="L49" s="54">
        <f t="shared" si="101"/>
        <v>0</v>
      </c>
      <c r="M49" s="54">
        <f t="shared" si="102"/>
        <v>0</v>
      </c>
      <c r="N49" s="54">
        <f t="shared" si="103"/>
        <v>0</v>
      </c>
      <c r="O49" s="54">
        <f t="shared" si="104"/>
        <v>0</v>
      </c>
      <c r="P49" s="55">
        <f t="shared" ref="P49:P87" si="129">B49</f>
        <v>2</v>
      </c>
      <c r="Q49" s="54" t="str">
        <f t="shared" si="105"/>
        <v>Manel Gil</v>
      </c>
      <c r="R49" s="12">
        <v>10</v>
      </c>
      <c r="S49" s="12">
        <v>10</v>
      </c>
      <c r="T49" s="12">
        <v>10</v>
      </c>
      <c r="U49" s="54">
        <f t="shared" si="106"/>
        <v>30</v>
      </c>
      <c r="V49" s="54">
        <f t="shared" si="10"/>
        <v>3</v>
      </c>
      <c r="W49" s="54">
        <f t="shared" ref="W49:W77" si="130">COUNTIF(R49:T49,6)</f>
        <v>0</v>
      </c>
      <c r="X49" s="54">
        <f t="shared" ref="X49:X77" si="131">COUNTIF(R49:T49,4)</f>
        <v>0</v>
      </c>
      <c r="Y49" s="54">
        <f t="shared" si="107"/>
        <v>0</v>
      </c>
      <c r="Z49" s="54">
        <f t="shared" si="108"/>
        <v>0</v>
      </c>
      <c r="AA49" s="54">
        <f t="shared" si="109"/>
        <v>0</v>
      </c>
      <c r="AB49" s="54">
        <f t="shared" si="110"/>
        <v>0</v>
      </c>
      <c r="AC49" s="55">
        <f t="shared" ref="AC49:AC87" si="132">B49</f>
        <v>2</v>
      </c>
      <c r="AD49" s="54" t="str">
        <f t="shared" si="111"/>
        <v>Manel Gil</v>
      </c>
      <c r="AE49" s="12">
        <v>10</v>
      </c>
      <c r="AF49" s="12">
        <v>3</v>
      </c>
      <c r="AG49" s="12">
        <v>10</v>
      </c>
      <c r="AH49" s="54">
        <f t="shared" si="112"/>
        <v>23</v>
      </c>
      <c r="AI49" s="54">
        <f t="shared" si="113"/>
        <v>2</v>
      </c>
      <c r="AJ49" s="54">
        <f t="shared" si="114"/>
        <v>0</v>
      </c>
      <c r="AK49" s="54">
        <f t="shared" si="115"/>
        <v>0</v>
      </c>
      <c r="AL49" s="54">
        <f t="shared" si="116"/>
        <v>1</v>
      </c>
      <c r="AM49" s="54">
        <f t="shared" si="117"/>
        <v>0</v>
      </c>
      <c r="AN49" s="54">
        <f t="shared" si="118"/>
        <v>0</v>
      </c>
      <c r="AO49" s="54">
        <f t="shared" si="119"/>
        <v>0</v>
      </c>
      <c r="AP49" s="54">
        <f t="shared" si="120"/>
        <v>79</v>
      </c>
      <c r="AQ49" s="54">
        <f t="shared" si="121"/>
        <v>8.7777777777777786</v>
      </c>
      <c r="AR49" s="58">
        <f t="shared" si="122"/>
        <v>7</v>
      </c>
      <c r="AS49" s="1">
        <f t="shared" si="123"/>
        <v>1</v>
      </c>
      <c r="AT49" s="1">
        <f t="shared" si="124"/>
        <v>0</v>
      </c>
      <c r="AU49" s="1">
        <f t="shared" si="125"/>
        <v>1</v>
      </c>
      <c r="AV49" s="1">
        <f t="shared" si="126"/>
        <v>0</v>
      </c>
      <c r="AW49" s="1">
        <f t="shared" si="127"/>
        <v>0</v>
      </c>
      <c r="AX49" s="1">
        <f t="shared" si="128"/>
        <v>0</v>
      </c>
      <c r="AY49" s="1" t="str">
        <f t="shared" si="93"/>
        <v>Manel Gil</v>
      </c>
      <c r="AZ49" s="1" t="b">
        <f t="shared" si="94"/>
        <v>0</v>
      </c>
      <c r="BA49" s="1" t="str">
        <f t="shared" si="95"/>
        <v>Manel Gil</v>
      </c>
      <c r="BB49" s="1">
        <f t="shared" si="96"/>
        <v>9</v>
      </c>
    </row>
    <row r="50" spans="1:54" ht="12.75" customHeight="1">
      <c r="A50" s="178"/>
      <c r="B50" s="55">
        <v>3</v>
      </c>
      <c r="C50" s="55">
        <v>3</v>
      </c>
      <c r="D50" s="54" t="str">
        <f>VLOOKUP((B50*10)+2,'Llistat de jugadors'!$K$3:$AQ$322,33,0)</f>
        <v>Alba Romera</v>
      </c>
      <c r="E50" s="12">
        <v>6</v>
      </c>
      <c r="F50" s="12">
        <v>4</v>
      </c>
      <c r="G50" s="12">
        <v>3</v>
      </c>
      <c r="H50" s="55">
        <f t="shared" si="97"/>
        <v>13</v>
      </c>
      <c r="I50" s="54">
        <f t="shared" si="98"/>
        <v>0</v>
      </c>
      <c r="J50" s="54">
        <f t="shared" si="99"/>
        <v>1</v>
      </c>
      <c r="K50" s="54">
        <f t="shared" si="100"/>
        <v>1</v>
      </c>
      <c r="L50" s="54">
        <f t="shared" si="101"/>
        <v>1</v>
      </c>
      <c r="M50" s="54">
        <f t="shared" si="102"/>
        <v>0</v>
      </c>
      <c r="N50" s="54">
        <f t="shared" si="103"/>
        <v>0</v>
      </c>
      <c r="O50" s="54">
        <f t="shared" si="104"/>
        <v>0</v>
      </c>
      <c r="P50" s="55">
        <f t="shared" si="129"/>
        <v>3</v>
      </c>
      <c r="Q50" s="54" t="str">
        <f t="shared" si="105"/>
        <v>Alba Romera</v>
      </c>
      <c r="R50" s="12">
        <v>3</v>
      </c>
      <c r="S50" s="12">
        <v>2</v>
      </c>
      <c r="T50" s="12">
        <v>3</v>
      </c>
      <c r="U50" s="54">
        <f t="shared" si="106"/>
        <v>8</v>
      </c>
      <c r="V50" s="54">
        <f t="shared" si="10"/>
        <v>0</v>
      </c>
      <c r="W50" s="54">
        <f t="shared" si="130"/>
        <v>0</v>
      </c>
      <c r="X50" s="54">
        <f t="shared" si="131"/>
        <v>0</v>
      </c>
      <c r="Y50" s="54">
        <f t="shared" si="107"/>
        <v>2</v>
      </c>
      <c r="Z50" s="54">
        <f t="shared" si="108"/>
        <v>1</v>
      </c>
      <c r="AA50" s="54">
        <f t="shared" si="109"/>
        <v>0</v>
      </c>
      <c r="AB50" s="54">
        <f t="shared" si="110"/>
        <v>0</v>
      </c>
      <c r="AC50" s="55">
        <f t="shared" si="132"/>
        <v>3</v>
      </c>
      <c r="AD50" s="54" t="str">
        <f t="shared" si="111"/>
        <v>Alba Romera</v>
      </c>
      <c r="AE50" s="12">
        <v>2</v>
      </c>
      <c r="AF50" s="12">
        <v>0</v>
      </c>
      <c r="AG50" s="12">
        <v>2</v>
      </c>
      <c r="AH50" s="54">
        <f t="shared" si="112"/>
        <v>4</v>
      </c>
      <c r="AI50" s="54">
        <f t="shared" si="113"/>
        <v>0</v>
      </c>
      <c r="AJ50" s="54">
        <f t="shared" si="114"/>
        <v>0</v>
      </c>
      <c r="AK50" s="54">
        <f t="shared" si="115"/>
        <v>0</v>
      </c>
      <c r="AL50" s="54">
        <f t="shared" si="116"/>
        <v>0</v>
      </c>
      <c r="AM50" s="54">
        <f t="shared" si="117"/>
        <v>2</v>
      </c>
      <c r="AN50" s="54">
        <f t="shared" si="118"/>
        <v>0</v>
      </c>
      <c r="AO50" s="54">
        <f t="shared" si="119"/>
        <v>1</v>
      </c>
      <c r="AP50" s="54">
        <f t="shared" si="120"/>
        <v>25</v>
      </c>
      <c r="AQ50" s="54">
        <f t="shared" si="121"/>
        <v>2.7777777777777777</v>
      </c>
      <c r="AR50" s="58">
        <f t="shared" si="122"/>
        <v>0</v>
      </c>
      <c r="AS50" s="1">
        <f t="shared" si="123"/>
        <v>1</v>
      </c>
      <c r="AT50" s="1">
        <f t="shared" si="124"/>
        <v>1</v>
      </c>
      <c r="AU50" s="1">
        <f t="shared" si="125"/>
        <v>3</v>
      </c>
      <c r="AV50" s="1">
        <f t="shared" si="126"/>
        <v>3</v>
      </c>
      <c r="AW50" s="1">
        <f t="shared" si="127"/>
        <v>0</v>
      </c>
      <c r="AX50" s="1">
        <f t="shared" si="128"/>
        <v>1</v>
      </c>
      <c r="AY50" s="1" t="str">
        <f t="shared" si="93"/>
        <v>Alba Romera</v>
      </c>
      <c r="AZ50" s="1" t="b">
        <f t="shared" si="94"/>
        <v>0</v>
      </c>
      <c r="BA50" s="1" t="str">
        <f t="shared" si="95"/>
        <v>Alba Romera</v>
      </c>
      <c r="BB50" s="1">
        <f t="shared" si="96"/>
        <v>9</v>
      </c>
    </row>
    <row r="51" spans="1:54" ht="12.75" customHeight="1">
      <c r="A51" s="178"/>
      <c r="B51" s="55">
        <v>4</v>
      </c>
      <c r="C51" s="55">
        <v>4</v>
      </c>
      <c r="D51" s="54" t="str">
        <f>VLOOKUP((B51*10)+2,'Llistat de jugadors'!$K$3:$AQ$322,33,0)</f>
        <v>Alex Solano</v>
      </c>
      <c r="E51" s="12">
        <v>10</v>
      </c>
      <c r="F51" s="12">
        <v>4</v>
      </c>
      <c r="G51" s="12">
        <v>6</v>
      </c>
      <c r="H51" s="55">
        <f t="shared" si="97"/>
        <v>20</v>
      </c>
      <c r="I51" s="54">
        <f t="shared" si="98"/>
        <v>1</v>
      </c>
      <c r="J51" s="54">
        <f t="shared" si="99"/>
        <v>1</v>
      </c>
      <c r="K51" s="54">
        <f t="shared" si="100"/>
        <v>1</v>
      </c>
      <c r="L51" s="54">
        <f t="shared" si="101"/>
        <v>0</v>
      </c>
      <c r="M51" s="54">
        <f t="shared" si="102"/>
        <v>0</v>
      </c>
      <c r="N51" s="54">
        <f t="shared" si="103"/>
        <v>0</v>
      </c>
      <c r="O51" s="54">
        <f t="shared" si="104"/>
        <v>0</v>
      </c>
      <c r="P51" s="55">
        <f t="shared" si="129"/>
        <v>4</v>
      </c>
      <c r="Q51" s="54" t="str">
        <f t="shared" si="105"/>
        <v>Alex Solano</v>
      </c>
      <c r="R51" s="12">
        <v>6</v>
      </c>
      <c r="S51" s="12">
        <v>10</v>
      </c>
      <c r="T51" s="12">
        <v>10</v>
      </c>
      <c r="U51" s="54">
        <f t="shared" si="106"/>
        <v>26</v>
      </c>
      <c r="V51" s="54">
        <f t="shared" si="10"/>
        <v>2</v>
      </c>
      <c r="W51" s="54">
        <f t="shared" si="130"/>
        <v>1</v>
      </c>
      <c r="X51" s="54">
        <f t="shared" si="131"/>
        <v>0</v>
      </c>
      <c r="Y51" s="54">
        <f t="shared" si="107"/>
        <v>0</v>
      </c>
      <c r="Z51" s="54">
        <f t="shared" si="108"/>
        <v>0</v>
      </c>
      <c r="AA51" s="54">
        <f t="shared" si="109"/>
        <v>0</v>
      </c>
      <c r="AB51" s="54">
        <f t="shared" si="110"/>
        <v>0</v>
      </c>
      <c r="AC51" s="55">
        <f t="shared" si="132"/>
        <v>4</v>
      </c>
      <c r="AD51" s="54" t="str">
        <f t="shared" si="111"/>
        <v>Alex Solano</v>
      </c>
      <c r="AE51" s="12">
        <v>10</v>
      </c>
      <c r="AF51" s="12">
        <v>6</v>
      </c>
      <c r="AG51" s="12">
        <v>10</v>
      </c>
      <c r="AH51" s="54">
        <f t="shared" si="112"/>
        <v>26</v>
      </c>
      <c r="AI51" s="54">
        <f t="shared" si="113"/>
        <v>2</v>
      </c>
      <c r="AJ51" s="54">
        <f t="shared" si="114"/>
        <v>1</v>
      </c>
      <c r="AK51" s="54">
        <f t="shared" si="115"/>
        <v>0</v>
      </c>
      <c r="AL51" s="54">
        <f t="shared" si="116"/>
        <v>0</v>
      </c>
      <c r="AM51" s="54">
        <f t="shared" si="117"/>
        <v>0</v>
      </c>
      <c r="AN51" s="54">
        <f t="shared" si="118"/>
        <v>0</v>
      </c>
      <c r="AO51" s="54">
        <f t="shared" si="119"/>
        <v>0</v>
      </c>
      <c r="AP51" s="54">
        <f t="shared" si="120"/>
        <v>72</v>
      </c>
      <c r="AQ51" s="54">
        <f t="shared" si="121"/>
        <v>8</v>
      </c>
      <c r="AR51" s="58">
        <f t="shared" si="122"/>
        <v>5</v>
      </c>
      <c r="AS51" s="1">
        <f t="shared" si="123"/>
        <v>3</v>
      </c>
      <c r="AT51" s="1">
        <f t="shared" si="124"/>
        <v>1</v>
      </c>
      <c r="AU51" s="1">
        <f t="shared" si="125"/>
        <v>0</v>
      </c>
      <c r="AV51" s="1">
        <f t="shared" si="126"/>
        <v>0</v>
      </c>
      <c r="AW51" s="1">
        <f t="shared" si="127"/>
        <v>0</v>
      </c>
      <c r="AX51" s="1">
        <f t="shared" si="128"/>
        <v>0</v>
      </c>
      <c r="AY51" s="1" t="str">
        <f t="shared" si="93"/>
        <v>Alex Solano</v>
      </c>
      <c r="AZ51" s="1" t="b">
        <f t="shared" si="94"/>
        <v>0</v>
      </c>
      <c r="BA51" s="1" t="str">
        <f t="shared" si="95"/>
        <v>Alex Solano</v>
      </c>
      <c r="BB51" s="1">
        <f t="shared" si="96"/>
        <v>9</v>
      </c>
    </row>
    <row r="52" spans="1:54" ht="12.75" customHeight="1">
      <c r="A52" s="178"/>
      <c r="B52" s="55">
        <v>5</v>
      </c>
      <c r="C52" s="55">
        <v>5</v>
      </c>
      <c r="D52" s="54" t="str">
        <f>VLOOKUP((B52*10)+2,'Llistat de jugadors'!$K$3:$AQ$322,33,0)</f>
        <v>Paulino Alonso</v>
      </c>
      <c r="E52" s="13">
        <v>2</v>
      </c>
      <c r="F52" s="13">
        <v>10</v>
      </c>
      <c r="G52" s="13">
        <v>6</v>
      </c>
      <c r="H52" s="55">
        <f t="shared" si="97"/>
        <v>18</v>
      </c>
      <c r="I52" s="54">
        <f t="shared" si="98"/>
        <v>1</v>
      </c>
      <c r="J52" s="54">
        <f t="shared" si="99"/>
        <v>1</v>
      </c>
      <c r="K52" s="54">
        <f t="shared" si="100"/>
        <v>0</v>
      </c>
      <c r="L52" s="54">
        <f t="shared" si="101"/>
        <v>0</v>
      </c>
      <c r="M52" s="54">
        <f t="shared" si="102"/>
        <v>1</v>
      </c>
      <c r="N52" s="54">
        <f t="shared" si="103"/>
        <v>0</v>
      </c>
      <c r="O52" s="54">
        <f t="shared" si="104"/>
        <v>0</v>
      </c>
      <c r="P52" s="55">
        <f t="shared" si="129"/>
        <v>5</v>
      </c>
      <c r="Q52" s="54" t="str">
        <f t="shared" si="105"/>
        <v>Paulino Alonso</v>
      </c>
      <c r="R52" s="12">
        <v>1</v>
      </c>
      <c r="S52" s="12">
        <v>0</v>
      </c>
      <c r="T52" s="12">
        <v>10</v>
      </c>
      <c r="U52" s="54">
        <f t="shared" si="106"/>
        <v>11</v>
      </c>
      <c r="V52" s="54">
        <f t="shared" si="10"/>
        <v>1</v>
      </c>
      <c r="W52" s="54">
        <f t="shared" si="130"/>
        <v>0</v>
      </c>
      <c r="X52" s="54">
        <f t="shared" si="131"/>
        <v>0</v>
      </c>
      <c r="Y52" s="54">
        <f t="shared" si="107"/>
        <v>0</v>
      </c>
      <c r="Z52" s="54">
        <f t="shared" si="108"/>
        <v>0</v>
      </c>
      <c r="AA52" s="54">
        <f t="shared" si="109"/>
        <v>1</v>
      </c>
      <c r="AB52" s="54">
        <f t="shared" si="110"/>
        <v>1</v>
      </c>
      <c r="AC52" s="55">
        <f t="shared" si="132"/>
        <v>5</v>
      </c>
      <c r="AD52" s="54" t="str">
        <f t="shared" si="111"/>
        <v>Paulino Alonso</v>
      </c>
      <c r="AE52" s="12">
        <v>2</v>
      </c>
      <c r="AF52" s="12">
        <v>4</v>
      </c>
      <c r="AG52" s="12">
        <v>0</v>
      </c>
      <c r="AH52" s="54">
        <f t="shared" si="112"/>
        <v>6</v>
      </c>
      <c r="AI52" s="54">
        <f t="shared" si="113"/>
        <v>0</v>
      </c>
      <c r="AJ52" s="54">
        <f t="shared" si="114"/>
        <v>0</v>
      </c>
      <c r="AK52" s="54">
        <f t="shared" si="115"/>
        <v>1</v>
      </c>
      <c r="AL52" s="54">
        <f t="shared" si="116"/>
        <v>0</v>
      </c>
      <c r="AM52" s="54">
        <f t="shared" si="117"/>
        <v>1</v>
      </c>
      <c r="AN52" s="54">
        <f t="shared" si="118"/>
        <v>0</v>
      </c>
      <c r="AO52" s="54">
        <f t="shared" si="119"/>
        <v>1</v>
      </c>
      <c r="AP52" s="54">
        <f t="shared" si="120"/>
        <v>35</v>
      </c>
      <c r="AQ52" s="54">
        <f t="shared" si="121"/>
        <v>3.8888888888888888</v>
      </c>
      <c r="AR52" s="58">
        <f t="shared" si="122"/>
        <v>2</v>
      </c>
      <c r="AS52" s="1">
        <f t="shared" si="123"/>
        <v>1</v>
      </c>
      <c r="AT52" s="1">
        <f t="shared" si="124"/>
        <v>1</v>
      </c>
      <c r="AU52" s="1">
        <f t="shared" si="125"/>
        <v>0</v>
      </c>
      <c r="AV52" s="1">
        <f t="shared" si="126"/>
        <v>2</v>
      </c>
      <c r="AW52" s="1">
        <f t="shared" si="127"/>
        <v>1</v>
      </c>
      <c r="AX52" s="1">
        <f t="shared" si="128"/>
        <v>2</v>
      </c>
      <c r="AY52" s="1" t="str">
        <f t="shared" si="93"/>
        <v>Paulino Alonso</v>
      </c>
      <c r="AZ52" s="1" t="b">
        <f t="shared" si="94"/>
        <v>0</v>
      </c>
      <c r="BA52" s="1" t="str">
        <f t="shared" si="95"/>
        <v>Paulino Alonso</v>
      </c>
      <c r="BB52" s="1">
        <f t="shared" si="96"/>
        <v>9</v>
      </c>
    </row>
    <row r="53" spans="1:54" ht="12.75" customHeight="1">
      <c r="A53" s="178"/>
      <c r="B53" s="55">
        <v>6</v>
      </c>
      <c r="C53" s="55">
        <v>6</v>
      </c>
      <c r="D53" s="54" t="str">
        <f>VLOOKUP((B53*10)+2,'Llistat de jugadors'!$K$3:$AQ$322,33,0)</f>
        <v>Maria Gallart</v>
      </c>
      <c r="E53" s="13">
        <v>2</v>
      </c>
      <c r="F53" s="13">
        <v>4</v>
      </c>
      <c r="G53" s="13">
        <v>0</v>
      </c>
      <c r="H53" s="55">
        <f t="shared" si="97"/>
        <v>6</v>
      </c>
      <c r="I53" s="54">
        <f t="shared" si="98"/>
        <v>0</v>
      </c>
      <c r="J53" s="54">
        <f t="shared" si="99"/>
        <v>0</v>
      </c>
      <c r="K53" s="54">
        <f t="shared" si="100"/>
        <v>1</v>
      </c>
      <c r="L53" s="54">
        <f t="shared" si="101"/>
        <v>0</v>
      </c>
      <c r="M53" s="54">
        <f t="shared" si="102"/>
        <v>1</v>
      </c>
      <c r="N53" s="54">
        <f t="shared" si="103"/>
        <v>0</v>
      </c>
      <c r="O53" s="54">
        <f t="shared" si="104"/>
        <v>1</v>
      </c>
      <c r="P53" s="55">
        <f t="shared" si="129"/>
        <v>6</v>
      </c>
      <c r="Q53" s="54" t="str">
        <f t="shared" si="105"/>
        <v>Maria Gallart</v>
      </c>
      <c r="R53" s="12">
        <v>4</v>
      </c>
      <c r="S53" s="12">
        <v>10</v>
      </c>
      <c r="T53" s="12">
        <v>3</v>
      </c>
      <c r="U53" s="54">
        <f t="shared" si="106"/>
        <v>17</v>
      </c>
      <c r="V53" s="54">
        <f t="shared" si="10"/>
        <v>1</v>
      </c>
      <c r="W53" s="54">
        <f t="shared" si="130"/>
        <v>0</v>
      </c>
      <c r="X53" s="54">
        <f t="shared" si="131"/>
        <v>1</v>
      </c>
      <c r="Y53" s="54">
        <f t="shared" si="107"/>
        <v>1</v>
      </c>
      <c r="Z53" s="54">
        <f t="shared" si="108"/>
        <v>0</v>
      </c>
      <c r="AA53" s="54">
        <f t="shared" si="109"/>
        <v>0</v>
      </c>
      <c r="AB53" s="54">
        <f t="shared" si="110"/>
        <v>0</v>
      </c>
      <c r="AC53" s="55">
        <f t="shared" si="132"/>
        <v>6</v>
      </c>
      <c r="AD53" s="54" t="str">
        <f t="shared" si="111"/>
        <v>Maria Gallart</v>
      </c>
      <c r="AE53" s="12">
        <v>10</v>
      </c>
      <c r="AF53" s="12">
        <v>0</v>
      </c>
      <c r="AG53" s="12">
        <v>4</v>
      </c>
      <c r="AH53" s="54">
        <f t="shared" si="112"/>
        <v>14</v>
      </c>
      <c r="AI53" s="54">
        <f t="shared" si="113"/>
        <v>1</v>
      </c>
      <c r="AJ53" s="54">
        <f t="shared" si="114"/>
        <v>0</v>
      </c>
      <c r="AK53" s="54">
        <f t="shared" si="115"/>
        <v>1</v>
      </c>
      <c r="AL53" s="54">
        <f t="shared" si="116"/>
        <v>0</v>
      </c>
      <c r="AM53" s="54">
        <f t="shared" si="117"/>
        <v>0</v>
      </c>
      <c r="AN53" s="54">
        <f t="shared" si="118"/>
        <v>0</v>
      </c>
      <c r="AO53" s="54">
        <f t="shared" si="119"/>
        <v>1</v>
      </c>
      <c r="AP53" s="54">
        <f t="shared" si="120"/>
        <v>37</v>
      </c>
      <c r="AQ53" s="54">
        <f t="shared" si="121"/>
        <v>4.1111111111111107</v>
      </c>
      <c r="AR53" s="58">
        <f t="shared" si="122"/>
        <v>2</v>
      </c>
      <c r="AS53" s="1">
        <f t="shared" si="123"/>
        <v>0</v>
      </c>
      <c r="AT53" s="1">
        <f t="shared" si="124"/>
        <v>3</v>
      </c>
      <c r="AU53" s="1">
        <f t="shared" si="125"/>
        <v>1</v>
      </c>
      <c r="AV53" s="1">
        <f t="shared" si="126"/>
        <v>1</v>
      </c>
      <c r="AW53" s="1">
        <f t="shared" si="127"/>
        <v>0</v>
      </c>
      <c r="AX53" s="1">
        <f t="shared" si="128"/>
        <v>2</v>
      </c>
      <c r="AY53" s="1" t="str">
        <f t="shared" si="93"/>
        <v>Maria Gallart</v>
      </c>
      <c r="AZ53" s="1" t="b">
        <f t="shared" si="94"/>
        <v>0</v>
      </c>
      <c r="BA53" s="1" t="str">
        <f t="shared" si="95"/>
        <v>Maria Gallart</v>
      </c>
      <c r="BB53" s="1">
        <f t="shared" si="96"/>
        <v>9</v>
      </c>
    </row>
    <row r="54" spans="1:54" ht="12.75" customHeight="1">
      <c r="A54" s="178"/>
      <c r="B54" s="55">
        <v>7</v>
      </c>
      <c r="C54" s="55">
        <v>7</v>
      </c>
      <c r="D54" s="54" t="str">
        <f>VLOOKUP((B54*10)+2,'Llistat de jugadors'!$K$3:$AQ$322,33,0)</f>
        <v>Joan Ruiz</v>
      </c>
      <c r="E54" s="13">
        <v>4</v>
      </c>
      <c r="F54" s="13">
        <v>10</v>
      </c>
      <c r="G54" s="13">
        <v>10</v>
      </c>
      <c r="H54" s="55">
        <f t="shared" si="97"/>
        <v>24</v>
      </c>
      <c r="I54" s="54">
        <f t="shared" si="98"/>
        <v>2</v>
      </c>
      <c r="J54" s="54">
        <f t="shared" si="99"/>
        <v>0</v>
      </c>
      <c r="K54" s="54">
        <f t="shared" si="100"/>
        <v>1</v>
      </c>
      <c r="L54" s="54">
        <f t="shared" si="101"/>
        <v>0</v>
      </c>
      <c r="M54" s="54">
        <f t="shared" si="102"/>
        <v>0</v>
      </c>
      <c r="N54" s="54">
        <f t="shared" si="103"/>
        <v>0</v>
      </c>
      <c r="O54" s="54">
        <f t="shared" si="104"/>
        <v>0</v>
      </c>
      <c r="P54" s="55">
        <f t="shared" si="129"/>
        <v>7</v>
      </c>
      <c r="Q54" s="54" t="str">
        <f t="shared" si="105"/>
        <v>Joan Ruiz</v>
      </c>
      <c r="R54" s="12">
        <v>4</v>
      </c>
      <c r="S54" s="12">
        <v>10</v>
      </c>
      <c r="T54" s="12">
        <v>3</v>
      </c>
      <c r="U54" s="54">
        <f t="shared" si="106"/>
        <v>17</v>
      </c>
      <c r="V54" s="54">
        <f t="shared" si="10"/>
        <v>1</v>
      </c>
      <c r="W54" s="54">
        <f t="shared" si="130"/>
        <v>0</v>
      </c>
      <c r="X54" s="54">
        <f t="shared" si="131"/>
        <v>1</v>
      </c>
      <c r="Y54" s="54">
        <f t="shared" si="107"/>
        <v>1</v>
      </c>
      <c r="Z54" s="54">
        <f t="shared" si="108"/>
        <v>0</v>
      </c>
      <c r="AA54" s="54">
        <f t="shared" si="109"/>
        <v>0</v>
      </c>
      <c r="AB54" s="54">
        <f t="shared" si="110"/>
        <v>0</v>
      </c>
      <c r="AC54" s="55">
        <f t="shared" si="132"/>
        <v>7</v>
      </c>
      <c r="AD54" s="54" t="str">
        <f t="shared" si="111"/>
        <v>Joan Ruiz</v>
      </c>
      <c r="AE54" s="12">
        <v>6</v>
      </c>
      <c r="AF54" s="12">
        <v>3</v>
      </c>
      <c r="AG54" s="12">
        <v>10</v>
      </c>
      <c r="AH54" s="54">
        <f t="shared" si="112"/>
        <v>19</v>
      </c>
      <c r="AI54" s="54">
        <f t="shared" si="113"/>
        <v>1</v>
      </c>
      <c r="AJ54" s="54">
        <f t="shared" si="114"/>
        <v>1</v>
      </c>
      <c r="AK54" s="54">
        <f t="shared" si="115"/>
        <v>0</v>
      </c>
      <c r="AL54" s="54">
        <f t="shared" si="116"/>
        <v>1</v>
      </c>
      <c r="AM54" s="54">
        <f t="shared" si="117"/>
        <v>0</v>
      </c>
      <c r="AN54" s="54">
        <f t="shared" si="118"/>
        <v>0</v>
      </c>
      <c r="AO54" s="54">
        <f t="shared" si="119"/>
        <v>0</v>
      </c>
      <c r="AP54" s="54">
        <f t="shared" si="120"/>
        <v>60</v>
      </c>
      <c r="AQ54" s="54">
        <f t="shared" si="121"/>
        <v>6.666666666666667</v>
      </c>
      <c r="AR54" s="58">
        <f t="shared" si="122"/>
        <v>4</v>
      </c>
      <c r="AS54" s="1">
        <f t="shared" si="123"/>
        <v>1</v>
      </c>
      <c r="AT54" s="1">
        <f t="shared" si="124"/>
        <v>2</v>
      </c>
      <c r="AU54" s="1">
        <f t="shared" si="125"/>
        <v>2</v>
      </c>
      <c r="AV54" s="1">
        <f t="shared" si="126"/>
        <v>0</v>
      </c>
      <c r="AW54" s="1">
        <f t="shared" si="127"/>
        <v>0</v>
      </c>
      <c r="AX54" s="1">
        <f t="shared" si="128"/>
        <v>0</v>
      </c>
      <c r="AY54" s="1" t="str">
        <f t="shared" si="93"/>
        <v>Joan Ruiz</v>
      </c>
      <c r="AZ54" s="1" t="b">
        <f t="shared" si="94"/>
        <v>0</v>
      </c>
      <c r="BA54" s="1" t="str">
        <f t="shared" si="95"/>
        <v>Joan Ruiz</v>
      </c>
      <c r="BB54" s="1">
        <f t="shared" si="96"/>
        <v>9</v>
      </c>
    </row>
    <row r="55" spans="1:54" ht="12.75" customHeight="1">
      <c r="A55" s="178"/>
      <c r="B55" s="55">
        <v>8</v>
      </c>
      <c r="C55" s="55">
        <v>8</v>
      </c>
      <c r="D55" s="54" t="str">
        <f>VLOOKUP((B55*10)+2,'Llistat de jugadors'!$K$3:$AQ$322,33,0)</f>
        <v>Manu Hernandez</v>
      </c>
      <c r="E55" s="13">
        <v>4</v>
      </c>
      <c r="F55" s="13">
        <v>10</v>
      </c>
      <c r="G55" s="13">
        <v>10</v>
      </c>
      <c r="H55" s="55">
        <f t="shared" si="97"/>
        <v>24</v>
      </c>
      <c r="I55" s="54">
        <f t="shared" si="98"/>
        <v>2</v>
      </c>
      <c r="J55" s="54">
        <f t="shared" si="99"/>
        <v>0</v>
      </c>
      <c r="K55" s="54">
        <f t="shared" si="100"/>
        <v>1</v>
      </c>
      <c r="L55" s="54">
        <f t="shared" si="101"/>
        <v>0</v>
      </c>
      <c r="M55" s="54">
        <f t="shared" si="102"/>
        <v>0</v>
      </c>
      <c r="N55" s="54">
        <f t="shared" si="103"/>
        <v>0</v>
      </c>
      <c r="O55" s="54">
        <f t="shared" si="104"/>
        <v>0</v>
      </c>
      <c r="P55" s="55">
        <f t="shared" si="129"/>
        <v>8</v>
      </c>
      <c r="Q55" s="54" t="str">
        <f t="shared" si="105"/>
        <v>Manu Hernandez</v>
      </c>
      <c r="R55" s="12">
        <v>3</v>
      </c>
      <c r="S55" s="12">
        <v>10</v>
      </c>
      <c r="T55" s="12">
        <v>6</v>
      </c>
      <c r="U55" s="54">
        <f t="shared" si="106"/>
        <v>19</v>
      </c>
      <c r="V55" s="54">
        <f t="shared" si="10"/>
        <v>1</v>
      </c>
      <c r="W55" s="54">
        <f t="shared" si="130"/>
        <v>1</v>
      </c>
      <c r="X55" s="54">
        <f t="shared" si="131"/>
        <v>0</v>
      </c>
      <c r="Y55" s="54">
        <f t="shared" si="107"/>
        <v>1</v>
      </c>
      <c r="Z55" s="54">
        <f t="shared" si="108"/>
        <v>0</v>
      </c>
      <c r="AA55" s="54">
        <f t="shared" si="109"/>
        <v>0</v>
      </c>
      <c r="AB55" s="54">
        <f t="shared" si="110"/>
        <v>0</v>
      </c>
      <c r="AC55" s="55">
        <f t="shared" si="132"/>
        <v>8</v>
      </c>
      <c r="AD55" s="54" t="str">
        <f t="shared" si="111"/>
        <v>Manu Hernandez</v>
      </c>
      <c r="AE55" s="12">
        <v>10</v>
      </c>
      <c r="AF55" s="12">
        <v>10</v>
      </c>
      <c r="AG55" s="12">
        <v>3</v>
      </c>
      <c r="AH55" s="54">
        <f t="shared" si="112"/>
        <v>23</v>
      </c>
      <c r="AI55" s="54">
        <f t="shared" si="113"/>
        <v>2</v>
      </c>
      <c r="AJ55" s="54">
        <f t="shared" si="114"/>
        <v>0</v>
      </c>
      <c r="AK55" s="54">
        <f t="shared" si="115"/>
        <v>0</v>
      </c>
      <c r="AL55" s="54">
        <f t="shared" si="116"/>
        <v>1</v>
      </c>
      <c r="AM55" s="54">
        <f t="shared" si="117"/>
        <v>0</v>
      </c>
      <c r="AN55" s="54">
        <f t="shared" si="118"/>
        <v>0</v>
      </c>
      <c r="AO55" s="54">
        <f t="shared" si="119"/>
        <v>0</v>
      </c>
      <c r="AP55" s="54">
        <f t="shared" si="120"/>
        <v>66</v>
      </c>
      <c r="AQ55" s="54">
        <f t="shared" si="121"/>
        <v>7.333333333333333</v>
      </c>
      <c r="AR55" s="58">
        <f t="shared" si="122"/>
        <v>5</v>
      </c>
      <c r="AS55" s="1">
        <f t="shared" si="123"/>
        <v>1</v>
      </c>
      <c r="AT55" s="1">
        <f t="shared" si="124"/>
        <v>1</v>
      </c>
      <c r="AU55" s="1">
        <f t="shared" si="125"/>
        <v>2</v>
      </c>
      <c r="AV55" s="1">
        <f t="shared" si="126"/>
        <v>0</v>
      </c>
      <c r="AW55" s="1">
        <f t="shared" si="127"/>
        <v>0</v>
      </c>
      <c r="AX55" s="1">
        <f t="shared" si="128"/>
        <v>0</v>
      </c>
      <c r="AY55" s="1" t="str">
        <f t="shared" si="93"/>
        <v>Manu Hernandez</v>
      </c>
      <c r="AZ55" s="1" t="b">
        <f t="shared" si="94"/>
        <v>0</v>
      </c>
      <c r="BA55" s="1" t="str">
        <f t="shared" si="95"/>
        <v>Manu Hernandez</v>
      </c>
      <c r="BB55" s="1">
        <f t="shared" si="96"/>
        <v>9</v>
      </c>
    </row>
    <row r="56" spans="1:54" ht="12.75" customHeight="1">
      <c r="A56" s="178"/>
      <c r="B56" s="55">
        <v>9</v>
      </c>
      <c r="C56" s="55">
        <v>9</v>
      </c>
      <c r="D56" s="54" t="str">
        <f>VLOOKUP((B56*10)+2,'Llistat de jugadors'!$K$3:$AQ$322,33,0)</f>
        <v>Amadeu Ciurana</v>
      </c>
      <c r="E56" s="13">
        <v>3</v>
      </c>
      <c r="F56" s="13">
        <v>4</v>
      </c>
      <c r="G56" s="13">
        <v>10</v>
      </c>
      <c r="H56" s="55">
        <f t="shared" si="97"/>
        <v>17</v>
      </c>
      <c r="I56" s="54">
        <f t="shared" si="98"/>
        <v>1</v>
      </c>
      <c r="J56" s="54">
        <f t="shared" si="99"/>
        <v>0</v>
      </c>
      <c r="K56" s="54">
        <f t="shared" si="100"/>
        <v>1</v>
      </c>
      <c r="L56" s="54">
        <f t="shared" si="101"/>
        <v>1</v>
      </c>
      <c r="M56" s="54">
        <f t="shared" si="102"/>
        <v>0</v>
      </c>
      <c r="N56" s="54">
        <f t="shared" si="103"/>
        <v>0</v>
      </c>
      <c r="O56" s="54">
        <f t="shared" si="104"/>
        <v>0</v>
      </c>
      <c r="P56" s="55">
        <f t="shared" si="129"/>
        <v>9</v>
      </c>
      <c r="Q56" s="54" t="str">
        <f t="shared" si="105"/>
        <v>Amadeu Ciurana</v>
      </c>
      <c r="R56" s="12">
        <v>4</v>
      </c>
      <c r="S56" s="12">
        <v>10</v>
      </c>
      <c r="T56" s="12">
        <v>4</v>
      </c>
      <c r="U56" s="54">
        <f t="shared" si="106"/>
        <v>18</v>
      </c>
      <c r="V56" s="54">
        <f t="shared" si="10"/>
        <v>1</v>
      </c>
      <c r="W56" s="54">
        <f t="shared" si="130"/>
        <v>0</v>
      </c>
      <c r="X56" s="54">
        <f t="shared" si="131"/>
        <v>2</v>
      </c>
      <c r="Y56" s="54">
        <f t="shared" si="107"/>
        <v>0</v>
      </c>
      <c r="Z56" s="54">
        <f t="shared" si="108"/>
        <v>0</v>
      </c>
      <c r="AA56" s="54">
        <f t="shared" si="109"/>
        <v>0</v>
      </c>
      <c r="AB56" s="54">
        <f t="shared" si="110"/>
        <v>0</v>
      </c>
      <c r="AC56" s="55">
        <f t="shared" si="132"/>
        <v>9</v>
      </c>
      <c r="AD56" s="54" t="str">
        <f t="shared" si="111"/>
        <v>Amadeu Ciurana</v>
      </c>
      <c r="AE56" s="12">
        <v>0</v>
      </c>
      <c r="AF56" s="12">
        <v>10</v>
      </c>
      <c r="AG56" s="12">
        <v>10</v>
      </c>
      <c r="AH56" s="54">
        <f t="shared" si="112"/>
        <v>20</v>
      </c>
      <c r="AI56" s="54">
        <f t="shared" si="113"/>
        <v>2</v>
      </c>
      <c r="AJ56" s="54">
        <f t="shared" si="114"/>
        <v>0</v>
      </c>
      <c r="AK56" s="54">
        <f t="shared" si="115"/>
        <v>0</v>
      </c>
      <c r="AL56" s="54">
        <f t="shared" si="116"/>
        <v>0</v>
      </c>
      <c r="AM56" s="54">
        <f t="shared" si="117"/>
        <v>0</v>
      </c>
      <c r="AN56" s="54">
        <f t="shared" si="118"/>
        <v>0</v>
      </c>
      <c r="AO56" s="54">
        <f t="shared" si="119"/>
        <v>1</v>
      </c>
      <c r="AP56" s="54">
        <f t="shared" si="120"/>
        <v>55</v>
      </c>
      <c r="AQ56" s="54">
        <f t="shared" si="121"/>
        <v>6.1111111111111107</v>
      </c>
      <c r="AR56" s="58">
        <f t="shared" si="122"/>
        <v>4</v>
      </c>
      <c r="AS56" s="1">
        <f t="shared" si="123"/>
        <v>0</v>
      </c>
      <c r="AT56" s="1">
        <f t="shared" si="124"/>
        <v>3</v>
      </c>
      <c r="AU56" s="1">
        <f t="shared" si="125"/>
        <v>1</v>
      </c>
      <c r="AV56" s="1">
        <f t="shared" si="126"/>
        <v>0</v>
      </c>
      <c r="AW56" s="1">
        <f t="shared" si="127"/>
        <v>0</v>
      </c>
      <c r="AX56" s="1">
        <f t="shared" si="128"/>
        <v>1</v>
      </c>
      <c r="AY56" s="1" t="str">
        <f t="shared" si="93"/>
        <v>Amadeu Ciurana</v>
      </c>
      <c r="AZ56" s="1" t="b">
        <f t="shared" si="94"/>
        <v>0</v>
      </c>
      <c r="BA56" s="1" t="str">
        <f t="shared" si="95"/>
        <v>Amadeu Ciurana</v>
      </c>
      <c r="BB56" s="1">
        <f t="shared" si="96"/>
        <v>9</v>
      </c>
    </row>
    <row r="57" spans="1:54" ht="12.75" customHeight="1">
      <c r="A57" s="178"/>
      <c r="B57" s="55">
        <v>10</v>
      </c>
      <c r="C57" s="55">
        <v>10</v>
      </c>
      <c r="D57" s="54" t="str">
        <f>VLOOKUP((B57*10)+2,'Llistat de jugadors'!$K$3:$AQ$322,33,0)</f>
        <v>Juan Manuel Esteban</v>
      </c>
      <c r="E57" s="13">
        <v>3</v>
      </c>
      <c r="F57" s="13">
        <v>10</v>
      </c>
      <c r="G57" s="13">
        <v>3</v>
      </c>
      <c r="H57" s="55">
        <f t="shared" si="97"/>
        <v>16</v>
      </c>
      <c r="I57" s="54">
        <f t="shared" si="98"/>
        <v>1</v>
      </c>
      <c r="J57" s="54">
        <f t="shared" si="99"/>
        <v>0</v>
      </c>
      <c r="K57" s="54">
        <f t="shared" si="100"/>
        <v>0</v>
      </c>
      <c r="L57" s="54">
        <f t="shared" si="101"/>
        <v>2</v>
      </c>
      <c r="M57" s="54">
        <f t="shared" si="102"/>
        <v>0</v>
      </c>
      <c r="N57" s="54">
        <f t="shared" si="103"/>
        <v>0</v>
      </c>
      <c r="O57" s="54">
        <f t="shared" si="104"/>
        <v>0</v>
      </c>
      <c r="P57" s="55">
        <f t="shared" si="129"/>
        <v>10</v>
      </c>
      <c r="Q57" s="54" t="str">
        <f t="shared" si="105"/>
        <v>Juan Manuel Esteban</v>
      </c>
      <c r="R57" s="12">
        <v>10</v>
      </c>
      <c r="S57" s="12">
        <v>10</v>
      </c>
      <c r="T57" s="12">
        <v>10</v>
      </c>
      <c r="U57" s="54">
        <f t="shared" si="106"/>
        <v>30</v>
      </c>
      <c r="V57" s="54">
        <f t="shared" si="10"/>
        <v>3</v>
      </c>
      <c r="W57" s="54">
        <f t="shared" si="130"/>
        <v>0</v>
      </c>
      <c r="X57" s="54">
        <f t="shared" si="131"/>
        <v>0</v>
      </c>
      <c r="Y57" s="54">
        <f t="shared" si="107"/>
        <v>0</v>
      </c>
      <c r="Z57" s="54">
        <f t="shared" si="108"/>
        <v>0</v>
      </c>
      <c r="AA57" s="54">
        <f t="shared" si="109"/>
        <v>0</v>
      </c>
      <c r="AB57" s="54">
        <f t="shared" si="110"/>
        <v>0</v>
      </c>
      <c r="AC57" s="55">
        <f t="shared" si="132"/>
        <v>10</v>
      </c>
      <c r="AD57" s="54" t="str">
        <f t="shared" si="111"/>
        <v>Juan Manuel Esteban</v>
      </c>
      <c r="AE57" s="12">
        <v>10</v>
      </c>
      <c r="AF57" s="12">
        <v>4</v>
      </c>
      <c r="AG57" s="12">
        <v>4</v>
      </c>
      <c r="AH57" s="54">
        <f t="shared" si="112"/>
        <v>18</v>
      </c>
      <c r="AI57" s="54">
        <f t="shared" si="113"/>
        <v>1</v>
      </c>
      <c r="AJ57" s="54">
        <f t="shared" si="114"/>
        <v>0</v>
      </c>
      <c r="AK57" s="54">
        <f t="shared" si="115"/>
        <v>2</v>
      </c>
      <c r="AL57" s="54">
        <f t="shared" si="116"/>
        <v>0</v>
      </c>
      <c r="AM57" s="54">
        <f t="shared" si="117"/>
        <v>0</v>
      </c>
      <c r="AN57" s="54">
        <f t="shared" si="118"/>
        <v>0</v>
      </c>
      <c r="AO57" s="54">
        <f t="shared" si="119"/>
        <v>0</v>
      </c>
      <c r="AP57" s="54">
        <f t="shared" si="120"/>
        <v>64</v>
      </c>
      <c r="AQ57" s="54">
        <f t="shared" si="121"/>
        <v>7.1111111111111107</v>
      </c>
      <c r="AR57" s="58">
        <f t="shared" si="122"/>
        <v>5</v>
      </c>
      <c r="AS57" s="1">
        <f t="shared" si="123"/>
        <v>0</v>
      </c>
      <c r="AT57" s="1">
        <f t="shared" si="124"/>
        <v>2</v>
      </c>
      <c r="AU57" s="1">
        <f t="shared" si="125"/>
        <v>2</v>
      </c>
      <c r="AV57" s="1">
        <f t="shared" si="126"/>
        <v>0</v>
      </c>
      <c r="AW57" s="1">
        <f t="shared" si="127"/>
        <v>0</v>
      </c>
      <c r="AX57" s="1">
        <f t="shared" si="128"/>
        <v>0</v>
      </c>
      <c r="AY57" s="1" t="str">
        <f t="shared" si="93"/>
        <v>Juan Manuel Esteban</v>
      </c>
      <c r="AZ57" s="1" t="b">
        <f t="shared" si="94"/>
        <v>0</v>
      </c>
      <c r="BA57" s="1" t="str">
        <f t="shared" si="95"/>
        <v>Juan Manuel Esteban</v>
      </c>
      <c r="BB57" s="1">
        <f t="shared" si="96"/>
        <v>9</v>
      </c>
    </row>
    <row r="58" spans="1:54" ht="12.75" customHeight="1">
      <c r="A58" s="178"/>
      <c r="B58" s="55">
        <v>11</v>
      </c>
      <c r="C58" s="55">
        <v>11</v>
      </c>
      <c r="D58" s="54" t="str">
        <f>VLOOKUP((B58*10)+2,'Llistat de jugadors'!$K$3:$AQ$322,33,0)</f>
        <v>Montse Chamizo</v>
      </c>
      <c r="E58" s="13">
        <v>6</v>
      </c>
      <c r="F58" s="13">
        <v>10</v>
      </c>
      <c r="G58" s="13">
        <v>6</v>
      </c>
      <c r="H58" s="55">
        <f t="shared" si="97"/>
        <v>22</v>
      </c>
      <c r="I58" s="54">
        <f t="shared" si="98"/>
        <v>1</v>
      </c>
      <c r="J58" s="54">
        <f t="shared" si="99"/>
        <v>2</v>
      </c>
      <c r="K58" s="54">
        <f t="shared" si="100"/>
        <v>0</v>
      </c>
      <c r="L58" s="54">
        <f t="shared" si="101"/>
        <v>0</v>
      </c>
      <c r="M58" s="54">
        <f t="shared" si="102"/>
        <v>0</v>
      </c>
      <c r="N58" s="54">
        <f t="shared" si="103"/>
        <v>0</v>
      </c>
      <c r="O58" s="54">
        <f t="shared" si="104"/>
        <v>0</v>
      </c>
      <c r="P58" s="55">
        <f t="shared" si="129"/>
        <v>11</v>
      </c>
      <c r="Q58" s="54" t="str">
        <f t="shared" si="105"/>
        <v>Montse Chamizo</v>
      </c>
      <c r="R58" s="12">
        <v>4</v>
      </c>
      <c r="S58" s="12">
        <v>10</v>
      </c>
      <c r="T58" s="12">
        <v>10</v>
      </c>
      <c r="U58" s="54">
        <f t="shared" si="106"/>
        <v>24</v>
      </c>
      <c r="V58" s="54">
        <f t="shared" si="10"/>
        <v>2</v>
      </c>
      <c r="W58" s="54">
        <f t="shared" si="130"/>
        <v>0</v>
      </c>
      <c r="X58" s="54">
        <f t="shared" si="131"/>
        <v>1</v>
      </c>
      <c r="Y58" s="54">
        <f t="shared" si="107"/>
        <v>0</v>
      </c>
      <c r="Z58" s="54">
        <f t="shared" si="108"/>
        <v>0</v>
      </c>
      <c r="AA58" s="54">
        <f t="shared" si="109"/>
        <v>0</v>
      </c>
      <c r="AB58" s="54">
        <f t="shared" si="110"/>
        <v>0</v>
      </c>
      <c r="AC58" s="55">
        <f t="shared" si="132"/>
        <v>11</v>
      </c>
      <c r="AD58" s="54" t="str">
        <f t="shared" si="111"/>
        <v>Montse Chamizo</v>
      </c>
      <c r="AE58" s="12">
        <v>4</v>
      </c>
      <c r="AF58" s="12">
        <v>10</v>
      </c>
      <c r="AG58" s="12">
        <v>6</v>
      </c>
      <c r="AH58" s="54">
        <f t="shared" si="112"/>
        <v>20</v>
      </c>
      <c r="AI58" s="54">
        <f t="shared" si="113"/>
        <v>1</v>
      </c>
      <c r="AJ58" s="54">
        <f t="shared" si="114"/>
        <v>1</v>
      </c>
      <c r="AK58" s="54">
        <f t="shared" si="115"/>
        <v>1</v>
      </c>
      <c r="AL58" s="54">
        <f t="shared" si="116"/>
        <v>0</v>
      </c>
      <c r="AM58" s="54">
        <f t="shared" si="117"/>
        <v>0</v>
      </c>
      <c r="AN58" s="54">
        <f t="shared" si="118"/>
        <v>0</v>
      </c>
      <c r="AO58" s="54">
        <f t="shared" si="119"/>
        <v>0</v>
      </c>
      <c r="AP58" s="54">
        <f t="shared" si="120"/>
        <v>66</v>
      </c>
      <c r="AQ58" s="54">
        <f t="shared" si="121"/>
        <v>7.333333333333333</v>
      </c>
      <c r="AR58" s="58">
        <f t="shared" si="122"/>
        <v>4</v>
      </c>
      <c r="AS58" s="1">
        <f t="shared" si="123"/>
        <v>3</v>
      </c>
      <c r="AT58" s="1">
        <f t="shared" si="124"/>
        <v>2</v>
      </c>
      <c r="AU58" s="1">
        <f t="shared" si="125"/>
        <v>0</v>
      </c>
      <c r="AV58" s="1">
        <f t="shared" si="126"/>
        <v>0</v>
      </c>
      <c r="AW58" s="1">
        <f t="shared" si="127"/>
        <v>0</v>
      </c>
      <c r="AX58" s="1">
        <f t="shared" si="128"/>
        <v>0</v>
      </c>
      <c r="AY58" s="1" t="str">
        <f t="shared" si="93"/>
        <v>Montse Chamizo</v>
      </c>
      <c r="AZ58" s="1" t="b">
        <f t="shared" si="94"/>
        <v>0</v>
      </c>
      <c r="BA58" s="1" t="str">
        <f t="shared" si="95"/>
        <v>Montse Chamizo</v>
      </c>
      <c r="BB58" s="1">
        <f t="shared" si="96"/>
        <v>9</v>
      </c>
    </row>
    <row r="59" spans="1:54" ht="12.75" customHeight="1">
      <c r="A59" s="178"/>
      <c r="B59" s="55">
        <v>12</v>
      </c>
      <c r="C59" s="55">
        <v>12</v>
      </c>
      <c r="D59" s="54" t="str">
        <f>VLOOKUP((B59*10)+2,'Llistat de jugadors'!$K$3:$AQ$322,33,0)</f>
        <v>Xevi Segales</v>
      </c>
      <c r="E59" s="13">
        <v>4</v>
      </c>
      <c r="F59" s="13">
        <v>4</v>
      </c>
      <c r="G59" s="13">
        <v>3</v>
      </c>
      <c r="H59" s="55">
        <f t="shared" si="97"/>
        <v>11</v>
      </c>
      <c r="I59" s="54">
        <f t="shared" si="98"/>
        <v>0</v>
      </c>
      <c r="J59" s="54">
        <f t="shared" si="99"/>
        <v>0</v>
      </c>
      <c r="K59" s="54">
        <f t="shared" si="100"/>
        <v>2</v>
      </c>
      <c r="L59" s="54">
        <f t="shared" si="101"/>
        <v>1</v>
      </c>
      <c r="M59" s="54">
        <f t="shared" si="102"/>
        <v>0</v>
      </c>
      <c r="N59" s="54">
        <f t="shared" si="103"/>
        <v>0</v>
      </c>
      <c r="O59" s="54">
        <f t="shared" si="104"/>
        <v>0</v>
      </c>
      <c r="P59" s="55">
        <f t="shared" si="129"/>
        <v>12</v>
      </c>
      <c r="Q59" s="54" t="str">
        <f t="shared" si="105"/>
        <v>Xevi Segales</v>
      </c>
      <c r="R59" s="12">
        <v>10</v>
      </c>
      <c r="S59" s="12">
        <v>10</v>
      </c>
      <c r="T59" s="12">
        <v>10</v>
      </c>
      <c r="U59" s="54">
        <f t="shared" si="106"/>
        <v>30</v>
      </c>
      <c r="V59" s="54">
        <f t="shared" si="10"/>
        <v>3</v>
      </c>
      <c r="W59" s="54">
        <f t="shared" si="130"/>
        <v>0</v>
      </c>
      <c r="X59" s="54">
        <f t="shared" si="131"/>
        <v>0</v>
      </c>
      <c r="Y59" s="54">
        <f t="shared" si="107"/>
        <v>0</v>
      </c>
      <c r="Z59" s="54">
        <f t="shared" si="108"/>
        <v>0</v>
      </c>
      <c r="AA59" s="54">
        <f t="shared" si="109"/>
        <v>0</v>
      </c>
      <c r="AB59" s="54">
        <f t="shared" si="110"/>
        <v>0</v>
      </c>
      <c r="AC59" s="55">
        <f t="shared" si="132"/>
        <v>12</v>
      </c>
      <c r="AD59" s="54" t="str">
        <f t="shared" si="111"/>
        <v>Xevi Segales</v>
      </c>
      <c r="AE59" s="12">
        <v>6</v>
      </c>
      <c r="AF59" s="12">
        <v>10</v>
      </c>
      <c r="AG59" s="12">
        <v>6</v>
      </c>
      <c r="AH59" s="54">
        <f t="shared" si="112"/>
        <v>22</v>
      </c>
      <c r="AI59" s="54">
        <f t="shared" si="113"/>
        <v>1</v>
      </c>
      <c r="AJ59" s="54">
        <f t="shared" si="114"/>
        <v>2</v>
      </c>
      <c r="AK59" s="54">
        <f t="shared" si="115"/>
        <v>0</v>
      </c>
      <c r="AL59" s="54">
        <f t="shared" si="116"/>
        <v>0</v>
      </c>
      <c r="AM59" s="54">
        <f t="shared" si="117"/>
        <v>0</v>
      </c>
      <c r="AN59" s="54">
        <f t="shared" si="118"/>
        <v>0</v>
      </c>
      <c r="AO59" s="54">
        <f t="shared" si="119"/>
        <v>0</v>
      </c>
      <c r="AP59" s="54">
        <f t="shared" si="120"/>
        <v>63</v>
      </c>
      <c r="AQ59" s="54">
        <f t="shared" si="121"/>
        <v>7</v>
      </c>
      <c r="AR59" s="58">
        <f t="shared" si="122"/>
        <v>4</v>
      </c>
      <c r="AS59" s="1">
        <f t="shared" si="123"/>
        <v>2</v>
      </c>
      <c r="AT59" s="1">
        <f t="shared" si="124"/>
        <v>2</v>
      </c>
      <c r="AU59" s="1">
        <f t="shared" si="125"/>
        <v>1</v>
      </c>
      <c r="AV59" s="1">
        <f t="shared" si="126"/>
        <v>0</v>
      </c>
      <c r="AW59" s="1">
        <f t="shared" si="127"/>
        <v>0</v>
      </c>
      <c r="AX59" s="1">
        <f t="shared" si="128"/>
        <v>0</v>
      </c>
      <c r="AY59" s="1" t="str">
        <f t="shared" si="93"/>
        <v>Xevi Segales</v>
      </c>
      <c r="AZ59" s="1" t="b">
        <f t="shared" si="94"/>
        <v>0</v>
      </c>
      <c r="BA59" s="1" t="str">
        <f t="shared" si="95"/>
        <v>Xevi Segales</v>
      </c>
      <c r="BB59" s="1">
        <f t="shared" si="96"/>
        <v>9</v>
      </c>
    </row>
    <row r="60" spans="1:54" ht="12.75" customHeight="1">
      <c r="A60" s="178"/>
      <c r="B60" s="55">
        <v>13</v>
      </c>
      <c r="C60" s="55">
        <v>13</v>
      </c>
      <c r="D60" s="54" t="str">
        <f>VLOOKUP((B60*10)+2,'Llistat de jugadors'!$K$3:$AQ$322,33,0)</f>
        <v>Marc Tuset</v>
      </c>
      <c r="E60" s="13">
        <v>4</v>
      </c>
      <c r="F60" s="13">
        <v>10</v>
      </c>
      <c r="G60" s="13">
        <v>4</v>
      </c>
      <c r="H60" s="55">
        <f t="shared" si="97"/>
        <v>18</v>
      </c>
      <c r="I60" s="54">
        <f t="shared" si="98"/>
        <v>1</v>
      </c>
      <c r="J60" s="54">
        <f t="shared" si="99"/>
        <v>0</v>
      </c>
      <c r="K60" s="54">
        <f t="shared" si="100"/>
        <v>2</v>
      </c>
      <c r="L60" s="54">
        <f t="shared" si="101"/>
        <v>0</v>
      </c>
      <c r="M60" s="54">
        <f t="shared" si="102"/>
        <v>0</v>
      </c>
      <c r="N60" s="54">
        <f t="shared" si="103"/>
        <v>0</v>
      </c>
      <c r="O60" s="54">
        <f t="shared" si="104"/>
        <v>0</v>
      </c>
      <c r="P60" s="55">
        <f t="shared" si="129"/>
        <v>13</v>
      </c>
      <c r="Q60" s="54" t="str">
        <f t="shared" si="105"/>
        <v>Marc Tuset</v>
      </c>
      <c r="R60" s="12">
        <v>4</v>
      </c>
      <c r="S60" s="12">
        <v>10</v>
      </c>
      <c r="T60" s="12">
        <v>10</v>
      </c>
      <c r="U60" s="54">
        <f t="shared" si="106"/>
        <v>24</v>
      </c>
      <c r="V60" s="54">
        <f t="shared" si="10"/>
        <v>2</v>
      </c>
      <c r="W60" s="54">
        <f t="shared" si="130"/>
        <v>0</v>
      </c>
      <c r="X60" s="54">
        <f t="shared" si="131"/>
        <v>1</v>
      </c>
      <c r="Y60" s="54">
        <f t="shared" si="107"/>
        <v>0</v>
      </c>
      <c r="Z60" s="54">
        <f t="shared" si="108"/>
        <v>0</v>
      </c>
      <c r="AA60" s="54">
        <f t="shared" si="109"/>
        <v>0</v>
      </c>
      <c r="AB60" s="54">
        <f t="shared" si="110"/>
        <v>0</v>
      </c>
      <c r="AC60" s="55">
        <f t="shared" si="132"/>
        <v>13</v>
      </c>
      <c r="AD60" s="54" t="str">
        <f t="shared" si="111"/>
        <v>Marc Tuset</v>
      </c>
      <c r="AE60" s="12">
        <v>10</v>
      </c>
      <c r="AF60" s="12">
        <v>10</v>
      </c>
      <c r="AG60" s="12">
        <v>10</v>
      </c>
      <c r="AH60" s="54">
        <f t="shared" si="112"/>
        <v>30</v>
      </c>
      <c r="AI60" s="54">
        <f t="shared" si="113"/>
        <v>3</v>
      </c>
      <c r="AJ60" s="54">
        <f t="shared" si="114"/>
        <v>0</v>
      </c>
      <c r="AK60" s="54">
        <f t="shared" si="115"/>
        <v>0</v>
      </c>
      <c r="AL60" s="54">
        <f t="shared" si="116"/>
        <v>0</v>
      </c>
      <c r="AM60" s="54">
        <f t="shared" si="117"/>
        <v>0</v>
      </c>
      <c r="AN60" s="54">
        <f t="shared" si="118"/>
        <v>0</v>
      </c>
      <c r="AO60" s="54">
        <f t="shared" si="119"/>
        <v>0</v>
      </c>
      <c r="AP60" s="54">
        <f t="shared" si="120"/>
        <v>72</v>
      </c>
      <c r="AQ60" s="54">
        <f t="shared" si="121"/>
        <v>8</v>
      </c>
      <c r="AR60" s="58">
        <f t="shared" si="122"/>
        <v>6</v>
      </c>
      <c r="AS60" s="1">
        <f t="shared" si="123"/>
        <v>0</v>
      </c>
      <c r="AT60" s="1">
        <f t="shared" si="124"/>
        <v>3</v>
      </c>
      <c r="AU60" s="1">
        <f t="shared" si="125"/>
        <v>0</v>
      </c>
      <c r="AV60" s="1">
        <f t="shared" si="126"/>
        <v>0</v>
      </c>
      <c r="AW60" s="1">
        <f t="shared" si="127"/>
        <v>0</v>
      </c>
      <c r="AX60" s="1">
        <f t="shared" si="128"/>
        <v>0</v>
      </c>
      <c r="AY60" s="1" t="str">
        <f t="shared" si="93"/>
        <v>Marc Tuset</v>
      </c>
      <c r="AZ60" s="1" t="b">
        <f t="shared" si="94"/>
        <v>0</v>
      </c>
      <c r="BA60" s="1" t="str">
        <f t="shared" si="95"/>
        <v>Marc Tuset</v>
      </c>
      <c r="BB60" s="1">
        <f t="shared" si="96"/>
        <v>9</v>
      </c>
    </row>
    <row r="61" spans="1:54" ht="12.75" customHeight="1">
      <c r="A61" s="178"/>
      <c r="B61" s="55">
        <v>14</v>
      </c>
      <c r="C61" s="55">
        <v>14</v>
      </c>
      <c r="D61" s="54" t="str">
        <f>VLOOKUP((B61*10)+2,'Llistat de jugadors'!$K$3:$AQ$322,33,0)</f>
        <v>Eric Pacho</v>
      </c>
      <c r="E61" s="13">
        <v>10</v>
      </c>
      <c r="F61" s="13">
        <v>2</v>
      </c>
      <c r="G61" s="13">
        <v>4</v>
      </c>
      <c r="H61" s="55">
        <f t="shared" si="97"/>
        <v>16</v>
      </c>
      <c r="I61" s="54">
        <f t="shared" si="98"/>
        <v>1</v>
      </c>
      <c r="J61" s="54">
        <f t="shared" si="99"/>
        <v>0</v>
      </c>
      <c r="K61" s="54">
        <f t="shared" si="100"/>
        <v>1</v>
      </c>
      <c r="L61" s="54">
        <f t="shared" si="101"/>
        <v>0</v>
      </c>
      <c r="M61" s="54">
        <f t="shared" si="102"/>
        <v>1</v>
      </c>
      <c r="N61" s="54">
        <f t="shared" si="103"/>
        <v>0</v>
      </c>
      <c r="O61" s="54">
        <f t="shared" si="104"/>
        <v>0</v>
      </c>
      <c r="P61" s="55">
        <f t="shared" si="129"/>
        <v>14</v>
      </c>
      <c r="Q61" s="54" t="str">
        <f t="shared" si="105"/>
        <v>Eric Pacho</v>
      </c>
      <c r="R61" s="12">
        <v>3</v>
      </c>
      <c r="S61" s="12">
        <v>6</v>
      </c>
      <c r="T61" s="12">
        <v>10</v>
      </c>
      <c r="U61" s="54">
        <f t="shared" si="106"/>
        <v>19</v>
      </c>
      <c r="V61" s="54">
        <f t="shared" si="10"/>
        <v>1</v>
      </c>
      <c r="W61" s="54">
        <f t="shared" si="130"/>
        <v>1</v>
      </c>
      <c r="X61" s="54">
        <f t="shared" si="131"/>
        <v>0</v>
      </c>
      <c r="Y61" s="54">
        <f t="shared" si="107"/>
        <v>1</v>
      </c>
      <c r="Z61" s="54">
        <f t="shared" si="108"/>
        <v>0</v>
      </c>
      <c r="AA61" s="54">
        <f t="shared" si="109"/>
        <v>0</v>
      </c>
      <c r="AB61" s="54">
        <f t="shared" si="110"/>
        <v>0</v>
      </c>
      <c r="AC61" s="55">
        <f t="shared" si="132"/>
        <v>14</v>
      </c>
      <c r="AD61" s="54" t="str">
        <f t="shared" si="111"/>
        <v>Eric Pacho</v>
      </c>
      <c r="AE61" s="12">
        <v>10</v>
      </c>
      <c r="AF61" s="12">
        <v>10</v>
      </c>
      <c r="AG61" s="12">
        <v>4</v>
      </c>
      <c r="AH61" s="54">
        <f t="shared" si="112"/>
        <v>24</v>
      </c>
      <c r="AI61" s="54">
        <f t="shared" si="113"/>
        <v>2</v>
      </c>
      <c r="AJ61" s="54">
        <f t="shared" si="114"/>
        <v>0</v>
      </c>
      <c r="AK61" s="54">
        <f t="shared" si="115"/>
        <v>1</v>
      </c>
      <c r="AL61" s="54">
        <f t="shared" si="116"/>
        <v>0</v>
      </c>
      <c r="AM61" s="54">
        <f t="shared" si="117"/>
        <v>0</v>
      </c>
      <c r="AN61" s="54">
        <f t="shared" si="118"/>
        <v>0</v>
      </c>
      <c r="AO61" s="54">
        <f t="shared" si="119"/>
        <v>0</v>
      </c>
      <c r="AP61" s="54">
        <f t="shared" si="120"/>
        <v>59</v>
      </c>
      <c r="AQ61" s="54">
        <f t="shared" si="121"/>
        <v>6.5555555555555554</v>
      </c>
      <c r="AR61" s="58">
        <f t="shared" si="122"/>
        <v>4</v>
      </c>
      <c r="AS61" s="1">
        <f t="shared" si="123"/>
        <v>1</v>
      </c>
      <c r="AT61" s="1">
        <f t="shared" si="124"/>
        <v>2</v>
      </c>
      <c r="AU61" s="1">
        <f t="shared" si="125"/>
        <v>1</v>
      </c>
      <c r="AV61" s="1">
        <f t="shared" si="126"/>
        <v>1</v>
      </c>
      <c r="AW61" s="1">
        <f t="shared" si="127"/>
        <v>0</v>
      </c>
      <c r="AX61" s="1">
        <f t="shared" si="128"/>
        <v>0</v>
      </c>
      <c r="AY61" s="1" t="str">
        <f t="shared" si="93"/>
        <v>Eric Pacho</v>
      </c>
      <c r="AZ61" s="1" t="b">
        <f t="shared" si="94"/>
        <v>0</v>
      </c>
      <c r="BA61" s="1" t="str">
        <f t="shared" si="95"/>
        <v>Eric Pacho</v>
      </c>
      <c r="BB61" s="1">
        <f t="shared" si="96"/>
        <v>9</v>
      </c>
    </row>
    <row r="62" spans="1:54" ht="12.75" customHeight="1">
      <c r="A62" s="178"/>
      <c r="B62" s="55">
        <v>15</v>
      </c>
      <c r="C62" s="55">
        <v>15</v>
      </c>
      <c r="D62" s="54" t="str">
        <f>VLOOKUP((B62*10)+2,'Llistat de jugadors'!$K$3:$AQ$322,33,0)</f>
        <v>Roser Gras</v>
      </c>
      <c r="E62" s="13">
        <v>4</v>
      </c>
      <c r="F62" s="13">
        <v>1</v>
      </c>
      <c r="G62" s="13">
        <v>3</v>
      </c>
      <c r="H62" s="55">
        <f t="shared" si="97"/>
        <v>8</v>
      </c>
      <c r="I62" s="54">
        <f t="shared" si="98"/>
        <v>0</v>
      </c>
      <c r="J62" s="54">
        <f t="shared" si="99"/>
        <v>0</v>
      </c>
      <c r="K62" s="54">
        <f t="shared" si="100"/>
        <v>1</v>
      </c>
      <c r="L62" s="54">
        <f t="shared" si="101"/>
        <v>1</v>
      </c>
      <c r="M62" s="54">
        <f t="shared" si="102"/>
        <v>0</v>
      </c>
      <c r="N62" s="54">
        <f t="shared" si="103"/>
        <v>1</v>
      </c>
      <c r="O62" s="54">
        <f t="shared" si="104"/>
        <v>0</v>
      </c>
      <c r="P62" s="55">
        <f t="shared" si="129"/>
        <v>15</v>
      </c>
      <c r="Q62" s="54" t="str">
        <f t="shared" si="105"/>
        <v>Roser Gras</v>
      </c>
      <c r="R62" s="12">
        <v>10</v>
      </c>
      <c r="S62" s="12">
        <v>10</v>
      </c>
      <c r="T62" s="12">
        <v>2</v>
      </c>
      <c r="U62" s="54">
        <f t="shared" si="106"/>
        <v>22</v>
      </c>
      <c r="V62" s="54">
        <f t="shared" si="10"/>
        <v>2</v>
      </c>
      <c r="W62" s="54">
        <f t="shared" si="130"/>
        <v>0</v>
      </c>
      <c r="X62" s="54">
        <f t="shared" si="131"/>
        <v>0</v>
      </c>
      <c r="Y62" s="54">
        <f t="shared" si="107"/>
        <v>0</v>
      </c>
      <c r="Z62" s="54">
        <f t="shared" si="108"/>
        <v>1</v>
      </c>
      <c r="AA62" s="54">
        <f t="shared" si="109"/>
        <v>0</v>
      </c>
      <c r="AB62" s="54">
        <f t="shared" si="110"/>
        <v>0</v>
      </c>
      <c r="AC62" s="55">
        <f t="shared" si="132"/>
        <v>15</v>
      </c>
      <c r="AD62" s="54" t="str">
        <f t="shared" si="111"/>
        <v>Roser Gras</v>
      </c>
      <c r="AE62" s="12">
        <v>4</v>
      </c>
      <c r="AF62" s="12">
        <v>10</v>
      </c>
      <c r="AG62" s="12">
        <v>10</v>
      </c>
      <c r="AH62" s="54">
        <f t="shared" si="112"/>
        <v>24</v>
      </c>
      <c r="AI62" s="54">
        <f t="shared" si="113"/>
        <v>2</v>
      </c>
      <c r="AJ62" s="54">
        <f t="shared" si="114"/>
        <v>0</v>
      </c>
      <c r="AK62" s="54">
        <f t="shared" si="115"/>
        <v>1</v>
      </c>
      <c r="AL62" s="54">
        <f t="shared" si="116"/>
        <v>0</v>
      </c>
      <c r="AM62" s="54">
        <f t="shared" si="117"/>
        <v>0</v>
      </c>
      <c r="AN62" s="54">
        <f t="shared" si="118"/>
        <v>0</v>
      </c>
      <c r="AO62" s="54">
        <f t="shared" si="119"/>
        <v>0</v>
      </c>
      <c r="AP62" s="54">
        <f t="shared" si="120"/>
        <v>54</v>
      </c>
      <c r="AQ62" s="54">
        <f t="shared" si="121"/>
        <v>6</v>
      </c>
      <c r="AR62" s="58">
        <f t="shared" si="122"/>
        <v>4</v>
      </c>
      <c r="AS62" s="1">
        <f t="shared" si="123"/>
        <v>0</v>
      </c>
      <c r="AT62" s="1">
        <f t="shared" si="124"/>
        <v>2</v>
      </c>
      <c r="AU62" s="1">
        <f t="shared" si="125"/>
        <v>1</v>
      </c>
      <c r="AV62" s="1">
        <f t="shared" si="126"/>
        <v>1</v>
      </c>
      <c r="AW62" s="1">
        <f t="shared" si="127"/>
        <v>1</v>
      </c>
      <c r="AX62" s="1">
        <f t="shared" si="128"/>
        <v>0</v>
      </c>
      <c r="AY62" s="1" t="str">
        <f t="shared" si="93"/>
        <v>Roser Gras</v>
      </c>
      <c r="AZ62" s="1" t="b">
        <f t="shared" si="94"/>
        <v>0</v>
      </c>
      <c r="BA62" s="1" t="str">
        <f t="shared" si="95"/>
        <v>Roser Gras</v>
      </c>
      <c r="BB62" s="1">
        <f t="shared" si="96"/>
        <v>9</v>
      </c>
    </row>
    <row r="63" spans="1:54" ht="12.75" customHeight="1">
      <c r="A63" s="178"/>
      <c r="B63" s="55">
        <v>16</v>
      </c>
      <c r="C63" s="55">
        <v>16</v>
      </c>
      <c r="D63" s="54" t="str">
        <f>VLOOKUP((B63*10)+2,'Llistat de jugadors'!$K$3:$AQ$322,33,0)</f>
        <v>Marc Oller</v>
      </c>
      <c r="E63" s="13">
        <v>0</v>
      </c>
      <c r="F63" s="13">
        <v>0</v>
      </c>
      <c r="G63" s="13">
        <v>4</v>
      </c>
      <c r="H63" s="55">
        <f t="shared" si="97"/>
        <v>4</v>
      </c>
      <c r="I63" s="54">
        <f t="shared" si="98"/>
        <v>0</v>
      </c>
      <c r="J63" s="54">
        <f t="shared" si="99"/>
        <v>0</v>
      </c>
      <c r="K63" s="54">
        <f t="shared" si="100"/>
        <v>1</v>
      </c>
      <c r="L63" s="54">
        <f t="shared" si="101"/>
        <v>0</v>
      </c>
      <c r="M63" s="54">
        <f t="shared" si="102"/>
        <v>0</v>
      </c>
      <c r="N63" s="54">
        <f t="shared" si="103"/>
        <v>0</v>
      </c>
      <c r="O63" s="54">
        <f t="shared" si="104"/>
        <v>2</v>
      </c>
      <c r="P63" s="55">
        <f t="shared" si="129"/>
        <v>16</v>
      </c>
      <c r="Q63" s="54" t="str">
        <f t="shared" si="105"/>
        <v>Marc Oller</v>
      </c>
      <c r="R63" s="12">
        <v>4</v>
      </c>
      <c r="S63" s="12">
        <v>10</v>
      </c>
      <c r="T63" s="12">
        <v>10</v>
      </c>
      <c r="U63" s="54">
        <f t="shared" si="106"/>
        <v>24</v>
      </c>
      <c r="V63" s="54">
        <f t="shared" si="10"/>
        <v>2</v>
      </c>
      <c r="W63" s="54">
        <f t="shared" si="130"/>
        <v>0</v>
      </c>
      <c r="X63" s="54">
        <f t="shared" si="131"/>
        <v>1</v>
      </c>
      <c r="Y63" s="54">
        <f t="shared" si="107"/>
        <v>0</v>
      </c>
      <c r="Z63" s="54">
        <f t="shared" si="108"/>
        <v>0</v>
      </c>
      <c r="AA63" s="54">
        <f t="shared" si="109"/>
        <v>0</v>
      </c>
      <c r="AB63" s="54">
        <f t="shared" si="110"/>
        <v>0</v>
      </c>
      <c r="AC63" s="55">
        <f t="shared" si="132"/>
        <v>16</v>
      </c>
      <c r="AD63" s="54" t="str">
        <f t="shared" si="111"/>
        <v>Marc Oller</v>
      </c>
      <c r="AE63" s="12">
        <v>4</v>
      </c>
      <c r="AF63" s="12">
        <v>10</v>
      </c>
      <c r="AG63" s="12">
        <v>2</v>
      </c>
      <c r="AH63" s="54">
        <f t="shared" si="112"/>
        <v>16</v>
      </c>
      <c r="AI63" s="54">
        <f t="shared" si="113"/>
        <v>1</v>
      </c>
      <c r="AJ63" s="54">
        <f t="shared" si="114"/>
        <v>0</v>
      </c>
      <c r="AK63" s="54">
        <f t="shared" si="115"/>
        <v>1</v>
      </c>
      <c r="AL63" s="54">
        <f t="shared" si="116"/>
        <v>0</v>
      </c>
      <c r="AM63" s="54">
        <f t="shared" si="117"/>
        <v>1</v>
      </c>
      <c r="AN63" s="54">
        <f t="shared" si="118"/>
        <v>0</v>
      </c>
      <c r="AO63" s="54">
        <f t="shared" si="119"/>
        <v>0</v>
      </c>
      <c r="AP63" s="54">
        <f t="shared" si="120"/>
        <v>44</v>
      </c>
      <c r="AQ63" s="54">
        <f t="shared" si="121"/>
        <v>4.8888888888888893</v>
      </c>
      <c r="AR63" s="58">
        <f t="shared" si="122"/>
        <v>3</v>
      </c>
      <c r="AS63" s="1">
        <f t="shared" si="123"/>
        <v>0</v>
      </c>
      <c r="AT63" s="1">
        <f t="shared" si="124"/>
        <v>3</v>
      </c>
      <c r="AU63" s="1">
        <f t="shared" si="125"/>
        <v>0</v>
      </c>
      <c r="AV63" s="1">
        <f t="shared" si="126"/>
        <v>1</v>
      </c>
      <c r="AW63" s="1">
        <f t="shared" si="127"/>
        <v>0</v>
      </c>
      <c r="AX63" s="1">
        <f t="shared" si="128"/>
        <v>2</v>
      </c>
      <c r="AY63" s="1" t="str">
        <f t="shared" si="93"/>
        <v>Marc Oller</v>
      </c>
      <c r="AZ63" s="1" t="b">
        <f t="shared" si="94"/>
        <v>0</v>
      </c>
      <c r="BA63" s="1" t="str">
        <f t="shared" si="95"/>
        <v>Marc Oller</v>
      </c>
      <c r="BB63" s="1">
        <f t="shared" si="96"/>
        <v>9</v>
      </c>
    </row>
    <row r="64" spans="1:54" ht="12.75" customHeight="1">
      <c r="A64" s="178"/>
      <c r="B64" s="55">
        <v>17</v>
      </c>
      <c r="C64" s="55">
        <v>17</v>
      </c>
      <c r="D64" s="54" t="str">
        <f>VLOOKUP((B64*10)+2,'Llistat de jugadors'!$K$3:$AQ$322,33,0)</f>
        <v>Emma Correa</v>
      </c>
      <c r="E64" s="13">
        <v>4</v>
      </c>
      <c r="F64" s="13">
        <v>10</v>
      </c>
      <c r="G64" s="13">
        <v>3</v>
      </c>
      <c r="H64" s="55">
        <f t="shared" si="97"/>
        <v>17</v>
      </c>
      <c r="I64" s="54">
        <f t="shared" si="98"/>
        <v>1</v>
      </c>
      <c r="J64" s="54">
        <f t="shared" si="99"/>
        <v>0</v>
      </c>
      <c r="K64" s="54">
        <f t="shared" si="100"/>
        <v>1</v>
      </c>
      <c r="L64" s="54">
        <f t="shared" si="101"/>
        <v>1</v>
      </c>
      <c r="M64" s="54">
        <f t="shared" si="102"/>
        <v>0</v>
      </c>
      <c r="N64" s="54">
        <f t="shared" si="103"/>
        <v>0</v>
      </c>
      <c r="O64" s="54">
        <f t="shared" si="104"/>
        <v>0</v>
      </c>
      <c r="P64" s="55">
        <f t="shared" si="129"/>
        <v>17</v>
      </c>
      <c r="Q64" s="54" t="str">
        <f t="shared" si="105"/>
        <v>Emma Correa</v>
      </c>
      <c r="R64" s="12">
        <v>10</v>
      </c>
      <c r="S64" s="12">
        <v>4</v>
      </c>
      <c r="T64" s="12">
        <v>4</v>
      </c>
      <c r="U64" s="54">
        <f t="shared" si="106"/>
        <v>18</v>
      </c>
      <c r="V64" s="54">
        <f t="shared" si="10"/>
        <v>1</v>
      </c>
      <c r="W64" s="54">
        <f t="shared" si="130"/>
        <v>0</v>
      </c>
      <c r="X64" s="54">
        <f t="shared" si="131"/>
        <v>2</v>
      </c>
      <c r="Y64" s="54">
        <f t="shared" si="107"/>
        <v>0</v>
      </c>
      <c r="Z64" s="54">
        <f t="shared" si="108"/>
        <v>0</v>
      </c>
      <c r="AA64" s="54">
        <f t="shared" si="109"/>
        <v>0</v>
      </c>
      <c r="AB64" s="54">
        <f t="shared" si="110"/>
        <v>0</v>
      </c>
      <c r="AC64" s="55">
        <f t="shared" si="132"/>
        <v>17</v>
      </c>
      <c r="AD64" s="54" t="str">
        <f t="shared" si="111"/>
        <v>Emma Correa</v>
      </c>
      <c r="AE64" s="12">
        <v>10</v>
      </c>
      <c r="AF64" s="12">
        <v>4</v>
      </c>
      <c r="AG64" s="12">
        <v>3</v>
      </c>
      <c r="AH64" s="54">
        <f t="shared" si="112"/>
        <v>17</v>
      </c>
      <c r="AI64" s="54">
        <f t="shared" si="113"/>
        <v>1</v>
      </c>
      <c r="AJ64" s="54">
        <f t="shared" si="114"/>
        <v>0</v>
      </c>
      <c r="AK64" s="54">
        <f t="shared" si="115"/>
        <v>1</v>
      </c>
      <c r="AL64" s="54">
        <f t="shared" si="116"/>
        <v>1</v>
      </c>
      <c r="AM64" s="54">
        <f t="shared" si="117"/>
        <v>0</v>
      </c>
      <c r="AN64" s="54">
        <f t="shared" si="118"/>
        <v>0</v>
      </c>
      <c r="AO64" s="54">
        <f t="shared" si="119"/>
        <v>0</v>
      </c>
      <c r="AP64" s="54">
        <f t="shared" si="120"/>
        <v>52</v>
      </c>
      <c r="AQ64" s="54">
        <f t="shared" si="121"/>
        <v>5.7777777777777777</v>
      </c>
      <c r="AR64" s="58">
        <f t="shared" si="122"/>
        <v>3</v>
      </c>
      <c r="AS64" s="1">
        <f t="shared" si="123"/>
        <v>0</v>
      </c>
      <c r="AT64" s="1">
        <f t="shared" si="124"/>
        <v>4</v>
      </c>
      <c r="AU64" s="1">
        <f t="shared" si="125"/>
        <v>2</v>
      </c>
      <c r="AV64" s="1">
        <f t="shared" si="126"/>
        <v>0</v>
      </c>
      <c r="AW64" s="1">
        <f t="shared" si="127"/>
        <v>0</v>
      </c>
      <c r="AX64" s="1">
        <f t="shared" si="128"/>
        <v>0</v>
      </c>
      <c r="AY64" s="1" t="str">
        <f t="shared" si="93"/>
        <v>Emma Correa</v>
      </c>
      <c r="AZ64" s="1" t="b">
        <f t="shared" si="94"/>
        <v>0</v>
      </c>
      <c r="BA64" s="1" t="str">
        <f t="shared" si="95"/>
        <v>Emma Correa</v>
      </c>
      <c r="BB64" s="1">
        <f t="shared" si="96"/>
        <v>9</v>
      </c>
    </row>
    <row r="65" spans="1:54" ht="12.75" customHeight="1">
      <c r="A65" s="178"/>
      <c r="B65" s="55">
        <v>18</v>
      </c>
      <c r="C65" s="55">
        <v>18</v>
      </c>
      <c r="D65" s="54" t="str">
        <f>VLOOKUP((B65*10)+2,'Llistat de jugadors'!$K$3:$AQ$322,33,0)</f>
        <v>Andrea García (T#)</v>
      </c>
      <c r="E65" s="13">
        <v>2</v>
      </c>
      <c r="F65" s="13">
        <v>10</v>
      </c>
      <c r="G65" s="13">
        <v>4</v>
      </c>
      <c r="H65" s="55">
        <f t="shared" si="97"/>
        <v>16</v>
      </c>
      <c r="I65" s="54">
        <f t="shared" si="98"/>
        <v>1</v>
      </c>
      <c r="J65" s="54">
        <f t="shared" si="99"/>
        <v>0</v>
      </c>
      <c r="K65" s="54">
        <f t="shared" si="100"/>
        <v>1</v>
      </c>
      <c r="L65" s="54">
        <f t="shared" si="101"/>
        <v>0</v>
      </c>
      <c r="M65" s="54">
        <f t="shared" si="102"/>
        <v>1</v>
      </c>
      <c r="N65" s="54">
        <f t="shared" si="103"/>
        <v>0</v>
      </c>
      <c r="O65" s="54">
        <f t="shared" si="104"/>
        <v>0</v>
      </c>
      <c r="P65" s="55">
        <f t="shared" si="129"/>
        <v>18</v>
      </c>
      <c r="Q65" s="54" t="str">
        <f t="shared" si="105"/>
        <v>Andrea García (T#)</v>
      </c>
      <c r="R65" s="12">
        <v>0</v>
      </c>
      <c r="S65" s="12">
        <v>2</v>
      </c>
      <c r="T65" s="12">
        <v>0</v>
      </c>
      <c r="U65" s="54">
        <f t="shared" si="106"/>
        <v>2</v>
      </c>
      <c r="V65" s="54">
        <f t="shared" si="10"/>
        <v>0</v>
      </c>
      <c r="W65" s="54">
        <f t="shared" si="130"/>
        <v>0</v>
      </c>
      <c r="X65" s="54">
        <f t="shared" si="131"/>
        <v>0</v>
      </c>
      <c r="Y65" s="54">
        <f t="shared" si="107"/>
        <v>0</v>
      </c>
      <c r="Z65" s="54">
        <f t="shared" si="108"/>
        <v>1</v>
      </c>
      <c r="AA65" s="54">
        <f t="shared" si="109"/>
        <v>0</v>
      </c>
      <c r="AB65" s="54">
        <f t="shared" si="110"/>
        <v>2</v>
      </c>
      <c r="AC65" s="55">
        <f t="shared" si="132"/>
        <v>18</v>
      </c>
      <c r="AD65" s="54" t="str">
        <f t="shared" si="111"/>
        <v>Andrea García (T#)</v>
      </c>
      <c r="AE65" s="12">
        <v>4</v>
      </c>
      <c r="AF65" s="12">
        <v>2</v>
      </c>
      <c r="AG65" s="12">
        <v>3</v>
      </c>
      <c r="AH65" s="54">
        <f t="shared" si="112"/>
        <v>9</v>
      </c>
      <c r="AI65" s="54">
        <f t="shared" si="113"/>
        <v>0</v>
      </c>
      <c r="AJ65" s="54">
        <f t="shared" si="114"/>
        <v>0</v>
      </c>
      <c r="AK65" s="54">
        <f t="shared" si="115"/>
        <v>1</v>
      </c>
      <c r="AL65" s="54">
        <f t="shared" si="116"/>
        <v>1</v>
      </c>
      <c r="AM65" s="54">
        <f t="shared" si="117"/>
        <v>1</v>
      </c>
      <c r="AN65" s="54">
        <f t="shared" si="118"/>
        <v>0</v>
      </c>
      <c r="AO65" s="54">
        <f t="shared" si="119"/>
        <v>0</v>
      </c>
      <c r="AP65" s="54">
        <f t="shared" si="120"/>
        <v>27</v>
      </c>
      <c r="AQ65" s="54">
        <f t="shared" si="121"/>
        <v>3</v>
      </c>
      <c r="AR65" s="58">
        <f t="shared" si="122"/>
        <v>1</v>
      </c>
      <c r="AS65" s="1">
        <f t="shared" si="123"/>
        <v>0</v>
      </c>
      <c r="AT65" s="1">
        <f t="shared" si="124"/>
        <v>2</v>
      </c>
      <c r="AU65" s="1">
        <f t="shared" si="125"/>
        <v>1</v>
      </c>
      <c r="AV65" s="1">
        <f t="shared" si="126"/>
        <v>3</v>
      </c>
      <c r="AW65" s="1">
        <f t="shared" si="127"/>
        <v>0</v>
      </c>
      <c r="AX65" s="1">
        <f t="shared" si="128"/>
        <v>2</v>
      </c>
      <c r="AY65" s="1" t="str">
        <f t="shared" si="93"/>
        <v>Andrea García (T#)</v>
      </c>
      <c r="AZ65" s="1" t="b">
        <f t="shared" si="94"/>
        <v>0</v>
      </c>
      <c r="BA65" s="1" t="str">
        <f t="shared" si="95"/>
        <v>Andrea García (T#)</v>
      </c>
      <c r="BB65" s="1">
        <f t="shared" si="96"/>
        <v>9</v>
      </c>
    </row>
    <row r="66" spans="1:54" ht="12.75" customHeight="1">
      <c r="A66" s="178"/>
      <c r="B66" s="55">
        <v>19</v>
      </c>
      <c r="C66" s="55">
        <v>1</v>
      </c>
      <c r="D66" s="54" t="str">
        <f>VLOOKUP((B66*10)+2,'Llistat de jugadors'!$K$3:$AQ$322,33,0)</f>
        <v>Anna Pruna</v>
      </c>
      <c r="E66" s="13">
        <v>10</v>
      </c>
      <c r="F66" s="13">
        <v>4</v>
      </c>
      <c r="G66" s="13">
        <v>10</v>
      </c>
      <c r="H66" s="55">
        <f t="shared" si="97"/>
        <v>24</v>
      </c>
      <c r="I66" s="54">
        <f t="shared" si="98"/>
        <v>2</v>
      </c>
      <c r="J66" s="54">
        <f t="shared" si="99"/>
        <v>0</v>
      </c>
      <c r="K66" s="54">
        <f t="shared" si="100"/>
        <v>1</v>
      </c>
      <c r="L66" s="54">
        <f t="shared" si="101"/>
        <v>0</v>
      </c>
      <c r="M66" s="54">
        <f t="shared" si="102"/>
        <v>0</v>
      </c>
      <c r="N66" s="54">
        <f t="shared" si="103"/>
        <v>0</v>
      </c>
      <c r="O66" s="54">
        <f t="shared" si="104"/>
        <v>0</v>
      </c>
      <c r="P66" s="55">
        <f t="shared" si="129"/>
        <v>19</v>
      </c>
      <c r="Q66" s="54" t="str">
        <f t="shared" si="105"/>
        <v>Anna Pruna</v>
      </c>
      <c r="R66" s="12">
        <v>4</v>
      </c>
      <c r="S66" s="12">
        <v>10</v>
      </c>
      <c r="T66" s="12">
        <v>3</v>
      </c>
      <c r="U66" s="54">
        <f t="shared" si="106"/>
        <v>17</v>
      </c>
      <c r="V66" s="54">
        <f t="shared" si="10"/>
        <v>1</v>
      </c>
      <c r="W66" s="54">
        <f t="shared" si="130"/>
        <v>0</v>
      </c>
      <c r="X66" s="54">
        <f t="shared" si="131"/>
        <v>1</v>
      </c>
      <c r="Y66" s="54">
        <f t="shared" si="107"/>
        <v>1</v>
      </c>
      <c r="Z66" s="54">
        <f t="shared" si="108"/>
        <v>0</v>
      </c>
      <c r="AA66" s="54">
        <f t="shared" si="109"/>
        <v>0</v>
      </c>
      <c r="AB66" s="54">
        <f t="shared" si="110"/>
        <v>0</v>
      </c>
      <c r="AC66" s="55">
        <f t="shared" si="132"/>
        <v>19</v>
      </c>
      <c r="AD66" s="54" t="str">
        <f t="shared" si="111"/>
        <v>Anna Pruna</v>
      </c>
      <c r="AE66" s="12">
        <v>10</v>
      </c>
      <c r="AF66" s="12">
        <v>10</v>
      </c>
      <c r="AG66" s="12">
        <v>10</v>
      </c>
      <c r="AH66" s="54">
        <f t="shared" si="112"/>
        <v>30</v>
      </c>
      <c r="AI66" s="54">
        <f t="shared" si="113"/>
        <v>3</v>
      </c>
      <c r="AJ66" s="54">
        <f t="shared" si="114"/>
        <v>0</v>
      </c>
      <c r="AK66" s="54">
        <f t="shared" si="115"/>
        <v>0</v>
      </c>
      <c r="AL66" s="54">
        <f t="shared" si="116"/>
        <v>0</v>
      </c>
      <c r="AM66" s="54">
        <f t="shared" si="117"/>
        <v>0</v>
      </c>
      <c r="AN66" s="54">
        <f t="shared" si="118"/>
        <v>0</v>
      </c>
      <c r="AO66" s="54">
        <f t="shared" si="119"/>
        <v>0</v>
      </c>
      <c r="AP66" s="54">
        <f t="shared" si="120"/>
        <v>71</v>
      </c>
      <c r="AQ66" s="54">
        <f t="shared" si="121"/>
        <v>7.8888888888888893</v>
      </c>
      <c r="AR66" s="58">
        <f t="shared" si="122"/>
        <v>6</v>
      </c>
      <c r="AS66" s="1">
        <f t="shared" si="123"/>
        <v>0</v>
      </c>
      <c r="AT66" s="1">
        <f t="shared" si="124"/>
        <v>2</v>
      </c>
      <c r="AU66" s="1">
        <f t="shared" si="125"/>
        <v>1</v>
      </c>
      <c r="AV66" s="1">
        <f t="shared" si="126"/>
        <v>0</v>
      </c>
      <c r="AW66" s="1">
        <f t="shared" si="127"/>
        <v>0</v>
      </c>
      <c r="AX66" s="1">
        <f t="shared" si="128"/>
        <v>0</v>
      </c>
      <c r="AY66" s="1" t="str">
        <f t="shared" si="93"/>
        <v>Anna Pruna</v>
      </c>
      <c r="AZ66" s="1" t="b">
        <f t="shared" si="94"/>
        <v>0</v>
      </c>
      <c r="BA66" s="1" t="str">
        <f t="shared" si="95"/>
        <v>Anna Pruna</v>
      </c>
      <c r="BB66" s="1">
        <f t="shared" si="96"/>
        <v>9</v>
      </c>
    </row>
    <row r="67" spans="1:54">
      <c r="A67" s="178"/>
      <c r="B67" s="55">
        <v>20</v>
      </c>
      <c r="C67" s="55">
        <v>2</v>
      </c>
      <c r="D67" s="54" t="str">
        <f>VLOOKUP((B67*10)+2,'Llistat de jugadors'!$K$3:$AQ$322,33,0)</f>
        <v>Pere Roca</v>
      </c>
      <c r="E67" s="13">
        <v>3</v>
      </c>
      <c r="F67" s="13">
        <v>3</v>
      </c>
      <c r="G67" s="13">
        <v>6</v>
      </c>
      <c r="H67" s="55">
        <f t="shared" si="97"/>
        <v>12</v>
      </c>
      <c r="I67" s="54">
        <f t="shared" si="98"/>
        <v>0</v>
      </c>
      <c r="J67" s="54">
        <f t="shared" si="99"/>
        <v>1</v>
      </c>
      <c r="K67" s="54">
        <f t="shared" si="100"/>
        <v>0</v>
      </c>
      <c r="L67" s="54">
        <f t="shared" si="101"/>
        <v>2</v>
      </c>
      <c r="M67" s="54">
        <f t="shared" si="102"/>
        <v>0</v>
      </c>
      <c r="N67" s="54">
        <f t="shared" si="103"/>
        <v>0</v>
      </c>
      <c r="O67" s="54">
        <f t="shared" si="104"/>
        <v>0</v>
      </c>
      <c r="P67" s="55">
        <f t="shared" si="129"/>
        <v>20</v>
      </c>
      <c r="Q67" s="54" t="str">
        <f t="shared" si="105"/>
        <v>Pere Roca</v>
      </c>
      <c r="R67" s="12">
        <v>3</v>
      </c>
      <c r="S67" s="12">
        <v>6</v>
      </c>
      <c r="T67" s="12">
        <v>10</v>
      </c>
      <c r="U67" s="54">
        <f t="shared" si="106"/>
        <v>19</v>
      </c>
      <c r="V67" s="54">
        <f t="shared" si="10"/>
        <v>1</v>
      </c>
      <c r="W67" s="54">
        <f t="shared" si="130"/>
        <v>1</v>
      </c>
      <c r="X67" s="54">
        <f t="shared" si="131"/>
        <v>0</v>
      </c>
      <c r="Y67" s="54">
        <f t="shared" si="107"/>
        <v>1</v>
      </c>
      <c r="Z67" s="54">
        <f t="shared" si="108"/>
        <v>0</v>
      </c>
      <c r="AA67" s="54">
        <f t="shared" si="109"/>
        <v>0</v>
      </c>
      <c r="AB67" s="54">
        <f t="shared" si="110"/>
        <v>0</v>
      </c>
      <c r="AC67" s="55">
        <f t="shared" si="132"/>
        <v>20</v>
      </c>
      <c r="AD67" s="54" t="str">
        <f t="shared" si="111"/>
        <v>Pere Roca</v>
      </c>
      <c r="AE67" s="12">
        <v>2</v>
      </c>
      <c r="AF67" s="12">
        <v>10</v>
      </c>
      <c r="AG67" s="12">
        <v>3</v>
      </c>
      <c r="AH67" s="54">
        <f t="shared" si="112"/>
        <v>15</v>
      </c>
      <c r="AI67" s="54">
        <f t="shared" si="113"/>
        <v>1</v>
      </c>
      <c r="AJ67" s="54">
        <f t="shared" si="114"/>
        <v>0</v>
      </c>
      <c r="AK67" s="54">
        <f t="shared" si="115"/>
        <v>0</v>
      </c>
      <c r="AL67" s="54">
        <f t="shared" si="116"/>
        <v>1</v>
      </c>
      <c r="AM67" s="54">
        <f t="shared" si="117"/>
        <v>1</v>
      </c>
      <c r="AN67" s="54">
        <f t="shared" si="118"/>
        <v>0</v>
      </c>
      <c r="AO67" s="54">
        <f t="shared" si="119"/>
        <v>0</v>
      </c>
      <c r="AP67" s="54">
        <f t="shared" si="120"/>
        <v>46</v>
      </c>
      <c r="AQ67" s="54">
        <f t="shared" si="121"/>
        <v>5.1111111111111107</v>
      </c>
      <c r="AR67" s="58">
        <f t="shared" si="122"/>
        <v>2</v>
      </c>
      <c r="AS67" s="1">
        <f t="shared" si="123"/>
        <v>2</v>
      </c>
      <c r="AT67" s="1">
        <f t="shared" si="124"/>
        <v>0</v>
      </c>
      <c r="AU67" s="1">
        <f t="shared" si="125"/>
        <v>4</v>
      </c>
      <c r="AV67" s="1">
        <f t="shared" si="126"/>
        <v>1</v>
      </c>
      <c r="AW67" s="1">
        <f t="shared" si="127"/>
        <v>0</v>
      </c>
      <c r="AX67" s="1">
        <f t="shared" si="128"/>
        <v>0</v>
      </c>
      <c r="AY67" s="1" t="str">
        <f t="shared" si="93"/>
        <v>Pere Roca</v>
      </c>
      <c r="AZ67" s="1" t="b">
        <f t="shared" si="94"/>
        <v>0</v>
      </c>
      <c r="BA67" s="1" t="str">
        <f t="shared" si="95"/>
        <v>Pere Roca</v>
      </c>
      <c r="BB67" s="1">
        <f t="shared" si="96"/>
        <v>9</v>
      </c>
    </row>
    <row r="68" spans="1:54">
      <c r="A68" s="178"/>
      <c r="B68" s="55">
        <v>21</v>
      </c>
      <c r="C68" s="55">
        <v>3</v>
      </c>
      <c r="D68" s="54" t="str">
        <f>VLOOKUP((B68*10)+2,'Llistat de jugadors'!$K$3:$AQ$322,33,0)</f>
        <v>Pol Escolano</v>
      </c>
      <c r="E68" s="13">
        <v>10</v>
      </c>
      <c r="F68" s="13">
        <v>2</v>
      </c>
      <c r="G68" s="13">
        <v>4</v>
      </c>
      <c r="H68" s="55">
        <f t="shared" si="97"/>
        <v>16</v>
      </c>
      <c r="I68" s="54">
        <f t="shared" si="98"/>
        <v>1</v>
      </c>
      <c r="J68" s="54">
        <f t="shared" si="99"/>
        <v>0</v>
      </c>
      <c r="K68" s="54">
        <f t="shared" si="100"/>
        <v>1</v>
      </c>
      <c r="L68" s="54">
        <f t="shared" si="101"/>
        <v>0</v>
      </c>
      <c r="M68" s="54">
        <f t="shared" si="102"/>
        <v>1</v>
      </c>
      <c r="N68" s="54">
        <f t="shared" si="103"/>
        <v>0</v>
      </c>
      <c r="O68" s="54">
        <f t="shared" si="104"/>
        <v>0</v>
      </c>
      <c r="P68" s="55">
        <f t="shared" si="129"/>
        <v>21</v>
      </c>
      <c r="Q68" s="54" t="str">
        <f t="shared" si="105"/>
        <v>Pol Escolano</v>
      </c>
      <c r="R68" s="12">
        <v>10</v>
      </c>
      <c r="S68" s="12">
        <v>10</v>
      </c>
      <c r="T68" s="12">
        <v>3</v>
      </c>
      <c r="U68" s="54">
        <f t="shared" si="106"/>
        <v>23</v>
      </c>
      <c r="V68" s="54">
        <f t="shared" si="10"/>
        <v>2</v>
      </c>
      <c r="W68" s="54">
        <f t="shared" si="130"/>
        <v>0</v>
      </c>
      <c r="X68" s="54">
        <f t="shared" si="131"/>
        <v>0</v>
      </c>
      <c r="Y68" s="54">
        <f t="shared" si="107"/>
        <v>1</v>
      </c>
      <c r="Z68" s="54">
        <f t="shared" si="108"/>
        <v>0</v>
      </c>
      <c r="AA68" s="54">
        <f t="shared" si="109"/>
        <v>0</v>
      </c>
      <c r="AB68" s="54">
        <f t="shared" si="110"/>
        <v>0</v>
      </c>
      <c r="AC68" s="55">
        <f t="shared" si="132"/>
        <v>21</v>
      </c>
      <c r="AD68" s="54" t="str">
        <f t="shared" si="111"/>
        <v>Pol Escolano</v>
      </c>
      <c r="AE68" s="12">
        <v>2</v>
      </c>
      <c r="AF68" s="12">
        <v>6</v>
      </c>
      <c r="AG68" s="12">
        <v>6</v>
      </c>
      <c r="AH68" s="54">
        <f t="shared" si="112"/>
        <v>14</v>
      </c>
      <c r="AI68" s="54">
        <f t="shared" si="113"/>
        <v>0</v>
      </c>
      <c r="AJ68" s="54">
        <f t="shared" si="114"/>
        <v>2</v>
      </c>
      <c r="AK68" s="54">
        <f t="shared" si="115"/>
        <v>0</v>
      </c>
      <c r="AL68" s="54">
        <f t="shared" si="116"/>
        <v>0</v>
      </c>
      <c r="AM68" s="54">
        <f t="shared" si="117"/>
        <v>1</v>
      </c>
      <c r="AN68" s="54">
        <f t="shared" si="118"/>
        <v>0</v>
      </c>
      <c r="AO68" s="54">
        <f t="shared" si="119"/>
        <v>0</v>
      </c>
      <c r="AP68" s="54">
        <f t="shared" si="120"/>
        <v>53</v>
      </c>
      <c r="AQ68" s="54">
        <f t="shared" si="121"/>
        <v>5.8888888888888893</v>
      </c>
      <c r="AR68" s="58">
        <f t="shared" si="122"/>
        <v>3</v>
      </c>
      <c r="AS68" s="1">
        <f t="shared" si="123"/>
        <v>2</v>
      </c>
      <c r="AT68" s="1">
        <f t="shared" si="124"/>
        <v>1</v>
      </c>
      <c r="AU68" s="1">
        <f t="shared" si="125"/>
        <v>1</v>
      </c>
      <c r="AV68" s="1">
        <f t="shared" si="126"/>
        <v>2</v>
      </c>
      <c r="AW68" s="1">
        <f t="shared" si="127"/>
        <v>0</v>
      </c>
      <c r="AX68" s="1">
        <f t="shared" si="128"/>
        <v>0</v>
      </c>
      <c r="AY68" s="1" t="str">
        <f t="shared" si="93"/>
        <v>Pol Escolano</v>
      </c>
      <c r="AZ68" s="1" t="b">
        <f t="shared" si="94"/>
        <v>0</v>
      </c>
      <c r="BA68" s="1" t="str">
        <f t="shared" si="95"/>
        <v>Pol Escolano</v>
      </c>
      <c r="BB68" s="1">
        <f t="shared" si="96"/>
        <v>9</v>
      </c>
    </row>
    <row r="69" spans="1:54">
      <c r="A69" s="178"/>
      <c r="B69" s="55">
        <v>22</v>
      </c>
      <c r="C69" s="55">
        <v>4</v>
      </c>
      <c r="D69" s="54" t="str">
        <f>VLOOKUP((B69*10)+2,'Llistat de jugadors'!$K$3:$AQ$322,33,0)</f>
        <v>Mercè Correa</v>
      </c>
      <c r="E69" s="13">
        <v>4</v>
      </c>
      <c r="F69" s="13">
        <v>2</v>
      </c>
      <c r="G69" s="13">
        <v>4</v>
      </c>
      <c r="H69" s="55">
        <f t="shared" si="97"/>
        <v>10</v>
      </c>
      <c r="I69" s="54">
        <f t="shared" si="98"/>
        <v>0</v>
      </c>
      <c r="J69" s="54">
        <f t="shared" si="99"/>
        <v>0</v>
      </c>
      <c r="K69" s="54">
        <f t="shared" si="100"/>
        <v>2</v>
      </c>
      <c r="L69" s="54">
        <f t="shared" si="101"/>
        <v>0</v>
      </c>
      <c r="M69" s="54">
        <f t="shared" si="102"/>
        <v>1</v>
      </c>
      <c r="N69" s="54">
        <f t="shared" si="103"/>
        <v>0</v>
      </c>
      <c r="O69" s="54">
        <f t="shared" si="104"/>
        <v>0</v>
      </c>
      <c r="P69" s="55">
        <f t="shared" si="129"/>
        <v>22</v>
      </c>
      <c r="Q69" s="54" t="str">
        <f t="shared" si="105"/>
        <v>Mercè Correa</v>
      </c>
      <c r="R69" s="12">
        <v>4</v>
      </c>
      <c r="S69" s="12">
        <v>3</v>
      </c>
      <c r="T69" s="12">
        <v>4</v>
      </c>
      <c r="U69" s="54">
        <f t="shared" si="106"/>
        <v>11</v>
      </c>
      <c r="V69" s="54">
        <f t="shared" si="10"/>
        <v>0</v>
      </c>
      <c r="W69" s="54">
        <f t="shared" si="130"/>
        <v>0</v>
      </c>
      <c r="X69" s="54">
        <f t="shared" si="131"/>
        <v>2</v>
      </c>
      <c r="Y69" s="54">
        <f t="shared" si="107"/>
        <v>1</v>
      </c>
      <c r="Z69" s="54">
        <f t="shared" si="108"/>
        <v>0</v>
      </c>
      <c r="AA69" s="54">
        <f t="shared" si="109"/>
        <v>0</v>
      </c>
      <c r="AB69" s="54">
        <f t="shared" si="110"/>
        <v>0</v>
      </c>
      <c r="AC69" s="55">
        <f t="shared" si="132"/>
        <v>22</v>
      </c>
      <c r="AD69" s="54" t="str">
        <f t="shared" si="111"/>
        <v>Mercè Correa</v>
      </c>
      <c r="AE69" s="12">
        <v>10</v>
      </c>
      <c r="AF69" s="12">
        <v>4</v>
      </c>
      <c r="AG69" s="12">
        <v>10</v>
      </c>
      <c r="AH69" s="54">
        <f t="shared" si="112"/>
        <v>24</v>
      </c>
      <c r="AI69" s="54">
        <f t="shared" si="113"/>
        <v>2</v>
      </c>
      <c r="AJ69" s="54">
        <f t="shared" si="114"/>
        <v>0</v>
      </c>
      <c r="AK69" s="54">
        <f t="shared" si="115"/>
        <v>1</v>
      </c>
      <c r="AL69" s="54">
        <f t="shared" si="116"/>
        <v>0</v>
      </c>
      <c r="AM69" s="54">
        <f t="shared" si="117"/>
        <v>0</v>
      </c>
      <c r="AN69" s="54">
        <f t="shared" si="118"/>
        <v>0</v>
      </c>
      <c r="AO69" s="54">
        <f t="shared" si="119"/>
        <v>0</v>
      </c>
      <c r="AP69" s="54">
        <f t="shared" si="120"/>
        <v>45</v>
      </c>
      <c r="AQ69" s="54">
        <f t="shared" si="121"/>
        <v>5</v>
      </c>
      <c r="AR69" s="58">
        <f t="shared" si="122"/>
        <v>2</v>
      </c>
      <c r="AS69" s="1">
        <f t="shared" si="123"/>
        <v>0</v>
      </c>
      <c r="AT69" s="1">
        <f t="shared" si="124"/>
        <v>5</v>
      </c>
      <c r="AU69" s="1">
        <f t="shared" si="125"/>
        <v>1</v>
      </c>
      <c r="AV69" s="1">
        <f t="shared" si="126"/>
        <v>1</v>
      </c>
      <c r="AW69" s="1">
        <f t="shared" si="127"/>
        <v>0</v>
      </c>
      <c r="AX69" s="1">
        <f t="shared" si="128"/>
        <v>0</v>
      </c>
      <c r="AY69" s="1" t="str">
        <f t="shared" si="93"/>
        <v>Mercè Correa</v>
      </c>
      <c r="AZ69" s="1" t="b">
        <f t="shared" si="94"/>
        <v>0</v>
      </c>
      <c r="BA69" s="1" t="str">
        <f t="shared" si="95"/>
        <v>Mercè Correa</v>
      </c>
      <c r="BB69" s="1">
        <f t="shared" si="96"/>
        <v>9</v>
      </c>
    </row>
    <row r="70" spans="1:54">
      <c r="A70" s="178"/>
      <c r="B70" s="55">
        <v>23</v>
      </c>
      <c r="C70" s="55">
        <v>5</v>
      </c>
      <c r="D70" s="54" t="str">
        <f>VLOOKUP((B70*10)+2,'Llistat de jugadors'!$K$3:$AQ$322,33,0)</f>
        <v>Héctor Mateo</v>
      </c>
      <c r="E70" s="13">
        <v>10</v>
      </c>
      <c r="F70" s="13">
        <v>3</v>
      </c>
      <c r="G70" s="13">
        <v>6</v>
      </c>
      <c r="H70" s="55">
        <f t="shared" si="97"/>
        <v>19</v>
      </c>
      <c r="I70" s="54">
        <f t="shared" si="98"/>
        <v>1</v>
      </c>
      <c r="J70" s="54">
        <f t="shared" si="99"/>
        <v>1</v>
      </c>
      <c r="K70" s="54">
        <f t="shared" si="100"/>
        <v>0</v>
      </c>
      <c r="L70" s="54">
        <f t="shared" si="101"/>
        <v>1</v>
      </c>
      <c r="M70" s="54">
        <f t="shared" si="102"/>
        <v>0</v>
      </c>
      <c r="N70" s="54">
        <f t="shared" si="103"/>
        <v>0</v>
      </c>
      <c r="O70" s="54">
        <f t="shared" si="104"/>
        <v>0</v>
      </c>
      <c r="P70" s="55">
        <f t="shared" si="129"/>
        <v>23</v>
      </c>
      <c r="Q70" s="54" t="str">
        <f t="shared" si="105"/>
        <v>Héctor Mateo</v>
      </c>
      <c r="R70" s="12">
        <v>10</v>
      </c>
      <c r="S70" s="12">
        <v>10</v>
      </c>
      <c r="T70" s="12">
        <v>3</v>
      </c>
      <c r="U70" s="54">
        <f t="shared" si="106"/>
        <v>23</v>
      </c>
      <c r="V70" s="54">
        <f t="shared" si="10"/>
        <v>2</v>
      </c>
      <c r="W70" s="54">
        <f t="shared" si="130"/>
        <v>0</v>
      </c>
      <c r="X70" s="54">
        <f t="shared" si="131"/>
        <v>0</v>
      </c>
      <c r="Y70" s="54">
        <f t="shared" si="107"/>
        <v>1</v>
      </c>
      <c r="Z70" s="54">
        <f t="shared" si="108"/>
        <v>0</v>
      </c>
      <c r="AA70" s="54">
        <f t="shared" si="109"/>
        <v>0</v>
      </c>
      <c r="AB70" s="54">
        <f t="shared" si="110"/>
        <v>0</v>
      </c>
      <c r="AC70" s="55">
        <f t="shared" si="132"/>
        <v>23</v>
      </c>
      <c r="AD70" s="54" t="str">
        <f t="shared" si="111"/>
        <v>Héctor Mateo</v>
      </c>
      <c r="AE70" s="12">
        <v>10</v>
      </c>
      <c r="AF70" s="12">
        <v>4</v>
      </c>
      <c r="AG70" s="12">
        <v>4</v>
      </c>
      <c r="AH70" s="54">
        <f t="shared" si="112"/>
        <v>18</v>
      </c>
      <c r="AI70" s="54">
        <f t="shared" si="113"/>
        <v>1</v>
      </c>
      <c r="AJ70" s="54">
        <f t="shared" si="114"/>
        <v>0</v>
      </c>
      <c r="AK70" s="54">
        <f t="shared" si="115"/>
        <v>2</v>
      </c>
      <c r="AL70" s="54">
        <f t="shared" si="116"/>
        <v>0</v>
      </c>
      <c r="AM70" s="54">
        <f t="shared" si="117"/>
        <v>0</v>
      </c>
      <c r="AN70" s="54">
        <f t="shared" si="118"/>
        <v>0</v>
      </c>
      <c r="AO70" s="54">
        <f t="shared" si="119"/>
        <v>0</v>
      </c>
      <c r="AP70" s="54">
        <f t="shared" si="120"/>
        <v>60</v>
      </c>
      <c r="AQ70" s="54">
        <f t="shared" si="121"/>
        <v>6.666666666666667</v>
      </c>
      <c r="AR70" s="58">
        <f t="shared" si="122"/>
        <v>4</v>
      </c>
      <c r="AS70" s="1">
        <f t="shared" si="123"/>
        <v>1</v>
      </c>
      <c r="AT70" s="1">
        <f t="shared" si="124"/>
        <v>2</v>
      </c>
      <c r="AU70" s="1">
        <f t="shared" si="125"/>
        <v>2</v>
      </c>
      <c r="AV70" s="1">
        <f t="shared" si="126"/>
        <v>0</v>
      </c>
      <c r="AW70" s="1">
        <f t="shared" si="127"/>
        <v>0</v>
      </c>
      <c r="AX70" s="1">
        <f t="shared" si="128"/>
        <v>0</v>
      </c>
      <c r="AY70" s="1" t="str">
        <f t="shared" si="93"/>
        <v>Héctor Mateo</v>
      </c>
      <c r="AZ70" s="1" t="b">
        <f t="shared" si="94"/>
        <v>0</v>
      </c>
      <c r="BA70" s="1" t="str">
        <f t="shared" si="95"/>
        <v>Héctor Mateo</v>
      </c>
      <c r="BB70" s="1">
        <f t="shared" si="96"/>
        <v>9</v>
      </c>
    </row>
    <row r="71" spans="1:54">
      <c r="A71" s="178"/>
      <c r="B71" s="55">
        <v>24</v>
      </c>
      <c r="C71" s="55">
        <v>6</v>
      </c>
      <c r="D71" s="54" t="str">
        <f>VLOOKUP((B71*10)+2,'Llistat de jugadors'!$K$3:$AQ$322,33,0)</f>
        <v>Mª Angels Xaubet</v>
      </c>
      <c r="E71" s="13">
        <v>10</v>
      </c>
      <c r="F71" s="13">
        <v>10</v>
      </c>
      <c r="G71" s="13">
        <v>4</v>
      </c>
      <c r="H71" s="55">
        <f t="shared" si="97"/>
        <v>24</v>
      </c>
      <c r="I71" s="54">
        <f t="shared" si="98"/>
        <v>2</v>
      </c>
      <c r="J71" s="54">
        <f t="shared" si="99"/>
        <v>0</v>
      </c>
      <c r="K71" s="54">
        <f t="shared" si="100"/>
        <v>1</v>
      </c>
      <c r="L71" s="54">
        <f t="shared" si="101"/>
        <v>0</v>
      </c>
      <c r="M71" s="54">
        <f t="shared" si="102"/>
        <v>0</v>
      </c>
      <c r="N71" s="54">
        <f t="shared" si="103"/>
        <v>0</v>
      </c>
      <c r="O71" s="54">
        <f t="shared" si="104"/>
        <v>0</v>
      </c>
      <c r="P71" s="55">
        <f t="shared" si="129"/>
        <v>24</v>
      </c>
      <c r="Q71" s="54" t="str">
        <f t="shared" si="105"/>
        <v>Mª Angels Xaubet</v>
      </c>
      <c r="R71" s="12">
        <v>4</v>
      </c>
      <c r="S71" s="12">
        <v>10</v>
      </c>
      <c r="T71" s="12">
        <v>10</v>
      </c>
      <c r="U71" s="54">
        <f t="shared" si="106"/>
        <v>24</v>
      </c>
      <c r="V71" s="54">
        <f t="shared" si="10"/>
        <v>2</v>
      </c>
      <c r="W71" s="54">
        <f t="shared" si="130"/>
        <v>0</v>
      </c>
      <c r="X71" s="54">
        <f t="shared" si="131"/>
        <v>1</v>
      </c>
      <c r="Y71" s="54">
        <f t="shared" si="107"/>
        <v>0</v>
      </c>
      <c r="Z71" s="54">
        <f t="shared" si="108"/>
        <v>0</v>
      </c>
      <c r="AA71" s="54">
        <f t="shared" si="109"/>
        <v>0</v>
      </c>
      <c r="AB71" s="54">
        <f t="shared" si="110"/>
        <v>0</v>
      </c>
      <c r="AC71" s="55">
        <f t="shared" si="132"/>
        <v>24</v>
      </c>
      <c r="AD71" s="54" t="str">
        <f t="shared" si="111"/>
        <v>Mª Angels Xaubet</v>
      </c>
      <c r="AE71" s="12">
        <v>4</v>
      </c>
      <c r="AF71" s="12">
        <v>10</v>
      </c>
      <c r="AG71" s="12">
        <v>10</v>
      </c>
      <c r="AH71" s="54">
        <f t="shared" si="112"/>
        <v>24</v>
      </c>
      <c r="AI71" s="54">
        <f t="shared" si="113"/>
        <v>2</v>
      </c>
      <c r="AJ71" s="54">
        <f t="shared" si="114"/>
        <v>0</v>
      </c>
      <c r="AK71" s="54">
        <f t="shared" si="115"/>
        <v>1</v>
      </c>
      <c r="AL71" s="54">
        <f t="shared" si="116"/>
        <v>0</v>
      </c>
      <c r="AM71" s="54">
        <f t="shared" si="117"/>
        <v>0</v>
      </c>
      <c r="AN71" s="54">
        <f t="shared" si="118"/>
        <v>0</v>
      </c>
      <c r="AO71" s="54">
        <f t="shared" si="119"/>
        <v>0</v>
      </c>
      <c r="AP71" s="54">
        <f t="shared" si="120"/>
        <v>72</v>
      </c>
      <c r="AQ71" s="54">
        <f t="shared" si="121"/>
        <v>8</v>
      </c>
      <c r="AR71" s="58">
        <f t="shared" si="122"/>
        <v>6</v>
      </c>
      <c r="AS71" s="1">
        <f t="shared" si="123"/>
        <v>0</v>
      </c>
      <c r="AT71" s="1">
        <f t="shared" si="124"/>
        <v>3</v>
      </c>
      <c r="AU71" s="1">
        <f t="shared" si="125"/>
        <v>0</v>
      </c>
      <c r="AV71" s="1">
        <f t="shared" si="126"/>
        <v>0</v>
      </c>
      <c r="AW71" s="1">
        <f t="shared" si="127"/>
        <v>0</v>
      </c>
      <c r="AX71" s="1">
        <f t="shared" si="128"/>
        <v>0</v>
      </c>
      <c r="AY71" s="1" t="str">
        <f t="shared" si="93"/>
        <v>Mª Angels Xaubet</v>
      </c>
      <c r="AZ71" s="1" t="b">
        <f t="shared" si="94"/>
        <v>0</v>
      </c>
      <c r="BA71" s="1" t="str">
        <f t="shared" si="95"/>
        <v>Mª Angels Xaubet</v>
      </c>
      <c r="BB71" s="1">
        <f t="shared" si="96"/>
        <v>9</v>
      </c>
    </row>
    <row r="72" spans="1:54">
      <c r="A72" s="178"/>
      <c r="B72" s="55">
        <v>25</v>
      </c>
      <c r="C72" s="55">
        <v>7</v>
      </c>
      <c r="D72" s="54" t="str">
        <f>VLOOKUP((B72*10)+2,'Llistat de jugadors'!$K$3:$AQ$322,33,0)</f>
        <v>Alberto Rojo</v>
      </c>
      <c r="E72" s="13">
        <v>2</v>
      </c>
      <c r="F72" s="13">
        <v>3</v>
      </c>
      <c r="G72" s="13">
        <v>4</v>
      </c>
      <c r="H72" s="55">
        <f t="shared" si="97"/>
        <v>9</v>
      </c>
      <c r="I72" s="54">
        <f t="shared" si="98"/>
        <v>0</v>
      </c>
      <c r="J72" s="54">
        <f t="shared" si="99"/>
        <v>0</v>
      </c>
      <c r="K72" s="54">
        <f t="shared" si="100"/>
        <v>1</v>
      </c>
      <c r="L72" s="54">
        <f t="shared" si="101"/>
        <v>1</v>
      </c>
      <c r="M72" s="54">
        <f t="shared" si="102"/>
        <v>1</v>
      </c>
      <c r="N72" s="54">
        <f t="shared" si="103"/>
        <v>0</v>
      </c>
      <c r="O72" s="54">
        <f t="shared" si="104"/>
        <v>0</v>
      </c>
      <c r="P72" s="55">
        <f t="shared" si="129"/>
        <v>25</v>
      </c>
      <c r="Q72" s="54" t="str">
        <f t="shared" si="105"/>
        <v>Alberto Rojo</v>
      </c>
      <c r="R72" s="12">
        <v>4</v>
      </c>
      <c r="S72" s="12">
        <v>4</v>
      </c>
      <c r="T72" s="12">
        <v>3</v>
      </c>
      <c r="U72" s="54">
        <f t="shared" si="106"/>
        <v>11</v>
      </c>
      <c r="V72" s="54">
        <f t="shared" si="10"/>
        <v>0</v>
      </c>
      <c r="W72" s="54">
        <f t="shared" si="130"/>
        <v>0</v>
      </c>
      <c r="X72" s="54">
        <f t="shared" si="131"/>
        <v>2</v>
      </c>
      <c r="Y72" s="54">
        <f t="shared" si="107"/>
        <v>1</v>
      </c>
      <c r="Z72" s="54">
        <f t="shared" si="108"/>
        <v>0</v>
      </c>
      <c r="AA72" s="54">
        <f t="shared" si="109"/>
        <v>0</v>
      </c>
      <c r="AB72" s="54">
        <f t="shared" si="110"/>
        <v>0</v>
      </c>
      <c r="AC72" s="55">
        <f t="shared" si="132"/>
        <v>25</v>
      </c>
      <c r="AD72" s="54" t="str">
        <f t="shared" si="111"/>
        <v>Alberto Rojo</v>
      </c>
      <c r="AE72" s="12">
        <v>10</v>
      </c>
      <c r="AF72" s="12">
        <v>3</v>
      </c>
      <c r="AG72" s="12">
        <v>0</v>
      </c>
      <c r="AH72" s="54">
        <f t="shared" si="112"/>
        <v>13</v>
      </c>
      <c r="AI72" s="54">
        <f t="shared" si="113"/>
        <v>1</v>
      </c>
      <c r="AJ72" s="54">
        <f t="shared" si="114"/>
        <v>0</v>
      </c>
      <c r="AK72" s="54">
        <f t="shared" si="115"/>
        <v>0</v>
      </c>
      <c r="AL72" s="54">
        <f t="shared" si="116"/>
        <v>1</v>
      </c>
      <c r="AM72" s="54">
        <f t="shared" si="117"/>
        <v>0</v>
      </c>
      <c r="AN72" s="54">
        <f t="shared" si="118"/>
        <v>0</v>
      </c>
      <c r="AO72" s="54">
        <f t="shared" si="119"/>
        <v>1</v>
      </c>
      <c r="AP72" s="54">
        <f t="shared" si="120"/>
        <v>33</v>
      </c>
      <c r="AQ72" s="54">
        <f t="shared" si="121"/>
        <v>3.6666666666666665</v>
      </c>
      <c r="AR72" s="58">
        <f t="shared" si="122"/>
        <v>1</v>
      </c>
      <c r="AS72" s="1">
        <f t="shared" si="123"/>
        <v>0</v>
      </c>
      <c r="AT72" s="1">
        <f t="shared" si="124"/>
        <v>3</v>
      </c>
      <c r="AU72" s="1">
        <f t="shared" si="125"/>
        <v>3</v>
      </c>
      <c r="AV72" s="1">
        <f t="shared" si="126"/>
        <v>1</v>
      </c>
      <c r="AW72" s="1">
        <f t="shared" si="127"/>
        <v>0</v>
      </c>
      <c r="AX72" s="1">
        <f t="shared" si="128"/>
        <v>1</v>
      </c>
      <c r="AY72" s="1" t="str">
        <f t="shared" si="93"/>
        <v>Alberto Rojo</v>
      </c>
      <c r="AZ72" s="1" t="b">
        <f t="shared" si="94"/>
        <v>0</v>
      </c>
      <c r="BA72" s="1" t="str">
        <f t="shared" si="95"/>
        <v>Alberto Rojo</v>
      </c>
      <c r="BB72" s="1">
        <f t="shared" si="96"/>
        <v>9</v>
      </c>
    </row>
    <row r="73" spans="1:54">
      <c r="A73" s="178"/>
      <c r="B73" s="55">
        <v>26</v>
      </c>
      <c r="C73" s="55">
        <v>8</v>
      </c>
      <c r="D73" s="54" t="str">
        <f>VLOOKUP((B73*10)+2,'Llistat de jugadors'!$K$3:$AQ$322,33,0)</f>
        <v>Núria Sitjà</v>
      </c>
      <c r="E73" s="13">
        <v>3</v>
      </c>
      <c r="F73" s="13">
        <v>4</v>
      </c>
      <c r="G73" s="13">
        <v>10</v>
      </c>
      <c r="H73" s="55">
        <f t="shared" si="97"/>
        <v>17</v>
      </c>
      <c r="I73" s="54">
        <f t="shared" si="98"/>
        <v>1</v>
      </c>
      <c r="J73" s="54">
        <f t="shared" si="99"/>
        <v>0</v>
      </c>
      <c r="K73" s="54">
        <f t="shared" si="100"/>
        <v>1</v>
      </c>
      <c r="L73" s="54">
        <f t="shared" si="101"/>
        <v>1</v>
      </c>
      <c r="M73" s="54">
        <f t="shared" si="102"/>
        <v>0</v>
      </c>
      <c r="N73" s="54">
        <f t="shared" si="103"/>
        <v>0</v>
      </c>
      <c r="O73" s="54">
        <f t="shared" si="104"/>
        <v>0</v>
      </c>
      <c r="P73" s="55">
        <f t="shared" si="129"/>
        <v>26</v>
      </c>
      <c r="Q73" s="54" t="str">
        <f t="shared" si="105"/>
        <v>Núria Sitjà</v>
      </c>
      <c r="R73" s="12">
        <v>2</v>
      </c>
      <c r="S73" s="12">
        <v>6</v>
      </c>
      <c r="T73" s="12">
        <v>3</v>
      </c>
      <c r="U73" s="54">
        <f t="shared" si="106"/>
        <v>11</v>
      </c>
      <c r="V73" s="54">
        <f t="shared" si="10"/>
        <v>0</v>
      </c>
      <c r="W73" s="54">
        <f t="shared" si="130"/>
        <v>1</v>
      </c>
      <c r="X73" s="54">
        <f t="shared" si="131"/>
        <v>0</v>
      </c>
      <c r="Y73" s="54">
        <f t="shared" si="107"/>
        <v>1</v>
      </c>
      <c r="Z73" s="54">
        <f t="shared" si="108"/>
        <v>1</v>
      </c>
      <c r="AA73" s="54">
        <f t="shared" si="109"/>
        <v>0</v>
      </c>
      <c r="AB73" s="54">
        <f t="shared" si="110"/>
        <v>0</v>
      </c>
      <c r="AC73" s="55">
        <f t="shared" si="132"/>
        <v>26</v>
      </c>
      <c r="AD73" s="54" t="str">
        <f t="shared" si="111"/>
        <v>Núria Sitjà</v>
      </c>
      <c r="AE73" s="12">
        <v>3</v>
      </c>
      <c r="AF73" s="12">
        <v>4</v>
      </c>
      <c r="AG73" s="12">
        <v>2</v>
      </c>
      <c r="AH73" s="54">
        <f t="shared" si="112"/>
        <v>9</v>
      </c>
      <c r="AI73" s="54">
        <f t="shared" si="113"/>
        <v>0</v>
      </c>
      <c r="AJ73" s="54">
        <f t="shared" si="114"/>
        <v>0</v>
      </c>
      <c r="AK73" s="54">
        <f t="shared" si="115"/>
        <v>1</v>
      </c>
      <c r="AL73" s="54">
        <f t="shared" si="116"/>
        <v>1</v>
      </c>
      <c r="AM73" s="54">
        <f t="shared" si="117"/>
        <v>1</v>
      </c>
      <c r="AN73" s="54">
        <f t="shared" si="118"/>
        <v>0</v>
      </c>
      <c r="AO73" s="54">
        <f t="shared" si="119"/>
        <v>0</v>
      </c>
      <c r="AP73" s="54">
        <f t="shared" si="120"/>
        <v>37</v>
      </c>
      <c r="AQ73" s="54">
        <f t="shared" si="121"/>
        <v>4.1111111111111107</v>
      </c>
      <c r="AR73" s="58">
        <f t="shared" si="122"/>
        <v>1</v>
      </c>
      <c r="AS73" s="1">
        <f t="shared" si="123"/>
        <v>1</v>
      </c>
      <c r="AT73" s="1">
        <f t="shared" si="124"/>
        <v>2</v>
      </c>
      <c r="AU73" s="1">
        <f t="shared" si="125"/>
        <v>3</v>
      </c>
      <c r="AV73" s="1">
        <f t="shared" si="126"/>
        <v>2</v>
      </c>
      <c r="AW73" s="1">
        <f t="shared" si="127"/>
        <v>0</v>
      </c>
      <c r="AX73" s="1">
        <f t="shared" si="128"/>
        <v>0</v>
      </c>
      <c r="AY73" s="1" t="str">
        <f t="shared" si="93"/>
        <v>Núria Sitjà</v>
      </c>
      <c r="AZ73" s="1" t="b">
        <f t="shared" si="94"/>
        <v>0</v>
      </c>
      <c r="BA73" s="1" t="str">
        <f t="shared" si="95"/>
        <v>Núria Sitjà</v>
      </c>
      <c r="BB73" s="1">
        <f t="shared" si="96"/>
        <v>9</v>
      </c>
    </row>
    <row r="74" spans="1:54" ht="12.75" customHeight="1">
      <c r="A74" s="178"/>
      <c r="B74" s="55">
        <v>27</v>
      </c>
      <c r="C74" s="55">
        <v>9</v>
      </c>
      <c r="D74" s="54" t="str">
        <f>VLOOKUP((B74*10)+2,'Llistat de jugadors'!$K$3:$AQ$322,33,0)</f>
        <v>Sílvia Jiménez</v>
      </c>
      <c r="E74" s="13">
        <v>4</v>
      </c>
      <c r="F74" s="13">
        <v>0</v>
      </c>
      <c r="G74" s="13">
        <v>10</v>
      </c>
      <c r="H74" s="55">
        <f t="shared" si="97"/>
        <v>14</v>
      </c>
      <c r="I74" s="54">
        <f t="shared" si="98"/>
        <v>1</v>
      </c>
      <c r="J74" s="54">
        <f t="shared" si="99"/>
        <v>0</v>
      </c>
      <c r="K74" s="54">
        <f t="shared" si="100"/>
        <v>1</v>
      </c>
      <c r="L74" s="54">
        <f t="shared" si="101"/>
        <v>0</v>
      </c>
      <c r="M74" s="54">
        <f t="shared" si="102"/>
        <v>0</v>
      </c>
      <c r="N74" s="54">
        <f t="shared" si="103"/>
        <v>0</v>
      </c>
      <c r="O74" s="54">
        <f t="shared" si="104"/>
        <v>1</v>
      </c>
      <c r="P74" s="55">
        <f t="shared" si="129"/>
        <v>27</v>
      </c>
      <c r="Q74" s="54" t="str">
        <f t="shared" si="105"/>
        <v>Sílvia Jiménez</v>
      </c>
      <c r="R74" s="12">
        <v>0</v>
      </c>
      <c r="S74" s="12">
        <v>3</v>
      </c>
      <c r="T74" s="12">
        <v>4</v>
      </c>
      <c r="U74" s="54">
        <f t="shared" si="106"/>
        <v>7</v>
      </c>
      <c r="V74" s="54">
        <f t="shared" ref="V74:V147" si="133">COUNTIF(R74:T74,10)</f>
        <v>0</v>
      </c>
      <c r="W74" s="54">
        <f t="shared" si="130"/>
        <v>0</v>
      </c>
      <c r="X74" s="54">
        <f t="shared" si="131"/>
        <v>1</v>
      </c>
      <c r="Y74" s="54">
        <f t="shared" si="107"/>
        <v>1</v>
      </c>
      <c r="Z74" s="54">
        <f t="shared" si="108"/>
        <v>0</v>
      </c>
      <c r="AA74" s="54">
        <f t="shared" si="109"/>
        <v>0</v>
      </c>
      <c r="AB74" s="54">
        <f t="shared" si="110"/>
        <v>1</v>
      </c>
      <c r="AC74" s="55">
        <f t="shared" si="132"/>
        <v>27</v>
      </c>
      <c r="AD74" s="54" t="str">
        <f t="shared" si="111"/>
        <v>Sílvia Jiménez</v>
      </c>
      <c r="AE74" s="12">
        <v>4</v>
      </c>
      <c r="AF74" s="12">
        <v>10</v>
      </c>
      <c r="AG74" s="12">
        <v>1</v>
      </c>
      <c r="AH74" s="54">
        <f t="shared" si="112"/>
        <v>15</v>
      </c>
      <c r="AI74" s="54">
        <f t="shared" si="113"/>
        <v>1</v>
      </c>
      <c r="AJ74" s="54">
        <f t="shared" si="114"/>
        <v>0</v>
      </c>
      <c r="AK74" s="54">
        <f t="shared" si="115"/>
        <v>1</v>
      </c>
      <c r="AL74" s="54">
        <f t="shared" si="116"/>
        <v>0</v>
      </c>
      <c r="AM74" s="54">
        <f t="shared" si="117"/>
        <v>0</v>
      </c>
      <c r="AN74" s="54">
        <f t="shared" si="118"/>
        <v>1</v>
      </c>
      <c r="AO74" s="54">
        <f t="shared" si="119"/>
        <v>0</v>
      </c>
      <c r="AP74" s="54">
        <f t="shared" si="120"/>
        <v>36</v>
      </c>
      <c r="AQ74" s="54">
        <f t="shared" si="121"/>
        <v>4</v>
      </c>
      <c r="AR74" s="58">
        <f t="shared" si="122"/>
        <v>2</v>
      </c>
      <c r="AS74" s="1">
        <f t="shared" si="123"/>
        <v>0</v>
      </c>
      <c r="AT74" s="1">
        <f t="shared" si="124"/>
        <v>3</v>
      </c>
      <c r="AU74" s="1">
        <f t="shared" si="125"/>
        <v>1</v>
      </c>
      <c r="AV74" s="1">
        <f t="shared" si="126"/>
        <v>0</v>
      </c>
      <c r="AW74" s="1">
        <f t="shared" si="127"/>
        <v>1</v>
      </c>
      <c r="AX74" s="1">
        <f t="shared" si="128"/>
        <v>2</v>
      </c>
      <c r="AY74" s="1" t="str">
        <f t="shared" si="93"/>
        <v>Sílvia Jiménez</v>
      </c>
      <c r="AZ74" s="1" t="b">
        <f t="shared" si="94"/>
        <v>0</v>
      </c>
      <c r="BA74" s="1" t="str">
        <f t="shared" si="95"/>
        <v>Sílvia Jiménez</v>
      </c>
      <c r="BB74" s="1">
        <f t="shared" si="96"/>
        <v>9</v>
      </c>
    </row>
    <row r="75" spans="1:54" ht="12.75" customHeight="1">
      <c r="A75" s="178"/>
      <c r="B75" s="55">
        <v>28</v>
      </c>
      <c r="C75" s="55">
        <v>10</v>
      </c>
      <c r="D75" s="54" t="str">
        <f>VLOOKUP((B75*10)+2,'Llistat de jugadors'!$K$3:$AQ$322,33,0)</f>
        <v>Xiaoke Martí</v>
      </c>
      <c r="E75" s="13">
        <v>0</v>
      </c>
      <c r="F75" s="13">
        <v>0</v>
      </c>
      <c r="G75" s="13">
        <v>0</v>
      </c>
      <c r="H75" s="55">
        <f t="shared" si="97"/>
        <v>0</v>
      </c>
      <c r="I75" s="54">
        <f t="shared" si="98"/>
        <v>0</v>
      </c>
      <c r="J75" s="54">
        <f t="shared" si="99"/>
        <v>0</v>
      </c>
      <c r="K75" s="54">
        <f t="shared" si="100"/>
        <v>0</v>
      </c>
      <c r="L75" s="54">
        <f t="shared" si="101"/>
        <v>0</v>
      </c>
      <c r="M75" s="54">
        <f t="shared" si="102"/>
        <v>0</v>
      </c>
      <c r="N75" s="54">
        <f t="shared" si="103"/>
        <v>0</v>
      </c>
      <c r="O75" s="54">
        <f t="shared" si="104"/>
        <v>3</v>
      </c>
      <c r="P75" s="55">
        <f t="shared" si="129"/>
        <v>28</v>
      </c>
      <c r="Q75" s="54" t="str">
        <f t="shared" si="105"/>
        <v>Xiaoke Martí</v>
      </c>
      <c r="R75" s="12">
        <v>0</v>
      </c>
      <c r="S75" s="12">
        <v>0</v>
      </c>
      <c r="T75" s="12">
        <v>0</v>
      </c>
      <c r="U75" s="54">
        <f t="shared" si="106"/>
        <v>0</v>
      </c>
      <c r="V75" s="54">
        <f t="shared" si="133"/>
        <v>0</v>
      </c>
      <c r="W75" s="54">
        <f t="shared" si="130"/>
        <v>0</v>
      </c>
      <c r="X75" s="54">
        <f t="shared" si="131"/>
        <v>0</v>
      </c>
      <c r="Y75" s="54">
        <f t="shared" si="107"/>
        <v>0</v>
      </c>
      <c r="Z75" s="54">
        <f t="shared" si="108"/>
        <v>0</v>
      </c>
      <c r="AA75" s="54">
        <f t="shared" si="109"/>
        <v>0</v>
      </c>
      <c r="AB75" s="54">
        <f t="shared" si="110"/>
        <v>3</v>
      </c>
      <c r="AC75" s="55">
        <f t="shared" si="132"/>
        <v>28</v>
      </c>
      <c r="AD75" s="54" t="str">
        <f t="shared" si="111"/>
        <v>Xiaoke Martí</v>
      </c>
      <c r="AE75" s="12">
        <v>0</v>
      </c>
      <c r="AF75" s="12">
        <v>1</v>
      </c>
      <c r="AG75" s="12">
        <v>0</v>
      </c>
      <c r="AH75" s="54">
        <f t="shared" si="112"/>
        <v>1</v>
      </c>
      <c r="AI75" s="54">
        <f t="shared" si="113"/>
        <v>0</v>
      </c>
      <c r="AJ75" s="54">
        <f t="shared" si="114"/>
        <v>0</v>
      </c>
      <c r="AK75" s="54">
        <f t="shared" si="115"/>
        <v>0</v>
      </c>
      <c r="AL75" s="54">
        <f t="shared" si="116"/>
        <v>0</v>
      </c>
      <c r="AM75" s="54">
        <f t="shared" si="117"/>
        <v>0</v>
      </c>
      <c r="AN75" s="54">
        <f t="shared" si="118"/>
        <v>1</v>
      </c>
      <c r="AO75" s="54">
        <f t="shared" si="119"/>
        <v>2</v>
      </c>
      <c r="AP75" s="54">
        <f t="shared" si="120"/>
        <v>1</v>
      </c>
      <c r="AQ75" s="54">
        <f t="shared" si="121"/>
        <v>0.1111111111111111</v>
      </c>
      <c r="AR75" s="58">
        <f t="shared" si="122"/>
        <v>0</v>
      </c>
      <c r="AS75" s="1">
        <f t="shared" si="123"/>
        <v>0</v>
      </c>
      <c r="AT75" s="1">
        <f t="shared" si="124"/>
        <v>0</v>
      </c>
      <c r="AU75" s="1">
        <f t="shared" si="125"/>
        <v>0</v>
      </c>
      <c r="AV75" s="1">
        <f t="shared" si="126"/>
        <v>0</v>
      </c>
      <c r="AW75" s="1">
        <f t="shared" si="127"/>
        <v>1</v>
      </c>
      <c r="AX75" s="1">
        <f t="shared" si="128"/>
        <v>8</v>
      </c>
      <c r="AY75" s="1" t="str">
        <f t="shared" si="93"/>
        <v>Xiaoke Martí</v>
      </c>
      <c r="AZ75" s="1" t="b">
        <f t="shared" si="94"/>
        <v>0</v>
      </c>
      <c r="BA75" s="1" t="str">
        <f t="shared" si="95"/>
        <v>Xiaoke Martí</v>
      </c>
      <c r="BB75" s="1">
        <f t="shared" si="96"/>
        <v>9</v>
      </c>
    </row>
    <row r="76" spans="1:54" ht="12.75" customHeight="1">
      <c r="A76" s="178"/>
      <c r="B76" s="55">
        <v>29</v>
      </c>
      <c r="C76" s="55">
        <v>11</v>
      </c>
      <c r="D76" s="54" t="str">
        <f>VLOOKUP((B76*10)+2,'Llistat de jugadors'!$K$3:$AQ$322,33,0)</f>
        <v>Adrià Mercader</v>
      </c>
      <c r="E76" s="13">
        <v>10</v>
      </c>
      <c r="F76" s="13">
        <v>10</v>
      </c>
      <c r="G76" s="13">
        <v>4</v>
      </c>
      <c r="H76" s="55">
        <f t="shared" si="97"/>
        <v>24</v>
      </c>
      <c r="I76" s="54">
        <f t="shared" si="98"/>
        <v>2</v>
      </c>
      <c r="J76" s="54">
        <f t="shared" si="99"/>
        <v>0</v>
      </c>
      <c r="K76" s="54">
        <f t="shared" si="100"/>
        <v>1</v>
      </c>
      <c r="L76" s="54">
        <f t="shared" si="101"/>
        <v>0</v>
      </c>
      <c r="M76" s="54">
        <f t="shared" si="102"/>
        <v>0</v>
      </c>
      <c r="N76" s="54">
        <f t="shared" si="103"/>
        <v>0</v>
      </c>
      <c r="O76" s="54">
        <f t="shared" si="104"/>
        <v>0</v>
      </c>
      <c r="P76" s="55">
        <f t="shared" si="129"/>
        <v>29</v>
      </c>
      <c r="Q76" s="54" t="str">
        <f t="shared" si="105"/>
        <v>Adrià Mercader</v>
      </c>
      <c r="R76" s="12">
        <v>6</v>
      </c>
      <c r="S76" s="12">
        <v>6</v>
      </c>
      <c r="T76" s="12">
        <v>6</v>
      </c>
      <c r="U76" s="54">
        <f t="shared" si="106"/>
        <v>18</v>
      </c>
      <c r="V76" s="54">
        <f t="shared" si="133"/>
        <v>0</v>
      </c>
      <c r="W76" s="54">
        <f t="shared" si="130"/>
        <v>3</v>
      </c>
      <c r="X76" s="54">
        <f t="shared" si="131"/>
        <v>0</v>
      </c>
      <c r="Y76" s="54">
        <f t="shared" si="107"/>
        <v>0</v>
      </c>
      <c r="Z76" s="54">
        <f t="shared" si="108"/>
        <v>0</v>
      </c>
      <c r="AA76" s="54">
        <f t="shared" si="109"/>
        <v>0</v>
      </c>
      <c r="AB76" s="54">
        <f t="shared" si="110"/>
        <v>0</v>
      </c>
      <c r="AC76" s="55">
        <f t="shared" si="132"/>
        <v>29</v>
      </c>
      <c r="AD76" s="54" t="str">
        <f t="shared" si="111"/>
        <v>Adrià Mercader</v>
      </c>
      <c r="AE76" s="12">
        <v>10</v>
      </c>
      <c r="AF76" s="12">
        <v>4</v>
      </c>
      <c r="AG76" s="12">
        <v>10</v>
      </c>
      <c r="AH76" s="54">
        <f t="shared" si="112"/>
        <v>24</v>
      </c>
      <c r="AI76" s="54">
        <f t="shared" si="113"/>
        <v>2</v>
      </c>
      <c r="AJ76" s="54">
        <f t="shared" si="114"/>
        <v>0</v>
      </c>
      <c r="AK76" s="54">
        <f t="shared" si="115"/>
        <v>1</v>
      </c>
      <c r="AL76" s="54">
        <f t="shared" si="116"/>
        <v>0</v>
      </c>
      <c r="AM76" s="54">
        <f t="shared" si="117"/>
        <v>0</v>
      </c>
      <c r="AN76" s="54">
        <f t="shared" si="118"/>
        <v>0</v>
      </c>
      <c r="AO76" s="54">
        <f t="shared" si="119"/>
        <v>0</v>
      </c>
      <c r="AP76" s="54">
        <f t="shared" si="120"/>
        <v>66</v>
      </c>
      <c r="AQ76" s="54">
        <f t="shared" si="121"/>
        <v>7.333333333333333</v>
      </c>
      <c r="AR76" s="58">
        <f t="shared" si="122"/>
        <v>4</v>
      </c>
      <c r="AS76" s="1">
        <f t="shared" si="123"/>
        <v>3</v>
      </c>
      <c r="AT76" s="1">
        <f t="shared" si="124"/>
        <v>2</v>
      </c>
      <c r="AU76" s="1">
        <f t="shared" si="125"/>
        <v>0</v>
      </c>
      <c r="AV76" s="1">
        <f t="shared" si="126"/>
        <v>0</v>
      </c>
      <c r="AW76" s="1">
        <f t="shared" si="127"/>
        <v>0</v>
      </c>
      <c r="AX76" s="1">
        <f t="shared" si="128"/>
        <v>0</v>
      </c>
      <c r="AY76" s="1" t="str">
        <f t="shared" si="93"/>
        <v>Adrià Mercader</v>
      </c>
      <c r="AZ76" s="1" t="b">
        <f t="shared" si="94"/>
        <v>0</v>
      </c>
      <c r="BA76" s="1" t="str">
        <f t="shared" si="95"/>
        <v>Adrià Mercader</v>
      </c>
      <c r="BB76" s="1">
        <f t="shared" si="96"/>
        <v>9</v>
      </c>
    </row>
    <row r="77" spans="1:54" ht="12.75" customHeight="1">
      <c r="A77" s="178"/>
      <c r="B77" s="55">
        <v>30</v>
      </c>
      <c r="C77" s="55">
        <v>12</v>
      </c>
      <c r="D77" s="54" t="str">
        <f>VLOOKUP((B77*10)+2,'Llistat de jugadors'!$K$3:$AQ$322,33,0)</f>
        <v>Salvador Manresa</v>
      </c>
      <c r="E77" s="13">
        <v>10</v>
      </c>
      <c r="F77" s="13">
        <v>4</v>
      </c>
      <c r="G77" s="13">
        <v>0</v>
      </c>
      <c r="H77" s="55">
        <f t="shared" si="97"/>
        <v>14</v>
      </c>
      <c r="I77" s="54">
        <f t="shared" si="98"/>
        <v>1</v>
      </c>
      <c r="J77" s="54">
        <f t="shared" si="99"/>
        <v>0</v>
      </c>
      <c r="K77" s="54">
        <f t="shared" si="100"/>
        <v>1</v>
      </c>
      <c r="L77" s="54">
        <f t="shared" si="101"/>
        <v>0</v>
      </c>
      <c r="M77" s="54">
        <f t="shared" si="102"/>
        <v>0</v>
      </c>
      <c r="N77" s="54">
        <f t="shared" si="103"/>
        <v>0</v>
      </c>
      <c r="O77" s="54">
        <f t="shared" si="104"/>
        <v>1</v>
      </c>
      <c r="P77" s="55">
        <f t="shared" si="129"/>
        <v>30</v>
      </c>
      <c r="Q77" s="54" t="str">
        <f t="shared" si="105"/>
        <v>Salvador Manresa</v>
      </c>
      <c r="R77" s="12">
        <v>3</v>
      </c>
      <c r="S77" s="12">
        <v>10</v>
      </c>
      <c r="T77" s="12">
        <v>10</v>
      </c>
      <c r="U77" s="54">
        <f t="shared" si="106"/>
        <v>23</v>
      </c>
      <c r="V77" s="54">
        <f t="shared" si="133"/>
        <v>2</v>
      </c>
      <c r="W77" s="54">
        <f t="shared" si="130"/>
        <v>0</v>
      </c>
      <c r="X77" s="54">
        <f t="shared" si="131"/>
        <v>0</v>
      </c>
      <c r="Y77" s="54">
        <f t="shared" si="107"/>
        <v>1</v>
      </c>
      <c r="Z77" s="54">
        <f t="shared" si="108"/>
        <v>0</v>
      </c>
      <c r="AA77" s="54">
        <f t="shared" si="109"/>
        <v>0</v>
      </c>
      <c r="AB77" s="54">
        <f t="shared" si="110"/>
        <v>0</v>
      </c>
      <c r="AC77" s="55">
        <f t="shared" si="132"/>
        <v>30</v>
      </c>
      <c r="AD77" s="54" t="str">
        <f t="shared" si="111"/>
        <v>Salvador Manresa</v>
      </c>
      <c r="AE77" s="12">
        <v>4</v>
      </c>
      <c r="AF77" s="12">
        <v>10</v>
      </c>
      <c r="AG77" s="12">
        <v>6</v>
      </c>
      <c r="AH77" s="54">
        <f t="shared" si="112"/>
        <v>20</v>
      </c>
      <c r="AI77" s="54">
        <f t="shared" si="113"/>
        <v>1</v>
      </c>
      <c r="AJ77" s="54">
        <f t="shared" si="114"/>
        <v>1</v>
      </c>
      <c r="AK77" s="54">
        <f t="shared" si="115"/>
        <v>1</v>
      </c>
      <c r="AL77" s="54">
        <f t="shared" si="116"/>
        <v>0</v>
      </c>
      <c r="AM77" s="54">
        <f t="shared" si="117"/>
        <v>0</v>
      </c>
      <c r="AN77" s="54">
        <f t="shared" si="118"/>
        <v>0</v>
      </c>
      <c r="AO77" s="54">
        <f t="shared" si="119"/>
        <v>0</v>
      </c>
      <c r="AP77" s="54">
        <f t="shared" si="120"/>
        <v>57</v>
      </c>
      <c r="AQ77" s="54">
        <f t="shared" si="121"/>
        <v>6.333333333333333</v>
      </c>
      <c r="AR77" s="58">
        <f t="shared" si="122"/>
        <v>4</v>
      </c>
      <c r="AS77" s="1">
        <f t="shared" si="123"/>
        <v>1</v>
      </c>
      <c r="AT77" s="1">
        <f t="shared" si="124"/>
        <v>2</v>
      </c>
      <c r="AU77" s="1">
        <f t="shared" si="125"/>
        <v>1</v>
      </c>
      <c r="AV77" s="1">
        <f t="shared" si="126"/>
        <v>0</v>
      </c>
      <c r="AW77" s="1">
        <f t="shared" si="127"/>
        <v>0</v>
      </c>
      <c r="AX77" s="1">
        <f t="shared" si="128"/>
        <v>1</v>
      </c>
      <c r="AY77" s="1" t="str">
        <f t="shared" si="93"/>
        <v>Salvador Manresa</v>
      </c>
      <c r="AZ77" s="1" t="b">
        <f t="shared" si="94"/>
        <v>0</v>
      </c>
      <c r="BA77" s="1" t="str">
        <f t="shared" si="95"/>
        <v>Salvador Manresa</v>
      </c>
      <c r="BB77" s="1">
        <f t="shared" si="96"/>
        <v>9</v>
      </c>
    </row>
    <row r="78" spans="1:54" ht="12.75" customHeight="1">
      <c r="A78" s="178"/>
      <c r="B78" s="55">
        <v>31</v>
      </c>
      <c r="C78" s="55">
        <v>13</v>
      </c>
      <c r="D78" s="54" t="str">
        <f>VLOOKUP((B78*10)+2,'Llistat de jugadors'!$K$3:$AQ$322,33,0)</f>
        <v>Eva Ruscalleda</v>
      </c>
      <c r="E78" s="13">
        <v>10</v>
      </c>
      <c r="F78" s="13">
        <v>6</v>
      </c>
      <c r="G78" s="13">
        <v>3</v>
      </c>
      <c r="H78" s="55">
        <f t="shared" ref="H78:H87" si="134">E78+F78+G78</f>
        <v>19</v>
      </c>
      <c r="I78" s="54">
        <f t="shared" ref="I78:I87" si="135">COUNTIF(E78:G78,10)</f>
        <v>1</v>
      </c>
      <c r="J78" s="54">
        <f t="shared" ref="J78:J87" si="136">COUNTIF(E78:G78,6)</f>
        <v>1</v>
      </c>
      <c r="K78" s="54">
        <f t="shared" ref="K78:K87" si="137">COUNTIF(E78:G78,4)</f>
        <v>0</v>
      </c>
      <c r="L78" s="54">
        <f t="shared" ref="L78:L87" si="138">COUNTIF(E78:G78,3)</f>
        <v>1</v>
      </c>
      <c r="M78" s="54">
        <f t="shared" ref="M78:M87" si="139">COUNTIF(E78:G78,2)</f>
        <v>0</v>
      </c>
      <c r="N78" s="54">
        <f t="shared" ref="N78:N87" si="140">COUNTIF(E78:G78,1)</f>
        <v>0</v>
      </c>
      <c r="O78" s="54">
        <f t="shared" ref="O78:O87" si="141">COUNTIF(E78:G78,0)</f>
        <v>0</v>
      </c>
      <c r="P78" s="55">
        <f t="shared" si="129"/>
        <v>31</v>
      </c>
      <c r="Q78" s="54" t="str">
        <f t="shared" ref="Q78:Q87" si="142">D78</f>
        <v>Eva Ruscalleda</v>
      </c>
      <c r="R78" s="12">
        <v>2</v>
      </c>
      <c r="S78" s="12">
        <v>2</v>
      </c>
      <c r="T78" s="12">
        <v>0</v>
      </c>
      <c r="U78" s="54">
        <f t="shared" ref="U78:U87" si="143">R78+S78+T78</f>
        <v>4</v>
      </c>
      <c r="V78" s="54">
        <f t="shared" ref="V78:V87" si="144">COUNTIF(R78:T78,10)</f>
        <v>0</v>
      </c>
      <c r="W78" s="54">
        <f t="shared" ref="W78:W87" si="145">COUNTIF(R78:T78,6)</f>
        <v>0</v>
      </c>
      <c r="X78" s="54">
        <f t="shared" ref="X78:X87" si="146">COUNTIF(R78:T78,4)</f>
        <v>0</v>
      </c>
      <c r="Y78" s="54">
        <f t="shared" ref="Y78:Y87" si="147">COUNTIF(R78:T78,3)</f>
        <v>0</v>
      </c>
      <c r="Z78" s="54">
        <f t="shared" ref="Z78:Z87" si="148">COUNTIF(R78:T78,2)</f>
        <v>2</v>
      </c>
      <c r="AA78" s="54">
        <f t="shared" ref="AA78:AA87" si="149">COUNTIF(R78:T78,1)</f>
        <v>0</v>
      </c>
      <c r="AB78" s="54">
        <f t="shared" ref="AB78:AB87" si="150">COUNTIF(R78:T78,0)</f>
        <v>1</v>
      </c>
      <c r="AC78" s="55">
        <f t="shared" si="132"/>
        <v>31</v>
      </c>
      <c r="AD78" s="54" t="str">
        <f t="shared" si="111"/>
        <v>Eva Ruscalleda</v>
      </c>
      <c r="AE78" s="12">
        <v>2</v>
      </c>
      <c r="AF78" s="12">
        <v>6</v>
      </c>
      <c r="AG78" s="12">
        <v>1</v>
      </c>
      <c r="AH78" s="54">
        <f t="shared" ref="AH78:AH87" si="151">AE78+AF78+AG78</f>
        <v>9</v>
      </c>
      <c r="AI78" s="54">
        <f t="shared" ref="AI78:AI87" si="152">COUNTIF(AE78:AG78,10)</f>
        <v>0</v>
      </c>
      <c r="AJ78" s="54">
        <f t="shared" ref="AJ78:AJ87" si="153">COUNTIF(AE78:AG78,6)</f>
        <v>1</v>
      </c>
      <c r="AK78" s="54">
        <f t="shared" ref="AK78:AK87" si="154">COUNTIF(AE78:AG78,4)</f>
        <v>0</v>
      </c>
      <c r="AL78" s="54">
        <f t="shared" ref="AL78:AL87" si="155">COUNTIF(AE78:AG78,3)</f>
        <v>0</v>
      </c>
      <c r="AM78" s="54">
        <f t="shared" ref="AM78:AM87" si="156">COUNTIF(AE78:AG78,2)</f>
        <v>1</v>
      </c>
      <c r="AN78" s="54">
        <f t="shared" ref="AN78:AN87" si="157">COUNTIF(AE78:AG78,1)</f>
        <v>1</v>
      </c>
      <c r="AO78" s="54">
        <f t="shared" ref="AO78:AO87" si="158">COUNTIF(AE78:AG78,0)</f>
        <v>0</v>
      </c>
      <c r="AP78" s="54">
        <f t="shared" ref="AP78:AP87" si="159">H78+U78+AH78</f>
        <v>32</v>
      </c>
      <c r="AQ78" s="54">
        <f t="shared" ref="AQ78:AQ87" si="160">AVERAGE(E78:G78,R78:T78,AE78:AG78)</f>
        <v>3.5555555555555554</v>
      </c>
      <c r="AR78" s="58">
        <f t="shared" ref="AR78:AR87" si="161">I78+V78+AI78</f>
        <v>1</v>
      </c>
      <c r="AS78" s="1">
        <f t="shared" ref="AS78:AS87" si="162">J78+W78+AJ78</f>
        <v>2</v>
      </c>
      <c r="AT78" s="1">
        <f t="shared" ref="AT78:AT87" si="163">K78+X78+AK78</f>
        <v>0</v>
      </c>
      <c r="AU78" s="1">
        <f t="shared" ref="AU78:AU87" si="164">L78+Y78+AL78</f>
        <v>1</v>
      </c>
      <c r="AV78" s="1">
        <f t="shared" ref="AV78:AV87" si="165">M78+Z78+AM78</f>
        <v>3</v>
      </c>
      <c r="AW78" s="1">
        <f t="shared" ref="AW78:AW87" si="166">N78+AA78+AN78</f>
        <v>1</v>
      </c>
      <c r="AX78" s="1">
        <f t="shared" ref="AX78:AX87" si="167">O78+AB78+AO78</f>
        <v>1</v>
      </c>
      <c r="AY78" s="1" t="str">
        <f t="shared" si="93"/>
        <v>Eva Ruscalleda</v>
      </c>
      <c r="AZ78" s="1" t="b">
        <f t="shared" si="94"/>
        <v>0</v>
      </c>
      <c r="BA78" s="1" t="str">
        <f t="shared" si="95"/>
        <v>Eva Ruscalleda</v>
      </c>
      <c r="BB78" s="1">
        <f t="shared" si="96"/>
        <v>9</v>
      </c>
    </row>
    <row r="79" spans="1:54" ht="12.75" customHeight="1">
      <c r="A79" s="178"/>
      <c r="B79" s="55">
        <v>32</v>
      </c>
      <c r="C79" s="55">
        <v>14</v>
      </c>
      <c r="D79" s="54" t="str">
        <f>VLOOKUP((B79*10)+2,'Llistat de jugadors'!$K$3:$AQ$322,33,0)</f>
        <v>Arnau Massana</v>
      </c>
      <c r="E79" s="13">
        <v>4</v>
      </c>
      <c r="F79" s="13">
        <v>10</v>
      </c>
      <c r="G79" s="13">
        <v>3</v>
      </c>
      <c r="H79" s="55">
        <f t="shared" si="134"/>
        <v>17</v>
      </c>
      <c r="I79" s="54">
        <f t="shared" si="135"/>
        <v>1</v>
      </c>
      <c r="J79" s="54">
        <f t="shared" si="136"/>
        <v>0</v>
      </c>
      <c r="K79" s="54">
        <f t="shared" si="137"/>
        <v>1</v>
      </c>
      <c r="L79" s="54">
        <f t="shared" si="138"/>
        <v>1</v>
      </c>
      <c r="M79" s="54">
        <f t="shared" si="139"/>
        <v>0</v>
      </c>
      <c r="N79" s="54">
        <f t="shared" si="140"/>
        <v>0</v>
      </c>
      <c r="O79" s="54">
        <f t="shared" si="141"/>
        <v>0</v>
      </c>
      <c r="P79" s="55">
        <f t="shared" si="129"/>
        <v>32</v>
      </c>
      <c r="Q79" s="54" t="str">
        <f t="shared" si="142"/>
        <v>Arnau Massana</v>
      </c>
      <c r="R79" s="12">
        <v>2</v>
      </c>
      <c r="S79" s="12">
        <v>10</v>
      </c>
      <c r="T79" s="12">
        <v>10</v>
      </c>
      <c r="U79" s="54">
        <f t="shared" si="143"/>
        <v>22</v>
      </c>
      <c r="V79" s="54">
        <f t="shared" si="144"/>
        <v>2</v>
      </c>
      <c r="W79" s="54">
        <f t="shared" si="145"/>
        <v>0</v>
      </c>
      <c r="X79" s="54">
        <f t="shared" si="146"/>
        <v>0</v>
      </c>
      <c r="Y79" s="54">
        <f t="shared" si="147"/>
        <v>0</v>
      </c>
      <c r="Z79" s="54">
        <f t="shared" si="148"/>
        <v>1</v>
      </c>
      <c r="AA79" s="54">
        <f t="shared" si="149"/>
        <v>0</v>
      </c>
      <c r="AB79" s="54">
        <f t="shared" si="150"/>
        <v>0</v>
      </c>
      <c r="AC79" s="55">
        <f t="shared" si="132"/>
        <v>32</v>
      </c>
      <c r="AD79" s="54" t="str">
        <f t="shared" si="111"/>
        <v>Arnau Massana</v>
      </c>
      <c r="AE79" s="12">
        <v>3</v>
      </c>
      <c r="AF79" s="12">
        <v>10</v>
      </c>
      <c r="AG79" s="12">
        <v>6</v>
      </c>
      <c r="AH79" s="54">
        <f t="shared" si="151"/>
        <v>19</v>
      </c>
      <c r="AI79" s="54">
        <f t="shared" si="152"/>
        <v>1</v>
      </c>
      <c r="AJ79" s="54">
        <f t="shared" si="153"/>
        <v>1</v>
      </c>
      <c r="AK79" s="54">
        <f t="shared" si="154"/>
        <v>0</v>
      </c>
      <c r="AL79" s="54">
        <f t="shared" si="155"/>
        <v>1</v>
      </c>
      <c r="AM79" s="54">
        <f t="shared" si="156"/>
        <v>0</v>
      </c>
      <c r="AN79" s="54">
        <f t="shared" si="157"/>
        <v>0</v>
      </c>
      <c r="AO79" s="54">
        <f t="shared" si="158"/>
        <v>0</v>
      </c>
      <c r="AP79" s="54">
        <f t="shared" si="159"/>
        <v>58</v>
      </c>
      <c r="AQ79" s="54">
        <f t="shared" si="160"/>
        <v>6.4444444444444446</v>
      </c>
      <c r="AR79" s="58">
        <f t="shared" si="161"/>
        <v>4</v>
      </c>
      <c r="AS79" s="1">
        <f t="shared" si="162"/>
        <v>1</v>
      </c>
      <c r="AT79" s="1">
        <f t="shared" si="163"/>
        <v>1</v>
      </c>
      <c r="AU79" s="1">
        <f t="shared" si="164"/>
        <v>2</v>
      </c>
      <c r="AV79" s="1">
        <f t="shared" si="165"/>
        <v>1</v>
      </c>
      <c r="AW79" s="1">
        <f t="shared" si="166"/>
        <v>0</v>
      </c>
      <c r="AX79" s="1">
        <f t="shared" si="167"/>
        <v>0</v>
      </c>
      <c r="AY79" s="1" t="str">
        <f t="shared" si="93"/>
        <v>Arnau Massana</v>
      </c>
      <c r="AZ79" s="1" t="b">
        <f t="shared" si="94"/>
        <v>0</v>
      </c>
      <c r="BA79" s="1" t="str">
        <f t="shared" si="95"/>
        <v>Arnau Massana</v>
      </c>
      <c r="BB79" s="1">
        <f t="shared" si="96"/>
        <v>9</v>
      </c>
    </row>
    <row r="80" spans="1:54" ht="12.75" customHeight="1">
      <c r="A80" s="178"/>
      <c r="B80" s="55">
        <v>33</v>
      </c>
      <c r="C80" s="55">
        <v>15</v>
      </c>
      <c r="D80" s="54" t="str">
        <f>VLOOKUP((B80*10)+2,'Llistat de jugadors'!$K$3:$AQ$322,33,0)</f>
        <v>Aina Martín</v>
      </c>
      <c r="E80" s="13">
        <v>4</v>
      </c>
      <c r="F80" s="13">
        <v>1</v>
      </c>
      <c r="G80" s="13">
        <v>3</v>
      </c>
      <c r="H80" s="55">
        <f t="shared" si="134"/>
        <v>8</v>
      </c>
      <c r="I80" s="54">
        <f t="shared" si="135"/>
        <v>0</v>
      </c>
      <c r="J80" s="54">
        <f t="shared" si="136"/>
        <v>0</v>
      </c>
      <c r="K80" s="54">
        <f t="shared" si="137"/>
        <v>1</v>
      </c>
      <c r="L80" s="54">
        <f t="shared" si="138"/>
        <v>1</v>
      </c>
      <c r="M80" s="54">
        <f t="shared" si="139"/>
        <v>0</v>
      </c>
      <c r="N80" s="54">
        <f t="shared" si="140"/>
        <v>1</v>
      </c>
      <c r="O80" s="54">
        <f t="shared" si="141"/>
        <v>0</v>
      </c>
      <c r="P80" s="55">
        <f t="shared" si="129"/>
        <v>33</v>
      </c>
      <c r="Q80" s="54" t="str">
        <f t="shared" si="142"/>
        <v>Aina Martín</v>
      </c>
      <c r="R80" s="12">
        <v>0</v>
      </c>
      <c r="S80" s="12">
        <v>10</v>
      </c>
      <c r="T80" s="12">
        <v>3</v>
      </c>
      <c r="U80" s="54">
        <f t="shared" si="143"/>
        <v>13</v>
      </c>
      <c r="V80" s="54">
        <f t="shared" si="144"/>
        <v>1</v>
      </c>
      <c r="W80" s="54">
        <f t="shared" si="145"/>
        <v>0</v>
      </c>
      <c r="X80" s="54">
        <f t="shared" si="146"/>
        <v>0</v>
      </c>
      <c r="Y80" s="54">
        <f t="shared" si="147"/>
        <v>1</v>
      </c>
      <c r="Z80" s="54">
        <f t="shared" si="148"/>
        <v>0</v>
      </c>
      <c r="AA80" s="54">
        <f t="shared" si="149"/>
        <v>0</v>
      </c>
      <c r="AB80" s="54">
        <f t="shared" si="150"/>
        <v>1</v>
      </c>
      <c r="AC80" s="55">
        <f t="shared" si="132"/>
        <v>33</v>
      </c>
      <c r="AD80" s="54" t="str">
        <f t="shared" si="111"/>
        <v>Aina Martín</v>
      </c>
      <c r="AE80" s="12">
        <v>1</v>
      </c>
      <c r="AF80" s="12">
        <v>4</v>
      </c>
      <c r="AG80" s="12">
        <v>3</v>
      </c>
      <c r="AH80" s="54">
        <f t="shared" si="151"/>
        <v>8</v>
      </c>
      <c r="AI80" s="54">
        <f t="shared" si="152"/>
        <v>0</v>
      </c>
      <c r="AJ80" s="54">
        <f t="shared" si="153"/>
        <v>0</v>
      </c>
      <c r="AK80" s="54">
        <f t="shared" si="154"/>
        <v>1</v>
      </c>
      <c r="AL80" s="54">
        <f t="shared" si="155"/>
        <v>1</v>
      </c>
      <c r="AM80" s="54">
        <f t="shared" si="156"/>
        <v>0</v>
      </c>
      <c r="AN80" s="54">
        <f t="shared" si="157"/>
        <v>1</v>
      </c>
      <c r="AO80" s="54">
        <f t="shared" si="158"/>
        <v>0</v>
      </c>
      <c r="AP80" s="54">
        <f t="shared" si="159"/>
        <v>29</v>
      </c>
      <c r="AQ80" s="54">
        <f t="shared" si="160"/>
        <v>3.2222222222222223</v>
      </c>
      <c r="AR80" s="58">
        <f t="shared" si="161"/>
        <v>1</v>
      </c>
      <c r="AS80" s="1">
        <f t="shared" si="162"/>
        <v>0</v>
      </c>
      <c r="AT80" s="1">
        <f t="shared" si="163"/>
        <v>2</v>
      </c>
      <c r="AU80" s="1">
        <f t="shared" si="164"/>
        <v>3</v>
      </c>
      <c r="AV80" s="1">
        <f t="shared" si="165"/>
        <v>0</v>
      </c>
      <c r="AW80" s="1">
        <f t="shared" si="166"/>
        <v>2</v>
      </c>
      <c r="AX80" s="1">
        <f t="shared" si="167"/>
        <v>1</v>
      </c>
      <c r="AY80" s="1" t="str">
        <f t="shared" si="93"/>
        <v>Aina Martín</v>
      </c>
      <c r="AZ80" s="1" t="b">
        <f t="shared" si="94"/>
        <v>0</v>
      </c>
      <c r="BA80" s="1" t="str">
        <f t="shared" si="95"/>
        <v>Aina Martín</v>
      </c>
      <c r="BB80" s="1">
        <f t="shared" si="96"/>
        <v>9</v>
      </c>
    </row>
    <row r="81" spans="1:54" ht="12.75" customHeight="1">
      <c r="A81" s="178"/>
      <c r="B81" s="55">
        <v>34</v>
      </c>
      <c r="C81" s="55">
        <v>16</v>
      </c>
      <c r="D81" s="54" t="str">
        <f>VLOOKUP((B81*10)+2,'Llistat de jugadors'!$K$3:$AQ$322,33,0)</f>
        <v>Maria Pignatelli</v>
      </c>
      <c r="E81" s="13">
        <v>0</v>
      </c>
      <c r="F81" s="13">
        <v>0</v>
      </c>
      <c r="G81" s="13">
        <v>0</v>
      </c>
      <c r="H81" s="55">
        <f t="shared" si="134"/>
        <v>0</v>
      </c>
      <c r="I81" s="54">
        <f t="shared" si="135"/>
        <v>0</v>
      </c>
      <c r="J81" s="54">
        <f t="shared" si="136"/>
        <v>0</v>
      </c>
      <c r="K81" s="54">
        <f t="shared" si="137"/>
        <v>0</v>
      </c>
      <c r="L81" s="54">
        <f t="shared" si="138"/>
        <v>0</v>
      </c>
      <c r="M81" s="54">
        <f t="shared" si="139"/>
        <v>0</v>
      </c>
      <c r="N81" s="54">
        <f t="shared" si="140"/>
        <v>0</v>
      </c>
      <c r="O81" s="54">
        <f t="shared" si="141"/>
        <v>3</v>
      </c>
      <c r="P81" s="55">
        <f t="shared" si="129"/>
        <v>34</v>
      </c>
      <c r="Q81" s="54" t="str">
        <f t="shared" si="142"/>
        <v>Maria Pignatelli</v>
      </c>
      <c r="R81" s="12">
        <v>4</v>
      </c>
      <c r="S81" s="12">
        <v>2</v>
      </c>
      <c r="T81" s="12">
        <v>2</v>
      </c>
      <c r="U81" s="54">
        <f t="shared" si="143"/>
        <v>8</v>
      </c>
      <c r="V81" s="54">
        <f t="shared" si="144"/>
        <v>0</v>
      </c>
      <c r="W81" s="54">
        <f t="shared" si="145"/>
        <v>0</v>
      </c>
      <c r="X81" s="54">
        <f t="shared" si="146"/>
        <v>1</v>
      </c>
      <c r="Y81" s="54">
        <f t="shared" si="147"/>
        <v>0</v>
      </c>
      <c r="Z81" s="54">
        <f t="shared" si="148"/>
        <v>2</v>
      </c>
      <c r="AA81" s="54">
        <f t="shared" si="149"/>
        <v>0</v>
      </c>
      <c r="AB81" s="54">
        <f t="shared" si="150"/>
        <v>0</v>
      </c>
      <c r="AC81" s="55">
        <f t="shared" si="132"/>
        <v>34</v>
      </c>
      <c r="AD81" s="54" t="str">
        <f t="shared" si="111"/>
        <v>Maria Pignatelli</v>
      </c>
      <c r="AE81" s="12">
        <v>2</v>
      </c>
      <c r="AF81" s="12">
        <v>6</v>
      </c>
      <c r="AG81" s="12">
        <v>0</v>
      </c>
      <c r="AH81" s="54">
        <f t="shared" si="151"/>
        <v>8</v>
      </c>
      <c r="AI81" s="54">
        <f t="shared" si="152"/>
        <v>0</v>
      </c>
      <c r="AJ81" s="54">
        <f t="shared" si="153"/>
        <v>1</v>
      </c>
      <c r="AK81" s="54">
        <f t="shared" si="154"/>
        <v>0</v>
      </c>
      <c r="AL81" s="54">
        <f t="shared" si="155"/>
        <v>0</v>
      </c>
      <c r="AM81" s="54">
        <f t="shared" si="156"/>
        <v>1</v>
      </c>
      <c r="AN81" s="54">
        <f t="shared" si="157"/>
        <v>0</v>
      </c>
      <c r="AO81" s="54">
        <f t="shared" si="158"/>
        <v>1</v>
      </c>
      <c r="AP81" s="54">
        <f t="shared" si="159"/>
        <v>16</v>
      </c>
      <c r="AQ81" s="54">
        <f t="shared" si="160"/>
        <v>1.7777777777777777</v>
      </c>
      <c r="AR81" s="58">
        <f t="shared" si="161"/>
        <v>0</v>
      </c>
      <c r="AS81" s="1">
        <f t="shared" si="162"/>
        <v>1</v>
      </c>
      <c r="AT81" s="1">
        <f t="shared" si="163"/>
        <v>1</v>
      </c>
      <c r="AU81" s="1">
        <f t="shared" si="164"/>
        <v>0</v>
      </c>
      <c r="AV81" s="1">
        <f t="shared" si="165"/>
        <v>3</v>
      </c>
      <c r="AW81" s="1">
        <f t="shared" si="166"/>
        <v>0</v>
      </c>
      <c r="AX81" s="1">
        <f t="shared" si="167"/>
        <v>4</v>
      </c>
      <c r="AY81" s="1" t="str">
        <f t="shared" si="93"/>
        <v>Maria Pignatelli</v>
      </c>
      <c r="AZ81" s="1" t="b">
        <f t="shared" si="94"/>
        <v>0</v>
      </c>
      <c r="BA81" s="1" t="str">
        <f t="shared" si="95"/>
        <v>Maria Pignatelli</v>
      </c>
      <c r="BB81" s="1">
        <f t="shared" si="96"/>
        <v>9</v>
      </c>
    </row>
    <row r="82" spans="1:54" ht="12.75" customHeight="1">
      <c r="A82" s="178"/>
      <c r="B82" s="55">
        <v>35</v>
      </c>
      <c r="C82" s="55">
        <v>17</v>
      </c>
      <c r="D82" s="54" t="str">
        <f>VLOOKUP((B82*10)+2,'Llistat de jugadors'!$K$3:$AQ$322,33,0)</f>
        <v>Dani Rodríguez</v>
      </c>
      <c r="E82" s="13">
        <v>4</v>
      </c>
      <c r="F82" s="13">
        <v>0</v>
      </c>
      <c r="G82" s="13">
        <v>6</v>
      </c>
      <c r="H82" s="55">
        <f t="shared" si="134"/>
        <v>10</v>
      </c>
      <c r="I82" s="54">
        <f t="shared" si="135"/>
        <v>0</v>
      </c>
      <c r="J82" s="54">
        <f t="shared" si="136"/>
        <v>1</v>
      </c>
      <c r="K82" s="54">
        <f t="shared" si="137"/>
        <v>1</v>
      </c>
      <c r="L82" s="54">
        <f t="shared" si="138"/>
        <v>0</v>
      </c>
      <c r="M82" s="54">
        <f t="shared" si="139"/>
        <v>0</v>
      </c>
      <c r="N82" s="54">
        <f t="shared" si="140"/>
        <v>0</v>
      </c>
      <c r="O82" s="54">
        <f t="shared" si="141"/>
        <v>1</v>
      </c>
      <c r="P82" s="55">
        <f t="shared" si="129"/>
        <v>35</v>
      </c>
      <c r="Q82" s="54" t="str">
        <f t="shared" si="142"/>
        <v>Dani Rodríguez</v>
      </c>
      <c r="R82" s="12">
        <v>3</v>
      </c>
      <c r="S82" s="12">
        <v>6</v>
      </c>
      <c r="T82" s="12">
        <v>0</v>
      </c>
      <c r="U82" s="54">
        <f t="shared" si="143"/>
        <v>9</v>
      </c>
      <c r="V82" s="54">
        <f t="shared" si="144"/>
        <v>0</v>
      </c>
      <c r="W82" s="54">
        <f t="shared" si="145"/>
        <v>1</v>
      </c>
      <c r="X82" s="54">
        <f t="shared" si="146"/>
        <v>0</v>
      </c>
      <c r="Y82" s="54">
        <f t="shared" si="147"/>
        <v>1</v>
      </c>
      <c r="Z82" s="54">
        <f t="shared" si="148"/>
        <v>0</v>
      </c>
      <c r="AA82" s="54">
        <f t="shared" si="149"/>
        <v>0</v>
      </c>
      <c r="AB82" s="54">
        <f t="shared" si="150"/>
        <v>1</v>
      </c>
      <c r="AC82" s="55">
        <f t="shared" si="132"/>
        <v>35</v>
      </c>
      <c r="AD82" s="54" t="str">
        <f t="shared" si="111"/>
        <v>Dani Rodríguez</v>
      </c>
      <c r="AE82" s="12">
        <v>2</v>
      </c>
      <c r="AF82" s="12">
        <v>10</v>
      </c>
      <c r="AG82" s="12">
        <v>1</v>
      </c>
      <c r="AH82" s="54">
        <f t="shared" si="151"/>
        <v>13</v>
      </c>
      <c r="AI82" s="54">
        <f t="shared" si="152"/>
        <v>1</v>
      </c>
      <c r="AJ82" s="54">
        <f t="shared" si="153"/>
        <v>0</v>
      </c>
      <c r="AK82" s="54">
        <f t="shared" si="154"/>
        <v>0</v>
      </c>
      <c r="AL82" s="54">
        <f t="shared" si="155"/>
        <v>0</v>
      </c>
      <c r="AM82" s="54">
        <f t="shared" si="156"/>
        <v>1</v>
      </c>
      <c r="AN82" s="54">
        <f t="shared" si="157"/>
        <v>1</v>
      </c>
      <c r="AO82" s="54">
        <f t="shared" si="158"/>
        <v>0</v>
      </c>
      <c r="AP82" s="54">
        <f t="shared" si="159"/>
        <v>32</v>
      </c>
      <c r="AQ82" s="54">
        <f t="shared" si="160"/>
        <v>3.5555555555555554</v>
      </c>
      <c r="AR82" s="58">
        <f t="shared" si="161"/>
        <v>1</v>
      </c>
      <c r="AS82" s="1">
        <f t="shared" si="162"/>
        <v>2</v>
      </c>
      <c r="AT82" s="1">
        <f t="shared" si="163"/>
        <v>1</v>
      </c>
      <c r="AU82" s="1">
        <f t="shared" si="164"/>
        <v>1</v>
      </c>
      <c r="AV82" s="1">
        <f t="shared" si="165"/>
        <v>1</v>
      </c>
      <c r="AW82" s="1">
        <f t="shared" si="166"/>
        <v>1</v>
      </c>
      <c r="AX82" s="1">
        <f t="shared" si="167"/>
        <v>2</v>
      </c>
      <c r="AY82" s="1" t="str">
        <f t="shared" si="93"/>
        <v>Dani Rodríguez</v>
      </c>
      <c r="AZ82" s="1" t="b">
        <f t="shared" si="94"/>
        <v>0</v>
      </c>
      <c r="BA82" s="1" t="str">
        <f t="shared" si="95"/>
        <v>Dani Rodríguez</v>
      </c>
      <c r="BB82" s="1">
        <f t="shared" si="96"/>
        <v>9</v>
      </c>
    </row>
    <row r="83" spans="1:54" ht="12.75" customHeight="1">
      <c r="A83" s="178"/>
      <c r="B83" s="55">
        <v>36</v>
      </c>
      <c r="C83" s="55">
        <v>18</v>
      </c>
      <c r="D83" s="54" t="str">
        <f>VLOOKUP((B83*10)+2,'Llistat de jugadors'!$K$3:$AQ$322,33,0)</f>
        <v>Ruben Roncel</v>
      </c>
      <c r="E83" s="13">
        <v>4</v>
      </c>
      <c r="F83" s="13">
        <v>3</v>
      </c>
      <c r="G83" s="13">
        <v>10</v>
      </c>
      <c r="H83" s="55">
        <f t="shared" si="134"/>
        <v>17</v>
      </c>
      <c r="I83" s="54">
        <f t="shared" si="135"/>
        <v>1</v>
      </c>
      <c r="J83" s="54">
        <f t="shared" si="136"/>
        <v>0</v>
      </c>
      <c r="K83" s="54">
        <f t="shared" si="137"/>
        <v>1</v>
      </c>
      <c r="L83" s="54">
        <f t="shared" si="138"/>
        <v>1</v>
      </c>
      <c r="M83" s="54">
        <f t="shared" si="139"/>
        <v>0</v>
      </c>
      <c r="N83" s="54">
        <f t="shared" si="140"/>
        <v>0</v>
      </c>
      <c r="O83" s="54">
        <f t="shared" si="141"/>
        <v>0</v>
      </c>
      <c r="P83" s="55">
        <f t="shared" si="129"/>
        <v>36</v>
      </c>
      <c r="Q83" s="54" t="str">
        <f t="shared" si="142"/>
        <v>Ruben Roncel</v>
      </c>
      <c r="R83" s="12">
        <v>2</v>
      </c>
      <c r="S83" s="12">
        <v>4</v>
      </c>
      <c r="T83" s="12">
        <v>2</v>
      </c>
      <c r="U83" s="54">
        <f t="shared" si="143"/>
        <v>8</v>
      </c>
      <c r="V83" s="54">
        <f t="shared" si="144"/>
        <v>0</v>
      </c>
      <c r="W83" s="54">
        <f t="shared" si="145"/>
        <v>0</v>
      </c>
      <c r="X83" s="54">
        <f t="shared" si="146"/>
        <v>1</v>
      </c>
      <c r="Y83" s="54">
        <f t="shared" si="147"/>
        <v>0</v>
      </c>
      <c r="Z83" s="54">
        <f t="shared" si="148"/>
        <v>2</v>
      </c>
      <c r="AA83" s="54">
        <f t="shared" si="149"/>
        <v>0</v>
      </c>
      <c r="AB83" s="54">
        <f t="shared" si="150"/>
        <v>0</v>
      </c>
      <c r="AC83" s="55">
        <f t="shared" si="132"/>
        <v>36</v>
      </c>
      <c r="AD83" s="54" t="str">
        <f t="shared" si="111"/>
        <v>Ruben Roncel</v>
      </c>
      <c r="AE83" s="12">
        <v>10</v>
      </c>
      <c r="AF83" s="12">
        <v>4</v>
      </c>
      <c r="AG83" s="12">
        <v>10</v>
      </c>
      <c r="AH83" s="54">
        <f t="shared" si="151"/>
        <v>24</v>
      </c>
      <c r="AI83" s="54">
        <f t="shared" si="152"/>
        <v>2</v>
      </c>
      <c r="AJ83" s="54">
        <f t="shared" si="153"/>
        <v>0</v>
      </c>
      <c r="AK83" s="54">
        <f t="shared" si="154"/>
        <v>1</v>
      </c>
      <c r="AL83" s="54">
        <f t="shared" si="155"/>
        <v>0</v>
      </c>
      <c r="AM83" s="54">
        <f t="shared" si="156"/>
        <v>0</v>
      </c>
      <c r="AN83" s="54">
        <f t="shared" si="157"/>
        <v>0</v>
      </c>
      <c r="AO83" s="54">
        <f t="shared" si="158"/>
        <v>0</v>
      </c>
      <c r="AP83" s="54">
        <f t="shared" si="159"/>
        <v>49</v>
      </c>
      <c r="AQ83" s="54">
        <f t="shared" si="160"/>
        <v>5.4444444444444446</v>
      </c>
      <c r="AR83" s="58">
        <f t="shared" si="161"/>
        <v>3</v>
      </c>
      <c r="AS83" s="1">
        <f t="shared" si="162"/>
        <v>0</v>
      </c>
      <c r="AT83" s="1">
        <f t="shared" si="163"/>
        <v>3</v>
      </c>
      <c r="AU83" s="1">
        <f t="shared" si="164"/>
        <v>1</v>
      </c>
      <c r="AV83" s="1">
        <f t="shared" si="165"/>
        <v>2</v>
      </c>
      <c r="AW83" s="1">
        <f t="shared" si="166"/>
        <v>0</v>
      </c>
      <c r="AX83" s="1">
        <f t="shared" si="167"/>
        <v>0</v>
      </c>
      <c r="AY83" s="1" t="str">
        <f t="shared" si="93"/>
        <v>Ruben Roncel</v>
      </c>
      <c r="AZ83" s="1" t="b">
        <f t="shared" si="94"/>
        <v>0</v>
      </c>
      <c r="BA83" s="1" t="str">
        <f t="shared" si="95"/>
        <v>Ruben Roncel</v>
      </c>
      <c r="BB83" s="1">
        <f t="shared" si="96"/>
        <v>9</v>
      </c>
    </row>
    <row r="84" spans="1:54" ht="12.75" customHeight="1">
      <c r="A84" s="178"/>
      <c r="B84" s="55">
        <v>37</v>
      </c>
      <c r="C84" s="55"/>
      <c r="D84" s="54" t="e">
        <f>VLOOKUP((B84*10)+2,'Llistat de jugadors'!$K$3:$AQ$322,33,0)</f>
        <v>#N/A</v>
      </c>
      <c r="E84" s="13"/>
      <c r="F84" s="13"/>
      <c r="G84" s="13"/>
      <c r="H84" s="55">
        <f t="shared" si="134"/>
        <v>0</v>
      </c>
      <c r="I84" s="54">
        <f t="shared" si="135"/>
        <v>0</v>
      </c>
      <c r="J84" s="54">
        <f t="shared" si="136"/>
        <v>0</v>
      </c>
      <c r="K84" s="54">
        <f t="shared" si="137"/>
        <v>0</v>
      </c>
      <c r="L84" s="54">
        <f t="shared" si="138"/>
        <v>0</v>
      </c>
      <c r="M84" s="54">
        <f t="shared" si="139"/>
        <v>0</v>
      </c>
      <c r="N84" s="54">
        <f t="shared" si="140"/>
        <v>0</v>
      </c>
      <c r="O84" s="54">
        <f t="shared" si="141"/>
        <v>0</v>
      </c>
      <c r="P84" s="55">
        <f t="shared" si="129"/>
        <v>37</v>
      </c>
      <c r="Q84" s="54" t="e">
        <f t="shared" si="142"/>
        <v>#N/A</v>
      </c>
      <c r="R84" s="12"/>
      <c r="S84" s="12"/>
      <c r="T84" s="12"/>
      <c r="U84" s="54">
        <f t="shared" si="143"/>
        <v>0</v>
      </c>
      <c r="V84" s="54">
        <f t="shared" si="144"/>
        <v>0</v>
      </c>
      <c r="W84" s="54">
        <f t="shared" si="145"/>
        <v>0</v>
      </c>
      <c r="X84" s="54">
        <f t="shared" si="146"/>
        <v>0</v>
      </c>
      <c r="Y84" s="54">
        <f t="shared" si="147"/>
        <v>0</v>
      </c>
      <c r="Z84" s="54">
        <f t="shared" si="148"/>
        <v>0</v>
      </c>
      <c r="AA84" s="54">
        <f t="shared" si="149"/>
        <v>0</v>
      </c>
      <c r="AB84" s="54">
        <f t="shared" si="150"/>
        <v>0</v>
      </c>
      <c r="AC84" s="55">
        <f t="shared" si="132"/>
        <v>37</v>
      </c>
      <c r="AD84" s="54" t="e">
        <f t="shared" si="111"/>
        <v>#N/A</v>
      </c>
      <c r="AE84" s="12"/>
      <c r="AF84" s="12"/>
      <c r="AG84" s="12"/>
      <c r="AH84" s="54">
        <f t="shared" si="151"/>
        <v>0</v>
      </c>
      <c r="AI84" s="54">
        <f t="shared" si="152"/>
        <v>0</v>
      </c>
      <c r="AJ84" s="54">
        <f t="shared" si="153"/>
        <v>0</v>
      </c>
      <c r="AK84" s="54">
        <f t="shared" si="154"/>
        <v>0</v>
      </c>
      <c r="AL84" s="54">
        <f t="shared" si="155"/>
        <v>0</v>
      </c>
      <c r="AM84" s="54">
        <f t="shared" si="156"/>
        <v>0</v>
      </c>
      <c r="AN84" s="54">
        <f t="shared" si="157"/>
        <v>0</v>
      </c>
      <c r="AO84" s="54">
        <f t="shared" si="158"/>
        <v>0</v>
      </c>
      <c r="AP84" s="54">
        <f t="shared" si="159"/>
        <v>0</v>
      </c>
      <c r="AQ84" s="54" t="e">
        <f t="shared" si="160"/>
        <v>#DIV/0!</v>
      </c>
      <c r="AR84" s="58">
        <f t="shared" si="161"/>
        <v>0</v>
      </c>
      <c r="AS84" s="1">
        <f t="shared" si="162"/>
        <v>0</v>
      </c>
      <c r="AT84" s="1">
        <f t="shared" si="163"/>
        <v>0</v>
      </c>
      <c r="AU84" s="1">
        <f t="shared" si="164"/>
        <v>0</v>
      </c>
      <c r="AV84" s="1">
        <f t="shared" si="165"/>
        <v>0</v>
      </c>
      <c r="AW84" s="1">
        <f t="shared" si="166"/>
        <v>0</v>
      </c>
      <c r="AX84" s="1">
        <f t="shared" si="167"/>
        <v>0</v>
      </c>
      <c r="AY84" s="1" t="str">
        <f t="shared" si="93"/>
        <v/>
      </c>
      <c r="AZ84" s="1" t="b">
        <f t="shared" si="94"/>
        <v>1</v>
      </c>
      <c r="BA84" s="1" t="str">
        <f t="shared" si="95"/>
        <v/>
      </c>
      <c r="BB84" s="1" t="str">
        <f t="shared" si="96"/>
        <v/>
      </c>
    </row>
    <row r="85" spans="1:54" ht="12.75" customHeight="1">
      <c r="A85" s="178"/>
      <c r="B85" s="55">
        <v>38</v>
      </c>
      <c r="C85" s="55"/>
      <c r="D85" s="54" t="e">
        <f>VLOOKUP((B85*10)+2,'Llistat de jugadors'!$K$3:$AQ$322,33,0)</f>
        <v>#N/A</v>
      </c>
      <c r="E85" s="13"/>
      <c r="F85" s="13"/>
      <c r="G85" s="13"/>
      <c r="H85" s="55">
        <f t="shared" si="134"/>
        <v>0</v>
      </c>
      <c r="I85" s="54">
        <f t="shared" si="135"/>
        <v>0</v>
      </c>
      <c r="J85" s="54">
        <f t="shared" si="136"/>
        <v>0</v>
      </c>
      <c r="K85" s="54">
        <f t="shared" si="137"/>
        <v>0</v>
      </c>
      <c r="L85" s="54">
        <f t="shared" si="138"/>
        <v>0</v>
      </c>
      <c r="M85" s="54">
        <f t="shared" si="139"/>
        <v>0</v>
      </c>
      <c r="N85" s="54">
        <f t="shared" si="140"/>
        <v>0</v>
      </c>
      <c r="O85" s="54">
        <f t="shared" si="141"/>
        <v>0</v>
      </c>
      <c r="P85" s="55">
        <f t="shared" si="129"/>
        <v>38</v>
      </c>
      <c r="Q85" s="54" t="e">
        <f t="shared" si="142"/>
        <v>#N/A</v>
      </c>
      <c r="R85" s="12"/>
      <c r="S85" s="12"/>
      <c r="T85" s="12"/>
      <c r="U85" s="54">
        <f t="shared" si="143"/>
        <v>0</v>
      </c>
      <c r="V85" s="54">
        <f t="shared" si="144"/>
        <v>0</v>
      </c>
      <c r="W85" s="54">
        <f t="shared" si="145"/>
        <v>0</v>
      </c>
      <c r="X85" s="54">
        <f t="shared" si="146"/>
        <v>0</v>
      </c>
      <c r="Y85" s="54">
        <f t="shared" si="147"/>
        <v>0</v>
      </c>
      <c r="Z85" s="54">
        <f t="shared" si="148"/>
        <v>0</v>
      </c>
      <c r="AA85" s="54">
        <f t="shared" si="149"/>
        <v>0</v>
      </c>
      <c r="AB85" s="54">
        <f t="shared" si="150"/>
        <v>0</v>
      </c>
      <c r="AC85" s="55">
        <f t="shared" si="132"/>
        <v>38</v>
      </c>
      <c r="AD85" s="54" t="e">
        <f t="shared" si="111"/>
        <v>#N/A</v>
      </c>
      <c r="AE85" s="12"/>
      <c r="AF85" s="12"/>
      <c r="AG85" s="12"/>
      <c r="AH85" s="54">
        <f t="shared" si="151"/>
        <v>0</v>
      </c>
      <c r="AI85" s="54">
        <f t="shared" si="152"/>
        <v>0</v>
      </c>
      <c r="AJ85" s="54">
        <f t="shared" si="153"/>
        <v>0</v>
      </c>
      <c r="AK85" s="54">
        <f t="shared" si="154"/>
        <v>0</v>
      </c>
      <c r="AL85" s="54">
        <f t="shared" si="155"/>
        <v>0</v>
      </c>
      <c r="AM85" s="54">
        <f t="shared" si="156"/>
        <v>0</v>
      </c>
      <c r="AN85" s="54">
        <f t="shared" si="157"/>
        <v>0</v>
      </c>
      <c r="AO85" s="54">
        <f t="shared" si="158"/>
        <v>0</v>
      </c>
      <c r="AP85" s="54">
        <f t="shared" si="159"/>
        <v>0</v>
      </c>
      <c r="AQ85" s="54" t="e">
        <f t="shared" si="160"/>
        <v>#DIV/0!</v>
      </c>
      <c r="AR85" s="58">
        <f t="shared" si="161"/>
        <v>0</v>
      </c>
      <c r="AS85" s="1">
        <f t="shared" si="162"/>
        <v>0</v>
      </c>
      <c r="AT85" s="1">
        <f t="shared" si="163"/>
        <v>0</v>
      </c>
      <c r="AU85" s="1">
        <f t="shared" si="164"/>
        <v>0</v>
      </c>
      <c r="AV85" s="1">
        <f t="shared" si="165"/>
        <v>0</v>
      </c>
      <c r="AW85" s="1">
        <f t="shared" si="166"/>
        <v>0</v>
      </c>
      <c r="AX85" s="1">
        <f t="shared" si="167"/>
        <v>0</v>
      </c>
      <c r="AY85" s="1" t="str">
        <f t="shared" si="93"/>
        <v/>
      </c>
      <c r="AZ85" s="1" t="b">
        <f t="shared" si="94"/>
        <v>1</v>
      </c>
      <c r="BA85" s="1" t="str">
        <f t="shared" si="95"/>
        <v/>
      </c>
      <c r="BB85" s="1" t="str">
        <f t="shared" si="96"/>
        <v/>
      </c>
    </row>
    <row r="86" spans="1:54" ht="12.75" customHeight="1">
      <c r="A86" s="178"/>
      <c r="B86" s="55">
        <v>39</v>
      </c>
      <c r="C86" s="55"/>
      <c r="D86" s="54" t="e">
        <f>VLOOKUP((B86*10)+2,'Llistat de jugadors'!$K$3:$AQ$322,33,0)</f>
        <v>#N/A</v>
      </c>
      <c r="E86" s="13"/>
      <c r="F86" s="13"/>
      <c r="G86" s="13"/>
      <c r="H86" s="55">
        <f t="shared" si="134"/>
        <v>0</v>
      </c>
      <c r="I86" s="54">
        <f t="shared" si="135"/>
        <v>0</v>
      </c>
      <c r="J86" s="54">
        <f t="shared" si="136"/>
        <v>0</v>
      </c>
      <c r="K86" s="54">
        <f t="shared" si="137"/>
        <v>0</v>
      </c>
      <c r="L86" s="54">
        <f t="shared" si="138"/>
        <v>0</v>
      </c>
      <c r="M86" s="54">
        <f t="shared" si="139"/>
        <v>0</v>
      </c>
      <c r="N86" s="54">
        <f t="shared" si="140"/>
        <v>0</v>
      </c>
      <c r="O86" s="54">
        <f t="shared" si="141"/>
        <v>0</v>
      </c>
      <c r="P86" s="55">
        <f t="shared" si="129"/>
        <v>39</v>
      </c>
      <c r="Q86" s="54" t="e">
        <f t="shared" si="142"/>
        <v>#N/A</v>
      </c>
      <c r="R86" s="12"/>
      <c r="S86" s="12"/>
      <c r="T86" s="12"/>
      <c r="U86" s="54">
        <f t="shared" si="143"/>
        <v>0</v>
      </c>
      <c r="V86" s="54">
        <f t="shared" si="144"/>
        <v>0</v>
      </c>
      <c r="W86" s="54">
        <f t="shared" si="145"/>
        <v>0</v>
      </c>
      <c r="X86" s="54">
        <f t="shared" si="146"/>
        <v>0</v>
      </c>
      <c r="Y86" s="54">
        <f t="shared" si="147"/>
        <v>0</v>
      </c>
      <c r="Z86" s="54">
        <f t="shared" si="148"/>
        <v>0</v>
      </c>
      <c r="AA86" s="54">
        <f t="shared" si="149"/>
        <v>0</v>
      </c>
      <c r="AB86" s="54">
        <f t="shared" si="150"/>
        <v>0</v>
      </c>
      <c r="AC86" s="55">
        <f t="shared" si="132"/>
        <v>39</v>
      </c>
      <c r="AD86" s="54" t="e">
        <f t="shared" si="111"/>
        <v>#N/A</v>
      </c>
      <c r="AE86" s="12"/>
      <c r="AF86" s="12"/>
      <c r="AG86" s="12"/>
      <c r="AH86" s="54">
        <f t="shared" si="151"/>
        <v>0</v>
      </c>
      <c r="AI86" s="54">
        <f t="shared" si="152"/>
        <v>0</v>
      </c>
      <c r="AJ86" s="54">
        <f t="shared" si="153"/>
        <v>0</v>
      </c>
      <c r="AK86" s="54">
        <f t="shared" si="154"/>
        <v>0</v>
      </c>
      <c r="AL86" s="54">
        <f t="shared" si="155"/>
        <v>0</v>
      </c>
      <c r="AM86" s="54">
        <f t="shared" si="156"/>
        <v>0</v>
      </c>
      <c r="AN86" s="54">
        <f t="shared" si="157"/>
        <v>0</v>
      </c>
      <c r="AO86" s="54">
        <f t="shared" si="158"/>
        <v>0</v>
      </c>
      <c r="AP86" s="54">
        <f t="shared" si="159"/>
        <v>0</v>
      </c>
      <c r="AQ86" s="54" t="e">
        <f t="shared" si="160"/>
        <v>#DIV/0!</v>
      </c>
      <c r="AR86" s="58">
        <f t="shared" si="161"/>
        <v>0</v>
      </c>
      <c r="AS86" s="1">
        <f t="shared" si="162"/>
        <v>0</v>
      </c>
      <c r="AT86" s="1">
        <f t="shared" si="163"/>
        <v>0</v>
      </c>
      <c r="AU86" s="1">
        <f t="shared" si="164"/>
        <v>0</v>
      </c>
      <c r="AV86" s="1">
        <f t="shared" si="165"/>
        <v>0</v>
      </c>
      <c r="AW86" s="1">
        <f t="shared" si="166"/>
        <v>0</v>
      </c>
      <c r="AX86" s="1">
        <f t="shared" si="167"/>
        <v>0</v>
      </c>
      <c r="AY86" s="1" t="str">
        <f t="shared" si="93"/>
        <v/>
      </c>
      <c r="AZ86" s="1" t="b">
        <f t="shared" si="94"/>
        <v>1</v>
      </c>
      <c r="BA86" s="1" t="str">
        <f t="shared" si="95"/>
        <v/>
      </c>
      <c r="BB86" s="1" t="str">
        <f t="shared" si="96"/>
        <v/>
      </c>
    </row>
    <row r="87" spans="1:54" ht="12.75" customHeight="1">
      <c r="A87" s="179"/>
      <c r="B87" s="55">
        <v>40</v>
      </c>
      <c r="C87" s="55"/>
      <c r="D87" s="54" t="e">
        <f>VLOOKUP((B87*10)+2,'Llistat de jugadors'!$K$3:$AQ$322,33,0)</f>
        <v>#N/A</v>
      </c>
      <c r="E87" s="13"/>
      <c r="F87" s="13"/>
      <c r="G87" s="13"/>
      <c r="H87" s="55">
        <f t="shared" si="134"/>
        <v>0</v>
      </c>
      <c r="I87" s="54">
        <f t="shared" si="135"/>
        <v>0</v>
      </c>
      <c r="J87" s="54">
        <f t="shared" si="136"/>
        <v>0</v>
      </c>
      <c r="K87" s="54">
        <f t="shared" si="137"/>
        <v>0</v>
      </c>
      <c r="L87" s="54">
        <f t="shared" si="138"/>
        <v>0</v>
      </c>
      <c r="M87" s="54">
        <f t="shared" si="139"/>
        <v>0</v>
      </c>
      <c r="N87" s="54">
        <f t="shared" si="140"/>
        <v>0</v>
      </c>
      <c r="O87" s="54">
        <f t="shared" si="141"/>
        <v>0</v>
      </c>
      <c r="P87" s="55">
        <f t="shared" si="129"/>
        <v>40</v>
      </c>
      <c r="Q87" s="54" t="e">
        <f t="shared" si="142"/>
        <v>#N/A</v>
      </c>
      <c r="R87" s="12"/>
      <c r="S87" s="12"/>
      <c r="T87" s="12"/>
      <c r="U87" s="54">
        <f t="shared" si="143"/>
        <v>0</v>
      </c>
      <c r="V87" s="54">
        <f t="shared" si="144"/>
        <v>0</v>
      </c>
      <c r="W87" s="54">
        <f t="shared" si="145"/>
        <v>0</v>
      </c>
      <c r="X87" s="54">
        <f t="shared" si="146"/>
        <v>0</v>
      </c>
      <c r="Y87" s="54">
        <f t="shared" si="147"/>
        <v>0</v>
      </c>
      <c r="Z87" s="54">
        <f t="shared" si="148"/>
        <v>0</v>
      </c>
      <c r="AA87" s="54">
        <f t="shared" si="149"/>
        <v>0</v>
      </c>
      <c r="AB87" s="54">
        <f t="shared" si="150"/>
        <v>0</v>
      </c>
      <c r="AC87" s="55">
        <f t="shared" si="132"/>
        <v>40</v>
      </c>
      <c r="AD87" s="54" t="e">
        <f t="shared" si="111"/>
        <v>#N/A</v>
      </c>
      <c r="AE87" s="12"/>
      <c r="AF87" s="12"/>
      <c r="AG87" s="12"/>
      <c r="AH87" s="54">
        <f t="shared" si="151"/>
        <v>0</v>
      </c>
      <c r="AI87" s="54">
        <f t="shared" si="152"/>
        <v>0</v>
      </c>
      <c r="AJ87" s="54">
        <f t="shared" si="153"/>
        <v>0</v>
      </c>
      <c r="AK87" s="54">
        <f t="shared" si="154"/>
        <v>0</v>
      </c>
      <c r="AL87" s="54">
        <f t="shared" si="155"/>
        <v>0</v>
      </c>
      <c r="AM87" s="54">
        <f t="shared" si="156"/>
        <v>0</v>
      </c>
      <c r="AN87" s="54">
        <f t="shared" si="157"/>
        <v>0</v>
      </c>
      <c r="AO87" s="54">
        <f t="shared" si="158"/>
        <v>0</v>
      </c>
      <c r="AP87" s="54">
        <f t="shared" si="159"/>
        <v>0</v>
      </c>
      <c r="AQ87" s="54" t="e">
        <f t="shared" si="160"/>
        <v>#DIV/0!</v>
      </c>
      <c r="AR87" s="58">
        <f t="shared" si="161"/>
        <v>0</v>
      </c>
      <c r="AS87" s="1">
        <f t="shared" si="162"/>
        <v>0</v>
      </c>
      <c r="AT87" s="1">
        <f t="shared" si="163"/>
        <v>0</v>
      </c>
      <c r="AU87" s="1">
        <f t="shared" si="164"/>
        <v>0</v>
      </c>
      <c r="AV87" s="1">
        <f t="shared" si="165"/>
        <v>0</v>
      </c>
      <c r="AW87" s="1">
        <f t="shared" si="166"/>
        <v>0</v>
      </c>
      <c r="AX87" s="1">
        <f t="shared" si="167"/>
        <v>0</v>
      </c>
      <c r="AY87" s="1" t="str">
        <f t="shared" si="93"/>
        <v/>
      </c>
      <c r="AZ87" s="1" t="b">
        <f t="shared" si="94"/>
        <v>1</v>
      </c>
      <c r="BA87" s="1" t="str">
        <f t="shared" si="95"/>
        <v/>
      </c>
      <c r="BB87" s="1" t="str">
        <f t="shared" si="96"/>
        <v/>
      </c>
    </row>
    <row r="88" spans="1:54" ht="59.25">
      <c r="A88" s="56"/>
      <c r="B88" s="51" t="s">
        <v>312</v>
      </c>
      <c r="C88" s="51"/>
      <c r="D88" s="192">
        <v>1</v>
      </c>
      <c r="E88" s="192"/>
      <c r="F88" s="192"/>
      <c r="G88" s="192"/>
      <c r="H88" s="192"/>
      <c r="I88" s="131"/>
      <c r="J88" s="131"/>
      <c r="K88" s="131"/>
      <c r="L88" s="131"/>
      <c r="M88" s="131"/>
      <c r="N88" s="131"/>
      <c r="O88" s="52"/>
      <c r="P88" s="192">
        <v>2</v>
      </c>
      <c r="Q88" s="192"/>
      <c r="R88" s="192"/>
      <c r="S88" s="192"/>
      <c r="T88" s="192"/>
      <c r="U88" s="192"/>
      <c r="V88" s="54">
        <f t="shared" si="133"/>
        <v>0</v>
      </c>
      <c r="W88" s="53"/>
      <c r="X88" s="53"/>
      <c r="Y88" s="53"/>
      <c r="Z88" s="52"/>
      <c r="AA88" s="52"/>
      <c r="AB88" s="52"/>
      <c r="AC88" s="192">
        <v>3</v>
      </c>
      <c r="AD88" s="192"/>
      <c r="AE88" s="192"/>
      <c r="AF88" s="192"/>
      <c r="AG88" s="192"/>
      <c r="AH88" s="192"/>
      <c r="AI88" s="52"/>
      <c r="AJ88" s="52"/>
      <c r="AK88" s="52"/>
      <c r="AL88" s="52"/>
      <c r="AM88" s="52"/>
      <c r="AN88" s="52"/>
      <c r="AO88" s="52"/>
      <c r="AP88" s="52"/>
      <c r="AQ88" s="52"/>
      <c r="AR88" s="57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2.75" customHeight="1">
      <c r="A89" s="180"/>
      <c r="B89" s="183" t="s">
        <v>313</v>
      </c>
      <c r="C89" s="181" t="s">
        <v>314</v>
      </c>
      <c r="D89" s="183" t="s">
        <v>330</v>
      </c>
      <c r="E89" s="193" t="s">
        <v>316</v>
      </c>
      <c r="F89" s="193"/>
      <c r="G89" s="193"/>
      <c r="H89" s="193"/>
      <c r="I89" s="129"/>
      <c r="J89" s="129"/>
      <c r="K89" s="129"/>
      <c r="L89" s="54"/>
      <c r="M89" s="54"/>
      <c r="N89" s="54"/>
      <c r="O89" s="54"/>
      <c r="P89" s="183" t="s">
        <v>313</v>
      </c>
      <c r="Q89" s="183" t="s">
        <v>330</v>
      </c>
      <c r="R89" s="183" t="s">
        <v>316</v>
      </c>
      <c r="S89" s="183"/>
      <c r="T89" s="183"/>
      <c r="U89" s="183"/>
      <c r="V89" s="54">
        <f t="shared" si="133"/>
        <v>0</v>
      </c>
      <c r="W89" s="54"/>
      <c r="X89" s="54"/>
      <c r="Y89" s="54"/>
      <c r="Z89" s="54"/>
      <c r="AA89" s="54"/>
      <c r="AB89" s="54"/>
      <c r="AC89" s="183" t="s">
        <v>313</v>
      </c>
      <c r="AD89" s="183" t="s">
        <v>330</v>
      </c>
      <c r="AE89" s="183" t="s">
        <v>316</v>
      </c>
      <c r="AF89" s="183"/>
      <c r="AG89" s="183"/>
      <c r="AH89" s="183"/>
      <c r="AI89" s="54"/>
      <c r="AJ89" s="54"/>
      <c r="AK89" s="54"/>
      <c r="AL89" s="54"/>
      <c r="AM89" s="54"/>
      <c r="AN89" s="54"/>
      <c r="AO89" s="54"/>
      <c r="AP89" s="54"/>
      <c r="AQ89" s="54"/>
      <c r="AR89" s="58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2.75" customHeight="1">
      <c r="A90" s="180"/>
      <c r="B90" s="183"/>
      <c r="C90" s="182"/>
      <c r="D90" s="183"/>
      <c r="E90" s="130">
        <v>1</v>
      </c>
      <c r="F90" s="130">
        <v>2</v>
      </c>
      <c r="G90" s="130">
        <v>3</v>
      </c>
      <c r="H90" s="129" t="s">
        <v>318</v>
      </c>
      <c r="I90" s="129"/>
      <c r="J90" s="129"/>
      <c r="K90" s="129"/>
      <c r="L90" s="54"/>
      <c r="M90" s="54"/>
      <c r="N90" s="54"/>
      <c r="O90" s="54"/>
      <c r="P90" s="183"/>
      <c r="Q90" s="183"/>
      <c r="R90" s="129">
        <v>1</v>
      </c>
      <c r="S90" s="129">
        <v>2</v>
      </c>
      <c r="T90" s="129">
        <v>3</v>
      </c>
      <c r="U90" s="129" t="s">
        <v>318</v>
      </c>
      <c r="V90" s="54">
        <f t="shared" si="133"/>
        <v>0</v>
      </c>
      <c r="W90" s="54"/>
      <c r="X90" s="54"/>
      <c r="Y90" s="54"/>
      <c r="Z90" s="54"/>
      <c r="AA90" s="54"/>
      <c r="AB90" s="54"/>
      <c r="AC90" s="183"/>
      <c r="AD90" s="183"/>
      <c r="AE90" s="129">
        <v>1</v>
      </c>
      <c r="AF90" s="129">
        <v>2</v>
      </c>
      <c r="AG90" s="129">
        <v>3</v>
      </c>
      <c r="AH90" s="129" t="s">
        <v>318</v>
      </c>
      <c r="AI90" s="54"/>
      <c r="AJ90" s="54"/>
      <c r="AK90" s="54"/>
      <c r="AL90" s="54"/>
      <c r="AM90" s="54"/>
      <c r="AN90" s="54"/>
      <c r="AO90" s="54"/>
      <c r="AP90" s="54"/>
      <c r="AQ90" s="54"/>
      <c r="AR90" s="58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2.75" customHeight="1">
      <c r="A91" s="177" t="s">
        <v>331</v>
      </c>
      <c r="B91" s="55">
        <v>1</v>
      </c>
      <c r="C91" s="55">
        <v>1</v>
      </c>
      <c r="D91" s="54" t="str">
        <f>VLOOKUP((B91*10)+3,'Llistat de jugadors'!$K$3:$AQ$322,33,0)</f>
        <v>Cristina Gibert</v>
      </c>
      <c r="E91" s="12">
        <v>10</v>
      </c>
      <c r="F91" s="12">
        <v>2</v>
      </c>
      <c r="G91" s="12">
        <v>10</v>
      </c>
      <c r="H91" s="55">
        <f t="shared" ref="H91:H108" si="168">E91+F91+G91</f>
        <v>22</v>
      </c>
      <c r="I91" s="54">
        <f t="shared" ref="I91:I108" si="169">COUNTIF(E91:G91,10)</f>
        <v>2</v>
      </c>
      <c r="J91" s="54">
        <f t="shared" ref="J91:J108" si="170">COUNTIF(E91:G91,6)</f>
        <v>0</v>
      </c>
      <c r="K91" s="54">
        <f t="shared" ref="K91:K108" si="171">COUNTIF(E91:G91,4)</f>
        <v>0</v>
      </c>
      <c r="L91" s="54">
        <f t="shared" ref="L91:L108" si="172">COUNTIF(E91:G91,3)</f>
        <v>0</v>
      </c>
      <c r="M91" s="54">
        <f t="shared" ref="M91:M108" si="173">COUNTIF(E91:G91,2)</f>
        <v>1</v>
      </c>
      <c r="N91" s="54">
        <f t="shared" ref="N91:N108" si="174">COUNTIF(E91:G91,1)</f>
        <v>0</v>
      </c>
      <c r="O91" s="54">
        <f t="shared" ref="O91:O108" si="175">COUNTIF(E91:G91,0)</f>
        <v>0</v>
      </c>
      <c r="P91" s="55">
        <f>B91</f>
        <v>1</v>
      </c>
      <c r="Q91" s="54" t="str">
        <f t="shared" ref="Q91:Q120" si="176">D91</f>
        <v>Cristina Gibert</v>
      </c>
      <c r="R91" s="12">
        <v>3</v>
      </c>
      <c r="S91" s="12">
        <v>1</v>
      </c>
      <c r="T91" s="12">
        <v>10</v>
      </c>
      <c r="U91" s="54">
        <f t="shared" ref="U91:U120" si="177">R91+S91+T91</f>
        <v>14</v>
      </c>
      <c r="V91" s="54">
        <f t="shared" si="133"/>
        <v>1</v>
      </c>
      <c r="W91" s="54">
        <f>COUNTIF($R$5:$T$5,6)</f>
        <v>0</v>
      </c>
      <c r="X91" s="54">
        <f>COUNTIF($R$5:$T$5,4)</f>
        <v>1</v>
      </c>
      <c r="Y91" s="54">
        <f t="shared" ref="Y91:Y120" si="178">COUNTIF(R91:T91,3)</f>
        <v>1</v>
      </c>
      <c r="Z91" s="54">
        <f t="shared" ref="Z91:Z120" si="179">COUNTIF(R91:T91,2)</f>
        <v>0</v>
      </c>
      <c r="AA91" s="54">
        <f t="shared" ref="AA91:AA120" si="180">COUNTIF(R91:T91,1)</f>
        <v>1</v>
      </c>
      <c r="AB91" s="54">
        <f t="shared" ref="AB91:AB120" si="181">COUNTIF(R91:T91,0)</f>
        <v>0</v>
      </c>
      <c r="AC91" s="55">
        <f>B91</f>
        <v>1</v>
      </c>
      <c r="AD91" s="54" t="str">
        <f t="shared" ref="AD91:AD130" si="182">Q91</f>
        <v>Cristina Gibert</v>
      </c>
      <c r="AE91" s="12">
        <v>1</v>
      </c>
      <c r="AF91" s="12">
        <v>4</v>
      </c>
      <c r="AG91" s="12">
        <v>1</v>
      </c>
      <c r="AH91" s="54">
        <f t="shared" ref="AH91:AH120" si="183">AE91+AF91+AG91</f>
        <v>6</v>
      </c>
      <c r="AI91" s="54">
        <f t="shared" ref="AI91:AI120" si="184">COUNTIF(AE91:AG91,10)</f>
        <v>0</v>
      </c>
      <c r="AJ91" s="54">
        <f t="shared" ref="AJ91:AJ120" si="185">COUNTIF(AE91:AG91,6)</f>
        <v>0</v>
      </c>
      <c r="AK91" s="54">
        <f t="shared" ref="AK91:AK120" si="186">COUNTIF(AE91:AG91,4)</f>
        <v>1</v>
      </c>
      <c r="AL91" s="54">
        <f t="shared" ref="AL91:AL120" si="187">COUNTIF(AE91:AG91,3)</f>
        <v>0</v>
      </c>
      <c r="AM91" s="54">
        <f t="shared" ref="AM91:AM120" si="188">COUNTIF(AE91:AG91,2)</f>
        <v>0</v>
      </c>
      <c r="AN91" s="54">
        <f t="shared" ref="AN91:AN120" si="189">COUNTIF(AE91:AG91,1)</f>
        <v>2</v>
      </c>
      <c r="AO91" s="54">
        <f t="shared" ref="AO91:AO120" si="190">COUNTIF(AE91:AG91,0)</f>
        <v>0</v>
      </c>
      <c r="AP91" s="54">
        <f t="shared" ref="AP91:AP120" si="191">H91+U91+AH91</f>
        <v>42</v>
      </c>
      <c r="AQ91" s="54">
        <f t="shared" ref="AQ91:AQ108" si="192">AVERAGE(E91:G91,R91:T91,AE91:AG91)</f>
        <v>4.666666666666667</v>
      </c>
      <c r="AR91" s="58">
        <f t="shared" ref="AR91:AR120" si="193">I91+V91+AI91</f>
        <v>3</v>
      </c>
      <c r="AS91" s="1">
        <f t="shared" ref="AS91:AS130" si="194">J91+W91+AJ91</f>
        <v>0</v>
      </c>
      <c r="AT91" s="1">
        <f t="shared" ref="AT91:AT130" si="195">K91+X91+AK91</f>
        <v>2</v>
      </c>
      <c r="AU91" s="1">
        <f t="shared" ref="AU91:AU130" si="196">L91+Y91+AL91</f>
        <v>1</v>
      </c>
      <c r="AV91" s="1">
        <f t="shared" ref="AV91:AV130" si="197">M91+Z91+AM91</f>
        <v>1</v>
      </c>
      <c r="AW91" s="1">
        <f t="shared" ref="AW91:AW130" si="198">N91+AA91+AN91</f>
        <v>3</v>
      </c>
      <c r="AX91" s="1">
        <f t="shared" ref="AX91:AX130" si="199">O91+AB91+AO91</f>
        <v>0</v>
      </c>
      <c r="AY91" s="1" t="str">
        <f t="shared" si="93"/>
        <v>Cristina Gibert</v>
      </c>
      <c r="AZ91" s="1" t="b">
        <f t="shared" si="94"/>
        <v>0</v>
      </c>
      <c r="BA91" s="1" t="str">
        <f t="shared" si="95"/>
        <v>Cristina Gibert</v>
      </c>
      <c r="BB91" s="1">
        <f t="shared" si="96"/>
        <v>9</v>
      </c>
    </row>
    <row r="92" spans="1:54" ht="12.75" customHeight="1">
      <c r="A92" s="178"/>
      <c r="B92" s="55">
        <v>2</v>
      </c>
      <c r="C92" s="55">
        <v>2</v>
      </c>
      <c r="D92" s="54" t="str">
        <f>VLOOKUP((B92*10)+3,'Llistat de jugadors'!$K$3:$AQ$322,33,0)</f>
        <v>Josep Mª Romaguera</v>
      </c>
      <c r="E92" s="12">
        <v>10</v>
      </c>
      <c r="F92" s="12">
        <v>10</v>
      </c>
      <c r="G92" s="12">
        <v>3</v>
      </c>
      <c r="H92" s="55">
        <f t="shared" si="168"/>
        <v>23</v>
      </c>
      <c r="I92" s="54">
        <f t="shared" si="169"/>
        <v>2</v>
      </c>
      <c r="J92" s="54">
        <f t="shared" si="170"/>
        <v>0</v>
      </c>
      <c r="K92" s="54">
        <f t="shared" si="171"/>
        <v>0</v>
      </c>
      <c r="L92" s="54">
        <f t="shared" si="172"/>
        <v>1</v>
      </c>
      <c r="M92" s="54">
        <f t="shared" si="173"/>
        <v>0</v>
      </c>
      <c r="N92" s="54">
        <f t="shared" si="174"/>
        <v>0</v>
      </c>
      <c r="O92" s="54">
        <f t="shared" si="175"/>
        <v>0</v>
      </c>
      <c r="P92" s="55">
        <f t="shared" ref="P92:P130" si="200">B92</f>
        <v>2</v>
      </c>
      <c r="Q92" s="54" t="str">
        <f t="shared" si="176"/>
        <v>Josep Mª Romaguera</v>
      </c>
      <c r="R92" s="12">
        <v>10</v>
      </c>
      <c r="S92" s="12">
        <v>3</v>
      </c>
      <c r="T92" s="12">
        <v>10</v>
      </c>
      <c r="U92" s="54">
        <f t="shared" si="177"/>
        <v>23</v>
      </c>
      <c r="V92" s="54">
        <f t="shared" si="133"/>
        <v>2</v>
      </c>
      <c r="W92" s="54">
        <f t="shared" ref="W92:W120" si="201">COUNTIF(R92:T92,6)</f>
        <v>0</v>
      </c>
      <c r="X92" s="54">
        <f t="shared" ref="X92:X120" si="202">COUNTIF(R92:T92,4)</f>
        <v>0</v>
      </c>
      <c r="Y92" s="54">
        <f t="shared" si="178"/>
        <v>1</v>
      </c>
      <c r="Z92" s="54">
        <f t="shared" si="179"/>
        <v>0</v>
      </c>
      <c r="AA92" s="54">
        <f t="shared" si="180"/>
        <v>0</v>
      </c>
      <c r="AB92" s="54">
        <f t="shared" si="181"/>
        <v>0</v>
      </c>
      <c r="AC92" s="55">
        <f t="shared" ref="AC92:AC130" si="203">B92</f>
        <v>2</v>
      </c>
      <c r="AD92" s="54" t="str">
        <f t="shared" si="182"/>
        <v>Josep Mª Romaguera</v>
      </c>
      <c r="AE92" s="12">
        <v>2</v>
      </c>
      <c r="AF92" s="12">
        <v>2</v>
      </c>
      <c r="AG92" s="12">
        <v>6</v>
      </c>
      <c r="AH92" s="54">
        <f t="shared" si="183"/>
        <v>10</v>
      </c>
      <c r="AI92" s="54">
        <f t="shared" si="184"/>
        <v>0</v>
      </c>
      <c r="AJ92" s="54">
        <f t="shared" si="185"/>
        <v>1</v>
      </c>
      <c r="AK92" s="54">
        <f t="shared" si="186"/>
        <v>0</v>
      </c>
      <c r="AL92" s="54">
        <f t="shared" si="187"/>
        <v>0</v>
      </c>
      <c r="AM92" s="54">
        <f t="shared" si="188"/>
        <v>2</v>
      </c>
      <c r="AN92" s="54">
        <f t="shared" si="189"/>
        <v>0</v>
      </c>
      <c r="AO92" s="54">
        <f t="shared" si="190"/>
        <v>0</v>
      </c>
      <c r="AP92" s="54">
        <f t="shared" si="191"/>
        <v>56</v>
      </c>
      <c r="AQ92" s="54">
        <f t="shared" si="192"/>
        <v>6.2222222222222223</v>
      </c>
      <c r="AR92" s="58">
        <f t="shared" si="193"/>
        <v>4</v>
      </c>
      <c r="AS92" s="1">
        <f t="shared" si="194"/>
        <v>1</v>
      </c>
      <c r="AT92" s="1">
        <f t="shared" si="195"/>
        <v>0</v>
      </c>
      <c r="AU92" s="1">
        <f t="shared" si="196"/>
        <v>2</v>
      </c>
      <c r="AV92" s="1">
        <f t="shared" si="197"/>
        <v>2</v>
      </c>
      <c r="AW92" s="1">
        <f t="shared" si="198"/>
        <v>0</v>
      </c>
      <c r="AX92" s="1">
        <f t="shared" si="199"/>
        <v>0</v>
      </c>
      <c r="AY92" s="1" t="str">
        <f t="shared" si="93"/>
        <v>Josep Mª Romaguera</v>
      </c>
      <c r="AZ92" s="1" t="b">
        <f t="shared" si="94"/>
        <v>0</v>
      </c>
      <c r="BA92" s="1" t="str">
        <f t="shared" si="95"/>
        <v>Josep Mª Romaguera</v>
      </c>
      <c r="BB92" s="1">
        <f t="shared" si="96"/>
        <v>9</v>
      </c>
    </row>
    <row r="93" spans="1:54" ht="12.75" customHeight="1">
      <c r="A93" s="178"/>
      <c r="B93" s="55">
        <v>3</v>
      </c>
      <c r="C93" s="55">
        <v>3</v>
      </c>
      <c r="D93" s="54" t="str">
        <f>VLOOKUP((B93*10)+3,'Llistat de jugadors'!$K$3:$AQ$322,33,0)</f>
        <v>Ona Traveria</v>
      </c>
      <c r="E93" s="12">
        <v>3</v>
      </c>
      <c r="F93" s="12">
        <v>10</v>
      </c>
      <c r="G93" s="12">
        <v>10</v>
      </c>
      <c r="H93" s="55">
        <f t="shared" si="168"/>
        <v>23</v>
      </c>
      <c r="I93" s="54">
        <f t="shared" si="169"/>
        <v>2</v>
      </c>
      <c r="J93" s="54">
        <f t="shared" si="170"/>
        <v>0</v>
      </c>
      <c r="K93" s="54">
        <f t="shared" si="171"/>
        <v>0</v>
      </c>
      <c r="L93" s="54">
        <f t="shared" si="172"/>
        <v>1</v>
      </c>
      <c r="M93" s="54">
        <f t="shared" si="173"/>
        <v>0</v>
      </c>
      <c r="N93" s="54">
        <f t="shared" si="174"/>
        <v>0</v>
      </c>
      <c r="O93" s="54">
        <f t="shared" si="175"/>
        <v>0</v>
      </c>
      <c r="P93" s="55">
        <f t="shared" si="200"/>
        <v>3</v>
      </c>
      <c r="Q93" s="54" t="str">
        <f t="shared" si="176"/>
        <v>Ona Traveria</v>
      </c>
      <c r="R93" s="12">
        <v>10</v>
      </c>
      <c r="S93" s="12">
        <v>3</v>
      </c>
      <c r="T93" s="12">
        <v>2</v>
      </c>
      <c r="U93" s="54">
        <f t="shared" si="177"/>
        <v>15</v>
      </c>
      <c r="V93" s="54">
        <f t="shared" si="133"/>
        <v>1</v>
      </c>
      <c r="W93" s="54">
        <f t="shared" si="201"/>
        <v>0</v>
      </c>
      <c r="X93" s="54">
        <f t="shared" si="202"/>
        <v>0</v>
      </c>
      <c r="Y93" s="54">
        <f t="shared" si="178"/>
        <v>1</v>
      </c>
      <c r="Z93" s="54">
        <f t="shared" si="179"/>
        <v>1</v>
      </c>
      <c r="AA93" s="54">
        <f t="shared" si="180"/>
        <v>0</v>
      </c>
      <c r="AB93" s="54">
        <f t="shared" si="181"/>
        <v>0</v>
      </c>
      <c r="AC93" s="55">
        <f t="shared" si="203"/>
        <v>3</v>
      </c>
      <c r="AD93" s="54" t="str">
        <f t="shared" si="182"/>
        <v>Ona Traveria</v>
      </c>
      <c r="AE93" s="12">
        <v>3</v>
      </c>
      <c r="AF93" s="12">
        <v>10</v>
      </c>
      <c r="AG93" s="12">
        <v>6</v>
      </c>
      <c r="AH93" s="54">
        <f t="shared" si="183"/>
        <v>19</v>
      </c>
      <c r="AI93" s="54">
        <f t="shared" si="184"/>
        <v>1</v>
      </c>
      <c r="AJ93" s="54">
        <f t="shared" si="185"/>
        <v>1</v>
      </c>
      <c r="AK93" s="54">
        <f t="shared" si="186"/>
        <v>0</v>
      </c>
      <c r="AL93" s="54">
        <f t="shared" si="187"/>
        <v>1</v>
      </c>
      <c r="AM93" s="54">
        <f t="shared" si="188"/>
        <v>0</v>
      </c>
      <c r="AN93" s="54">
        <f t="shared" si="189"/>
        <v>0</v>
      </c>
      <c r="AO93" s="54">
        <f t="shared" si="190"/>
        <v>0</v>
      </c>
      <c r="AP93" s="54">
        <f t="shared" si="191"/>
        <v>57</v>
      </c>
      <c r="AQ93" s="54">
        <f t="shared" si="192"/>
        <v>6.333333333333333</v>
      </c>
      <c r="AR93" s="58">
        <f t="shared" si="193"/>
        <v>4</v>
      </c>
      <c r="AS93" s="1">
        <f t="shared" si="194"/>
        <v>1</v>
      </c>
      <c r="AT93" s="1">
        <f t="shared" si="195"/>
        <v>0</v>
      </c>
      <c r="AU93" s="1">
        <f t="shared" si="196"/>
        <v>3</v>
      </c>
      <c r="AV93" s="1">
        <f t="shared" si="197"/>
        <v>1</v>
      </c>
      <c r="AW93" s="1">
        <f t="shared" si="198"/>
        <v>0</v>
      </c>
      <c r="AX93" s="1">
        <f t="shared" si="199"/>
        <v>0</v>
      </c>
      <c r="AY93" s="1" t="str">
        <f t="shared" si="93"/>
        <v>Ona Traveria</v>
      </c>
      <c r="AZ93" s="1" t="b">
        <f t="shared" si="94"/>
        <v>0</v>
      </c>
      <c r="BA93" s="1" t="str">
        <f t="shared" si="95"/>
        <v>Ona Traveria</v>
      </c>
      <c r="BB93" s="1">
        <f t="shared" si="96"/>
        <v>9</v>
      </c>
    </row>
    <row r="94" spans="1:54" ht="12.75" customHeight="1">
      <c r="A94" s="178"/>
      <c r="B94" s="55">
        <v>4</v>
      </c>
      <c r="C94" s="55">
        <v>4</v>
      </c>
      <c r="D94" s="54" t="str">
        <f>VLOOKUP((B94*10)+3,'Llistat de jugadors'!$K$3:$AQ$322,33,0)</f>
        <v>Cristian Luna</v>
      </c>
      <c r="E94" s="12">
        <v>6</v>
      </c>
      <c r="F94" s="12">
        <v>10</v>
      </c>
      <c r="G94" s="12">
        <v>4</v>
      </c>
      <c r="H94" s="55">
        <f t="shared" si="168"/>
        <v>20</v>
      </c>
      <c r="I94" s="54">
        <f t="shared" si="169"/>
        <v>1</v>
      </c>
      <c r="J94" s="54">
        <f t="shared" si="170"/>
        <v>1</v>
      </c>
      <c r="K94" s="54">
        <f t="shared" si="171"/>
        <v>1</v>
      </c>
      <c r="L94" s="54">
        <f t="shared" si="172"/>
        <v>0</v>
      </c>
      <c r="M94" s="54">
        <f t="shared" si="173"/>
        <v>0</v>
      </c>
      <c r="N94" s="54">
        <f t="shared" si="174"/>
        <v>0</v>
      </c>
      <c r="O94" s="54">
        <f t="shared" si="175"/>
        <v>0</v>
      </c>
      <c r="P94" s="55">
        <f t="shared" si="200"/>
        <v>4</v>
      </c>
      <c r="Q94" s="54" t="str">
        <f t="shared" si="176"/>
        <v>Cristian Luna</v>
      </c>
      <c r="R94" s="12">
        <v>10</v>
      </c>
      <c r="S94" s="12">
        <v>4</v>
      </c>
      <c r="T94" s="12">
        <v>4</v>
      </c>
      <c r="U94" s="54">
        <f t="shared" si="177"/>
        <v>18</v>
      </c>
      <c r="V94" s="54">
        <f t="shared" si="133"/>
        <v>1</v>
      </c>
      <c r="W94" s="54">
        <f t="shared" si="201"/>
        <v>0</v>
      </c>
      <c r="X94" s="54">
        <f t="shared" si="202"/>
        <v>2</v>
      </c>
      <c r="Y94" s="54">
        <f t="shared" si="178"/>
        <v>0</v>
      </c>
      <c r="Z94" s="54">
        <f t="shared" si="179"/>
        <v>0</v>
      </c>
      <c r="AA94" s="54">
        <f t="shared" si="180"/>
        <v>0</v>
      </c>
      <c r="AB94" s="54">
        <f t="shared" si="181"/>
        <v>0</v>
      </c>
      <c r="AC94" s="55">
        <f t="shared" si="203"/>
        <v>4</v>
      </c>
      <c r="AD94" s="54" t="str">
        <f t="shared" si="182"/>
        <v>Cristian Luna</v>
      </c>
      <c r="AE94" s="12">
        <v>2</v>
      </c>
      <c r="AF94" s="12">
        <v>4</v>
      </c>
      <c r="AG94" s="12">
        <v>10</v>
      </c>
      <c r="AH94" s="54">
        <f t="shared" si="183"/>
        <v>16</v>
      </c>
      <c r="AI94" s="54">
        <f t="shared" si="184"/>
        <v>1</v>
      </c>
      <c r="AJ94" s="54">
        <f t="shared" si="185"/>
        <v>0</v>
      </c>
      <c r="AK94" s="54">
        <f t="shared" si="186"/>
        <v>1</v>
      </c>
      <c r="AL94" s="54">
        <f t="shared" si="187"/>
        <v>0</v>
      </c>
      <c r="AM94" s="54">
        <f t="shared" si="188"/>
        <v>1</v>
      </c>
      <c r="AN94" s="54">
        <f t="shared" si="189"/>
        <v>0</v>
      </c>
      <c r="AO94" s="54">
        <f t="shared" si="190"/>
        <v>0</v>
      </c>
      <c r="AP94" s="54">
        <f t="shared" si="191"/>
        <v>54</v>
      </c>
      <c r="AQ94" s="54">
        <f t="shared" si="192"/>
        <v>6</v>
      </c>
      <c r="AR94" s="58">
        <f t="shared" si="193"/>
        <v>3</v>
      </c>
      <c r="AS94" s="1">
        <f t="shared" si="194"/>
        <v>1</v>
      </c>
      <c r="AT94" s="1">
        <f t="shared" si="195"/>
        <v>4</v>
      </c>
      <c r="AU94" s="1">
        <f t="shared" si="196"/>
        <v>0</v>
      </c>
      <c r="AV94" s="1">
        <f t="shared" si="197"/>
        <v>1</v>
      </c>
      <c r="AW94" s="1">
        <f t="shared" si="198"/>
        <v>0</v>
      </c>
      <c r="AX94" s="1">
        <f t="shared" si="199"/>
        <v>0</v>
      </c>
      <c r="AY94" s="1" t="str">
        <f t="shared" si="93"/>
        <v>Cristian Luna</v>
      </c>
      <c r="AZ94" s="1" t="b">
        <f t="shared" si="94"/>
        <v>0</v>
      </c>
      <c r="BA94" s="1" t="str">
        <f t="shared" si="95"/>
        <v>Cristian Luna</v>
      </c>
      <c r="BB94" s="1">
        <f t="shared" si="96"/>
        <v>9</v>
      </c>
    </row>
    <row r="95" spans="1:54" ht="12.75" customHeight="1">
      <c r="A95" s="178"/>
      <c r="B95" s="55">
        <v>5</v>
      </c>
      <c r="C95" s="55">
        <v>5</v>
      </c>
      <c r="D95" s="54" t="str">
        <f>VLOOKUP((B95*10)+3,'Llistat de jugadors'!$K$3:$AQ$322,33,0)</f>
        <v>Antonio Casado</v>
      </c>
      <c r="E95" s="13">
        <v>10</v>
      </c>
      <c r="F95" s="13">
        <v>4</v>
      </c>
      <c r="G95" s="13">
        <v>10</v>
      </c>
      <c r="H95" s="55">
        <f t="shared" si="168"/>
        <v>24</v>
      </c>
      <c r="I95" s="54">
        <f t="shared" si="169"/>
        <v>2</v>
      </c>
      <c r="J95" s="54">
        <f t="shared" si="170"/>
        <v>0</v>
      </c>
      <c r="K95" s="54">
        <f t="shared" si="171"/>
        <v>1</v>
      </c>
      <c r="L95" s="54">
        <f t="shared" si="172"/>
        <v>0</v>
      </c>
      <c r="M95" s="54">
        <f t="shared" si="173"/>
        <v>0</v>
      </c>
      <c r="N95" s="54">
        <f t="shared" si="174"/>
        <v>0</v>
      </c>
      <c r="O95" s="54">
        <f t="shared" si="175"/>
        <v>0</v>
      </c>
      <c r="P95" s="55">
        <f t="shared" si="200"/>
        <v>5</v>
      </c>
      <c r="Q95" s="54" t="str">
        <f t="shared" si="176"/>
        <v>Antonio Casado</v>
      </c>
      <c r="R95" s="12">
        <v>6</v>
      </c>
      <c r="S95" s="12">
        <v>3</v>
      </c>
      <c r="T95" s="12">
        <v>10</v>
      </c>
      <c r="U95" s="54">
        <f t="shared" si="177"/>
        <v>19</v>
      </c>
      <c r="V95" s="54">
        <f t="shared" si="133"/>
        <v>1</v>
      </c>
      <c r="W95" s="54">
        <f t="shared" si="201"/>
        <v>1</v>
      </c>
      <c r="X95" s="54">
        <f t="shared" si="202"/>
        <v>0</v>
      </c>
      <c r="Y95" s="54">
        <f t="shared" si="178"/>
        <v>1</v>
      </c>
      <c r="Z95" s="54">
        <f t="shared" si="179"/>
        <v>0</v>
      </c>
      <c r="AA95" s="54">
        <f t="shared" si="180"/>
        <v>0</v>
      </c>
      <c r="AB95" s="54">
        <f t="shared" si="181"/>
        <v>0</v>
      </c>
      <c r="AC95" s="55">
        <f t="shared" si="203"/>
        <v>5</v>
      </c>
      <c r="AD95" s="54" t="str">
        <f t="shared" si="182"/>
        <v>Antonio Casado</v>
      </c>
      <c r="AE95" s="12">
        <v>10</v>
      </c>
      <c r="AF95" s="12">
        <v>2</v>
      </c>
      <c r="AG95" s="12">
        <v>2</v>
      </c>
      <c r="AH95" s="54">
        <f t="shared" si="183"/>
        <v>14</v>
      </c>
      <c r="AI95" s="54">
        <f t="shared" si="184"/>
        <v>1</v>
      </c>
      <c r="AJ95" s="54">
        <f t="shared" si="185"/>
        <v>0</v>
      </c>
      <c r="AK95" s="54">
        <f t="shared" si="186"/>
        <v>0</v>
      </c>
      <c r="AL95" s="54">
        <f t="shared" si="187"/>
        <v>0</v>
      </c>
      <c r="AM95" s="54">
        <f t="shared" si="188"/>
        <v>2</v>
      </c>
      <c r="AN95" s="54">
        <f t="shared" si="189"/>
        <v>0</v>
      </c>
      <c r="AO95" s="54">
        <f t="shared" si="190"/>
        <v>0</v>
      </c>
      <c r="AP95" s="54">
        <f t="shared" si="191"/>
        <v>57</v>
      </c>
      <c r="AQ95" s="54">
        <f t="shared" si="192"/>
        <v>6.333333333333333</v>
      </c>
      <c r="AR95" s="58">
        <f t="shared" si="193"/>
        <v>4</v>
      </c>
      <c r="AS95" s="1">
        <f t="shared" si="194"/>
        <v>1</v>
      </c>
      <c r="AT95" s="1">
        <f t="shared" si="195"/>
        <v>1</v>
      </c>
      <c r="AU95" s="1">
        <f t="shared" si="196"/>
        <v>1</v>
      </c>
      <c r="AV95" s="1">
        <f t="shared" si="197"/>
        <v>2</v>
      </c>
      <c r="AW95" s="1">
        <f t="shared" si="198"/>
        <v>0</v>
      </c>
      <c r="AX95" s="1">
        <f t="shared" si="199"/>
        <v>0</v>
      </c>
      <c r="AY95" s="1" t="str">
        <f t="shared" si="93"/>
        <v>Antonio Casado</v>
      </c>
      <c r="AZ95" s="1" t="b">
        <f t="shared" si="94"/>
        <v>0</v>
      </c>
      <c r="BA95" s="1" t="str">
        <f t="shared" si="95"/>
        <v>Antonio Casado</v>
      </c>
      <c r="BB95" s="1">
        <f t="shared" si="96"/>
        <v>9</v>
      </c>
    </row>
    <row r="96" spans="1:54" ht="12.75" customHeight="1">
      <c r="A96" s="178"/>
      <c r="B96" s="55">
        <v>6</v>
      </c>
      <c r="C96" s="55">
        <v>6</v>
      </c>
      <c r="D96" s="54" t="str">
        <f>VLOOKUP((B96*10)+3,'Llistat de jugadors'!$K$3:$AQ$322,33,0)</f>
        <v>Cristina Roura</v>
      </c>
      <c r="E96" s="13">
        <v>0</v>
      </c>
      <c r="F96" s="13">
        <v>0</v>
      </c>
      <c r="G96" s="13">
        <v>0</v>
      </c>
      <c r="H96" s="55">
        <f t="shared" si="168"/>
        <v>0</v>
      </c>
      <c r="I96" s="54">
        <f t="shared" si="169"/>
        <v>0</v>
      </c>
      <c r="J96" s="54">
        <f t="shared" si="170"/>
        <v>0</v>
      </c>
      <c r="K96" s="54">
        <f t="shared" si="171"/>
        <v>0</v>
      </c>
      <c r="L96" s="54">
        <f t="shared" si="172"/>
        <v>0</v>
      </c>
      <c r="M96" s="54">
        <f t="shared" si="173"/>
        <v>0</v>
      </c>
      <c r="N96" s="54">
        <f t="shared" si="174"/>
        <v>0</v>
      </c>
      <c r="O96" s="54">
        <f t="shared" si="175"/>
        <v>3</v>
      </c>
      <c r="P96" s="55">
        <f t="shared" si="200"/>
        <v>6</v>
      </c>
      <c r="Q96" s="54" t="str">
        <f t="shared" si="176"/>
        <v>Cristina Roura</v>
      </c>
      <c r="R96" s="12">
        <v>0</v>
      </c>
      <c r="S96" s="12">
        <v>3</v>
      </c>
      <c r="T96" s="12">
        <v>0</v>
      </c>
      <c r="U96" s="54">
        <f t="shared" si="177"/>
        <v>3</v>
      </c>
      <c r="V96" s="54">
        <f t="shared" si="133"/>
        <v>0</v>
      </c>
      <c r="W96" s="54">
        <f t="shared" si="201"/>
        <v>0</v>
      </c>
      <c r="X96" s="54">
        <f t="shared" si="202"/>
        <v>0</v>
      </c>
      <c r="Y96" s="54">
        <f t="shared" si="178"/>
        <v>1</v>
      </c>
      <c r="Z96" s="54">
        <f t="shared" si="179"/>
        <v>0</v>
      </c>
      <c r="AA96" s="54">
        <f t="shared" si="180"/>
        <v>0</v>
      </c>
      <c r="AB96" s="54">
        <f t="shared" si="181"/>
        <v>2</v>
      </c>
      <c r="AC96" s="55">
        <f t="shared" si="203"/>
        <v>6</v>
      </c>
      <c r="AD96" s="54" t="str">
        <f t="shared" si="182"/>
        <v>Cristina Roura</v>
      </c>
      <c r="AE96" s="12">
        <v>0</v>
      </c>
      <c r="AF96" s="12">
        <v>0</v>
      </c>
      <c r="AG96" s="12">
        <v>0</v>
      </c>
      <c r="AH96" s="54">
        <f t="shared" si="183"/>
        <v>0</v>
      </c>
      <c r="AI96" s="54">
        <f t="shared" si="184"/>
        <v>0</v>
      </c>
      <c r="AJ96" s="54">
        <f t="shared" si="185"/>
        <v>0</v>
      </c>
      <c r="AK96" s="54">
        <f t="shared" si="186"/>
        <v>0</v>
      </c>
      <c r="AL96" s="54">
        <f t="shared" si="187"/>
        <v>0</v>
      </c>
      <c r="AM96" s="54">
        <f t="shared" si="188"/>
        <v>0</v>
      </c>
      <c r="AN96" s="54">
        <f t="shared" si="189"/>
        <v>0</v>
      </c>
      <c r="AO96" s="54">
        <f t="shared" si="190"/>
        <v>3</v>
      </c>
      <c r="AP96" s="54">
        <f t="shared" si="191"/>
        <v>3</v>
      </c>
      <c r="AQ96" s="54">
        <f t="shared" si="192"/>
        <v>0.33333333333333331</v>
      </c>
      <c r="AR96" s="58">
        <f t="shared" si="193"/>
        <v>0</v>
      </c>
      <c r="AS96" s="1">
        <f t="shared" si="194"/>
        <v>0</v>
      </c>
      <c r="AT96" s="1">
        <f t="shared" si="195"/>
        <v>0</v>
      </c>
      <c r="AU96" s="1">
        <f t="shared" si="196"/>
        <v>1</v>
      </c>
      <c r="AV96" s="1">
        <f t="shared" si="197"/>
        <v>0</v>
      </c>
      <c r="AW96" s="1">
        <f t="shared" si="198"/>
        <v>0</v>
      </c>
      <c r="AX96" s="1">
        <f t="shared" si="199"/>
        <v>8</v>
      </c>
      <c r="AY96" s="1" t="str">
        <f t="shared" si="93"/>
        <v>Cristina Roura</v>
      </c>
      <c r="AZ96" s="1" t="b">
        <f t="shared" si="94"/>
        <v>0</v>
      </c>
      <c r="BA96" s="1" t="str">
        <f t="shared" si="95"/>
        <v>Cristina Roura</v>
      </c>
      <c r="BB96" s="1">
        <f t="shared" si="96"/>
        <v>9</v>
      </c>
    </row>
    <row r="97" spans="1:54" ht="12.75" customHeight="1">
      <c r="A97" s="178"/>
      <c r="B97" s="55">
        <v>7</v>
      </c>
      <c r="C97" s="55">
        <v>7</v>
      </c>
      <c r="D97" s="54" t="str">
        <f>VLOOKUP((B97*10)+3,'Llistat de jugadors'!$K$3:$AQ$322,33,0)</f>
        <v>Jaume Poch</v>
      </c>
      <c r="E97" s="13">
        <v>2</v>
      </c>
      <c r="F97" s="13">
        <v>10</v>
      </c>
      <c r="G97" s="13">
        <v>10</v>
      </c>
      <c r="H97" s="55">
        <f t="shared" si="168"/>
        <v>22</v>
      </c>
      <c r="I97" s="54">
        <f t="shared" si="169"/>
        <v>2</v>
      </c>
      <c r="J97" s="54">
        <f t="shared" si="170"/>
        <v>0</v>
      </c>
      <c r="K97" s="54">
        <f t="shared" si="171"/>
        <v>0</v>
      </c>
      <c r="L97" s="54">
        <f t="shared" si="172"/>
        <v>0</v>
      </c>
      <c r="M97" s="54">
        <f t="shared" si="173"/>
        <v>1</v>
      </c>
      <c r="N97" s="54">
        <f t="shared" si="174"/>
        <v>0</v>
      </c>
      <c r="O97" s="54">
        <f t="shared" si="175"/>
        <v>0</v>
      </c>
      <c r="P97" s="55">
        <f t="shared" si="200"/>
        <v>7</v>
      </c>
      <c r="Q97" s="54" t="str">
        <f t="shared" si="176"/>
        <v>Jaume Poch</v>
      </c>
      <c r="R97" s="12">
        <v>2</v>
      </c>
      <c r="S97" s="12">
        <v>10</v>
      </c>
      <c r="T97" s="12">
        <v>2</v>
      </c>
      <c r="U97" s="54">
        <f t="shared" si="177"/>
        <v>14</v>
      </c>
      <c r="V97" s="54">
        <f t="shared" si="133"/>
        <v>1</v>
      </c>
      <c r="W97" s="54">
        <f t="shared" si="201"/>
        <v>0</v>
      </c>
      <c r="X97" s="54">
        <f t="shared" si="202"/>
        <v>0</v>
      </c>
      <c r="Y97" s="54">
        <f t="shared" si="178"/>
        <v>0</v>
      </c>
      <c r="Z97" s="54">
        <f t="shared" si="179"/>
        <v>2</v>
      </c>
      <c r="AA97" s="54">
        <f t="shared" si="180"/>
        <v>0</v>
      </c>
      <c r="AB97" s="54">
        <f t="shared" si="181"/>
        <v>0</v>
      </c>
      <c r="AC97" s="55">
        <f t="shared" si="203"/>
        <v>7</v>
      </c>
      <c r="AD97" s="54" t="str">
        <f t="shared" si="182"/>
        <v>Jaume Poch</v>
      </c>
      <c r="AE97" s="12">
        <v>10</v>
      </c>
      <c r="AF97" s="12">
        <v>6</v>
      </c>
      <c r="AG97" s="12">
        <v>10</v>
      </c>
      <c r="AH97" s="54">
        <f t="shared" si="183"/>
        <v>26</v>
      </c>
      <c r="AI97" s="54">
        <f t="shared" si="184"/>
        <v>2</v>
      </c>
      <c r="AJ97" s="54">
        <f t="shared" si="185"/>
        <v>1</v>
      </c>
      <c r="AK97" s="54">
        <f t="shared" si="186"/>
        <v>0</v>
      </c>
      <c r="AL97" s="54">
        <f t="shared" si="187"/>
        <v>0</v>
      </c>
      <c r="AM97" s="54">
        <f t="shared" si="188"/>
        <v>0</v>
      </c>
      <c r="AN97" s="54">
        <f t="shared" si="189"/>
        <v>0</v>
      </c>
      <c r="AO97" s="54">
        <f t="shared" si="190"/>
        <v>0</v>
      </c>
      <c r="AP97" s="54">
        <f t="shared" si="191"/>
        <v>62</v>
      </c>
      <c r="AQ97" s="54">
        <f t="shared" si="192"/>
        <v>6.8888888888888893</v>
      </c>
      <c r="AR97" s="58">
        <f t="shared" si="193"/>
        <v>5</v>
      </c>
      <c r="AS97" s="1">
        <f t="shared" si="194"/>
        <v>1</v>
      </c>
      <c r="AT97" s="1">
        <f t="shared" si="195"/>
        <v>0</v>
      </c>
      <c r="AU97" s="1">
        <f t="shared" si="196"/>
        <v>0</v>
      </c>
      <c r="AV97" s="1">
        <f t="shared" si="197"/>
        <v>3</v>
      </c>
      <c r="AW97" s="1">
        <f t="shared" si="198"/>
        <v>0</v>
      </c>
      <c r="AX97" s="1">
        <f t="shared" si="199"/>
        <v>0</v>
      </c>
      <c r="AY97" s="1" t="str">
        <f t="shared" si="93"/>
        <v>Jaume Poch</v>
      </c>
      <c r="AZ97" s="1" t="b">
        <f t="shared" si="94"/>
        <v>0</v>
      </c>
      <c r="BA97" s="1" t="str">
        <f t="shared" si="95"/>
        <v>Jaume Poch</v>
      </c>
      <c r="BB97" s="1">
        <f t="shared" si="96"/>
        <v>9</v>
      </c>
    </row>
    <row r="98" spans="1:54" ht="12.75" customHeight="1">
      <c r="A98" s="178"/>
      <c r="B98" s="55">
        <v>8</v>
      </c>
      <c r="C98" s="55">
        <v>8</v>
      </c>
      <c r="D98" s="54" t="str">
        <f>VLOOKUP((B98*10)+3,'Llistat de jugadors'!$K$3:$AQ$322,33,0)</f>
        <v>Meritxell Torroella</v>
      </c>
      <c r="E98" s="13">
        <v>3</v>
      </c>
      <c r="F98" s="13">
        <v>6</v>
      </c>
      <c r="G98" s="13">
        <v>10</v>
      </c>
      <c r="H98" s="55">
        <f t="shared" si="168"/>
        <v>19</v>
      </c>
      <c r="I98" s="54">
        <f t="shared" si="169"/>
        <v>1</v>
      </c>
      <c r="J98" s="54">
        <f t="shared" si="170"/>
        <v>1</v>
      </c>
      <c r="K98" s="54">
        <f t="shared" si="171"/>
        <v>0</v>
      </c>
      <c r="L98" s="54">
        <f t="shared" si="172"/>
        <v>1</v>
      </c>
      <c r="M98" s="54">
        <f t="shared" si="173"/>
        <v>0</v>
      </c>
      <c r="N98" s="54">
        <f t="shared" si="174"/>
        <v>0</v>
      </c>
      <c r="O98" s="54">
        <f t="shared" si="175"/>
        <v>0</v>
      </c>
      <c r="P98" s="55">
        <f t="shared" si="200"/>
        <v>8</v>
      </c>
      <c r="Q98" s="54" t="str">
        <f t="shared" si="176"/>
        <v>Meritxell Torroella</v>
      </c>
      <c r="R98" s="12">
        <v>0</v>
      </c>
      <c r="S98" s="12">
        <v>4</v>
      </c>
      <c r="T98" s="12">
        <v>0</v>
      </c>
      <c r="U98" s="54">
        <f t="shared" si="177"/>
        <v>4</v>
      </c>
      <c r="V98" s="54">
        <f t="shared" si="133"/>
        <v>0</v>
      </c>
      <c r="W98" s="54">
        <f t="shared" si="201"/>
        <v>0</v>
      </c>
      <c r="X98" s="54">
        <f t="shared" si="202"/>
        <v>1</v>
      </c>
      <c r="Y98" s="54">
        <f t="shared" si="178"/>
        <v>0</v>
      </c>
      <c r="Z98" s="54">
        <f t="shared" si="179"/>
        <v>0</v>
      </c>
      <c r="AA98" s="54">
        <f t="shared" si="180"/>
        <v>0</v>
      </c>
      <c r="AB98" s="54">
        <f t="shared" si="181"/>
        <v>2</v>
      </c>
      <c r="AC98" s="55">
        <f t="shared" si="203"/>
        <v>8</v>
      </c>
      <c r="AD98" s="54" t="str">
        <f t="shared" si="182"/>
        <v>Meritxell Torroella</v>
      </c>
      <c r="AE98" s="12">
        <v>4</v>
      </c>
      <c r="AF98" s="12">
        <v>3</v>
      </c>
      <c r="AG98" s="12">
        <v>2</v>
      </c>
      <c r="AH98" s="54">
        <f t="shared" si="183"/>
        <v>9</v>
      </c>
      <c r="AI98" s="54">
        <f t="shared" si="184"/>
        <v>0</v>
      </c>
      <c r="AJ98" s="54">
        <f t="shared" si="185"/>
        <v>0</v>
      </c>
      <c r="AK98" s="54">
        <f t="shared" si="186"/>
        <v>1</v>
      </c>
      <c r="AL98" s="54">
        <f t="shared" si="187"/>
        <v>1</v>
      </c>
      <c r="AM98" s="54">
        <f t="shared" si="188"/>
        <v>1</v>
      </c>
      <c r="AN98" s="54">
        <f t="shared" si="189"/>
        <v>0</v>
      </c>
      <c r="AO98" s="54">
        <f t="shared" si="190"/>
        <v>0</v>
      </c>
      <c r="AP98" s="54">
        <f t="shared" si="191"/>
        <v>32</v>
      </c>
      <c r="AQ98" s="54">
        <f t="shared" si="192"/>
        <v>3.5555555555555554</v>
      </c>
      <c r="AR98" s="58">
        <f t="shared" si="193"/>
        <v>1</v>
      </c>
      <c r="AS98" s="1">
        <f t="shared" si="194"/>
        <v>1</v>
      </c>
      <c r="AT98" s="1">
        <f t="shared" si="195"/>
        <v>2</v>
      </c>
      <c r="AU98" s="1">
        <f t="shared" si="196"/>
        <v>2</v>
      </c>
      <c r="AV98" s="1">
        <f t="shared" si="197"/>
        <v>1</v>
      </c>
      <c r="AW98" s="1">
        <f t="shared" si="198"/>
        <v>0</v>
      </c>
      <c r="AX98" s="1">
        <f t="shared" si="199"/>
        <v>2</v>
      </c>
      <c r="AY98" s="1" t="str">
        <f t="shared" si="93"/>
        <v>Meritxell Torroella</v>
      </c>
      <c r="AZ98" s="1" t="b">
        <f t="shared" si="94"/>
        <v>0</v>
      </c>
      <c r="BA98" s="1" t="str">
        <f t="shared" si="95"/>
        <v>Meritxell Torroella</v>
      </c>
      <c r="BB98" s="1">
        <f t="shared" si="96"/>
        <v>9</v>
      </c>
    </row>
    <row r="99" spans="1:54" ht="12.75" customHeight="1">
      <c r="A99" s="178"/>
      <c r="B99" s="55">
        <v>9</v>
      </c>
      <c r="C99" s="55">
        <v>9</v>
      </c>
      <c r="D99" s="54" t="str">
        <f>VLOOKUP((B99*10)+3,'Llistat de jugadors'!$K$3:$AQ$322,33,0)</f>
        <v>Alan Mena</v>
      </c>
      <c r="E99" s="13">
        <v>3</v>
      </c>
      <c r="F99" s="13">
        <v>4</v>
      </c>
      <c r="G99" s="13">
        <v>10</v>
      </c>
      <c r="H99" s="55">
        <f t="shared" si="168"/>
        <v>17</v>
      </c>
      <c r="I99" s="54">
        <f t="shared" si="169"/>
        <v>1</v>
      </c>
      <c r="J99" s="54">
        <f t="shared" si="170"/>
        <v>0</v>
      </c>
      <c r="K99" s="54">
        <f t="shared" si="171"/>
        <v>1</v>
      </c>
      <c r="L99" s="54">
        <f t="shared" si="172"/>
        <v>1</v>
      </c>
      <c r="M99" s="54">
        <f t="shared" si="173"/>
        <v>0</v>
      </c>
      <c r="N99" s="54">
        <f t="shared" si="174"/>
        <v>0</v>
      </c>
      <c r="O99" s="54">
        <f t="shared" si="175"/>
        <v>0</v>
      </c>
      <c r="P99" s="55">
        <f t="shared" si="200"/>
        <v>9</v>
      </c>
      <c r="Q99" s="54" t="str">
        <f t="shared" si="176"/>
        <v>Alan Mena</v>
      </c>
      <c r="R99" s="12">
        <v>4</v>
      </c>
      <c r="S99" s="12">
        <v>4</v>
      </c>
      <c r="T99" s="12">
        <v>10</v>
      </c>
      <c r="U99" s="54">
        <f t="shared" si="177"/>
        <v>18</v>
      </c>
      <c r="V99" s="54">
        <f t="shared" si="133"/>
        <v>1</v>
      </c>
      <c r="W99" s="54">
        <f t="shared" si="201"/>
        <v>0</v>
      </c>
      <c r="X99" s="54">
        <f t="shared" si="202"/>
        <v>2</v>
      </c>
      <c r="Y99" s="54">
        <f t="shared" si="178"/>
        <v>0</v>
      </c>
      <c r="Z99" s="54">
        <f t="shared" si="179"/>
        <v>0</v>
      </c>
      <c r="AA99" s="54">
        <f t="shared" si="180"/>
        <v>0</v>
      </c>
      <c r="AB99" s="54">
        <f t="shared" si="181"/>
        <v>0</v>
      </c>
      <c r="AC99" s="55">
        <f t="shared" si="203"/>
        <v>9</v>
      </c>
      <c r="AD99" s="54" t="str">
        <f t="shared" si="182"/>
        <v>Alan Mena</v>
      </c>
      <c r="AE99" s="12">
        <v>10</v>
      </c>
      <c r="AF99" s="12">
        <v>4</v>
      </c>
      <c r="AG99" s="12">
        <v>4</v>
      </c>
      <c r="AH99" s="54">
        <f t="shared" si="183"/>
        <v>18</v>
      </c>
      <c r="AI99" s="54">
        <f t="shared" si="184"/>
        <v>1</v>
      </c>
      <c r="AJ99" s="54">
        <f t="shared" si="185"/>
        <v>0</v>
      </c>
      <c r="AK99" s="54">
        <f t="shared" si="186"/>
        <v>2</v>
      </c>
      <c r="AL99" s="54">
        <f t="shared" si="187"/>
        <v>0</v>
      </c>
      <c r="AM99" s="54">
        <f t="shared" si="188"/>
        <v>0</v>
      </c>
      <c r="AN99" s="54">
        <f t="shared" si="189"/>
        <v>0</v>
      </c>
      <c r="AO99" s="54">
        <f t="shared" si="190"/>
        <v>0</v>
      </c>
      <c r="AP99" s="54">
        <f t="shared" si="191"/>
        <v>53</v>
      </c>
      <c r="AQ99" s="54">
        <f t="shared" si="192"/>
        <v>5.8888888888888893</v>
      </c>
      <c r="AR99" s="58">
        <f t="shared" si="193"/>
        <v>3</v>
      </c>
      <c r="AS99" s="1">
        <f t="shared" si="194"/>
        <v>0</v>
      </c>
      <c r="AT99" s="1">
        <f t="shared" si="195"/>
        <v>5</v>
      </c>
      <c r="AU99" s="1">
        <f t="shared" si="196"/>
        <v>1</v>
      </c>
      <c r="AV99" s="1">
        <f t="shared" si="197"/>
        <v>0</v>
      </c>
      <c r="AW99" s="1">
        <f t="shared" si="198"/>
        <v>0</v>
      </c>
      <c r="AX99" s="1">
        <f t="shared" si="199"/>
        <v>0</v>
      </c>
      <c r="AY99" s="1" t="str">
        <f t="shared" ref="AY99:AY162" si="204">IF(AG99="","",AD99)</f>
        <v>Alan Mena</v>
      </c>
      <c r="AZ99" s="1" t="b">
        <f t="shared" ref="AZ99:AZ162" si="205">ISERROR(D99)</f>
        <v>0</v>
      </c>
      <c r="BA99" s="1" t="str">
        <f t="shared" ref="BA99:BA162" si="206">IF(AZ99,"",D99)</f>
        <v>Alan Mena</v>
      </c>
      <c r="BB99" s="1">
        <f t="shared" ref="BB99:BB162" si="207">IF(AZ99,"",(9-(COUNTBLANK(E99:AG99))))</f>
        <v>9</v>
      </c>
    </row>
    <row r="100" spans="1:54" ht="12.75" customHeight="1">
      <c r="A100" s="178"/>
      <c r="B100" s="55">
        <v>10</v>
      </c>
      <c r="C100" s="55">
        <v>10</v>
      </c>
      <c r="D100" s="54" t="str">
        <f>VLOOKUP((B100*10)+3,'Llistat de jugadors'!$K$3:$AQ$322,33,0)</f>
        <v>David Xampeny</v>
      </c>
      <c r="E100" s="13">
        <v>4</v>
      </c>
      <c r="F100" s="13">
        <v>4</v>
      </c>
      <c r="G100" s="13">
        <v>10</v>
      </c>
      <c r="H100" s="55">
        <f t="shared" si="168"/>
        <v>18</v>
      </c>
      <c r="I100" s="54">
        <f t="shared" si="169"/>
        <v>1</v>
      </c>
      <c r="J100" s="54">
        <f t="shared" si="170"/>
        <v>0</v>
      </c>
      <c r="K100" s="54">
        <f t="shared" si="171"/>
        <v>2</v>
      </c>
      <c r="L100" s="54">
        <f t="shared" si="172"/>
        <v>0</v>
      </c>
      <c r="M100" s="54">
        <f t="shared" si="173"/>
        <v>0</v>
      </c>
      <c r="N100" s="54">
        <f t="shared" si="174"/>
        <v>0</v>
      </c>
      <c r="O100" s="54">
        <f t="shared" si="175"/>
        <v>0</v>
      </c>
      <c r="P100" s="55">
        <f t="shared" si="200"/>
        <v>10</v>
      </c>
      <c r="Q100" s="54" t="str">
        <f t="shared" si="176"/>
        <v>David Xampeny</v>
      </c>
      <c r="R100" s="12">
        <v>10</v>
      </c>
      <c r="S100" s="12">
        <v>4</v>
      </c>
      <c r="T100" s="12">
        <v>4</v>
      </c>
      <c r="U100" s="54">
        <f t="shared" si="177"/>
        <v>18</v>
      </c>
      <c r="V100" s="54">
        <f t="shared" si="133"/>
        <v>1</v>
      </c>
      <c r="W100" s="54">
        <f t="shared" si="201"/>
        <v>0</v>
      </c>
      <c r="X100" s="54">
        <f t="shared" si="202"/>
        <v>2</v>
      </c>
      <c r="Y100" s="54">
        <f t="shared" si="178"/>
        <v>0</v>
      </c>
      <c r="Z100" s="54">
        <f t="shared" si="179"/>
        <v>0</v>
      </c>
      <c r="AA100" s="54">
        <f t="shared" si="180"/>
        <v>0</v>
      </c>
      <c r="AB100" s="54">
        <f t="shared" si="181"/>
        <v>0</v>
      </c>
      <c r="AC100" s="55">
        <f t="shared" si="203"/>
        <v>10</v>
      </c>
      <c r="AD100" s="54" t="str">
        <f t="shared" si="182"/>
        <v>David Xampeny</v>
      </c>
      <c r="AE100" s="12">
        <v>10</v>
      </c>
      <c r="AF100" s="12">
        <v>10</v>
      </c>
      <c r="AG100" s="12">
        <v>3</v>
      </c>
      <c r="AH100" s="54">
        <f t="shared" si="183"/>
        <v>23</v>
      </c>
      <c r="AI100" s="54">
        <f t="shared" si="184"/>
        <v>2</v>
      </c>
      <c r="AJ100" s="54">
        <f t="shared" si="185"/>
        <v>0</v>
      </c>
      <c r="AK100" s="54">
        <f t="shared" si="186"/>
        <v>0</v>
      </c>
      <c r="AL100" s="54">
        <f t="shared" si="187"/>
        <v>1</v>
      </c>
      <c r="AM100" s="54">
        <f t="shared" si="188"/>
        <v>0</v>
      </c>
      <c r="AN100" s="54">
        <f t="shared" si="189"/>
        <v>0</v>
      </c>
      <c r="AO100" s="54">
        <f t="shared" si="190"/>
        <v>0</v>
      </c>
      <c r="AP100" s="54">
        <f t="shared" si="191"/>
        <v>59</v>
      </c>
      <c r="AQ100" s="54">
        <f t="shared" si="192"/>
        <v>6.5555555555555554</v>
      </c>
      <c r="AR100" s="58">
        <f t="shared" si="193"/>
        <v>4</v>
      </c>
      <c r="AS100" s="1">
        <f t="shared" si="194"/>
        <v>0</v>
      </c>
      <c r="AT100" s="1">
        <f t="shared" si="195"/>
        <v>4</v>
      </c>
      <c r="AU100" s="1">
        <f t="shared" si="196"/>
        <v>1</v>
      </c>
      <c r="AV100" s="1">
        <f t="shared" si="197"/>
        <v>0</v>
      </c>
      <c r="AW100" s="1">
        <f t="shared" si="198"/>
        <v>0</v>
      </c>
      <c r="AX100" s="1">
        <f t="shared" si="199"/>
        <v>0</v>
      </c>
      <c r="AY100" s="1" t="str">
        <f t="shared" si="204"/>
        <v>David Xampeny</v>
      </c>
      <c r="AZ100" s="1" t="b">
        <f t="shared" si="205"/>
        <v>0</v>
      </c>
      <c r="BA100" s="1" t="str">
        <f t="shared" si="206"/>
        <v>David Xampeny</v>
      </c>
      <c r="BB100" s="1">
        <f t="shared" si="207"/>
        <v>9</v>
      </c>
    </row>
    <row r="101" spans="1:54" ht="12.75" customHeight="1">
      <c r="A101" s="178"/>
      <c r="B101" s="55">
        <v>11</v>
      </c>
      <c r="C101" s="55">
        <v>11</v>
      </c>
      <c r="D101" s="54" t="str">
        <f>VLOOKUP((B101*10)+3,'Llistat de jugadors'!$K$3:$AQ$322,33,0)</f>
        <v>Hervé Manresa</v>
      </c>
      <c r="E101" s="13">
        <v>10</v>
      </c>
      <c r="F101" s="13">
        <v>4</v>
      </c>
      <c r="G101" s="13">
        <v>6</v>
      </c>
      <c r="H101" s="55">
        <f t="shared" si="168"/>
        <v>20</v>
      </c>
      <c r="I101" s="54">
        <f t="shared" si="169"/>
        <v>1</v>
      </c>
      <c r="J101" s="54">
        <f t="shared" si="170"/>
        <v>1</v>
      </c>
      <c r="K101" s="54">
        <f t="shared" si="171"/>
        <v>1</v>
      </c>
      <c r="L101" s="54">
        <f t="shared" si="172"/>
        <v>0</v>
      </c>
      <c r="M101" s="54">
        <f t="shared" si="173"/>
        <v>0</v>
      </c>
      <c r="N101" s="54">
        <f t="shared" si="174"/>
        <v>0</v>
      </c>
      <c r="O101" s="54">
        <f t="shared" si="175"/>
        <v>0</v>
      </c>
      <c r="P101" s="55">
        <f t="shared" si="200"/>
        <v>11</v>
      </c>
      <c r="Q101" s="54" t="str">
        <f t="shared" si="176"/>
        <v>Hervé Manresa</v>
      </c>
      <c r="R101" s="12">
        <v>10</v>
      </c>
      <c r="S101" s="12">
        <v>10</v>
      </c>
      <c r="T101" s="12">
        <v>10</v>
      </c>
      <c r="U101" s="54">
        <f t="shared" si="177"/>
        <v>30</v>
      </c>
      <c r="V101" s="54">
        <f t="shared" si="133"/>
        <v>3</v>
      </c>
      <c r="W101" s="54">
        <f t="shared" si="201"/>
        <v>0</v>
      </c>
      <c r="X101" s="54">
        <f t="shared" si="202"/>
        <v>0</v>
      </c>
      <c r="Y101" s="54">
        <f t="shared" si="178"/>
        <v>0</v>
      </c>
      <c r="Z101" s="54">
        <f t="shared" si="179"/>
        <v>0</v>
      </c>
      <c r="AA101" s="54">
        <f t="shared" si="180"/>
        <v>0</v>
      </c>
      <c r="AB101" s="54">
        <f t="shared" si="181"/>
        <v>0</v>
      </c>
      <c r="AC101" s="55">
        <f t="shared" si="203"/>
        <v>11</v>
      </c>
      <c r="AD101" s="54" t="str">
        <f t="shared" si="182"/>
        <v>Hervé Manresa</v>
      </c>
      <c r="AE101" s="12">
        <v>6</v>
      </c>
      <c r="AF101" s="12">
        <v>3</v>
      </c>
      <c r="AG101" s="12">
        <v>10</v>
      </c>
      <c r="AH101" s="54">
        <f t="shared" si="183"/>
        <v>19</v>
      </c>
      <c r="AI101" s="54">
        <f t="shared" si="184"/>
        <v>1</v>
      </c>
      <c r="AJ101" s="54">
        <f t="shared" si="185"/>
        <v>1</v>
      </c>
      <c r="AK101" s="54">
        <f t="shared" si="186"/>
        <v>0</v>
      </c>
      <c r="AL101" s="54">
        <f t="shared" si="187"/>
        <v>1</v>
      </c>
      <c r="AM101" s="54">
        <f t="shared" si="188"/>
        <v>0</v>
      </c>
      <c r="AN101" s="54">
        <f t="shared" si="189"/>
        <v>0</v>
      </c>
      <c r="AO101" s="54">
        <f t="shared" si="190"/>
        <v>0</v>
      </c>
      <c r="AP101" s="54">
        <f t="shared" si="191"/>
        <v>69</v>
      </c>
      <c r="AQ101" s="54">
        <f t="shared" si="192"/>
        <v>7.666666666666667</v>
      </c>
      <c r="AR101" s="58">
        <f t="shared" si="193"/>
        <v>5</v>
      </c>
      <c r="AS101" s="1">
        <f t="shared" si="194"/>
        <v>2</v>
      </c>
      <c r="AT101" s="1">
        <f t="shared" si="195"/>
        <v>1</v>
      </c>
      <c r="AU101" s="1">
        <f t="shared" si="196"/>
        <v>1</v>
      </c>
      <c r="AV101" s="1">
        <f t="shared" si="197"/>
        <v>0</v>
      </c>
      <c r="AW101" s="1">
        <f t="shared" si="198"/>
        <v>0</v>
      </c>
      <c r="AX101" s="1">
        <f t="shared" si="199"/>
        <v>0</v>
      </c>
      <c r="AY101" s="1" t="str">
        <f t="shared" si="204"/>
        <v>Hervé Manresa</v>
      </c>
      <c r="AZ101" s="1" t="b">
        <f t="shared" si="205"/>
        <v>0</v>
      </c>
      <c r="BA101" s="1" t="str">
        <f t="shared" si="206"/>
        <v>Hervé Manresa</v>
      </c>
      <c r="BB101" s="1">
        <f t="shared" si="207"/>
        <v>9</v>
      </c>
    </row>
    <row r="102" spans="1:54" ht="12.75" customHeight="1">
      <c r="A102" s="178"/>
      <c r="B102" s="55">
        <v>12</v>
      </c>
      <c r="C102" s="55">
        <v>12</v>
      </c>
      <c r="D102" s="54" t="str">
        <f>VLOOKUP((B102*10)+3,'Llistat de jugadors'!$K$3:$AQ$322,33,0)</f>
        <v>Salvador Escudero</v>
      </c>
      <c r="E102" s="13">
        <v>10</v>
      </c>
      <c r="F102" s="13">
        <v>10</v>
      </c>
      <c r="G102" s="13">
        <v>4</v>
      </c>
      <c r="H102" s="55">
        <f t="shared" si="168"/>
        <v>24</v>
      </c>
      <c r="I102" s="54">
        <f t="shared" si="169"/>
        <v>2</v>
      </c>
      <c r="J102" s="54">
        <f t="shared" si="170"/>
        <v>0</v>
      </c>
      <c r="K102" s="54">
        <f t="shared" si="171"/>
        <v>1</v>
      </c>
      <c r="L102" s="54">
        <f t="shared" si="172"/>
        <v>0</v>
      </c>
      <c r="M102" s="54">
        <f t="shared" si="173"/>
        <v>0</v>
      </c>
      <c r="N102" s="54">
        <f t="shared" si="174"/>
        <v>0</v>
      </c>
      <c r="O102" s="54">
        <f t="shared" si="175"/>
        <v>0</v>
      </c>
      <c r="P102" s="55">
        <f t="shared" si="200"/>
        <v>12</v>
      </c>
      <c r="Q102" s="54" t="str">
        <f t="shared" si="176"/>
        <v>Salvador Escudero</v>
      </c>
      <c r="R102" s="12">
        <v>10</v>
      </c>
      <c r="S102" s="12">
        <v>6</v>
      </c>
      <c r="T102" s="12">
        <v>3</v>
      </c>
      <c r="U102" s="54">
        <f t="shared" si="177"/>
        <v>19</v>
      </c>
      <c r="V102" s="54">
        <f t="shared" si="133"/>
        <v>1</v>
      </c>
      <c r="W102" s="54">
        <f t="shared" si="201"/>
        <v>1</v>
      </c>
      <c r="X102" s="54">
        <f t="shared" si="202"/>
        <v>0</v>
      </c>
      <c r="Y102" s="54">
        <f t="shared" si="178"/>
        <v>1</v>
      </c>
      <c r="Z102" s="54">
        <f t="shared" si="179"/>
        <v>0</v>
      </c>
      <c r="AA102" s="54">
        <f t="shared" si="180"/>
        <v>0</v>
      </c>
      <c r="AB102" s="54">
        <f t="shared" si="181"/>
        <v>0</v>
      </c>
      <c r="AC102" s="55">
        <f t="shared" si="203"/>
        <v>12</v>
      </c>
      <c r="AD102" s="54" t="str">
        <f t="shared" si="182"/>
        <v>Salvador Escudero</v>
      </c>
      <c r="AE102" s="12">
        <v>10</v>
      </c>
      <c r="AF102" s="12">
        <v>10</v>
      </c>
      <c r="AG102" s="12">
        <v>4</v>
      </c>
      <c r="AH102" s="54">
        <f t="shared" si="183"/>
        <v>24</v>
      </c>
      <c r="AI102" s="54">
        <f t="shared" si="184"/>
        <v>2</v>
      </c>
      <c r="AJ102" s="54">
        <f t="shared" si="185"/>
        <v>0</v>
      </c>
      <c r="AK102" s="54">
        <f t="shared" si="186"/>
        <v>1</v>
      </c>
      <c r="AL102" s="54">
        <f t="shared" si="187"/>
        <v>0</v>
      </c>
      <c r="AM102" s="54">
        <f t="shared" si="188"/>
        <v>0</v>
      </c>
      <c r="AN102" s="54">
        <f t="shared" si="189"/>
        <v>0</v>
      </c>
      <c r="AO102" s="54">
        <f t="shared" si="190"/>
        <v>0</v>
      </c>
      <c r="AP102" s="54">
        <f t="shared" si="191"/>
        <v>67</v>
      </c>
      <c r="AQ102" s="54">
        <f t="shared" si="192"/>
        <v>7.4444444444444446</v>
      </c>
      <c r="AR102" s="58">
        <f t="shared" si="193"/>
        <v>5</v>
      </c>
      <c r="AS102" s="1">
        <f t="shared" si="194"/>
        <v>1</v>
      </c>
      <c r="AT102" s="1">
        <f t="shared" si="195"/>
        <v>2</v>
      </c>
      <c r="AU102" s="1">
        <f t="shared" si="196"/>
        <v>1</v>
      </c>
      <c r="AV102" s="1">
        <f t="shared" si="197"/>
        <v>0</v>
      </c>
      <c r="AW102" s="1">
        <f t="shared" si="198"/>
        <v>0</v>
      </c>
      <c r="AX102" s="1">
        <f t="shared" si="199"/>
        <v>0</v>
      </c>
      <c r="AY102" s="1" t="str">
        <f t="shared" si="204"/>
        <v>Salvador Escudero</v>
      </c>
      <c r="AZ102" s="1" t="b">
        <f t="shared" si="205"/>
        <v>0</v>
      </c>
      <c r="BA102" s="1" t="str">
        <f t="shared" si="206"/>
        <v>Salvador Escudero</v>
      </c>
      <c r="BB102" s="1">
        <f t="shared" si="207"/>
        <v>9</v>
      </c>
    </row>
    <row r="103" spans="1:54" ht="12.75" customHeight="1">
      <c r="A103" s="178"/>
      <c r="B103" s="55">
        <v>13</v>
      </c>
      <c r="C103" s="55">
        <v>13</v>
      </c>
      <c r="D103" s="54" t="str">
        <f>VLOOKUP((B103*10)+3,'Llistat de jugadors'!$K$3:$AQ$322,33,0)</f>
        <v>Eloi Romera</v>
      </c>
      <c r="E103" s="13">
        <v>10</v>
      </c>
      <c r="F103" s="13">
        <v>2</v>
      </c>
      <c r="G103" s="13">
        <v>4</v>
      </c>
      <c r="H103" s="55">
        <f t="shared" si="168"/>
        <v>16</v>
      </c>
      <c r="I103" s="54">
        <f t="shared" si="169"/>
        <v>1</v>
      </c>
      <c r="J103" s="54">
        <f t="shared" si="170"/>
        <v>0</v>
      </c>
      <c r="K103" s="54">
        <f t="shared" si="171"/>
        <v>1</v>
      </c>
      <c r="L103" s="54">
        <f t="shared" si="172"/>
        <v>0</v>
      </c>
      <c r="M103" s="54">
        <f t="shared" si="173"/>
        <v>1</v>
      </c>
      <c r="N103" s="54">
        <f t="shared" si="174"/>
        <v>0</v>
      </c>
      <c r="O103" s="54">
        <f t="shared" si="175"/>
        <v>0</v>
      </c>
      <c r="P103" s="55">
        <f t="shared" si="200"/>
        <v>13</v>
      </c>
      <c r="Q103" s="54" t="str">
        <f t="shared" si="176"/>
        <v>Eloi Romera</v>
      </c>
      <c r="R103" s="12">
        <v>6</v>
      </c>
      <c r="S103" s="12">
        <v>0</v>
      </c>
      <c r="T103" s="12">
        <v>4</v>
      </c>
      <c r="U103" s="54">
        <f t="shared" si="177"/>
        <v>10</v>
      </c>
      <c r="V103" s="54">
        <f t="shared" si="133"/>
        <v>0</v>
      </c>
      <c r="W103" s="54">
        <f t="shared" si="201"/>
        <v>1</v>
      </c>
      <c r="X103" s="54">
        <f t="shared" si="202"/>
        <v>1</v>
      </c>
      <c r="Y103" s="54">
        <f t="shared" si="178"/>
        <v>0</v>
      </c>
      <c r="Z103" s="54">
        <f t="shared" si="179"/>
        <v>0</v>
      </c>
      <c r="AA103" s="54">
        <f t="shared" si="180"/>
        <v>0</v>
      </c>
      <c r="AB103" s="54">
        <f t="shared" si="181"/>
        <v>1</v>
      </c>
      <c r="AC103" s="55">
        <f t="shared" si="203"/>
        <v>13</v>
      </c>
      <c r="AD103" s="54" t="str">
        <f t="shared" si="182"/>
        <v>Eloi Romera</v>
      </c>
      <c r="AE103" s="12">
        <v>4</v>
      </c>
      <c r="AF103" s="12">
        <v>2</v>
      </c>
      <c r="AG103" s="12">
        <v>10</v>
      </c>
      <c r="AH103" s="54">
        <f t="shared" si="183"/>
        <v>16</v>
      </c>
      <c r="AI103" s="54">
        <f t="shared" si="184"/>
        <v>1</v>
      </c>
      <c r="AJ103" s="54">
        <f t="shared" si="185"/>
        <v>0</v>
      </c>
      <c r="AK103" s="54">
        <f t="shared" si="186"/>
        <v>1</v>
      </c>
      <c r="AL103" s="54">
        <f t="shared" si="187"/>
        <v>0</v>
      </c>
      <c r="AM103" s="54">
        <f t="shared" si="188"/>
        <v>1</v>
      </c>
      <c r="AN103" s="54">
        <f t="shared" si="189"/>
        <v>0</v>
      </c>
      <c r="AO103" s="54">
        <f t="shared" si="190"/>
        <v>0</v>
      </c>
      <c r="AP103" s="54">
        <f t="shared" si="191"/>
        <v>42</v>
      </c>
      <c r="AQ103" s="54">
        <f t="shared" si="192"/>
        <v>4.666666666666667</v>
      </c>
      <c r="AR103" s="58">
        <f t="shared" si="193"/>
        <v>2</v>
      </c>
      <c r="AS103" s="1">
        <f t="shared" si="194"/>
        <v>1</v>
      </c>
      <c r="AT103" s="1">
        <f t="shared" si="195"/>
        <v>3</v>
      </c>
      <c r="AU103" s="1">
        <f t="shared" si="196"/>
        <v>0</v>
      </c>
      <c r="AV103" s="1">
        <f t="shared" si="197"/>
        <v>2</v>
      </c>
      <c r="AW103" s="1">
        <f t="shared" si="198"/>
        <v>0</v>
      </c>
      <c r="AX103" s="1">
        <f t="shared" si="199"/>
        <v>1</v>
      </c>
      <c r="AY103" s="1" t="str">
        <f t="shared" si="204"/>
        <v>Eloi Romera</v>
      </c>
      <c r="AZ103" s="1" t="b">
        <f t="shared" si="205"/>
        <v>0</v>
      </c>
      <c r="BA103" s="1" t="str">
        <f t="shared" si="206"/>
        <v>Eloi Romera</v>
      </c>
      <c r="BB103" s="1">
        <f t="shared" si="207"/>
        <v>9</v>
      </c>
    </row>
    <row r="104" spans="1:54" ht="12.75" customHeight="1">
      <c r="A104" s="178"/>
      <c r="B104" s="55">
        <v>14</v>
      </c>
      <c r="C104" s="55">
        <v>14</v>
      </c>
      <c r="D104" s="54" t="str">
        <f>VLOOKUP((B104*10)+3,'Llistat de jugadors'!$K$3:$AQ$322,33,0)</f>
        <v>Andrea García (MT)</v>
      </c>
      <c r="E104" s="13">
        <v>2</v>
      </c>
      <c r="F104" s="13">
        <v>10</v>
      </c>
      <c r="G104" s="13">
        <v>4</v>
      </c>
      <c r="H104" s="55">
        <f t="shared" si="168"/>
        <v>16</v>
      </c>
      <c r="I104" s="54">
        <f t="shared" si="169"/>
        <v>1</v>
      </c>
      <c r="J104" s="54">
        <f t="shared" si="170"/>
        <v>0</v>
      </c>
      <c r="K104" s="54">
        <f t="shared" si="171"/>
        <v>1</v>
      </c>
      <c r="L104" s="54">
        <f t="shared" si="172"/>
        <v>0</v>
      </c>
      <c r="M104" s="54">
        <f t="shared" si="173"/>
        <v>1</v>
      </c>
      <c r="N104" s="54">
        <f t="shared" si="174"/>
        <v>0</v>
      </c>
      <c r="O104" s="54">
        <f t="shared" si="175"/>
        <v>0</v>
      </c>
      <c r="P104" s="55">
        <f t="shared" si="200"/>
        <v>14</v>
      </c>
      <c r="Q104" s="54" t="str">
        <f t="shared" si="176"/>
        <v>Andrea García (MT)</v>
      </c>
      <c r="R104" s="12">
        <v>10</v>
      </c>
      <c r="S104" s="12">
        <v>6</v>
      </c>
      <c r="T104" s="12">
        <v>2</v>
      </c>
      <c r="U104" s="54">
        <f t="shared" si="177"/>
        <v>18</v>
      </c>
      <c r="V104" s="54">
        <f t="shared" si="133"/>
        <v>1</v>
      </c>
      <c r="W104" s="54">
        <f t="shared" si="201"/>
        <v>1</v>
      </c>
      <c r="X104" s="54">
        <f t="shared" si="202"/>
        <v>0</v>
      </c>
      <c r="Y104" s="54">
        <f t="shared" si="178"/>
        <v>0</v>
      </c>
      <c r="Z104" s="54">
        <f t="shared" si="179"/>
        <v>1</v>
      </c>
      <c r="AA104" s="54">
        <f t="shared" si="180"/>
        <v>0</v>
      </c>
      <c r="AB104" s="54">
        <f t="shared" si="181"/>
        <v>0</v>
      </c>
      <c r="AC104" s="55">
        <f t="shared" si="203"/>
        <v>14</v>
      </c>
      <c r="AD104" s="54" t="str">
        <f t="shared" si="182"/>
        <v>Andrea García (MT)</v>
      </c>
      <c r="AE104" s="12">
        <v>2</v>
      </c>
      <c r="AF104" s="12">
        <v>4</v>
      </c>
      <c r="AG104" s="12">
        <v>10</v>
      </c>
      <c r="AH104" s="54">
        <f t="shared" si="183"/>
        <v>16</v>
      </c>
      <c r="AI104" s="54">
        <f t="shared" si="184"/>
        <v>1</v>
      </c>
      <c r="AJ104" s="54">
        <f t="shared" si="185"/>
        <v>0</v>
      </c>
      <c r="AK104" s="54">
        <f t="shared" si="186"/>
        <v>1</v>
      </c>
      <c r="AL104" s="54">
        <f t="shared" si="187"/>
        <v>0</v>
      </c>
      <c r="AM104" s="54">
        <f t="shared" si="188"/>
        <v>1</v>
      </c>
      <c r="AN104" s="54">
        <f t="shared" si="189"/>
        <v>0</v>
      </c>
      <c r="AO104" s="54">
        <f t="shared" si="190"/>
        <v>0</v>
      </c>
      <c r="AP104" s="54">
        <f t="shared" si="191"/>
        <v>50</v>
      </c>
      <c r="AQ104" s="54">
        <f t="shared" si="192"/>
        <v>5.5555555555555554</v>
      </c>
      <c r="AR104" s="58">
        <f t="shared" si="193"/>
        <v>3</v>
      </c>
      <c r="AS104" s="1">
        <f t="shared" si="194"/>
        <v>1</v>
      </c>
      <c r="AT104" s="1">
        <f t="shared" si="195"/>
        <v>2</v>
      </c>
      <c r="AU104" s="1">
        <f t="shared" si="196"/>
        <v>0</v>
      </c>
      <c r="AV104" s="1">
        <f t="shared" si="197"/>
        <v>3</v>
      </c>
      <c r="AW104" s="1">
        <f t="shared" si="198"/>
        <v>0</v>
      </c>
      <c r="AX104" s="1">
        <f t="shared" si="199"/>
        <v>0</v>
      </c>
      <c r="AY104" s="1" t="str">
        <f t="shared" si="204"/>
        <v>Andrea García (MT)</v>
      </c>
      <c r="AZ104" s="1" t="b">
        <f t="shared" si="205"/>
        <v>0</v>
      </c>
      <c r="BA104" s="1" t="str">
        <f t="shared" si="206"/>
        <v>Andrea García (MT)</v>
      </c>
      <c r="BB104" s="1">
        <f t="shared" si="207"/>
        <v>9</v>
      </c>
    </row>
    <row r="105" spans="1:54" ht="12.75" customHeight="1">
      <c r="A105" s="178"/>
      <c r="B105" s="55">
        <v>15</v>
      </c>
      <c r="C105" s="55">
        <v>15</v>
      </c>
      <c r="D105" s="54" t="str">
        <f>VLOOKUP((B105*10)+3,'Llistat de jugadors'!$K$3:$AQ$322,33,0)</f>
        <v>Xavier Mateu</v>
      </c>
      <c r="E105" s="13">
        <v>6</v>
      </c>
      <c r="F105" s="13">
        <v>10</v>
      </c>
      <c r="G105" s="13">
        <v>0</v>
      </c>
      <c r="H105" s="55">
        <f t="shared" si="168"/>
        <v>16</v>
      </c>
      <c r="I105" s="54">
        <f t="shared" si="169"/>
        <v>1</v>
      </c>
      <c r="J105" s="54">
        <f t="shared" si="170"/>
        <v>1</v>
      </c>
      <c r="K105" s="54">
        <f t="shared" si="171"/>
        <v>0</v>
      </c>
      <c r="L105" s="54">
        <f t="shared" si="172"/>
        <v>0</v>
      </c>
      <c r="M105" s="54">
        <f t="shared" si="173"/>
        <v>0</v>
      </c>
      <c r="N105" s="54">
        <f t="shared" si="174"/>
        <v>0</v>
      </c>
      <c r="O105" s="54">
        <f t="shared" si="175"/>
        <v>1</v>
      </c>
      <c r="P105" s="55">
        <f t="shared" si="200"/>
        <v>15</v>
      </c>
      <c r="Q105" s="54" t="str">
        <f t="shared" si="176"/>
        <v>Xavier Mateu</v>
      </c>
      <c r="R105" s="12">
        <v>3</v>
      </c>
      <c r="S105" s="12">
        <v>3</v>
      </c>
      <c r="T105" s="12">
        <v>10</v>
      </c>
      <c r="U105" s="54">
        <f t="shared" si="177"/>
        <v>16</v>
      </c>
      <c r="V105" s="54">
        <f t="shared" si="133"/>
        <v>1</v>
      </c>
      <c r="W105" s="54">
        <f t="shared" si="201"/>
        <v>0</v>
      </c>
      <c r="X105" s="54">
        <f t="shared" si="202"/>
        <v>0</v>
      </c>
      <c r="Y105" s="54">
        <f t="shared" si="178"/>
        <v>2</v>
      </c>
      <c r="Z105" s="54">
        <f t="shared" si="179"/>
        <v>0</v>
      </c>
      <c r="AA105" s="54">
        <f t="shared" si="180"/>
        <v>0</v>
      </c>
      <c r="AB105" s="54">
        <f t="shared" si="181"/>
        <v>0</v>
      </c>
      <c r="AC105" s="55">
        <f t="shared" si="203"/>
        <v>15</v>
      </c>
      <c r="AD105" s="54" t="str">
        <f t="shared" si="182"/>
        <v>Xavier Mateu</v>
      </c>
      <c r="AE105" s="12">
        <v>10</v>
      </c>
      <c r="AF105" s="12">
        <v>4</v>
      </c>
      <c r="AG105" s="12">
        <v>4</v>
      </c>
      <c r="AH105" s="54">
        <f t="shared" si="183"/>
        <v>18</v>
      </c>
      <c r="AI105" s="54">
        <f t="shared" si="184"/>
        <v>1</v>
      </c>
      <c r="AJ105" s="54">
        <f t="shared" si="185"/>
        <v>0</v>
      </c>
      <c r="AK105" s="54">
        <f t="shared" si="186"/>
        <v>2</v>
      </c>
      <c r="AL105" s="54">
        <f t="shared" si="187"/>
        <v>0</v>
      </c>
      <c r="AM105" s="54">
        <f t="shared" si="188"/>
        <v>0</v>
      </c>
      <c r="AN105" s="54">
        <f t="shared" si="189"/>
        <v>0</v>
      </c>
      <c r="AO105" s="54">
        <f t="shared" si="190"/>
        <v>0</v>
      </c>
      <c r="AP105" s="54">
        <f t="shared" si="191"/>
        <v>50</v>
      </c>
      <c r="AQ105" s="54">
        <f t="shared" si="192"/>
        <v>5.5555555555555554</v>
      </c>
      <c r="AR105" s="58">
        <f t="shared" si="193"/>
        <v>3</v>
      </c>
      <c r="AS105" s="1">
        <f t="shared" si="194"/>
        <v>1</v>
      </c>
      <c r="AT105" s="1">
        <f t="shared" si="195"/>
        <v>2</v>
      </c>
      <c r="AU105" s="1">
        <f t="shared" si="196"/>
        <v>2</v>
      </c>
      <c r="AV105" s="1">
        <f t="shared" si="197"/>
        <v>0</v>
      </c>
      <c r="AW105" s="1">
        <f t="shared" si="198"/>
        <v>0</v>
      </c>
      <c r="AX105" s="1">
        <f t="shared" si="199"/>
        <v>1</v>
      </c>
      <c r="AY105" s="1" t="str">
        <f t="shared" si="204"/>
        <v>Xavier Mateu</v>
      </c>
      <c r="AZ105" s="1" t="b">
        <f t="shared" si="205"/>
        <v>0</v>
      </c>
      <c r="BA105" s="1" t="str">
        <f t="shared" si="206"/>
        <v>Xavier Mateu</v>
      </c>
      <c r="BB105" s="1">
        <f t="shared" si="207"/>
        <v>9</v>
      </c>
    </row>
    <row r="106" spans="1:54" ht="12.75" customHeight="1">
      <c r="A106" s="178"/>
      <c r="B106" s="55">
        <v>16</v>
      </c>
      <c r="C106" s="55">
        <v>16</v>
      </c>
      <c r="D106" s="54" t="str">
        <f>VLOOKUP((B106*10)+3,'Llistat de jugadors'!$K$3:$AQ$322,33,0)</f>
        <v>Roger Roura</v>
      </c>
      <c r="E106" s="13">
        <v>2</v>
      </c>
      <c r="F106" s="13">
        <v>10</v>
      </c>
      <c r="G106" s="13">
        <v>1</v>
      </c>
      <c r="H106" s="55">
        <f t="shared" si="168"/>
        <v>13</v>
      </c>
      <c r="I106" s="54">
        <f t="shared" si="169"/>
        <v>1</v>
      </c>
      <c r="J106" s="54">
        <f t="shared" si="170"/>
        <v>0</v>
      </c>
      <c r="K106" s="54">
        <f t="shared" si="171"/>
        <v>0</v>
      </c>
      <c r="L106" s="54">
        <f t="shared" si="172"/>
        <v>0</v>
      </c>
      <c r="M106" s="54">
        <f t="shared" si="173"/>
        <v>1</v>
      </c>
      <c r="N106" s="54">
        <f t="shared" si="174"/>
        <v>1</v>
      </c>
      <c r="O106" s="54">
        <f t="shared" si="175"/>
        <v>0</v>
      </c>
      <c r="P106" s="55">
        <f t="shared" si="200"/>
        <v>16</v>
      </c>
      <c r="Q106" s="54" t="str">
        <f t="shared" si="176"/>
        <v>Roger Roura</v>
      </c>
      <c r="R106" s="12">
        <v>3</v>
      </c>
      <c r="S106" s="12">
        <v>0</v>
      </c>
      <c r="T106" s="12">
        <v>4</v>
      </c>
      <c r="U106" s="54">
        <f t="shared" si="177"/>
        <v>7</v>
      </c>
      <c r="V106" s="54">
        <f t="shared" si="133"/>
        <v>0</v>
      </c>
      <c r="W106" s="54">
        <f t="shared" si="201"/>
        <v>0</v>
      </c>
      <c r="X106" s="54">
        <f t="shared" si="202"/>
        <v>1</v>
      </c>
      <c r="Y106" s="54">
        <f t="shared" si="178"/>
        <v>1</v>
      </c>
      <c r="Z106" s="54">
        <f t="shared" si="179"/>
        <v>0</v>
      </c>
      <c r="AA106" s="54">
        <f t="shared" si="180"/>
        <v>0</v>
      </c>
      <c r="AB106" s="54">
        <f t="shared" si="181"/>
        <v>1</v>
      </c>
      <c r="AC106" s="55">
        <f t="shared" si="203"/>
        <v>16</v>
      </c>
      <c r="AD106" s="54" t="str">
        <f t="shared" si="182"/>
        <v>Roger Roura</v>
      </c>
      <c r="AE106" s="12">
        <v>10</v>
      </c>
      <c r="AF106" s="12">
        <v>10</v>
      </c>
      <c r="AG106" s="12">
        <v>6</v>
      </c>
      <c r="AH106" s="54">
        <f t="shared" si="183"/>
        <v>26</v>
      </c>
      <c r="AI106" s="54">
        <f t="shared" si="184"/>
        <v>2</v>
      </c>
      <c r="AJ106" s="54">
        <f t="shared" si="185"/>
        <v>1</v>
      </c>
      <c r="AK106" s="54">
        <f t="shared" si="186"/>
        <v>0</v>
      </c>
      <c r="AL106" s="54">
        <f t="shared" si="187"/>
        <v>0</v>
      </c>
      <c r="AM106" s="54">
        <f t="shared" si="188"/>
        <v>0</v>
      </c>
      <c r="AN106" s="54">
        <f t="shared" si="189"/>
        <v>0</v>
      </c>
      <c r="AO106" s="54">
        <f t="shared" si="190"/>
        <v>0</v>
      </c>
      <c r="AP106" s="54">
        <f t="shared" si="191"/>
        <v>46</v>
      </c>
      <c r="AQ106" s="54">
        <f t="shared" si="192"/>
        <v>5.1111111111111107</v>
      </c>
      <c r="AR106" s="58">
        <f t="shared" si="193"/>
        <v>3</v>
      </c>
      <c r="AS106" s="1">
        <f t="shared" si="194"/>
        <v>1</v>
      </c>
      <c r="AT106" s="1">
        <f t="shared" si="195"/>
        <v>1</v>
      </c>
      <c r="AU106" s="1">
        <f t="shared" si="196"/>
        <v>1</v>
      </c>
      <c r="AV106" s="1">
        <f t="shared" si="197"/>
        <v>1</v>
      </c>
      <c r="AW106" s="1">
        <f t="shared" si="198"/>
        <v>1</v>
      </c>
      <c r="AX106" s="1">
        <f t="shared" si="199"/>
        <v>1</v>
      </c>
      <c r="AY106" s="1" t="str">
        <f t="shared" si="204"/>
        <v>Roger Roura</v>
      </c>
      <c r="AZ106" s="1" t="b">
        <f t="shared" si="205"/>
        <v>0</v>
      </c>
      <c r="BA106" s="1" t="str">
        <f t="shared" si="206"/>
        <v>Roger Roura</v>
      </c>
      <c r="BB106" s="1">
        <f t="shared" si="207"/>
        <v>9</v>
      </c>
    </row>
    <row r="107" spans="1:54" ht="12.75" customHeight="1">
      <c r="A107" s="178"/>
      <c r="B107" s="55">
        <v>17</v>
      </c>
      <c r="C107" s="55">
        <v>17</v>
      </c>
      <c r="D107" s="54" t="str">
        <f>VLOOKUP((B107*10)+3,'Llistat de jugadors'!$K$3:$AQ$322,33,0)</f>
        <v>Laia Litzell</v>
      </c>
      <c r="E107" s="13">
        <v>4</v>
      </c>
      <c r="F107" s="13">
        <v>0</v>
      </c>
      <c r="G107" s="13">
        <v>2</v>
      </c>
      <c r="H107" s="55">
        <f t="shared" si="168"/>
        <v>6</v>
      </c>
      <c r="I107" s="54">
        <f t="shared" si="169"/>
        <v>0</v>
      </c>
      <c r="J107" s="54">
        <f t="shared" si="170"/>
        <v>0</v>
      </c>
      <c r="K107" s="54">
        <f t="shared" si="171"/>
        <v>1</v>
      </c>
      <c r="L107" s="54">
        <f t="shared" si="172"/>
        <v>0</v>
      </c>
      <c r="M107" s="54">
        <f t="shared" si="173"/>
        <v>1</v>
      </c>
      <c r="N107" s="54">
        <f t="shared" si="174"/>
        <v>0</v>
      </c>
      <c r="O107" s="54">
        <f t="shared" si="175"/>
        <v>1</v>
      </c>
      <c r="P107" s="55">
        <f t="shared" si="200"/>
        <v>17</v>
      </c>
      <c r="Q107" s="54" t="str">
        <f t="shared" si="176"/>
        <v>Laia Litzell</v>
      </c>
      <c r="R107" s="12">
        <v>3</v>
      </c>
      <c r="S107" s="12">
        <v>0</v>
      </c>
      <c r="T107" s="12">
        <v>4</v>
      </c>
      <c r="U107" s="54">
        <f t="shared" si="177"/>
        <v>7</v>
      </c>
      <c r="V107" s="54">
        <f t="shared" si="133"/>
        <v>0</v>
      </c>
      <c r="W107" s="54">
        <f t="shared" si="201"/>
        <v>0</v>
      </c>
      <c r="X107" s="54">
        <f t="shared" si="202"/>
        <v>1</v>
      </c>
      <c r="Y107" s="54">
        <f t="shared" si="178"/>
        <v>1</v>
      </c>
      <c r="Z107" s="54">
        <f t="shared" si="179"/>
        <v>0</v>
      </c>
      <c r="AA107" s="54">
        <f t="shared" si="180"/>
        <v>0</v>
      </c>
      <c r="AB107" s="54">
        <f t="shared" si="181"/>
        <v>1</v>
      </c>
      <c r="AC107" s="55">
        <f t="shared" si="203"/>
        <v>17</v>
      </c>
      <c r="AD107" s="54" t="str">
        <f t="shared" si="182"/>
        <v>Laia Litzell</v>
      </c>
      <c r="AE107" s="12">
        <v>4</v>
      </c>
      <c r="AF107" s="12">
        <v>3</v>
      </c>
      <c r="AG107" s="12">
        <v>3</v>
      </c>
      <c r="AH107" s="54">
        <f t="shared" si="183"/>
        <v>10</v>
      </c>
      <c r="AI107" s="54">
        <f t="shared" si="184"/>
        <v>0</v>
      </c>
      <c r="AJ107" s="54">
        <f t="shared" si="185"/>
        <v>0</v>
      </c>
      <c r="AK107" s="54">
        <f t="shared" si="186"/>
        <v>1</v>
      </c>
      <c r="AL107" s="54">
        <f t="shared" si="187"/>
        <v>2</v>
      </c>
      <c r="AM107" s="54">
        <f t="shared" si="188"/>
        <v>0</v>
      </c>
      <c r="AN107" s="54">
        <f t="shared" si="189"/>
        <v>0</v>
      </c>
      <c r="AO107" s="54">
        <f t="shared" si="190"/>
        <v>0</v>
      </c>
      <c r="AP107" s="54">
        <f t="shared" si="191"/>
        <v>23</v>
      </c>
      <c r="AQ107" s="54">
        <f t="shared" si="192"/>
        <v>2.5555555555555554</v>
      </c>
      <c r="AR107" s="58">
        <f t="shared" si="193"/>
        <v>0</v>
      </c>
      <c r="AS107" s="1">
        <f t="shared" si="194"/>
        <v>0</v>
      </c>
      <c r="AT107" s="1">
        <f t="shared" si="195"/>
        <v>3</v>
      </c>
      <c r="AU107" s="1">
        <f t="shared" si="196"/>
        <v>3</v>
      </c>
      <c r="AV107" s="1">
        <f t="shared" si="197"/>
        <v>1</v>
      </c>
      <c r="AW107" s="1">
        <f t="shared" si="198"/>
        <v>0</v>
      </c>
      <c r="AX107" s="1">
        <f t="shared" si="199"/>
        <v>2</v>
      </c>
      <c r="AY107" s="1" t="str">
        <f t="shared" si="204"/>
        <v>Laia Litzell</v>
      </c>
      <c r="AZ107" s="1" t="b">
        <f t="shared" si="205"/>
        <v>0</v>
      </c>
      <c r="BA107" s="1" t="str">
        <f t="shared" si="206"/>
        <v>Laia Litzell</v>
      </c>
      <c r="BB107" s="1">
        <f t="shared" si="207"/>
        <v>9</v>
      </c>
    </row>
    <row r="108" spans="1:54" ht="12.75" customHeight="1">
      <c r="A108" s="178"/>
      <c r="B108" s="55">
        <v>18</v>
      </c>
      <c r="C108" s="55">
        <v>18</v>
      </c>
      <c r="D108" s="54" t="str">
        <f>VLOOKUP((B108*10)+3,'Llistat de jugadors'!$K$3:$AQ$322,33,0)</f>
        <v>Nerea Navarrete</v>
      </c>
      <c r="E108" s="13">
        <v>2</v>
      </c>
      <c r="F108" s="13">
        <v>10</v>
      </c>
      <c r="G108" s="13">
        <v>10</v>
      </c>
      <c r="H108" s="55">
        <f t="shared" si="168"/>
        <v>22</v>
      </c>
      <c r="I108" s="54">
        <f t="shared" si="169"/>
        <v>2</v>
      </c>
      <c r="J108" s="54">
        <f t="shared" si="170"/>
        <v>0</v>
      </c>
      <c r="K108" s="54">
        <f t="shared" si="171"/>
        <v>0</v>
      </c>
      <c r="L108" s="54">
        <f t="shared" si="172"/>
        <v>0</v>
      </c>
      <c r="M108" s="54">
        <f t="shared" si="173"/>
        <v>1</v>
      </c>
      <c r="N108" s="54">
        <f t="shared" si="174"/>
        <v>0</v>
      </c>
      <c r="O108" s="54">
        <f t="shared" si="175"/>
        <v>0</v>
      </c>
      <c r="P108" s="55">
        <f t="shared" si="200"/>
        <v>18</v>
      </c>
      <c r="Q108" s="54" t="str">
        <f t="shared" si="176"/>
        <v>Nerea Navarrete</v>
      </c>
      <c r="R108" s="12">
        <v>4</v>
      </c>
      <c r="S108" s="12">
        <v>6</v>
      </c>
      <c r="T108" s="12">
        <v>4</v>
      </c>
      <c r="U108" s="54">
        <f t="shared" si="177"/>
        <v>14</v>
      </c>
      <c r="V108" s="54">
        <f t="shared" si="133"/>
        <v>0</v>
      </c>
      <c r="W108" s="54">
        <f t="shared" si="201"/>
        <v>1</v>
      </c>
      <c r="X108" s="54">
        <f t="shared" si="202"/>
        <v>2</v>
      </c>
      <c r="Y108" s="54">
        <f t="shared" si="178"/>
        <v>0</v>
      </c>
      <c r="Z108" s="54">
        <f t="shared" si="179"/>
        <v>0</v>
      </c>
      <c r="AA108" s="54">
        <f t="shared" si="180"/>
        <v>0</v>
      </c>
      <c r="AB108" s="54">
        <f t="shared" si="181"/>
        <v>0</v>
      </c>
      <c r="AC108" s="55">
        <f t="shared" si="203"/>
        <v>18</v>
      </c>
      <c r="AD108" s="54" t="str">
        <f t="shared" si="182"/>
        <v>Nerea Navarrete</v>
      </c>
      <c r="AE108" s="12">
        <v>4</v>
      </c>
      <c r="AF108" s="12">
        <v>6</v>
      </c>
      <c r="AG108" s="12">
        <v>3</v>
      </c>
      <c r="AH108" s="54">
        <f t="shared" si="183"/>
        <v>13</v>
      </c>
      <c r="AI108" s="54">
        <f t="shared" si="184"/>
        <v>0</v>
      </c>
      <c r="AJ108" s="54">
        <f t="shared" si="185"/>
        <v>1</v>
      </c>
      <c r="AK108" s="54">
        <f t="shared" si="186"/>
        <v>1</v>
      </c>
      <c r="AL108" s="54">
        <f t="shared" si="187"/>
        <v>1</v>
      </c>
      <c r="AM108" s="54">
        <f t="shared" si="188"/>
        <v>0</v>
      </c>
      <c r="AN108" s="54">
        <f t="shared" si="189"/>
        <v>0</v>
      </c>
      <c r="AO108" s="54">
        <f t="shared" si="190"/>
        <v>0</v>
      </c>
      <c r="AP108" s="54">
        <f t="shared" si="191"/>
        <v>49</v>
      </c>
      <c r="AQ108" s="54">
        <f t="shared" si="192"/>
        <v>5.4444444444444446</v>
      </c>
      <c r="AR108" s="58">
        <f t="shared" si="193"/>
        <v>2</v>
      </c>
      <c r="AS108" s="1">
        <f t="shared" si="194"/>
        <v>2</v>
      </c>
      <c r="AT108" s="1">
        <f t="shared" si="195"/>
        <v>3</v>
      </c>
      <c r="AU108" s="1">
        <f t="shared" si="196"/>
        <v>1</v>
      </c>
      <c r="AV108" s="1">
        <f t="shared" si="197"/>
        <v>1</v>
      </c>
      <c r="AW108" s="1">
        <f t="shared" si="198"/>
        <v>0</v>
      </c>
      <c r="AX108" s="1">
        <f t="shared" si="199"/>
        <v>0</v>
      </c>
      <c r="AY108" s="1" t="str">
        <f t="shared" si="204"/>
        <v>Nerea Navarrete</v>
      </c>
      <c r="AZ108" s="1" t="b">
        <f t="shared" si="205"/>
        <v>0</v>
      </c>
      <c r="BA108" s="1" t="str">
        <f t="shared" si="206"/>
        <v>Nerea Navarrete</v>
      </c>
      <c r="BB108" s="1">
        <f t="shared" si="207"/>
        <v>9</v>
      </c>
    </row>
    <row r="109" spans="1:54" ht="12.75" customHeight="1">
      <c r="A109" s="178"/>
      <c r="B109" s="55">
        <v>19</v>
      </c>
      <c r="C109" s="55">
        <v>1</v>
      </c>
      <c r="D109" s="54" t="str">
        <f>VLOOKUP((B109*10)+3,'Llistat de jugadors'!$K$3:$AQ$322,33,0)</f>
        <v>Silvia Delcor</v>
      </c>
      <c r="E109" s="13">
        <v>3</v>
      </c>
      <c r="F109" s="13">
        <v>3</v>
      </c>
      <c r="G109" s="13">
        <v>10</v>
      </c>
      <c r="H109" s="55">
        <f t="shared" ref="H109:H126" si="208">E109+F109+G109</f>
        <v>16</v>
      </c>
      <c r="I109" s="54">
        <f t="shared" ref="I109:I126" si="209">COUNTIF(E109:G109,10)</f>
        <v>1</v>
      </c>
      <c r="J109" s="54">
        <f t="shared" ref="J109:J126" si="210">COUNTIF(E109:G109,6)</f>
        <v>0</v>
      </c>
      <c r="K109" s="54">
        <f t="shared" ref="K109:K126" si="211">COUNTIF(E109:G109,4)</f>
        <v>0</v>
      </c>
      <c r="L109" s="54">
        <f t="shared" ref="L109:L126" si="212">COUNTIF(E109:G109,3)</f>
        <v>2</v>
      </c>
      <c r="M109" s="54">
        <f t="shared" ref="M109:M126" si="213">COUNTIF(E109:G109,2)</f>
        <v>0</v>
      </c>
      <c r="N109" s="54">
        <f t="shared" ref="N109:N126" si="214">COUNTIF(E109:G109,1)</f>
        <v>0</v>
      </c>
      <c r="O109" s="54">
        <f t="shared" ref="O109:O126" si="215">COUNTIF(E109:G109,0)</f>
        <v>0</v>
      </c>
      <c r="P109" s="55">
        <f t="shared" si="200"/>
        <v>19</v>
      </c>
      <c r="Q109" s="54" t="str">
        <f t="shared" si="176"/>
        <v>Silvia Delcor</v>
      </c>
      <c r="R109" s="12">
        <v>6</v>
      </c>
      <c r="S109" s="12">
        <v>2</v>
      </c>
      <c r="T109" s="12">
        <v>4</v>
      </c>
      <c r="U109" s="54">
        <f t="shared" si="177"/>
        <v>12</v>
      </c>
      <c r="V109" s="54">
        <f t="shared" si="133"/>
        <v>0</v>
      </c>
      <c r="W109" s="54">
        <f t="shared" si="201"/>
        <v>1</v>
      </c>
      <c r="X109" s="54">
        <f t="shared" si="202"/>
        <v>1</v>
      </c>
      <c r="Y109" s="54">
        <f t="shared" si="178"/>
        <v>0</v>
      </c>
      <c r="Z109" s="54">
        <f t="shared" si="179"/>
        <v>1</v>
      </c>
      <c r="AA109" s="54">
        <f t="shared" si="180"/>
        <v>0</v>
      </c>
      <c r="AB109" s="54">
        <f t="shared" si="181"/>
        <v>0</v>
      </c>
      <c r="AC109" s="55">
        <f t="shared" si="203"/>
        <v>19</v>
      </c>
      <c r="AD109" s="54" t="str">
        <f t="shared" si="182"/>
        <v>Silvia Delcor</v>
      </c>
      <c r="AE109" s="12">
        <v>4</v>
      </c>
      <c r="AF109" s="12">
        <v>3</v>
      </c>
      <c r="AG109" s="12">
        <v>3</v>
      </c>
      <c r="AH109" s="54">
        <f t="shared" si="183"/>
        <v>10</v>
      </c>
      <c r="AI109" s="54">
        <f t="shared" si="184"/>
        <v>0</v>
      </c>
      <c r="AJ109" s="54">
        <f t="shared" si="185"/>
        <v>0</v>
      </c>
      <c r="AK109" s="54">
        <f t="shared" si="186"/>
        <v>1</v>
      </c>
      <c r="AL109" s="54">
        <f t="shared" si="187"/>
        <v>2</v>
      </c>
      <c r="AM109" s="54">
        <f t="shared" si="188"/>
        <v>0</v>
      </c>
      <c r="AN109" s="54">
        <f t="shared" si="189"/>
        <v>0</v>
      </c>
      <c r="AO109" s="54">
        <f t="shared" si="190"/>
        <v>0</v>
      </c>
      <c r="AP109" s="54">
        <f t="shared" si="191"/>
        <v>38</v>
      </c>
      <c r="AQ109" s="54">
        <f t="shared" ref="AQ109:AQ126" si="216">AVERAGE(E109:G109,R109:T109,AE109:AG109)</f>
        <v>4.2222222222222223</v>
      </c>
      <c r="AR109" s="58">
        <f t="shared" si="193"/>
        <v>1</v>
      </c>
      <c r="AS109" s="1">
        <f t="shared" si="194"/>
        <v>1</v>
      </c>
      <c r="AT109" s="1">
        <f t="shared" si="195"/>
        <v>2</v>
      </c>
      <c r="AU109" s="1">
        <f t="shared" si="196"/>
        <v>4</v>
      </c>
      <c r="AV109" s="1">
        <f t="shared" si="197"/>
        <v>1</v>
      </c>
      <c r="AW109" s="1">
        <f t="shared" si="198"/>
        <v>0</v>
      </c>
      <c r="AX109" s="1">
        <f t="shared" si="199"/>
        <v>0</v>
      </c>
      <c r="AY109" s="1" t="str">
        <f t="shared" si="204"/>
        <v>Silvia Delcor</v>
      </c>
      <c r="AZ109" s="1" t="b">
        <f t="shared" si="205"/>
        <v>0</v>
      </c>
      <c r="BA109" s="1" t="str">
        <f t="shared" si="206"/>
        <v>Silvia Delcor</v>
      </c>
      <c r="BB109" s="1">
        <f t="shared" si="207"/>
        <v>9</v>
      </c>
    </row>
    <row r="110" spans="1:54">
      <c r="A110" s="178"/>
      <c r="B110" s="55">
        <v>20</v>
      </c>
      <c r="C110" s="55">
        <v>2</v>
      </c>
      <c r="D110" s="54" t="str">
        <f>VLOOKUP((B110*10)+3,'Llistat de jugadors'!$K$3:$AQ$322,33,0)</f>
        <v>Santi Barrera</v>
      </c>
      <c r="E110" s="13">
        <v>3</v>
      </c>
      <c r="F110" s="13">
        <v>3</v>
      </c>
      <c r="G110" s="13">
        <v>0</v>
      </c>
      <c r="H110" s="55">
        <f t="shared" si="208"/>
        <v>6</v>
      </c>
      <c r="I110" s="54">
        <f t="shared" si="209"/>
        <v>0</v>
      </c>
      <c r="J110" s="54">
        <f t="shared" si="210"/>
        <v>0</v>
      </c>
      <c r="K110" s="54">
        <f t="shared" si="211"/>
        <v>0</v>
      </c>
      <c r="L110" s="54">
        <f t="shared" si="212"/>
        <v>2</v>
      </c>
      <c r="M110" s="54">
        <f t="shared" si="213"/>
        <v>0</v>
      </c>
      <c r="N110" s="54">
        <f t="shared" si="214"/>
        <v>0</v>
      </c>
      <c r="O110" s="54">
        <f t="shared" si="215"/>
        <v>1</v>
      </c>
      <c r="P110" s="55">
        <f t="shared" si="200"/>
        <v>20</v>
      </c>
      <c r="Q110" s="54" t="str">
        <f t="shared" si="176"/>
        <v>Santi Barrera</v>
      </c>
      <c r="R110" s="12">
        <v>1</v>
      </c>
      <c r="S110" s="12">
        <v>1</v>
      </c>
      <c r="T110" s="12">
        <v>0</v>
      </c>
      <c r="U110" s="54">
        <f t="shared" si="177"/>
        <v>2</v>
      </c>
      <c r="V110" s="54">
        <f t="shared" si="133"/>
        <v>0</v>
      </c>
      <c r="W110" s="54">
        <f t="shared" si="201"/>
        <v>0</v>
      </c>
      <c r="X110" s="54">
        <f t="shared" si="202"/>
        <v>0</v>
      </c>
      <c r="Y110" s="54">
        <f t="shared" si="178"/>
        <v>0</v>
      </c>
      <c r="Z110" s="54">
        <f t="shared" si="179"/>
        <v>0</v>
      </c>
      <c r="AA110" s="54">
        <f t="shared" si="180"/>
        <v>2</v>
      </c>
      <c r="AB110" s="54">
        <f t="shared" si="181"/>
        <v>1</v>
      </c>
      <c r="AC110" s="55">
        <f t="shared" si="203"/>
        <v>20</v>
      </c>
      <c r="AD110" s="54" t="str">
        <f t="shared" si="182"/>
        <v>Santi Barrera</v>
      </c>
      <c r="AE110" s="12">
        <v>2</v>
      </c>
      <c r="AF110" s="12">
        <v>10</v>
      </c>
      <c r="AG110" s="12">
        <v>2</v>
      </c>
      <c r="AH110" s="54">
        <f t="shared" si="183"/>
        <v>14</v>
      </c>
      <c r="AI110" s="54">
        <f t="shared" si="184"/>
        <v>1</v>
      </c>
      <c r="AJ110" s="54">
        <f t="shared" si="185"/>
        <v>0</v>
      </c>
      <c r="AK110" s="54">
        <f t="shared" si="186"/>
        <v>0</v>
      </c>
      <c r="AL110" s="54">
        <f t="shared" si="187"/>
        <v>0</v>
      </c>
      <c r="AM110" s="54">
        <f t="shared" si="188"/>
        <v>2</v>
      </c>
      <c r="AN110" s="54">
        <f t="shared" si="189"/>
        <v>0</v>
      </c>
      <c r="AO110" s="54">
        <f t="shared" si="190"/>
        <v>0</v>
      </c>
      <c r="AP110" s="54">
        <f t="shared" si="191"/>
        <v>22</v>
      </c>
      <c r="AQ110" s="54">
        <f t="shared" si="216"/>
        <v>2.4444444444444446</v>
      </c>
      <c r="AR110" s="58">
        <f t="shared" si="193"/>
        <v>1</v>
      </c>
      <c r="AS110" s="1">
        <f t="shared" si="194"/>
        <v>0</v>
      </c>
      <c r="AT110" s="1">
        <f t="shared" si="195"/>
        <v>0</v>
      </c>
      <c r="AU110" s="1">
        <f t="shared" si="196"/>
        <v>2</v>
      </c>
      <c r="AV110" s="1">
        <f t="shared" si="197"/>
        <v>2</v>
      </c>
      <c r="AW110" s="1">
        <f t="shared" si="198"/>
        <v>2</v>
      </c>
      <c r="AX110" s="1">
        <f t="shared" si="199"/>
        <v>2</v>
      </c>
      <c r="AY110" s="1" t="str">
        <f t="shared" si="204"/>
        <v>Santi Barrera</v>
      </c>
      <c r="AZ110" s="1" t="b">
        <f t="shared" si="205"/>
        <v>0</v>
      </c>
      <c r="BA110" s="1" t="str">
        <f t="shared" si="206"/>
        <v>Santi Barrera</v>
      </c>
      <c r="BB110" s="1">
        <f t="shared" si="207"/>
        <v>9</v>
      </c>
    </row>
    <row r="111" spans="1:54">
      <c r="A111" s="178"/>
      <c r="B111" s="55">
        <v>21</v>
      </c>
      <c r="C111" s="55">
        <v>3</v>
      </c>
      <c r="D111" s="54" t="str">
        <f>VLOOKUP((B111*10)+3,'Llistat de jugadors'!$K$3:$AQ$322,33,0)</f>
        <v>Montse Rodríguez</v>
      </c>
      <c r="E111" s="13">
        <v>1</v>
      </c>
      <c r="F111" s="13">
        <v>10</v>
      </c>
      <c r="G111" s="13">
        <v>3</v>
      </c>
      <c r="H111" s="55">
        <f t="shared" si="208"/>
        <v>14</v>
      </c>
      <c r="I111" s="54">
        <f t="shared" si="209"/>
        <v>1</v>
      </c>
      <c r="J111" s="54">
        <f t="shared" si="210"/>
        <v>0</v>
      </c>
      <c r="K111" s="54">
        <f t="shared" si="211"/>
        <v>0</v>
      </c>
      <c r="L111" s="54">
        <f t="shared" si="212"/>
        <v>1</v>
      </c>
      <c r="M111" s="54">
        <f t="shared" si="213"/>
        <v>0</v>
      </c>
      <c r="N111" s="54">
        <f t="shared" si="214"/>
        <v>1</v>
      </c>
      <c r="O111" s="54">
        <f t="shared" si="215"/>
        <v>0</v>
      </c>
      <c r="P111" s="55">
        <f t="shared" si="200"/>
        <v>21</v>
      </c>
      <c r="Q111" s="54" t="str">
        <f t="shared" si="176"/>
        <v>Montse Rodríguez</v>
      </c>
      <c r="R111" s="12">
        <v>10</v>
      </c>
      <c r="S111" s="12">
        <v>4</v>
      </c>
      <c r="T111" s="12">
        <v>4</v>
      </c>
      <c r="U111" s="54">
        <f t="shared" si="177"/>
        <v>18</v>
      </c>
      <c r="V111" s="54">
        <f t="shared" si="133"/>
        <v>1</v>
      </c>
      <c r="W111" s="54">
        <f t="shared" si="201"/>
        <v>0</v>
      </c>
      <c r="X111" s="54">
        <f t="shared" si="202"/>
        <v>2</v>
      </c>
      <c r="Y111" s="54">
        <f t="shared" si="178"/>
        <v>0</v>
      </c>
      <c r="Z111" s="54">
        <f t="shared" si="179"/>
        <v>0</v>
      </c>
      <c r="AA111" s="54">
        <f t="shared" si="180"/>
        <v>0</v>
      </c>
      <c r="AB111" s="54">
        <f t="shared" si="181"/>
        <v>0</v>
      </c>
      <c r="AC111" s="55">
        <f t="shared" si="203"/>
        <v>21</v>
      </c>
      <c r="AD111" s="54" t="str">
        <f t="shared" si="182"/>
        <v>Montse Rodríguez</v>
      </c>
      <c r="AE111" s="12">
        <v>3</v>
      </c>
      <c r="AF111" s="12">
        <v>10</v>
      </c>
      <c r="AG111" s="12">
        <v>4</v>
      </c>
      <c r="AH111" s="54">
        <f t="shared" si="183"/>
        <v>17</v>
      </c>
      <c r="AI111" s="54">
        <f t="shared" si="184"/>
        <v>1</v>
      </c>
      <c r="AJ111" s="54">
        <f t="shared" si="185"/>
        <v>0</v>
      </c>
      <c r="AK111" s="54">
        <f t="shared" si="186"/>
        <v>1</v>
      </c>
      <c r="AL111" s="54">
        <f t="shared" si="187"/>
        <v>1</v>
      </c>
      <c r="AM111" s="54">
        <f t="shared" si="188"/>
        <v>0</v>
      </c>
      <c r="AN111" s="54">
        <f t="shared" si="189"/>
        <v>0</v>
      </c>
      <c r="AO111" s="54">
        <f t="shared" si="190"/>
        <v>0</v>
      </c>
      <c r="AP111" s="54">
        <f t="shared" si="191"/>
        <v>49</v>
      </c>
      <c r="AQ111" s="54">
        <f t="shared" si="216"/>
        <v>5.4444444444444446</v>
      </c>
      <c r="AR111" s="58">
        <f t="shared" si="193"/>
        <v>3</v>
      </c>
      <c r="AS111" s="1">
        <f t="shared" si="194"/>
        <v>0</v>
      </c>
      <c r="AT111" s="1">
        <f t="shared" si="195"/>
        <v>3</v>
      </c>
      <c r="AU111" s="1">
        <f t="shared" si="196"/>
        <v>2</v>
      </c>
      <c r="AV111" s="1">
        <f t="shared" si="197"/>
        <v>0</v>
      </c>
      <c r="AW111" s="1">
        <f t="shared" si="198"/>
        <v>1</v>
      </c>
      <c r="AX111" s="1">
        <f t="shared" si="199"/>
        <v>0</v>
      </c>
      <c r="AY111" s="1" t="str">
        <f t="shared" si="204"/>
        <v>Montse Rodríguez</v>
      </c>
      <c r="AZ111" s="1" t="b">
        <f t="shared" si="205"/>
        <v>0</v>
      </c>
      <c r="BA111" s="1" t="str">
        <f t="shared" si="206"/>
        <v>Montse Rodríguez</v>
      </c>
      <c r="BB111" s="1">
        <f t="shared" si="207"/>
        <v>9</v>
      </c>
    </row>
    <row r="112" spans="1:54">
      <c r="A112" s="178"/>
      <c r="B112" s="55">
        <v>22</v>
      </c>
      <c r="C112" s="55">
        <v>4</v>
      </c>
      <c r="D112" s="54" t="str">
        <f>VLOOKUP((B112*10)+3,'Llistat de jugadors'!$K$3:$AQ$322,33,0)</f>
        <v>Neus Sureda</v>
      </c>
      <c r="E112" s="13">
        <v>6</v>
      </c>
      <c r="F112" s="13">
        <v>3</v>
      </c>
      <c r="G112" s="13">
        <v>6</v>
      </c>
      <c r="H112" s="55">
        <f t="shared" si="208"/>
        <v>15</v>
      </c>
      <c r="I112" s="54">
        <f t="shared" si="209"/>
        <v>0</v>
      </c>
      <c r="J112" s="54">
        <f t="shared" si="210"/>
        <v>2</v>
      </c>
      <c r="K112" s="54">
        <f t="shared" si="211"/>
        <v>0</v>
      </c>
      <c r="L112" s="54">
        <f t="shared" si="212"/>
        <v>1</v>
      </c>
      <c r="M112" s="54">
        <f t="shared" si="213"/>
        <v>0</v>
      </c>
      <c r="N112" s="54">
        <f t="shared" si="214"/>
        <v>0</v>
      </c>
      <c r="O112" s="54">
        <f t="shared" si="215"/>
        <v>0</v>
      </c>
      <c r="P112" s="55">
        <f t="shared" si="200"/>
        <v>22</v>
      </c>
      <c r="Q112" s="54" t="str">
        <f t="shared" si="176"/>
        <v>Neus Sureda</v>
      </c>
      <c r="R112" s="12">
        <v>4</v>
      </c>
      <c r="S112" s="12">
        <v>10</v>
      </c>
      <c r="T112" s="12">
        <v>4</v>
      </c>
      <c r="U112" s="54">
        <f t="shared" si="177"/>
        <v>18</v>
      </c>
      <c r="V112" s="54">
        <f t="shared" si="133"/>
        <v>1</v>
      </c>
      <c r="W112" s="54">
        <f t="shared" si="201"/>
        <v>0</v>
      </c>
      <c r="X112" s="54">
        <f t="shared" si="202"/>
        <v>2</v>
      </c>
      <c r="Y112" s="54">
        <f t="shared" si="178"/>
        <v>0</v>
      </c>
      <c r="Z112" s="54">
        <f t="shared" si="179"/>
        <v>0</v>
      </c>
      <c r="AA112" s="54">
        <f t="shared" si="180"/>
        <v>0</v>
      </c>
      <c r="AB112" s="54">
        <f t="shared" si="181"/>
        <v>0</v>
      </c>
      <c r="AC112" s="55">
        <f t="shared" si="203"/>
        <v>22</v>
      </c>
      <c r="AD112" s="54" t="str">
        <f t="shared" si="182"/>
        <v>Neus Sureda</v>
      </c>
      <c r="AE112" s="12">
        <v>4</v>
      </c>
      <c r="AF112" s="12">
        <v>10</v>
      </c>
      <c r="AG112" s="12">
        <v>3</v>
      </c>
      <c r="AH112" s="54">
        <f t="shared" si="183"/>
        <v>17</v>
      </c>
      <c r="AI112" s="54">
        <f t="shared" si="184"/>
        <v>1</v>
      </c>
      <c r="AJ112" s="54">
        <f t="shared" si="185"/>
        <v>0</v>
      </c>
      <c r="AK112" s="54">
        <f t="shared" si="186"/>
        <v>1</v>
      </c>
      <c r="AL112" s="54">
        <f t="shared" si="187"/>
        <v>1</v>
      </c>
      <c r="AM112" s="54">
        <f t="shared" si="188"/>
        <v>0</v>
      </c>
      <c r="AN112" s="54">
        <f t="shared" si="189"/>
        <v>0</v>
      </c>
      <c r="AO112" s="54">
        <f t="shared" si="190"/>
        <v>0</v>
      </c>
      <c r="AP112" s="54">
        <f t="shared" si="191"/>
        <v>50</v>
      </c>
      <c r="AQ112" s="54">
        <f t="shared" si="216"/>
        <v>5.5555555555555554</v>
      </c>
      <c r="AR112" s="58">
        <f t="shared" si="193"/>
        <v>2</v>
      </c>
      <c r="AS112" s="1">
        <f t="shared" si="194"/>
        <v>2</v>
      </c>
      <c r="AT112" s="1">
        <f t="shared" si="195"/>
        <v>3</v>
      </c>
      <c r="AU112" s="1">
        <f t="shared" si="196"/>
        <v>2</v>
      </c>
      <c r="AV112" s="1">
        <f t="shared" si="197"/>
        <v>0</v>
      </c>
      <c r="AW112" s="1">
        <f t="shared" si="198"/>
        <v>0</v>
      </c>
      <c r="AX112" s="1">
        <f t="shared" si="199"/>
        <v>0</v>
      </c>
      <c r="AY112" s="1" t="str">
        <f t="shared" si="204"/>
        <v>Neus Sureda</v>
      </c>
      <c r="AZ112" s="1" t="b">
        <f t="shared" si="205"/>
        <v>0</v>
      </c>
      <c r="BA112" s="1" t="str">
        <f t="shared" si="206"/>
        <v>Neus Sureda</v>
      </c>
      <c r="BB112" s="1">
        <f t="shared" si="207"/>
        <v>9</v>
      </c>
    </row>
    <row r="113" spans="1:54">
      <c r="A113" s="178"/>
      <c r="B113" s="55">
        <v>23</v>
      </c>
      <c r="C113" s="55">
        <v>5</v>
      </c>
      <c r="D113" s="54" t="str">
        <f>VLOOKUP((B113*10)+3,'Llistat de jugadors'!$K$3:$AQ$322,33,0)</f>
        <v>Jordi Monfulleda (MB)</v>
      </c>
      <c r="E113" s="13">
        <v>3</v>
      </c>
      <c r="F113" s="13">
        <v>4</v>
      </c>
      <c r="G113" s="13">
        <v>10</v>
      </c>
      <c r="H113" s="55">
        <f t="shared" si="208"/>
        <v>17</v>
      </c>
      <c r="I113" s="54">
        <f t="shared" si="209"/>
        <v>1</v>
      </c>
      <c r="J113" s="54">
        <f t="shared" si="210"/>
        <v>0</v>
      </c>
      <c r="K113" s="54">
        <f t="shared" si="211"/>
        <v>1</v>
      </c>
      <c r="L113" s="54">
        <f t="shared" si="212"/>
        <v>1</v>
      </c>
      <c r="M113" s="54">
        <f t="shared" si="213"/>
        <v>0</v>
      </c>
      <c r="N113" s="54">
        <f t="shared" si="214"/>
        <v>0</v>
      </c>
      <c r="O113" s="54">
        <f t="shared" si="215"/>
        <v>0</v>
      </c>
      <c r="P113" s="55">
        <f t="shared" si="200"/>
        <v>23</v>
      </c>
      <c r="Q113" s="54" t="str">
        <f t="shared" si="176"/>
        <v>Jordi Monfulleda (MB)</v>
      </c>
      <c r="R113" s="12">
        <v>6</v>
      </c>
      <c r="S113" s="12">
        <v>10</v>
      </c>
      <c r="T113" s="12">
        <v>10</v>
      </c>
      <c r="U113" s="54">
        <f t="shared" si="177"/>
        <v>26</v>
      </c>
      <c r="V113" s="54">
        <f t="shared" si="133"/>
        <v>2</v>
      </c>
      <c r="W113" s="54">
        <f t="shared" si="201"/>
        <v>1</v>
      </c>
      <c r="X113" s="54">
        <f t="shared" si="202"/>
        <v>0</v>
      </c>
      <c r="Y113" s="54">
        <f t="shared" si="178"/>
        <v>0</v>
      </c>
      <c r="Z113" s="54">
        <f t="shared" si="179"/>
        <v>0</v>
      </c>
      <c r="AA113" s="54">
        <f t="shared" si="180"/>
        <v>0</v>
      </c>
      <c r="AB113" s="54">
        <f t="shared" si="181"/>
        <v>0</v>
      </c>
      <c r="AC113" s="55">
        <f t="shared" si="203"/>
        <v>23</v>
      </c>
      <c r="AD113" s="54" t="str">
        <f t="shared" si="182"/>
        <v>Jordi Monfulleda (MB)</v>
      </c>
      <c r="AE113" s="12">
        <v>10</v>
      </c>
      <c r="AF113" s="12">
        <v>10</v>
      </c>
      <c r="AG113" s="12">
        <v>10</v>
      </c>
      <c r="AH113" s="54">
        <f t="shared" si="183"/>
        <v>30</v>
      </c>
      <c r="AI113" s="54">
        <f t="shared" si="184"/>
        <v>3</v>
      </c>
      <c r="AJ113" s="54">
        <f t="shared" si="185"/>
        <v>0</v>
      </c>
      <c r="AK113" s="54">
        <f t="shared" si="186"/>
        <v>0</v>
      </c>
      <c r="AL113" s="54">
        <f t="shared" si="187"/>
        <v>0</v>
      </c>
      <c r="AM113" s="54">
        <f t="shared" si="188"/>
        <v>0</v>
      </c>
      <c r="AN113" s="54">
        <f t="shared" si="189"/>
        <v>0</v>
      </c>
      <c r="AO113" s="54">
        <f t="shared" si="190"/>
        <v>0</v>
      </c>
      <c r="AP113" s="54">
        <f t="shared" si="191"/>
        <v>73</v>
      </c>
      <c r="AQ113" s="54">
        <f t="shared" si="216"/>
        <v>8.1111111111111107</v>
      </c>
      <c r="AR113" s="58">
        <f t="shared" si="193"/>
        <v>6</v>
      </c>
      <c r="AS113" s="1">
        <f t="shared" si="194"/>
        <v>1</v>
      </c>
      <c r="AT113" s="1">
        <f t="shared" si="195"/>
        <v>1</v>
      </c>
      <c r="AU113" s="1">
        <f t="shared" si="196"/>
        <v>1</v>
      </c>
      <c r="AV113" s="1">
        <f t="shared" si="197"/>
        <v>0</v>
      </c>
      <c r="AW113" s="1">
        <f t="shared" si="198"/>
        <v>0</v>
      </c>
      <c r="AX113" s="1">
        <f t="shared" si="199"/>
        <v>0</v>
      </c>
      <c r="AY113" s="1" t="str">
        <f t="shared" si="204"/>
        <v>Jordi Monfulleda (MB)</v>
      </c>
      <c r="AZ113" s="1" t="b">
        <f t="shared" si="205"/>
        <v>0</v>
      </c>
      <c r="BA113" s="1" t="str">
        <f t="shared" si="206"/>
        <v>Jordi Monfulleda (MB)</v>
      </c>
      <c r="BB113" s="1">
        <f t="shared" si="207"/>
        <v>9</v>
      </c>
    </row>
    <row r="114" spans="1:54">
      <c r="A114" s="178"/>
      <c r="B114" s="55">
        <v>24</v>
      </c>
      <c r="C114" s="55">
        <v>6</v>
      </c>
      <c r="D114" s="54" t="str">
        <f>VLOOKUP((B114*10)+3,'Llistat de jugadors'!$K$3:$AQ$322,33,0)</f>
        <v>Montse Pascual</v>
      </c>
      <c r="E114" s="13">
        <v>6</v>
      </c>
      <c r="F114" s="13">
        <v>4</v>
      </c>
      <c r="G114" s="13">
        <v>10</v>
      </c>
      <c r="H114" s="55">
        <f t="shared" si="208"/>
        <v>20</v>
      </c>
      <c r="I114" s="54">
        <f t="shared" si="209"/>
        <v>1</v>
      </c>
      <c r="J114" s="54">
        <f t="shared" si="210"/>
        <v>1</v>
      </c>
      <c r="K114" s="54">
        <f t="shared" si="211"/>
        <v>1</v>
      </c>
      <c r="L114" s="54">
        <f t="shared" si="212"/>
        <v>0</v>
      </c>
      <c r="M114" s="54">
        <f t="shared" si="213"/>
        <v>0</v>
      </c>
      <c r="N114" s="54">
        <f t="shared" si="214"/>
        <v>0</v>
      </c>
      <c r="O114" s="54">
        <f t="shared" si="215"/>
        <v>0</v>
      </c>
      <c r="P114" s="55">
        <f t="shared" si="200"/>
        <v>24</v>
      </c>
      <c r="Q114" s="54" t="str">
        <f t="shared" si="176"/>
        <v>Montse Pascual</v>
      </c>
      <c r="R114" s="12">
        <v>4</v>
      </c>
      <c r="S114" s="12">
        <v>4</v>
      </c>
      <c r="T114" s="12">
        <v>3</v>
      </c>
      <c r="U114" s="54">
        <f t="shared" si="177"/>
        <v>11</v>
      </c>
      <c r="V114" s="54">
        <f t="shared" si="133"/>
        <v>0</v>
      </c>
      <c r="W114" s="54">
        <f t="shared" si="201"/>
        <v>0</v>
      </c>
      <c r="X114" s="54">
        <f t="shared" si="202"/>
        <v>2</v>
      </c>
      <c r="Y114" s="54">
        <f t="shared" si="178"/>
        <v>1</v>
      </c>
      <c r="Z114" s="54">
        <f t="shared" si="179"/>
        <v>0</v>
      </c>
      <c r="AA114" s="54">
        <f t="shared" si="180"/>
        <v>0</v>
      </c>
      <c r="AB114" s="54">
        <f t="shared" si="181"/>
        <v>0</v>
      </c>
      <c r="AC114" s="55">
        <f t="shared" si="203"/>
        <v>24</v>
      </c>
      <c r="AD114" s="54" t="str">
        <f t="shared" si="182"/>
        <v>Montse Pascual</v>
      </c>
      <c r="AE114" s="12">
        <v>4</v>
      </c>
      <c r="AF114" s="12">
        <v>10</v>
      </c>
      <c r="AG114" s="12">
        <v>4</v>
      </c>
      <c r="AH114" s="54">
        <f t="shared" si="183"/>
        <v>18</v>
      </c>
      <c r="AI114" s="54">
        <f t="shared" si="184"/>
        <v>1</v>
      </c>
      <c r="AJ114" s="54">
        <f t="shared" si="185"/>
        <v>0</v>
      </c>
      <c r="AK114" s="54">
        <f t="shared" si="186"/>
        <v>2</v>
      </c>
      <c r="AL114" s="54">
        <f t="shared" si="187"/>
        <v>0</v>
      </c>
      <c r="AM114" s="54">
        <f t="shared" si="188"/>
        <v>0</v>
      </c>
      <c r="AN114" s="54">
        <f t="shared" si="189"/>
        <v>0</v>
      </c>
      <c r="AO114" s="54">
        <f t="shared" si="190"/>
        <v>0</v>
      </c>
      <c r="AP114" s="54">
        <f t="shared" si="191"/>
        <v>49</v>
      </c>
      <c r="AQ114" s="54">
        <f t="shared" si="216"/>
        <v>5.4444444444444446</v>
      </c>
      <c r="AR114" s="58">
        <f t="shared" si="193"/>
        <v>2</v>
      </c>
      <c r="AS114" s="1">
        <f t="shared" si="194"/>
        <v>1</v>
      </c>
      <c r="AT114" s="1">
        <f t="shared" si="195"/>
        <v>5</v>
      </c>
      <c r="AU114" s="1">
        <f t="shared" si="196"/>
        <v>1</v>
      </c>
      <c r="AV114" s="1">
        <f t="shared" si="197"/>
        <v>0</v>
      </c>
      <c r="AW114" s="1">
        <f t="shared" si="198"/>
        <v>0</v>
      </c>
      <c r="AX114" s="1">
        <f t="shared" si="199"/>
        <v>0</v>
      </c>
      <c r="AY114" s="1" t="str">
        <f t="shared" si="204"/>
        <v>Montse Pascual</v>
      </c>
      <c r="AZ114" s="1" t="b">
        <f t="shared" si="205"/>
        <v>0</v>
      </c>
      <c r="BA114" s="1" t="str">
        <f t="shared" si="206"/>
        <v>Montse Pascual</v>
      </c>
      <c r="BB114" s="1">
        <f t="shared" si="207"/>
        <v>9</v>
      </c>
    </row>
    <row r="115" spans="1:54">
      <c r="A115" s="178"/>
      <c r="B115" s="55">
        <v>25</v>
      </c>
      <c r="C115" s="55">
        <v>7</v>
      </c>
      <c r="D115" s="54" t="str">
        <f>VLOOKUP((B115*10)+3,'Llistat de jugadors'!$K$3:$AQ$322,33,0)</f>
        <v>Adrià Ruiz</v>
      </c>
      <c r="E115" s="13">
        <v>10</v>
      </c>
      <c r="F115" s="13">
        <v>10</v>
      </c>
      <c r="G115" s="13">
        <v>6</v>
      </c>
      <c r="H115" s="55">
        <f t="shared" si="208"/>
        <v>26</v>
      </c>
      <c r="I115" s="54">
        <f t="shared" si="209"/>
        <v>2</v>
      </c>
      <c r="J115" s="54">
        <f t="shared" si="210"/>
        <v>1</v>
      </c>
      <c r="K115" s="54">
        <f t="shared" si="211"/>
        <v>0</v>
      </c>
      <c r="L115" s="54">
        <f t="shared" si="212"/>
        <v>0</v>
      </c>
      <c r="M115" s="54">
        <f t="shared" si="213"/>
        <v>0</v>
      </c>
      <c r="N115" s="54">
        <f t="shared" si="214"/>
        <v>0</v>
      </c>
      <c r="O115" s="54">
        <f t="shared" si="215"/>
        <v>0</v>
      </c>
      <c r="P115" s="55">
        <f t="shared" si="200"/>
        <v>25</v>
      </c>
      <c r="Q115" s="54" t="str">
        <f t="shared" si="176"/>
        <v>Adrià Ruiz</v>
      </c>
      <c r="R115" s="12">
        <v>4</v>
      </c>
      <c r="S115" s="12">
        <v>6</v>
      </c>
      <c r="T115" s="12">
        <v>10</v>
      </c>
      <c r="U115" s="54">
        <f t="shared" si="177"/>
        <v>20</v>
      </c>
      <c r="V115" s="54">
        <f t="shared" si="133"/>
        <v>1</v>
      </c>
      <c r="W115" s="54">
        <f t="shared" si="201"/>
        <v>1</v>
      </c>
      <c r="X115" s="54">
        <f t="shared" si="202"/>
        <v>1</v>
      </c>
      <c r="Y115" s="54">
        <f t="shared" si="178"/>
        <v>0</v>
      </c>
      <c r="Z115" s="54">
        <f t="shared" si="179"/>
        <v>0</v>
      </c>
      <c r="AA115" s="54">
        <f t="shared" si="180"/>
        <v>0</v>
      </c>
      <c r="AB115" s="54">
        <f t="shared" si="181"/>
        <v>0</v>
      </c>
      <c r="AC115" s="55">
        <f t="shared" si="203"/>
        <v>25</v>
      </c>
      <c r="AD115" s="54" t="str">
        <f t="shared" si="182"/>
        <v>Adrià Ruiz</v>
      </c>
      <c r="AE115" s="12">
        <v>6</v>
      </c>
      <c r="AF115" s="12">
        <v>10</v>
      </c>
      <c r="AG115" s="12">
        <v>10</v>
      </c>
      <c r="AH115" s="54">
        <f t="shared" si="183"/>
        <v>26</v>
      </c>
      <c r="AI115" s="54">
        <f t="shared" si="184"/>
        <v>2</v>
      </c>
      <c r="AJ115" s="54">
        <f t="shared" si="185"/>
        <v>1</v>
      </c>
      <c r="AK115" s="54">
        <f t="shared" si="186"/>
        <v>0</v>
      </c>
      <c r="AL115" s="54">
        <f t="shared" si="187"/>
        <v>0</v>
      </c>
      <c r="AM115" s="54">
        <f t="shared" si="188"/>
        <v>0</v>
      </c>
      <c r="AN115" s="54">
        <f t="shared" si="189"/>
        <v>0</v>
      </c>
      <c r="AO115" s="54">
        <f t="shared" si="190"/>
        <v>0</v>
      </c>
      <c r="AP115" s="54">
        <f t="shared" si="191"/>
        <v>72</v>
      </c>
      <c r="AQ115" s="54">
        <f t="shared" si="216"/>
        <v>8</v>
      </c>
      <c r="AR115" s="58">
        <f t="shared" si="193"/>
        <v>5</v>
      </c>
      <c r="AS115" s="1">
        <f t="shared" si="194"/>
        <v>3</v>
      </c>
      <c r="AT115" s="1">
        <f t="shared" si="195"/>
        <v>1</v>
      </c>
      <c r="AU115" s="1">
        <f t="shared" si="196"/>
        <v>0</v>
      </c>
      <c r="AV115" s="1">
        <f t="shared" si="197"/>
        <v>0</v>
      </c>
      <c r="AW115" s="1">
        <f t="shared" si="198"/>
        <v>0</v>
      </c>
      <c r="AX115" s="1">
        <f t="shared" si="199"/>
        <v>0</v>
      </c>
      <c r="AY115" s="1" t="str">
        <f t="shared" si="204"/>
        <v>Adrià Ruiz</v>
      </c>
      <c r="AZ115" s="1" t="b">
        <f t="shared" si="205"/>
        <v>0</v>
      </c>
      <c r="BA115" s="1" t="str">
        <f t="shared" si="206"/>
        <v>Adrià Ruiz</v>
      </c>
      <c r="BB115" s="1">
        <f t="shared" si="207"/>
        <v>9</v>
      </c>
    </row>
    <row r="116" spans="1:54">
      <c r="A116" s="178"/>
      <c r="B116" s="55">
        <v>26</v>
      </c>
      <c r="C116" s="55">
        <v>8</v>
      </c>
      <c r="D116" s="54" t="str">
        <f>VLOOKUP((B116*10)+3,'Llistat de jugadors'!$K$3:$AQ$322,33,0)</f>
        <v>Joan Figueras</v>
      </c>
      <c r="E116" s="13">
        <v>4</v>
      </c>
      <c r="F116" s="13">
        <v>0</v>
      </c>
      <c r="G116" s="13">
        <v>6</v>
      </c>
      <c r="H116" s="55">
        <f t="shared" si="208"/>
        <v>10</v>
      </c>
      <c r="I116" s="54">
        <f t="shared" si="209"/>
        <v>0</v>
      </c>
      <c r="J116" s="54">
        <f t="shared" si="210"/>
        <v>1</v>
      </c>
      <c r="K116" s="54">
        <f t="shared" si="211"/>
        <v>1</v>
      </c>
      <c r="L116" s="54">
        <f t="shared" si="212"/>
        <v>0</v>
      </c>
      <c r="M116" s="54">
        <f t="shared" si="213"/>
        <v>0</v>
      </c>
      <c r="N116" s="54">
        <f t="shared" si="214"/>
        <v>0</v>
      </c>
      <c r="O116" s="54">
        <f t="shared" si="215"/>
        <v>1</v>
      </c>
      <c r="P116" s="55">
        <f t="shared" si="200"/>
        <v>26</v>
      </c>
      <c r="Q116" s="54" t="str">
        <f t="shared" si="176"/>
        <v>Joan Figueras</v>
      </c>
      <c r="R116" s="12">
        <v>4</v>
      </c>
      <c r="S116" s="12">
        <v>2</v>
      </c>
      <c r="T116" s="12">
        <v>4</v>
      </c>
      <c r="U116" s="54">
        <f t="shared" si="177"/>
        <v>10</v>
      </c>
      <c r="V116" s="54">
        <f t="shared" si="133"/>
        <v>0</v>
      </c>
      <c r="W116" s="54">
        <f t="shared" si="201"/>
        <v>0</v>
      </c>
      <c r="X116" s="54">
        <f t="shared" si="202"/>
        <v>2</v>
      </c>
      <c r="Y116" s="54">
        <f t="shared" si="178"/>
        <v>0</v>
      </c>
      <c r="Z116" s="54">
        <f t="shared" si="179"/>
        <v>1</v>
      </c>
      <c r="AA116" s="54">
        <f t="shared" si="180"/>
        <v>0</v>
      </c>
      <c r="AB116" s="54">
        <f t="shared" si="181"/>
        <v>0</v>
      </c>
      <c r="AC116" s="55">
        <f t="shared" si="203"/>
        <v>26</v>
      </c>
      <c r="AD116" s="54" t="str">
        <f t="shared" si="182"/>
        <v>Joan Figueras</v>
      </c>
      <c r="AE116" s="12">
        <v>6</v>
      </c>
      <c r="AF116" s="12">
        <v>10</v>
      </c>
      <c r="AG116" s="12">
        <v>2</v>
      </c>
      <c r="AH116" s="54">
        <f t="shared" si="183"/>
        <v>18</v>
      </c>
      <c r="AI116" s="54">
        <f t="shared" si="184"/>
        <v>1</v>
      </c>
      <c r="AJ116" s="54">
        <f t="shared" si="185"/>
        <v>1</v>
      </c>
      <c r="AK116" s="54">
        <f t="shared" si="186"/>
        <v>0</v>
      </c>
      <c r="AL116" s="54">
        <f t="shared" si="187"/>
        <v>0</v>
      </c>
      <c r="AM116" s="54">
        <f t="shared" si="188"/>
        <v>1</v>
      </c>
      <c r="AN116" s="54">
        <f t="shared" si="189"/>
        <v>0</v>
      </c>
      <c r="AO116" s="54">
        <f t="shared" si="190"/>
        <v>0</v>
      </c>
      <c r="AP116" s="54">
        <f t="shared" si="191"/>
        <v>38</v>
      </c>
      <c r="AQ116" s="54">
        <f t="shared" si="216"/>
        <v>4.2222222222222223</v>
      </c>
      <c r="AR116" s="58">
        <f t="shared" si="193"/>
        <v>1</v>
      </c>
      <c r="AS116" s="1">
        <f t="shared" si="194"/>
        <v>2</v>
      </c>
      <c r="AT116" s="1">
        <f t="shared" si="195"/>
        <v>3</v>
      </c>
      <c r="AU116" s="1">
        <f t="shared" si="196"/>
        <v>0</v>
      </c>
      <c r="AV116" s="1">
        <f t="shared" si="197"/>
        <v>2</v>
      </c>
      <c r="AW116" s="1">
        <f t="shared" si="198"/>
        <v>0</v>
      </c>
      <c r="AX116" s="1">
        <f t="shared" si="199"/>
        <v>1</v>
      </c>
      <c r="AY116" s="1" t="str">
        <f t="shared" si="204"/>
        <v>Joan Figueras</v>
      </c>
      <c r="AZ116" s="1" t="b">
        <f t="shared" si="205"/>
        <v>0</v>
      </c>
      <c r="BA116" s="1" t="str">
        <f t="shared" si="206"/>
        <v>Joan Figueras</v>
      </c>
      <c r="BB116" s="1">
        <f t="shared" si="207"/>
        <v>9</v>
      </c>
    </row>
    <row r="117" spans="1:54" ht="12.75" customHeight="1">
      <c r="A117" s="178"/>
      <c r="B117" s="55">
        <v>27</v>
      </c>
      <c r="C117" s="55">
        <v>9</v>
      </c>
      <c r="D117" s="54" t="str">
        <f>VLOOKUP((B117*10)+3,'Llistat de jugadors'!$K$3:$AQ$322,33,0)</f>
        <v>Rafa Ruiz (TMBB)</v>
      </c>
      <c r="E117" s="13">
        <v>10</v>
      </c>
      <c r="F117" s="13">
        <v>3</v>
      </c>
      <c r="G117" s="13">
        <v>10</v>
      </c>
      <c r="H117" s="55">
        <f t="shared" si="208"/>
        <v>23</v>
      </c>
      <c r="I117" s="54">
        <f t="shared" si="209"/>
        <v>2</v>
      </c>
      <c r="J117" s="54">
        <f t="shared" si="210"/>
        <v>0</v>
      </c>
      <c r="K117" s="54">
        <f t="shared" si="211"/>
        <v>0</v>
      </c>
      <c r="L117" s="54">
        <f t="shared" si="212"/>
        <v>1</v>
      </c>
      <c r="M117" s="54">
        <f t="shared" si="213"/>
        <v>0</v>
      </c>
      <c r="N117" s="54">
        <f t="shared" si="214"/>
        <v>0</v>
      </c>
      <c r="O117" s="54">
        <f t="shared" si="215"/>
        <v>0</v>
      </c>
      <c r="P117" s="55">
        <f t="shared" si="200"/>
        <v>27</v>
      </c>
      <c r="Q117" s="54" t="str">
        <f t="shared" si="176"/>
        <v>Rafa Ruiz (TMBB)</v>
      </c>
      <c r="R117" s="12">
        <v>3</v>
      </c>
      <c r="S117" s="12">
        <v>0</v>
      </c>
      <c r="T117" s="12">
        <v>10</v>
      </c>
      <c r="U117" s="54">
        <f t="shared" si="177"/>
        <v>13</v>
      </c>
      <c r="V117" s="54">
        <f t="shared" si="133"/>
        <v>1</v>
      </c>
      <c r="W117" s="54">
        <f t="shared" si="201"/>
        <v>0</v>
      </c>
      <c r="X117" s="54">
        <f t="shared" si="202"/>
        <v>0</v>
      </c>
      <c r="Y117" s="54">
        <f t="shared" si="178"/>
        <v>1</v>
      </c>
      <c r="Z117" s="54">
        <f t="shared" si="179"/>
        <v>0</v>
      </c>
      <c r="AA117" s="54">
        <f t="shared" si="180"/>
        <v>0</v>
      </c>
      <c r="AB117" s="54">
        <f t="shared" si="181"/>
        <v>1</v>
      </c>
      <c r="AC117" s="55">
        <f t="shared" si="203"/>
        <v>27</v>
      </c>
      <c r="AD117" s="54" t="str">
        <f t="shared" si="182"/>
        <v>Rafa Ruiz (TMBB)</v>
      </c>
      <c r="AE117" s="12">
        <v>4</v>
      </c>
      <c r="AF117" s="12">
        <v>4</v>
      </c>
      <c r="AG117" s="12">
        <v>6</v>
      </c>
      <c r="AH117" s="54">
        <f t="shared" si="183"/>
        <v>14</v>
      </c>
      <c r="AI117" s="54">
        <f t="shared" si="184"/>
        <v>0</v>
      </c>
      <c r="AJ117" s="54">
        <f t="shared" si="185"/>
        <v>1</v>
      </c>
      <c r="AK117" s="54">
        <f t="shared" si="186"/>
        <v>2</v>
      </c>
      <c r="AL117" s="54">
        <f t="shared" si="187"/>
        <v>0</v>
      </c>
      <c r="AM117" s="54">
        <f t="shared" si="188"/>
        <v>0</v>
      </c>
      <c r="AN117" s="54">
        <f t="shared" si="189"/>
        <v>0</v>
      </c>
      <c r="AO117" s="54">
        <f t="shared" si="190"/>
        <v>0</v>
      </c>
      <c r="AP117" s="54">
        <f t="shared" si="191"/>
        <v>50</v>
      </c>
      <c r="AQ117" s="54">
        <f t="shared" si="216"/>
        <v>5.5555555555555554</v>
      </c>
      <c r="AR117" s="58">
        <f t="shared" si="193"/>
        <v>3</v>
      </c>
      <c r="AS117" s="1">
        <f t="shared" si="194"/>
        <v>1</v>
      </c>
      <c r="AT117" s="1">
        <f t="shared" si="195"/>
        <v>2</v>
      </c>
      <c r="AU117" s="1">
        <f t="shared" si="196"/>
        <v>2</v>
      </c>
      <c r="AV117" s="1">
        <f t="shared" si="197"/>
        <v>0</v>
      </c>
      <c r="AW117" s="1">
        <f t="shared" si="198"/>
        <v>0</v>
      </c>
      <c r="AX117" s="1">
        <f t="shared" si="199"/>
        <v>1</v>
      </c>
      <c r="AY117" s="1" t="str">
        <f t="shared" si="204"/>
        <v>Rafa Ruiz (TMBB)</v>
      </c>
      <c r="AZ117" s="1" t="b">
        <f t="shared" si="205"/>
        <v>0</v>
      </c>
      <c r="BA117" s="1" t="str">
        <f t="shared" si="206"/>
        <v>Rafa Ruiz (TMBB)</v>
      </c>
      <c r="BB117" s="1">
        <f t="shared" si="207"/>
        <v>9</v>
      </c>
    </row>
    <row r="118" spans="1:54" ht="12.75" customHeight="1">
      <c r="A118" s="178"/>
      <c r="B118" s="55">
        <v>28</v>
      </c>
      <c r="C118" s="55">
        <v>10</v>
      </c>
      <c r="D118" s="54" t="str">
        <f>VLOOKUP((B118*10)+3,'Llistat de jugadors'!$K$3:$AQ$322,33,0)</f>
        <v>Jordi Martí</v>
      </c>
      <c r="E118" s="13">
        <v>10</v>
      </c>
      <c r="F118" s="13">
        <v>0</v>
      </c>
      <c r="G118" s="13">
        <v>6</v>
      </c>
      <c r="H118" s="55">
        <f t="shared" si="208"/>
        <v>16</v>
      </c>
      <c r="I118" s="54">
        <f t="shared" si="209"/>
        <v>1</v>
      </c>
      <c r="J118" s="54">
        <f t="shared" si="210"/>
        <v>1</v>
      </c>
      <c r="K118" s="54">
        <f t="shared" si="211"/>
        <v>0</v>
      </c>
      <c r="L118" s="54">
        <f t="shared" si="212"/>
        <v>0</v>
      </c>
      <c r="M118" s="54">
        <f t="shared" si="213"/>
        <v>0</v>
      </c>
      <c r="N118" s="54">
        <f t="shared" si="214"/>
        <v>0</v>
      </c>
      <c r="O118" s="54">
        <f t="shared" si="215"/>
        <v>1</v>
      </c>
      <c r="P118" s="55">
        <f t="shared" si="200"/>
        <v>28</v>
      </c>
      <c r="Q118" s="54" t="str">
        <f t="shared" si="176"/>
        <v>Jordi Martí</v>
      </c>
      <c r="R118" s="12">
        <v>4</v>
      </c>
      <c r="S118" s="12">
        <v>10</v>
      </c>
      <c r="T118" s="12">
        <v>10</v>
      </c>
      <c r="U118" s="54">
        <f t="shared" si="177"/>
        <v>24</v>
      </c>
      <c r="V118" s="54">
        <f t="shared" si="133"/>
        <v>2</v>
      </c>
      <c r="W118" s="54">
        <f t="shared" si="201"/>
        <v>0</v>
      </c>
      <c r="X118" s="54">
        <f t="shared" si="202"/>
        <v>1</v>
      </c>
      <c r="Y118" s="54">
        <f t="shared" si="178"/>
        <v>0</v>
      </c>
      <c r="Z118" s="54">
        <f t="shared" si="179"/>
        <v>0</v>
      </c>
      <c r="AA118" s="54">
        <f t="shared" si="180"/>
        <v>0</v>
      </c>
      <c r="AB118" s="54">
        <f t="shared" si="181"/>
        <v>0</v>
      </c>
      <c r="AC118" s="55">
        <f t="shared" si="203"/>
        <v>28</v>
      </c>
      <c r="AD118" s="54" t="str">
        <f t="shared" si="182"/>
        <v>Jordi Martí</v>
      </c>
      <c r="AE118" s="12">
        <v>10</v>
      </c>
      <c r="AF118" s="12">
        <v>4</v>
      </c>
      <c r="AG118" s="12">
        <v>10</v>
      </c>
      <c r="AH118" s="54">
        <f t="shared" si="183"/>
        <v>24</v>
      </c>
      <c r="AI118" s="54">
        <f t="shared" si="184"/>
        <v>2</v>
      </c>
      <c r="AJ118" s="54">
        <f t="shared" si="185"/>
        <v>0</v>
      </c>
      <c r="AK118" s="54">
        <f t="shared" si="186"/>
        <v>1</v>
      </c>
      <c r="AL118" s="54">
        <f t="shared" si="187"/>
        <v>0</v>
      </c>
      <c r="AM118" s="54">
        <f t="shared" si="188"/>
        <v>0</v>
      </c>
      <c r="AN118" s="54">
        <f t="shared" si="189"/>
        <v>0</v>
      </c>
      <c r="AO118" s="54">
        <f t="shared" si="190"/>
        <v>0</v>
      </c>
      <c r="AP118" s="54">
        <f t="shared" si="191"/>
        <v>64</v>
      </c>
      <c r="AQ118" s="54">
        <f t="shared" si="216"/>
        <v>7.1111111111111107</v>
      </c>
      <c r="AR118" s="58">
        <f t="shared" si="193"/>
        <v>5</v>
      </c>
      <c r="AS118" s="1">
        <f t="shared" si="194"/>
        <v>1</v>
      </c>
      <c r="AT118" s="1">
        <f t="shared" si="195"/>
        <v>2</v>
      </c>
      <c r="AU118" s="1">
        <f t="shared" si="196"/>
        <v>0</v>
      </c>
      <c r="AV118" s="1">
        <f t="shared" si="197"/>
        <v>0</v>
      </c>
      <c r="AW118" s="1">
        <f t="shared" si="198"/>
        <v>0</v>
      </c>
      <c r="AX118" s="1">
        <f t="shared" si="199"/>
        <v>1</v>
      </c>
      <c r="AY118" s="1" t="str">
        <f t="shared" si="204"/>
        <v>Jordi Martí</v>
      </c>
      <c r="AZ118" s="1" t="b">
        <f t="shared" si="205"/>
        <v>0</v>
      </c>
      <c r="BA118" s="1" t="str">
        <f t="shared" si="206"/>
        <v>Jordi Martí</v>
      </c>
      <c r="BB118" s="1">
        <f t="shared" si="207"/>
        <v>9</v>
      </c>
    </row>
    <row r="119" spans="1:54" ht="12.75" customHeight="1">
      <c r="A119" s="178"/>
      <c r="B119" s="55">
        <v>29</v>
      </c>
      <c r="C119" s="55">
        <v>11</v>
      </c>
      <c r="D119" s="54" t="str">
        <f>VLOOKUP((B119*10)+3,'Llistat de jugadors'!$K$3:$AQ$322,33,0)</f>
        <v>David Roura</v>
      </c>
      <c r="E119" s="13">
        <v>10</v>
      </c>
      <c r="F119" s="13">
        <v>4</v>
      </c>
      <c r="G119" s="13">
        <v>10</v>
      </c>
      <c r="H119" s="55">
        <f t="shared" si="208"/>
        <v>24</v>
      </c>
      <c r="I119" s="54">
        <f t="shared" si="209"/>
        <v>2</v>
      </c>
      <c r="J119" s="54">
        <f t="shared" si="210"/>
        <v>0</v>
      </c>
      <c r="K119" s="54">
        <f t="shared" si="211"/>
        <v>1</v>
      </c>
      <c r="L119" s="54">
        <f t="shared" si="212"/>
        <v>0</v>
      </c>
      <c r="M119" s="54">
        <f t="shared" si="213"/>
        <v>0</v>
      </c>
      <c r="N119" s="54">
        <f t="shared" si="214"/>
        <v>0</v>
      </c>
      <c r="O119" s="54">
        <f t="shared" si="215"/>
        <v>0</v>
      </c>
      <c r="P119" s="55">
        <f t="shared" si="200"/>
        <v>29</v>
      </c>
      <c r="Q119" s="54" t="str">
        <f t="shared" si="176"/>
        <v>David Roura</v>
      </c>
      <c r="R119" s="12">
        <v>4</v>
      </c>
      <c r="S119" s="12">
        <v>4</v>
      </c>
      <c r="T119" s="12">
        <v>4</v>
      </c>
      <c r="U119" s="54">
        <f t="shared" si="177"/>
        <v>12</v>
      </c>
      <c r="V119" s="54">
        <f t="shared" si="133"/>
        <v>0</v>
      </c>
      <c r="W119" s="54">
        <f t="shared" si="201"/>
        <v>0</v>
      </c>
      <c r="X119" s="54">
        <f t="shared" si="202"/>
        <v>3</v>
      </c>
      <c r="Y119" s="54">
        <f t="shared" si="178"/>
        <v>0</v>
      </c>
      <c r="Z119" s="54">
        <f t="shared" si="179"/>
        <v>0</v>
      </c>
      <c r="AA119" s="54">
        <f t="shared" si="180"/>
        <v>0</v>
      </c>
      <c r="AB119" s="54">
        <f t="shared" si="181"/>
        <v>0</v>
      </c>
      <c r="AC119" s="55">
        <f t="shared" si="203"/>
        <v>29</v>
      </c>
      <c r="AD119" s="54" t="str">
        <f t="shared" si="182"/>
        <v>David Roura</v>
      </c>
      <c r="AE119" s="12">
        <v>10</v>
      </c>
      <c r="AF119" s="12">
        <v>10</v>
      </c>
      <c r="AG119" s="12">
        <v>10</v>
      </c>
      <c r="AH119" s="54">
        <f t="shared" si="183"/>
        <v>30</v>
      </c>
      <c r="AI119" s="54">
        <f t="shared" si="184"/>
        <v>3</v>
      </c>
      <c r="AJ119" s="54">
        <f t="shared" si="185"/>
        <v>0</v>
      </c>
      <c r="AK119" s="54">
        <f t="shared" si="186"/>
        <v>0</v>
      </c>
      <c r="AL119" s="54">
        <f t="shared" si="187"/>
        <v>0</v>
      </c>
      <c r="AM119" s="54">
        <f t="shared" si="188"/>
        <v>0</v>
      </c>
      <c r="AN119" s="54">
        <f t="shared" si="189"/>
        <v>0</v>
      </c>
      <c r="AO119" s="54">
        <f t="shared" si="190"/>
        <v>0</v>
      </c>
      <c r="AP119" s="54">
        <f t="shared" si="191"/>
        <v>66</v>
      </c>
      <c r="AQ119" s="54">
        <f t="shared" si="216"/>
        <v>7.333333333333333</v>
      </c>
      <c r="AR119" s="58">
        <f t="shared" si="193"/>
        <v>5</v>
      </c>
      <c r="AS119" s="1">
        <f t="shared" si="194"/>
        <v>0</v>
      </c>
      <c r="AT119" s="1">
        <f t="shared" si="195"/>
        <v>4</v>
      </c>
      <c r="AU119" s="1">
        <f t="shared" si="196"/>
        <v>0</v>
      </c>
      <c r="AV119" s="1">
        <f t="shared" si="197"/>
        <v>0</v>
      </c>
      <c r="AW119" s="1">
        <f t="shared" si="198"/>
        <v>0</v>
      </c>
      <c r="AX119" s="1">
        <f t="shared" si="199"/>
        <v>0</v>
      </c>
      <c r="AY119" s="1" t="str">
        <f t="shared" si="204"/>
        <v>David Roura</v>
      </c>
      <c r="AZ119" s="1" t="b">
        <f t="shared" si="205"/>
        <v>0</v>
      </c>
      <c r="BA119" s="1" t="str">
        <f t="shared" si="206"/>
        <v>David Roura</v>
      </c>
      <c r="BB119" s="1">
        <f t="shared" si="207"/>
        <v>9</v>
      </c>
    </row>
    <row r="120" spans="1:54" ht="12.75" customHeight="1">
      <c r="A120" s="178"/>
      <c r="B120" s="55">
        <v>30</v>
      </c>
      <c r="C120" s="55">
        <v>12</v>
      </c>
      <c r="D120" s="54" t="str">
        <f>VLOOKUP((B120*10)+3,'Llistat de jugadors'!$K$3:$AQ$322,33,0)</f>
        <v>Anna Xaubet</v>
      </c>
      <c r="E120" s="13">
        <v>10</v>
      </c>
      <c r="F120" s="13">
        <v>3</v>
      </c>
      <c r="G120" s="13">
        <v>6</v>
      </c>
      <c r="H120" s="55">
        <f t="shared" si="208"/>
        <v>19</v>
      </c>
      <c r="I120" s="54">
        <f t="shared" si="209"/>
        <v>1</v>
      </c>
      <c r="J120" s="54">
        <f t="shared" si="210"/>
        <v>1</v>
      </c>
      <c r="K120" s="54">
        <f t="shared" si="211"/>
        <v>0</v>
      </c>
      <c r="L120" s="54">
        <f t="shared" si="212"/>
        <v>1</v>
      </c>
      <c r="M120" s="54">
        <f t="shared" si="213"/>
        <v>0</v>
      </c>
      <c r="N120" s="54">
        <f t="shared" si="214"/>
        <v>0</v>
      </c>
      <c r="O120" s="54">
        <f t="shared" si="215"/>
        <v>0</v>
      </c>
      <c r="P120" s="55">
        <f t="shared" si="200"/>
        <v>30</v>
      </c>
      <c r="Q120" s="54" t="str">
        <f t="shared" si="176"/>
        <v>Anna Xaubet</v>
      </c>
      <c r="R120" s="12">
        <v>4</v>
      </c>
      <c r="S120" s="12">
        <v>0</v>
      </c>
      <c r="T120" s="12">
        <v>4</v>
      </c>
      <c r="U120" s="54">
        <f t="shared" si="177"/>
        <v>8</v>
      </c>
      <c r="V120" s="54">
        <f t="shared" si="133"/>
        <v>0</v>
      </c>
      <c r="W120" s="54">
        <f t="shared" si="201"/>
        <v>0</v>
      </c>
      <c r="X120" s="54">
        <f t="shared" si="202"/>
        <v>2</v>
      </c>
      <c r="Y120" s="54">
        <f t="shared" si="178"/>
        <v>0</v>
      </c>
      <c r="Z120" s="54">
        <f t="shared" si="179"/>
        <v>0</v>
      </c>
      <c r="AA120" s="54">
        <f t="shared" si="180"/>
        <v>0</v>
      </c>
      <c r="AB120" s="54">
        <f t="shared" si="181"/>
        <v>1</v>
      </c>
      <c r="AC120" s="55">
        <f t="shared" si="203"/>
        <v>30</v>
      </c>
      <c r="AD120" s="54" t="str">
        <f t="shared" si="182"/>
        <v>Anna Xaubet</v>
      </c>
      <c r="AE120" s="12">
        <v>6</v>
      </c>
      <c r="AF120" s="12">
        <v>0</v>
      </c>
      <c r="AG120" s="12">
        <v>4</v>
      </c>
      <c r="AH120" s="54">
        <f t="shared" si="183"/>
        <v>10</v>
      </c>
      <c r="AI120" s="54">
        <f t="shared" si="184"/>
        <v>0</v>
      </c>
      <c r="AJ120" s="54">
        <f t="shared" si="185"/>
        <v>1</v>
      </c>
      <c r="AK120" s="54">
        <f t="shared" si="186"/>
        <v>1</v>
      </c>
      <c r="AL120" s="54">
        <f t="shared" si="187"/>
        <v>0</v>
      </c>
      <c r="AM120" s="54">
        <f t="shared" si="188"/>
        <v>0</v>
      </c>
      <c r="AN120" s="54">
        <f t="shared" si="189"/>
        <v>0</v>
      </c>
      <c r="AO120" s="54">
        <f t="shared" si="190"/>
        <v>1</v>
      </c>
      <c r="AP120" s="54">
        <f t="shared" si="191"/>
        <v>37</v>
      </c>
      <c r="AQ120" s="54">
        <f t="shared" si="216"/>
        <v>4.1111111111111107</v>
      </c>
      <c r="AR120" s="58">
        <f t="shared" si="193"/>
        <v>1</v>
      </c>
      <c r="AS120" s="1">
        <f t="shared" si="194"/>
        <v>2</v>
      </c>
      <c r="AT120" s="1">
        <f t="shared" si="195"/>
        <v>3</v>
      </c>
      <c r="AU120" s="1">
        <f t="shared" si="196"/>
        <v>1</v>
      </c>
      <c r="AV120" s="1">
        <f t="shared" si="197"/>
        <v>0</v>
      </c>
      <c r="AW120" s="1">
        <f t="shared" si="198"/>
        <v>0</v>
      </c>
      <c r="AX120" s="1">
        <f t="shared" si="199"/>
        <v>2</v>
      </c>
      <c r="AY120" s="1" t="str">
        <f t="shared" si="204"/>
        <v>Anna Xaubet</v>
      </c>
      <c r="AZ120" s="1" t="b">
        <f t="shared" si="205"/>
        <v>0</v>
      </c>
      <c r="BA120" s="1" t="str">
        <f t="shared" si="206"/>
        <v>Anna Xaubet</v>
      </c>
      <c r="BB120" s="1">
        <f t="shared" si="207"/>
        <v>9</v>
      </c>
    </row>
    <row r="121" spans="1:54" ht="12.75" customHeight="1">
      <c r="A121" s="178"/>
      <c r="B121" s="55">
        <v>31</v>
      </c>
      <c r="C121" s="55">
        <v>13</v>
      </c>
      <c r="D121" s="54" t="str">
        <f>VLOOKUP((B121*10)+3,'Llistat de jugadors'!$K$3:$AQ$322,33,0)</f>
        <v>Mireia González</v>
      </c>
      <c r="E121" s="13">
        <v>10</v>
      </c>
      <c r="F121" s="13">
        <v>10</v>
      </c>
      <c r="G121" s="13">
        <v>4</v>
      </c>
      <c r="H121" s="55">
        <f t="shared" si="208"/>
        <v>24</v>
      </c>
      <c r="I121" s="54">
        <f t="shared" si="209"/>
        <v>2</v>
      </c>
      <c r="J121" s="54">
        <f t="shared" si="210"/>
        <v>0</v>
      </c>
      <c r="K121" s="54">
        <f t="shared" si="211"/>
        <v>1</v>
      </c>
      <c r="L121" s="54">
        <f t="shared" si="212"/>
        <v>0</v>
      </c>
      <c r="M121" s="54">
        <f t="shared" si="213"/>
        <v>0</v>
      </c>
      <c r="N121" s="54">
        <f t="shared" si="214"/>
        <v>0</v>
      </c>
      <c r="O121" s="54">
        <f t="shared" si="215"/>
        <v>0</v>
      </c>
      <c r="P121" s="55">
        <f t="shared" si="200"/>
        <v>31</v>
      </c>
      <c r="Q121" s="54" t="str">
        <f t="shared" ref="Q121:Q130" si="217">D121</f>
        <v>Mireia González</v>
      </c>
      <c r="R121" s="12">
        <v>0</v>
      </c>
      <c r="S121" s="12">
        <v>3</v>
      </c>
      <c r="T121" s="12">
        <v>4</v>
      </c>
      <c r="U121" s="54">
        <f t="shared" ref="U121:U130" si="218">R121+S121+T121</f>
        <v>7</v>
      </c>
      <c r="V121" s="54">
        <f t="shared" ref="V121:V130" si="219">COUNTIF(R121:T121,10)</f>
        <v>0</v>
      </c>
      <c r="W121" s="54">
        <f t="shared" ref="W121:W130" si="220">COUNTIF(R121:T121,6)</f>
        <v>0</v>
      </c>
      <c r="X121" s="54">
        <f t="shared" ref="X121:X130" si="221">COUNTIF(R121:T121,4)</f>
        <v>1</v>
      </c>
      <c r="Y121" s="54">
        <f t="shared" ref="Y121:Y130" si="222">COUNTIF(R121:T121,3)</f>
        <v>1</v>
      </c>
      <c r="Z121" s="54">
        <f t="shared" ref="Z121:Z130" si="223">COUNTIF(R121:T121,2)</f>
        <v>0</v>
      </c>
      <c r="AA121" s="54">
        <f t="shared" ref="AA121:AA130" si="224">COUNTIF(R121:T121,1)</f>
        <v>0</v>
      </c>
      <c r="AB121" s="54">
        <f t="shared" ref="AB121:AB130" si="225">COUNTIF(R121:T121,0)</f>
        <v>1</v>
      </c>
      <c r="AC121" s="55">
        <f t="shared" si="203"/>
        <v>31</v>
      </c>
      <c r="AD121" s="54" t="str">
        <f t="shared" si="182"/>
        <v>Mireia González</v>
      </c>
      <c r="AE121" s="12">
        <v>4</v>
      </c>
      <c r="AF121" s="12">
        <v>0</v>
      </c>
      <c r="AG121" s="12">
        <v>2</v>
      </c>
      <c r="AH121" s="54">
        <f t="shared" ref="AH121:AH130" si="226">AE121+AF121+AG121</f>
        <v>6</v>
      </c>
      <c r="AI121" s="54">
        <f t="shared" ref="AI121:AI130" si="227">COUNTIF(AE121:AG121,10)</f>
        <v>0</v>
      </c>
      <c r="AJ121" s="54">
        <f t="shared" ref="AJ121:AJ130" si="228">COUNTIF(AE121:AG121,6)</f>
        <v>0</v>
      </c>
      <c r="AK121" s="54">
        <f t="shared" ref="AK121:AK130" si="229">COUNTIF(AE121:AG121,4)</f>
        <v>1</v>
      </c>
      <c r="AL121" s="54">
        <f t="shared" ref="AL121:AL130" si="230">COUNTIF(AE121:AG121,3)</f>
        <v>0</v>
      </c>
      <c r="AM121" s="54">
        <f t="shared" ref="AM121:AM130" si="231">COUNTIF(AE121:AG121,2)</f>
        <v>1</v>
      </c>
      <c r="AN121" s="54">
        <f t="shared" ref="AN121:AN130" si="232">COUNTIF(AE121:AG121,1)</f>
        <v>0</v>
      </c>
      <c r="AO121" s="54">
        <f t="shared" ref="AO121:AO130" si="233">COUNTIF(AE121:AG121,0)</f>
        <v>1</v>
      </c>
      <c r="AP121" s="54">
        <f t="shared" ref="AP121:AP130" si="234">H121+U121+AH121</f>
        <v>37</v>
      </c>
      <c r="AQ121" s="54">
        <f t="shared" si="216"/>
        <v>4.1111111111111107</v>
      </c>
      <c r="AR121" s="58">
        <f t="shared" ref="AR121:AR130" si="235">I121+V121+AI121</f>
        <v>2</v>
      </c>
      <c r="AS121" s="1">
        <f t="shared" ref="AS121:AS125" si="236">J121+W121+AJ121</f>
        <v>0</v>
      </c>
      <c r="AT121" s="1">
        <f t="shared" ref="AT121:AT125" si="237">K121+X121+AK121</f>
        <v>3</v>
      </c>
      <c r="AU121" s="1">
        <f t="shared" ref="AU121:AU125" si="238">L121+Y121+AL121</f>
        <v>1</v>
      </c>
      <c r="AV121" s="1">
        <f t="shared" ref="AV121:AV125" si="239">M121+Z121+AM121</f>
        <v>1</v>
      </c>
      <c r="AW121" s="1">
        <f t="shared" ref="AW121:AW125" si="240">N121+AA121+AN121</f>
        <v>0</v>
      </c>
      <c r="AX121" s="1">
        <f t="shared" ref="AX121:AX125" si="241">O121+AB121+AO121</f>
        <v>2</v>
      </c>
      <c r="AY121" s="1" t="str">
        <f t="shared" si="204"/>
        <v>Mireia González</v>
      </c>
      <c r="AZ121" s="1" t="b">
        <f t="shared" si="205"/>
        <v>0</v>
      </c>
      <c r="BA121" s="1" t="str">
        <f t="shared" si="206"/>
        <v>Mireia González</v>
      </c>
      <c r="BB121" s="1">
        <f t="shared" si="207"/>
        <v>9</v>
      </c>
    </row>
    <row r="122" spans="1:54" ht="12.75" customHeight="1">
      <c r="A122" s="178"/>
      <c r="B122" s="55">
        <v>32</v>
      </c>
      <c r="C122" s="55">
        <v>14</v>
      </c>
      <c r="D122" s="54" t="str">
        <f>VLOOKUP((B122*10)+3,'Llistat de jugadors'!$K$3:$AQ$322,33,0)</f>
        <v>Albert Nicolau</v>
      </c>
      <c r="E122" s="13">
        <v>3</v>
      </c>
      <c r="F122" s="13">
        <v>2</v>
      </c>
      <c r="G122" s="13">
        <v>6</v>
      </c>
      <c r="H122" s="55">
        <f t="shared" si="208"/>
        <v>11</v>
      </c>
      <c r="I122" s="54">
        <f t="shared" si="209"/>
        <v>0</v>
      </c>
      <c r="J122" s="54">
        <f t="shared" si="210"/>
        <v>1</v>
      </c>
      <c r="K122" s="54">
        <f t="shared" si="211"/>
        <v>0</v>
      </c>
      <c r="L122" s="54">
        <f t="shared" si="212"/>
        <v>1</v>
      </c>
      <c r="M122" s="54">
        <f t="shared" si="213"/>
        <v>1</v>
      </c>
      <c r="N122" s="54">
        <f t="shared" si="214"/>
        <v>0</v>
      </c>
      <c r="O122" s="54">
        <f t="shared" si="215"/>
        <v>0</v>
      </c>
      <c r="P122" s="55">
        <f t="shared" si="200"/>
        <v>32</v>
      </c>
      <c r="Q122" s="54" t="str">
        <f t="shared" si="217"/>
        <v>Albert Nicolau</v>
      </c>
      <c r="R122" s="12">
        <v>10</v>
      </c>
      <c r="S122" s="12">
        <v>4</v>
      </c>
      <c r="T122" s="12">
        <v>2</v>
      </c>
      <c r="U122" s="54">
        <f t="shared" si="218"/>
        <v>16</v>
      </c>
      <c r="V122" s="54">
        <f t="shared" si="219"/>
        <v>1</v>
      </c>
      <c r="W122" s="54">
        <f t="shared" si="220"/>
        <v>0</v>
      </c>
      <c r="X122" s="54">
        <f t="shared" si="221"/>
        <v>1</v>
      </c>
      <c r="Y122" s="54">
        <f t="shared" si="222"/>
        <v>0</v>
      </c>
      <c r="Z122" s="54">
        <f t="shared" si="223"/>
        <v>1</v>
      </c>
      <c r="AA122" s="54">
        <f t="shared" si="224"/>
        <v>0</v>
      </c>
      <c r="AB122" s="54">
        <f t="shared" si="225"/>
        <v>0</v>
      </c>
      <c r="AC122" s="55">
        <f t="shared" si="203"/>
        <v>32</v>
      </c>
      <c r="AD122" s="54" t="str">
        <f t="shared" si="182"/>
        <v>Albert Nicolau</v>
      </c>
      <c r="AE122" s="12">
        <v>4</v>
      </c>
      <c r="AF122" s="12">
        <v>6</v>
      </c>
      <c r="AG122" s="12">
        <v>6</v>
      </c>
      <c r="AH122" s="54">
        <f t="shared" si="226"/>
        <v>16</v>
      </c>
      <c r="AI122" s="54">
        <f t="shared" si="227"/>
        <v>0</v>
      </c>
      <c r="AJ122" s="54">
        <f t="shared" si="228"/>
        <v>2</v>
      </c>
      <c r="AK122" s="54">
        <f t="shared" si="229"/>
        <v>1</v>
      </c>
      <c r="AL122" s="54">
        <f t="shared" si="230"/>
        <v>0</v>
      </c>
      <c r="AM122" s="54">
        <f t="shared" si="231"/>
        <v>0</v>
      </c>
      <c r="AN122" s="54">
        <f t="shared" si="232"/>
        <v>0</v>
      </c>
      <c r="AO122" s="54">
        <f t="shared" si="233"/>
        <v>0</v>
      </c>
      <c r="AP122" s="54">
        <f t="shared" si="234"/>
        <v>43</v>
      </c>
      <c r="AQ122" s="54">
        <f t="shared" si="216"/>
        <v>4.7777777777777777</v>
      </c>
      <c r="AR122" s="58">
        <f t="shared" si="235"/>
        <v>1</v>
      </c>
      <c r="AS122" s="1">
        <f t="shared" si="236"/>
        <v>3</v>
      </c>
      <c r="AT122" s="1">
        <f t="shared" si="237"/>
        <v>2</v>
      </c>
      <c r="AU122" s="1">
        <f t="shared" si="238"/>
        <v>1</v>
      </c>
      <c r="AV122" s="1">
        <f t="shared" si="239"/>
        <v>2</v>
      </c>
      <c r="AW122" s="1">
        <f t="shared" si="240"/>
        <v>0</v>
      </c>
      <c r="AX122" s="1">
        <f t="shared" si="241"/>
        <v>0</v>
      </c>
      <c r="AY122" s="1" t="str">
        <f t="shared" si="204"/>
        <v>Albert Nicolau</v>
      </c>
      <c r="AZ122" s="1" t="b">
        <f t="shared" si="205"/>
        <v>0</v>
      </c>
      <c r="BA122" s="1" t="str">
        <f t="shared" si="206"/>
        <v>Albert Nicolau</v>
      </c>
      <c r="BB122" s="1">
        <f t="shared" si="207"/>
        <v>9</v>
      </c>
    </row>
    <row r="123" spans="1:54" ht="12.75" customHeight="1">
      <c r="A123" s="178"/>
      <c r="B123" s="55">
        <v>33</v>
      </c>
      <c r="C123" s="55">
        <v>15</v>
      </c>
      <c r="D123" s="54" t="str">
        <f>VLOOKUP((B123*10)+3,'Llistat de jugadors'!$K$3:$AQ$322,33,0)</f>
        <v>Berta Mateu</v>
      </c>
      <c r="E123" s="13">
        <v>0</v>
      </c>
      <c r="F123" s="13">
        <v>10</v>
      </c>
      <c r="G123" s="13">
        <v>2</v>
      </c>
      <c r="H123" s="55">
        <f t="shared" si="208"/>
        <v>12</v>
      </c>
      <c r="I123" s="54">
        <f t="shared" si="209"/>
        <v>1</v>
      </c>
      <c r="J123" s="54">
        <f t="shared" si="210"/>
        <v>0</v>
      </c>
      <c r="K123" s="54">
        <f t="shared" si="211"/>
        <v>0</v>
      </c>
      <c r="L123" s="54">
        <f t="shared" si="212"/>
        <v>0</v>
      </c>
      <c r="M123" s="54">
        <f t="shared" si="213"/>
        <v>1</v>
      </c>
      <c r="N123" s="54">
        <f t="shared" si="214"/>
        <v>0</v>
      </c>
      <c r="O123" s="54">
        <f t="shared" si="215"/>
        <v>1</v>
      </c>
      <c r="P123" s="55">
        <f t="shared" si="200"/>
        <v>33</v>
      </c>
      <c r="Q123" s="54" t="str">
        <f t="shared" si="217"/>
        <v>Berta Mateu</v>
      </c>
      <c r="R123" s="12">
        <v>0</v>
      </c>
      <c r="S123" s="12">
        <v>0</v>
      </c>
      <c r="T123" s="12">
        <v>10</v>
      </c>
      <c r="U123" s="54">
        <f t="shared" si="218"/>
        <v>10</v>
      </c>
      <c r="V123" s="54">
        <f t="shared" si="219"/>
        <v>1</v>
      </c>
      <c r="W123" s="54">
        <f t="shared" si="220"/>
        <v>0</v>
      </c>
      <c r="X123" s="54">
        <f t="shared" si="221"/>
        <v>0</v>
      </c>
      <c r="Y123" s="54">
        <f t="shared" si="222"/>
        <v>0</v>
      </c>
      <c r="Z123" s="54">
        <f t="shared" si="223"/>
        <v>0</v>
      </c>
      <c r="AA123" s="54">
        <f t="shared" si="224"/>
        <v>0</v>
      </c>
      <c r="AB123" s="54">
        <f t="shared" si="225"/>
        <v>2</v>
      </c>
      <c r="AC123" s="55">
        <f t="shared" si="203"/>
        <v>33</v>
      </c>
      <c r="AD123" s="54" t="str">
        <f t="shared" si="182"/>
        <v>Berta Mateu</v>
      </c>
      <c r="AE123" s="12">
        <v>4</v>
      </c>
      <c r="AF123" s="12">
        <v>2</v>
      </c>
      <c r="AG123" s="12">
        <v>0</v>
      </c>
      <c r="AH123" s="54">
        <f t="shared" si="226"/>
        <v>6</v>
      </c>
      <c r="AI123" s="54">
        <f t="shared" si="227"/>
        <v>0</v>
      </c>
      <c r="AJ123" s="54">
        <f t="shared" si="228"/>
        <v>0</v>
      </c>
      <c r="AK123" s="54">
        <f t="shared" si="229"/>
        <v>1</v>
      </c>
      <c r="AL123" s="54">
        <f t="shared" si="230"/>
        <v>0</v>
      </c>
      <c r="AM123" s="54">
        <f t="shared" si="231"/>
        <v>1</v>
      </c>
      <c r="AN123" s="54">
        <f t="shared" si="232"/>
        <v>0</v>
      </c>
      <c r="AO123" s="54">
        <f t="shared" si="233"/>
        <v>1</v>
      </c>
      <c r="AP123" s="54">
        <f t="shared" si="234"/>
        <v>28</v>
      </c>
      <c r="AQ123" s="54">
        <f t="shared" si="216"/>
        <v>3.1111111111111112</v>
      </c>
      <c r="AR123" s="58">
        <f t="shared" si="235"/>
        <v>2</v>
      </c>
      <c r="AS123" s="1">
        <f t="shared" si="236"/>
        <v>0</v>
      </c>
      <c r="AT123" s="1">
        <f t="shared" si="237"/>
        <v>1</v>
      </c>
      <c r="AU123" s="1">
        <f t="shared" si="238"/>
        <v>0</v>
      </c>
      <c r="AV123" s="1">
        <f t="shared" si="239"/>
        <v>2</v>
      </c>
      <c r="AW123" s="1">
        <f t="shared" si="240"/>
        <v>0</v>
      </c>
      <c r="AX123" s="1">
        <f t="shared" si="241"/>
        <v>4</v>
      </c>
      <c r="AY123" s="1" t="str">
        <f t="shared" si="204"/>
        <v>Berta Mateu</v>
      </c>
      <c r="AZ123" s="1" t="b">
        <f t="shared" si="205"/>
        <v>0</v>
      </c>
      <c r="BA123" s="1" t="str">
        <f t="shared" si="206"/>
        <v>Berta Mateu</v>
      </c>
      <c r="BB123" s="1">
        <f t="shared" si="207"/>
        <v>9</v>
      </c>
    </row>
    <row r="124" spans="1:54" ht="12.75" customHeight="1">
      <c r="A124" s="178"/>
      <c r="B124" s="55">
        <v>34</v>
      </c>
      <c r="C124" s="55">
        <v>16</v>
      </c>
      <c r="D124" s="54" t="str">
        <f>VLOOKUP((B124*10)+3,'Llistat de jugadors'!$K$3:$AQ$322,33,0)</f>
        <v>Mayra Di Giorgi</v>
      </c>
      <c r="E124" s="13">
        <v>0</v>
      </c>
      <c r="F124" s="13">
        <v>1</v>
      </c>
      <c r="G124" s="13">
        <v>10</v>
      </c>
      <c r="H124" s="55">
        <f t="shared" si="208"/>
        <v>11</v>
      </c>
      <c r="I124" s="54">
        <f t="shared" si="209"/>
        <v>1</v>
      </c>
      <c r="J124" s="54">
        <f t="shared" si="210"/>
        <v>0</v>
      </c>
      <c r="K124" s="54">
        <f t="shared" si="211"/>
        <v>0</v>
      </c>
      <c r="L124" s="54">
        <f t="shared" si="212"/>
        <v>0</v>
      </c>
      <c r="M124" s="54">
        <f t="shared" si="213"/>
        <v>0</v>
      </c>
      <c r="N124" s="54">
        <f t="shared" si="214"/>
        <v>1</v>
      </c>
      <c r="O124" s="54">
        <f t="shared" si="215"/>
        <v>1</v>
      </c>
      <c r="P124" s="55">
        <f t="shared" si="200"/>
        <v>34</v>
      </c>
      <c r="Q124" s="54" t="str">
        <f t="shared" si="217"/>
        <v>Mayra Di Giorgi</v>
      </c>
      <c r="R124" s="12">
        <v>0</v>
      </c>
      <c r="S124" s="12">
        <v>4</v>
      </c>
      <c r="T124" s="12">
        <v>4</v>
      </c>
      <c r="U124" s="54">
        <f t="shared" si="218"/>
        <v>8</v>
      </c>
      <c r="V124" s="54">
        <f t="shared" si="219"/>
        <v>0</v>
      </c>
      <c r="W124" s="54">
        <f t="shared" si="220"/>
        <v>0</v>
      </c>
      <c r="X124" s="54">
        <f t="shared" si="221"/>
        <v>2</v>
      </c>
      <c r="Y124" s="54">
        <f t="shared" si="222"/>
        <v>0</v>
      </c>
      <c r="Z124" s="54">
        <f t="shared" si="223"/>
        <v>0</v>
      </c>
      <c r="AA124" s="54">
        <f t="shared" si="224"/>
        <v>0</v>
      </c>
      <c r="AB124" s="54">
        <f t="shared" si="225"/>
        <v>1</v>
      </c>
      <c r="AC124" s="55">
        <f t="shared" si="203"/>
        <v>34</v>
      </c>
      <c r="AD124" s="54" t="str">
        <f t="shared" si="182"/>
        <v>Mayra Di Giorgi</v>
      </c>
      <c r="AE124" s="12">
        <v>2</v>
      </c>
      <c r="AF124" s="12">
        <v>2</v>
      </c>
      <c r="AG124" s="12">
        <v>10</v>
      </c>
      <c r="AH124" s="54">
        <f t="shared" si="226"/>
        <v>14</v>
      </c>
      <c r="AI124" s="54">
        <f t="shared" si="227"/>
        <v>1</v>
      </c>
      <c r="AJ124" s="54">
        <f t="shared" si="228"/>
        <v>0</v>
      </c>
      <c r="AK124" s="54">
        <f t="shared" si="229"/>
        <v>0</v>
      </c>
      <c r="AL124" s="54">
        <f t="shared" si="230"/>
        <v>0</v>
      </c>
      <c r="AM124" s="54">
        <f t="shared" si="231"/>
        <v>2</v>
      </c>
      <c r="AN124" s="54">
        <f t="shared" si="232"/>
        <v>0</v>
      </c>
      <c r="AO124" s="54">
        <f t="shared" si="233"/>
        <v>0</v>
      </c>
      <c r="AP124" s="54">
        <f t="shared" si="234"/>
        <v>33</v>
      </c>
      <c r="AQ124" s="54">
        <f t="shared" si="216"/>
        <v>3.6666666666666665</v>
      </c>
      <c r="AR124" s="58">
        <f t="shared" si="235"/>
        <v>2</v>
      </c>
      <c r="AS124" s="1">
        <f t="shared" si="236"/>
        <v>0</v>
      </c>
      <c r="AT124" s="1">
        <f t="shared" si="237"/>
        <v>2</v>
      </c>
      <c r="AU124" s="1">
        <f t="shared" si="238"/>
        <v>0</v>
      </c>
      <c r="AV124" s="1">
        <f t="shared" si="239"/>
        <v>2</v>
      </c>
      <c r="AW124" s="1">
        <f t="shared" si="240"/>
        <v>1</v>
      </c>
      <c r="AX124" s="1">
        <f t="shared" si="241"/>
        <v>2</v>
      </c>
      <c r="AY124" s="1" t="str">
        <f t="shared" si="204"/>
        <v>Mayra Di Giorgi</v>
      </c>
      <c r="AZ124" s="1" t="b">
        <f t="shared" si="205"/>
        <v>0</v>
      </c>
      <c r="BA124" s="1" t="str">
        <f t="shared" si="206"/>
        <v>Mayra Di Giorgi</v>
      </c>
      <c r="BB124" s="1">
        <f t="shared" si="207"/>
        <v>9</v>
      </c>
    </row>
    <row r="125" spans="1:54" ht="12.75" customHeight="1">
      <c r="A125" s="178"/>
      <c r="B125" s="55">
        <v>35</v>
      </c>
      <c r="C125" s="55">
        <v>17</v>
      </c>
      <c r="D125" s="54" t="str">
        <f>VLOOKUP((B125*10)+3,'Llistat de jugadors'!$K$3:$AQ$322,33,0)</f>
        <v>Hugo Roldán</v>
      </c>
      <c r="E125" s="13">
        <v>3</v>
      </c>
      <c r="F125" s="13">
        <v>0</v>
      </c>
      <c r="G125" s="13">
        <v>0</v>
      </c>
      <c r="H125" s="55">
        <f t="shared" si="208"/>
        <v>3</v>
      </c>
      <c r="I125" s="54">
        <f t="shared" si="209"/>
        <v>0</v>
      </c>
      <c r="J125" s="54">
        <f t="shared" si="210"/>
        <v>0</v>
      </c>
      <c r="K125" s="54">
        <f t="shared" si="211"/>
        <v>0</v>
      </c>
      <c r="L125" s="54">
        <f t="shared" si="212"/>
        <v>1</v>
      </c>
      <c r="M125" s="54">
        <f t="shared" si="213"/>
        <v>0</v>
      </c>
      <c r="N125" s="54">
        <f t="shared" si="214"/>
        <v>0</v>
      </c>
      <c r="O125" s="54">
        <f t="shared" si="215"/>
        <v>2</v>
      </c>
      <c r="P125" s="55">
        <f t="shared" si="200"/>
        <v>35</v>
      </c>
      <c r="Q125" s="54" t="str">
        <f t="shared" si="217"/>
        <v>Hugo Roldán</v>
      </c>
      <c r="R125" s="12">
        <v>10</v>
      </c>
      <c r="S125" s="12">
        <v>2</v>
      </c>
      <c r="T125" s="12">
        <v>10</v>
      </c>
      <c r="U125" s="54">
        <f t="shared" si="218"/>
        <v>22</v>
      </c>
      <c r="V125" s="54">
        <f t="shared" si="219"/>
        <v>2</v>
      </c>
      <c r="W125" s="54">
        <f t="shared" si="220"/>
        <v>0</v>
      </c>
      <c r="X125" s="54">
        <f t="shared" si="221"/>
        <v>0</v>
      </c>
      <c r="Y125" s="54">
        <f t="shared" si="222"/>
        <v>0</v>
      </c>
      <c r="Z125" s="54">
        <f t="shared" si="223"/>
        <v>1</v>
      </c>
      <c r="AA125" s="54">
        <f t="shared" si="224"/>
        <v>0</v>
      </c>
      <c r="AB125" s="54">
        <f t="shared" si="225"/>
        <v>0</v>
      </c>
      <c r="AC125" s="55">
        <f t="shared" si="203"/>
        <v>35</v>
      </c>
      <c r="AD125" s="54" t="str">
        <f t="shared" si="182"/>
        <v>Hugo Roldán</v>
      </c>
      <c r="AE125" s="12">
        <v>0</v>
      </c>
      <c r="AF125" s="12">
        <v>2</v>
      </c>
      <c r="AG125" s="12">
        <v>3</v>
      </c>
      <c r="AH125" s="54">
        <f t="shared" si="226"/>
        <v>5</v>
      </c>
      <c r="AI125" s="54">
        <f t="shared" si="227"/>
        <v>0</v>
      </c>
      <c r="AJ125" s="54">
        <f t="shared" si="228"/>
        <v>0</v>
      </c>
      <c r="AK125" s="54">
        <f t="shared" si="229"/>
        <v>0</v>
      </c>
      <c r="AL125" s="54">
        <f t="shared" si="230"/>
        <v>1</v>
      </c>
      <c r="AM125" s="54">
        <f t="shared" si="231"/>
        <v>1</v>
      </c>
      <c r="AN125" s="54">
        <f t="shared" si="232"/>
        <v>0</v>
      </c>
      <c r="AO125" s="54">
        <f t="shared" si="233"/>
        <v>1</v>
      </c>
      <c r="AP125" s="54">
        <f t="shared" si="234"/>
        <v>30</v>
      </c>
      <c r="AQ125" s="54">
        <f t="shared" si="216"/>
        <v>3.3333333333333335</v>
      </c>
      <c r="AR125" s="58">
        <f t="shared" si="235"/>
        <v>2</v>
      </c>
      <c r="AS125" s="1">
        <f t="shared" si="236"/>
        <v>0</v>
      </c>
      <c r="AT125" s="1">
        <f t="shared" si="237"/>
        <v>0</v>
      </c>
      <c r="AU125" s="1">
        <f t="shared" si="238"/>
        <v>2</v>
      </c>
      <c r="AV125" s="1">
        <f t="shared" si="239"/>
        <v>2</v>
      </c>
      <c r="AW125" s="1">
        <f t="shared" si="240"/>
        <v>0</v>
      </c>
      <c r="AX125" s="1">
        <f t="shared" si="241"/>
        <v>3</v>
      </c>
      <c r="AY125" s="1" t="str">
        <f t="shared" si="204"/>
        <v>Hugo Roldán</v>
      </c>
      <c r="AZ125" s="1" t="b">
        <f t="shared" si="205"/>
        <v>0</v>
      </c>
      <c r="BA125" s="1" t="str">
        <f t="shared" si="206"/>
        <v>Hugo Roldán</v>
      </c>
      <c r="BB125" s="1">
        <f t="shared" si="207"/>
        <v>9</v>
      </c>
    </row>
    <row r="126" spans="1:54" ht="12.75" customHeight="1">
      <c r="A126" s="178"/>
      <c r="B126" s="55">
        <v>36</v>
      </c>
      <c r="C126" s="55">
        <v>18</v>
      </c>
      <c r="D126" s="54" t="str">
        <f>VLOOKUP((B126*10)+3,'Llistat de jugadors'!$K$3:$AQ$322,33,0)</f>
        <v>Amadeu Sanchez</v>
      </c>
      <c r="E126" s="13">
        <v>3</v>
      </c>
      <c r="F126" s="13">
        <v>10</v>
      </c>
      <c r="G126" s="13">
        <v>10</v>
      </c>
      <c r="H126" s="55">
        <f t="shared" si="208"/>
        <v>23</v>
      </c>
      <c r="I126" s="54">
        <f t="shared" si="209"/>
        <v>2</v>
      </c>
      <c r="J126" s="54">
        <f t="shared" si="210"/>
        <v>0</v>
      </c>
      <c r="K126" s="54">
        <f t="shared" si="211"/>
        <v>0</v>
      </c>
      <c r="L126" s="54">
        <f t="shared" si="212"/>
        <v>1</v>
      </c>
      <c r="M126" s="54">
        <f t="shared" si="213"/>
        <v>0</v>
      </c>
      <c r="N126" s="54">
        <f t="shared" si="214"/>
        <v>0</v>
      </c>
      <c r="O126" s="54">
        <f t="shared" si="215"/>
        <v>0</v>
      </c>
      <c r="P126" s="55">
        <f t="shared" si="200"/>
        <v>36</v>
      </c>
      <c r="Q126" s="54" t="str">
        <f t="shared" si="217"/>
        <v>Amadeu Sanchez</v>
      </c>
      <c r="R126" s="12">
        <v>2</v>
      </c>
      <c r="S126" s="12">
        <v>4</v>
      </c>
      <c r="T126" s="12">
        <v>10</v>
      </c>
      <c r="U126" s="54">
        <f t="shared" si="218"/>
        <v>16</v>
      </c>
      <c r="V126" s="54">
        <f t="shared" si="219"/>
        <v>1</v>
      </c>
      <c r="W126" s="54">
        <f t="shared" si="220"/>
        <v>0</v>
      </c>
      <c r="X126" s="54">
        <f t="shared" si="221"/>
        <v>1</v>
      </c>
      <c r="Y126" s="54">
        <f t="shared" si="222"/>
        <v>0</v>
      </c>
      <c r="Z126" s="54">
        <f t="shared" si="223"/>
        <v>1</v>
      </c>
      <c r="AA126" s="54">
        <f t="shared" si="224"/>
        <v>0</v>
      </c>
      <c r="AB126" s="54">
        <f t="shared" si="225"/>
        <v>0</v>
      </c>
      <c r="AC126" s="55">
        <f t="shared" si="203"/>
        <v>36</v>
      </c>
      <c r="AD126" s="54" t="str">
        <f t="shared" si="182"/>
        <v>Amadeu Sanchez</v>
      </c>
      <c r="AE126" s="12">
        <v>3</v>
      </c>
      <c r="AF126" s="12">
        <v>10</v>
      </c>
      <c r="AG126" s="12">
        <v>4</v>
      </c>
      <c r="AH126" s="54">
        <f t="shared" si="226"/>
        <v>17</v>
      </c>
      <c r="AI126" s="54">
        <f t="shared" si="227"/>
        <v>1</v>
      </c>
      <c r="AJ126" s="54">
        <f t="shared" si="228"/>
        <v>0</v>
      </c>
      <c r="AK126" s="54">
        <f t="shared" si="229"/>
        <v>1</v>
      </c>
      <c r="AL126" s="54">
        <f t="shared" si="230"/>
        <v>1</v>
      </c>
      <c r="AM126" s="54">
        <f t="shared" si="231"/>
        <v>0</v>
      </c>
      <c r="AN126" s="54">
        <f t="shared" si="232"/>
        <v>0</v>
      </c>
      <c r="AO126" s="54">
        <f t="shared" si="233"/>
        <v>0</v>
      </c>
      <c r="AP126" s="54">
        <f t="shared" si="234"/>
        <v>56</v>
      </c>
      <c r="AQ126" s="54">
        <f t="shared" si="216"/>
        <v>6.2222222222222223</v>
      </c>
      <c r="AR126" s="58">
        <f t="shared" si="235"/>
        <v>4</v>
      </c>
      <c r="AS126" s="1">
        <f t="shared" si="194"/>
        <v>0</v>
      </c>
      <c r="AT126" s="1">
        <f t="shared" si="195"/>
        <v>2</v>
      </c>
      <c r="AU126" s="1">
        <f t="shared" si="196"/>
        <v>2</v>
      </c>
      <c r="AV126" s="1">
        <f t="shared" si="197"/>
        <v>1</v>
      </c>
      <c r="AW126" s="1">
        <f t="shared" si="198"/>
        <v>0</v>
      </c>
      <c r="AX126" s="1">
        <f t="shared" si="199"/>
        <v>0</v>
      </c>
      <c r="AY126" s="1" t="str">
        <f t="shared" si="204"/>
        <v>Amadeu Sanchez</v>
      </c>
      <c r="AZ126" s="1" t="b">
        <f t="shared" si="205"/>
        <v>0</v>
      </c>
      <c r="BA126" s="1" t="str">
        <f t="shared" si="206"/>
        <v>Amadeu Sanchez</v>
      </c>
      <c r="BB126" s="1">
        <f t="shared" si="207"/>
        <v>9</v>
      </c>
    </row>
    <row r="127" spans="1:54" ht="12.75" customHeight="1">
      <c r="A127" s="178"/>
      <c r="B127" s="55">
        <v>37</v>
      </c>
      <c r="C127" s="55"/>
      <c r="D127" s="54" t="e">
        <f>VLOOKUP((B127*10)+3,'Llistat de jugadors'!$K$3:$AQ$322,33,0)</f>
        <v>#N/A</v>
      </c>
      <c r="E127" s="13"/>
      <c r="F127" s="13"/>
      <c r="G127" s="13"/>
      <c r="H127" s="55">
        <f t="shared" ref="H127:H130" si="242">E127+F127+G127</f>
        <v>0</v>
      </c>
      <c r="I127" s="54">
        <f t="shared" ref="I127:I130" si="243">COUNTIF(E127:G127,10)</f>
        <v>0</v>
      </c>
      <c r="J127" s="54">
        <f t="shared" ref="J127:J130" si="244">COUNTIF(E127:G127,6)</f>
        <v>0</v>
      </c>
      <c r="K127" s="54">
        <f t="shared" ref="K127:K130" si="245">COUNTIF(E127:G127,4)</f>
        <v>0</v>
      </c>
      <c r="L127" s="54">
        <f t="shared" ref="L127:L130" si="246">COUNTIF(E127:G127,3)</f>
        <v>0</v>
      </c>
      <c r="M127" s="54">
        <f t="shared" ref="M127:M130" si="247">COUNTIF(E127:G127,2)</f>
        <v>0</v>
      </c>
      <c r="N127" s="54">
        <f t="shared" ref="N127:N130" si="248">COUNTIF(E127:G127,1)</f>
        <v>0</v>
      </c>
      <c r="O127" s="54">
        <f t="shared" ref="O127:O130" si="249">COUNTIF(E127:G127,0)</f>
        <v>0</v>
      </c>
      <c r="P127" s="55">
        <f t="shared" si="200"/>
        <v>37</v>
      </c>
      <c r="Q127" s="54" t="e">
        <f t="shared" si="217"/>
        <v>#N/A</v>
      </c>
      <c r="R127" s="12"/>
      <c r="S127" s="12"/>
      <c r="T127" s="12"/>
      <c r="U127" s="54">
        <f t="shared" si="218"/>
        <v>0</v>
      </c>
      <c r="V127" s="54">
        <f t="shared" si="219"/>
        <v>0</v>
      </c>
      <c r="W127" s="54">
        <f t="shared" si="220"/>
        <v>0</v>
      </c>
      <c r="X127" s="54">
        <f t="shared" si="221"/>
        <v>0</v>
      </c>
      <c r="Y127" s="54">
        <f t="shared" si="222"/>
        <v>0</v>
      </c>
      <c r="Z127" s="54">
        <f t="shared" si="223"/>
        <v>0</v>
      </c>
      <c r="AA127" s="54">
        <f t="shared" si="224"/>
        <v>0</v>
      </c>
      <c r="AB127" s="54">
        <f t="shared" si="225"/>
        <v>0</v>
      </c>
      <c r="AC127" s="55">
        <f t="shared" si="203"/>
        <v>37</v>
      </c>
      <c r="AD127" s="54" t="e">
        <f t="shared" si="182"/>
        <v>#N/A</v>
      </c>
      <c r="AE127" s="12"/>
      <c r="AF127" s="12"/>
      <c r="AG127" s="12"/>
      <c r="AH127" s="54">
        <f t="shared" si="226"/>
        <v>0</v>
      </c>
      <c r="AI127" s="54">
        <f t="shared" si="227"/>
        <v>0</v>
      </c>
      <c r="AJ127" s="54">
        <f t="shared" si="228"/>
        <v>0</v>
      </c>
      <c r="AK127" s="54">
        <f t="shared" si="229"/>
        <v>0</v>
      </c>
      <c r="AL127" s="54">
        <f t="shared" si="230"/>
        <v>0</v>
      </c>
      <c r="AM127" s="54">
        <f t="shared" si="231"/>
        <v>0</v>
      </c>
      <c r="AN127" s="54">
        <f t="shared" si="232"/>
        <v>0</v>
      </c>
      <c r="AO127" s="54">
        <f t="shared" si="233"/>
        <v>0</v>
      </c>
      <c r="AP127" s="54">
        <f t="shared" si="234"/>
        <v>0</v>
      </c>
      <c r="AQ127" s="54" t="e">
        <f t="shared" ref="AQ127:AQ130" si="250">AVERAGE(E127:G127,R127:T127,AE127:AG127)</f>
        <v>#DIV/0!</v>
      </c>
      <c r="AR127" s="58">
        <f t="shared" si="235"/>
        <v>0</v>
      </c>
      <c r="AS127" s="1">
        <f t="shared" si="194"/>
        <v>0</v>
      </c>
      <c r="AT127" s="1">
        <f t="shared" si="195"/>
        <v>0</v>
      </c>
      <c r="AU127" s="1">
        <f t="shared" si="196"/>
        <v>0</v>
      </c>
      <c r="AV127" s="1">
        <f t="shared" si="197"/>
        <v>0</v>
      </c>
      <c r="AW127" s="1">
        <f t="shared" si="198"/>
        <v>0</v>
      </c>
      <c r="AX127" s="1">
        <f t="shared" si="199"/>
        <v>0</v>
      </c>
      <c r="AY127" s="1" t="str">
        <f t="shared" si="204"/>
        <v/>
      </c>
      <c r="AZ127" s="1" t="b">
        <f t="shared" si="205"/>
        <v>1</v>
      </c>
      <c r="BA127" s="1" t="str">
        <f t="shared" si="206"/>
        <v/>
      </c>
      <c r="BB127" s="1" t="str">
        <f t="shared" si="207"/>
        <v/>
      </c>
    </row>
    <row r="128" spans="1:54" ht="12.75" customHeight="1">
      <c r="A128" s="178"/>
      <c r="B128" s="55">
        <v>38</v>
      </c>
      <c r="C128" s="55"/>
      <c r="D128" s="54" t="e">
        <f>VLOOKUP((B128*10)+3,'Llistat de jugadors'!$K$3:$AQ$322,33,0)</f>
        <v>#N/A</v>
      </c>
      <c r="E128" s="13"/>
      <c r="F128" s="13"/>
      <c r="G128" s="13"/>
      <c r="H128" s="55">
        <f t="shared" si="242"/>
        <v>0</v>
      </c>
      <c r="I128" s="54">
        <f t="shared" si="243"/>
        <v>0</v>
      </c>
      <c r="J128" s="54">
        <f t="shared" si="244"/>
        <v>0</v>
      </c>
      <c r="K128" s="54">
        <f t="shared" si="245"/>
        <v>0</v>
      </c>
      <c r="L128" s="54">
        <f t="shared" si="246"/>
        <v>0</v>
      </c>
      <c r="M128" s="54">
        <f t="shared" si="247"/>
        <v>0</v>
      </c>
      <c r="N128" s="54">
        <f t="shared" si="248"/>
        <v>0</v>
      </c>
      <c r="O128" s="54">
        <f t="shared" si="249"/>
        <v>0</v>
      </c>
      <c r="P128" s="55">
        <f t="shared" si="200"/>
        <v>38</v>
      </c>
      <c r="Q128" s="54" t="e">
        <f t="shared" si="217"/>
        <v>#N/A</v>
      </c>
      <c r="R128" s="12"/>
      <c r="S128" s="12"/>
      <c r="T128" s="12"/>
      <c r="U128" s="54">
        <f t="shared" si="218"/>
        <v>0</v>
      </c>
      <c r="V128" s="54">
        <f t="shared" si="219"/>
        <v>0</v>
      </c>
      <c r="W128" s="54">
        <f t="shared" si="220"/>
        <v>0</v>
      </c>
      <c r="X128" s="54">
        <f t="shared" si="221"/>
        <v>0</v>
      </c>
      <c r="Y128" s="54">
        <f t="shared" si="222"/>
        <v>0</v>
      </c>
      <c r="Z128" s="54">
        <f t="shared" si="223"/>
        <v>0</v>
      </c>
      <c r="AA128" s="54">
        <f t="shared" si="224"/>
        <v>0</v>
      </c>
      <c r="AB128" s="54">
        <f t="shared" si="225"/>
        <v>0</v>
      </c>
      <c r="AC128" s="55">
        <f t="shared" si="203"/>
        <v>38</v>
      </c>
      <c r="AD128" s="54" t="e">
        <f t="shared" si="182"/>
        <v>#N/A</v>
      </c>
      <c r="AE128" s="12"/>
      <c r="AF128" s="12"/>
      <c r="AG128" s="12"/>
      <c r="AH128" s="54">
        <f t="shared" si="226"/>
        <v>0</v>
      </c>
      <c r="AI128" s="54">
        <f t="shared" si="227"/>
        <v>0</v>
      </c>
      <c r="AJ128" s="54">
        <f t="shared" si="228"/>
        <v>0</v>
      </c>
      <c r="AK128" s="54">
        <f t="shared" si="229"/>
        <v>0</v>
      </c>
      <c r="AL128" s="54">
        <f t="shared" si="230"/>
        <v>0</v>
      </c>
      <c r="AM128" s="54">
        <f t="shared" si="231"/>
        <v>0</v>
      </c>
      <c r="AN128" s="54">
        <f t="shared" si="232"/>
        <v>0</v>
      </c>
      <c r="AO128" s="54">
        <f t="shared" si="233"/>
        <v>0</v>
      </c>
      <c r="AP128" s="54">
        <f t="shared" si="234"/>
        <v>0</v>
      </c>
      <c r="AQ128" s="54" t="e">
        <f t="shared" si="250"/>
        <v>#DIV/0!</v>
      </c>
      <c r="AR128" s="58">
        <f t="shared" si="235"/>
        <v>0</v>
      </c>
      <c r="AS128" s="1">
        <f t="shared" si="194"/>
        <v>0</v>
      </c>
      <c r="AT128" s="1">
        <f t="shared" si="195"/>
        <v>0</v>
      </c>
      <c r="AU128" s="1">
        <f t="shared" si="196"/>
        <v>0</v>
      </c>
      <c r="AV128" s="1">
        <f t="shared" si="197"/>
        <v>0</v>
      </c>
      <c r="AW128" s="1">
        <f t="shared" si="198"/>
        <v>0</v>
      </c>
      <c r="AX128" s="1">
        <f t="shared" si="199"/>
        <v>0</v>
      </c>
      <c r="AY128" s="1" t="str">
        <f t="shared" si="204"/>
        <v/>
      </c>
      <c r="AZ128" s="1" t="b">
        <f t="shared" si="205"/>
        <v>1</v>
      </c>
      <c r="BA128" s="1" t="str">
        <f t="shared" si="206"/>
        <v/>
      </c>
      <c r="BB128" s="1" t="str">
        <f t="shared" si="207"/>
        <v/>
      </c>
    </row>
    <row r="129" spans="1:54" ht="12.75" customHeight="1">
      <c r="A129" s="178"/>
      <c r="B129" s="55">
        <v>39</v>
      </c>
      <c r="C129" s="55"/>
      <c r="D129" s="54" t="e">
        <f>VLOOKUP((B129*10)+3,'Llistat de jugadors'!$K$3:$AQ$322,33,0)</f>
        <v>#N/A</v>
      </c>
      <c r="E129" s="13"/>
      <c r="F129" s="13"/>
      <c r="G129" s="13"/>
      <c r="H129" s="55">
        <f t="shared" si="242"/>
        <v>0</v>
      </c>
      <c r="I129" s="54">
        <f t="shared" si="243"/>
        <v>0</v>
      </c>
      <c r="J129" s="54">
        <f t="shared" si="244"/>
        <v>0</v>
      </c>
      <c r="K129" s="54">
        <f t="shared" si="245"/>
        <v>0</v>
      </c>
      <c r="L129" s="54">
        <f t="shared" si="246"/>
        <v>0</v>
      </c>
      <c r="M129" s="54">
        <f t="shared" si="247"/>
        <v>0</v>
      </c>
      <c r="N129" s="54">
        <f t="shared" si="248"/>
        <v>0</v>
      </c>
      <c r="O129" s="54">
        <f t="shared" si="249"/>
        <v>0</v>
      </c>
      <c r="P129" s="55">
        <f t="shared" si="200"/>
        <v>39</v>
      </c>
      <c r="Q129" s="54" t="e">
        <f t="shared" si="217"/>
        <v>#N/A</v>
      </c>
      <c r="R129" s="12"/>
      <c r="S129" s="12"/>
      <c r="T129" s="12"/>
      <c r="U129" s="54">
        <f t="shared" si="218"/>
        <v>0</v>
      </c>
      <c r="V129" s="54">
        <f t="shared" si="219"/>
        <v>0</v>
      </c>
      <c r="W129" s="54">
        <f t="shared" si="220"/>
        <v>0</v>
      </c>
      <c r="X129" s="54">
        <f t="shared" si="221"/>
        <v>0</v>
      </c>
      <c r="Y129" s="54">
        <f t="shared" si="222"/>
        <v>0</v>
      </c>
      <c r="Z129" s="54">
        <f t="shared" si="223"/>
        <v>0</v>
      </c>
      <c r="AA129" s="54">
        <f t="shared" si="224"/>
        <v>0</v>
      </c>
      <c r="AB129" s="54">
        <f t="shared" si="225"/>
        <v>0</v>
      </c>
      <c r="AC129" s="55">
        <f t="shared" si="203"/>
        <v>39</v>
      </c>
      <c r="AD129" s="54" t="e">
        <f t="shared" si="182"/>
        <v>#N/A</v>
      </c>
      <c r="AE129" s="12"/>
      <c r="AF129" s="12"/>
      <c r="AG129" s="12"/>
      <c r="AH129" s="54">
        <f t="shared" si="226"/>
        <v>0</v>
      </c>
      <c r="AI129" s="54">
        <f t="shared" si="227"/>
        <v>0</v>
      </c>
      <c r="AJ129" s="54">
        <f t="shared" si="228"/>
        <v>0</v>
      </c>
      <c r="AK129" s="54">
        <f t="shared" si="229"/>
        <v>0</v>
      </c>
      <c r="AL129" s="54">
        <f t="shared" si="230"/>
        <v>0</v>
      </c>
      <c r="AM129" s="54">
        <f t="shared" si="231"/>
        <v>0</v>
      </c>
      <c r="AN129" s="54">
        <f t="shared" si="232"/>
        <v>0</v>
      </c>
      <c r="AO129" s="54">
        <f t="shared" si="233"/>
        <v>0</v>
      </c>
      <c r="AP129" s="54">
        <f t="shared" si="234"/>
        <v>0</v>
      </c>
      <c r="AQ129" s="54" t="e">
        <f t="shared" si="250"/>
        <v>#DIV/0!</v>
      </c>
      <c r="AR129" s="58">
        <f t="shared" si="235"/>
        <v>0</v>
      </c>
      <c r="AS129" s="1">
        <f t="shared" si="194"/>
        <v>0</v>
      </c>
      <c r="AT129" s="1">
        <f t="shared" si="195"/>
        <v>0</v>
      </c>
      <c r="AU129" s="1">
        <f t="shared" si="196"/>
        <v>0</v>
      </c>
      <c r="AV129" s="1">
        <f t="shared" si="197"/>
        <v>0</v>
      </c>
      <c r="AW129" s="1">
        <f t="shared" si="198"/>
        <v>0</v>
      </c>
      <c r="AX129" s="1">
        <f t="shared" si="199"/>
        <v>0</v>
      </c>
      <c r="AY129" s="1" t="str">
        <f t="shared" si="204"/>
        <v/>
      </c>
      <c r="AZ129" s="1" t="b">
        <f t="shared" si="205"/>
        <v>1</v>
      </c>
      <c r="BA129" s="1" t="str">
        <f t="shared" si="206"/>
        <v/>
      </c>
      <c r="BB129" s="1" t="str">
        <f t="shared" si="207"/>
        <v/>
      </c>
    </row>
    <row r="130" spans="1:54" ht="12.75" customHeight="1">
      <c r="A130" s="179"/>
      <c r="B130" s="55">
        <v>40</v>
      </c>
      <c r="C130" s="55"/>
      <c r="D130" s="54" t="e">
        <f>VLOOKUP((B130*10)+3,'Llistat de jugadors'!$K$3:$AQ$322,33,0)</f>
        <v>#N/A</v>
      </c>
      <c r="E130" s="13"/>
      <c r="F130" s="13"/>
      <c r="G130" s="13"/>
      <c r="H130" s="55">
        <f t="shared" si="242"/>
        <v>0</v>
      </c>
      <c r="I130" s="54">
        <f t="shared" si="243"/>
        <v>0</v>
      </c>
      <c r="J130" s="54">
        <f t="shared" si="244"/>
        <v>0</v>
      </c>
      <c r="K130" s="54">
        <f t="shared" si="245"/>
        <v>0</v>
      </c>
      <c r="L130" s="54">
        <f t="shared" si="246"/>
        <v>0</v>
      </c>
      <c r="M130" s="54">
        <f t="shared" si="247"/>
        <v>0</v>
      </c>
      <c r="N130" s="54">
        <f t="shared" si="248"/>
        <v>0</v>
      </c>
      <c r="O130" s="54">
        <f t="shared" si="249"/>
        <v>0</v>
      </c>
      <c r="P130" s="55">
        <f t="shared" si="200"/>
        <v>40</v>
      </c>
      <c r="Q130" s="54" t="e">
        <f t="shared" si="217"/>
        <v>#N/A</v>
      </c>
      <c r="R130" s="12"/>
      <c r="S130" s="12"/>
      <c r="T130" s="12"/>
      <c r="U130" s="54">
        <f t="shared" si="218"/>
        <v>0</v>
      </c>
      <c r="V130" s="54">
        <f t="shared" si="219"/>
        <v>0</v>
      </c>
      <c r="W130" s="54">
        <f t="shared" si="220"/>
        <v>0</v>
      </c>
      <c r="X130" s="54">
        <f t="shared" si="221"/>
        <v>0</v>
      </c>
      <c r="Y130" s="54">
        <f t="shared" si="222"/>
        <v>0</v>
      </c>
      <c r="Z130" s="54">
        <f t="shared" si="223"/>
        <v>0</v>
      </c>
      <c r="AA130" s="54">
        <f t="shared" si="224"/>
        <v>0</v>
      </c>
      <c r="AB130" s="54">
        <f t="shared" si="225"/>
        <v>0</v>
      </c>
      <c r="AC130" s="55">
        <f t="shared" si="203"/>
        <v>40</v>
      </c>
      <c r="AD130" s="54" t="e">
        <f t="shared" si="182"/>
        <v>#N/A</v>
      </c>
      <c r="AE130" s="12"/>
      <c r="AF130" s="12"/>
      <c r="AG130" s="12"/>
      <c r="AH130" s="54">
        <f t="shared" si="226"/>
        <v>0</v>
      </c>
      <c r="AI130" s="54">
        <f t="shared" si="227"/>
        <v>0</v>
      </c>
      <c r="AJ130" s="54">
        <f t="shared" si="228"/>
        <v>0</v>
      </c>
      <c r="AK130" s="54">
        <f t="shared" si="229"/>
        <v>0</v>
      </c>
      <c r="AL130" s="54">
        <f t="shared" si="230"/>
        <v>0</v>
      </c>
      <c r="AM130" s="54">
        <f t="shared" si="231"/>
        <v>0</v>
      </c>
      <c r="AN130" s="54">
        <f t="shared" si="232"/>
        <v>0</v>
      </c>
      <c r="AO130" s="54">
        <f t="shared" si="233"/>
        <v>0</v>
      </c>
      <c r="AP130" s="54">
        <f t="shared" si="234"/>
        <v>0</v>
      </c>
      <c r="AQ130" s="54" t="e">
        <f t="shared" si="250"/>
        <v>#DIV/0!</v>
      </c>
      <c r="AR130" s="58">
        <f t="shared" si="235"/>
        <v>0</v>
      </c>
      <c r="AS130" s="1">
        <f t="shared" si="194"/>
        <v>0</v>
      </c>
      <c r="AT130" s="1">
        <f t="shared" si="195"/>
        <v>0</v>
      </c>
      <c r="AU130" s="1">
        <f t="shared" si="196"/>
        <v>0</v>
      </c>
      <c r="AV130" s="1">
        <f t="shared" si="197"/>
        <v>0</v>
      </c>
      <c r="AW130" s="1">
        <f t="shared" si="198"/>
        <v>0</v>
      </c>
      <c r="AX130" s="1">
        <f t="shared" si="199"/>
        <v>0</v>
      </c>
      <c r="AY130" s="1" t="str">
        <f t="shared" si="204"/>
        <v/>
      </c>
      <c r="AZ130" s="1" t="b">
        <f t="shared" si="205"/>
        <v>1</v>
      </c>
      <c r="BA130" s="1" t="str">
        <f t="shared" si="206"/>
        <v/>
      </c>
      <c r="BB130" s="1" t="str">
        <f t="shared" si="207"/>
        <v/>
      </c>
    </row>
    <row r="131" spans="1:54" ht="59.25">
      <c r="A131" s="56"/>
      <c r="B131" s="51" t="s">
        <v>312</v>
      </c>
      <c r="C131" s="51"/>
      <c r="D131" s="192">
        <v>1</v>
      </c>
      <c r="E131" s="192"/>
      <c r="F131" s="192"/>
      <c r="G131" s="192"/>
      <c r="H131" s="192"/>
      <c r="I131" s="131"/>
      <c r="J131" s="131"/>
      <c r="K131" s="131"/>
      <c r="L131" s="131"/>
      <c r="M131" s="131"/>
      <c r="N131" s="131"/>
      <c r="O131" s="52"/>
      <c r="P131" s="192">
        <v>2</v>
      </c>
      <c r="Q131" s="192"/>
      <c r="R131" s="192"/>
      <c r="S131" s="192"/>
      <c r="T131" s="192"/>
      <c r="U131" s="192"/>
      <c r="V131" s="54">
        <f t="shared" si="133"/>
        <v>0</v>
      </c>
      <c r="W131" s="53"/>
      <c r="X131" s="53"/>
      <c r="Y131" s="53"/>
      <c r="Z131" s="52"/>
      <c r="AA131" s="52"/>
      <c r="AB131" s="52"/>
      <c r="AC131" s="192">
        <v>3</v>
      </c>
      <c r="AD131" s="192"/>
      <c r="AE131" s="192"/>
      <c r="AF131" s="192"/>
      <c r="AG131" s="192"/>
      <c r="AH131" s="19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7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>
      <c r="A132" s="180"/>
      <c r="B132" s="183" t="s">
        <v>313</v>
      </c>
      <c r="C132" s="181" t="s">
        <v>314</v>
      </c>
      <c r="D132" s="183" t="s">
        <v>332</v>
      </c>
      <c r="E132" s="193" t="s">
        <v>316</v>
      </c>
      <c r="F132" s="193"/>
      <c r="G132" s="193"/>
      <c r="H132" s="193"/>
      <c r="I132" s="129"/>
      <c r="J132" s="129"/>
      <c r="K132" s="129"/>
      <c r="L132" s="54"/>
      <c r="M132" s="54"/>
      <c r="N132" s="54"/>
      <c r="O132" s="54"/>
      <c r="P132" s="183" t="s">
        <v>313</v>
      </c>
      <c r="Q132" s="183" t="s">
        <v>332</v>
      </c>
      <c r="R132" s="183" t="s">
        <v>316</v>
      </c>
      <c r="S132" s="183"/>
      <c r="T132" s="183"/>
      <c r="U132" s="183"/>
      <c r="V132" s="54">
        <f t="shared" si="133"/>
        <v>0</v>
      </c>
      <c r="W132" s="54"/>
      <c r="X132" s="54"/>
      <c r="Y132" s="54"/>
      <c r="Z132" s="54"/>
      <c r="AA132" s="54"/>
      <c r="AB132" s="54"/>
      <c r="AC132" s="183" t="s">
        <v>313</v>
      </c>
      <c r="AD132" s="183" t="s">
        <v>332</v>
      </c>
      <c r="AE132" s="183" t="s">
        <v>316</v>
      </c>
      <c r="AF132" s="183"/>
      <c r="AG132" s="183"/>
      <c r="AH132" s="183"/>
      <c r="AI132" s="54"/>
      <c r="AJ132" s="54"/>
      <c r="AK132" s="54"/>
      <c r="AL132" s="54"/>
      <c r="AM132" s="54"/>
      <c r="AN132" s="54"/>
      <c r="AO132" s="54"/>
      <c r="AP132" s="54"/>
      <c r="AQ132" s="54"/>
      <c r="AR132" s="58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>
      <c r="A133" s="180"/>
      <c r="B133" s="183"/>
      <c r="C133" s="182"/>
      <c r="D133" s="183"/>
      <c r="E133" s="130">
        <v>1</v>
      </c>
      <c r="F133" s="130">
        <v>2</v>
      </c>
      <c r="G133" s="130">
        <v>3</v>
      </c>
      <c r="H133" s="129" t="s">
        <v>318</v>
      </c>
      <c r="I133" s="129"/>
      <c r="J133" s="129"/>
      <c r="K133" s="129"/>
      <c r="L133" s="54"/>
      <c r="M133" s="54"/>
      <c r="N133" s="54"/>
      <c r="O133" s="54"/>
      <c r="P133" s="183"/>
      <c r="Q133" s="183"/>
      <c r="R133" s="129">
        <v>1</v>
      </c>
      <c r="S133" s="129">
        <v>2</v>
      </c>
      <c r="T133" s="129">
        <v>3</v>
      </c>
      <c r="U133" s="129" t="s">
        <v>318</v>
      </c>
      <c r="V133" s="54">
        <f t="shared" si="133"/>
        <v>0</v>
      </c>
      <c r="W133" s="54"/>
      <c r="X133" s="54"/>
      <c r="Y133" s="54"/>
      <c r="Z133" s="54"/>
      <c r="AA133" s="54"/>
      <c r="AB133" s="54"/>
      <c r="AC133" s="183"/>
      <c r="AD133" s="183"/>
      <c r="AE133" s="129">
        <v>1</v>
      </c>
      <c r="AF133" s="129">
        <v>2</v>
      </c>
      <c r="AG133" s="129">
        <v>3</v>
      </c>
      <c r="AH133" s="129" t="s">
        <v>318</v>
      </c>
      <c r="AI133" s="54"/>
      <c r="AJ133" s="54"/>
      <c r="AK133" s="54"/>
      <c r="AL133" s="54"/>
      <c r="AM133" s="54"/>
      <c r="AN133" s="54"/>
      <c r="AO133" s="54"/>
      <c r="AP133" s="54"/>
      <c r="AQ133" s="54"/>
      <c r="AR133" s="58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2.75" customHeight="1">
      <c r="A134" s="177" t="s">
        <v>333</v>
      </c>
      <c r="B134" s="55">
        <v>1</v>
      </c>
      <c r="C134" s="55">
        <v>1</v>
      </c>
      <c r="D134" s="54" t="str">
        <f>VLOOKUP((B134*10)+4,'Llistat de jugadors'!$K$3:$AQ$322,33,0)</f>
        <v>Queralt Manresa</v>
      </c>
      <c r="E134" s="12">
        <v>4</v>
      </c>
      <c r="F134" s="12">
        <v>6</v>
      </c>
      <c r="G134" s="12">
        <v>2</v>
      </c>
      <c r="H134" s="55">
        <f t="shared" ref="H134:H151" si="251">E134+F134+G134</f>
        <v>12</v>
      </c>
      <c r="I134" s="54">
        <f t="shared" ref="I134:I151" si="252">COUNTIF(E134:G134,10)</f>
        <v>0</v>
      </c>
      <c r="J134" s="54">
        <f t="shared" ref="J134:J151" si="253">COUNTIF(E134:G134,6)</f>
        <v>1</v>
      </c>
      <c r="K134" s="54">
        <f t="shared" ref="K134:K151" si="254">COUNTIF(E134:G134,4)</f>
        <v>1</v>
      </c>
      <c r="L134" s="54">
        <f t="shared" ref="L134:L151" si="255">COUNTIF(E134:G134,3)</f>
        <v>0</v>
      </c>
      <c r="M134" s="54">
        <f t="shared" ref="M134:M151" si="256">COUNTIF(E134:G134,2)</f>
        <v>1</v>
      </c>
      <c r="N134" s="54">
        <f t="shared" ref="N134:N151" si="257">COUNTIF(E134:G134,1)</f>
        <v>0</v>
      </c>
      <c r="O134" s="54">
        <f t="shared" ref="O134:O151" si="258">COUNTIF(E134:G134,0)</f>
        <v>0</v>
      </c>
      <c r="P134" s="55">
        <v>1</v>
      </c>
      <c r="Q134" s="54" t="str">
        <f t="shared" ref="Q134:Q163" si="259">D134</f>
        <v>Queralt Manresa</v>
      </c>
      <c r="R134" s="12">
        <v>10</v>
      </c>
      <c r="S134" s="12">
        <v>0</v>
      </c>
      <c r="T134" s="12">
        <v>3</v>
      </c>
      <c r="U134" s="54">
        <f t="shared" ref="U134:U163" si="260">R134+S134+T134</f>
        <v>13</v>
      </c>
      <c r="V134" s="54">
        <f t="shared" si="133"/>
        <v>1</v>
      </c>
      <c r="W134" s="54">
        <f>COUNTIF($R$5:$T$5,6)</f>
        <v>0</v>
      </c>
      <c r="X134" s="54">
        <f>COUNTIF($R$5:$T$5,4)</f>
        <v>1</v>
      </c>
      <c r="Y134" s="54">
        <f t="shared" ref="Y134:Y163" si="261">COUNTIF(R134:T134,3)</f>
        <v>1</v>
      </c>
      <c r="Z134" s="54">
        <f t="shared" ref="Z134:Z163" si="262">COUNTIF(R134:T134,2)</f>
        <v>0</v>
      </c>
      <c r="AA134" s="54">
        <f t="shared" ref="AA134:AA163" si="263">COUNTIF(R134:T134,1)</f>
        <v>0</v>
      </c>
      <c r="AB134" s="54">
        <f t="shared" ref="AB134:AB163" si="264">COUNTIF(R134:T134,0)</f>
        <v>1</v>
      </c>
      <c r="AC134" s="55">
        <v>1</v>
      </c>
      <c r="AD134" s="54" t="str">
        <f t="shared" ref="AD134:AD173" si="265">Q134</f>
        <v>Queralt Manresa</v>
      </c>
      <c r="AE134" s="12">
        <v>4</v>
      </c>
      <c r="AF134" s="12">
        <v>4</v>
      </c>
      <c r="AG134" s="12">
        <v>4</v>
      </c>
      <c r="AH134" s="54">
        <f t="shared" ref="AH134:AH163" si="266">AE134+AF134+AG134</f>
        <v>12</v>
      </c>
      <c r="AI134" s="54">
        <f t="shared" ref="AI134:AI163" si="267">COUNTIF(AE134:AG134,10)</f>
        <v>0</v>
      </c>
      <c r="AJ134" s="54">
        <f t="shared" ref="AJ134:AJ163" si="268">COUNTIF(AE134:AG134,6)</f>
        <v>0</v>
      </c>
      <c r="AK134" s="54">
        <f t="shared" ref="AK134:AK163" si="269">COUNTIF(AE134:AG134,4)</f>
        <v>3</v>
      </c>
      <c r="AL134" s="54">
        <f t="shared" ref="AL134:AL163" si="270">COUNTIF(AE134:AG134,3)</f>
        <v>0</v>
      </c>
      <c r="AM134" s="54">
        <f t="shared" ref="AM134:AM163" si="271">COUNTIF(AE134:AG134,2)</f>
        <v>0</v>
      </c>
      <c r="AN134" s="54">
        <f t="shared" ref="AN134:AN163" si="272">COUNTIF(AE134:AG134,1)</f>
        <v>0</v>
      </c>
      <c r="AO134" s="54">
        <f t="shared" ref="AO134:AO163" si="273">COUNTIF(AE134:AG134,0)</f>
        <v>0</v>
      </c>
      <c r="AP134" s="54">
        <f t="shared" ref="AP134:AP163" si="274">H134+U134+AH134</f>
        <v>37</v>
      </c>
      <c r="AQ134" s="54">
        <f t="shared" ref="AQ134:AQ151" si="275">AVERAGE(E134:G134,R134:T134,AE134:AG134)</f>
        <v>4.1111111111111107</v>
      </c>
      <c r="AR134" s="58">
        <f t="shared" ref="AR134:AR163" si="276">I134+V134+AI134</f>
        <v>1</v>
      </c>
      <c r="AS134" s="1">
        <f t="shared" ref="AS134:AS163" si="277">J134+W134+AJ134</f>
        <v>1</v>
      </c>
      <c r="AT134" s="1">
        <f t="shared" ref="AT134:AT163" si="278">K134+X134+AK134</f>
        <v>5</v>
      </c>
      <c r="AU134" s="1">
        <f t="shared" ref="AU134:AU163" si="279">L134+Y134+AL134</f>
        <v>1</v>
      </c>
      <c r="AV134" s="1">
        <f t="shared" ref="AV134:AV163" si="280">M134+Z134+AM134</f>
        <v>1</v>
      </c>
      <c r="AW134" s="1">
        <f t="shared" ref="AW134:AW163" si="281">N134+AA134+AN134</f>
        <v>0</v>
      </c>
      <c r="AX134" s="1">
        <f t="shared" ref="AX134:AX163" si="282">O134+AB134+AO134</f>
        <v>1</v>
      </c>
      <c r="AY134" s="1" t="str">
        <f t="shared" si="204"/>
        <v>Queralt Manresa</v>
      </c>
      <c r="AZ134" s="1" t="b">
        <f t="shared" si="205"/>
        <v>0</v>
      </c>
      <c r="BA134" s="1" t="str">
        <f t="shared" si="206"/>
        <v>Queralt Manresa</v>
      </c>
      <c r="BB134" s="1">
        <f t="shared" si="207"/>
        <v>9</v>
      </c>
    </row>
    <row r="135" spans="1:54" ht="12.75" customHeight="1">
      <c r="A135" s="178"/>
      <c r="B135" s="55">
        <v>2</v>
      </c>
      <c r="C135" s="55">
        <v>2</v>
      </c>
      <c r="D135" s="54" t="str">
        <f>VLOOKUP((B135*10)+4,'Llistat de jugadors'!$K$3:$AQ$322,33,0)</f>
        <v>Xavi Mena</v>
      </c>
      <c r="E135" s="12">
        <v>10</v>
      </c>
      <c r="F135" s="12">
        <v>6</v>
      </c>
      <c r="G135" s="12">
        <v>6</v>
      </c>
      <c r="H135" s="55">
        <f t="shared" si="251"/>
        <v>22</v>
      </c>
      <c r="I135" s="54">
        <f t="shared" si="252"/>
        <v>1</v>
      </c>
      <c r="J135" s="54">
        <f t="shared" si="253"/>
        <v>2</v>
      </c>
      <c r="K135" s="54">
        <f t="shared" si="254"/>
        <v>0</v>
      </c>
      <c r="L135" s="54">
        <f t="shared" si="255"/>
        <v>0</v>
      </c>
      <c r="M135" s="54">
        <f t="shared" si="256"/>
        <v>0</v>
      </c>
      <c r="N135" s="54">
        <f t="shared" si="257"/>
        <v>0</v>
      </c>
      <c r="O135" s="54">
        <f t="shared" si="258"/>
        <v>0</v>
      </c>
      <c r="P135" s="55">
        <v>2</v>
      </c>
      <c r="Q135" s="54" t="str">
        <f t="shared" si="259"/>
        <v>Xavi Mena</v>
      </c>
      <c r="R135" s="12">
        <v>10</v>
      </c>
      <c r="S135" s="12">
        <v>6</v>
      </c>
      <c r="T135" s="12">
        <v>6</v>
      </c>
      <c r="U135" s="54">
        <f t="shared" si="260"/>
        <v>22</v>
      </c>
      <c r="V135" s="54">
        <f t="shared" si="133"/>
        <v>1</v>
      </c>
      <c r="W135" s="54">
        <f t="shared" ref="W135:W163" si="283">COUNTIF(R135:T135,6)</f>
        <v>2</v>
      </c>
      <c r="X135" s="54">
        <f t="shared" ref="X135:X163" si="284">COUNTIF(R135:T135,4)</f>
        <v>0</v>
      </c>
      <c r="Y135" s="54">
        <f t="shared" si="261"/>
        <v>0</v>
      </c>
      <c r="Z135" s="54">
        <f t="shared" si="262"/>
        <v>0</v>
      </c>
      <c r="AA135" s="54">
        <f t="shared" si="263"/>
        <v>0</v>
      </c>
      <c r="AB135" s="54">
        <f t="shared" si="264"/>
        <v>0</v>
      </c>
      <c r="AC135" s="55">
        <v>2</v>
      </c>
      <c r="AD135" s="54" t="str">
        <f t="shared" si="265"/>
        <v>Xavi Mena</v>
      </c>
      <c r="AE135" s="12">
        <v>10</v>
      </c>
      <c r="AF135" s="12">
        <v>6</v>
      </c>
      <c r="AG135" s="12">
        <v>10</v>
      </c>
      <c r="AH135" s="54">
        <f t="shared" si="266"/>
        <v>26</v>
      </c>
      <c r="AI135" s="54">
        <f t="shared" si="267"/>
        <v>2</v>
      </c>
      <c r="AJ135" s="54">
        <f t="shared" si="268"/>
        <v>1</v>
      </c>
      <c r="AK135" s="54">
        <f t="shared" si="269"/>
        <v>0</v>
      </c>
      <c r="AL135" s="54">
        <f t="shared" si="270"/>
        <v>0</v>
      </c>
      <c r="AM135" s="54">
        <f t="shared" si="271"/>
        <v>0</v>
      </c>
      <c r="AN135" s="54">
        <f t="shared" si="272"/>
        <v>0</v>
      </c>
      <c r="AO135" s="54">
        <f t="shared" si="273"/>
        <v>0</v>
      </c>
      <c r="AP135" s="54">
        <f t="shared" si="274"/>
        <v>70</v>
      </c>
      <c r="AQ135" s="54">
        <f t="shared" si="275"/>
        <v>7.7777777777777777</v>
      </c>
      <c r="AR135" s="58">
        <f t="shared" si="276"/>
        <v>4</v>
      </c>
      <c r="AS135" s="1">
        <f t="shared" si="277"/>
        <v>5</v>
      </c>
      <c r="AT135" s="1">
        <f t="shared" si="278"/>
        <v>0</v>
      </c>
      <c r="AU135" s="1">
        <f t="shared" si="279"/>
        <v>0</v>
      </c>
      <c r="AV135" s="1">
        <f t="shared" si="280"/>
        <v>0</v>
      </c>
      <c r="AW135" s="1">
        <f t="shared" si="281"/>
        <v>0</v>
      </c>
      <c r="AX135" s="1">
        <f t="shared" si="282"/>
        <v>0</v>
      </c>
      <c r="AY135" s="1" t="str">
        <f t="shared" si="204"/>
        <v>Xavi Mena</v>
      </c>
      <c r="AZ135" s="1" t="b">
        <f t="shared" si="205"/>
        <v>0</v>
      </c>
      <c r="BA135" s="1" t="str">
        <f t="shared" si="206"/>
        <v>Xavi Mena</v>
      </c>
      <c r="BB135" s="1">
        <f t="shared" si="207"/>
        <v>9</v>
      </c>
    </row>
    <row r="136" spans="1:54" ht="12.75" customHeight="1">
      <c r="A136" s="178"/>
      <c r="B136" s="55">
        <v>3</v>
      </c>
      <c r="C136" s="55">
        <v>3</v>
      </c>
      <c r="D136" s="54" t="str">
        <f>VLOOKUP((B136*10)+4,'Llistat de jugadors'!$K$3:$AQ$322,33,0)</f>
        <v>Ruth Maresma</v>
      </c>
      <c r="E136" s="12">
        <v>0</v>
      </c>
      <c r="F136" s="12">
        <v>1</v>
      </c>
      <c r="G136" s="12">
        <v>2</v>
      </c>
      <c r="H136" s="55">
        <f t="shared" si="251"/>
        <v>3</v>
      </c>
      <c r="I136" s="54">
        <f t="shared" si="252"/>
        <v>0</v>
      </c>
      <c r="J136" s="54">
        <f t="shared" si="253"/>
        <v>0</v>
      </c>
      <c r="K136" s="54">
        <f t="shared" si="254"/>
        <v>0</v>
      </c>
      <c r="L136" s="54">
        <f t="shared" si="255"/>
        <v>0</v>
      </c>
      <c r="M136" s="54">
        <f t="shared" si="256"/>
        <v>1</v>
      </c>
      <c r="N136" s="54">
        <f t="shared" si="257"/>
        <v>1</v>
      </c>
      <c r="O136" s="54">
        <f t="shared" si="258"/>
        <v>1</v>
      </c>
      <c r="P136" s="55">
        <v>3</v>
      </c>
      <c r="Q136" s="54" t="str">
        <f t="shared" si="259"/>
        <v>Ruth Maresma</v>
      </c>
      <c r="R136" s="12">
        <v>0</v>
      </c>
      <c r="S136" s="12">
        <v>0</v>
      </c>
      <c r="T136" s="12">
        <v>0</v>
      </c>
      <c r="U136" s="54">
        <f t="shared" si="260"/>
        <v>0</v>
      </c>
      <c r="V136" s="54">
        <f t="shared" si="133"/>
        <v>0</v>
      </c>
      <c r="W136" s="54">
        <f t="shared" si="283"/>
        <v>0</v>
      </c>
      <c r="X136" s="54">
        <f t="shared" si="284"/>
        <v>0</v>
      </c>
      <c r="Y136" s="54">
        <f t="shared" si="261"/>
        <v>0</v>
      </c>
      <c r="Z136" s="54">
        <f t="shared" si="262"/>
        <v>0</v>
      </c>
      <c r="AA136" s="54">
        <f t="shared" si="263"/>
        <v>0</v>
      </c>
      <c r="AB136" s="54">
        <f t="shared" si="264"/>
        <v>3</v>
      </c>
      <c r="AC136" s="55">
        <v>3</v>
      </c>
      <c r="AD136" s="54" t="str">
        <f t="shared" si="265"/>
        <v>Ruth Maresma</v>
      </c>
      <c r="AE136" s="12">
        <v>1</v>
      </c>
      <c r="AF136" s="12">
        <v>0</v>
      </c>
      <c r="AG136" s="12">
        <v>0</v>
      </c>
      <c r="AH136" s="54">
        <f t="shared" si="266"/>
        <v>1</v>
      </c>
      <c r="AI136" s="54">
        <f t="shared" si="267"/>
        <v>0</v>
      </c>
      <c r="AJ136" s="54">
        <f t="shared" si="268"/>
        <v>0</v>
      </c>
      <c r="AK136" s="54">
        <f t="shared" si="269"/>
        <v>0</v>
      </c>
      <c r="AL136" s="54">
        <f t="shared" si="270"/>
        <v>0</v>
      </c>
      <c r="AM136" s="54">
        <f t="shared" si="271"/>
        <v>0</v>
      </c>
      <c r="AN136" s="54">
        <f t="shared" si="272"/>
        <v>1</v>
      </c>
      <c r="AO136" s="54">
        <f t="shared" si="273"/>
        <v>2</v>
      </c>
      <c r="AP136" s="54">
        <f t="shared" si="274"/>
        <v>4</v>
      </c>
      <c r="AQ136" s="54">
        <f t="shared" si="275"/>
        <v>0.44444444444444442</v>
      </c>
      <c r="AR136" s="58">
        <f t="shared" si="276"/>
        <v>0</v>
      </c>
      <c r="AS136" s="1">
        <f t="shared" si="277"/>
        <v>0</v>
      </c>
      <c r="AT136" s="1">
        <f t="shared" si="278"/>
        <v>0</v>
      </c>
      <c r="AU136" s="1">
        <f t="shared" si="279"/>
        <v>0</v>
      </c>
      <c r="AV136" s="1">
        <f t="shared" si="280"/>
        <v>1</v>
      </c>
      <c r="AW136" s="1">
        <f t="shared" si="281"/>
        <v>2</v>
      </c>
      <c r="AX136" s="1">
        <f t="shared" si="282"/>
        <v>6</v>
      </c>
      <c r="AY136" s="1" t="str">
        <f t="shared" si="204"/>
        <v>Ruth Maresma</v>
      </c>
      <c r="AZ136" s="1" t="b">
        <f t="shared" si="205"/>
        <v>0</v>
      </c>
      <c r="BA136" s="1" t="str">
        <f t="shared" si="206"/>
        <v>Ruth Maresma</v>
      </c>
      <c r="BB136" s="1">
        <f t="shared" si="207"/>
        <v>9</v>
      </c>
    </row>
    <row r="137" spans="1:54" ht="12.75" customHeight="1">
      <c r="A137" s="178"/>
      <c r="B137" s="55">
        <v>4</v>
      </c>
      <c r="C137" s="55">
        <v>4</v>
      </c>
      <c r="D137" s="54" t="str">
        <f>VLOOKUP((B137*10)+4,'Llistat de jugadors'!$K$3:$AQ$322,33,0)</f>
        <v>Alejandro Soria</v>
      </c>
      <c r="E137" s="12">
        <v>6</v>
      </c>
      <c r="F137" s="12">
        <v>6</v>
      </c>
      <c r="G137" s="12">
        <v>6</v>
      </c>
      <c r="H137" s="55">
        <f t="shared" si="251"/>
        <v>18</v>
      </c>
      <c r="I137" s="54">
        <f t="shared" si="252"/>
        <v>0</v>
      </c>
      <c r="J137" s="54">
        <f t="shared" si="253"/>
        <v>3</v>
      </c>
      <c r="K137" s="54">
        <f t="shared" si="254"/>
        <v>0</v>
      </c>
      <c r="L137" s="54">
        <f t="shared" si="255"/>
        <v>0</v>
      </c>
      <c r="M137" s="54">
        <f t="shared" si="256"/>
        <v>0</v>
      </c>
      <c r="N137" s="54">
        <f t="shared" si="257"/>
        <v>0</v>
      </c>
      <c r="O137" s="54">
        <f t="shared" si="258"/>
        <v>0</v>
      </c>
      <c r="P137" s="55">
        <v>4</v>
      </c>
      <c r="Q137" s="54" t="str">
        <f t="shared" si="259"/>
        <v>Alejandro Soria</v>
      </c>
      <c r="R137" s="12">
        <v>10</v>
      </c>
      <c r="S137" s="12">
        <v>10</v>
      </c>
      <c r="T137" s="12">
        <v>4</v>
      </c>
      <c r="U137" s="54">
        <f t="shared" si="260"/>
        <v>24</v>
      </c>
      <c r="V137" s="54">
        <f t="shared" si="133"/>
        <v>2</v>
      </c>
      <c r="W137" s="54">
        <f t="shared" si="283"/>
        <v>0</v>
      </c>
      <c r="X137" s="54">
        <f t="shared" si="284"/>
        <v>1</v>
      </c>
      <c r="Y137" s="54">
        <f t="shared" si="261"/>
        <v>0</v>
      </c>
      <c r="Z137" s="54">
        <f t="shared" si="262"/>
        <v>0</v>
      </c>
      <c r="AA137" s="54">
        <f t="shared" si="263"/>
        <v>0</v>
      </c>
      <c r="AB137" s="54">
        <f t="shared" si="264"/>
        <v>0</v>
      </c>
      <c r="AC137" s="55">
        <v>4</v>
      </c>
      <c r="AD137" s="54" t="str">
        <f t="shared" si="265"/>
        <v>Alejandro Soria</v>
      </c>
      <c r="AE137" s="12">
        <v>10</v>
      </c>
      <c r="AF137" s="12">
        <v>10</v>
      </c>
      <c r="AG137" s="12">
        <v>4</v>
      </c>
      <c r="AH137" s="54">
        <f t="shared" si="266"/>
        <v>24</v>
      </c>
      <c r="AI137" s="54">
        <f t="shared" si="267"/>
        <v>2</v>
      </c>
      <c r="AJ137" s="54">
        <f t="shared" si="268"/>
        <v>0</v>
      </c>
      <c r="AK137" s="54">
        <f t="shared" si="269"/>
        <v>1</v>
      </c>
      <c r="AL137" s="54">
        <f t="shared" si="270"/>
        <v>0</v>
      </c>
      <c r="AM137" s="54">
        <f t="shared" si="271"/>
        <v>0</v>
      </c>
      <c r="AN137" s="54">
        <f t="shared" si="272"/>
        <v>0</v>
      </c>
      <c r="AO137" s="54">
        <f t="shared" si="273"/>
        <v>0</v>
      </c>
      <c r="AP137" s="54">
        <f t="shared" si="274"/>
        <v>66</v>
      </c>
      <c r="AQ137" s="54">
        <f t="shared" si="275"/>
        <v>7.333333333333333</v>
      </c>
      <c r="AR137" s="58">
        <f t="shared" si="276"/>
        <v>4</v>
      </c>
      <c r="AS137" s="1">
        <f t="shared" si="277"/>
        <v>3</v>
      </c>
      <c r="AT137" s="1">
        <f t="shared" si="278"/>
        <v>2</v>
      </c>
      <c r="AU137" s="1">
        <f t="shared" si="279"/>
        <v>0</v>
      </c>
      <c r="AV137" s="1">
        <f t="shared" si="280"/>
        <v>0</v>
      </c>
      <c r="AW137" s="1">
        <f t="shared" si="281"/>
        <v>0</v>
      </c>
      <c r="AX137" s="1">
        <f t="shared" si="282"/>
        <v>0</v>
      </c>
      <c r="AY137" s="1" t="str">
        <f t="shared" si="204"/>
        <v>Alejandro Soria</v>
      </c>
      <c r="AZ137" s="1" t="b">
        <f t="shared" si="205"/>
        <v>0</v>
      </c>
      <c r="BA137" s="1" t="str">
        <f t="shared" si="206"/>
        <v>Alejandro Soria</v>
      </c>
      <c r="BB137" s="1">
        <f t="shared" si="207"/>
        <v>9</v>
      </c>
    </row>
    <row r="138" spans="1:54" ht="12.75" customHeight="1">
      <c r="A138" s="178"/>
      <c r="B138" s="55">
        <v>5</v>
      </c>
      <c r="C138" s="55">
        <v>5</v>
      </c>
      <c r="D138" s="54" t="str">
        <f>VLOOKUP((B138*10)+4,'Llistat de jugadors'!$K$3:$AQ$322,33,0)</f>
        <v>Cesc Vea</v>
      </c>
      <c r="E138" s="13">
        <v>10</v>
      </c>
      <c r="F138" s="13">
        <v>3</v>
      </c>
      <c r="G138" s="13">
        <v>10</v>
      </c>
      <c r="H138" s="55">
        <f t="shared" si="251"/>
        <v>23</v>
      </c>
      <c r="I138" s="54">
        <f t="shared" si="252"/>
        <v>2</v>
      </c>
      <c r="J138" s="54">
        <f t="shared" si="253"/>
        <v>0</v>
      </c>
      <c r="K138" s="54">
        <f t="shared" si="254"/>
        <v>0</v>
      </c>
      <c r="L138" s="54">
        <f t="shared" si="255"/>
        <v>1</v>
      </c>
      <c r="M138" s="54">
        <f t="shared" si="256"/>
        <v>0</v>
      </c>
      <c r="N138" s="54">
        <f t="shared" si="257"/>
        <v>0</v>
      </c>
      <c r="O138" s="54">
        <f t="shared" si="258"/>
        <v>0</v>
      </c>
      <c r="P138" s="55">
        <v>5</v>
      </c>
      <c r="Q138" s="54" t="str">
        <f t="shared" si="259"/>
        <v>Cesc Vea</v>
      </c>
      <c r="R138" s="12">
        <v>4</v>
      </c>
      <c r="S138" s="12">
        <v>10</v>
      </c>
      <c r="T138" s="12">
        <v>10</v>
      </c>
      <c r="U138" s="54">
        <f t="shared" si="260"/>
        <v>24</v>
      </c>
      <c r="V138" s="54">
        <f t="shared" si="133"/>
        <v>2</v>
      </c>
      <c r="W138" s="54">
        <f t="shared" si="283"/>
        <v>0</v>
      </c>
      <c r="X138" s="54">
        <f t="shared" si="284"/>
        <v>1</v>
      </c>
      <c r="Y138" s="54">
        <f t="shared" si="261"/>
        <v>0</v>
      </c>
      <c r="Z138" s="54">
        <f t="shared" si="262"/>
        <v>0</v>
      </c>
      <c r="AA138" s="54">
        <f t="shared" si="263"/>
        <v>0</v>
      </c>
      <c r="AB138" s="54">
        <f t="shared" si="264"/>
        <v>0</v>
      </c>
      <c r="AC138" s="55">
        <v>5</v>
      </c>
      <c r="AD138" s="54" t="str">
        <f t="shared" si="265"/>
        <v>Cesc Vea</v>
      </c>
      <c r="AE138" s="12">
        <v>10</v>
      </c>
      <c r="AF138" s="12">
        <v>4</v>
      </c>
      <c r="AG138" s="12">
        <v>0</v>
      </c>
      <c r="AH138" s="54">
        <f t="shared" si="266"/>
        <v>14</v>
      </c>
      <c r="AI138" s="54">
        <f t="shared" si="267"/>
        <v>1</v>
      </c>
      <c r="AJ138" s="54">
        <f t="shared" si="268"/>
        <v>0</v>
      </c>
      <c r="AK138" s="54">
        <f t="shared" si="269"/>
        <v>1</v>
      </c>
      <c r="AL138" s="54">
        <f t="shared" si="270"/>
        <v>0</v>
      </c>
      <c r="AM138" s="54">
        <f t="shared" si="271"/>
        <v>0</v>
      </c>
      <c r="AN138" s="54">
        <f t="shared" si="272"/>
        <v>0</v>
      </c>
      <c r="AO138" s="54">
        <f t="shared" si="273"/>
        <v>1</v>
      </c>
      <c r="AP138" s="54">
        <f t="shared" si="274"/>
        <v>61</v>
      </c>
      <c r="AQ138" s="54">
        <f t="shared" si="275"/>
        <v>6.7777777777777777</v>
      </c>
      <c r="AR138" s="58">
        <f t="shared" si="276"/>
        <v>5</v>
      </c>
      <c r="AS138" s="1">
        <f t="shared" si="277"/>
        <v>0</v>
      </c>
      <c r="AT138" s="1">
        <f t="shared" si="278"/>
        <v>2</v>
      </c>
      <c r="AU138" s="1">
        <f t="shared" si="279"/>
        <v>1</v>
      </c>
      <c r="AV138" s="1">
        <f t="shared" si="280"/>
        <v>0</v>
      </c>
      <c r="AW138" s="1">
        <f t="shared" si="281"/>
        <v>0</v>
      </c>
      <c r="AX138" s="1">
        <f t="shared" si="282"/>
        <v>1</v>
      </c>
      <c r="AY138" s="1" t="str">
        <f t="shared" si="204"/>
        <v>Cesc Vea</v>
      </c>
      <c r="AZ138" s="1" t="b">
        <f t="shared" si="205"/>
        <v>0</v>
      </c>
      <c r="BA138" s="1" t="str">
        <f t="shared" si="206"/>
        <v>Cesc Vea</v>
      </c>
      <c r="BB138" s="1">
        <f t="shared" si="207"/>
        <v>9</v>
      </c>
    </row>
    <row r="139" spans="1:54" ht="12.75" customHeight="1">
      <c r="A139" s="178"/>
      <c r="B139" s="55">
        <v>6</v>
      </c>
      <c r="C139" s="55">
        <v>6</v>
      </c>
      <c r="D139" s="54" t="str">
        <f>VLOOKUP((B139*10)+4,'Llistat de jugadors'!$K$3:$AQ$322,33,0)</f>
        <v>Stel·la Pagès</v>
      </c>
      <c r="E139" s="13">
        <v>10</v>
      </c>
      <c r="F139" s="13">
        <v>2</v>
      </c>
      <c r="G139" s="13">
        <v>6</v>
      </c>
      <c r="H139" s="55">
        <f t="shared" si="251"/>
        <v>18</v>
      </c>
      <c r="I139" s="54">
        <f t="shared" si="252"/>
        <v>1</v>
      </c>
      <c r="J139" s="54">
        <f t="shared" si="253"/>
        <v>1</v>
      </c>
      <c r="K139" s="54">
        <f t="shared" si="254"/>
        <v>0</v>
      </c>
      <c r="L139" s="54">
        <f t="shared" si="255"/>
        <v>0</v>
      </c>
      <c r="M139" s="54">
        <f t="shared" si="256"/>
        <v>1</v>
      </c>
      <c r="N139" s="54">
        <f t="shared" si="257"/>
        <v>0</v>
      </c>
      <c r="O139" s="54">
        <f t="shared" si="258"/>
        <v>0</v>
      </c>
      <c r="P139" s="55">
        <v>6</v>
      </c>
      <c r="Q139" s="54" t="str">
        <f t="shared" si="259"/>
        <v>Stel·la Pagès</v>
      </c>
      <c r="R139" s="12">
        <v>2</v>
      </c>
      <c r="S139" s="12">
        <v>6</v>
      </c>
      <c r="T139" s="12">
        <v>4</v>
      </c>
      <c r="U139" s="54">
        <f t="shared" si="260"/>
        <v>12</v>
      </c>
      <c r="V139" s="54">
        <f t="shared" si="133"/>
        <v>0</v>
      </c>
      <c r="W139" s="54">
        <f t="shared" si="283"/>
        <v>1</v>
      </c>
      <c r="X139" s="54">
        <f t="shared" si="284"/>
        <v>1</v>
      </c>
      <c r="Y139" s="54">
        <f t="shared" si="261"/>
        <v>0</v>
      </c>
      <c r="Z139" s="54">
        <f t="shared" si="262"/>
        <v>1</v>
      </c>
      <c r="AA139" s="54">
        <f t="shared" si="263"/>
        <v>0</v>
      </c>
      <c r="AB139" s="54">
        <f t="shared" si="264"/>
        <v>0</v>
      </c>
      <c r="AC139" s="55">
        <v>6</v>
      </c>
      <c r="AD139" s="54" t="str">
        <f t="shared" si="265"/>
        <v>Stel·la Pagès</v>
      </c>
      <c r="AE139" s="12">
        <v>2</v>
      </c>
      <c r="AF139" s="12">
        <v>4</v>
      </c>
      <c r="AG139" s="12">
        <v>10</v>
      </c>
      <c r="AH139" s="54">
        <f t="shared" si="266"/>
        <v>16</v>
      </c>
      <c r="AI139" s="54">
        <f t="shared" si="267"/>
        <v>1</v>
      </c>
      <c r="AJ139" s="54">
        <f t="shared" si="268"/>
        <v>0</v>
      </c>
      <c r="AK139" s="54">
        <f t="shared" si="269"/>
        <v>1</v>
      </c>
      <c r="AL139" s="54">
        <f t="shared" si="270"/>
        <v>0</v>
      </c>
      <c r="AM139" s="54">
        <f t="shared" si="271"/>
        <v>1</v>
      </c>
      <c r="AN139" s="54">
        <f t="shared" si="272"/>
        <v>0</v>
      </c>
      <c r="AO139" s="54">
        <f t="shared" si="273"/>
        <v>0</v>
      </c>
      <c r="AP139" s="54">
        <f t="shared" si="274"/>
        <v>46</v>
      </c>
      <c r="AQ139" s="54">
        <f t="shared" si="275"/>
        <v>5.1111111111111107</v>
      </c>
      <c r="AR139" s="58">
        <f t="shared" si="276"/>
        <v>2</v>
      </c>
      <c r="AS139" s="1">
        <f t="shared" si="277"/>
        <v>2</v>
      </c>
      <c r="AT139" s="1">
        <f t="shared" si="278"/>
        <v>2</v>
      </c>
      <c r="AU139" s="1">
        <f t="shared" si="279"/>
        <v>0</v>
      </c>
      <c r="AV139" s="1">
        <f t="shared" si="280"/>
        <v>3</v>
      </c>
      <c r="AW139" s="1">
        <f t="shared" si="281"/>
        <v>0</v>
      </c>
      <c r="AX139" s="1">
        <f t="shared" si="282"/>
        <v>0</v>
      </c>
      <c r="AY139" s="1" t="str">
        <f t="shared" si="204"/>
        <v>Stel·la Pagès</v>
      </c>
      <c r="AZ139" s="1" t="b">
        <f t="shared" si="205"/>
        <v>0</v>
      </c>
      <c r="BA139" s="1" t="str">
        <f t="shared" si="206"/>
        <v>Stel·la Pagès</v>
      </c>
      <c r="BB139" s="1">
        <f t="shared" si="207"/>
        <v>9</v>
      </c>
    </row>
    <row r="140" spans="1:54" ht="12.75" customHeight="1">
      <c r="A140" s="178"/>
      <c r="B140" s="55">
        <v>7</v>
      </c>
      <c r="C140" s="55">
        <v>7</v>
      </c>
      <c r="D140" s="54" t="str">
        <f>VLOOKUP((B140*10)+4,'Llistat de jugadors'!$K$3:$AQ$322,33,0)</f>
        <v>Vicens Díaz</v>
      </c>
      <c r="E140" s="13">
        <v>10</v>
      </c>
      <c r="F140" s="13">
        <v>10</v>
      </c>
      <c r="G140" s="13">
        <v>10</v>
      </c>
      <c r="H140" s="55">
        <f t="shared" si="251"/>
        <v>30</v>
      </c>
      <c r="I140" s="54">
        <f t="shared" si="252"/>
        <v>3</v>
      </c>
      <c r="J140" s="54">
        <f t="shared" si="253"/>
        <v>0</v>
      </c>
      <c r="K140" s="54">
        <f t="shared" si="254"/>
        <v>0</v>
      </c>
      <c r="L140" s="54">
        <f t="shared" si="255"/>
        <v>0</v>
      </c>
      <c r="M140" s="54">
        <f t="shared" si="256"/>
        <v>0</v>
      </c>
      <c r="N140" s="54">
        <f t="shared" si="257"/>
        <v>0</v>
      </c>
      <c r="O140" s="54">
        <f t="shared" si="258"/>
        <v>0</v>
      </c>
      <c r="P140" s="55">
        <v>7</v>
      </c>
      <c r="Q140" s="54" t="str">
        <f t="shared" si="259"/>
        <v>Vicens Díaz</v>
      </c>
      <c r="R140" s="12">
        <v>10</v>
      </c>
      <c r="S140" s="12">
        <v>10</v>
      </c>
      <c r="T140" s="12">
        <v>10</v>
      </c>
      <c r="U140" s="54">
        <f t="shared" si="260"/>
        <v>30</v>
      </c>
      <c r="V140" s="54">
        <f t="shared" si="133"/>
        <v>3</v>
      </c>
      <c r="W140" s="54">
        <f t="shared" si="283"/>
        <v>0</v>
      </c>
      <c r="X140" s="54">
        <f t="shared" si="284"/>
        <v>0</v>
      </c>
      <c r="Y140" s="54">
        <f t="shared" si="261"/>
        <v>0</v>
      </c>
      <c r="Z140" s="54">
        <f t="shared" si="262"/>
        <v>0</v>
      </c>
      <c r="AA140" s="54">
        <f t="shared" si="263"/>
        <v>0</v>
      </c>
      <c r="AB140" s="54">
        <f t="shared" si="264"/>
        <v>0</v>
      </c>
      <c r="AC140" s="55">
        <v>7</v>
      </c>
      <c r="AD140" s="54" t="str">
        <f t="shared" si="265"/>
        <v>Vicens Díaz</v>
      </c>
      <c r="AE140" s="12">
        <v>10</v>
      </c>
      <c r="AF140" s="12">
        <v>10</v>
      </c>
      <c r="AG140" s="12">
        <v>6</v>
      </c>
      <c r="AH140" s="54">
        <f t="shared" si="266"/>
        <v>26</v>
      </c>
      <c r="AI140" s="54">
        <f t="shared" si="267"/>
        <v>2</v>
      </c>
      <c r="AJ140" s="54">
        <f t="shared" si="268"/>
        <v>1</v>
      </c>
      <c r="AK140" s="54">
        <f t="shared" si="269"/>
        <v>0</v>
      </c>
      <c r="AL140" s="54">
        <f t="shared" si="270"/>
        <v>0</v>
      </c>
      <c r="AM140" s="54">
        <f t="shared" si="271"/>
        <v>0</v>
      </c>
      <c r="AN140" s="54">
        <f t="shared" si="272"/>
        <v>0</v>
      </c>
      <c r="AO140" s="54">
        <f t="shared" si="273"/>
        <v>0</v>
      </c>
      <c r="AP140" s="54">
        <f t="shared" si="274"/>
        <v>86</v>
      </c>
      <c r="AQ140" s="54">
        <f t="shared" si="275"/>
        <v>9.5555555555555554</v>
      </c>
      <c r="AR140" s="58">
        <f t="shared" si="276"/>
        <v>8</v>
      </c>
      <c r="AS140" s="1">
        <f t="shared" si="277"/>
        <v>1</v>
      </c>
      <c r="AT140" s="1">
        <f t="shared" si="278"/>
        <v>0</v>
      </c>
      <c r="AU140" s="1">
        <f t="shared" si="279"/>
        <v>0</v>
      </c>
      <c r="AV140" s="1">
        <f t="shared" si="280"/>
        <v>0</v>
      </c>
      <c r="AW140" s="1">
        <f t="shared" si="281"/>
        <v>0</v>
      </c>
      <c r="AX140" s="1">
        <f t="shared" si="282"/>
        <v>0</v>
      </c>
      <c r="AY140" s="1" t="str">
        <f t="shared" si="204"/>
        <v>Vicens Díaz</v>
      </c>
      <c r="AZ140" s="1" t="b">
        <f t="shared" si="205"/>
        <v>0</v>
      </c>
      <c r="BA140" s="1" t="str">
        <f t="shared" si="206"/>
        <v>Vicens Díaz</v>
      </c>
      <c r="BB140" s="1">
        <f t="shared" si="207"/>
        <v>9</v>
      </c>
    </row>
    <row r="141" spans="1:54" ht="12.75" customHeight="1">
      <c r="A141" s="178"/>
      <c r="B141" s="55">
        <v>8</v>
      </c>
      <c r="C141" s="55">
        <v>8</v>
      </c>
      <c r="D141" s="54" t="str">
        <f>VLOOKUP((B141*10)+4,'Llistat de jugadors'!$K$3:$AQ$322,33,0)</f>
        <v>Glòria Morales</v>
      </c>
      <c r="E141" s="13">
        <v>0</v>
      </c>
      <c r="F141" s="13">
        <v>1</v>
      </c>
      <c r="G141" s="13">
        <v>3</v>
      </c>
      <c r="H141" s="55">
        <f t="shared" si="251"/>
        <v>4</v>
      </c>
      <c r="I141" s="54">
        <f t="shared" si="252"/>
        <v>0</v>
      </c>
      <c r="J141" s="54">
        <f t="shared" si="253"/>
        <v>0</v>
      </c>
      <c r="K141" s="54">
        <f t="shared" si="254"/>
        <v>0</v>
      </c>
      <c r="L141" s="54">
        <f t="shared" si="255"/>
        <v>1</v>
      </c>
      <c r="M141" s="54">
        <f t="shared" si="256"/>
        <v>0</v>
      </c>
      <c r="N141" s="54">
        <f t="shared" si="257"/>
        <v>1</v>
      </c>
      <c r="O141" s="54">
        <f t="shared" si="258"/>
        <v>1</v>
      </c>
      <c r="P141" s="55">
        <v>8</v>
      </c>
      <c r="Q141" s="54" t="str">
        <f t="shared" si="259"/>
        <v>Glòria Morales</v>
      </c>
      <c r="R141" s="12">
        <v>10</v>
      </c>
      <c r="S141" s="12">
        <v>0</v>
      </c>
      <c r="T141" s="12">
        <v>0</v>
      </c>
      <c r="U141" s="54">
        <f t="shared" si="260"/>
        <v>10</v>
      </c>
      <c r="V141" s="54">
        <f t="shared" si="133"/>
        <v>1</v>
      </c>
      <c r="W141" s="54">
        <f t="shared" si="283"/>
        <v>0</v>
      </c>
      <c r="X141" s="54">
        <f t="shared" si="284"/>
        <v>0</v>
      </c>
      <c r="Y141" s="54">
        <f t="shared" si="261"/>
        <v>0</v>
      </c>
      <c r="Z141" s="54">
        <f t="shared" si="262"/>
        <v>0</v>
      </c>
      <c r="AA141" s="54">
        <f t="shared" si="263"/>
        <v>0</v>
      </c>
      <c r="AB141" s="54">
        <f t="shared" si="264"/>
        <v>2</v>
      </c>
      <c r="AC141" s="55">
        <v>8</v>
      </c>
      <c r="AD141" s="54" t="str">
        <f t="shared" si="265"/>
        <v>Glòria Morales</v>
      </c>
      <c r="AE141" s="12">
        <v>0</v>
      </c>
      <c r="AF141" s="12">
        <v>0</v>
      </c>
      <c r="AG141" s="12">
        <v>0</v>
      </c>
      <c r="AH141" s="54">
        <f t="shared" si="266"/>
        <v>0</v>
      </c>
      <c r="AI141" s="54">
        <f t="shared" si="267"/>
        <v>0</v>
      </c>
      <c r="AJ141" s="54">
        <f t="shared" si="268"/>
        <v>0</v>
      </c>
      <c r="AK141" s="54">
        <f t="shared" si="269"/>
        <v>0</v>
      </c>
      <c r="AL141" s="54">
        <f t="shared" si="270"/>
        <v>0</v>
      </c>
      <c r="AM141" s="54">
        <f t="shared" si="271"/>
        <v>0</v>
      </c>
      <c r="AN141" s="54">
        <f t="shared" si="272"/>
        <v>0</v>
      </c>
      <c r="AO141" s="54">
        <f t="shared" si="273"/>
        <v>3</v>
      </c>
      <c r="AP141" s="54">
        <f t="shared" si="274"/>
        <v>14</v>
      </c>
      <c r="AQ141" s="54">
        <f t="shared" si="275"/>
        <v>1.5555555555555556</v>
      </c>
      <c r="AR141" s="58">
        <f t="shared" si="276"/>
        <v>1</v>
      </c>
      <c r="AS141" s="1">
        <f t="shared" si="277"/>
        <v>0</v>
      </c>
      <c r="AT141" s="1">
        <f t="shared" si="278"/>
        <v>0</v>
      </c>
      <c r="AU141" s="1">
        <f t="shared" si="279"/>
        <v>1</v>
      </c>
      <c r="AV141" s="1">
        <f t="shared" si="280"/>
        <v>0</v>
      </c>
      <c r="AW141" s="1">
        <f t="shared" si="281"/>
        <v>1</v>
      </c>
      <c r="AX141" s="1">
        <f t="shared" si="282"/>
        <v>6</v>
      </c>
      <c r="AY141" s="1" t="str">
        <f t="shared" si="204"/>
        <v>Glòria Morales</v>
      </c>
      <c r="AZ141" s="1" t="b">
        <f t="shared" si="205"/>
        <v>0</v>
      </c>
      <c r="BA141" s="1" t="str">
        <f t="shared" si="206"/>
        <v>Glòria Morales</v>
      </c>
      <c r="BB141" s="1">
        <f t="shared" si="207"/>
        <v>9</v>
      </c>
    </row>
    <row r="142" spans="1:54" ht="12.75" customHeight="1">
      <c r="A142" s="178"/>
      <c r="B142" s="55">
        <v>9</v>
      </c>
      <c r="C142" s="55">
        <v>9</v>
      </c>
      <c r="D142" s="54" t="str">
        <f>VLOOKUP((B142*10)+4,'Llistat de jugadors'!$K$3:$AQ$322,33,0)</f>
        <v>Abel Caballé</v>
      </c>
      <c r="E142" s="13">
        <v>6</v>
      </c>
      <c r="F142" s="13">
        <v>3</v>
      </c>
      <c r="G142" s="13">
        <v>10</v>
      </c>
      <c r="H142" s="55">
        <f t="shared" si="251"/>
        <v>19</v>
      </c>
      <c r="I142" s="54">
        <f t="shared" si="252"/>
        <v>1</v>
      </c>
      <c r="J142" s="54">
        <f t="shared" si="253"/>
        <v>1</v>
      </c>
      <c r="K142" s="54">
        <f t="shared" si="254"/>
        <v>0</v>
      </c>
      <c r="L142" s="54">
        <f t="shared" si="255"/>
        <v>1</v>
      </c>
      <c r="M142" s="54">
        <f t="shared" si="256"/>
        <v>0</v>
      </c>
      <c r="N142" s="54">
        <f t="shared" si="257"/>
        <v>0</v>
      </c>
      <c r="O142" s="54">
        <f t="shared" si="258"/>
        <v>0</v>
      </c>
      <c r="P142" s="55">
        <v>9</v>
      </c>
      <c r="Q142" s="54" t="str">
        <f t="shared" si="259"/>
        <v>Abel Caballé</v>
      </c>
      <c r="R142" s="12">
        <v>10</v>
      </c>
      <c r="S142" s="12">
        <v>4</v>
      </c>
      <c r="T142" s="12">
        <v>10</v>
      </c>
      <c r="U142" s="54">
        <f t="shared" si="260"/>
        <v>24</v>
      </c>
      <c r="V142" s="54">
        <f t="shared" si="133"/>
        <v>2</v>
      </c>
      <c r="W142" s="54">
        <f t="shared" si="283"/>
        <v>0</v>
      </c>
      <c r="X142" s="54">
        <f t="shared" si="284"/>
        <v>1</v>
      </c>
      <c r="Y142" s="54">
        <f t="shared" si="261"/>
        <v>0</v>
      </c>
      <c r="Z142" s="54">
        <f t="shared" si="262"/>
        <v>0</v>
      </c>
      <c r="AA142" s="54">
        <f t="shared" si="263"/>
        <v>0</v>
      </c>
      <c r="AB142" s="54">
        <f t="shared" si="264"/>
        <v>0</v>
      </c>
      <c r="AC142" s="55">
        <v>9</v>
      </c>
      <c r="AD142" s="54" t="str">
        <f t="shared" si="265"/>
        <v>Abel Caballé</v>
      </c>
      <c r="AE142" s="12">
        <v>10</v>
      </c>
      <c r="AF142" s="12">
        <v>10</v>
      </c>
      <c r="AG142" s="12">
        <v>6</v>
      </c>
      <c r="AH142" s="54">
        <f t="shared" si="266"/>
        <v>26</v>
      </c>
      <c r="AI142" s="54">
        <f t="shared" si="267"/>
        <v>2</v>
      </c>
      <c r="AJ142" s="54">
        <f t="shared" si="268"/>
        <v>1</v>
      </c>
      <c r="AK142" s="54">
        <f t="shared" si="269"/>
        <v>0</v>
      </c>
      <c r="AL142" s="54">
        <f t="shared" si="270"/>
        <v>0</v>
      </c>
      <c r="AM142" s="54">
        <f t="shared" si="271"/>
        <v>0</v>
      </c>
      <c r="AN142" s="54">
        <f t="shared" si="272"/>
        <v>0</v>
      </c>
      <c r="AO142" s="54">
        <f t="shared" si="273"/>
        <v>0</v>
      </c>
      <c r="AP142" s="54">
        <f t="shared" si="274"/>
        <v>69</v>
      </c>
      <c r="AQ142" s="54">
        <f t="shared" si="275"/>
        <v>7.666666666666667</v>
      </c>
      <c r="AR142" s="58">
        <f t="shared" si="276"/>
        <v>5</v>
      </c>
      <c r="AS142" s="1">
        <f t="shared" si="277"/>
        <v>2</v>
      </c>
      <c r="AT142" s="1">
        <f t="shared" si="278"/>
        <v>1</v>
      </c>
      <c r="AU142" s="1">
        <f t="shared" si="279"/>
        <v>1</v>
      </c>
      <c r="AV142" s="1">
        <f t="shared" si="280"/>
        <v>0</v>
      </c>
      <c r="AW142" s="1">
        <f t="shared" si="281"/>
        <v>0</v>
      </c>
      <c r="AX142" s="1">
        <f t="shared" si="282"/>
        <v>0</v>
      </c>
      <c r="AY142" s="1" t="str">
        <f t="shared" si="204"/>
        <v>Abel Caballé</v>
      </c>
      <c r="AZ142" s="1" t="b">
        <f t="shared" si="205"/>
        <v>0</v>
      </c>
      <c r="BA142" s="1" t="str">
        <f t="shared" si="206"/>
        <v>Abel Caballé</v>
      </c>
      <c r="BB142" s="1">
        <f t="shared" si="207"/>
        <v>9</v>
      </c>
    </row>
    <row r="143" spans="1:54" ht="12.75" customHeight="1">
      <c r="A143" s="178"/>
      <c r="B143" s="55">
        <v>10</v>
      </c>
      <c r="C143" s="55">
        <v>10</v>
      </c>
      <c r="D143" s="54" t="str">
        <f>VLOOKUP((B143*10)+4,'Llistat de jugadors'!$K$3:$AQ$322,33,0)</f>
        <v>Pep Cladellas</v>
      </c>
      <c r="E143" s="13">
        <v>10</v>
      </c>
      <c r="F143" s="13">
        <v>10</v>
      </c>
      <c r="G143" s="13">
        <v>10</v>
      </c>
      <c r="H143" s="55">
        <f t="shared" si="251"/>
        <v>30</v>
      </c>
      <c r="I143" s="54">
        <f t="shared" si="252"/>
        <v>3</v>
      </c>
      <c r="J143" s="54">
        <f t="shared" si="253"/>
        <v>0</v>
      </c>
      <c r="K143" s="54">
        <f t="shared" si="254"/>
        <v>0</v>
      </c>
      <c r="L143" s="54">
        <f t="shared" si="255"/>
        <v>0</v>
      </c>
      <c r="M143" s="54">
        <f t="shared" si="256"/>
        <v>0</v>
      </c>
      <c r="N143" s="54">
        <f t="shared" si="257"/>
        <v>0</v>
      </c>
      <c r="O143" s="54">
        <f t="shared" si="258"/>
        <v>0</v>
      </c>
      <c r="P143" s="55">
        <v>10</v>
      </c>
      <c r="Q143" s="54" t="str">
        <f t="shared" si="259"/>
        <v>Pep Cladellas</v>
      </c>
      <c r="R143" s="12">
        <v>10</v>
      </c>
      <c r="S143" s="12">
        <v>10</v>
      </c>
      <c r="T143" s="12">
        <v>10</v>
      </c>
      <c r="U143" s="54">
        <f t="shared" si="260"/>
        <v>30</v>
      </c>
      <c r="V143" s="54">
        <f t="shared" si="133"/>
        <v>3</v>
      </c>
      <c r="W143" s="54">
        <f t="shared" si="283"/>
        <v>0</v>
      </c>
      <c r="X143" s="54">
        <f t="shared" si="284"/>
        <v>0</v>
      </c>
      <c r="Y143" s="54">
        <f t="shared" si="261"/>
        <v>0</v>
      </c>
      <c r="Z143" s="54">
        <f t="shared" si="262"/>
        <v>0</v>
      </c>
      <c r="AA143" s="54">
        <f t="shared" si="263"/>
        <v>0</v>
      </c>
      <c r="AB143" s="54">
        <f t="shared" si="264"/>
        <v>0</v>
      </c>
      <c r="AC143" s="55">
        <v>10</v>
      </c>
      <c r="AD143" s="54" t="str">
        <f t="shared" si="265"/>
        <v>Pep Cladellas</v>
      </c>
      <c r="AE143" s="12">
        <v>4</v>
      </c>
      <c r="AF143" s="12">
        <v>4</v>
      </c>
      <c r="AG143" s="12">
        <v>10</v>
      </c>
      <c r="AH143" s="54">
        <f t="shared" si="266"/>
        <v>18</v>
      </c>
      <c r="AI143" s="54">
        <f t="shared" si="267"/>
        <v>1</v>
      </c>
      <c r="AJ143" s="54">
        <f t="shared" si="268"/>
        <v>0</v>
      </c>
      <c r="AK143" s="54">
        <f t="shared" si="269"/>
        <v>2</v>
      </c>
      <c r="AL143" s="54">
        <f t="shared" si="270"/>
        <v>0</v>
      </c>
      <c r="AM143" s="54">
        <f t="shared" si="271"/>
        <v>0</v>
      </c>
      <c r="AN143" s="54">
        <f t="shared" si="272"/>
        <v>0</v>
      </c>
      <c r="AO143" s="54">
        <f t="shared" si="273"/>
        <v>0</v>
      </c>
      <c r="AP143" s="54">
        <f t="shared" si="274"/>
        <v>78</v>
      </c>
      <c r="AQ143" s="54">
        <f t="shared" si="275"/>
        <v>8.6666666666666661</v>
      </c>
      <c r="AR143" s="58">
        <f t="shared" si="276"/>
        <v>7</v>
      </c>
      <c r="AS143" s="1">
        <f t="shared" si="277"/>
        <v>0</v>
      </c>
      <c r="AT143" s="1">
        <f t="shared" si="278"/>
        <v>2</v>
      </c>
      <c r="AU143" s="1">
        <f t="shared" si="279"/>
        <v>0</v>
      </c>
      <c r="AV143" s="1">
        <f t="shared" si="280"/>
        <v>0</v>
      </c>
      <c r="AW143" s="1">
        <f t="shared" si="281"/>
        <v>0</v>
      </c>
      <c r="AX143" s="1">
        <f t="shared" si="282"/>
        <v>0</v>
      </c>
      <c r="AY143" s="1" t="str">
        <f t="shared" si="204"/>
        <v>Pep Cladellas</v>
      </c>
      <c r="AZ143" s="1" t="b">
        <f t="shared" si="205"/>
        <v>0</v>
      </c>
      <c r="BA143" s="1" t="str">
        <f t="shared" si="206"/>
        <v>Pep Cladellas</v>
      </c>
      <c r="BB143" s="1">
        <f t="shared" si="207"/>
        <v>9</v>
      </c>
    </row>
    <row r="144" spans="1:54" ht="12.75" customHeight="1">
      <c r="A144" s="178"/>
      <c r="B144" s="55">
        <v>11</v>
      </c>
      <c r="C144" s="55">
        <v>11</v>
      </c>
      <c r="D144" s="54" t="str">
        <f>VLOOKUP((B144*10)+4,'Llistat de jugadors'!$K$3:$AQ$322,33,0)</f>
        <v>Silvia Català</v>
      </c>
      <c r="E144" s="13">
        <v>10</v>
      </c>
      <c r="F144" s="13">
        <v>10</v>
      </c>
      <c r="G144" s="13">
        <v>10</v>
      </c>
      <c r="H144" s="55">
        <f t="shared" si="251"/>
        <v>30</v>
      </c>
      <c r="I144" s="54">
        <f t="shared" si="252"/>
        <v>3</v>
      </c>
      <c r="J144" s="54">
        <f t="shared" si="253"/>
        <v>0</v>
      </c>
      <c r="K144" s="54">
        <f t="shared" si="254"/>
        <v>0</v>
      </c>
      <c r="L144" s="54">
        <f t="shared" si="255"/>
        <v>0</v>
      </c>
      <c r="M144" s="54">
        <f t="shared" si="256"/>
        <v>0</v>
      </c>
      <c r="N144" s="54">
        <f t="shared" si="257"/>
        <v>0</v>
      </c>
      <c r="O144" s="54">
        <f t="shared" si="258"/>
        <v>0</v>
      </c>
      <c r="P144" s="55">
        <v>11</v>
      </c>
      <c r="Q144" s="54" t="str">
        <f t="shared" si="259"/>
        <v>Silvia Català</v>
      </c>
      <c r="R144" s="12">
        <v>4</v>
      </c>
      <c r="S144" s="12">
        <v>10</v>
      </c>
      <c r="T144" s="12">
        <v>10</v>
      </c>
      <c r="U144" s="54">
        <f t="shared" si="260"/>
        <v>24</v>
      </c>
      <c r="V144" s="54">
        <f t="shared" si="133"/>
        <v>2</v>
      </c>
      <c r="W144" s="54">
        <f t="shared" si="283"/>
        <v>0</v>
      </c>
      <c r="X144" s="54">
        <f t="shared" si="284"/>
        <v>1</v>
      </c>
      <c r="Y144" s="54">
        <f t="shared" si="261"/>
        <v>0</v>
      </c>
      <c r="Z144" s="54">
        <f t="shared" si="262"/>
        <v>0</v>
      </c>
      <c r="AA144" s="54">
        <f t="shared" si="263"/>
        <v>0</v>
      </c>
      <c r="AB144" s="54">
        <f t="shared" si="264"/>
        <v>0</v>
      </c>
      <c r="AC144" s="55">
        <v>11</v>
      </c>
      <c r="AD144" s="54" t="str">
        <f t="shared" si="265"/>
        <v>Silvia Català</v>
      </c>
      <c r="AE144" s="12">
        <v>3</v>
      </c>
      <c r="AF144" s="12">
        <v>4</v>
      </c>
      <c r="AG144" s="12">
        <v>10</v>
      </c>
      <c r="AH144" s="54">
        <f t="shared" si="266"/>
        <v>17</v>
      </c>
      <c r="AI144" s="54">
        <f t="shared" si="267"/>
        <v>1</v>
      </c>
      <c r="AJ144" s="54">
        <f t="shared" si="268"/>
        <v>0</v>
      </c>
      <c r="AK144" s="54">
        <f t="shared" si="269"/>
        <v>1</v>
      </c>
      <c r="AL144" s="54">
        <f t="shared" si="270"/>
        <v>1</v>
      </c>
      <c r="AM144" s="54">
        <f t="shared" si="271"/>
        <v>0</v>
      </c>
      <c r="AN144" s="54">
        <f t="shared" si="272"/>
        <v>0</v>
      </c>
      <c r="AO144" s="54">
        <f t="shared" si="273"/>
        <v>0</v>
      </c>
      <c r="AP144" s="54">
        <f t="shared" si="274"/>
        <v>71</v>
      </c>
      <c r="AQ144" s="54">
        <f t="shared" si="275"/>
        <v>7.8888888888888893</v>
      </c>
      <c r="AR144" s="58">
        <f t="shared" si="276"/>
        <v>6</v>
      </c>
      <c r="AS144" s="1">
        <f t="shared" si="277"/>
        <v>0</v>
      </c>
      <c r="AT144" s="1">
        <f t="shared" si="278"/>
        <v>2</v>
      </c>
      <c r="AU144" s="1">
        <f t="shared" si="279"/>
        <v>1</v>
      </c>
      <c r="AV144" s="1">
        <f t="shared" si="280"/>
        <v>0</v>
      </c>
      <c r="AW144" s="1">
        <f t="shared" si="281"/>
        <v>0</v>
      </c>
      <c r="AX144" s="1">
        <f t="shared" si="282"/>
        <v>0</v>
      </c>
      <c r="AY144" s="1" t="str">
        <f t="shared" si="204"/>
        <v>Silvia Català</v>
      </c>
      <c r="AZ144" s="1" t="b">
        <f t="shared" si="205"/>
        <v>0</v>
      </c>
      <c r="BA144" s="1" t="str">
        <f t="shared" si="206"/>
        <v>Silvia Català</v>
      </c>
      <c r="BB144" s="1">
        <f t="shared" si="207"/>
        <v>9</v>
      </c>
    </row>
    <row r="145" spans="1:54" ht="12.75" customHeight="1">
      <c r="A145" s="178"/>
      <c r="B145" s="55">
        <v>12</v>
      </c>
      <c r="C145" s="55">
        <v>12</v>
      </c>
      <c r="D145" s="54" t="str">
        <f>VLOOKUP((B145*10)+4,'Llistat de jugadors'!$K$3:$AQ$322,33,0)</f>
        <v>Iulian Bultoc</v>
      </c>
      <c r="E145" s="13">
        <v>4</v>
      </c>
      <c r="F145" s="13">
        <v>10</v>
      </c>
      <c r="G145" s="13">
        <v>6</v>
      </c>
      <c r="H145" s="55">
        <f t="shared" si="251"/>
        <v>20</v>
      </c>
      <c r="I145" s="54">
        <f t="shared" si="252"/>
        <v>1</v>
      </c>
      <c r="J145" s="54">
        <f t="shared" si="253"/>
        <v>1</v>
      </c>
      <c r="K145" s="54">
        <f t="shared" si="254"/>
        <v>1</v>
      </c>
      <c r="L145" s="54">
        <f t="shared" si="255"/>
        <v>0</v>
      </c>
      <c r="M145" s="54">
        <f t="shared" si="256"/>
        <v>0</v>
      </c>
      <c r="N145" s="54">
        <f t="shared" si="257"/>
        <v>0</v>
      </c>
      <c r="O145" s="54">
        <f t="shared" si="258"/>
        <v>0</v>
      </c>
      <c r="P145" s="55">
        <v>12</v>
      </c>
      <c r="Q145" s="54" t="str">
        <f t="shared" si="259"/>
        <v>Iulian Bultoc</v>
      </c>
      <c r="R145" s="12">
        <v>10</v>
      </c>
      <c r="S145" s="12">
        <v>6</v>
      </c>
      <c r="T145" s="12">
        <v>10</v>
      </c>
      <c r="U145" s="54">
        <f t="shared" si="260"/>
        <v>26</v>
      </c>
      <c r="V145" s="54">
        <f t="shared" si="133"/>
        <v>2</v>
      </c>
      <c r="W145" s="54">
        <f t="shared" si="283"/>
        <v>1</v>
      </c>
      <c r="X145" s="54">
        <f t="shared" si="284"/>
        <v>0</v>
      </c>
      <c r="Y145" s="54">
        <f t="shared" si="261"/>
        <v>0</v>
      </c>
      <c r="Z145" s="54">
        <f t="shared" si="262"/>
        <v>0</v>
      </c>
      <c r="AA145" s="54">
        <f t="shared" si="263"/>
        <v>0</v>
      </c>
      <c r="AB145" s="54">
        <f t="shared" si="264"/>
        <v>0</v>
      </c>
      <c r="AC145" s="55">
        <v>12</v>
      </c>
      <c r="AD145" s="54" t="str">
        <f t="shared" si="265"/>
        <v>Iulian Bultoc</v>
      </c>
      <c r="AE145" s="12">
        <v>10</v>
      </c>
      <c r="AF145" s="12">
        <v>10</v>
      </c>
      <c r="AG145" s="12">
        <v>10</v>
      </c>
      <c r="AH145" s="54">
        <f t="shared" si="266"/>
        <v>30</v>
      </c>
      <c r="AI145" s="54">
        <f t="shared" si="267"/>
        <v>3</v>
      </c>
      <c r="AJ145" s="54">
        <f t="shared" si="268"/>
        <v>0</v>
      </c>
      <c r="AK145" s="54">
        <f t="shared" si="269"/>
        <v>0</v>
      </c>
      <c r="AL145" s="54">
        <f t="shared" si="270"/>
        <v>0</v>
      </c>
      <c r="AM145" s="54">
        <f t="shared" si="271"/>
        <v>0</v>
      </c>
      <c r="AN145" s="54">
        <f t="shared" si="272"/>
        <v>0</v>
      </c>
      <c r="AO145" s="54">
        <f t="shared" si="273"/>
        <v>0</v>
      </c>
      <c r="AP145" s="54">
        <f t="shared" si="274"/>
        <v>76</v>
      </c>
      <c r="AQ145" s="54">
        <f t="shared" si="275"/>
        <v>8.4444444444444446</v>
      </c>
      <c r="AR145" s="58">
        <f t="shared" si="276"/>
        <v>6</v>
      </c>
      <c r="AS145" s="1">
        <f t="shared" si="277"/>
        <v>2</v>
      </c>
      <c r="AT145" s="1">
        <f t="shared" si="278"/>
        <v>1</v>
      </c>
      <c r="AU145" s="1">
        <f t="shared" si="279"/>
        <v>0</v>
      </c>
      <c r="AV145" s="1">
        <f t="shared" si="280"/>
        <v>0</v>
      </c>
      <c r="AW145" s="1">
        <f t="shared" si="281"/>
        <v>0</v>
      </c>
      <c r="AX145" s="1">
        <f t="shared" si="282"/>
        <v>0</v>
      </c>
      <c r="AY145" s="1" t="str">
        <f t="shared" si="204"/>
        <v>Iulian Bultoc</v>
      </c>
      <c r="AZ145" s="1" t="b">
        <f t="shared" si="205"/>
        <v>0</v>
      </c>
      <c r="BA145" s="1" t="str">
        <f t="shared" si="206"/>
        <v>Iulian Bultoc</v>
      </c>
      <c r="BB145" s="1">
        <f t="shared" si="207"/>
        <v>9</v>
      </c>
    </row>
    <row r="146" spans="1:54" ht="12.75" customHeight="1">
      <c r="A146" s="178"/>
      <c r="B146" s="55">
        <v>13</v>
      </c>
      <c r="C146" s="55">
        <v>13</v>
      </c>
      <c r="D146" s="54" t="str">
        <f>VLOOKUP((B146*10)+4,'Llistat de jugadors'!$K$3:$AQ$322,33,0)</f>
        <v>Mari Ángeles Pérez</v>
      </c>
      <c r="E146" s="13">
        <v>0</v>
      </c>
      <c r="F146" s="13">
        <v>2</v>
      </c>
      <c r="G146" s="13">
        <v>10</v>
      </c>
      <c r="H146" s="55">
        <f t="shared" si="251"/>
        <v>12</v>
      </c>
      <c r="I146" s="54">
        <f t="shared" si="252"/>
        <v>1</v>
      </c>
      <c r="J146" s="54">
        <f t="shared" si="253"/>
        <v>0</v>
      </c>
      <c r="K146" s="54">
        <f t="shared" si="254"/>
        <v>0</v>
      </c>
      <c r="L146" s="54">
        <f t="shared" si="255"/>
        <v>0</v>
      </c>
      <c r="M146" s="54">
        <f t="shared" si="256"/>
        <v>1</v>
      </c>
      <c r="N146" s="54">
        <f t="shared" si="257"/>
        <v>0</v>
      </c>
      <c r="O146" s="54">
        <f t="shared" si="258"/>
        <v>1</v>
      </c>
      <c r="P146" s="55">
        <v>13</v>
      </c>
      <c r="Q146" s="54" t="str">
        <f t="shared" si="259"/>
        <v>Mari Ángeles Pérez</v>
      </c>
      <c r="R146" s="12">
        <v>10</v>
      </c>
      <c r="S146" s="12">
        <v>0</v>
      </c>
      <c r="T146" s="12">
        <v>10</v>
      </c>
      <c r="U146" s="54">
        <f t="shared" si="260"/>
        <v>20</v>
      </c>
      <c r="V146" s="54">
        <f t="shared" si="133"/>
        <v>2</v>
      </c>
      <c r="W146" s="54">
        <f t="shared" si="283"/>
        <v>0</v>
      </c>
      <c r="X146" s="54">
        <f t="shared" si="284"/>
        <v>0</v>
      </c>
      <c r="Y146" s="54">
        <f t="shared" si="261"/>
        <v>0</v>
      </c>
      <c r="Z146" s="54">
        <f t="shared" si="262"/>
        <v>0</v>
      </c>
      <c r="AA146" s="54">
        <f t="shared" si="263"/>
        <v>0</v>
      </c>
      <c r="AB146" s="54">
        <f t="shared" si="264"/>
        <v>1</v>
      </c>
      <c r="AC146" s="55">
        <v>13</v>
      </c>
      <c r="AD146" s="54" t="str">
        <f t="shared" si="265"/>
        <v>Mari Ángeles Pérez</v>
      </c>
      <c r="AE146" s="12">
        <v>4</v>
      </c>
      <c r="AF146" s="12">
        <v>10</v>
      </c>
      <c r="AG146" s="12">
        <v>6</v>
      </c>
      <c r="AH146" s="54">
        <f t="shared" si="266"/>
        <v>20</v>
      </c>
      <c r="AI146" s="54">
        <f t="shared" si="267"/>
        <v>1</v>
      </c>
      <c r="AJ146" s="54">
        <f t="shared" si="268"/>
        <v>1</v>
      </c>
      <c r="AK146" s="54">
        <f t="shared" si="269"/>
        <v>1</v>
      </c>
      <c r="AL146" s="54">
        <f t="shared" si="270"/>
        <v>0</v>
      </c>
      <c r="AM146" s="54">
        <f t="shared" si="271"/>
        <v>0</v>
      </c>
      <c r="AN146" s="54">
        <f t="shared" si="272"/>
        <v>0</v>
      </c>
      <c r="AO146" s="54">
        <f t="shared" si="273"/>
        <v>0</v>
      </c>
      <c r="AP146" s="54">
        <f t="shared" si="274"/>
        <v>52</v>
      </c>
      <c r="AQ146" s="54">
        <f t="shared" si="275"/>
        <v>5.7777777777777777</v>
      </c>
      <c r="AR146" s="58">
        <f t="shared" si="276"/>
        <v>4</v>
      </c>
      <c r="AS146" s="1">
        <f t="shared" si="277"/>
        <v>1</v>
      </c>
      <c r="AT146" s="1">
        <f t="shared" si="278"/>
        <v>1</v>
      </c>
      <c r="AU146" s="1">
        <f t="shared" si="279"/>
        <v>0</v>
      </c>
      <c r="AV146" s="1">
        <f t="shared" si="280"/>
        <v>1</v>
      </c>
      <c r="AW146" s="1">
        <f t="shared" si="281"/>
        <v>0</v>
      </c>
      <c r="AX146" s="1">
        <f t="shared" si="282"/>
        <v>2</v>
      </c>
      <c r="AY146" s="1" t="str">
        <f t="shared" si="204"/>
        <v>Mari Ángeles Pérez</v>
      </c>
      <c r="AZ146" s="1" t="b">
        <f t="shared" si="205"/>
        <v>0</v>
      </c>
      <c r="BA146" s="1" t="str">
        <f t="shared" si="206"/>
        <v>Mari Ángeles Pérez</v>
      </c>
      <c r="BB146" s="1">
        <f t="shared" si="207"/>
        <v>9</v>
      </c>
    </row>
    <row r="147" spans="1:54" ht="12.75" customHeight="1">
      <c r="A147" s="178"/>
      <c r="B147" s="55">
        <v>14</v>
      </c>
      <c r="C147" s="55">
        <v>14</v>
      </c>
      <c r="D147" s="54" t="str">
        <f>VLOOKUP((B147*10)+4,'Llistat de jugadors'!$K$3:$AQ$322,33,0)</f>
        <v>Ivan Sánchez</v>
      </c>
      <c r="E147" s="13">
        <v>3</v>
      </c>
      <c r="F147" s="13">
        <v>3</v>
      </c>
      <c r="G147" s="13">
        <v>10</v>
      </c>
      <c r="H147" s="55">
        <f t="shared" si="251"/>
        <v>16</v>
      </c>
      <c r="I147" s="54">
        <f t="shared" si="252"/>
        <v>1</v>
      </c>
      <c r="J147" s="54">
        <f t="shared" si="253"/>
        <v>0</v>
      </c>
      <c r="K147" s="54">
        <f t="shared" si="254"/>
        <v>0</v>
      </c>
      <c r="L147" s="54">
        <f t="shared" si="255"/>
        <v>2</v>
      </c>
      <c r="M147" s="54">
        <f t="shared" si="256"/>
        <v>0</v>
      </c>
      <c r="N147" s="54">
        <f t="shared" si="257"/>
        <v>0</v>
      </c>
      <c r="O147" s="54">
        <f t="shared" si="258"/>
        <v>0</v>
      </c>
      <c r="P147" s="55">
        <v>14</v>
      </c>
      <c r="Q147" s="54" t="str">
        <f t="shared" si="259"/>
        <v>Ivan Sánchez</v>
      </c>
      <c r="R147" s="12">
        <v>4</v>
      </c>
      <c r="S147" s="12">
        <v>10</v>
      </c>
      <c r="T147" s="12">
        <v>6</v>
      </c>
      <c r="U147" s="54">
        <f t="shared" si="260"/>
        <v>20</v>
      </c>
      <c r="V147" s="54">
        <f t="shared" si="133"/>
        <v>1</v>
      </c>
      <c r="W147" s="54">
        <f t="shared" si="283"/>
        <v>1</v>
      </c>
      <c r="X147" s="54">
        <f t="shared" si="284"/>
        <v>1</v>
      </c>
      <c r="Y147" s="54">
        <f t="shared" si="261"/>
        <v>0</v>
      </c>
      <c r="Z147" s="54">
        <f t="shared" si="262"/>
        <v>0</v>
      </c>
      <c r="AA147" s="54">
        <f t="shared" si="263"/>
        <v>0</v>
      </c>
      <c r="AB147" s="54">
        <f t="shared" si="264"/>
        <v>0</v>
      </c>
      <c r="AC147" s="55">
        <v>14</v>
      </c>
      <c r="AD147" s="54" t="str">
        <f t="shared" si="265"/>
        <v>Ivan Sánchez</v>
      </c>
      <c r="AE147" s="12">
        <v>4</v>
      </c>
      <c r="AF147" s="12">
        <v>10</v>
      </c>
      <c r="AG147" s="12">
        <v>10</v>
      </c>
      <c r="AH147" s="54">
        <f t="shared" si="266"/>
        <v>24</v>
      </c>
      <c r="AI147" s="54">
        <f t="shared" si="267"/>
        <v>2</v>
      </c>
      <c r="AJ147" s="54">
        <f t="shared" si="268"/>
        <v>0</v>
      </c>
      <c r="AK147" s="54">
        <f t="shared" si="269"/>
        <v>1</v>
      </c>
      <c r="AL147" s="54">
        <f t="shared" si="270"/>
        <v>0</v>
      </c>
      <c r="AM147" s="54">
        <f t="shared" si="271"/>
        <v>0</v>
      </c>
      <c r="AN147" s="54">
        <f t="shared" si="272"/>
        <v>0</v>
      </c>
      <c r="AO147" s="54">
        <f t="shared" si="273"/>
        <v>0</v>
      </c>
      <c r="AP147" s="54">
        <f t="shared" si="274"/>
        <v>60</v>
      </c>
      <c r="AQ147" s="54">
        <f t="shared" si="275"/>
        <v>6.666666666666667</v>
      </c>
      <c r="AR147" s="58">
        <f t="shared" si="276"/>
        <v>4</v>
      </c>
      <c r="AS147" s="1">
        <f t="shared" si="277"/>
        <v>1</v>
      </c>
      <c r="AT147" s="1">
        <f t="shared" si="278"/>
        <v>2</v>
      </c>
      <c r="AU147" s="1">
        <f t="shared" si="279"/>
        <v>2</v>
      </c>
      <c r="AV147" s="1">
        <f t="shared" si="280"/>
        <v>0</v>
      </c>
      <c r="AW147" s="1">
        <f t="shared" si="281"/>
        <v>0</v>
      </c>
      <c r="AX147" s="1">
        <f t="shared" si="282"/>
        <v>0</v>
      </c>
      <c r="AY147" s="1" t="str">
        <f t="shared" si="204"/>
        <v>Ivan Sánchez</v>
      </c>
      <c r="AZ147" s="1" t="b">
        <f t="shared" si="205"/>
        <v>0</v>
      </c>
      <c r="BA147" s="1" t="str">
        <f t="shared" si="206"/>
        <v>Ivan Sánchez</v>
      </c>
      <c r="BB147" s="1">
        <f t="shared" si="207"/>
        <v>9</v>
      </c>
    </row>
    <row r="148" spans="1:54" ht="12.75" customHeight="1">
      <c r="A148" s="178"/>
      <c r="B148" s="55">
        <v>15</v>
      </c>
      <c r="C148" s="55">
        <v>15</v>
      </c>
      <c r="D148" s="54" t="str">
        <f>VLOOKUP((B148*10)+4,'Llistat de jugadors'!$K$3:$AQ$322,33,0)</f>
        <v>Anna Soriano</v>
      </c>
      <c r="E148" s="13">
        <v>4</v>
      </c>
      <c r="F148" s="13">
        <v>4</v>
      </c>
      <c r="G148" s="13">
        <v>2</v>
      </c>
      <c r="H148" s="55">
        <f t="shared" si="251"/>
        <v>10</v>
      </c>
      <c r="I148" s="54">
        <f t="shared" si="252"/>
        <v>0</v>
      </c>
      <c r="J148" s="54">
        <f t="shared" si="253"/>
        <v>0</v>
      </c>
      <c r="K148" s="54">
        <f t="shared" si="254"/>
        <v>2</v>
      </c>
      <c r="L148" s="54">
        <f t="shared" si="255"/>
        <v>0</v>
      </c>
      <c r="M148" s="54">
        <f t="shared" si="256"/>
        <v>1</v>
      </c>
      <c r="N148" s="54">
        <f t="shared" si="257"/>
        <v>0</v>
      </c>
      <c r="O148" s="54">
        <f t="shared" si="258"/>
        <v>0</v>
      </c>
      <c r="P148" s="55">
        <v>15</v>
      </c>
      <c r="Q148" s="54" t="str">
        <f t="shared" si="259"/>
        <v>Anna Soriano</v>
      </c>
      <c r="R148" s="12">
        <v>2</v>
      </c>
      <c r="S148" s="12">
        <v>4</v>
      </c>
      <c r="T148" s="12">
        <v>6</v>
      </c>
      <c r="U148" s="54">
        <f t="shared" si="260"/>
        <v>12</v>
      </c>
      <c r="V148" s="54">
        <f t="shared" ref="V148:V206" si="285">COUNTIF(R148:T148,10)</f>
        <v>0</v>
      </c>
      <c r="W148" s="54">
        <f t="shared" si="283"/>
        <v>1</v>
      </c>
      <c r="X148" s="54">
        <f t="shared" si="284"/>
        <v>1</v>
      </c>
      <c r="Y148" s="54">
        <f t="shared" si="261"/>
        <v>0</v>
      </c>
      <c r="Z148" s="54">
        <f t="shared" si="262"/>
        <v>1</v>
      </c>
      <c r="AA148" s="54">
        <f t="shared" si="263"/>
        <v>0</v>
      </c>
      <c r="AB148" s="54">
        <f t="shared" si="264"/>
        <v>0</v>
      </c>
      <c r="AC148" s="55">
        <v>15</v>
      </c>
      <c r="AD148" s="54" t="str">
        <f t="shared" si="265"/>
        <v>Anna Soriano</v>
      </c>
      <c r="AE148" s="12">
        <v>6</v>
      </c>
      <c r="AF148" s="12">
        <v>2</v>
      </c>
      <c r="AG148" s="12">
        <v>2</v>
      </c>
      <c r="AH148" s="54">
        <f t="shared" si="266"/>
        <v>10</v>
      </c>
      <c r="AI148" s="54">
        <f t="shared" si="267"/>
        <v>0</v>
      </c>
      <c r="AJ148" s="54">
        <f t="shared" si="268"/>
        <v>1</v>
      </c>
      <c r="AK148" s="54">
        <f t="shared" si="269"/>
        <v>0</v>
      </c>
      <c r="AL148" s="54">
        <f t="shared" si="270"/>
        <v>0</v>
      </c>
      <c r="AM148" s="54">
        <f t="shared" si="271"/>
        <v>2</v>
      </c>
      <c r="AN148" s="54">
        <f t="shared" si="272"/>
        <v>0</v>
      </c>
      <c r="AO148" s="54">
        <f t="shared" si="273"/>
        <v>0</v>
      </c>
      <c r="AP148" s="54">
        <f t="shared" si="274"/>
        <v>32</v>
      </c>
      <c r="AQ148" s="54">
        <f t="shared" si="275"/>
        <v>3.5555555555555554</v>
      </c>
      <c r="AR148" s="58">
        <f t="shared" si="276"/>
        <v>0</v>
      </c>
      <c r="AS148" s="1">
        <f t="shared" si="277"/>
        <v>2</v>
      </c>
      <c r="AT148" s="1">
        <f t="shared" si="278"/>
        <v>3</v>
      </c>
      <c r="AU148" s="1">
        <f t="shared" si="279"/>
        <v>0</v>
      </c>
      <c r="AV148" s="1">
        <f t="shared" si="280"/>
        <v>4</v>
      </c>
      <c r="AW148" s="1">
        <f t="shared" si="281"/>
        <v>0</v>
      </c>
      <c r="AX148" s="1">
        <f t="shared" si="282"/>
        <v>0</v>
      </c>
      <c r="AY148" s="1" t="str">
        <f t="shared" si="204"/>
        <v>Anna Soriano</v>
      </c>
      <c r="AZ148" s="1" t="b">
        <f t="shared" si="205"/>
        <v>0</v>
      </c>
      <c r="BA148" s="1" t="str">
        <f t="shared" si="206"/>
        <v>Anna Soriano</v>
      </c>
      <c r="BB148" s="1">
        <f t="shared" si="207"/>
        <v>9</v>
      </c>
    </row>
    <row r="149" spans="1:54" ht="12.75" customHeight="1">
      <c r="A149" s="178"/>
      <c r="B149" s="55">
        <v>16</v>
      </c>
      <c r="C149" s="55">
        <v>16</v>
      </c>
      <c r="D149" s="54" t="str">
        <f>VLOOKUP((B149*10)+4,'Llistat de jugadors'!$K$3:$AQ$322,33,0)</f>
        <v>Erik Morcillo</v>
      </c>
      <c r="E149" s="13">
        <v>4</v>
      </c>
      <c r="F149" s="13">
        <v>3</v>
      </c>
      <c r="G149" s="13">
        <v>2</v>
      </c>
      <c r="H149" s="55">
        <f t="shared" si="251"/>
        <v>9</v>
      </c>
      <c r="I149" s="54">
        <f t="shared" si="252"/>
        <v>0</v>
      </c>
      <c r="J149" s="54">
        <f t="shared" si="253"/>
        <v>0</v>
      </c>
      <c r="K149" s="54">
        <f t="shared" si="254"/>
        <v>1</v>
      </c>
      <c r="L149" s="54">
        <f t="shared" si="255"/>
        <v>1</v>
      </c>
      <c r="M149" s="54">
        <f t="shared" si="256"/>
        <v>1</v>
      </c>
      <c r="N149" s="54">
        <f t="shared" si="257"/>
        <v>0</v>
      </c>
      <c r="O149" s="54">
        <f t="shared" si="258"/>
        <v>0</v>
      </c>
      <c r="P149" s="55">
        <v>16</v>
      </c>
      <c r="Q149" s="54" t="str">
        <f t="shared" si="259"/>
        <v>Erik Morcillo</v>
      </c>
      <c r="R149" s="12">
        <v>4</v>
      </c>
      <c r="S149" s="12">
        <v>6</v>
      </c>
      <c r="T149" s="12">
        <v>10</v>
      </c>
      <c r="U149" s="54">
        <f t="shared" si="260"/>
        <v>20</v>
      </c>
      <c r="V149" s="54">
        <f t="shared" si="285"/>
        <v>1</v>
      </c>
      <c r="W149" s="54">
        <f t="shared" si="283"/>
        <v>1</v>
      </c>
      <c r="X149" s="54">
        <f t="shared" si="284"/>
        <v>1</v>
      </c>
      <c r="Y149" s="54">
        <f t="shared" si="261"/>
        <v>0</v>
      </c>
      <c r="Z149" s="54">
        <f t="shared" si="262"/>
        <v>0</v>
      </c>
      <c r="AA149" s="54">
        <f t="shared" si="263"/>
        <v>0</v>
      </c>
      <c r="AB149" s="54">
        <f t="shared" si="264"/>
        <v>0</v>
      </c>
      <c r="AC149" s="55">
        <v>16</v>
      </c>
      <c r="AD149" s="54" t="str">
        <f t="shared" si="265"/>
        <v>Erik Morcillo</v>
      </c>
      <c r="AE149" s="12">
        <v>10</v>
      </c>
      <c r="AF149" s="12">
        <v>3</v>
      </c>
      <c r="AG149" s="12">
        <v>10</v>
      </c>
      <c r="AH149" s="54">
        <f t="shared" si="266"/>
        <v>23</v>
      </c>
      <c r="AI149" s="54">
        <f t="shared" si="267"/>
        <v>2</v>
      </c>
      <c r="AJ149" s="54">
        <f t="shared" si="268"/>
        <v>0</v>
      </c>
      <c r="AK149" s="54">
        <f t="shared" si="269"/>
        <v>0</v>
      </c>
      <c r="AL149" s="54">
        <f t="shared" si="270"/>
        <v>1</v>
      </c>
      <c r="AM149" s="54">
        <f t="shared" si="271"/>
        <v>0</v>
      </c>
      <c r="AN149" s="54">
        <f t="shared" si="272"/>
        <v>0</v>
      </c>
      <c r="AO149" s="54">
        <f t="shared" si="273"/>
        <v>0</v>
      </c>
      <c r="AP149" s="54">
        <f t="shared" si="274"/>
        <v>52</v>
      </c>
      <c r="AQ149" s="54">
        <f t="shared" si="275"/>
        <v>5.7777777777777777</v>
      </c>
      <c r="AR149" s="58">
        <f t="shared" si="276"/>
        <v>3</v>
      </c>
      <c r="AS149" s="1">
        <f t="shared" si="277"/>
        <v>1</v>
      </c>
      <c r="AT149" s="1">
        <f t="shared" si="278"/>
        <v>2</v>
      </c>
      <c r="AU149" s="1">
        <f t="shared" si="279"/>
        <v>2</v>
      </c>
      <c r="AV149" s="1">
        <f t="shared" si="280"/>
        <v>1</v>
      </c>
      <c r="AW149" s="1">
        <f t="shared" si="281"/>
        <v>0</v>
      </c>
      <c r="AX149" s="1">
        <f t="shared" si="282"/>
        <v>0</v>
      </c>
      <c r="AY149" s="1" t="str">
        <f t="shared" si="204"/>
        <v>Erik Morcillo</v>
      </c>
      <c r="AZ149" s="1" t="b">
        <f t="shared" si="205"/>
        <v>0</v>
      </c>
      <c r="BA149" s="1" t="str">
        <f t="shared" si="206"/>
        <v>Erik Morcillo</v>
      </c>
      <c r="BB149" s="1">
        <f t="shared" si="207"/>
        <v>9</v>
      </c>
    </row>
    <row r="150" spans="1:54" ht="12.75" customHeight="1">
      <c r="A150" s="178"/>
      <c r="B150" s="55">
        <v>17</v>
      </c>
      <c r="C150" s="55">
        <v>17</v>
      </c>
      <c r="D150" s="54" t="str">
        <f>VLOOKUP((B150*10)+4,'Llistat de jugadors'!$K$3:$AQ$322,33,0)</f>
        <v>Marc Buxadé</v>
      </c>
      <c r="E150" s="13">
        <v>10</v>
      </c>
      <c r="F150" s="13">
        <v>6</v>
      </c>
      <c r="G150" s="13">
        <v>10</v>
      </c>
      <c r="H150" s="55">
        <f t="shared" si="251"/>
        <v>26</v>
      </c>
      <c r="I150" s="54">
        <f t="shared" si="252"/>
        <v>2</v>
      </c>
      <c r="J150" s="54">
        <f t="shared" si="253"/>
        <v>1</v>
      </c>
      <c r="K150" s="54">
        <f t="shared" si="254"/>
        <v>0</v>
      </c>
      <c r="L150" s="54">
        <f t="shared" si="255"/>
        <v>0</v>
      </c>
      <c r="M150" s="54">
        <f t="shared" si="256"/>
        <v>0</v>
      </c>
      <c r="N150" s="54">
        <f t="shared" si="257"/>
        <v>0</v>
      </c>
      <c r="O150" s="54">
        <f t="shared" si="258"/>
        <v>0</v>
      </c>
      <c r="P150" s="55">
        <v>17</v>
      </c>
      <c r="Q150" s="54" t="str">
        <f t="shared" si="259"/>
        <v>Marc Buxadé</v>
      </c>
      <c r="R150" s="12">
        <v>4</v>
      </c>
      <c r="S150" s="12">
        <v>2</v>
      </c>
      <c r="T150" s="12">
        <v>0</v>
      </c>
      <c r="U150" s="54">
        <f t="shared" si="260"/>
        <v>6</v>
      </c>
      <c r="V150" s="54">
        <f t="shared" si="285"/>
        <v>0</v>
      </c>
      <c r="W150" s="54">
        <f t="shared" si="283"/>
        <v>0</v>
      </c>
      <c r="X150" s="54">
        <f t="shared" si="284"/>
        <v>1</v>
      </c>
      <c r="Y150" s="54">
        <f t="shared" si="261"/>
        <v>0</v>
      </c>
      <c r="Z150" s="54">
        <f t="shared" si="262"/>
        <v>1</v>
      </c>
      <c r="AA150" s="54">
        <f t="shared" si="263"/>
        <v>0</v>
      </c>
      <c r="AB150" s="54">
        <f t="shared" si="264"/>
        <v>1</v>
      </c>
      <c r="AC150" s="55">
        <v>17</v>
      </c>
      <c r="AD150" s="54" t="str">
        <f t="shared" si="265"/>
        <v>Marc Buxadé</v>
      </c>
      <c r="AE150" s="12">
        <v>1</v>
      </c>
      <c r="AF150" s="12">
        <v>2</v>
      </c>
      <c r="AG150" s="12">
        <v>10</v>
      </c>
      <c r="AH150" s="54">
        <f t="shared" si="266"/>
        <v>13</v>
      </c>
      <c r="AI150" s="54">
        <f t="shared" si="267"/>
        <v>1</v>
      </c>
      <c r="AJ150" s="54">
        <f t="shared" si="268"/>
        <v>0</v>
      </c>
      <c r="AK150" s="54">
        <f t="shared" si="269"/>
        <v>0</v>
      </c>
      <c r="AL150" s="54">
        <f t="shared" si="270"/>
        <v>0</v>
      </c>
      <c r="AM150" s="54">
        <f t="shared" si="271"/>
        <v>1</v>
      </c>
      <c r="AN150" s="54">
        <f t="shared" si="272"/>
        <v>1</v>
      </c>
      <c r="AO150" s="54">
        <f t="shared" si="273"/>
        <v>0</v>
      </c>
      <c r="AP150" s="54">
        <f t="shared" si="274"/>
        <v>45</v>
      </c>
      <c r="AQ150" s="54">
        <f t="shared" si="275"/>
        <v>5</v>
      </c>
      <c r="AR150" s="58">
        <f t="shared" si="276"/>
        <v>3</v>
      </c>
      <c r="AS150" s="1">
        <f t="shared" si="277"/>
        <v>1</v>
      </c>
      <c r="AT150" s="1">
        <f t="shared" si="278"/>
        <v>1</v>
      </c>
      <c r="AU150" s="1">
        <f t="shared" si="279"/>
        <v>0</v>
      </c>
      <c r="AV150" s="1">
        <f t="shared" si="280"/>
        <v>2</v>
      </c>
      <c r="AW150" s="1">
        <f t="shared" si="281"/>
        <v>1</v>
      </c>
      <c r="AX150" s="1">
        <f t="shared" si="282"/>
        <v>1</v>
      </c>
      <c r="AY150" s="1" t="str">
        <f t="shared" si="204"/>
        <v>Marc Buxadé</v>
      </c>
      <c r="AZ150" s="1" t="b">
        <f t="shared" si="205"/>
        <v>0</v>
      </c>
      <c r="BA150" s="1" t="str">
        <f t="shared" si="206"/>
        <v>Marc Buxadé</v>
      </c>
      <c r="BB150" s="1">
        <f t="shared" si="207"/>
        <v>9</v>
      </c>
    </row>
    <row r="151" spans="1:54" ht="12.75" customHeight="1">
      <c r="A151" s="178"/>
      <c r="B151" s="55">
        <v>18</v>
      </c>
      <c r="C151" s="55">
        <v>18</v>
      </c>
      <c r="D151" s="54" t="str">
        <f>VLOOKUP((B151*10)+4,'Llistat de jugadors'!$K$3:$AQ$322,33,0)</f>
        <v>Eudald Manresa</v>
      </c>
      <c r="E151" s="13">
        <v>4</v>
      </c>
      <c r="F151" s="13">
        <v>4</v>
      </c>
      <c r="G151" s="13">
        <v>3</v>
      </c>
      <c r="H151" s="55">
        <f t="shared" si="251"/>
        <v>11</v>
      </c>
      <c r="I151" s="54">
        <f t="shared" si="252"/>
        <v>0</v>
      </c>
      <c r="J151" s="54">
        <f t="shared" si="253"/>
        <v>0</v>
      </c>
      <c r="K151" s="54">
        <f t="shared" si="254"/>
        <v>2</v>
      </c>
      <c r="L151" s="54">
        <f t="shared" si="255"/>
        <v>1</v>
      </c>
      <c r="M151" s="54">
        <f t="shared" si="256"/>
        <v>0</v>
      </c>
      <c r="N151" s="54">
        <f t="shared" si="257"/>
        <v>0</v>
      </c>
      <c r="O151" s="54">
        <f t="shared" si="258"/>
        <v>0</v>
      </c>
      <c r="P151" s="55">
        <v>18</v>
      </c>
      <c r="Q151" s="54" t="str">
        <f t="shared" si="259"/>
        <v>Eudald Manresa</v>
      </c>
      <c r="R151" s="12">
        <v>4</v>
      </c>
      <c r="S151" s="12">
        <v>10</v>
      </c>
      <c r="T151" s="12">
        <v>0</v>
      </c>
      <c r="U151" s="54">
        <f t="shared" si="260"/>
        <v>14</v>
      </c>
      <c r="V151" s="54">
        <f t="shared" si="285"/>
        <v>1</v>
      </c>
      <c r="W151" s="54">
        <f t="shared" si="283"/>
        <v>0</v>
      </c>
      <c r="X151" s="54">
        <f t="shared" si="284"/>
        <v>1</v>
      </c>
      <c r="Y151" s="54">
        <f t="shared" si="261"/>
        <v>0</v>
      </c>
      <c r="Z151" s="54">
        <f t="shared" si="262"/>
        <v>0</v>
      </c>
      <c r="AA151" s="54">
        <f t="shared" si="263"/>
        <v>0</v>
      </c>
      <c r="AB151" s="54">
        <f t="shared" si="264"/>
        <v>1</v>
      </c>
      <c r="AC151" s="55">
        <v>18</v>
      </c>
      <c r="AD151" s="54" t="str">
        <f t="shared" si="265"/>
        <v>Eudald Manresa</v>
      </c>
      <c r="AE151" s="12">
        <v>0</v>
      </c>
      <c r="AF151" s="12">
        <v>2</v>
      </c>
      <c r="AG151" s="12">
        <v>10</v>
      </c>
      <c r="AH151" s="54">
        <f t="shared" si="266"/>
        <v>12</v>
      </c>
      <c r="AI151" s="54">
        <f t="shared" si="267"/>
        <v>1</v>
      </c>
      <c r="AJ151" s="54">
        <f t="shared" si="268"/>
        <v>0</v>
      </c>
      <c r="AK151" s="54">
        <f t="shared" si="269"/>
        <v>0</v>
      </c>
      <c r="AL151" s="54">
        <f t="shared" si="270"/>
        <v>0</v>
      </c>
      <c r="AM151" s="54">
        <f t="shared" si="271"/>
        <v>1</v>
      </c>
      <c r="AN151" s="54">
        <f t="shared" si="272"/>
        <v>0</v>
      </c>
      <c r="AO151" s="54">
        <f t="shared" si="273"/>
        <v>1</v>
      </c>
      <c r="AP151" s="54">
        <f t="shared" si="274"/>
        <v>37</v>
      </c>
      <c r="AQ151" s="54">
        <f t="shared" si="275"/>
        <v>4.1111111111111107</v>
      </c>
      <c r="AR151" s="58">
        <f t="shared" si="276"/>
        <v>2</v>
      </c>
      <c r="AS151" s="1">
        <f t="shared" si="277"/>
        <v>0</v>
      </c>
      <c r="AT151" s="1">
        <f t="shared" si="278"/>
        <v>3</v>
      </c>
      <c r="AU151" s="1">
        <f t="shared" si="279"/>
        <v>1</v>
      </c>
      <c r="AV151" s="1">
        <f t="shared" si="280"/>
        <v>1</v>
      </c>
      <c r="AW151" s="1">
        <f t="shared" si="281"/>
        <v>0</v>
      </c>
      <c r="AX151" s="1">
        <f t="shared" si="282"/>
        <v>2</v>
      </c>
      <c r="AY151" s="1" t="str">
        <f t="shared" si="204"/>
        <v>Eudald Manresa</v>
      </c>
      <c r="AZ151" s="1" t="b">
        <f t="shared" si="205"/>
        <v>0</v>
      </c>
      <c r="BA151" s="1" t="str">
        <f t="shared" si="206"/>
        <v>Eudald Manresa</v>
      </c>
      <c r="BB151" s="1">
        <f t="shared" si="207"/>
        <v>9</v>
      </c>
    </row>
    <row r="152" spans="1:54" ht="12.75" customHeight="1">
      <c r="A152" s="178"/>
      <c r="B152" s="55">
        <v>19</v>
      </c>
      <c r="C152" s="55">
        <v>1</v>
      </c>
      <c r="D152" s="54" t="str">
        <f>VLOOKUP((B152*10)+4,'Llistat de jugadors'!$K$3:$AQ$322,33,0)</f>
        <v>Jaime López</v>
      </c>
      <c r="E152" s="13">
        <v>10</v>
      </c>
      <c r="F152" s="13">
        <v>10</v>
      </c>
      <c r="G152" s="13">
        <v>10</v>
      </c>
      <c r="H152" s="55">
        <f t="shared" ref="H152:H169" si="286">E152+F152+G152</f>
        <v>30</v>
      </c>
      <c r="I152" s="54">
        <f t="shared" ref="I152:I169" si="287">COUNTIF(E152:G152,10)</f>
        <v>3</v>
      </c>
      <c r="J152" s="54">
        <f t="shared" ref="J152:J169" si="288">COUNTIF(E152:G152,6)</f>
        <v>0</v>
      </c>
      <c r="K152" s="54">
        <f t="shared" ref="K152:K169" si="289">COUNTIF(E152:G152,4)</f>
        <v>0</v>
      </c>
      <c r="L152" s="54">
        <f t="shared" ref="L152:L169" si="290">COUNTIF(E152:G152,3)</f>
        <v>0</v>
      </c>
      <c r="M152" s="54">
        <f t="shared" ref="M152:M169" si="291">COUNTIF(E152:G152,2)</f>
        <v>0</v>
      </c>
      <c r="N152" s="54">
        <f t="shared" ref="N152:N169" si="292">COUNTIF(E152:G152,1)</f>
        <v>0</v>
      </c>
      <c r="O152" s="54">
        <f t="shared" ref="O152:O169" si="293">COUNTIF(E152:G152,0)</f>
        <v>0</v>
      </c>
      <c r="P152" s="55">
        <v>19</v>
      </c>
      <c r="Q152" s="54" t="str">
        <f t="shared" si="259"/>
        <v>Jaime López</v>
      </c>
      <c r="R152" s="12">
        <v>10</v>
      </c>
      <c r="S152" s="12">
        <v>10</v>
      </c>
      <c r="T152" s="12">
        <v>10</v>
      </c>
      <c r="U152" s="54">
        <f t="shared" si="260"/>
        <v>30</v>
      </c>
      <c r="V152" s="54">
        <f t="shared" si="285"/>
        <v>3</v>
      </c>
      <c r="W152" s="54">
        <f t="shared" si="283"/>
        <v>0</v>
      </c>
      <c r="X152" s="54">
        <f t="shared" si="284"/>
        <v>0</v>
      </c>
      <c r="Y152" s="54">
        <f t="shared" si="261"/>
        <v>0</v>
      </c>
      <c r="Z152" s="54">
        <f t="shared" si="262"/>
        <v>0</v>
      </c>
      <c r="AA152" s="54">
        <f t="shared" si="263"/>
        <v>0</v>
      </c>
      <c r="AB152" s="54">
        <f t="shared" si="264"/>
        <v>0</v>
      </c>
      <c r="AC152" s="55">
        <v>19</v>
      </c>
      <c r="AD152" s="54" t="str">
        <f t="shared" si="265"/>
        <v>Jaime López</v>
      </c>
      <c r="AE152" s="12">
        <v>4</v>
      </c>
      <c r="AF152" s="12">
        <v>10</v>
      </c>
      <c r="AG152" s="12">
        <v>10</v>
      </c>
      <c r="AH152" s="54">
        <f t="shared" si="266"/>
        <v>24</v>
      </c>
      <c r="AI152" s="54">
        <f t="shared" si="267"/>
        <v>2</v>
      </c>
      <c r="AJ152" s="54">
        <f t="shared" si="268"/>
        <v>0</v>
      </c>
      <c r="AK152" s="54">
        <f t="shared" si="269"/>
        <v>1</v>
      </c>
      <c r="AL152" s="54">
        <f t="shared" si="270"/>
        <v>0</v>
      </c>
      <c r="AM152" s="54">
        <f t="shared" si="271"/>
        <v>0</v>
      </c>
      <c r="AN152" s="54">
        <f t="shared" si="272"/>
        <v>0</v>
      </c>
      <c r="AO152" s="54">
        <f t="shared" si="273"/>
        <v>0</v>
      </c>
      <c r="AP152" s="54">
        <f t="shared" si="274"/>
        <v>84</v>
      </c>
      <c r="AQ152" s="54">
        <f t="shared" ref="AQ152:AQ169" si="294">AVERAGE(E152:G152,R152:T152,AE152:AG152)</f>
        <v>9.3333333333333339</v>
      </c>
      <c r="AR152" s="58">
        <f t="shared" si="276"/>
        <v>8</v>
      </c>
      <c r="AS152" s="1">
        <f t="shared" si="277"/>
        <v>0</v>
      </c>
      <c r="AT152" s="1">
        <f t="shared" si="278"/>
        <v>1</v>
      </c>
      <c r="AU152" s="1">
        <f t="shared" si="279"/>
        <v>0</v>
      </c>
      <c r="AV152" s="1">
        <f t="shared" si="280"/>
        <v>0</v>
      </c>
      <c r="AW152" s="1">
        <f t="shared" si="281"/>
        <v>0</v>
      </c>
      <c r="AX152" s="1">
        <f t="shared" si="282"/>
        <v>0</v>
      </c>
      <c r="AY152" s="1" t="str">
        <f t="shared" si="204"/>
        <v>Jaime López</v>
      </c>
      <c r="AZ152" s="1" t="b">
        <f t="shared" si="205"/>
        <v>0</v>
      </c>
      <c r="BA152" s="1" t="str">
        <f t="shared" si="206"/>
        <v>Jaime López</v>
      </c>
      <c r="BB152" s="1">
        <f t="shared" si="207"/>
        <v>9</v>
      </c>
    </row>
    <row r="153" spans="1:54">
      <c r="A153" s="178"/>
      <c r="B153" s="55">
        <v>20</v>
      </c>
      <c r="C153" s="55">
        <v>2</v>
      </c>
      <c r="D153" s="54" t="str">
        <f>VLOOKUP((B153*10)+4,'Llistat de jugadors'!$K$3:$AQ$322,33,0)</f>
        <v>Marina Serra (8x8)</v>
      </c>
      <c r="E153" s="13">
        <v>3</v>
      </c>
      <c r="F153" s="13">
        <v>6</v>
      </c>
      <c r="G153" s="13">
        <v>3</v>
      </c>
      <c r="H153" s="55">
        <f t="shared" si="286"/>
        <v>12</v>
      </c>
      <c r="I153" s="54">
        <f t="shared" si="287"/>
        <v>0</v>
      </c>
      <c r="J153" s="54">
        <f t="shared" si="288"/>
        <v>1</v>
      </c>
      <c r="K153" s="54">
        <f t="shared" si="289"/>
        <v>0</v>
      </c>
      <c r="L153" s="54">
        <f t="shared" si="290"/>
        <v>2</v>
      </c>
      <c r="M153" s="54">
        <f t="shared" si="291"/>
        <v>0</v>
      </c>
      <c r="N153" s="54">
        <f t="shared" si="292"/>
        <v>0</v>
      </c>
      <c r="O153" s="54">
        <f t="shared" si="293"/>
        <v>0</v>
      </c>
      <c r="P153" s="55">
        <v>20</v>
      </c>
      <c r="Q153" s="54" t="str">
        <f t="shared" si="259"/>
        <v>Marina Serra (8x8)</v>
      </c>
      <c r="R153" s="12">
        <v>3</v>
      </c>
      <c r="S153" s="12">
        <v>10</v>
      </c>
      <c r="T153" s="12">
        <v>4</v>
      </c>
      <c r="U153" s="54">
        <f t="shared" si="260"/>
        <v>17</v>
      </c>
      <c r="V153" s="54">
        <f t="shared" si="285"/>
        <v>1</v>
      </c>
      <c r="W153" s="54">
        <f t="shared" si="283"/>
        <v>0</v>
      </c>
      <c r="X153" s="54">
        <f t="shared" si="284"/>
        <v>1</v>
      </c>
      <c r="Y153" s="54">
        <f t="shared" si="261"/>
        <v>1</v>
      </c>
      <c r="Z153" s="54">
        <f t="shared" si="262"/>
        <v>0</v>
      </c>
      <c r="AA153" s="54">
        <f t="shared" si="263"/>
        <v>0</v>
      </c>
      <c r="AB153" s="54">
        <f t="shared" si="264"/>
        <v>0</v>
      </c>
      <c r="AC153" s="55">
        <v>20</v>
      </c>
      <c r="AD153" s="54" t="str">
        <f t="shared" si="265"/>
        <v>Marina Serra (8x8)</v>
      </c>
      <c r="AE153" s="12">
        <v>6</v>
      </c>
      <c r="AF153" s="12">
        <v>10</v>
      </c>
      <c r="AG153" s="12">
        <v>10</v>
      </c>
      <c r="AH153" s="54">
        <f t="shared" si="266"/>
        <v>26</v>
      </c>
      <c r="AI153" s="54">
        <f t="shared" si="267"/>
        <v>2</v>
      </c>
      <c r="AJ153" s="54">
        <f t="shared" si="268"/>
        <v>1</v>
      </c>
      <c r="AK153" s="54">
        <f t="shared" si="269"/>
        <v>0</v>
      </c>
      <c r="AL153" s="54">
        <f t="shared" si="270"/>
        <v>0</v>
      </c>
      <c r="AM153" s="54">
        <f t="shared" si="271"/>
        <v>0</v>
      </c>
      <c r="AN153" s="54">
        <f t="shared" si="272"/>
        <v>0</v>
      </c>
      <c r="AO153" s="54">
        <f t="shared" si="273"/>
        <v>0</v>
      </c>
      <c r="AP153" s="54">
        <f t="shared" si="274"/>
        <v>55</v>
      </c>
      <c r="AQ153" s="54">
        <f t="shared" si="294"/>
        <v>6.1111111111111107</v>
      </c>
      <c r="AR153" s="58">
        <f t="shared" si="276"/>
        <v>3</v>
      </c>
      <c r="AS153" s="1">
        <f t="shared" si="277"/>
        <v>2</v>
      </c>
      <c r="AT153" s="1">
        <f t="shared" si="278"/>
        <v>1</v>
      </c>
      <c r="AU153" s="1">
        <f t="shared" si="279"/>
        <v>3</v>
      </c>
      <c r="AV153" s="1">
        <f t="shared" si="280"/>
        <v>0</v>
      </c>
      <c r="AW153" s="1">
        <f t="shared" si="281"/>
        <v>0</v>
      </c>
      <c r="AX153" s="1">
        <f t="shared" si="282"/>
        <v>0</v>
      </c>
      <c r="AY153" s="1" t="str">
        <f t="shared" si="204"/>
        <v>Marina Serra (8x8)</v>
      </c>
      <c r="AZ153" s="1" t="b">
        <f t="shared" si="205"/>
        <v>0</v>
      </c>
      <c r="BA153" s="1" t="str">
        <f t="shared" si="206"/>
        <v>Marina Serra (8x8)</v>
      </c>
      <c r="BB153" s="1">
        <f t="shared" si="207"/>
        <v>9</v>
      </c>
    </row>
    <row r="154" spans="1:54">
      <c r="A154" s="178"/>
      <c r="B154" s="55">
        <v>21</v>
      </c>
      <c r="C154" s="55">
        <v>3</v>
      </c>
      <c r="D154" s="54" t="str">
        <f>VLOOKUP((B154*10)+4,'Llistat de jugadors'!$K$3:$AQ$322,33,0)</f>
        <v>Edu Cruz</v>
      </c>
      <c r="E154" s="13">
        <v>4</v>
      </c>
      <c r="F154" s="13">
        <v>6</v>
      </c>
      <c r="G154" s="13">
        <v>2</v>
      </c>
      <c r="H154" s="55">
        <f t="shared" si="286"/>
        <v>12</v>
      </c>
      <c r="I154" s="54">
        <f t="shared" si="287"/>
        <v>0</v>
      </c>
      <c r="J154" s="54">
        <f t="shared" si="288"/>
        <v>1</v>
      </c>
      <c r="K154" s="54">
        <f t="shared" si="289"/>
        <v>1</v>
      </c>
      <c r="L154" s="54">
        <f t="shared" si="290"/>
        <v>0</v>
      </c>
      <c r="M154" s="54">
        <f t="shared" si="291"/>
        <v>1</v>
      </c>
      <c r="N154" s="54">
        <f t="shared" si="292"/>
        <v>0</v>
      </c>
      <c r="O154" s="54">
        <f t="shared" si="293"/>
        <v>0</v>
      </c>
      <c r="P154" s="55">
        <v>21</v>
      </c>
      <c r="Q154" s="54" t="str">
        <f t="shared" si="259"/>
        <v>Edu Cruz</v>
      </c>
      <c r="R154" s="12">
        <v>2</v>
      </c>
      <c r="S154" s="12">
        <v>10</v>
      </c>
      <c r="T154" s="12">
        <v>3</v>
      </c>
      <c r="U154" s="54">
        <f t="shared" si="260"/>
        <v>15</v>
      </c>
      <c r="V154" s="54">
        <f t="shared" si="285"/>
        <v>1</v>
      </c>
      <c r="W154" s="54">
        <f t="shared" si="283"/>
        <v>0</v>
      </c>
      <c r="X154" s="54">
        <f t="shared" si="284"/>
        <v>0</v>
      </c>
      <c r="Y154" s="54">
        <f t="shared" si="261"/>
        <v>1</v>
      </c>
      <c r="Z154" s="54">
        <f t="shared" si="262"/>
        <v>1</v>
      </c>
      <c r="AA154" s="54">
        <f t="shared" si="263"/>
        <v>0</v>
      </c>
      <c r="AB154" s="54">
        <f t="shared" si="264"/>
        <v>0</v>
      </c>
      <c r="AC154" s="55">
        <v>21</v>
      </c>
      <c r="AD154" s="54" t="str">
        <f t="shared" si="265"/>
        <v>Edu Cruz</v>
      </c>
      <c r="AE154" s="12">
        <v>6</v>
      </c>
      <c r="AF154" s="12">
        <v>4</v>
      </c>
      <c r="AG154" s="12">
        <v>10</v>
      </c>
      <c r="AH154" s="54">
        <f t="shared" si="266"/>
        <v>20</v>
      </c>
      <c r="AI154" s="54">
        <f t="shared" si="267"/>
        <v>1</v>
      </c>
      <c r="AJ154" s="54">
        <f t="shared" si="268"/>
        <v>1</v>
      </c>
      <c r="AK154" s="54">
        <f t="shared" si="269"/>
        <v>1</v>
      </c>
      <c r="AL154" s="54">
        <f t="shared" si="270"/>
        <v>0</v>
      </c>
      <c r="AM154" s="54">
        <f t="shared" si="271"/>
        <v>0</v>
      </c>
      <c r="AN154" s="54">
        <f t="shared" si="272"/>
        <v>0</v>
      </c>
      <c r="AO154" s="54">
        <f t="shared" si="273"/>
        <v>0</v>
      </c>
      <c r="AP154" s="54">
        <f t="shared" si="274"/>
        <v>47</v>
      </c>
      <c r="AQ154" s="54">
        <f t="shared" si="294"/>
        <v>5.2222222222222223</v>
      </c>
      <c r="AR154" s="58">
        <f t="shared" si="276"/>
        <v>2</v>
      </c>
      <c r="AS154" s="1">
        <f t="shared" si="277"/>
        <v>2</v>
      </c>
      <c r="AT154" s="1">
        <f t="shared" si="278"/>
        <v>2</v>
      </c>
      <c r="AU154" s="1">
        <f t="shared" si="279"/>
        <v>1</v>
      </c>
      <c r="AV154" s="1">
        <f t="shared" si="280"/>
        <v>2</v>
      </c>
      <c r="AW154" s="1">
        <f t="shared" si="281"/>
        <v>0</v>
      </c>
      <c r="AX154" s="1">
        <f t="shared" si="282"/>
        <v>0</v>
      </c>
      <c r="AY154" s="1" t="str">
        <f t="shared" si="204"/>
        <v>Edu Cruz</v>
      </c>
      <c r="AZ154" s="1" t="b">
        <f t="shared" si="205"/>
        <v>0</v>
      </c>
      <c r="BA154" s="1" t="str">
        <f t="shared" si="206"/>
        <v>Edu Cruz</v>
      </c>
      <c r="BB154" s="1">
        <f t="shared" si="207"/>
        <v>9</v>
      </c>
    </row>
    <row r="155" spans="1:54">
      <c r="A155" s="178"/>
      <c r="B155" s="55">
        <v>22</v>
      </c>
      <c r="C155" s="55">
        <v>4</v>
      </c>
      <c r="D155" s="54" t="str">
        <f>VLOOKUP((B155*10)+4,'Llistat de jugadors'!$K$3:$AQ$322,33,0)</f>
        <v>Pere Cot</v>
      </c>
      <c r="E155" s="13">
        <v>10</v>
      </c>
      <c r="F155" s="13">
        <v>6</v>
      </c>
      <c r="G155" s="13">
        <v>10</v>
      </c>
      <c r="H155" s="55">
        <f t="shared" si="286"/>
        <v>26</v>
      </c>
      <c r="I155" s="54">
        <f t="shared" si="287"/>
        <v>2</v>
      </c>
      <c r="J155" s="54">
        <f t="shared" si="288"/>
        <v>1</v>
      </c>
      <c r="K155" s="54">
        <f t="shared" si="289"/>
        <v>0</v>
      </c>
      <c r="L155" s="54">
        <f t="shared" si="290"/>
        <v>0</v>
      </c>
      <c r="M155" s="54">
        <f t="shared" si="291"/>
        <v>0</v>
      </c>
      <c r="N155" s="54">
        <f t="shared" si="292"/>
        <v>0</v>
      </c>
      <c r="O155" s="54">
        <f t="shared" si="293"/>
        <v>0</v>
      </c>
      <c r="P155" s="55">
        <v>22</v>
      </c>
      <c r="Q155" s="54" t="str">
        <f t="shared" si="259"/>
        <v>Pere Cot</v>
      </c>
      <c r="R155" s="12">
        <v>10</v>
      </c>
      <c r="S155" s="12">
        <v>10</v>
      </c>
      <c r="T155" s="12">
        <v>4</v>
      </c>
      <c r="U155" s="54">
        <f t="shared" si="260"/>
        <v>24</v>
      </c>
      <c r="V155" s="54">
        <f t="shared" si="285"/>
        <v>2</v>
      </c>
      <c r="W155" s="54">
        <f t="shared" si="283"/>
        <v>0</v>
      </c>
      <c r="X155" s="54">
        <f t="shared" si="284"/>
        <v>1</v>
      </c>
      <c r="Y155" s="54">
        <f t="shared" si="261"/>
        <v>0</v>
      </c>
      <c r="Z155" s="54">
        <f t="shared" si="262"/>
        <v>0</v>
      </c>
      <c r="AA155" s="54">
        <f t="shared" si="263"/>
        <v>0</v>
      </c>
      <c r="AB155" s="54">
        <f t="shared" si="264"/>
        <v>0</v>
      </c>
      <c r="AC155" s="55">
        <v>22</v>
      </c>
      <c r="AD155" s="54" t="str">
        <f t="shared" si="265"/>
        <v>Pere Cot</v>
      </c>
      <c r="AE155" s="12">
        <v>4</v>
      </c>
      <c r="AF155" s="12">
        <v>3</v>
      </c>
      <c r="AG155" s="12">
        <v>10</v>
      </c>
      <c r="AH155" s="54">
        <f t="shared" si="266"/>
        <v>17</v>
      </c>
      <c r="AI155" s="54">
        <f t="shared" si="267"/>
        <v>1</v>
      </c>
      <c r="AJ155" s="54">
        <f t="shared" si="268"/>
        <v>0</v>
      </c>
      <c r="AK155" s="54">
        <f t="shared" si="269"/>
        <v>1</v>
      </c>
      <c r="AL155" s="54">
        <f t="shared" si="270"/>
        <v>1</v>
      </c>
      <c r="AM155" s="54">
        <f t="shared" si="271"/>
        <v>0</v>
      </c>
      <c r="AN155" s="54">
        <f t="shared" si="272"/>
        <v>0</v>
      </c>
      <c r="AO155" s="54">
        <f t="shared" si="273"/>
        <v>0</v>
      </c>
      <c r="AP155" s="54">
        <f t="shared" si="274"/>
        <v>67</v>
      </c>
      <c r="AQ155" s="54">
        <f t="shared" si="294"/>
        <v>7.4444444444444446</v>
      </c>
      <c r="AR155" s="58">
        <f t="shared" si="276"/>
        <v>5</v>
      </c>
      <c r="AS155" s="1">
        <f t="shared" si="277"/>
        <v>1</v>
      </c>
      <c r="AT155" s="1">
        <f t="shared" si="278"/>
        <v>2</v>
      </c>
      <c r="AU155" s="1">
        <f t="shared" si="279"/>
        <v>1</v>
      </c>
      <c r="AV155" s="1">
        <f t="shared" si="280"/>
        <v>0</v>
      </c>
      <c r="AW155" s="1">
        <f t="shared" si="281"/>
        <v>0</v>
      </c>
      <c r="AX155" s="1">
        <f t="shared" si="282"/>
        <v>0</v>
      </c>
      <c r="AY155" s="1" t="str">
        <f t="shared" si="204"/>
        <v>Pere Cot</v>
      </c>
      <c r="AZ155" s="1" t="b">
        <f t="shared" si="205"/>
        <v>0</v>
      </c>
      <c r="BA155" s="1" t="str">
        <f t="shared" si="206"/>
        <v>Pere Cot</v>
      </c>
      <c r="BB155" s="1">
        <f t="shared" si="207"/>
        <v>9</v>
      </c>
    </row>
    <row r="156" spans="1:54">
      <c r="A156" s="178"/>
      <c r="B156" s="55">
        <v>23</v>
      </c>
      <c r="C156" s="55">
        <v>5</v>
      </c>
      <c r="D156" s="54" t="str">
        <f>VLOOKUP((B156*10)+4,'Llistat de jugadors'!$K$3:$AQ$322,33,0)</f>
        <v>Miquel Manresa</v>
      </c>
      <c r="E156" s="13">
        <v>10</v>
      </c>
      <c r="F156" s="13">
        <v>10</v>
      </c>
      <c r="G156" s="13">
        <v>4</v>
      </c>
      <c r="H156" s="55">
        <f t="shared" si="286"/>
        <v>24</v>
      </c>
      <c r="I156" s="54">
        <f t="shared" si="287"/>
        <v>2</v>
      </c>
      <c r="J156" s="54">
        <f t="shared" si="288"/>
        <v>0</v>
      </c>
      <c r="K156" s="54">
        <f t="shared" si="289"/>
        <v>1</v>
      </c>
      <c r="L156" s="54">
        <f t="shared" si="290"/>
        <v>0</v>
      </c>
      <c r="M156" s="54">
        <f t="shared" si="291"/>
        <v>0</v>
      </c>
      <c r="N156" s="54">
        <f t="shared" si="292"/>
        <v>0</v>
      </c>
      <c r="O156" s="54">
        <f t="shared" si="293"/>
        <v>0</v>
      </c>
      <c r="P156" s="55">
        <v>23</v>
      </c>
      <c r="Q156" s="54" t="str">
        <f t="shared" si="259"/>
        <v>Miquel Manresa</v>
      </c>
      <c r="R156" s="12">
        <v>4</v>
      </c>
      <c r="S156" s="12">
        <v>10</v>
      </c>
      <c r="T156" s="12">
        <v>10</v>
      </c>
      <c r="U156" s="54">
        <f t="shared" si="260"/>
        <v>24</v>
      </c>
      <c r="V156" s="54">
        <f t="shared" si="285"/>
        <v>2</v>
      </c>
      <c r="W156" s="54">
        <f t="shared" si="283"/>
        <v>0</v>
      </c>
      <c r="X156" s="54">
        <f t="shared" si="284"/>
        <v>1</v>
      </c>
      <c r="Y156" s="54">
        <f t="shared" si="261"/>
        <v>0</v>
      </c>
      <c r="Z156" s="54">
        <f t="shared" si="262"/>
        <v>0</v>
      </c>
      <c r="AA156" s="54">
        <f t="shared" si="263"/>
        <v>0</v>
      </c>
      <c r="AB156" s="54">
        <f t="shared" si="264"/>
        <v>0</v>
      </c>
      <c r="AC156" s="55">
        <v>23</v>
      </c>
      <c r="AD156" s="54" t="str">
        <f t="shared" si="265"/>
        <v>Miquel Manresa</v>
      </c>
      <c r="AE156" s="12">
        <v>4</v>
      </c>
      <c r="AF156" s="12">
        <v>10</v>
      </c>
      <c r="AG156" s="12">
        <v>3</v>
      </c>
      <c r="AH156" s="54">
        <f t="shared" si="266"/>
        <v>17</v>
      </c>
      <c r="AI156" s="54">
        <f t="shared" si="267"/>
        <v>1</v>
      </c>
      <c r="AJ156" s="54">
        <f t="shared" si="268"/>
        <v>0</v>
      </c>
      <c r="AK156" s="54">
        <f t="shared" si="269"/>
        <v>1</v>
      </c>
      <c r="AL156" s="54">
        <f t="shared" si="270"/>
        <v>1</v>
      </c>
      <c r="AM156" s="54">
        <f t="shared" si="271"/>
        <v>0</v>
      </c>
      <c r="AN156" s="54">
        <f t="shared" si="272"/>
        <v>0</v>
      </c>
      <c r="AO156" s="54">
        <f t="shared" si="273"/>
        <v>0</v>
      </c>
      <c r="AP156" s="54">
        <f t="shared" si="274"/>
        <v>65</v>
      </c>
      <c r="AQ156" s="54">
        <f t="shared" si="294"/>
        <v>7.2222222222222223</v>
      </c>
      <c r="AR156" s="58">
        <f t="shared" si="276"/>
        <v>5</v>
      </c>
      <c r="AS156" s="1">
        <f t="shared" si="277"/>
        <v>0</v>
      </c>
      <c r="AT156" s="1">
        <f t="shared" si="278"/>
        <v>3</v>
      </c>
      <c r="AU156" s="1">
        <f t="shared" si="279"/>
        <v>1</v>
      </c>
      <c r="AV156" s="1">
        <f t="shared" si="280"/>
        <v>0</v>
      </c>
      <c r="AW156" s="1">
        <f t="shared" si="281"/>
        <v>0</v>
      </c>
      <c r="AX156" s="1">
        <f t="shared" si="282"/>
        <v>0</v>
      </c>
      <c r="AY156" s="1" t="str">
        <f t="shared" si="204"/>
        <v>Miquel Manresa</v>
      </c>
      <c r="AZ156" s="1" t="b">
        <f t="shared" si="205"/>
        <v>0</v>
      </c>
      <c r="BA156" s="1" t="str">
        <f t="shared" si="206"/>
        <v>Miquel Manresa</v>
      </c>
      <c r="BB156" s="1">
        <f t="shared" si="207"/>
        <v>9</v>
      </c>
    </row>
    <row r="157" spans="1:54">
      <c r="A157" s="178"/>
      <c r="B157" s="55">
        <v>24</v>
      </c>
      <c r="C157" s="55">
        <v>6</v>
      </c>
      <c r="D157" s="54" t="str">
        <f>VLOOKUP((B157*10)+4,'Llistat de jugadors'!$K$3:$AQ$322,33,0)</f>
        <v>Lluis Barrera</v>
      </c>
      <c r="E157" s="13">
        <v>4</v>
      </c>
      <c r="F157" s="13">
        <v>6</v>
      </c>
      <c r="G157" s="13">
        <v>4</v>
      </c>
      <c r="H157" s="55">
        <f t="shared" si="286"/>
        <v>14</v>
      </c>
      <c r="I157" s="54">
        <f t="shared" si="287"/>
        <v>0</v>
      </c>
      <c r="J157" s="54">
        <f t="shared" si="288"/>
        <v>1</v>
      </c>
      <c r="K157" s="54">
        <f t="shared" si="289"/>
        <v>2</v>
      </c>
      <c r="L157" s="54">
        <f t="shared" si="290"/>
        <v>0</v>
      </c>
      <c r="M157" s="54">
        <f t="shared" si="291"/>
        <v>0</v>
      </c>
      <c r="N157" s="54">
        <f t="shared" si="292"/>
        <v>0</v>
      </c>
      <c r="O157" s="54">
        <f t="shared" si="293"/>
        <v>0</v>
      </c>
      <c r="P157" s="55">
        <v>24</v>
      </c>
      <c r="Q157" s="54" t="str">
        <f t="shared" si="259"/>
        <v>Lluis Barrera</v>
      </c>
      <c r="R157" s="12">
        <v>10</v>
      </c>
      <c r="S157" s="12">
        <v>4</v>
      </c>
      <c r="T157" s="12">
        <v>3</v>
      </c>
      <c r="U157" s="54">
        <f t="shared" si="260"/>
        <v>17</v>
      </c>
      <c r="V157" s="54">
        <f t="shared" si="285"/>
        <v>1</v>
      </c>
      <c r="W157" s="54">
        <f t="shared" si="283"/>
        <v>0</v>
      </c>
      <c r="X157" s="54">
        <f t="shared" si="284"/>
        <v>1</v>
      </c>
      <c r="Y157" s="54">
        <f t="shared" si="261"/>
        <v>1</v>
      </c>
      <c r="Z157" s="54">
        <f t="shared" si="262"/>
        <v>0</v>
      </c>
      <c r="AA157" s="54">
        <f t="shared" si="263"/>
        <v>0</v>
      </c>
      <c r="AB157" s="54">
        <f t="shared" si="264"/>
        <v>0</v>
      </c>
      <c r="AC157" s="55">
        <v>24</v>
      </c>
      <c r="AD157" s="54" t="str">
        <f t="shared" si="265"/>
        <v>Lluis Barrera</v>
      </c>
      <c r="AE157" s="12">
        <v>6</v>
      </c>
      <c r="AF157" s="12">
        <v>10</v>
      </c>
      <c r="AG157" s="12">
        <v>6</v>
      </c>
      <c r="AH157" s="54">
        <f t="shared" si="266"/>
        <v>22</v>
      </c>
      <c r="AI157" s="54">
        <f t="shared" si="267"/>
        <v>1</v>
      </c>
      <c r="AJ157" s="54">
        <f t="shared" si="268"/>
        <v>2</v>
      </c>
      <c r="AK157" s="54">
        <f t="shared" si="269"/>
        <v>0</v>
      </c>
      <c r="AL157" s="54">
        <f t="shared" si="270"/>
        <v>0</v>
      </c>
      <c r="AM157" s="54">
        <f t="shared" si="271"/>
        <v>0</v>
      </c>
      <c r="AN157" s="54">
        <f t="shared" si="272"/>
        <v>0</v>
      </c>
      <c r="AO157" s="54">
        <f t="shared" si="273"/>
        <v>0</v>
      </c>
      <c r="AP157" s="54">
        <f t="shared" si="274"/>
        <v>53</v>
      </c>
      <c r="AQ157" s="54">
        <f t="shared" si="294"/>
        <v>5.8888888888888893</v>
      </c>
      <c r="AR157" s="58">
        <f t="shared" si="276"/>
        <v>2</v>
      </c>
      <c r="AS157" s="1">
        <f t="shared" si="277"/>
        <v>3</v>
      </c>
      <c r="AT157" s="1">
        <f t="shared" si="278"/>
        <v>3</v>
      </c>
      <c r="AU157" s="1">
        <f t="shared" si="279"/>
        <v>1</v>
      </c>
      <c r="AV157" s="1">
        <f t="shared" si="280"/>
        <v>0</v>
      </c>
      <c r="AW157" s="1">
        <f t="shared" si="281"/>
        <v>0</v>
      </c>
      <c r="AX157" s="1">
        <f t="shared" si="282"/>
        <v>0</v>
      </c>
      <c r="AY157" s="1" t="str">
        <f t="shared" si="204"/>
        <v>Lluis Barrera</v>
      </c>
      <c r="AZ157" s="1" t="b">
        <f t="shared" si="205"/>
        <v>0</v>
      </c>
      <c r="BA157" s="1" t="str">
        <f t="shared" si="206"/>
        <v>Lluis Barrera</v>
      </c>
      <c r="BB157" s="1">
        <f t="shared" si="207"/>
        <v>9</v>
      </c>
    </row>
    <row r="158" spans="1:54">
      <c r="A158" s="178"/>
      <c r="B158" s="55">
        <v>25</v>
      </c>
      <c r="C158" s="55">
        <v>7</v>
      </c>
      <c r="D158" s="54" t="str">
        <f>VLOOKUP((B158*10)+4,'Llistat de jugadors'!$K$3:$AQ$322,33,0)</f>
        <v>Robert Bosch</v>
      </c>
      <c r="E158" s="13">
        <v>0</v>
      </c>
      <c r="F158" s="13">
        <v>0</v>
      </c>
      <c r="G158" s="13">
        <v>10</v>
      </c>
      <c r="H158" s="55">
        <f t="shared" si="286"/>
        <v>10</v>
      </c>
      <c r="I158" s="54">
        <f t="shared" si="287"/>
        <v>1</v>
      </c>
      <c r="J158" s="54">
        <f t="shared" si="288"/>
        <v>0</v>
      </c>
      <c r="K158" s="54">
        <f t="shared" si="289"/>
        <v>0</v>
      </c>
      <c r="L158" s="54">
        <f t="shared" si="290"/>
        <v>0</v>
      </c>
      <c r="M158" s="54">
        <f t="shared" si="291"/>
        <v>0</v>
      </c>
      <c r="N158" s="54">
        <f t="shared" si="292"/>
        <v>0</v>
      </c>
      <c r="O158" s="54">
        <f t="shared" si="293"/>
        <v>2</v>
      </c>
      <c r="P158" s="55">
        <v>25</v>
      </c>
      <c r="Q158" s="54" t="str">
        <f t="shared" si="259"/>
        <v>Robert Bosch</v>
      </c>
      <c r="R158" s="12">
        <v>3</v>
      </c>
      <c r="S158" s="12">
        <v>10</v>
      </c>
      <c r="T158" s="12">
        <v>2</v>
      </c>
      <c r="U158" s="54">
        <f t="shared" si="260"/>
        <v>15</v>
      </c>
      <c r="V158" s="54">
        <f t="shared" si="285"/>
        <v>1</v>
      </c>
      <c r="W158" s="54">
        <f t="shared" si="283"/>
        <v>0</v>
      </c>
      <c r="X158" s="54">
        <f t="shared" si="284"/>
        <v>0</v>
      </c>
      <c r="Y158" s="54">
        <f t="shared" si="261"/>
        <v>1</v>
      </c>
      <c r="Z158" s="54">
        <f t="shared" si="262"/>
        <v>1</v>
      </c>
      <c r="AA158" s="54">
        <f t="shared" si="263"/>
        <v>0</v>
      </c>
      <c r="AB158" s="54">
        <f t="shared" si="264"/>
        <v>0</v>
      </c>
      <c r="AC158" s="55">
        <v>25</v>
      </c>
      <c r="AD158" s="54" t="str">
        <f t="shared" si="265"/>
        <v>Robert Bosch</v>
      </c>
      <c r="AE158" s="12">
        <v>3</v>
      </c>
      <c r="AF158" s="12">
        <v>4</v>
      </c>
      <c r="AG158" s="12">
        <v>10</v>
      </c>
      <c r="AH158" s="54">
        <f t="shared" si="266"/>
        <v>17</v>
      </c>
      <c r="AI158" s="54">
        <f t="shared" si="267"/>
        <v>1</v>
      </c>
      <c r="AJ158" s="54">
        <f t="shared" si="268"/>
        <v>0</v>
      </c>
      <c r="AK158" s="54">
        <f t="shared" si="269"/>
        <v>1</v>
      </c>
      <c r="AL158" s="54">
        <f t="shared" si="270"/>
        <v>1</v>
      </c>
      <c r="AM158" s="54">
        <f t="shared" si="271"/>
        <v>0</v>
      </c>
      <c r="AN158" s="54">
        <f t="shared" si="272"/>
        <v>0</v>
      </c>
      <c r="AO158" s="54">
        <f t="shared" si="273"/>
        <v>0</v>
      </c>
      <c r="AP158" s="54">
        <f t="shared" si="274"/>
        <v>42</v>
      </c>
      <c r="AQ158" s="54">
        <f t="shared" si="294"/>
        <v>4.666666666666667</v>
      </c>
      <c r="AR158" s="58">
        <f t="shared" si="276"/>
        <v>3</v>
      </c>
      <c r="AS158" s="1">
        <f t="shared" si="277"/>
        <v>0</v>
      </c>
      <c r="AT158" s="1">
        <f t="shared" si="278"/>
        <v>1</v>
      </c>
      <c r="AU158" s="1">
        <f t="shared" si="279"/>
        <v>2</v>
      </c>
      <c r="AV158" s="1">
        <f t="shared" si="280"/>
        <v>1</v>
      </c>
      <c r="AW158" s="1">
        <f t="shared" si="281"/>
        <v>0</v>
      </c>
      <c r="AX158" s="1">
        <f t="shared" si="282"/>
        <v>2</v>
      </c>
      <c r="AY158" s="1" t="str">
        <f t="shared" si="204"/>
        <v>Robert Bosch</v>
      </c>
      <c r="AZ158" s="1" t="b">
        <f t="shared" si="205"/>
        <v>0</v>
      </c>
      <c r="BA158" s="1" t="str">
        <f t="shared" si="206"/>
        <v>Robert Bosch</v>
      </c>
      <c r="BB158" s="1">
        <f t="shared" si="207"/>
        <v>9</v>
      </c>
    </row>
    <row r="159" spans="1:54">
      <c r="A159" s="178"/>
      <c r="B159" s="55">
        <v>26</v>
      </c>
      <c r="C159" s="55">
        <v>8</v>
      </c>
      <c r="D159" s="54" t="str">
        <f>VLOOKUP((B159*10)+4,'Llistat de jugadors'!$K$3:$AQ$322,33,0)</f>
        <v>Anna Diaz</v>
      </c>
      <c r="E159" s="13">
        <v>10</v>
      </c>
      <c r="F159" s="13">
        <v>3</v>
      </c>
      <c r="G159" s="13">
        <v>6</v>
      </c>
      <c r="H159" s="55">
        <f t="shared" si="286"/>
        <v>19</v>
      </c>
      <c r="I159" s="54">
        <f t="shared" si="287"/>
        <v>1</v>
      </c>
      <c r="J159" s="54">
        <f t="shared" si="288"/>
        <v>1</v>
      </c>
      <c r="K159" s="54">
        <f t="shared" si="289"/>
        <v>0</v>
      </c>
      <c r="L159" s="54">
        <f t="shared" si="290"/>
        <v>1</v>
      </c>
      <c r="M159" s="54">
        <f t="shared" si="291"/>
        <v>0</v>
      </c>
      <c r="N159" s="54">
        <f t="shared" si="292"/>
        <v>0</v>
      </c>
      <c r="O159" s="54">
        <f t="shared" si="293"/>
        <v>0</v>
      </c>
      <c r="P159" s="55">
        <v>26</v>
      </c>
      <c r="Q159" s="54" t="str">
        <f t="shared" si="259"/>
        <v>Anna Diaz</v>
      </c>
      <c r="R159" s="12">
        <v>1</v>
      </c>
      <c r="S159" s="12">
        <v>3</v>
      </c>
      <c r="T159" s="12">
        <v>3</v>
      </c>
      <c r="U159" s="54">
        <f t="shared" si="260"/>
        <v>7</v>
      </c>
      <c r="V159" s="54">
        <f t="shared" si="285"/>
        <v>0</v>
      </c>
      <c r="W159" s="54">
        <f t="shared" si="283"/>
        <v>0</v>
      </c>
      <c r="X159" s="54">
        <f t="shared" si="284"/>
        <v>0</v>
      </c>
      <c r="Y159" s="54">
        <f t="shared" si="261"/>
        <v>2</v>
      </c>
      <c r="Z159" s="54">
        <f t="shared" si="262"/>
        <v>0</v>
      </c>
      <c r="AA159" s="54">
        <f t="shared" si="263"/>
        <v>1</v>
      </c>
      <c r="AB159" s="54">
        <f t="shared" si="264"/>
        <v>0</v>
      </c>
      <c r="AC159" s="55">
        <v>26</v>
      </c>
      <c r="AD159" s="54" t="str">
        <f t="shared" si="265"/>
        <v>Anna Diaz</v>
      </c>
      <c r="AE159" s="12">
        <v>2</v>
      </c>
      <c r="AF159" s="12">
        <v>0</v>
      </c>
      <c r="AG159" s="12">
        <v>10</v>
      </c>
      <c r="AH159" s="54">
        <f t="shared" si="266"/>
        <v>12</v>
      </c>
      <c r="AI159" s="54">
        <f t="shared" si="267"/>
        <v>1</v>
      </c>
      <c r="AJ159" s="54">
        <f t="shared" si="268"/>
        <v>0</v>
      </c>
      <c r="AK159" s="54">
        <f t="shared" si="269"/>
        <v>0</v>
      </c>
      <c r="AL159" s="54">
        <f t="shared" si="270"/>
        <v>0</v>
      </c>
      <c r="AM159" s="54">
        <f t="shared" si="271"/>
        <v>1</v>
      </c>
      <c r="AN159" s="54">
        <f t="shared" si="272"/>
        <v>0</v>
      </c>
      <c r="AO159" s="54">
        <f t="shared" si="273"/>
        <v>1</v>
      </c>
      <c r="AP159" s="54">
        <f t="shared" si="274"/>
        <v>38</v>
      </c>
      <c r="AQ159" s="54">
        <f t="shared" si="294"/>
        <v>4.2222222222222223</v>
      </c>
      <c r="AR159" s="58">
        <f t="shared" si="276"/>
        <v>2</v>
      </c>
      <c r="AS159" s="1">
        <f t="shared" si="277"/>
        <v>1</v>
      </c>
      <c r="AT159" s="1">
        <f t="shared" si="278"/>
        <v>0</v>
      </c>
      <c r="AU159" s="1">
        <f t="shared" si="279"/>
        <v>3</v>
      </c>
      <c r="AV159" s="1">
        <f t="shared" si="280"/>
        <v>1</v>
      </c>
      <c r="AW159" s="1">
        <f t="shared" si="281"/>
        <v>1</v>
      </c>
      <c r="AX159" s="1">
        <f t="shared" si="282"/>
        <v>1</v>
      </c>
      <c r="AY159" s="1" t="str">
        <f t="shared" si="204"/>
        <v>Anna Diaz</v>
      </c>
      <c r="AZ159" s="1" t="b">
        <f t="shared" si="205"/>
        <v>0</v>
      </c>
      <c r="BA159" s="1" t="str">
        <f t="shared" si="206"/>
        <v>Anna Diaz</v>
      </c>
      <c r="BB159" s="1">
        <f t="shared" si="207"/>
        <v>9</v>
      </c>
    </row>
    <row r="160" spans="1:54" ht="12.75" customHeight="1">
      <c r="A160" s="178"/>
      <c r="B160" s="55">
        <v>27</v>
      </c>
      <c r="C160" s="55">
        <v>9</v>
      </c>
      <c r="D160" s="54" t="str">
        <f>VLOOKUP((B160*10)+4,'Llistat de jugadors'!$K$3:$AQ$322,33,0)</f>
        <v>Cristina Pérez</v>
      </c>
      <c r="E160" s="13">
        <v>10</v>
      </c>
      <c r="F160" s="13">
        <v>4</v>
      </c>
      <c r="G160" s="13">
        <v>10</v>
      </c>
      <c r="H160" s="55">
        <f t="shared" si="286"/>
        <v>24</v>
      </c>
      <c r="I160" s="54">
        <f t="shared" si="287"/>
        <v>2</v>
      </c>
      <c r="J160" s="54">
        <f t="shared" si="288"/>
        <v>0</v>
      </c>
      <c r="K160" s="54">
        <f t="shared" si="289"/>
        <v>1</v>
      </c>
      <c r="L160" s="54">
        <f t="shared" si="290"/>
        <v>0</v>
      </c>
      <c r="M160" s="54">
        <f t="shared" si="291"/>
        <v>0</v>
      </c>
      <c r="N160" s="54">
        <f t="shared" si="292"/>
        <v>0</v>
      </c>
      <c r="O160" s="54">
        <f t="shared" si="293"/>
        <v>0</v>
      </c>
      <c r="P160" s="55">
        <v>27</v>
      </c>
      <c r="Q160" s="54" t="str">
        <f t="shared" si="259"/>
        <v>Cristina Pérez</v>
      </c>
      <c r="R160" s="12">
        <v>10</v>
      </c>
      <c r="S160" s="12">
        <v>10</v>
      </c>
      <c r="T160" s="12">
        <v>2</v>
      </c>
      <c r="U160" s="54">
        <f t="shared" si="260"/>
        <v>22</v>
      </c>
      <c r="V160" s="54">
        <f t="shared" si="285"/>
        <v>2</v>
      </c>
      <c r="W160" s="54">
        <f t="shared" si="283"/>
        <v>0</v>
      </c>
      <c r="X160" s="54">
        <f t="shared" si="284"/>
        <v>0</v>
      </c>
      <c r="Y160" s="54">
        <f t="shared" si="261"/>
        <v>0</v>
      </c>
      <c r="Z160" s="54">
        <f t="shared" si="262"/>
        <v>1</v>
      </c>
      <c r="AA160" s="54">
        <f t="shared" si="263"/>
        <v>0</v>
      </c>
      <c r="AB160" s="54">
        <f t="shared" si="264"/>
        <v>0</v>
      </c>
      <c r="AC160" s="55">
        <v>27</v>
      </c>
      <c r="AD160" s="54" t="str">
        <f t="shared" si="265"/>
        <v>Cristina Pérez</v>
      </c>
      <c r="AE160" s="12">
        <v>2</v>
      </c>
      <c r="AF160" s="12">
        <v>6</v>
      </c>
      <c r="AG160" s="12">
        <v>0</v>
      </c>
      <c r="AH160" s="54">
        <f t="shared" si="266"/>
        <v>8</v>
      </c>
      <c r="AI160" s="54">
        <f t="shared" si="267"/>
        <v>0</v>
      </c>
      <c r="AJ160" s="54">
        <f t="shared" si="268"/>
        <v>1</v>
      </c>
      <c r="AK160" s="54">
        <f t="shared" si="269"/>
        <v>0</v>
      </c>
      <c r="AL160" s="54">
        <f t="shared" si="270"/>
        <v>0</v>
      </c>
      <c r="AM160" s="54">
        <f t="shared" si="271"/>
        <v>1</v>
      </c>
      <c r="AN160" s="54">
        <f t="shared" si="272"/>
        <v>0</v>
      </c>
      <c r="AO160" s="54">
        <f t="shared" si="273"/>
        <v>1</v>
      </c>
      <c r="AP160" s="54">
        <f t="shared" si="274"/>
        <v>54</v>
      </c>
      <c r="AQ160" s="54">
        <f t="shared" si="294"/>
        <v>6</v>
      </c>
      <c r="AR160" s="58">
        <f t="shared" si="276"/>
        <v>4</v>
      </c>
      <c r="AS160" s="1">
        <f t="shared" si="277"/>
        <v>1</v>
      </c>
      <c r="AT160" s="1">
        <f t="shared" si="278"/>
        <v>1</v>
      </c>
      <c r="AU160" s="1">
        <f t="shared" si="279"/>
        <v>0</v>
      </c>
      <c r="AV160" s="1">
        <f t="shared" si="280"/>
        <v>2</v>
      </c>
      <c r="AW160" s="1">
        <f t="shared" si="281"/>
        <v>0</v>
      </c>
      <c r="AX160" s="1">
        <f t="shared" si="282"/>
        <v>1</v>
      </c>
      <c r="AY160" s="1" t="str">
        <f t="shared" si="204"/>
        <v>Cristina Pérez</v>
      </c>
      <c r="AZ160" s="1" t="b">
        <f t="shared" si="205"/>
        <v>0</v>
      </c>
      <c r="BA160" s="1" t="str">
        <f t="shared" si="206"/>
        <v>Cristina Pérez</v>
      </c>
      <c r="BB160" s="1">
        <f t="shared" si="207"/>
        <v>9</v>
      </c>
    </row>
    <row r="161" spans="1:54" ht="12.75" customHeight="1">
      <c r="A161" s="178"/>
      <c r="B161" s="55">
        <v>28</v>
      </c>
      <c r="C161" s="55">
        <v>10</v>
      </c>
      <c r="D161" s="54" t="str">
        <f>VLOOKUP((B161*10)+4,'Llistat de jugadors'!$K$3:$AQ$322,33,0)</f>
        <v>Pau Martí</v>
      </c>
      <c r="E161" s="13">
        <v>4</v>
      </c>
      <c r="F161" s="13">
        <v>4</v>
      </c>
      <c r="G161" s="13">
        <v>4</v>
      </c>
      <c r="H161" s="55">
        <f t="shared" si="286"/>
        <v>12</v>
      </c>
      <c r="I161" s="54">
        <f t="shared" si="287"/>
        <v>0</v>
      </c>
      <c r="J161" s="54">
        <f t="shared" si="288"/>
        <v>0</v>
      </c>
      <c r="K161" s="54">
        <f t="shared" si="289"/>
        <v>3</v>
      </c>
      <c r="L161" s="54">
        <f t="shared" si="290"/>
        <v>0</v>
      </c>
      <c r="M161" s="54">
        <f t="shared" si="291"/>
        <v>0</v>
      </c>
      <c r="N161" s="54">
        <f t="shared" si="292"/>
        <v>0</v>
      </c>
      <c r="O161" s="54">
        <f t="shared" si="293"/>
        <v>0</v>
      </c>
      <c r="P161" s="55">
        <v>28</v>
      </c>
      <c r="Q161" s="54" t="str">
        <f t="shared" si="259"/>
        <v>Pau Martí</v>
      </c>
      <c r="R161" s="12">
        <v>3</v>
      </c>
      <c r="S161" s="12">
        <v>0</v>
      </c>
      <c r="T161" s="12">
        <v>4</v>
      </c>
      <c r="U161" s="54">
        <f t="shared" si="260"/>
        <v>7</v>
      </c>
      <c r="V161" s="54">
        <f t="shared" si="285"/>
        <v>0</v>
      </c>
      <c r="W161" s="54">
        <f t="shared" si="283"/>
        <v>0</v>
      </c>
      <c r="X161" s="54">
        <f t="shared" si="284"/>
        <v>1</v>
      </c>
      <c r="Y161" s="54">
        <f t="shared" si="261"/>
        <v>1</v>
      </c>
      <c r="Z161" s="54">
        <f t="shared" si="262"/>
        <v>0</v>
      </c>
      <c r="AA161" s="54">
        <f t="shared" si="263"/>
        <v>0</v>
      </c>
      <c r="AB161" s="54">
        <f t="shared" si="264"/>
        <v>1</v>
      </c>
      <c r="AC161" s="55">
        <v>28</v>
      </c>
      <c r="AD161" s="54" t="str">
        <f t="shared" si="265"/>
        <v>Pau Martí</v>
      </c>
      <c r="AE161" s="12">
        <v>0</v>
      </c>
      <c r="AF161" s="12">
        <v>10</v>
      </c>
      <c r="AG161" s="12">
        <v>0</v>
      </c>
      <c r="AH161" s="54">
        <f t="shared" si="266"/>
        <v>10</v>
      </c>
      <c r="AI161" s="54">
        <f t="shared" si="267"/>
        <v>1</v>
      </c>
      <c r="AJ161" s="54">
        <f t="shared" si="268"/>
        <v>0</v>
      </c>
      <c r="AK161" s="54">
        <f t="shared" si="269"/>
        <v>0</v>
      </c>
      <c r="AL161" s="54">
        <f t="shared" si="270"/>
        <v>0</v>
      </c>
      <c r="AM161" s="54">
        <f t="shared" si="271"/>
        <v>0</v>
      </c>
      <c r="AN161" s="54">
        <f t="shared" si="272"/>
        <v>0</v>
      </c>
      <c r="AO161" s="54">
        <f t="shared" si="273"/>
        <v>2</v>
      </c>
      <c r="AP161" s="54">
        <f t="shared" si="274"/>
        <v>29</v>
      </c>
      <c r="AQ161" s="54">
        <f t="shared" si="294"/>
        <v>3.2222222222222223</v>
      </c>
      <c r="AR161" s="58">
        <f t="shared" si="276"/>
        <v>1</v>
      </c>
      <c r="AS161" s="1">
        <f t="shared" si="277"/>
        <v>0</v>
      </c>
      <c r="AT161" s="1">
        <f t="shared" si="278"/>
        <v>4</v>
      </c>
      <c r="AU161" s="1">
        <f t="shared" si="279"/>
        <v>1</v>
      </c>
      <c r="AV161" s="1">
        <f t="shared" si="280"/>
        <v>0</v>
      </c>
      <c r="AW161" s="1">
        <f t="shared" si="281"/>
        <v>0</v>
      </c>
      <c r="AX161" s="1">
        <f t="shared" si="282"/>
        <v>3</v>
      </c>
      <c r="AY161" s="1" t="str">
        <f t="shared" si="204"/>
        <v>Pau Martí</v>
      </c>
      <c r="AZ161" s="1" t="b">
        <f t="shared" si="205"/>
        <v>0</v>
      </c>
      <c r="BA161" s="1" t="str">
        <f t="shared" si="206"/>
        <v>Pau Martí</v>
      </c>
      <c r="BB161" s="1">
        <f t="shared" si="207"/>
        <v>9</v>
      </c>
    </row>
    <row r="162" spans="1:54" ht="12.75" customHeight="1">
      <c r="A162" s="178"/>
      <c r="B162" s="55">
        <v>29</v>
      </c>
      <c r="C162" s="55">
        <v>11</v>
      </c>
      <c r="D162" s="54" t="str">
        <f>VLOOKUP((B162*10)+4,'Llistat de jugadors'!$K$3:$AQ$322,33,0)</f>
        <v>Vero Entrena</v>
      </c>
      <c r="E162" s="13">
        <v>6</v>
      </c>
      <c r="F162" s="13">
        <v>10</v>
      </c>
      <c r="G162" s="13">
        <v>2</v>
      </c>
      <c r="H162" s="55">
        <f t="shared" si="286"/>
        <v>18</v>
      </c>
      <c r="I162" s="54">
        <f t="shared" si="287"/>
        <v>1</v>
      </c>
      <c r="J162" s="54">
        <f t="shared" si="288"/>
        <v>1</v>
      </c>
      <c r="K162" s="54">
        <f t="shared" si="289"/>
        <v>0</v>
      </c>
      <c r="L162" s="54">
        <f t="shared" si="290"/>
        <v>0</v>
      </c>
      <c r="M162" s="54">
        <f t="shared" si="291"/>
        <v>1</v>
      </c>
      <c r="N162" s="54">
        <f t="shared" si="292"/>
        <v>0</v>
      </c>
      <c r="O162" s="54">
        <f t="shared" si="293"/>
        <v>0</v>
      </c>
      <c r="P162" s="55">
        <v>29</v>
      </c>
      <c r="Q162" s="54" t="str">
        <f t="shared" si="259"/>
        <v>Vero Entrena</v>
      </c>
      <c r="R162" s="12">
        <v>3</v>
      </c>
      <c r="S162" s="12">
        <v>10</v>
      </c>
      <c r="T162" s="12">
        <v>10</v>
      </c>
      <c r="U162" s="54">
        <f t="shared" si="260"/>
        <v>23</v>
      </c>
      <c r="V162" s="54">
        <f t="shared" si="285"/>
        <v>2</v>
      </c>
      <c r="W162" s="54">
        <f t="shared" si="283"/>
        <v>0</v>
      </c>
      <c r="X162" s="54">
        <f t="shared" si="284"/>
        <v>0</v>
      </c>
      <c r="Y162" s="54">
        <f t="shared" si="261"/>
        <v>1</v>
      </c>
      <c r="Z162" s="54">
        <f t="shared" si="262"/>
        <v>0</v>
      </c>
      <c r="AA162" s="54">
        <f t="shared" si="263"/>
        <v>0</v>
      </c>
      <c r="AB162" s="54">
        <f t="shared" si="264"/>
        <v>0</v>
      </c>
      <c r="AC162" s="55">
        <v>29</v>
      </c>
      <c r="AD162" s="54" t="str">
        <f t="shared" si="265"/>
        <v>Vero Entrena</v>
      </c>
      <c r="AE162" s="12">
        <v>10</v>
      </c>
      <c r="AF162" s="12">
        <v>10</v>
      </c>
      <c r="AG162" s="12">
        <v>10</v>
      </c>
      <c r="AH162" s="54">
        <f t="shared" si="266"/>
        <v>30</v>
      </c>
      <c r="AI162" s="54">
        <f t="shared" si="267"/>
        <v>3</v>
      </c>
      <c r="AJ162" s="54">
        <f t="shared" si="268"/>
        <v>0</v>
      </c>
      <c r="AK162" s="54">
        <f t="shared" si="269"/>
        <v>0</v>
      </c>
      <c r="AL162" s="54">
        <f t="shared" si="270"/>
        <v>0</v>
      </c>
      <c r="AM162" s="54">
        <f t="shared" si="271"/>
        <v>0</v>
      </c>
      <c r="AN162" s="54">
        <f t="shared" si="272"/>
        <v>0</v>
      </c>
      <c r="AO162" s="54">
        <f t="shared" si="273"/>
        <v>0</v>
      </c>
      <c r="AP162" s="54">
        <f t="shared" si="274"/>
        <v>71</v>
      </c>
      <c r="AQ162" s="54">
        <f t="shared" si="294"/>
        <v>7.8888888888888893</v>
      </c>
      <c r="AR162" s="58">
        <f t="shared" si="276"/>
        <v>6</v>
      </c>
      <c r="AS162" s="1">
        <f t="shared" si="277"/>
        <v>1</v>
      </c>
      <c r="AT162" s="1">
        <f t="shared" si="278"/>
        <v>0</v>
      </c>
      <c r="AU162" s="1">
        <f t="shared" si="279"/>
        <v>1</v>
      </c>
      <c r="AV162" s="1">
        <f t="shared" si="280"/>
        <v>1</v>
      </c>
      <c r="AW162" s="1">
        <f t="shared" si="281"/>
        <v>0</v>
      </c>
      <c r="AX162" s="1">
        <f t="shared" si="282"/>
        <v>0</v>
      </c>
      <c r="AY162" s="1" t="str">
        <f t="shared" si="204"/>
        <v>Vero Entrena</v>
      </c>
      <c r="AZ162" s="1" t="b">
        <f t="shared" si="205"/>
        <v>0</v>
      </c>
      <c r="BA162" s="1" t="str">
        <f t="shared" si="206"/>
        <v>Vero Entrena</v>
      </c>
      <c r="BB162" s="1">
        <f t="shared" si="207"/>
        <v>9</v>
      </c>
    </row>
    <row r="163" spans="1:54" ht="12.75" customHeight="1">
      <c r="A163" s="178"/>
      <c r="B163" s="55">
        <v>30</v>
      </c>
      <c r="C163" s="55">
        <v>12</v>
      </c>
      <c r="D163" s="54" t="str">
        <f>VLOOKUP((B163*10)+4,'Llistat de jugadors'!$K$3:$AQ$322,33,0)</f>
        <v>Bernat García</v>
      </c>
      <c r="E163" s="13">
        <v>10</v>
      </c>
      <c r="F163" s="13">
        <v>3</v>
      </c>
      <c r="G163" s="13">
        <v>4</v>
      </c>
      <c r="H163" s="55">
        <f t="shared" si="286"/>
        <v>17</v>
      </c>
      <c r="I163" s="54">
        <f t="shared" si="287"/>
        <v>1</v>
      </c>
      <c r="J163" s="54">
        <f t="shared" si="288"/>
        <v>0</v>
      </c>
      <c r="K163" s="54">
        <f t="shared" si="289"/>
        <v>1</v>
      </c>
      <c r="L163" s="54">
        <f t="shared" si="290"/>
        <v>1</v>
      </c>
      <c r="M163" s="54">
        <f t="shared" si="291"/>
        <v>0</v>
      </c>
      <c r="N163" s="54">
        <f t="shared" si="292"/>
        <v>0</v>
      </c>
      <c r="O163" s="54">
        <f t="shared" si="293"/>
        <v>0</v>
      </c>
      <c r="P163" s="55">
        <v>30</v>
      </c>
      <c r="Q163" s="54" t="str">
        <f t="shared" si="259"/>
        <v>Bernat García</v>
      </c>
      <c r="R163" s="12">
        <v>10</v>
      </c>
      <c r="S163" s="12">
        <v>4</v>
      </c>
      <c r="T163" s="12">
        <v>10</v>
      </c>
      <c r="U163" s="54">
        <f t="shared" si="260"/>
        <v>24</v>
      </c>
      <c r="V163" s="54">
        <f t="shared" si="285"/>
        <v>2</v>
      </c>
      <c r="W163" s="54">
        <f t="shared" si="283"/>
        <v>0</v>
      </c>
      <c r="X163" s="54">
        <f t="shared" si="284"/>
        <v>1</v>
      </c>
      <c r="Y163" s="54">
        <f t="shared" si="261"/>
        <v>0</v>
      </c>
      <c r="Z163" s="54">
        <f t="shared" si="262"/>
        <v>0</v>
      </c>
      <c r="AA163" s="54">
        <f t="shared" si="263"/>
        <v>0</v>
      </c>
      <c r="AB163" s="54">
        <f t="shared" si="264"/>
        <v>0</v>
      </c>
      <c r="AC163" s="55">
        <v>30</v>
      </c>
      <c r="AD163" s="54" t="str">
        <f t="shared" si="265"/>
        <v>Bernat García</v>
      </c>
      <c r="AE163" s="12">
        <v>4</v>
      </c>
      <c r="AF163" s="12">
        <v>3</v>
      </c>
      <c r="AG163" s="12">
        <v>2</v>
      </c>
      <c r="AH163" s="54">
        <f t="shared" si="266"/>
        <v>9</v>
      </c>
      <c r="AI163" s="54">
        <f t="shared" si="267"/>
        <v>0</v>
      </c>
      <c r="AJ163" s="54">
        <f t="shared" si="268"/>
        <v>0</v>
      </c>
      <c r="AK163" s="54">
        <f t="shared" si="269"/>
        <v>1</v>
      </c>
      <c r="AL163" s="54">
        <f t="shared" si="270"/>
        <v>1</v>
      </c>
      <c r="AM163" s="54">
        <f t="shared" si="271"/>
        <v>1</v>
      </c>
      <c r="AN163" s="54">
        <f t="shared" si="272"/>
        <v>0</v>
      </c>
      <c r="AO163" s="54">
        <f t="shared" si="273"/>
        <v>0</v>
      </c>
      <c r="AP163" s="54">
        <f t="shared" si="274"/>
        <v>50</v>
      </c>
      <c r="AQ163" s="54">
        <f t="shared" si="294"/>
        <v>5.5555555555555554</v>
      </c>
      <c r="AR163" s="58">
        <f t="shared" si="276"/>
        <v>3</v>
      </c>
      <c r="AS163" s="1">
        <f t="shared" si="277"/>
        <v>0</v>
      </c>
      <c r="AT163" s="1">
        <f t="shared" si="278"/>
        <v>3</v>
      </c>
      <c r="AU163" s="1">
        <f t="shared" si="279"/>
        <v>2</v>
      </c>
      <c r="AV163" s="1">
        <f t="shared" si="280"/>
        <v>1</v>
      </c>
      <c r="AW163" s="1">
        <f t="shared" si="281"/>
        <v>0</v>
      </c>
      <c r="AX163" s="1">
        <f t="shared" si="282"/>
        <v>0</v>
      </c>
      <c r="AY163" s="1" t="str">
        <f t="shared" ref="AY163:AY226" si="295">IF(AG163="","",AD163)</f>
        <v>Bernat García</v>
      </c>
      <c r="AZ163" s="1" t="b">
        <f t="shared" ref="AZ163:AZ226" si="296">ISERROR(D163)</f>
        <v>0</v>
      </c>
      <c r="BA163" s="1" t="str">
        <f t="shared" ref="BA163:BA226" si="297">IF(AZ163,"",D163)</f>
        <v>Bernat García</v>
      </c>
      <c r="BB163" s="1">
        <f t="shared" ref="BB163:BB226" si="298">IF(AZ163,"",(9-(COUNTBLANK(E163:AG163))))</f>
        <v>9</v>
      </c>
    </row>
    <row r="164" spans="1:54" ht="12.75" customHeight="1">
      <c r="A164" s="178"/>
      <c r="B164" s="55">
        <v>31</v>
      </c>
      <c r="C164" s="55">
        <v>13</v>
      </c>
      <c r="D164" s="54" t="str">
        <f>VLOOKUP((B164*10)+4,'Llistat de jugadors'!$K$3:$AQ$322,33,0)</f>
        <v>Mónica Muñoz</v>
      </c>
      <c r="E164" s="13">
        <v>10</v>
      </c>
      <c r="F164" s="13">
        <v>3</v>
      </c>
      <c r="G164" s="13">
        <v>3</v>
      </c>
      <c r="H164" s="55">
        <f t="shared" si="286"/>
        <v>16</v>
      </c>
      <c r="I164" s="54">
        <f t="shared" si="287"/>
        <v>1</v>
      </c>
      <c r="J164" s="54">
        <f t="shared" si="288"/>
        <v>0</v>
      </c>
      <c r="K164" s="54">
        <f t="shared" si="289"/>
        <v>0</v>
      </c>
      <c r="L164" s="54">
        <f t="shared" si="290"/>
        <v>2</v>
      </c>
      <c r="M164" s="54">
        <f t="shared" si="291"/>
        <v>0</v>
      </c>
      <c r="N164" s="54">
        <f t="shared" si="292"/>
        <v>0</v>
      </c>
      <c r="O164" s="54">
        <f t="shared" si="293"/>
        <v>0</v>
      </c>
      <c r="P164" s="55">
        <v>31</v>
      </c>
      <c r="Q164" s="54" t="str">
        <f t="shared" ref="Q164:Q173" si="299">D164</f>
        <v>Mónica Muñoz</v>
      </c>
      <c r="R164" s="12">
        <v>4</v>
      </c>
      <c r="S164" s="12">
        <v>6</v>
      </c>
      <c r="T164" s="12">
        <v>10</v>
      </c>
      <c r="U164" s="54">
        <f t="shared" ref="U164:U173" si="300">R164+S164+T164</f>
        <v>20</v>
      </c>
      <c r="V164" s="54">
        <f t="shared" ref="V164:V173" si="301">COUNTIF(R164:T164,10)</f>
        <v>1</v>
      </c>
      <c r="W164" s="54">
        <f t="shared" ref="W164:W173" si="302">COUNTIF(R164:T164,6)</f>
        <v>1</v>
      </c>
      <c r="X164" s="54">
        <f t="shared" ref="X164:X173" si="303">COUNTIF(R164:T164,4)</f>
        <v>1</v>
      </c>
      <c r="Y164" s="54">
        <f t="shared" ref="Y164:Y173" si="304">COUNTIF(R164:T164,3)</f>
        <v>0</v>
      </c>
      <c r="Z164" s="54">
        <f t="shared" ref="Z164:Z173" si="305">COUNTIF(R164:T164,2)</f>
        <v>0</v>
      </c>
      <c r="AA164" s="54">
        <f t="shared" ref="AA164:AA173" si="306">COUNTIF(R164:T164,1)</f>
        <v>0</v>
      </c>
      <c r="AB164" s="54">
        <f t="shared" ref="AB164:AB173" si="307">COUNTIF(R164:T164,0)</f>
        <v>0</v>
      </c>
      <c r="AC164" s="55">
        <v>31</v>
      </c>
      <c r="AD164" s="54" t="str">
        <f t="shared" si="265"/>
        <v>Mónica Muñoz</v>
      </c>
      <c r="AE164" s="12">
        <v>2</v>
      </c>
      <c r="AF164" s="12">
        <v>4</v>
      </c>
      <c r="AG164" s="12">
        <v>6</v>
      </c>
      <c r="AH164" s="54">
        <f t="shared" ref="AH164:AH173" si="308">AE164+AF164+AG164</f>
        <v>12</v>
      </c>
      <c r="AI164" s="54">
        <f t="shared" ref="AI164:AI173" si="309">COUNTIF(AE164:AG164,10)</f>
        <v>0</v>
      </c>
      <c r="AJ164" s="54">
        <f t="shared" ref="AJ164:AJ173" si="310">COUNTIF(AE164:AG164,6)</f>
        <v>1</v>
      </c>
      <c r="AK164" s="54">
        <f t="shared" ref="AK164:AK173" si="311">COUNTIF(AE164:AG164,4)</f>
        <v>1</v>
      </c>
      <c r="AL164" s="54">
        <f t="shared" ref="AL164:AL173" si="312">COUNTIF(AE164:AG164,3)</f>
        <v>0</v>
      </c>
      <c r="AM164" s="54">
        <f t="shared" ref="AM164:AM173" si="313">COUNTIF(AE164:AG164,2)</f>
        <v>1</v>
      </c>
      <c r="AN164" s="54">
        <f t="shared" ref="AN164:AN173" si="314">COUNTIF(AE164:AG164,1)</f>
        <v>0</v>
      </c>
      <c r="AO164" s="54">
        <f t="shared" ref="AO164:AO173" si="315">COUNTIF(AE164:AG164,0)</f>
        <v>0</v>
      </c>
      <c r="AP164" s="54">
        <f t="shared" ref="AP164:AP173" si="316">H164+U164+AH164</f>
        <v>48</v>
      </c>
      <c r="AQ164" s="54">
        <f t="shared" si="294"/>
        <v>5.333333333333333</v>
      </c>
      <c r="AR164" s="58">
        <f t="shared" ref="AR164:AR173" si="317">I164+V164+AI164</f>
        <v>2</v>
      </c>
      <c r="AS164" s="1">
        <f t="shared" ref="AS164:AS173" si="318">J164+W164+AJ164</f>
        <v>2</v>
      </c>
      <c r="AT164" s="1">
        <f t="shared" ref="AT164:AT173" si="319">K164+X164+AK164</f>
        <v>2</v>
      </c>
      <c r="AU164" s="1">
        <f t="shared" ref="AU164:AU173" si="320">L164+Y164+AL164</f>
        <v>2</v>
      </c>
      <c r="AV164" s="1">
        <f t="shared" ref="AV164:AV173" si="321">M164+Z164+AM164</f>
        <v>1</v>
      </c>
      <c r="AW164" s="1">
        <f t="shared" ref="AW164:AW173" si="322">N164+AA164+AN164</f>
        <v>0</v>
      </c>
      <c r="AX164" s="1">
        <f t="shared" ref="AX164:AX173" si="323">O164+AB164+AO164</f>
        <v>0</v>
      </c>
      <c r="AY164" s="1" t="str">
        <f t="shared" si="295"/>
        <v>Mónica Muñoz</v>
      </c>
      <c r="AZ164" s="1" t="b">
        <f t="shared" si="296"/>
        <v>0</v>
      </c>
      <c r="BA164" s="1" t="str">
        <f t="shared" si="297"/>
        <v>Mónica Muñoz</v>
      </c>
      <c r="BB164" s="1">
        <f t="shared" si="298"/>
        <v>9</v>
      </c>
    </row>
    <row r="165" spans="1:54" ht="12.75" customHeight="1">
      <c r="A165" s="178"/>
      <c r="B165" s="55">
        <v>32</v>
      </c>
      <c r="C165" s="55">
        <v>14</v>
      </c>
      <c r="D165" s="54" t="str">
        <f>VLOOKUP((B165*10)+4,'Llistat de jugadors'!$K$3:$AQ$322,33,0)</f>
        <v>Marc Nicolau</v>
      </c>
      <c r="E165" s="13">
        <v>10</v>
      </c>
      <c r="F165" s="13">
        <v>10</v>
      </c>
      <c r="G165" s="13">
        <v>2</v>
      </c>
      <c r="H165" s="55">
        <f t="shared" si="286"/>
        <v>22</v>
      </c>
      <c r="I165" s="54">
        <f t="shared" si="287"/>
        <v>2</v>
      </c>
      <c r="J165" s="54">
        <f t="shared" si="288"/>
        <v>0</v>
      </c>
      <c r="K165" s="54">
        <f t="shared" si="289"/>
        <v>0</v>
      </c>
      <c r="L165" s="54">
        <f t="shared" si="290"/>
        <v>0</v>
      </c>
      <c r="M165" s="54">
        <f t="shared" si="291"/>
        <v>1</v>
      </c>
      <c r="N165" s="54">
        <f t="shared" si="292"/>
        <v>0</v>
      </c>
      <c r="O165" s="54">
        <f t="shared" si="293"/>
        <v>0</v>
      </c>
      <c r="P165" s="55">
        <v>32</v>
      </c>
      <c r="Q165" s="54" t="str">
        <f t="shared" si="299"/>
        <v>Marc Nicolau</v>
      </c>
      <c r="R165" s="12">
        <v>10</v>
      </c>
      <c r="S165" s="12">
        <v>10</v>
      </c>
      <c r="T165" s="12">
        <v>3</v>
      </c>
      <c r="U165" s="54">
        <f t="shared" si="300"/>
        <v>23</v>
      </c>
      <c r="V165" s="54">
        <f t="shared" si="301"/>
        <v>2</v>
      </c>
      <c r="W165" s="54">
        <f t="shared" si="302"/>
        <v>0</v>
      </c>
      <c r="X165" s="54">
        <f t="shared" si="303"/>
        <v>0</v>
      </c>
      <c r="Y165" s="54">
        <f t="shared" si="304"/>
        <v>1</v>
      </c>
      <c r="Z165" s="54">
        <f t="shared" si="305"/>
        <v>0</v>
      </c>
      <c r="AA165" s="54">
        <f t="shared" si="306"/>
        <v>0</v>
      </c>
      <c r="AB165" s="54">
        <f t="shared" si="307"/>
        <v>0</v>
      </c>
      <c r="AC165" s="55">
        <v>32</v>
      </c>
      <c r="AD165" s="54" t="str">
        <f t="shared" si="265"/>
        <v>Marc Nicolau</v>
      </c>
      <c r="AE165" s="12">
        <v>4</v>
      </c>
      <c r="AF165" s="12">
        <v>10</v>
      </c>
      <c r="AG165" s="12">
        <v>2</v>
      </c>
      <c r="AH165" s="54">
        <f t="shared" si="308"/>
        <v>16</v>
      </c>
      <c r="AI165" s="54">
        <f t="shared" si="309"/>
        <v>1</v>
      </c>
      <c r="AJ165" s="54">
        <f t="shared" si="310"/>
        <v>0</v>
      </c>
      <c r="AK165" s="54">
        <f t="shared" si="311"/>
        <v>1</v>
      </c>
      <c r="AL165" s="54">
        <f t="shared" si="312"/>
        <v>0</v>
      </c>
      <c r="AM165" s="54">
        <f t="shared" si="313"/>
        <v>1</v>
      </c>
      <c r="AN165" s="54">
        <f t="shared" si="314"/>
        <v>0</v>
      </c>
      <c r="AO165" s="54">
        <f t="shared" si="315"/>
        <v>0</v>
      </c>
      <c r="AP165" s="54">
        <f t="shared" si="316"/>
        <v>61</v>
      </c>
      <c r="AQ165" s="54">
        <f t="shared" si="294"/>
        <v>6.7777777777777777</v>
      </c>
      <c r="AR165" s="58">
        <f t="shared" si="317"/>
        <v>5</v>
      </c>
      <c r="AS165" s="1">
        <f t="shared" si="318"/>
        <v>0</v>
      </c>
      <c r="AT165" s="1">
        <f t="shared" si="319"/>
        <v>1</v>
      </c>
      <c r="AU165" s="1">
        <f t="shared" si="320"/>
        <v>1</v>
      </c>
      <c r="AV165" s="1">
        <f t="shared" si="321"/>
        <v>2</v>
      </c>
      <c r="AW165" s="1">
        <f t="shared" si="322"/>
        <v>0</v>
      </c>
      <c r="AX165" s="1">
        <f t="shared" si="323"/>
        <v>0</v>
      </c>
      <c r="AY165" s="1" t="str">
        <f t="shared" si="295"/>
        <v>Marc Nicolau</v>
      </c>
      <c r="AZ165" s="1" t="b">
        <f t="shared" si="296"/>
        <v>0</v>
      </c>
      <c r="BA165" s="1" t="str">
        <f t="shared" si="297"/>
        <v>Marc Nicolau</v>
      </c>
      <c r="BB165" s="1">
        <f t="shared" si="298"/>
        <v>9</v>
      </c>
    </row>
    <row r="166" spans="1:54" ht="12.75" customHeight="1">
      <c r="A166" s="178"/>
      <c r="B166" s="55">
        <v>33</v>
      </c>
      <c r="C166" s="55">
        <v>15</v>
      </c>
      <c r="D166" s="54" t="str">
        <f>VLOOKUP((B166*10)+4,'Llistat de jugadors'!$K$3:$AQ$322,33,0)</f>
        <v>Nàdia Pla</v>
      </c>
      <c r="E166" s="13">
        <v>2</v>
      </c>
      <c r="F166" s="13">
        <v>3</v>
      </c>
      <c r="G166" s="13">
        <v>0</v>
      </c>
      <c r="H166" s="55">
        <f t="shared" si="286"/>
        <v>5</v>
      </c>
      <c r="I166" s="54">
        <f t="shared" si="287"/>
        <v>0</v>
      </c>
      <c r="J166" s="54">
        <f t="shared" si="288"/>
        <v>0</v>
      </c>
      <c r="K166" s="54">
        <f t="shared" si="289"/>
        <v>0</v>
      </c>
      <c r="L166" s="54">
        <f t="shared" si="290"/>
        <v>1</v>
      </c>
      <c r="M166" s="54">
        <f t="shared" si="291"/>
        <v>1</v>
      </c>
      <c r="N166" s="54">
        <f t="shared" si="292"/>
        <v>0</v>
      </c>
      <c r="O166" s="54">
        <f t="shared" si="293"/>
        <v>1</v>
      </c>
      <c r="P166" s="55">
        <v>33</v>
      </c>
      <c r="Q166" s="54" t="str">
        <f t="shared" si="299"/>
        <v>Nàdia Pla</v>
      </c>
      <c r="R166" s="12">
        <v>0</v>
      </c>
      <c r="S166" s="12">
        <v>10</v>
      </c>
      <c r="T166" s="12">
        <v>10</v>
      </c>
      <c r="U166" s="54">
        <f t="shared" si="300"/>
        <v>20</v>
      </c>
      <c r="V166" s="54">
        <f t="shared" si="301"/>
        <v>2</v>
      </c>
      <c r="W166" s="54">
        <f t="shared" si="302"/>
        <v>0</v>
      </c>
      <c r="X166" s="54">
        <f t="shared" si="303"/>
        <v>0</v>
      </c>
      <c r="Y166" s="54">
        <f t="shared" si="304"/>
        <v>0</v>
      </c>
      <c r="Z166" s="54">
        <f t="shared" si="305"/>
        <v>0</v>
      </c>
      <c r="AA166" s="54">
        <f t="shared" si="306"/>
        <v>0</v>
      </c>
      <c r="AB166" s="54">
        <f t="shared" si="307"/>
        <v>1</v>
      </c>
      <c r="AC166" s="55">
        <v>33</v>
      </c>
      <c r="AD166" s="54" t="str">
        <f t="shared" si="265"/>
        <v>Nàdia Pla</v>
      </c>
      <c r="AE166" s="12">
        <v>2</v>
      </c>
      <c r="AF166" s="12">
        <v>6</v>
      </c>
      <c r="AG166" s="12">
        <v>4</v>
      </c>
      <c r="AH166" s="54">
        <f t="shared" si="308"/>
        <v>12</v>
      </c>
      <c r="AI166" s="54">
        <f t="shared" si="309"/>
        <v>0</v>
      </c>
      <c r="AJ166" s="54">
        <f t="shared" si="310"/>
        <v>1</v>
      </c>
      <c r="AK166" s="54">
        <f t="shared" si="311"/>
        <v>1</v>
      </c>
      <c r="AL166" s="54">
        <f t="shared" si="312"/>
        <v>0</v>
      </c>
      <c r="AM166" s="54">
        <f t="shared" si="313"/>
        <v>1</v>
      </c>
      <c r="AN166" s="54">
        <f t="shared" si="314"/>
        <v>0</v>
      </c>
      <c r="AO166" s="54">
        <f t="shared" si="315"/>
        <v>0</v>
      </c>
      <c r="AP166" s="54">
        <f t="shared" si="316"/>
        <v>37</v>
      </c>
      <c r="AQ166" s="54">
        <f t="shared" si="294"/>
        <v>4.1111111111111107</v>
      </c>
      <c r="AR166" s="58">
        <f t="shared" si="317"/>
        <v>2</v>
      </c>
      <c r="AS166" s="1">
        <f t="shared" si="318"/>
        <v>1</v>
      </c>
      <c r="AT166" s="1">
        <f t="shared" si="319"/>
        <v>1</v>
      </c>
      <c r="AU166" s="1">
        <f t="shared" si="320"/>
        <v>1</v>
      </c>
      <c r="AV166" s="1">
        <f t="shared" si="321"/>
        <v>2</v>
      </c>
      <c r="AW166" s="1">
        <f t="shared" si="322"/>
        <v>0</v>
      </c>
      <c r="AX166" s="1">
        <f t="shared" si="323"/>
        <v>2</v>
      </c>
      <c r="AY166" s="1" t="str">
        <f t="shared" si="295"/>
        <v>Nàdia Pla</v>
      </c>
      <c r="AZ166" s="1" t="b">
        <f t="shared" si="296"/>
        <v>0</v>
      </c>
      <c r="BA166" s="1" t="str">
        <f t="shared" si="297"/>
        <v>Nàdia Pla</v>
      </c>
      <c r="BB166" s="1">
        <f t="shared" si="298"/>
        <v>9</v>
      </c>
    </row>
    <row r="167" spans="1:54" ht="12.75" customHeight="1">
      <c r="A167" s="178"/>
      <c r="B167" s="55">
        <v>34</v>
      </c>
      <c r="C167" s="55">
        <v>16</v>
      </c>
      <c r="D167" s="54" t="str">
        <f>VLOOKUP((B167*10)+4,'Llistat de jugadors'!$K$3:$AQ$322,33,0)</f>
        <v>Carles Llopart</v>
      </c>
      <c r="E167" s="13">
        <v>2</v>
      </c>
      <c r="F167" s="13">
        <v>0</v>
      </c>
      <c r="G167" s="13">
        <v>2</v>
      </c>
      <c r="H167" s="55">
        <f t="shared" si="286"/>
        <v>4</v>
      </c>
      <c r="I167" s="54">
        <f t="shared" si="287"/>
        <v>0</v>
      </c>
      <c r="J167" s="54">
        <f t="shared" si="288"/>
        <v>0</v>
      </c>
      <c r="K167" s="54">
        <f t="shared" si="289"/>
        <v>0</v>
      </c>
      <c r="L167" s="54">
        <f t="shared" si="290"/>
        <v>0</v>
      </c>
      <c r="M167" s="54">
        <f t="shared" si="291"/>
        <v>2</v>
      </c>
      <c r="N167" s="54">
        <f t="shared" si="292"/>
        <v>0</v>
      </c>
      <c r="O167" s="54">
        <f t="shared" si="293"/>
        <v>1</v>
      </c>
      <c r="P167" s="55">
        <v>34</v>
      </c>
      <c r="Q167" s="54" t="str">
        <f t="shared" si="299"/>
        <v>Carles Llopart</v>
      </c>
      <c r="R167" s="12">
        <v>4</v>
      </c>
      <c r="S167" s="12">
        <v>4</v>
      </c>
      <c r="T167" s="12">
        <v>6</v>
      </c>
      <c r="U167" s="54">
        <f t="shared" si="300"/>
        <v>14</v>
      </c>
      <c r="V167" s="54">
        <f t="shared" si="301"/>
        <v>0</v>
      </c>
      <c r="W167" s="54">
        <f t="shared" si="302"/>
        <v>1</v>
      </c>
      <c r="X167" s="54">
        <f t="shared" si="303"/>
        <v>2</v>
      </c>
      <c r="Y167" s="54">
        <f t="shared" si="304"/>
        <v>0</v>
      </c>
      <c r="Z167" s="54">
        <f t="shared" si="305"/>
        <v>0</v>
      </c>
      <c r="AA167" s="54">
        <f t="shared" si="306"/>
        <v>0</v>
      </c>
      <c r="AB167" s="54">
        <f t="shared" si="307"/>
        <v>0</v>
      </c>
      <c r="AC167" s="55">
        <v>34</v>
      </c>
      <c r="AD167" s="54" t="str">
        <f t="shared" si="265"/>
        <v>Carles Llopart</v>
      </c>
      <c r="AE167" s="12">
        <v>2</v>
      </c>
      <c r="AF167" s="12">
        <v>6</v>
      </c>
      <c r="AG167" s="12">
        <v>2</v>
      </c>
      <c r="AH167" s="54">
        <f t="shared" si="308"/>
        <v>10</v>
      </c>
      <c r="AI167" s="54">
        <f t="shared" si="309"/>
        <v>0</v>
      </c>
      <c r="AJ167" s="54">
        <f t="shared" si="310"/>
        <v>1</v>
      </c>
      <c r="AK167" s="54">
        <f t="shared" si="311"/>
        <v>0</v>
      </c>
      <c r="AL167" s="54">
        <f t="shared" si="312"/>
        <v>0</v>
      </c>
      <c r="AM167" s="54">
        <f t="shared" si="313"/>
        <v>2</v>
      </c>
      <c r="AN167" s="54">
        <f t="shared" si="314"/>
        <v>0</v>
      </c>
      <c r="AO167" s="54">
        <f t="shared" si="315"/>
        <v>0</v>
      </c>
      <c r="AP167" s="54">
        <f t="shared" si="316"/>
        <v>28</v>
      </c>
      <c r="AQ167" s="54">
        <f t="shared" si="294"/>
        <v>3.1111111111111112</v>
      </c>
      <c r="AR167" s="58">
        <f t="shared" si="317"/>
        <v>0</v>
      </c>
      <c r="AS167" s="1">
        <f t="shared" si="318"/>
        <v>2</v>
      </c>
      <c r="AT167" s="1">
        <f t="shared" si="319"/>
        <v>2</v>
      </c>
      <c r="AU167" s="1">
        <f t="shared" si="320"/>
        <v>0</v>
      </c>
      <c r="AV167" s="1">
        <f t="shared" si="321"/>
        <v>4</v>
      </c>
      <c r="AW167" s="1">
        <f t="shared" si="322"/>
        <v>0</v>
      </c>
      <c r="AX167" s="1">
        <f t="shared" si="323"/>
        <v>1</v>
      </c>
      <c r="AY167" s="1" t="str">
        <f t="shared" si="295"/>
        <v>Carles Llopart</v>
      </c>
      <c r="AZ167" s="1" t="b">
        <f t="shared" si="296"/>
        <v>0</v>
      </c>
      <c r="BA167" s="1" t="str">
        <f t="shared" si="297"/>
        <v>Carles Llopart</v>
      </c>
      <c r="BB167" s="1">
        <f t="shared" si="298"/>
        <v>9</v>
      </c>
    </row>
    <row r="168" spans="1:54" ht="12.75" customHeight="1">
      <c r="A168" s="178"/>
      <c r="B168" s="55">
        <v>35</v>
      </c>
      <c r="C168" s="55">
        <v>17</v>
      </c>
      <c r="D168" s="54" t="str">
        <f>VLOOKUP((B168*10)+4,'Llistat de jugadors'!$K$3:$AQ$322,33,0)</f>
        <v>Jordi Durán</v>
      </c>
      <c r="E168" s="13">
        <v>3</v>
      </c>
      <c r="F168" s="13">
        <v>10</v>
      </c>
      <c r="G168" s="13">
        <v>3</v>
      </c>
      <c r="H168" s="55">
        <f t="shared" si="286"/>
        <v>16</v>
      </c>
      <c r="I168" s="54">
        <f t="shared" si="287"/>
        <v>1</v>
      </c>
      <c r="J168" s="54">
        <f t="shared" si="288"/>
        <v>0</v>
      </c>
      <c r="K168" s="54">
        <f t="shared" si="289"/>
        <v>0</v>
      </c>
      <c r="L168" s="54">
        <f t="shared" si="290"/>
        <v>2</v>
      </c>
      <c r="M168" s="54">
        <f t="shared" si="291"/>
        <v>0</v>
      </c>
      <c r="N168" s="54">
        <f t="shared" si="292"/>
        <v>0</v>
      </c>
      <c r="O168" s="54">
        <f t="shared" si="293"/>
        <v>0</v>
      </c>
      <c r="P168" s="55">
        <v>35</v>
      </c>
      <c r="Q168" s="54" t="str">
        <f t="shared" si="299"/>
        <v>Jordi Durán</v>
      </c>
      <c r="R168" s="12">
        <v>4</v>
      </c>
      <c r="S168" s="12">
        <v>2</v>
      </c>
      <c r="T168" s="12">
        <v>10</v>
      </c>
      <c r="U168" s="54">
        <f t="shared" si="300"/>
        <v>16</v>
      </c>
      <c r="V168" s="54">
        <f t="shared" si="301"/>
        <v>1</v>
      </c>
      <c r="W168" s="54">
        <f t="shared" si="302"/>
        <v>0</v>
      </c>
      <c r="X168" s="54">
        <f t="shared" si="303"/>
        <v>1</v>
      </c>
      <c r="Y168" s="54">
        <f t="shared" si="304"/>
        <v>0</v>
      </c>
      <c r="Z168" s="54">
        <f t="shared" si="305"/>
        <v>1</v>
      </c>
      <c r="AA168" s="54">
        <f t="shared" si="306"/>
        <v>0</v>
      </c>
      <c r="AB168" s="54">
        <f t="shared" si="307"/>
        <v>0</v>
      </c>
      <c r="AC168" s="55">
        <v>35</v>
      </c>
      <c r="AD168" s="54" t="str">
        <f t="shared" si="265"/>
        <v>Jordi Durán</v>
      </c>
      <c r="AE168" s="12">
        <v>4</v>
      </c>
      <c r="AF168" s="12">
        <v>1</v>
      </c>
      <c r="AG168" s="12">
        <v>6</v>
      </c>
      <c r="AH168" s="54">
        <f t="shared" si="308"/>
        <v>11</v>
      </c>
      <c r="AI168" s="54">
        <f t="shared" si="309"/>
        <v>0</v>
      </c>
      <c r="AJ168" s="54">
        <f t="shared" si="310"/>
        <v>1</v>
      </c>
      <c r="AK168" s="54">
        <f t="shared" si="311"/>
        <v>1</v>
      </c>
      <c r="AL168" s="54">
        <f t="shared" si="312"/>
        <v>0</v>
      </c>
      <c r="AM168" s="54">
        <f t="shared" si="313"/>
        <v>0</v>
      </c>
      <c r="AN168" s="54">
        <f t="shared" si="314"/>
        <v>1</v>
      </c>
      <c r="AO168" s="54">
        <f t="shared" si="315"/>
        <v>0</v>
      </c>
      <c r="AP168" s="54">
        <f t="shared" si="316"/>
        <v>43</v>
      </c>
      <c r="AQ168" s="54">
        <f t="shared" si="294"/>
        <v>4.7777777777777777</v>
      </c>
      <c r="AR168" s="58">
        <f t="shared" si="317"/>
        <v>2</v>
      </c>
      <c r="AS168" s="1">
        <f t="shared" si="318"/>
        <v>1</v>
      </c>
      <c r="AT168" s="1">
        <f t="shared" si="319"/>
        <v>2</v>
      </c>
      <c r="AU168" s="1">
        <f t="shared" si="320"/>
        <v>2</v>
      </c>
      <c r="AV168" s="1">
        <f t="shared" si="321"/>
        <v>1</v>
      </c>
      <c r="AW168" s="1">
        <f t="shared" si="322"/>
        <v>1</v>
      </c>
      <c r="AX168" s="1">
        <f t="shared" si="323"/>
        <v>0</v>
      </c>
      <c r="AY168" s="1" t="str">
        <f t="shared" si="295"/>
        <v>Jordi Durán</v>
      </c>
      <c r="AZ168" s="1" t="b">
        <f t="shared" si="296"/>
        <v>0</v>
      </c>
      <c r="BA168" s="1" t="str">
        <f t="shared" si="297"/>
        <v>Jordi Durán</v>
      </c>
      <c r="BB168" s="1">
        <f t="shared" si="298"/>
        <v>9</v>
      </c>
    </row>
    <row r="169" spans="1:54" ht="12.75" customHeight="1">
      <c r="A169" s="178"/>
      <c r="B169" s="55">
        <v>36</v>
      </c>
      <c r="C169" s="55">
        <v>18</v>
      </c>
      <c r="D169" s="54" t="str">
        <f>VLOOKUP((B169*10)+4,'Llistat de jugadors'!$K$3:$AQ$322,33,0)</f>
        <v>Carlos Martín</v>
      </c>
      <c r="E169" s="13">
        <v>10</v>
      </c>
      <c r="F169" s="13">
        <v>10</v>
      </c>
      <c r="G169" s="13">
        <v>10</v>
      </c>
      <c r="H169" s="55">
        <f t="shared" si="286"/>
        <v>30</v>
      </c>
      <c r="I169" s="54">
        <f t="shared" si="287"/>
        <v>3</v>
      </c>
      <c r="J169" s="54">
        <f t="shared" si="288"/>
        <v>0</v>
      </c>
      <c r="K169" s="54">
        <f t="shared" si="289"/>
        <v>0</v>
      </c>
      <c r="L169" s="54">
        <f t="shared" si="290"/>
        <v>0</v>
      </c>
      <c r="M169" s="54">
        <f t="shared" si="291"/>
        <v>0</v>
      </c>
      <c r="N169" s="54">
        <f t="shared" si="292"/>
        <v>0</v>
      </c>
      <c r="O169" s="54">
        <f t="shared" si="293"/>
        <v>0</v>
      </c>
      <c r="P169" s="55">
        <v>36</v>
      </c>
      <c r="Q169" s="54" t="str">
        <f t="shared" si="299"/>
        <v>Carlos Martín</v>
      </c>
      <c r="R169" s="12">
        <v>10</v>
      </c>
      <c r="S169" s="12">
        <v>4</v>
      </c>
      <c r="T169" s="12">
        <v>10</v>
      </c>
      <c r="U169" s="54">
        <f t="shared" si="300"/>
        <v>24</v>
      </c>
      <c r="V169" s="54">
        <f t="shared" si="301"/>
        <v>2</v>
      </c>
      <c r="W169" s="54">
        <f t="shared" si="302"/>
        <v>0</v>
      </c>
      <c r="X169" s="54">
        <f t="shared" si="303"/>
        <v>1</v>
      </c>
      <c r="Y169" s="54">
        <f t="shared" si="304"/>
        <v>0</v>
      </c>
      <c r="Z169" s="54">
        <f t="shared" si="305"/>
        <v>0</v>
      </c>
      <c r="AA169" s="54">
        <f t="shared" si="306"/>
        <v>0</v>
      </c>
      <c r="AB169" s="54">
        <f t="shared" si="307"/>
        <v>0</v>
      </c>
      <c r="AC169" s="55">
        <v>36</v>
      </c>
      <c r="AD169" s="54" t="str">
        <f t="shared" si="265"/>
        <v>Carlos Martín</v>
      </c>
      <c r="AE169" s="12">
        <v>10</v>
      </c>
      <c r="AF169" s="12">
        <v>10</v>
      </c>
      <c r="AG169" s="12">
        <v>10</v>
      </c>
      <c r="AH169" s="54">
        <f t="shared" si="308"/>
        <v>30</v>
      </c>
      <c r="AI169" s="54">
        <f t="shared" si="309"/>
        <v>3</v>
      </c>
      <c r="AJ169" s="54">
        <f t="shared" si="310"/>
        <v>0</v>
      </c>
      <c r="AK169" s="54">
        <f t="shared" si="311"/>
        <v>0</v>
      </c>
      <c r="AL169" s="54">
        <f t="shared" si="312"/>
        <v>0</v>
      </c>
      <c r="AM169" s="54">
        <f t="shared" si="313"/>
        <v>0</v>
      </c>
      <c r="AN169" s="54">
        <f t="shared" si="314"/>
        <v>0</v>
      </c>
      <c r="AO169" s="54">
        <f t="shared" si="315"/>
        <v>0</v>
      </c>
      <c r="AP169" s="54">
        <f t="shared" si="316"/>
        <v>84</v>
      </c>
      <c r="AQ169" s="54">
        <f t="shared" si="294"/>
        <v>9.3333333333333339</v>
      </c>
      <c r="AR169" s="58">
        <f t="shared" si="317"/>
        <v>8</v>
      </c>
      <c r="AS169" s="1">
        <f t="shared" si="318"/>
        <v>0</v>
      </c>
      <c r="AT169" s="1">
        <f t="shared" si="319"/>
        <v>1</v>
      </c>
      <c r="AU169" s="1">
        <f t="shared" si="320"/>
        <v>0</v>
      </c>
      <c r="AV169" s="1">
        <f t="shared" si="321"/>
        <v>0</v>
      </c>
      <c r="AW169" s="1">
        <f t="shared" si="322"/>
        <v>0</v>
      </c>
      <c r="AX169" s="1">
        <f t="shared" si="323"/>
        <v>0</v>
      </c>
      <c r="AY169" s="1" t="str">
        <f t="shared" si="295"/>
        <v>Carlos Martín</v>
      </c>
      <c r="AZ169" s="1" t="b">
        <f t="shared" si="296"/>
        <v>0</v>
      </c>
      <c r="BA169" s="1" t="str">
        <f t="shared" si="297"/>
        <v>Carlos Martín</v>
      </c>
      <c r="BB169" s="1">
        <f t="shared" si="298"/>
        <v>9</v>
      </c>
    </row>
    <row r="170" spans="1:54" ht="12.75" customHeight="1">
      <c r="A170" s="178"/>
      <c r="B170" s="55">
        <v>37</v>
      </c>
      <c r="C170" s="55"/>
      <c r="D170" s="54" t="e">
        <f>VLOOKUP((B170*10)+4,'Llistat de jugadors'!$K$3:$AQ$322,33,0)</f>
        <v>#N/A</v>
      </c>
      <c r="E170" s="13"/>
      <c r="F170" s="13"/>
      <c r="G170" s="13"/>
      <c r="H170" s="55">
        <f t="shared" ref="H170:H173" si="324">E170+F170+G170</f>
        <v>0</v>
      </c>
      <c r="I170" s="54">
        <f t="shared" ref="I170:I173" si="325">COUNTIF(E170:G170,10)</f>
        <v>0</v>
      </c>
      <c r="J170" s="54">
        <f t="shared" ref="J170:J173" si="326">COUNTIF(E170:G170,6)</f>
        <v>0</v>
      </c>
      <c r="K170" s="54">
        <f t="shared" ref="K170:K173" si="327">COUNTIF(E170:G170,4)</f>
        <v>0</v>
      </c>
      <c r="L170" s="54">
        <f t="shared" ref="L170:L173" si="328">COUNTIF(E170:G170,3)</f>
        <v>0</v>
      </c>
      <c r="M170" s="54">
        <f t="shared" ref="M170:M173" si="329">COUNTIF(E170:G170,2)</f>
        <v>0</v>
      </c>
      <c r="N170" s="54">
        <f t="shared" ref="N170:N173" si="330">COUNTIF(E170:G170,1)</f>
        <v>0</v>
      </c>
      <c r="O170" s="54">
        <f t="shared" ref="O170:O173" si="331">COUNTIF(E170:G170,0)</f>
        <v>0</v>
      </c>
      <c r="P170" s="55">
        <v>37</v>
      </c>
      <c r="Q170" s="54" t="e">
        <f t="shared" si="299"/>
        <v>#N/A</v>
      </c>
      <c r="R170" s="12"/>
      <c r="S170" s="12"/>
      <c r="T170" s="12"/>
      <c r="U170" s="54">
        <f t="shared" si="300"/>
        <v>0</v>
      </c>
      <c r="V170" s="54">
        <f t="shared" si="301"/>
        <v>0</v>
      </c>
      <c r="W170" s="54">
        <f t="shared" si="302"/>
        <v>0</v>
      </c>
      <c r="X170" s="54">
        <f t="shared" si="303"/>
        <v>0</v>
      </c>
      <c r="Y170" s="54">
        <f t="shared" si="304"/>
        <v>0</v>
      </c>
      <c r="Z170" s="54">
        <f t="shared" si="305"/>
        <v>0</v>
      </c>
      <c r="AA170" s="54">
        <f t="shared" si="306"/>
        <v>0</v>
      </c>
      <c r="AB170" s="54">
        <f t="shared" si="307"/>
        <v>0</v>
      </c>
      <c r="AC170" s="55">
        <v>37</v>
      </c>
      <c r="AD170" s="54" t="e">
        <f t="shared" si="265"/>
        <v>#N/A</v>
      </c>
      <c r="AE170" s="12"/>
      <c r="AF170" s="12"/>
      <c r="AG170" s="12"/>
      <c r="AH170" s="54">
        <f t="shared" si="308"/>
        <v>0</v>
      </c>
      <c r="AI170" s="54">
        <f t="shared" si="309"/>
        <v>0</v>
      </c>
      <c r="AJ170" s="54">
        <f t="shared" si="310"/>
        <v>0</v>
      </c>
      <c r="AK170" s="54">
        <f t="shared" si="311"/>
        <v>0</v>
      </c>
      <c r="AL170" s="54">
        <f t="shared" si="312"/>
        <v>0</v>
      </c>
      <c r="AM170" s="54">
        <f t="shared" si="313"/>
        <v>0</v>
      </c>
      <c r="AN170" s="54">
        <f t="shared" si="314"/>
        <v>0</v>
      </c>
      <c r="AO170" s="54">
        <f t="shared" si="315"/>
        <v>0</v>
      </c>
      <c r="AP170" s="54">
        <f t="shared" si="316"/>
        <v>0</v>
      </c>
      <c r="AQ170" s="54" t="e">
        <f t="shared" ref="AQ170:AQ173" si="332">AVERAGE(E170:G170,R170:T170,AE170:AG170)</f>
        <v>#DIV/0!</v>
      </c>
      <c r="AR170" s="58">
        <f t="shared" si="317"/>
        <v>0</v>
      </c>
      <c r="AS170" s="1">
        <f t="shared" si="318"/>
        <v>0</v>
      </c>
      <c r="AT170" s="1">
        <f t="shared" si="319"/>
        <v>0</v>
      </c>
      <c r="AU170" s="1">
        <f t="shared" si="320"/>
        <v>0</v>
      </c>
      <c r="AV170" s="1">
        <f t="shared" si="321"/>
        <v>0</v>
      </c>
      <c r="AW170" s="1">
        <f t="shared" si="322"/>
        <v>0</v>
      </c>
      <c r="AX170" s="1">
        <f t="shared" si="323"/>
        <v>0</v>
      </c>
      <c r="AY170" s="1" t="str">
        <f t="shared" si="295"/>
        <v/>
      </c>
      <c r="AZ170" s="1" t="b">
        <f t="shared" si="296"/>
        <v>1</v>
      </c>
      <c r="BA170" s="1" t="str">
        <f t="shared" si="297"/>
        <v/>
      </c>
      <c r="BB170" s="1" t="str">
        <f t="shared" si="298"/>
        <v/>
      </c>
    </row>
    <row r="171" spans="1:54" ht="12.75" customHeight="1">
      <c r="A171" s="178"/>
      <c r="B171" s="55">
        <v>38</v>
      </c>
      <c r="C171" s="55"/>
      <c r="D171" s="54" t="e">
        <f>VLOOKUP((B171*10)+4,'Llistat de jugadors'!$K$3:$AQ$322,33,0)</f>
        <v>#N/A</v>
      </c>
      <c r="E171" s="13"/>
      <c r="F171" s="13"/>
      <c r="G171" s="13"/>
      <c r="H171" s="55">
        <f t="shared" si="324"/>
        <v>0</v>
      </c>
      <c r="I171" s="54">
        <f t="shared" si="325"/>
        <v>0</v>
      </c>
      <c r="J171" s="54">
        <f t="shared" si="326"/>
        <v>0</v>
      </c>
      <c r="K171" s="54">
        <f t="shared" si="327"/>
        <v>0</v>
      </c>
      <c r="L171" s="54">
        <f t="shared" si="328"/>
        <v>0</v>
      </c>
      <c r="M171" s="54">
        <f t="shared" si="329"/>
        <v>0</v>
      </c>
      <c r="N171" s="54">
        <f t="shared" si="330"/>
        <v>0</v>
      </c>
      <c r="O171" s="54">
        <f t="shared" si="331"/>
        <v>0</v>
      </c>
      <c r="P171" s="55">
        <v>38</v>
      </c>
      <c r="Q171" s="54" t="e">
        <f t="shared" si="299"/>
        <v>#N/A</v>
      </c>
      <c r="R171" s="12"/>
      <c r="S171" s="12"/>
      <c r="T171" s="12"/>
      <c r="U171" s="54">
        <f t="shared" si="300"/>
        <v>0</v>
      </c>
      <c r="V171" s="54">
        <f t="shared" si="301"/>
        <v>0</v>
      </c>
      <c r="W171" s="54">
        <f t="shared" si="302"/>
        <v>0</v>
      </c>
      <c r="X171" s="54">
        <f t="shared" si="303"/>
        <v>0</v>
      </c>
      <c r="Y171" s="54">
        <f t="shared" si="304"/>
        <v>0</v>
      </c>
      <c r="Z171" s="54">
        <f t="shared" si="305"/>
        <v>0</v>
      </c>
      <c r="AA171" s="54">
        <f t="shared" si="306"/>
        <v>0</v>
      </c>
      <c r="AB171" s="54">
        <f t="shared" si="307"/>
        <v>0</v>
      </c>
      <c r="AC171" s="55">
        <v>38</v>
      </c>
      <c r="AD171" s="54" t="e">
        <f t="shared" si="265"/>
        <v>#N/A</v>
      </c>
      <c r="AE171" s="12"/>
      <c r="AF171" s="12"/>
      <c r="AG171" s="12"/>
      <c r="AH171" s="54">
        <f t="shared" si="308"/>
        <v>0</v>
      </c>
      <c r="AI171" s="54">
        <f t="shared" si="309"/>
        <v>0</v>
      </c>
      <c r="AJ171" s="54">
        <f t="shared" si="310"/>
        <v>0</v>
      </c>
      <c r="AK171" s="54">
        <f t="shared" si="311"/>
        <v>0</v>
      </c>
      <c r="AL171" s="54">
        <f t="shared" si="312"/>
        <v>0</v>
      </c>
      <c r="AM171" s="54">
        <f t="shared" si="313"/>
        <v>0</v>
      </c>
      <c r="AN171" s="54">
        <f t="shared" si="314"/>
        <v>0</v>
      </c>
      <c r="AO171" s="54">
        <f t="shared" si="315"/>
        <v>0</v>
      </c>
      <c r="AP171" s="54">
        <f t="shared" si="316"/>
        <v>0</v>
      </c>
      <c r="AQ171" s="54" t="e">
        <f t="shared" si="332"/>
        <v>#DIV/0!</v>
      </c>
      <c r="AR171" s="58">
        <f t="shared" si="317"/>
        <v>0</v>
      </c>
      <c r="AS171" s="1">
        <f t="shared" si="318"/>
        <v>0</v>
      </c>
      <c r="AT171" s="1">
        <f t="shared" si="319"/>
        <v>0</v>
      </c>
      <c r="AU171" s="1">
        <f t="shared" si="320"/>
        <v>0</v>
      </c>
      <c r="AV171" s="1">
        <f t="shared" si="321"/>
        <v>0</v>
      </c>
      <c r="AW171" s="1">
        <f t="shared" si="322"/>
        <v>0</v>
      </c>
      <c r="AX171" s="1">
        <f t="shared" si="323"/>
        <v>0</v>
      </c>
      <c r="AY171" s="1" t="str">
        <f t="shared" si="295"/>
        <v/>
      </c>
      <c r="AZ171" s="1" t="b">
        <f t="shared" si="296"/>
        <v>1</v>
      </c>
      <c r="BA171" s="1" t="str">
        <f t="shared" si="297"/>
        <v/>
      </c>
      <c r="BB171" s="1" t="str">
        <f t="shared" si="298"/>
        <v/>
      </c>
    </row>
    <row r="172" spans="1:54" ht="12.75" customHeight="1">
      <c r="A172" s="178"/>
      <c r="B172" s="55">
        <v>39</v>
      </c>
      <c r="C172" s="55"/>
      <c r="D172" s="54" t="e">
        <f>VLOOKUP((B172*10)+4,'Llistat de jugadors'!$K$3:$AQ$322,33,0)</f>
        <v>#N/A</v>
      </c>
      <c r="E172" s="13"/>
      <c r="F172" s="13"/>
      <c r="G172" s="13"/>
      <c r="H172" s="55">
        <f t="shared" si="324"/>
        <v>0</v>
      </c>
      <c r="I172" s="54">
        <f t="shared" si="325"/>
        <v>0</v>
      </c>
      <c r="J172" s="54">
        <f t="shared" si="326"/>
        <v>0</v>
      </c>
      <c r="K172" s="54">
        <f t="shared" si="327"/>
        <v>0</v>
      </c>
      <c r="L172" s="54">
        <f t="shared" si="328"/>
        <v>0</v>
      </c>
      <c r="M172" s="54">
        <f t="shared" si="329"/>
        <v>0</v>
      </c>
      <c r="N172" s="54">
        <f t="shared" si="330"/>
        <v>0</v>
      </c>
      <c r="O172" s="54">
        <f t="shared" si="331"/>
        <v>0</v>
      </c>
      <c r="P172" s="55">
        <v>39</v>
      </c>
      <c r="Q172" s="54" t="e">
        <f t="shared" si="299"/>
        <v>#N/A</v>
      </c>
      <c r="R172" s="12"/>
      <c r="S172" s="12"/>
      <c r="T172" s="12"/>
      <c r="U172" s="54">
        <f t="shared" si="300"/>
        <v>0</v>
      </c>
      <c r="V172" s="54">
        <f t="shared" si="301"/>
        <v>0</v>
      </c>
      <c r="W172" s="54">
        <f t="shared" si="302"/>
        <v>0</v>
      </c>
      <c r="X172" s="54">
        <f t="shared" si="303"/>
        <v>0</v>
      </c>
      <c r="Y172" s="54">
        <f t="shared" si="304"/>
        <v>0</v>
      </c>
      <c r="Z172" s="54">
        <f t="shared" si="305"/>
        <v>0</v>
      </c>
      <c r="AA172" s="54">
        <f t="shared" si="306"/>
        <v>0</v>
      </c>
      <c r="AB172" s="54">
        <f t="shared" si="307"/>
        <v>0</v>
      </c>
      <c r="AC172" s="55">
        <v>39</v>
      </c>
      <c r="AD172" s="54" t="e">
        <f t="shared" si="265"/>
        <v>#N/A</v>
      </c>
      <c r="AE172" s="12"/>
      <c r="AF172" s="12"/>
      <c r="AG172" s="12"/>
      <c r="AH172" s="54">
        <f t="shared" si="308"/>
        <v>0</v>
      </c>
      <c r="AI172" s="54">
        <f t="shared" si="309"/>
        <v>0</v>
      </c>
      <c r="AJ172" s="54">
        <f t="shared" si="310"/>
        <v>0</v>
      </c>
      <c r="AK172" s="54">
        <f t="shared" si="311"/>
        <v>0</v>
      </c>
      <c r="AL172" s="54">
        <f t="shared" si="312"/>
        <v>0</v>
      </c>
      <c r="AM172" s="54">
        <f t="shared" si="313"/>
        <v>0</v>
      </c>
      <c r="AN172" s="54">
        <f t="shared" si="314"/>
        <v>0</v>
      </c>
      <c r="AO172" s="54">
        <f t="shared" si="315"/>
        <v>0</v>
      </c>
      <c r="AP172" s="54">
        <f t="shared" si="316"/>
        <v>0</v>
      </c>
      <c r="AQ172" s="54" t="e">
        <f t="shared" si="332"/>
        <v>#DIV/0!</v>
      </c>
      <c r="AR172" s="58">
        <f t="shared" si="317"/>
        <v>0</v>
      </c>
      <c r="AS172" s="1">
        <f t="shared" si="318"/>
        <v>0</v>
      </c>
      <c r="AT172" s="1">
        <f t="shared" si="319"/>
        <v>0</v>
      </c>
      <c r="AU172" s="1">
        <f t="shared" si="320"/>
        <v>0</v>
      </c>
      <c r="AV172" s="1">
        <f t="shared" si="321"/>
        <v>0</v>
      </c>
      <c r="AW172" s="1">
        <f t="shared" si="322"/>
        <v>0</v>
      </c>
      <c r="AX172" s="1">
        <f t="shared" si="323"/>
        <v>0</v>
      </c>
      <c r="AY172" s="1" t="str">
        <f t="shared" si="295"/>
        <v/>
      </c>
      <c r="AZ172" s="1" t="b">
        <f t="shared" si="296"/>
        <v>1</v>
      </c>
      <c r="BA172" s="1" t="str">
        <f t="shared" si="297"/>
        <v/>
      </c>
      <c r="BB172" s="1" t="str">
        <f t="shared" si="298"/>
        <v/>
      </c>
    </row>
    <row r="173" spans="1:54" ht="12.75" customHeight="1">
      <c r="A173" s="179"/>
      <c r="B173" s="55">
        <v>40</v>
      </c>
      <c r="C173" s="55"/>
      <c r="D173" s="54" t="e">
        <f>VLOOKUP((B173*10)+4,'Llistat de jugadors'!$K$3:$AQ$322,33,0)</f>
        <v>#N/A</v>
      </c>
      <c r="E173" s="13"/>
      <c r="F173" s="13"/>
      <c r="G173" s="13"/>
      <c r="H173" s="55">
        <f t="shared" si="324"/>
        <v>0</v>
      </c>
      <c r="I173" s="54">
        <f t="shared" si="325"/>
        <v>0</v>
      </c>
      <c r="J173" s="54">
        <f t="shared" si="326"/>
        <v>0</v>
      </c>
      <c r="K173" s="54">
        <f t="shared" si="327"/>
        <v>0</v>
      </c>
      <c r="L173" s="54">
        <f t="shared" si="328"/>
        <v>0</v>
      </c>
      <c r="M173" s="54">
        <f t="shared" si="329"/>
        <v>0</v>
      </c>
      <c r="N173" s="54">
        <f t="shared" si="330"/>
        <v>0</v>
      </c>
      <c r="O173" s="54">
        <f t="shared" si="331"/>
        <v>0</v>
      </c>
      <c r="P173" s="55">
        <v>40</v>
      </c>
      <c r="Q173" s="54" t="e">
        <f t="shared" si="299"/>
        <v>#N/A</v>
      </c>
      <c r="R173" s="12"/>
      <c r="S173" s="12"/>
      <c r="T173" s="12"/>
      <c r="U173" s="54">
        <f t="shared" si="300"/>
        <v>0</v>
      </c>
      <c r="V173" s="54">
        <f t="shared" si="301"/>
        <v>0</v>
      </c>
      <c r="W173" s="54">
        <f t="shared" si="302"/>
        <v>0</v>
      </c>
      <c r="X173" s="54">
        <f t="shared" si="303"/>
        <v>0</v>
      </c>
      <c r="Y173" s="54">
        <f t="shared" si="304"/>
        <v>0</v>
      </c>
      <c r="Z173" s="54">
        <f t="shared" si="305"/>
        <v>0</v>
      </c>
      <c r="AA173" s="54">
        <f t="shared" si="306"/>
        <v>0</v>
      </c>
      <c r="AB173" s="54">
        <f t="shared" si="307"/>
        <v>0</v>
      </c>
      <c r="AC173" s="55">
        <v>40</v>
      </c>
      <c r="AD173" s="54" t="e">
        <f t="shared" si="265"/>
        <v>#N/A</v>
      </c>
      <c r="AE173" s="12"/>
      <c r="AF173" s="12"/>
      <c r="AG173" s="12"/>
      <c r="AH173" s="54">
        <f t="shared" si="308"/>
        <v>0</v>
      </c>
      <c r="AI173" s="54">
        <f t="shared" si="309"/>
        <v>0</v>
      </c>
      <c r="AJ173" s="54">
        <f t="shared" si="310"/>
        <v>0</v>
      </c>
      <c r="AK173" s="54">
        <f t="shared" si="311"/>
        <v>0</v>
      </c>
      <c r="AL173" s="54">
        <f t="shared" si="312"/>
        <v>0</v>
      </c>
      <c r="AM173" s="54">
        <f t="shared" si="313"/>
        <v>0</v>
      </c>
      <c r="AN173" s="54">
        <f t="shared" si="314"/>
        <v>0</v>
      </c>
      <c r="AO173" s="54">
        <f t="shared" si="315"/>
        <v>0</v>
      </c>
      <c r="AP173" s="54">
        <f t="shared" si="316"/>
        <v>0</v>
      </c>
      <c r="AQ173" s="54" t="e">
        <f t="shared" si="332"/>
        <v>#DIV/0!</v>
      </c>
      <c r="AR173" s="58">
        <f t="shared" si="317"/>
        <v>0</v>
      </c>
      <c r="AS173" s="1">
        <f t="shared" si="318"/>
        <v>0</v>
      </c>
      <c r="AT173" s="1">
        <f t="shared" si="319"/>
        <v>0</v>
      </c>
      <c r="AU173" s="1">
        <f t="shared" si="320"/>
        <v>0</v>
      </c>
      <c r="AV173" s="1">
        <f t="shared" si="321"/>
        <v>0</v>
      </c>
      <c r="AW173" s="1">
        <f t="shared" si="322"/>
        <v>0</v>
      </c>
      <c r="AX173" s="1">
        <f t="shared" si="323"/>
        <v>0</v>
      </c>
      <c r="AY173" s="1" t="str">
        <f t="shared" si="295"/>
        <v/>
      </c>
      <c r="AZ173" s="1" t="b">
        <f t="shared" si="296"/>
        <v>1</v>
      </c>
      <c r="BA173" s="1" t="str">
        <f t="shared" si="297"/>
        <v/>
      </c>
      <c r="BB173" s="1" t="str">
        <f t="shared" si="298"/>
        <v/>
      </c>
    </row>
    <row r="174" spans="1:54" ht="59.25">
      <c r="A174" s="56"/>
      <c r="B174" s="51" t="s">
        <v>312</v>
      </c>
      <c r="C174" s="51"/>
      <c r="D174" s="192">
        <v>1</v>
      </c>
      <c r="E174" s="192"/>
      <c r="F174" s="192"/>
      <c r="G174" s="192"/>
      <c r="H174" s="192"/>
      <c r="I174" s="131"/>
      <c r="J174" s="131"/>
      <c r="K174" s="131"/>
      <c r="L174" s="131"/>
      <c r="M174" s="131"/>
      <c r="N174" s="131"/>
      <c r="O174" s="52"/>
      <c r="P174" s="192">
        <v>2</v>
      </c>
      <c r="Q174" s="192"/>
      <c r="R174" s="192"/>
      <c r="S174" s="192"/>
      <c r="T174" s="192"/>
      <c r="U174" s="192"/>
      <c r="V174" s="54">
        <f t="shared" si="285"/>
        <v>0</v>
      </c>
      <c r="W174" s="53"/>
      <c r="X174" s="53"/>
      <c r="Y174" s="53"/>
      <c r="Z174" s="52"/>
      <c r="AA174" s="52"/>
      <c r="AB174" s="52"/>
      <c r="AC174" s="192">
        <v>3</v>
      </c>
      <c r="AD174" s="192"/>
      <c r="AE174" s="192"/>
      <c r="AF174" s="192"/>
      <c r="AG174" s="192"/>
      <c r="AH174" s="19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7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>
      <c r="A175" s="180"/>
      <c r="B175" s="183" t="s">
        <v>313</v>
      </c>
      <c r="C175" s="181" t="s">
        <v>314</v>
      </c>
      <c r="D175" s="183" t="s">
        <v>334</v>
      </c>
      <c r="E175" s="193" t="s">
        <v>316</v>
      </c>
      <c r="F175" s="193"/>
      <c r="G175" s="193"/>
      <c r="H175" s="193"/>
      <c r="I175" s="129"/>
      <c r="J175" s="129"/>
      <c r="K175" s="129"/>
      <c r="L175" s="54"/>
      <c r="M175" s="54"/>
      <c r="N175" s="54"/>
      <c r="O175" s="54"/>
      <c r="P175" s="183" t="s">
        <v>313</v>
      </c>
      <c r="Q175" s="183" t="s">
        <v>334</v>
      </c>
      <c r="R175" s="183" t="s">
        <v>316</v>
      </c>
      <c r="S175" s="183"/>
      <c r="T175" s="183"/>
      <c r="U175" s="183"/>
      <c r="V175" s="54">
        <f t="shared" si="285"/>
        <v>0</v>
      </c>
      <c r="W175" s="54"/>
      <c r="X175" s="54"/>
      <c r="Y175" s="54"/>
      <c r="Z175" s="54"/>
      <c r="AA175" s="54"/>
      <c r="AB175" s="54"/>
      <c r="AC175" s="183" t="s">
        <v>313</v>
      </c>
      <c r="AD175" s="183" t="s">
        <v>334</v>
      </c>
      <c r="AE175" s="183" t="s">
        <v>316</v>
      </c>
      <c r="AF175" s="183"/>
      <c r="AG175" s="183"/>
      <c r="AH175" s="183"/>
      <c r="AI175" s="54"/>
      <c r="AJ175" s="54"/>
      <c r="AK175" s="54"/>
      <c r="AL175" s="54"/>
      <c r="AM175" s="54"/>
      <c r="AN175" s="54"/>
      <c r="AO175" s="54"/>
      <c r="AP175" s="54"/>
      <c r="AQ175" s="54"/>
      <c r="AR175" s="58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>
      <c r="A176" s="180"/>
      <c r="B176" s="183"/>
      <c r="C176" s="182"/>
      <c r="D176" s="183"/>
      <c r="E176" s="130">
        <v>1</v>
      </c>
      <c r="F176" s="130">
        <v>2</v>
      </c>
      <c r="G176" s="130">
        <v>3</v>
      </c>
      <c r="H176" s="129" t="s">
        <v>318</v>
      </c>
      <c r="I176" s="129"/>
      <c r="J176" s="129"/>
      <c r="K176" s="129"/>
      <c r="L176" s="54"/>
      <c r="M176" s="54"/>
      <c r="N176" s="54"/>
      <c r="O176" s="54"/>
      <c r="P176" s="183"/>
      <c r="Q176" s="183"/>
      <c r="R176" s="129">
        <v>1</v>
      </c>
      <c r="S176" s="129">
        <v>2</v>
      </c>
      <c r="T176" s="129">
        <v>3</v>
      </c>
      <c r="U176" s="129" t="s">
        <v>318</v>
      </c>
      <c r="V176" s="54">
        <f t="shared" si="285"/>
        <v>0</v>
      </c>
      <c r="W176" s="54"/>
      <c r="X176" s="54"/>
      <c r="Y176" s="54"/>
      <c r="Z176" s="54"/>
      <c r="AA176" s="54"/>
      <c r="AB176" s="54"/>
      <c r="AC176" s="183"/>
      <c r="AD176" s="183"/>
      <c r="AE176" s="129">
        <v>1</v>
      </c>
      <c r="AF176" s="129">
        <v>2</v>
      </c>
      <c r="AG176" s="129">
        <v>3</v>
      </c>
      <c r="AH176" s="129" t="s">
        <v>318</v>
      </c>
      <c r="AI176" s="54"/>
      <c r="AJ176" s="54"/>
      <c r="AK176" s="54"/>
      <c r="AL176" s="54"/>
      <c r="AM176" s="54"/>
      <c r="AN176" s="54"/>
      <c r="AO176" s="54"/>
      <c r="AP176" s="54"/>
      <c r="AQ176" s="54"/>
      <c r="AR176" s="58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2.75" customHeight="1">
      <c r="A177" s="177" t="s">
        <v>335</v>
      </c>
      <c r="B177" s="55">
        <v>1</v>
      </c>
      <c r="C177" s="55">
        <v>1</v>
      </c>
      <c r="D177" s="54" t="str">
        <f>VLOOKUP((B177*10)+5,'Llistat de jugadors'!$K$3:$AQ$322,33,0)</f>
        <v>Daniel López</v>
      </c>
      <c r="E177" s="12">
        <v>0</v>
      </c>
      <c r="F177" s="12">
        <v>0</v>
      </c>
      <c r="G177" s="12">
        <v>0</v>
      </c>
      <c r="H177" s="55">
        <f t="shared" ref="H177:H206" si="333">E177+F177+G177</f>
        <v>0</v>
      </c>
      <c r="I177" s="54">
        <f t="shared" ref="I177:I206" si="334">COUNTIF(E177:G177,10)</f>
        <v>0</v>
      </c>
      <c r="J177" s="54">
        <f t="shared" ref="J177:J206" si="335">COUNTIF(E177:G177,6)</f>
        <v>0</v>
      </c>
      <c r="K177" s="54">
        <f t="shared" ref="K177:K206" si="336">COUNTIF(E177:G177,4)</f>
        <v>0</v>
      </c>
      <c r="L177" s="54">
        <f t="shared" ref="L177:L206" si="337">COUNTIF(E177:G177,3)</f>
        <v>0</v>
      </c>
      <c r="M177" s="54">
        <f t="shared" ref="M177:M206" si="338">COUNTIF(E177:G177,2)</f>
        <v>0</v>
      </c>
      <c r="N177" s="54">
        <f t="shared" ref="N177:N206" si="339">COUNTIF(E177:G177,1)</f>
        <v>0</v>
      </c>
      <c r="O177" s="54">
        <f t="shared" ref="O177:O206" si="340">COUNTIF(E177:G177,0)</f>
        <v>3</v>
      </c>
      <c r="P177" s="55">
        <v>1</v>
      </c>
      <c r="Q177" s="54" t="str">
        <f t="shared" ref="Q177:Q206" si="341">D177</f>
        <v>Daniel López</v>
      </c>
      <c r="R177" s="12">
        <v>0</v>
      </c>
      <c r="S177" s="12">
        <v>1</v>
      </c>
      <c r="T177" s="12">
        <v>10</v>
      </c>
      <c r="U177" s="54">
        <f t="shared" ref="U177:U206" si="342">R177+S177+T177</f>
        <v>11</v>
      </c>
      <c r="V177" s="54">
        <f t="shared" si="285"/>
        <v>1</v>
      </c>
      <c r="W177" s="54">
        <f>COUNTIF($R$5:$T$5,6)</f>
        <v>0</v>
      </c>
      <c r="X177" s="54">
        <f>COUNTIF($R$5:$T$5,4)</f>
        <v>1</v>
      </c>
      <c r="Y177" s="54">
        <f t="shared" ref="Y177:Y206" si="343">COUNTIF(R177:T177,3)</f>
        <v>0</v>
      </c>
      <c r="Z177" s="54">
        <f t="shared" ref="Z177:Z206" si="344">COUNTIF(R177:T177,2)</f>
        <v>0</v>
      </c>
      <c r="AA177" s="54">
        <f t="shared" ref="AA177:AA206" si="345">COUNTIF(R177:T177,1)</f>
        <v>1</v>
      </c>
      <c r="AB177" s="54">
        <f t="shared" ref="AB177:AB206" si="346">COUNTIF(R177:T177,0)</f>
        <v>1</v>
      </c>
      <c r="AC177" s="55">
        <v>1</v>
      </c>
      <c r="AD177" s="54" t="str">
        <f t="shared" ref="AD177:AD216" si="347">Q177</f>
        <v>Daniel López</v>
      </c>
      <c r="AE177" s="12">
        <v>1</v>
      </c>
      <c r="AF177" s="12">
        <v>3</v>
      </c>
      <c r="AG177" s="12">
        <v>2</v>
      </c>
      <c r="AH177" s="54">
        <f t="shared" ref="AH177:AH206" si="348">AE177+AF177+AG177</f>
        <v>6</v>
      </c>
      <c r="AI177" s="54">
        <f t="shared" ref="AI177:AI206" si="349">COUNTIF(AE177:AG177,10)</f>
        <v>0</v>
      </c>
      <c r="AJ177" s="54">
        <f t="shared" ref="AJ177:AJ206" si="350">COUNTIF(AE177:AG177,6)</f>
        <v>0</v>
      </c>
      <c r="AK177" s="54">
        <f t="shared" ref="AK177:AK206" si="351">COUNTIF(AE177:AG177,4)</f>
        <v>0</v>
      </c>
      <c r="AL177" s="54">
        <f t="shared" ref="AL177:AL206" si="352">COUNTIF(AE177:AG177,3)</f>
        <v>1</v>
      </c>
      <c r="AM177" s="54">
        <f t="shared" ref="AM177:AM206" si="353">COUNTIF(AE177:AG177,2)</f>
        <v>1</v>
      </c>
      <c r="AN177" s="54">
        <f t="shared" ref="AN177:AN206" si="354">COUNTIF(AE177:AG177,1)</f>
        <v>1</v>
      </c>
      <c r="AO177" s="54">
        <f t="shared" ref="AO177:AO206" si="355">COUNTIF(AE177:AG177,0)</f>
        <v>0</v>
      </c>
      <c r="AP177" s="54">
        <f t="shared" ref="AP177:AP206" si="356">H177+U177+AH177</f>
        <v>17</v>
      </c>
      <c r="AQ177" s="54">
        <f t="shared" ref="AQ177:AQ206" si="357">AVERAGE(E177:G177,R177:T177,AE177:AG177)</f>
        <v>1.8888888888888888</v>
      </c>
      <c r="AR177" s="58">
        <f t="shared" ref="AR177:AR206" si="358">I177+V177+AI177</f>
        <v>1</v>
      </c>
      <c r="AS177" s="1">
        <f t="shared" ref="AS177:AS206" si="359">J177+W177+AJ177</f>
        <v>0</v>
      </c>
      <c r="AT177" s="1">
        <f t="shared" ref="AT177:AT206" si="360">K177+X177+AK177</f>
        <v>1</v>
      </c>
      <c r="AU177" s="1">
        <f t="shared" ref="AU177:AU206" si="361">L177+Y177+AL177</f>
        <v>1</v>
      </c>
      <c r="AV177" s="1">
        <f t="shared" ref="AV177:AV206" si="362">M177+Z177+AM177</f>
        <v>1</v>
      </c>
      <c r="AW177" s="1">
        <f t="shared" ref="AW177:AW206" si="363">N177+AA177+AN177</f>
        <v>2</v>
      </c>
      <c r="AX177" s="1">
        <f t="shared" ref="AX177:AX206" si="364">O177+AB177+AO177</f>
        <v>4</v>
      </c>
      <c r="AY177" s="1" t="str">
        <f t="shared" si="295"/>
        <v>Daniel López</v>
      </c>
      <c r="AZ177" s="1" t="b">
        <f t="shared" si="296"/>
        <v>0</v>
      </c>
      <c r="BA177" s="1" t="str">
        <f t="shared" si="297"/>
        <v>Daniel López</v>
      </c>
      <c r="BB177" s="1">
        <f t="shared" si="298"/>
        <v>9</v>
      </c>
    </row>
    <row r="178" spans="1:54" ht="12.75" customHeight="1">
      <c r="A178" s="178"/>
      <c r="B178" s="55">
        <v>2</v>
      </c>
      <c r="C178" s="55">
        <v>2</v>
      </c>
      <c r="D178" s="54" t="str">
        <f>VLOOKUP((B178*10)+5,'Llistat de jugadors'!$K$3:$AQ$322,33,0)</f>
        <v>Carlos Galobardes</v>
      </c>
      <c r="E178" s="12">
        <v>3</v>
      </c>
      <c r="F178" s="12">
        <v>10</v>
      </c>
      <c r="G178" s="12">
        <v>2</v>
      </c>
      <c r="H178" s="55">
        <f t="shared" si="333"/>
        <v>15</v>
      </c>
      <c r="I178" s="54">
        <f t="shared" si="334"/>
        <v>1</v>
      </c>
      <c r="J178" s="54">
        <f t="shared" si="335"/>
        <v>0</v>
      </c>
      <c r="K178" s="54">
        <f t="shared" si="336"/>
        <v>0</v>
      </c>
      <c r="L178" s="54">
        <f t="shared" si="337"/>
        <v>1</v>
      </c>
      <c r="M178" s="54">
        <f t="shared" si="338"/>
        <v>1</v>
      </c>
      <c r="N178" s="54">
        <f t="shared" si="339"/>
        <v>0</v>
      </c>
      <c r="O178" s="54">
        <f t="shared" si="340"/>
        <v>0</v>
      </c>
      <c r="P178" s="55">
        <v>2</v>
      </c>
      <c r="Q178" s="54" t="str">
        <f t="shared" si="341"/>
        <v>Carlos Galobardes</v>
      </c>
      <c r="R178" s="12">
        <v>10</v>
      </c>
      <c r="S178" s="12">
        <v>4</v>
      </c>
      <c r="T178" s="12">
        <v>10</v>
      </c>
      <c r="U178" s="54">
        <f t="shared" si="342"/>
        <v>24</v>
      </c>
      <c r="V178" s="54">
        <f t="shared" si="285"/>
        <v>2</v>
      </c>
      <c r="W178" s="54">
        <f t="shared" ref="W178:W206" si="365">COUNTIF(R178:T178,6)</f>
        <v>0</v>
      </c>
      <c r="X178" s="54">
        <f t="shared" ref="X178:X206" si="366">COUNTIF(R178:T178,4)</f>
        <v>1</v>
      </c>
      <c r="Y178" s="54">
        <f t="shared" si="343"/>
        <v>0</v>
      </c>
      <c r="Z178" s="54">
        <f t="shared" si="344"/>
        <v>0</v>
      </c>
      <c r="AA178" s="54">
        <f t="shared" si="345"/>
        <v>0</v>
      </c>
      <c r="AB178" s="54">
        <f t="shared" si="346"/>
        <v>0</v>
      </c>
      <c r="AC178" s="55">
        <v>2</v>
      </c>
      <c r="AD178" s="54" t="str">
        <f t="shared" si="347"/>
        <v>Carlos Galobardes</v>
      </c>
      <c r="AE178" s="12">
        <v>10</v>
      </c>
      <c r="AF178" s="12">
        <v>10</v>
      </c>
      <c r="AG178" s="12">
        <v>10</v>
      </c>
      <c r="AH178" s="54">
        <f t="shared" si="348"/>
        <v>30</v>
      </c>
      <c r="AI178" s="54">
        <f t="shared" si="349"/>
        <v>3</v>
      </c>
      <c r="AJ178" s="54">
        <f t="shared" si="350"/>
        <v>0</v>
      </c>
      <c r="AK178" s="54">
        <f t="shared" si="351"/>
        <v>0</v>
      </c>
      <c r="AL178" s="54">
        <f t="shared" si="352"/>
        <v>0</v>
      </c>
      <c r="AM178" s="54">
        <f t="shared" si="353"/>
        <v>0</v>
      </c>
      <c r="AN178" s="54">
        <f t="shared" si="354"/>
        <v>0</v>
      </c>
      <c r="AO178" s="54">
        <f t="shared" si="355"/>
        <v>0</v>
      </c>
      <c r="AP178" s="54">
        <f t="shared" si="356"/>
        <v>69</v>
      </c>
      <c r="AQ178" s="54">
        <f t="shared" si="357"/>
        <v>7.666666666666667</v>
      </c>
      <c r="AR178" s="58">
        <f t="shared" si="358"/>
        <v>6</v>
      </c>
      <c r="AS178" s="1">
        <f t="shared" si="359"/>
        <v>0</v>
      </c>
      <c r="AT178" s="1">
        <f t="shared" si="360"/>
        <v>1</v>
      </c>
      <c r="AU178" s="1">
        <f t="shared" si="361"/>
        <v>1</v>
      </c>
      <c r="AV178" s="1">
        <f t="shared" si="362"/>
        <v>1</v>
      </c>
      <c r="AW178" s="1">
        <f t="shared" si="363"/>
        <v>0</v>
      </c>
      <c r="AX178" s="1">
        <f t="shared" si="364"/>
        <v>0</v>
      </c>
      <c r="AY178" s="1" t="str">
        <f t="shared" si="295"/>
        <v>Carlos Galobardes</v>
      </c>
      <c r="AZ178" s="1" t="b">
        <f t="shared" si="296"/>
        <v>0</v>
      </c>
      <c r="BA178" s="1" t="str">
        <f t="shared" si="297"/>
        <v>Carlos Galobardes</v>
      </c>
      <c r="BB178" s="1">
        <f t="shared" si="298"/>
        <v>9</v>
      </c>
    </row>
    <row r="179" spans="1:54" ht="12.75" customHeight="1">
      <c r="A179" s="178"/>
      <c r="B179" s="55">
        <v>3</v>
      </c>
      <c r="C179" s="55">
        <v>3</v>
      </c>
      <c r="D179" s="54" t="str">
        <f>VLOOKUP((B179*10)+5,'Llistat de jugadors'!$K$3:$AQ$322,33,0)</f>
        <v>Paula López</v>
      </c>
      <c r="E179" s="12">
        <v>4</v>
      </c>
      <c r="F179" s="12">
        <v>3</v>
      </c>
      <c r="G179" s="12">
        <v>3</v>
      </c>
      <c r="H179" s="55">
        <f t="shared" si="333"/>
        <v>10</v>
      </c>
      <c r="I179" s="54">
        <f t="shared" si="334"/>
        <v>0</v>
      </c>
      <c r="J179" s="54">
        <f t="shared" si="335"/>
        <v>0</v>
      </c>
      <c r="K179" s="54">
        <f t="shared" si="336"/>
        <v>1</v>
      </c>
      <c r="L179" s="54">
        <f t="shared" si="337"/>
        <v>2</v>
      </c>
      <c r="M179" s="54">
        <f t="shared" si="338"/>
        <v>0</v>
      </c>
      <c r="N179" s="54">
        <f t="shared" si="339"/>
        <v>0</v>
      </c>
      <c r="O179" s="54">
        <f t="shared" si="340"/>
        <v>0</v>
      </c>
      <c r="P179" s="55">
        <v>3</v>
      </c>
      <c r="Q179" s="54" t="str">
        <f t="shared" si="341"/>
        <v>Paula López</v>
      </c>
      <c r="R179" s="12">
        <v>2</v>
      </c>
      <c r="S179" s="12">
        <v>10</v>
      </c>
      <c r="T179" s="12">
        <v>4</v>
      </c>
      <c r="U179" s="54">
        <f t="shared" si="342"/>
        <v>16</v>
      </c>
      <c r="V179" s="54">
        <f t="shared" si="285"/>
        <v>1</v>
      </c>
      <c r="W179" s="54">
        <f t="shared" si="365"/>
        <v>0</v>
      </c>
      <c r="X179" s="54">
        <f t="shared" si="366"/>
        <v>1</v>
      </c>
      <c r="Y179" s="54">
        <f t="shared" si="343"/>
        <v>0</v>
      </c>
      <c r="Z179" s="54">
        <f t="shared" si="344"/>
        <v>1</v>
      </c>
      <c r="AA179" s="54">
        <f t="shared" si="345"/>
        <v>0</v>
      </c>
      <c r="AB179" s="54">
        <f t="shared" si="346"/>
        <v>0</v>
      </c>
      <c r="AC179" s="55">
        <v>3</v>
      </c>
      <c r="AD179" s="54" t="str">
        <f t="shared" si="347"/>
        <v>Paula López</v>
      </c>
      <c r="AE179" s="12">
        <v>3</v>
      </c>
      <c r="AF179" s="12">
        <v>10</v>
      </c>
      <c r="AG179" s="12">
        <v>10</v>
      </c>
      <c r="AH179" s="54">
        <f t="shared" si="348"/>
        <v>23</v>
      </c>
      <c r="AI179" s="54">
        <f t="shared" si="349"/>
        <v>2</v>
      </c>
      <c r="AJ179" s="54">
        <f t="shared" si="350"/>
        <v>0</v>
      </c>
      <c r="AK179" s="54">
        <f t="shared" si="351"/>
        <v>0</v>
      </c>
      <c r="AL179" s="54">
        <f t="shared" si="352"/>
        <v>1</v>
      </c>
      <c r="AM179" s="54">
        <f t="shared" si="353"/>
        <v>0</v>
      </c>
      <c r="AN179" s="54">
        <f t="shared" si="354"/>
        <v>0</v>
      </c>
      <c r="AO179" s="54">
        <f t="shared" si="355"/>
        <v>0</v>
      </c>
      <c r="AP179" s="54">
        <f t="shared" si="356"/>
        <v>49</v>
      </c>
      <c r="AQ179" s="54">
        <f t="shared" si="357"/>
        <v>5.4444444444444446</v>
      </c>
      <c r="AR179" s="58">
        <f t="shared" si="358"/>
        <v>3</v>
      </c>
      <c r="AS179" s="1">
        <f t="shared" si="359"/>
        <v>0</v>
      </c>
      <c r="AT179" s="1">
        <f t="shared" si="360"/>
        <v>2</v>
      </c>
      <c r="AU179" s="1">
        <f t="shared" si="361"/>
        <v>3</v>
      </c>
      <c r="AV179" s="1">
        <f t="shared" si="362"/>
        <v>1</v>
      </c>
      <c r="AW179" s="1">
        <f t="shared" si="363"/>
        <v>0</v>
      </c>
      <c r="AX179" s="1">
        <f t="shared" si="364"/>
        <v>0</v>
      </c>
      <c r="AY179" s="1" t="str">
        <f t="shared" si="295"/>
        <v>Paula López</v>
      </c>
      <c r="AZ179" s="1" t="b">
        <f t="shared" si="296"/>
        <v>0</v>
      </c>
      <c r="BA179" s="1" t="str">
        <f t="shared" si="297"/>
        <v>Paula López</v>
      </c>
      <c r="BB179" s="1">
        <f t="shared" si="298"/>
        <v>9</v>
      </c>
    </row>
    <row r="180" spans="1:54" ht="12.75" customHeight="1">
      <c r="A180" s="178"/>
      <c r="B180" s="55">
        <v>4</v>
      </c>
      <c r="C180" s="55">
        <v>4</v>
      </c>
      <c r="D180" s="54" t="str">
        <f>VLOOKUP((B180*10)+5,'Llistat de jugadors'!$K$3:$AQ$322,33,0)</f>
        <v>Cristina Casado</v>
      </c>
      <c r="E180" s="12">
        <v>4</v>
      </c>
      <c r="F180" s="12">
        <v>10</v>
      </c>
      <c r="G180" s="12">
        <v>3</v>
      </c>
      <c r="H180" s="55">
        <f t="shared" si="333"/>
        <v>17</v>
      </c>
      <c r="I180" s="54">
        <f t="shared" si="334"/>
        <v>1</v>
      </c>
      <c r="J180" s="54">
        <f t="shared" si="335"/>
        <v>0</v>
      </c>
      <c r="K180" s="54">
        <f t="shared" si="336"/>
        <v>1</v>
      </c>
      <c r="L180" s="54">
        <f t="shared" si="337"/>
        <v>1</v>
      </c>
      <c r="M180" s="54">
        <f t="shared" si="338"/>
        <v>0</v>
      </c>
      <c r="N180" s="54">
        <f t="shared" si="339"/>
        <v>0</v>
      </c>
      <c r="O180" s="54">
        <f t="shared" si="340"/>
        <v>0</v>
      </c>
      <c r="P180" s="55">
        <v>4</v>
      </c>
      <c r="Q180" s="54" t="str">
        <f t="shared" si="341"/>
        <v>Cristina Casado</v>
      </c>
      <c r="R180" s="12">
        <v>10</v>
      </c>
      <c r="S180" s="12">
        <v>4</v>
      </c>
      <c r="T180" s="12">
        <v>10</v>
      </c>
      <c r="U180" s="54">
        <f t="shared" si="342"/>
        <v>24</v>
      </c>
      <c r="V180" s="54">
        <f t="shared" si="285"/>
        <v>2</v>
      </c>
      <c r="W180" s="54">
        <f t="shared" si="365"/>
        <v>0</v>
      </c>
      <c r="X180" s="54">
        <f t="shared" si="366"/>
        <v>1</v>
      </c>
      <c r="Y180" s="54">
        <f t="shared" si="343"/>
        <v>0</v>
      </c>
      <c r="Z180" s="54">
        <f t="shared" si="344"/>
        <v>0</v>
      </c>
      <c r="AA180" s="54">
        <f t="shared" si="345"/>
        <v>0</v>
      </c>
      <c r="AB180" s="54">
        <f t="shared" si="346"/>
        <v>0</v>
      </c>
      <c r="AC180" s="55">
        <v>4</v>
      </c>
      <c r="AD180" s="54" t="str">
        <f t="shared" si="347"/>
        <v>Cristina Casado</v>
      </c>
      <c r="AE180" s="12">
        <v>10</v>
      </c>
      <c r="AF180" s="12">
        <v>10</v>
      </c>
      <c r="AG180" s="12">
        <v>10</v>
      </c>
      <c r="AH180" s="54">
        <f t="shared" si="348"/>
        <v>30</v>
      </c>
      <c r="AI180" s="54">
        <f t="shared" si="349"/>
        <v>3</v>
      </c>
      <c r="AJ180" s="54">
        <f t="shared" si="350"/>
        <v>0</v>
      </c>
      <c r="AK180" s="54">
        <f t="shared" si="351"/>
        <v>0</v>
      </c>
      <c r="AL180" s="54">
        <f t="shared" si="352"/>
        <v>0</v>
      </c>
      <c r="AM180" s="54">
        <f t="shared" si="353"/>
        <v>0</v>
      </c>
      <c r="AN180" s="54">
        <f t="shared" si="354"/>
        <v>0</v>
      </c>
      <c r="AO180" s="54">
        <f t="shared" si="355"/>
        <v>0</v>
      </c>
      <c r="AP180" s="54">
        <f t="shared" si="356"/>
        <v>71</v>
      </c>
      <c r="AQ180" s="54">
        <f t="shared" si="357"/>
        <v>7.8888888888888893</v>
      </c>
      <c r="AR180" s="58">
        <f t="shared" si="358"/>
        <v>6</v>
      </c>
      <c r="AS180" s="1">
        <f t="shared" si="359"/>
        <v>0</v>
      </c>
      <c r="AT180" s="1">
        <f t="shared" si="360"/>
        <v>2</v>
      </c>
      <c r="AU180" s="1">
        <f t="shared" si="361"/>
        <v>1</v>
      </c>
      <c r="AV180" s="1">
        <f t="shared" si="362"/>
        <v>0</v>
      </c>
      <c r="AW180" s="1">
        <f t="shared" si="363"/>
        <v>0</v>
      </c>
      <c r="AX180" s="1">
        <f t="shared" si="364"/>
        <v>0</v>
      </c>
      <c r="AY180" s="1" t="str">
        <f t="shared" si="295"/>
        <v>Cristina Casado</v>
      </c>
      <c r="AZ180" s="1" t="b">
        <f t="shared" si="296"/>
        <v>0</v>
      </c>
      <c r="BA180" s="1" t="str">
        <f t="shared" si="297"/>
        <v>Cristina Casado</v>
      </c>
      <c r="BB180" s="1">
        <f t="shared" si="298"/>
        <v>9</v>
      </c>
    </row>
    <row r="181" spans="1:54" ht="12.75" customHeight="1">
      <c r="A181" s="178"/>
      <c r="B181" s="55">
        <v>5</v>
      </c>
      <c r="C181" s="55">
        <v>5</v>
      </c>
      <c r="D181" s="54" t="str">
        <f>VLOOKUP((B181*10)+5,'Llistat de jugadors'!$K$3:$AQ$322,33,0)</f>
        <v>Susana Casado</v>
      </c>
      <c r="E181" s="13">
        <v>4</v>
      </c>
      <c r="F181" s="13">
        <v>10</v>
      </c>
      <c r="G181" s="13">
        <v>10</v>
      </c>
      <c r="H181" s="55">
        <f t="shared" si="333"/>
        <v>24</v>
      </c>
      <c r="I181" s="54">
        <f t="shared" si="334"/>
        <v>2</v>
      </c>
      <c r="J181" s="54">
        <f t="shared" si="335"/>
        <v>0</v>
      </c>
      <c r="K181" s="54">
        <f t="shared" si="336"/>
        <v>1</v>
      </c>
      <c r="L181" s="54">
        <f t="shared" si="337"/>
        <v>0</v>
      </c>
      <c r="M181" s="54">
        <f t="shared" si="338"/>
        <v>0</v>
      </c>
      <c r="N181" s="54">
        <f t="shared" si="339"/>
        <v>0</v>
      </c>
      <c r="O181" s="54">
        <f t="shared" si="340"/>
        <v>0</v>
      </c>
      <c r="P181" s="55">
        <v>5</v>
      </c>
      <c r="Q181" s="54" t="str">
        <f t="shared" si="341"/>
        <v>Susana Casado</v>
      </c>
      <c r="R181" s="12">
        <v>10</v>
      </c>
      <c r="S181" s="12">
        <v>10</v>
      </c>
      <c r="T181" s="12">
        <v>10</v>
      </c>
      <c r="U181" s="54">
        <f t="shared" si="342"/>
        <v>30</v>
      </c>
      <c r="V181" s="54">
        <f t="shared" si="285"/>
        <v>3</v>
      </c>
      <c r="W181" s="54">
        <f t="shared" si="365"/>
        <v>0</v>
      </c>
      <c r="X181" s="54">
        <f t="shared" si="366"/>
        <v>0</v>
      </c>
      <c r="Y181" s="54">
        <f t="shared" si="343"/>
        <v>0</v>
      </c>
      <c r="Z181" s="54">
        <f t="shared" si="344"/>
        <v>0</v>
      </c>
      <c r="AA181" s="54">
        <f t="shared" si="345"/>
        <v>0</v>
      </c>
      <c r="AB181" s="54">
        <f t="shared" si="346"/>
        <v>0</v>
      </c>
      <c r="AC181" s="55">
        <v>5</v>
      </c>
      <c r="AD181" s="54" t="str">
        <f t="shared" si="347"/>
        <v>Susana Casado</v>
      </c>
      <c r="AE181" s="12">
        <v>10</v>
      </c>
      <c r="AF181" s="12">
        <v>4</v>
      </c>
      <c r="AG181" s="12">
        <v>4</v>
      </c>
      <c r="AH181" s="54">
        <f t="shared" si="348"/>
        <v>18</v>
      </c>
      <c r="AI181" s="54">
        <f t="shared" si="349"/>
        <v>1</v>
      </c>
      <c r="AJ181" s="54">
        <f t="shared" si="350"/>
        <v>0</v>
      </c>
      <c r="AK181" s="54">
        <f t="shared" si="351"/>
        <v>2</v>
      </c>
      <c r="AL181" s="54">
        <f t="shared" si="352"/>
        <v>0</v>
      </c>
      <c r="AM181" s="54">
        <f t="shared" si="353"/>
        <v>0</v>
      </c>
      <c r="AN181" s="54">
        <f t="shared" si="354"/>
        <v>0</v>
      </c>
      <c r="AO181" s="54">
        <f t="shared" si="355"/>
        <v>0</v>
      </c>
      <c r="AP181" s="54">
        <f t="shared" si="356"/>
        <v>72</v>
      </c>
      <c r="AQ181" s="54">
        <f t="shared" si="357"/>
        <v>8</v>
      </c>
      <c r="AR181" s="58">
        <f t="shared" si="358"/>
        <v>6</v>
      </c>
      <c r="AS181" s="1">
        <f t="shared" si="359"/>
        <v>0</v>
      </c>
      <c r="AT181" s="1">
        <f t="shared" si="360"/>
        <v>3</v>
      </c>
      <c r="AU181" s="1">
        <f t="shared" si="361"/>
        <v>0</v>
      </c>
      <c r="AV181" s="1">
        <f t="shared" si="362"/>
        <v>0</v>
      </c>
      <c r="AW181" s="1">
        <f t="shared" si="363"/>
        <v>0</v>
      </c>
      <c r="AX181" s="1">
        <f t="shared" si="364"/>
        <v>0</v>
      </c>
      <c r="AY181" s="1" t="str">
        <f t="shared" si="295"/>
        <v>Susana Casado</v>
      </c>
      <c r="AZ181" s="1" t="b">
        <f t="shared" si="296"/>
        <v>0</v>
      </c>
      <c r="BA181" s="1" t="str">
        <f t="shared" si="297"/>
        <v>Susana Casado</v>
      </c>
      <c r="BB181" s="1">
        <f t="shared" si="298"/>
        <v>9</v>
      </c>
    </row>
    <row r="182" spans="1:54" ht="12.75" customHeight="1">
      <c r="A182" s="178"/>
      <c r="B182" s="55">
        <v>6</v>
      </c>
      <c r="C182" s="55">
        <v>6</v>
      </c>
      <c r="D182" s="54" t="str">
        <f>VLOOKUP((B182*10)+5,'Llistat de jugadors'!$K$3:$AQ$322,33,0)</f>
        <v>Carme Vallicrosa</v>
      </c>
      <c r="E182" s="13">
        <v>3</v>
      </c>
      <c r="F182" s="13">
        <v>4</v>
      </c>
      <c r="G182" s="13">
        <v>3</v>
      </c>
      <c r="H182" s="55">
        <f t="shared" si="333"/>
        <v>10</v>
      </c>
      <c r="I182" s="54">
        <f t="shared" si="334"/>
        <v>0</v>
      </c>
      <c r="J182" s="54">
        <f t="shared" si="335"/>
        <v>0</v>
      </c>
      <c r="K182" s="54">
        <f t="shared" si="336"/>
        <v>1</v>
      </c>
      <c r="L182" s="54">
        <f t="shared" si="337"/>
        <v>2</v>
      </c>
      <c r="M182" s="54">
        <f t="shared" si="338"/>
        <v>0</v>
      </c>
      <c r="N182" s="54">
        <f t="shared" si="339"/>
        <v>0</v>
      </c>
      <c r="O182" s="54">
        <f t="shared" si="340"/>
        <v>0</v>
      </c>
      <c r="P182" s="55">
        <v>6</v>
      </c>
      <c r="Q182" s="54" t="str">
        <f t="shared" si="341"/>
        <v>Carme Vallicrosa</v>
      </c>
      <c r="R182" s="12">
        <v>4</v>
      </c>
      <c r="S182" s="12">
        <v>6</v>
      </c>
      <c r="T182" s="12">
        <v>4</v>
      </c>
      <c r="U182" s="54">
        <f t="shared" si="342"/>
        <v>14</v>
      </c>
      <c r="V182" s="54">
        <f t="shared" si="285"/>
        <v>0</v>
      </c>
      <c r="W182" s="54">
        <f t="shared" si="365"/>
        <v>1</v>
      </c>
      <c r="X182" s="54">
        <f t="shared" si="366"/>
        <v>2</v>
      </c>
      <c r="Y182" s="54">
        <f t="shared" si="343"/>
        <v>0</v>
      </c>
      <c r="Z182" s="54">
        <f t="shared" si="344"/>
        <v>0</v>
      </c>
      <c r="AA182" s="54">
        <f t="shared" si="345"/>
        <v>0</v>
      </c>
      <c r="AB182" s="54">
        <f t="shared" si="346"/>
        <v>0</v>
      </c>
      <c r="AC182" s="55">
        <v>6</v>
      </c>
      <c r="AD182" s="54" t="str">
        <f t="shared" si="347"/>
        <v>Carme Vallicrosa</v>
      </c>
      <c r="AE182" s="12">
        <v>0</v>
      </c>
      <c r="AF182" s="12">
        <v>4</v>
      </c>
      <c r="AG182" s="12">
        <v>0</v>
      </c>
      <c r="AH182" s="54">
        <f t="shared" si="348"/>
        <v>4</v>
      </c>
      <c r="AI182" s="54">
        <f t="shared" si="349"/>
        <v>0</v>
      </c>
      <c r="AJ182" s="54">
        <f t="shared" si="350"/>
        <v>0</v>
      </c>
      <c r="AK182" s="54">
        <f t="shared" si="351"/>
        <v>1</v>
      </c>
      <c r="AL182" s="54">
        <f t="shared" si="352"/>
        <v>0</v>
      </c>
      <c r="AM182" s="54">
        <f t="shared" si="353"/>
        <v>0</v>
      </c>
      <c r="AN182" s="54">
        <f t="shared" si="354"/>
        <v>0</v>
      </c>
      <c r="AO182" s="54">
        <f t="shared" si="355"/>
        <v>2</v>
      </c>
      <c r="AP182" s="54">
        <f t="shared" si="356"/>
        <v>28</v>
      </c>
      <c r="AQ182" s="54">
        <f t="shared" si="357"/>
        <v>3.1111111111111112</v>
      </c>
      <c r="AR182" s="58">
        <f t="shared" si="358"/>
        <v>0</v>
      </c>
      <c r="AS182" s="1">
        <f t="shared" si="359"/>
        <v>1</v>
      </c>
      <c r="AT182" s="1">
        <f t="shared" si="360"/>
        <v>4</v>
      </c>
      <c r="AU182" s="1">
        <f t="shared" si="361"/>
        <v>2</v>
      </c>
      <c r="AV182" s="1">
        <f t="shared" si="362"/>
        <v>0</v>
      </c>
      <c r="AW182" s="1">
        <f t="shared" si="363"/>
        <v>0</v>
      </c>
      <c r="AX182" s="1">
        <f t="shared" si="364"/>
        <v>2</v>
      </c>
      <c r="AY182" s="1" t="str">
        <f t="shared" si="295"/>
        <v>Carme Vallicrosa</v>
      </c>
      <c r="AZ182" s="1" t="b">
        <f t="shared" si="296"/>
        <v>0</v>
      </c>
      <c r="BA182" s="1" t="str">
        <f t="shared" si="297"/>
        <v>Carme Vallicrosa</v>
      </c>
      <c r="BB182" s="1">
        <f t="shared" si="298"/>
        <v>9</v>
      </c>
    </row>
    <row r="183" spans="1:54" ht="12.75" customHeight="1">
      <c r="A183" s="178"/>
      <c r="B183" s="55">
        <v>7</v>
      </c>
      <c r="C183" s="55">
        <v>7</v>
      </c>
      <c r="D183" s="54" t="str">
        <f>VLOOKUP((B183*10)+5,'Llistat de jugadors'!$K$3:$AQ$322,33,0)</f>
        <v>Biel Poch</v>
      </c>
      <c r="E183" s="13">
        <v>10</v>
      </c>
      <c r="F183" s="13">
        <v>6</v>
      </c>
      <c r="G183" s="13">
        <v>6</v>
      </c>
      <c r="H183" s="55">
        <f t="shared" si="333"/>
        <v>22</v>
      </c>
      <c r="I183" s="54">
        <f t="shared" si="334"/>
        <v>1</v>
      </c>
      <c r="J183" s="54">
        <f t="shared" si="335"/>
        <v>2</v>
      </c>
      <c r="K183" s="54">
        <f t="shared" si="336"/>
        <v>0</v>
      </c>
      <c r="L183" s="54">
        <f t="shared" si="337"/>
        <v>0</v>
      </c>
      <c r="M183" s="54">
        <f t="shared" si="338"/>
        <v>0</v>
      </c>
      <c r="N183" s="54">
        <f t="shared" si="339"/>
        <v>0</v>
      </c>
      <c r="O183" s="54">
        <f t="shared" si="340"/>
        <v>0</v>
      </c>
      <c r="P183" s="55">
        <v>7</v>
      </c>
      <c r="Q183" s="54" t="str">
        <f t="shared" si="341"/>
        <v>Biel Poch</v>
      </c>
      <c r="R183" s="12">
        <v>10</v>
      </c>
      <c r="S183" s="12">
        <v>4</v>
      </c>
      <c r="T183" s="12">
        <v>10</v>
      </c>
      <c r="U183" s="54">
        <f t="shared" si="342"/>
        <v>24</v>
      </c>
      <c r="V183" s="54">
        <f t="shared" si="285"/>
        <v>2</v>
      </c>
      <c r="W183" s="54">
        <f t="shared" si="365"/>
        <v>0</v>
      </c>
      <c r="X183" s="54">
        <f t="shared" si="366"/>
        <v>1</v>
      </c>
      <c r="Y183" s="54">
        <f t="shared" si="343"/>
        <v>0</v>
      </c>
      <c r="Z183" s="54">
        <f t="shared" si="344"/>
        <v>0</v>
      </c>
      <c r="AA183" s="54">
        <f t="shared" si="345"/>
        <v>0</v>
      </c>
      <c r="AB183" s="54">
        <f t="shared" si="346"/>
        <v>0</v>
      </c>
      <c r="AC183" s="55">
        <v>7</v>
      </c>
      <c r="AD183" s="54" t="str">
        <f t="shared" si="347"/>
        <v>Biel Poch</v>
      </c>
      <c r="AE183" s="12">
        <v>4</v>
      </c>
      <c r="AF183" s="12">
        <v>6</v>
      </c>
      <c r="AG183" s="12">
        <v>10</v>
      </c>
      <c r="AH183" s="54">
        <f t="shared" si="348"/>
        <v>20</v>
      </c>
      <c r="AI183" s="54">
        <f t="shared" si="349"/>
        <v>1</v>
      </c>
      <c r="AJ183" s="54">
        <f t="shared" si="350"/>
        <v>1</v>
      </c>
      <c r="AK183" s="54">
        <f t="shared" si="351"/>
        <v>1</v>
      </c>
      <c r="AL183" s="54">
        <f t="shared" si="352"/>
        <v>0</v>
      </c>
      <c r="AM183" s="54">
        <f t="shared" si="353"/>
        <v>0</v>
      </c>
      <c r="AN183" s="54">
        <f t="shared" si="354"/>
        <v>0</v>
      </c>
      <c r="AO183" s="54">
        <f t="shared" si="355"/>
        <v>0</v>
      </c>
      <c r="AP183" s="54">
        <f t="shared" si="356"/>
        <v>66</v>
      </c>
      <c r="AQ183" s="54">
        <f t="shared" si="357"/>
        <v>7.333333333333333</v>
      </c>
      <c r="AR183" s="58">
        <f t="shared" si="358"/>
        <v>4</v>
      </c>
      <c r="AS183" s="1">
        <f t="shared" si="359"/>
        <v>3</v>
      </c>
      <c r="AT183" s="1">
        <f t="shared" si="360"/>
        <v>2</v>
      </c>
      <c r="AU183" s="1">
        <f t="shared" si="361"/>
        <v>0</v>
      </c>
      <c r="AV183" s="1">
        <f t="shared" si="362"/>
        <v>0</v>
      </c>
      <c r="AW183" s="1">
        <f t="shared" si="363"/>
        <v>0</v>
      </c>
      <c r="AX183" s="1">
        <f t="shared" si="364"/>
        <v>0</v>
      </c>
      <c r="AY183" s="1" t="str">
        <f t="shared" si="295"/>
        <v>Biel Poch</v>
      </c>
      <c r="AZ183" s="1" t="b">
        <f t="shared" si="296"/>
        <v>0</v>
      </c>
      <c r="BA183" s="1" t="str">
        <f t="shared" si="297"/>
        <v>Biel Poch</v>
      </c>
      <c r="BB183" s="1">
        <f t="shared" si="298"/>
        <v>9</v>
      </c>
    </row>
    <row r="184" spans="1:54" ht="12.75" customHeight="1">
      <c r="A184" s="178"/>
      <c r="B184" s="55">
        <v>8</v>
      </c>
      <c r="C184" s="55">
        <v>8</v>
      </c>
      <c r="D184" s="54" t="str">
        <f>VLOOKUP((B184*10)+5,'Llistat de jugadors'!$K$3:$AQ$322,33,0)</f>
        <v>Ana Maria Ruiz</v>
      </c>
      <c r="E184" s="13">
        <v>10</v>
      </c>
      <c r="F184" s="13">
        <v>3</v>
      </c>
      <c r="G184" s="13">
        <v>3</v>
      </c>
      <c r="H184" s="55">
        <f t="shared" si="333"/>
        <v>16</v>
      </c>
      <c r="I184" s="54">
        <f t="shared" si="334"/>
        <v>1</v>
      </c>
      <c r="J184" s="54">
        <f t="shared" si="335"/>
        <v>0</v>
      </c>
      <c r="K184" s="54">
        <f t="shared" si="336"/>
        <v>0</v>
      </c>
      <c r="L184" s="54">
        <f t="shared" si="337"/>
        <v>2</v>
      </c>
      <c r="M184" s="54">
        <f t="shared" si="338"/>
        <v>0</v>
      </c>
      <c r="N184" s="54">
        <f t="shared" si="339"/>
        <v>0</v>
      </c>
      <c r="O184" s="54">
        <f t="shared" si="340"/>
        <v>0</v>
      </c>
      <c r="P184" s="55">
        <v>8</v>
      </c>
      <c r="Q184" s="54" t="str">
        <f t="shared" si="341"/>
        <v>Ana Maria Ruiz</v>
      </c>
      <c r="R184" s="12">
        <v>1</v>
      </c>
      <c r="S184" s="12">
        <v>2</v>
      </c>
      <c r="T184" s="12">
        <v>0</v>
      </c>
      <c r="U184" s="54">
        <f t="shared" si="342"/>
        <v>3</v>
      </c>
      <c r="V184" s="54">
        <f t="shared" si="285"/>
        <v>0</v>
      </c>
      <c r="W184" s="54">
        <f t="shared" si="365"/>
        <v>0</v>
      </c>
      <c r="X184" s="54">
        <f t="shared" si="366"/>
        <v>0</v>
      </c>
      <c r="Y184" s="54">
        <f t="shared" si="343"/>
        <v>0</v>
      </c>
      <c r="Z184" s="54">
        <f t="shared" si="344"/>
        <v>1</v>
      </c>
      <c r="AA184" s="54">
        <f t="shared" si="345"/>
        <v>1</v>
      </c>
      <c r="AB184" s="54">
        <f t="shared" si="346"/>
        <v>1</v>
      </c>
      <c r="AC184" s="55">
        <v>8</v>
      </c>
      <c r="AD184" s="54" t="str">
        <f t="shared" si="347"/>
        <v>Ana Maria Ruiz</v>
      </c>
      <c r="AE184" s="12">
        <v>10</v>
      </c>
      <c r="AF184" s="12">
        <v>4</v>
      </c>
      <c r="AG184" s="12">
        <v>6</v>
      </c>
      <c r="AH184" s="54">
        <f t="shared" si="348"/>
        <v>20</v>
      </c>
      <c r="AI184" s="54">
        <f t="shared" si="349"/>
        <v>1</v>
      </c>
      <c r="AJ184" s="54">
        <f t="shared" si="350"/>
        <v>1</v>
      </c>
      <c r="AK184" s="54">
        <f t="shared" si="351"/>
        <v>1</v>
      </c>
      <c r="AL184" s="54">
        <f t="shared" si="352"/>
        <v>0</v>
      </c>
      <c r="AM184" s="54">
        <f t="shared" si="353"/>
        <v>0</v>
      </c>
      <c r="AN184" s="54">
        <f t="shared" si="354"/>
        <v>0</v>
      </c>
      <c r="AO184" s="54">
        <f t="shared" si="355"/>
        <v>0</v>
      </c>
      <c r="AP184" s="54">
        <f t="shared" si="356"/>
        <v>39</v>
      </c>
      <c r="AQ184" s="54">
        <f t="shared" si="357"/>
        <v>4.333333333333333</v>
      </c>
      <c r="AR184" s="58">
        <f t="shared" si="358"/>
        <v>2</v>
      </c>
      <c r="AS184" s="1">
        <f t="shared" si="359"/>
        <v>1</v>
      </c>
      <c r="AT184" s="1">
        <f t="shared" si="360"/>
        <v>1</v>
      </c>
      <c r="AU184" s="1">
        <f t="shared" si="361"/>
        <v>2</v>
      </c>
      <c r="AV184" s="1">
        <f t="shared" si="362"/>
        <v>1</v>
      </c>
      <c r="AW184" s="1">
        <f t="shared" si="363"/>
        <v>1</v>
      </c>
      <c r="AX184" s="1">
        <f t="shared" si="364"/>
        <v>1</v>
      </c>
      <c r="AY184" s="1" t="str">
        <f t="shared" si="295"/>
        <v>Ana Maria Ruiz</v>
      </c>
      <c r="AZ184" s="1" t="b">
        <f t="shared" si="296"/>
        <v>0</v>
      </c>
      <c r="BA184" s="1" t="str">
        <f t="shared" si="297"/>
        <v>Ana Maria Ruiz</v>
      </c>
      <c r="BB184" s="1">
        <f t="shared" si="298"/>
        <v>9</v>
      </c>
    </row>
    <row r="185" spans="1:54" ht="12.75" customHeight="1">
      <c r="A185" s="178"/>
      <c r="B185" s="55">
        <v>9</v>
      </c>
      <c r="C185" s="55">
        <v>9</v>
      </c>
      <c r="D185" s="54" t="str">
        <f>VLOOKUP((B185*10)+5,'Llistat de jugadors'!$K$3:$AQ$322,33,0)</f>
        <v>Martí Barrera</v>
      </c>
      <c r="E185" s="13">
        <v>10</v>
      </c>
      <c r="F185" s="13">
        <v>6</v>
      </c>
      <c r="G185" s="13">
        <v>10</v>
      </c>
      <c r="H185" s="55">
        <f t="shared" si="333"/>
        <v>26</v>
      </c>
      <c r="I185" s="54">
        <f t="shared" si="334"/>
        <v>2</v>
      </c>
      <c r="J185" s="54">
        <f t="shared" si="335"/>
        <v>1</v>
      </c>
      <c r="K185" s="54">
        <f t="shared" si="336"/>
        <v>0</v>
      </c>
      <c r="L185" s="54">
        <f t="shared" si="337"/>
        <v>0</v>
      </c>
      <c r="M185" s="54">
        <f t="shared" si="338"/>
        <v>0</v>
      </c>
      <c r="N185" s="54">
        <f t="shared" si="339"/>
        <v>0</v>
      </c>
      <c r="O185" s="54">
        <f t="shared" si="340"/>
        <v>0</v>
      </c>
      <c r="P185" s="55">
        <v>9</v>
      </c>
      <c r="Q185" s="54" t="str">
        <f t="shared" si="341"/>
        <v>Martí Barrera</v>
      </c>
      <c r="R185" s="12">
        <v>4</v>
      </c>
      <c r="S185" s="12">
        <v>10</v>
      </c>
      <c r="T185" s="12">
        <v>3</v>
      </c>
      <c r="U185" s="54">
        <f t="shared" si="342"/>
        <v>17</v>
      </c>
      <c r="V185" s="54">
        <f t="shared" si="285"/>
        <v>1</v>
      </c>
      <c r="W185" s="54">
        <f t="shared" si="365"/>
        <v>0</v>
      </c>
      <c r="X185" s="54">
        <f t="shared" si="366"/>
        <v>1</v>
      </c>
      <c r="Y185" s="54">
        <f t="shared" si="343"/>
        <v>1</v>
      </c>
      <c r="Z185" s="54">
        <f t="shared" si="344"/>
        <v>0</v>
      </c>
      <c r="AA185" s="54">
        <f t="shared" si="345"/>
        <v>0</v>
      </c>
      <c r="AB185" s="54">
        <f t="shared" si="346"/>
        <v>0</v>
      </c>
      <c r="AC185" s="55">
        <v>9</v>
      </c>
      <c r="AD185" s="54" t="str">
        <f t="shared" si="347"/>
        <v>Martí Barrera</v>
      </c>
      <c r="AE185" s="12">
        <v>10</v>
      </c>
      <c r="AF185" s="12">
        <v>6</v>
      </c>
      <c r="AG185" s="12">
        <v>4</v>
      </c>
      <c r="AH185" s="54">
        <f t="shared" si="348"/>
        <v>20</v>
      </c>
      <c r="AI185" s="54">
        <f t="shared" si="349"/>
        <v>1</v>
      </c>
      <c r="AJ185" s="54">
        <f t="shared" si="350"/>
        <v>1</v>
      </c>
      <c r="AK185" s="54">
        <f t="shared" si="351"/>
        <v>1</v>
      </c>
      <c r="AL185" s="54">
        <f t="shared" si="352"/>
        <v>0</v>
      </c>
      <c r="AM185" s="54">
        <f t="shared" si="353"/>
        <v>0</v>
      </c>
      <c r="AN185" s="54">
        <f t="shared" si="354"/>
        <v>0</v>
      </c>
      <c r="AO185" s="54">
        <f t="shared" si="355"/>
        <v>0</v>
      </c>
      <c r="AP185" s="54">
        <f t="shared" si="356"/>
        <v>63</v>
      </c>
      <c r="AQ185" s="54">
        <f t="shared" si="357"/>
        <v>7</v>
      </c>
      <c r="AR185" s="58">
        <f t="shared" si="358"/>
        <v>4</v>
      </c>
      <c r="AS185" s="1">
        <f t="shared" si="359"/>
        <v>2</v>
      </c>
      <c r="AT185" s="1">
        <f t="shared" si="360"/>
        <v>2</v>
      </c>
      <c r="AU185" s="1">
        <f t="shared" si="361"/>
        <v>1</v>
      </c>
      <c r="AV185" s="1">
        <f t="shared" si="362"/>
        <v>0</v>
      </c>
      <c r="AW185" s="1">
        <f t="shared" si="363"/>
        <v>0</v>
      </c>
      <c r="AX185" s="1">
        <f t="shared" si="364"/>
        <v>0</v>
      </c>
      <c r="AY185" s="1" t="str">
        <f t="shared" si="295"/>
        <v>Martí Barrera</v>
      </c>
      <c r="AZ185" s="1" t="b">
        <f t="shared" si="296"/>
        <v>0</v>
      </c>
      <c r="BA185" s="1" t="str">
        <f t="shared" si="297"/>
        <v>Martí Barrera</v>
      </c>
      <c r="BB185" s="1">
        <f t="shared" si="298"/>
        <v>9</v>
      </c>
    </row>
    <row r="186" spans="1:54" ht="12.75" customHeight="1">
      <c r="A186" s="178"/>
      <c r="B186" s="55">
        <v>10</v>
      </c>
      <c r="C186" s="55">
        <v>10</v>
      </c>
      <c r="D186" s="54" t="str">
        <f>VLOOKUP((B186*10)+5,'Llistat de jugadors'!$K$3:$AQ$322,33,0)</f>
        <v>Miquel Blazquez</v>
      </c>
      <c r="E186" s="13">
        <v>4</v>
      </c>
      <c r="F186" s="13">
        <v>10</v>
      </c>
      <c r="G186" s="13">
        <v>6</v>
      </c>
      <c r="H186" s="55">
        <f t="shared" si="333"/>
        <v>20</v>
      </c>
      <c r="I186" s="54">
        <f t="shared" si="334"/>
        <v>1</v>
      </c>
      <c r="J186" s="54">
        <f t="shared" si="335"/>
        <v>1</v>
      </c>
      <c r="K186" s="54">
        <f t="shared" si="336"/>
        <v>1</v>
      </c>
      <c r="L186" s="54">
        <f t="shared" si="337"/>
        <v>0</v>
      </c>
      <c r="M186" s="54">
        <f t="shared" si="338"/>
        <v>0</v>
      </c>
      <c r="N186" s="54">
        <f t="shared" si="339"/>
        <v>0</v>
      </c>
      <c r="O186" s="54">
        <f t="shared" si="340"/>
        <v>0</v>
      </c>
      <c r="P186" s="55">
        <v>10</v>
      </c>
      <c r="Q186" s="54" t="str">
        <f t="shared" si="341"/>
        <v>Miquel Blazquez</v>
      </c>
      <c r="R186" s="12">
        <v>10</v>
      </c>
      <c r="S186" s="12">
        <v>4</v>
      </c>
      <c r="T186" s="12">
        <v>4</v>
      </c>
      <c r="U186" s="54">
        <f t="shared" si="342"/>
        <v>18</v>
      </c>
      <c r="V186" s="54">
        <f t="shared" si="285"/>
        <v>1</v>
      </c>
      <c r="W186" s="54">
        <f t="shared" si="365"/>
        <v>0</v>
      </c>
      <c r="X186" s="54">
        <f t="shared" si="366"/>
        <v>2</v>
      </c>
      <c r="Y186" s="54">
        <f t="shared" si="343"/>
        <v>0</v>
      </c>
      <c r="Z186" s="54">
        <f t="shared" si="344"/>
        <v>0</v>
      </c>
      <c r="AA186" s="54">
        <f t="shared" si="345"/>
        <v>0</v>
      </c>
      <c r="AB186" s="54">
        <f t="shared" si="346"/>
        <v>0</v>
      </c>
      <c r="AC186" s="55">
        <v>10</v>
      </c>
      <c r="AD186" s="54" t="str">
        <f t="shared" si="347"/>
        <v>Miquel Blazquez</v>
      </c>
      <c r="AE186" s="12">
        <v>6</v>
      </c>
      <c r="AF186" s="12">
        <v>10</v>
      </c>
      <c r="AG186" s="12">
        <v>4</v>
      </c>
      <c r="AH186" s="54">
        <f t="shared" si="348"/>
        <v>20</v>
      </c>
      <c r="AI186" s="54">
        <f t="shared" si="349"/>
        <v>1</v>
      </c>
      <c r="AJ186" s="54">
        <f t="shared" si="350"/>
        <v>1</v>
      </c>
      <c r="AK186" s="54">
        <f t="shared" si="351"/>
        <v>1</v>
      </c>
      <c r="AL186" s="54">
        <f t="shared" si="352"/>
        <v>0</v>
      </c>
      <c r="AM186" s="54">
        <f t="shared" si="353"/>
        <v>0</v>
      </c>
      <c r="AN186" s="54">
        <f t="shared" si="354"/>
        <v>0</v>
      </c>
      <c r="AO186" s="54">
        <f t="shared" si="355"/>
        <v>0</v>
      </c>
      <c r="AP186" s="54">
        <f t="shared" si="356"/>
        <v>58</v>
      </c>
      <c r="AQ186" s="54">
        <f t="shared" si="357"/>
        <v>6.4444444444444446</v>
      </c>
      <c r="AR186" s="58">
        <f t="shared" si="358"/>
        <v>3</v>
      </c>
      <c r="AS186" s="1">
        <f t="shared" si="359"/>
        <v>2</v>
      </c>
      <c r="AT186" s="1">
        <f t="shared" si="360"/>
        <v>4</v>
      </c>
      <c r="AU186" s="1">
        <f t="shared" si="361"/>
        <v>0</v>
      </c>
      <c r="AV186" s="1">
        <f t="shared" si="362"/>
        <v>0</v>
      </c>
      <c r="AW186" s="1">
        <f t="shared" si="363"/>
        <v>0</v>
      </c>
      <c r="AX186" s="1">
        <f t="shared" si="364"/>
        <v>0</v>
      </c>
      <c r="AY186" s="1" t="str">
        <f t="shared" si="295"/>
        <v>Miquel Blazquez</v>
      </c>
      <c r="AZ186" s="1" t="b">
        <f t="shared" si="296"/>
        <v>0</v>
      </c>
      <c r="BA186" s="1" t="str">
        <f t="shared" si="297"/>
        <v>Miquel Blazquez</v>
      </c>
      <c r="BB186" s="1">
        <f t="shared" si="298"/>
        <v>9</v>
      </c>
    </row>
    <row r="187" spans="1:54" ht="12.75" customHeight="1">
      <c r="A187" s="178"/>
      <c r="B187" s="55">
        <v>11</v>
      </c>
      <c r="C187" s="55">
        <v>11</v>
      </c>
      <c r="D187" s="54" t="str">
        <f>VLOOKUP((B187*10)+5,'Llistat de jugadors'!$K$3:$AQ$322,33,0)</f>
        <v>Eva Zapatero</v>
      </c>
      <c r="E187" s="13">
        <v>2</v>
      </c>
      <c r="F187" s="13">
        <v>4</v>
      </c>
      <c r="G187" s="13">
        <v>3</v>
      </c>
      <c r="H187" s="55">
        <f t="shared" si="333"/>
        <v>9</v>
      </c>
      <c r="I187" s="54">
        <f t="shared" si="334"/>
        <v>0</v>
      </c>
      <c r="J187" s="54">
        <f t="shared" si="335"/>
        <v>0</v>
      </c>
      <c r="K187" s="54">
        <f t="shared" si="336"/>
        <v>1</v>
      </c>
      <c r="L187" s="54">
        <f t="shared" si="337"/>
        <v>1</v>
      </c>
      <c r="M187" s="54">
        <f t="shared" si="338"/>
        <v>1</v>
      </c>
      <c r="N187" s="54">
        <f t="shared" si="339"/>
        <v>0</v>
      </c>
      <c r="O187" s="54">
        <f t="shared" si="340"/>
        <v>0</v>
      </c>
      <c r="P187" s="55">
        <v>11</v>
      </c>
      <c r="Q187" s="54" t="str">
        <f t="shared" si="341"/>
        <v>Eva Zapatero</v>
      </c>
      <c r="R187" s="12">
        <v>3</v>
      </c>
      <c r="S187" s="12">
        <v>3</v>
      </c>
      <c r="T187" s="12">
        <v>4</v>
      </c>
      <c r="U187" s="54">
        <f t="shared" si="342"/>
        <v>10</v>
      </c>
      <c r="V187" s="54">
        <f t="shared" si="285"/>
        <v>0</v>
      </c>
      <c r="W187" s="54">
        <f t="shared" si="365"/>
        <v>0</v>
      </c>
      <c r="X187" s="54">
        <f t="shared" si="366"/>
        <v>1</v>
      </c>
      <c r="Y187" s="54">
        <f t="shared" si="343"/>
        <v>2</v>
      </c>
      <c r="Z187" s="54">
        <f t="shared" si="344"/>
        <v>0</v>
      </c>
      <c r="AA187" s="54">
        <f t="shared" si="345"/>
        <v>0</v>
      </c>
      <c r="AB187" s="54">
        <f t="shared" si="346"/>
        <v>0</v>
      </c>
      <c r="AC187" s="55">
        <v>11</v>
      </c>
      <c r="AD187" s="54" t="str">
        <f t="shared" si="347"/>
        <v>Eva Zapatero</v>
      </c>
      <c r="AE187" s="12">
        <v>3</v>
      </c>
      <c r="AF187" s="12">
        <v>2</v>
      </c>
      <c r="AG187" s="12">
        <v>0</v>
      </c>
      <c r="AH187" s="54">
        <f t="shared" si="348"/>
        <v>5</v>
      </c>
      <c r="AI187" s="54">
        <f t="shared" si="349"/>
        <v>0</v>
      </c>
      <c r="AJ187" s="54">
        <f t="shared" si="350"/>
        <v>0</v>
      </c>
      <c r="AK187" s="54">
        <f t="shared" si="351"/>
        <v>0</v>
      </c>
      <c r="AL187" s="54">
        <f t="shared" si="352"/>
        <v>1</v>
      </c>
      <c r="AM187" s="54">
        <f t="shared" si="353"/>
        <v>1</v>
      </c>
      <c r="AN187" s="54">
        <f t="shared" si="354"/>
        <v>0</v>
      </c>
      <c r="AO187" s="54">
        <f t="shared" si="355"/>
        <v>1</v>
      </c>
      <c r="AP187" s="54">
        <f t="shared" si="356"/>
        <v>24</v>
      </c>
      <c r="AQ187" s="54">
        <f t="shared" si="357"/>
        <v>2.6666666666666665</v>
      </c>
      <c r="AR187" s="58">
        <f t="shared" si="358"/>
        <v>0</v>
      </c>
      <c r="AS187" s="1">
        <f t="shared" si="359"/>
        <v>0</v>
      </c>
      <c r="AT187" s="1">
        <f t="shared" si="360"/>
        <v>2</v>
      </c>
      <c r="AU187" s="1">
        <f t="shared" si="361"/>
        <v>4</v>
      </c>
      <c r="AV187" s="1">
        <f t="shared" si="362"/>
        <v>2</v>
      </c>
      <c r="AW187" s="1">
        <f t="shared" si="363"/>
        <v>0</v>
      </c>
      <c r="AX187" s="1">
        <f t="shared" si="364"/>
        <v>1</v>
      </c>
      <c r="AY187" s="1" t="str">
        <f t="shared" si="295"/>
        <v>Eva Zapatero</v>
      </c>
      <c r="AZ187" s="1" t="b">
        <f t="shared" si="296"/>
        <v>0</v>
      </c>
      <c r="BA187" s="1" t="str">
        <f t="shared" si="297"/>
        <v>Eva Zapatero</v>
      </c>
      <c r="BB187" s="1">
        <f t="shared" si="298"/>
        <v>9</v>
      </c>
    </row>
    <row r="188" spans="1:54" ht="12.75" customHeight="1">
      <c r="A188" s="178"/>
      <c r="B188" s="55">
        <v>12</v>
      </c>
      <c r="C188" s="55">
        <v>12</v>
      </c>
      <c r="D188" s="54" t="str">
        <f>VLOOKUP((B188*10)+5,'Llistat de jugadors'!$K$3:$AQ$322,33,0)</f>
        <v>Hipolito Palomares</v>
      </c>
      <c r="E188" s="13">
        <v>10</v>
      </c>
      <c r="F188" s="13">
        <v>10</v>
      </c>
      <c r="G188" s="13">
        <v>6</v>
      </c>
      <c r="H188" s="55">
        <f t="shared" si="333"/>
        <v>26</v>
      </c>
      <c r="I188" s="54">
        <f t="shared" si="334"/>
        <v>2</v>
      </c>
      <c r="J188" s="54">
        <f t="shared" si="335"/>
        <v>1</v>
      </c>
      <c r="K188" s="54">
        <f t="shared" si="336"/>
        <v>0</v>
      </c>
      <c r="L188" s="54">
        <f t="shared" si="337"/>
        <v>0</v>
      </c>
      <c r="M188" s="54">
        <f t="shared" si="338"/>
        <v>0</v>
      </c>
      <c r="N188" s="54">
        <f t="shared" si="339"/>
        <v>0</v>
      </c>
      <c r="O188" s="54">
        <f t="shared" si="340"/>
        <v>0</v>
      </c>
      <c r="P188" s="55">
        <v>12</v>
      </c>
      <c r="Q188" s="54" t="str">
        <f t="shared" si="341"/>
        <v>Hipolito Palomares</v>
      </c>
      <c r="R188" s="12">
        <v>10</v>
      </c>
      <c r="S188" s="12">
        <v>10</v>
      </c>
      <c r="T188" s="12">
        <v>6</v>
      </c>
      <c r="U188" s="54">
        <f t="shared" si="342"/>
        <v>26</v>
      </c>
      <c r="V188" s="54">
        <f t="shared" si="285"/>
        <v>2</v>
      </c>
      <c r="W188" s="54">
        <f t="shared" si="365"/>
        <v>1</v>
      </c>
      <c r="X188" s="54">
        <f t="shared" si="366"/>
        <v>0</v>
      </c>
      <c r="Y188" s="54">
        <f t="shared" si="343"/>
        <v>0</v>
      </c>
      <c r="Z188" s="54">
        <f t="shared" si="344"/>
        <v>0</v>
      </c>
      <c r="AA188" s="54">
        <f t="shared" si="345"/>
        <v>0</v>
      </c>
      <c r="AB188" s="54">
        <f t="shared" si="346"/>
        <v>0</v>
      </c>
      <c r="AC188" s="55">
        <v>12</v>
      </c>
      <c r="AD188" s="54" t="str">
        <f t="shared" si="347"/>
        <v>Hipolito Palomares</v>
      </c>
      <c r="AE188" s="12">
        <v>10</v>
      </c>
      <c r="AF188" s="12">
        <v>10</v>
      </c>
      <c r="AG188" s="12">
        <v>3</v>
      </c>
      <c r="AH188" s="54">
        <f t="shared" si="348"/>
        <v>23</v>
      </c>
      <c r="AI188" s="54">
        <f t="shared" si="349"/>
        <v>2</v>
      </c>
      <c r="AJ188" s="54">
        <f t="shared" si="350"/>
        <v>0</v>
      </c>
      <c r="AK188" s="54">
        <f t="shared" si="351"/>
        <v>0</v>
      </c>
      <c r="AL188" s="54">
        <f t="shared" si="352"/>
        <v>1</v>
      </c>
      <c r="AM188" s="54">
        <f t="shared" si="353"/>
        <v>0</v>
      </c>
      <c r="AN188" s="54">
        <f t="shared" si="354"/>
        <v>0</v>
      </c>
      <c r="AO188" s="54">
        <f t="shared" si="355"/>
        <v>0</v>
      </c>
      <c r="AP188" s="54">
        <f t="shared" si="356"/>
        <v>75</v>
      </c>
      <c r="AQ188" s="54">
        <f t="shared" si="357"/>
        <v>8.3333333333333339</v>
      </c>
      <c r="AR188" s="58">
        <f t="shared" si="358"/>
        <v>6</v>
      </c>
      <c r="AS188" s="1">
        <f t="shared" si="359"/>
        <v>2</v>
      </c>
      <c r="AT188" s="1">
        <f t="shared" si="360"/>
        <v>0</v>
      </c>
      <c r="AU188" s="1">
        <f t="shared" si="361"/>
        <v>1</v>
      </c>
      <c r="AV188" s="1">
        <f t="shared" si="362"/>
        <v>0</v>
      </c>
      <c r="AW188" s="1">
        <f t="shared" si="363"/>
        <v>0</v>
      </c>
      <c r="AX188" s="1">
        <f t="shared" si="364"/>
        <v>0</v>
      </c>
      <c r="AY188" s="1" t="str">
        <f t="shared" si="295"/>
        <v>Hipolito Palomares</v>
      </c>
      <c r="AZ188" s="1" t="b">
        <f t="shared" si="296"/>
        <v>0</v>
      </c>
      <c r="BA188" s="1" t="str">
        <f t="shared" si="297"/>
        <v>Hipolito Palomares</v>
      </c>
      <c r="BB188" s="1">
        <f t="shared" si="298"/>
        <v>9</v>
      </c>
    </row>
    <row r="189" spans="1:54" ht="12.75" customHeight="1">
      <c r="A189" s="178"/>
      <c r="B189" s="55">
        <v>13</v>
      </c>
      <c r="C189" s="55">
        <v>13</v>
      </c>
      <c r="D189" s="54" t="str">
        <f>VLOOKUP((B189*10)+5,'Llistat de jugadors'!$K$3:$AQ$322,33,0)</f>
        <v>Pilar Pujol</v>
      </c>
      <c r="E189" s="13">
        <v>3</v>
      </c>
      <c r="F189" s="13">
        <v>10</v>
      </c>
      <c r="G189" s="13">
        <v>10</v>
      </c>
      <c r="H189" s="55">
        <f t="shared" si="333"/>
        <v>23</v>
      </c>
      <c r="I189" s="54">
        <f t="shared" si="334"/>
        <v>2</v>
      </c>
      <c r="J189" s="54">
        <f t="shared" si="335"/>
        <v>0</v>
      </c>
      <c r="K189" s="54">
        <f t="shared" si="336"/>
        <v>0</v>
      </c>
      <c r="L189" s="54">
        <f t="shared" si="337"/>
        <v>1</v>
      </c>
      <c r="M189" s="54">
        <f t="shared" si="338"/>
        <v>0</v>
      </c>
      <c r="N189" s="54">
        <f t="shared" si="339"/>
        <v>0</v>
      </c>
      <c r="O189" s="54">
        <f t="shared" si="340"/>
        <v>0</v>
      </c>
      <c r="P189" s="55">
        <v>13</v>
      </c>
      <c r="Q189" s="54" t="str">
        <f t="shared" si="341"/>
        <v>Pilar Pujol</v>
      </c>
      <c r="R189" s="12">
        <v>10</v>
      </c>
      <c r="S189" s="12">
        <v>10</v>
      </c>
      <c r="T189" s="12">
        <v>0</v>
      </c>
      <c r="U189" s="54">
        <f t="shared" si="342"/>
        <v>20</v>
      </c>
      <c r="V189" s="54">
        <f t="shared" si="285"/>
        <v>2</v>
      </c>
      <c r="W189" s="54">
        <f t="shared" si="365"/>
        <v>0</v>
      </c>
      <c r="X189" s="54">
        <f t="shared" si="366"/>
        <v>0</v>
      </c>
      <c r="Y189" s="54">
        <f t="shared" si="343"/>
        <v>0</v>
      </c>
      <c r="Z189" s="54">
        <f t="shared" si="344"/>
        <v>0</v>
      </c>
      <c r="AA189" s="54">
        <f t="shared" si="345"/>
        <v>0</v>
      </c>
      <c r="AB189" s="54">
        <f t="shared" si="346"/>
        <v>1</v>
      </c>
      <c r="AC189" s="55">
        <v>13</v>
      </c>
      <c r="AD189" s="54" t="str">
        <f t="shared" si="347"/>
        <v>Pilar Pujol</v>
      </c>
      <c r="AE189" s="12">
        <v>2</v>
      </c>
      <c r="AF189" s="12">
        <v>10</v>
      </c>
      <c r="AG189" s="12">
        <v>4</v>
      </c>
      <c r="AH189" s="54">
        <f t="shared" si="348"/>
        <v>16</v>
      </c>
      <c r="AI189" s="54">
        <f t="shared" si="349"/>
        <v>1</v>
      </c>
      <c r="AJ189" s="54">
        <f t="shared" si="350"/>
        <v>0</v>
      </c>
      <c r="AK189" s="54">
        <f t="shared" si="351"/>
        <v>1</v>
      </c>
      <c r="AL189" s="54">
        <f t="shared" si="352"/>
        <v>0</v>
      </c>
      <c r="AM189" s="54">
        <f t="shared" si="353"/>
        <v>1</v>
      </c>
      <c r="AN189" s="54">
        <f t="shared" si="354"/>
        <v>0</v>
      </c>
      <c r="AO189" s="54">
        <f t="shared" si="355"/>
        <v>0</v>
      </c>
      <c r="AP189" s="54">
        <f t="shared" si="356"/>
        <v>59</v>
      </c>
      <c r="AQ189" s="54">
        <f t="shared" si="357"/>
        <v>6.5555555555555554</v>
      </c>
      <c r="AR189" s="58">
        <f t="shared" si="358"/>
        <v>5</v>
      </c>
      <c r="AS189" s="1">
        <f t="shared" si="359"/>
        <v>0</v>
      </c>
      <c r="AT189" s="1">
        <f t="shared" si="360"/>
        <v>1</v>
      </c>
      <c r="AU189" s="1">
        <f t="shared" si="361"/>
        <v>1</v>
      </c>
      <c r="AV189" s="1">
        <f t="shared" si="362"/>
        <v>1</v>
      </c>
      <c r="AW189" s="1">
        <f t="shared" si="363"/>
        <v>0</v>
      </c>
      <c r="AX189" s="1">
        <f t="shared" si="364"/>
        <v>1</v>
      </c>
      <c r="AY189" s="1" t="str">
        <f t="shared" si="295"/>
        <v>Pilar Pujol</v>
      </c>
      <c r="AZ189" s="1" t="b">
        <f t="shared" si="296"/>
        <v>0</v>
      </c>
      <c r="BA189" s="1" t="str">
        <f t="shared" si="297"/>
        <v>Pilar Pujol</v>
      </c>
      <c r="BB189" s="1">
        <f t="shared" si="298"/>
        <v>9</v>
      </c>
    </row>
    <row r="190" spans="1:54" ht="12.75" customHeight="1">
      <c r="A190" s="178"/>
      <c r="B190" s="55">
        <v>14</v>
      </c>
      <c r="C190" s="55">
        <v>14</v>
      </c>
      <c r="D190" s="54" t="str">
        <f>VLOOKUP((B190*10)+5,'Llistat de jugadors'!$K$3:$AQ$322,33,0)</f>
        <v>Oliver López</v>
      </c>
      <c r="E190" s="13">
        <v>0</v>
      </c>
      <c r="F190" s="13">
        <v>10</v>
      </c>
      <c r="G190" s="13">
        <v>0</v>
      </c>
      <c r="H190" s="55">
        <f t="shared" si="333"/>
        <v>10</v>
      </c>
      <c r="I190" s="54">
        <f t="shared" si="334"/>
        <v>1</v>
      </c>
      <c r="J190" s="54">
        <f t="shared" si="335"/>
        <v>0</v>
      </c>
      <c r="K190" s="54">
        <f t="shared" si="336"/>
        <v>0</v>
      </c>
      <c r="L190" s="54">
        <f t="shared" si="337"/>
        <v>0</v>
      </c>
      <c r="M190" s="54">
        <f t="shared" si="338"/>
        <v>0</v>
      </c>
      <c r="N190" s="54">
        <f t="shared" si="339"/>
        <v>0</v>
      </c>
      <c r="O190" s="54">
        <f t="shared" si="340"/>
        <v>2</v>
      </c>
      <c r="P190" s="55">
        <v>14</v>
      </c>
      <c r="Q190" s="54" t="str">
        <f t="shared" si="341"/>
        <v>Oliver López</v>
      </c>
      <c r="R190" s="12">
        <v>0</v>
      </c>
      <c r="S190" s="12">
        <v>10</v>
      </c>
      <c r="T190" s="12">
        <v>4</v>
      </c>
      <c r="U190" s="54">
        <f t="shared" si="342"/>
        <v>14</v>
      </c>
      <c r="V190" s="54">
        <f t="shared" si="285"/>
        <v>1</v>
      </c>
      <c r="W190" s="54">
        <f t="shared" si="365"/>
        <v>0</v>
      </c>
      <c r="X190" s="54">
        <f t="shared" si="366"/>
        <v>1</v>
      </c>
      <c r="Y190" s="54">
        <f t="shared" si="343"/>
        <v>0</v>
      </c>
      <c r="Z190" s="54">
        <f t="shared" si="344"/>
        <v>0</v>
      </c>
      <c r="AA190" s="54">
        <f t="shared" si="345"/>
        <v>0</v>
      </c>
      <c r="AB190" s="54">
        <f t="shared" si="346"/>
        <v>1</v>
      </c>
      <c r="AC190" s="55">
        <v>14</v>
      </c>
      <c r="AD190" s="54" t="str">
        <f t="shared" si="347"/>
        <v>Oliver López</v>
      </c>
      <c r="AE190" s="12">
        <v>10</v>
      </c>
      <c r="AF190" s="12">
        <v>3</v>
      </c>
      <c r="AG190" s="12">
        <v>10</v>
      </c>
      <c r="AH190" s="54">
        <f t="shared" si="348"/>
        <v>23</v>
      </c>
      <c r="AI190" s="54">
        <f t="shared" si="349"/>
        <v>2</v>
      </c>
      <c r="AJ190" s="54">
        <f t="shared" si="350"/>
        <v>0</v>
      </c>
      <c r="AK190" s="54">
        <f t="shared" si="351"/>
        <v>0</v>
      </c>
      <c r="AL190" s="54">
        <f t="shared" si="352"/>
        <v>1</v>
      </c>
      <c r="AM190" s="54">
        <f t="shared" si="353"/>
        <v>0</v>
      </c>
      <c r="AN190" s="54">
        <f t="shared" si="354"/>
        <v>0</v>
      </c>
      <c r="AO190" s="54">
        <f t="shared" si="355"/>
        <v>0</v>
      </c>
      <c r="AP190" s="54">
        <f t="shared" si="356"/>
        <v>47</v>
      </c>
      <c r="AQ190" s="54">
        <f t="shared" si="357"/>
        <v>5.2222222222222223</v>
      </c>
      <c r="AR190" s="58">
        <f t="shared" si="358"/>
        <v>4</v>
      </c>
      <c r="AS190" s="1">
        <f t="shared" si="359"/>
        <v>0</v>
      </c>
      <c r="AT190" s="1">
        <f t="shared" si="360"/>
        <v>1</v>
      </c>
      <c r="AU190" s="1">
        <f t="shared" si="361"/>
        <v>1</v>
      </c>
      <c r="AV190" s="1">
        <f t="shared" si="362"/>
        <v>0</v>
      </c>
      <c r="AW190" s="1">
        <f t="shared" si="363"/>
        <v>0</v>
      </c>
      <c r="AX190" s="1">
        <f t="shared" si="364"/>
        <v>3</v>
      </c>
      <c r="AY190" s="1" t="str">
        <f t="shared" si="295"/>
        <v>Oliver López</v>
      </c>
      <c r="AZ190" s="1" t="b">
        <f t="shared" si="296"/>
        <v>0</v>
      </c>
      <c r="BA190" s="1" t="str">
        <f t="shared" si="297"/>
        <v>Oliver López</v>
      </c>
      <c r="BB190" s="1">
        <f t="shared" si="298"/>
        <v>9</v>
      </c>
    </row>
    <row r="191" spans="1:54" ht="12.75" customHeight="1">
      <c r="A191" s="178"/>
      <c r="B191" s="55">
        <v>15</v>
      </c>
      <c r="C191" s="55">
        <v>15</v>
      </c>
      <c r="D191" s="54" t="str">
        <f>VLOOKUP((B191*10)+5,'Llistat de jugadors'!$K$3:$AQ$322,33,0)</f>
        <v>Anna Gras</v>
      </c>
      <c r="E191" s="13">
        <v>3</v>
      </c>
      <c r="F191" s="13">
        <v>10</v>
      </c>
      <c r="G191" s="13">
        <v>2</v>
      </c>
      <c r="H191" s="55">
        <f t="shared" si="333"/>
        <v>15</v>
      </c>
      <c r="I191" s="54">
        <f t="shared" si="334"/>
        <v>1</v>
      </c>
      <c r="J191" s="54">
        <f t="shared" si="335"/>
        <v>0</v>
      </c>
      <c r="K191" s="54">
        <f t="shared" si="336"/>
        <v>0</v>
      </c>
      <c r="L191" s="54">
        <f t="shared" si="337"/>
        <v>1</v>
      </c>
      <c r="M191" s="54">
        <f t="shared" si="338"/>
        <v>1</v>
      </c>
      <c r="N191" s="54">
        <f t="shared" si="339"/>
        <v>0</v>
      </c>
      <c r="O191" s="54">
        <f t="shared" si="340"/>
        <v>0</v>
      </c>
      <c r="P191" s="55">
        <v>15</v>
      </c>
      <c r="Q191" s="54" t="str">
        <f t="shared" si="341"/>
        <v>Anna Gras</v>
      </c>
      <c r="R191" s="12">
        <v>2</v>
      </c>
      <c r="S191" s="12">
        <v>6</v>
      </c>
      <c r="T191" s="12">
        <v>3</v>
      </c>
      <c r="U191" s="54">
        <f t="shared" si="342"/>
        <v>11</v>
      </c>
      <c r="V191" s="54">
        <f t="shared" si="285"/>
        <v>0</v>
      </c>
      <c r="W191" s="54">
        <f t="shared" si="365"/>
        <v>1</v>
      </c>
      <c r="X191" s="54">
        <f t="shared" si="366"/>
        <v>0</v>
      </c>
      <c r="Y191" s="54">
        <f t="shared" si="343"/>
        <v>1</v>
      </c>
      <c r="Z191" s="54">
        <f t="shared" si="344"/>
        <v>1</v>
      </c>
      <c r="AA191" s="54">
        <f t="shared" si="345"/>
        <v>0</v>
      </c>
      <c r="AB191" s="54">
        <f t="shared" si="346"/>
        <v>0</v>
      </c>
      <c r="AC191" s="55">
        <v>15</v>
      </c>
      <c r="AD191" s="54" t="str">
        <f t="shared" si="347"/>
        <v>Anna Gras</v>
      </c>
      <c r="AE191" s="12">
        <v>10</v>
      </c>
      <c r="AF191" s="12">
        <v>3</v>
      </c>
      <c r="AG191" s="12">
        <v>2</v>
      </c>
      <c r="AH191" s="54">
        <f t="shared" si="348"/>
        <v>15</v>
      </c>
      <c r="AI191" s="54">
        <f t="shared" si="349"/>
        <v>1</v>
      </c>
      <c r="AJ191" s="54">
        <f t="shared" si="350"/>
        <v>0</v>
      </c>
      <c r="AK191" s="54">
        <f t="shared" si="351"/>
        <v>0</v>
      </c>
      <c r="AL191" s="54">
        <f t="shared" si="352"/>
        <v>1</v>
      </c>
      <c r="AM191" s="54">
        <f t="shared" si="353"/>
        <v>1</v>
      </c>
      <c r="AN191" s="54">
        <f t="shared" si="354"/>
        <v>0</v>
      </c>
      <c r="AO191" s="54">
        <f t="shared" si="355"/>
        <v>0</v>
      </c>
      <c r="AP191" s="54">
        <f t="shared" si="356"/>
        <v>41</v>
      </c>
      <c r="AQ191" s="54">
        <f t="shared" si="357"/>
        <v>4.5555555555555554</v>
      </c>
      <c r="AR191" s="58">
        <f t="shared" si="358"/>
        <v>2</v>
      </c>
      <c r="AS191" s="1">
        <f t="shared" si="359"/>
        <v>1</v>
      </c>
      <c r="AT191" s="1">
        <f t="shared" si="360"/>
        <v>0</v>
      </c>
      <c r="AU191" s="1">
        <f t="shared" si="361"/>
        <v>3</v>
      </c>
      <c r="AV191" s="1">
        <f t="shared" si="362"/>
        <v>3</v>
      </c>
      <c r="AW191" s="1">
        <f t="shared" si="363"/>
        <v>0</v>
      </c>
      <c r="AX191" s="1">
        <f t="shared" si="364"/>
        <v>0</v>
      </c>
      <c r="AY191" s="1" t="str">
        <f t="shared" si="295"/>
        <v>Anna Gras</v>
      </c>
      <c r="AZ191" s="1" t="b">
        <f t="shared" si="296"/>
        <v>0</v>
      </c>
      <c r="BA191" s="1" t="str">
        <f t="shared" si="297"/>
        <v>Anna Gras</v>
      </c>
      <c r="BB191" s="1">
        <f t="shared" si="298"/>
        <v>9</v>
      </c>
    </row>
    <row r="192" spans="1:54" ht="12.75" customHeight="1">
      <c r="A192" s="178"/>
      <c r="B192" s="55">
        <v>16</v>
      </c>
      <c r="C192" s="55">
        <v>16</v>
      </c>
      <c r="D192" s="54" t="str">
        <f>VLOOKUP((B192*10)+5,'Llistat de jugadors'!$K$3:$AQ$322,33,0)</f>
        <v>Eloi Mercader</v>
      </c>
      <c r="E192" s="13">
        <v>10</v>
      </c>
      <c r="F192" s="13">
        <v>4</v>
      </c>
      <c r="G192" s="13">
        <v>2</v>
      </c>
      <c r="H192" s="55">
        <f t="shared" si="333"/>
        <v>16</v>
      </c>
      <c r="I192" s="54">
        <f t="shared" si="334"/>
        <v>1</v>
      </c>
      <c r="J192" s="54">
        <f t="shared" si="335"/>
        <v>0</v>
      </c>
      <c r="K192" s="54">
        <f t="shared" si="336"/>
        <v>1</v>
      </c>
      <c r="L192" s="54">
        <f t="shared" si="337"/>
        <v>0</v>
      </c>
      <c r="M192" s="54">
        <f t="shared" si="338"/>
        <v>1</v>
      </c>
      <c r="N192" s="54">
        <f t="shared" si="339"/>
        <v>0</v>
      </c>
      <c r="O192" s="54">
        <f t="shared" si="340"/>
        <v>0</v>
      </c>
      <c r="P192" s="55">
        <v>16</v>
      </c>
      <c r="Q192" s="54" t="str">
        <f t="shared" si="341"/>
        <v>Eloi Mercader</v>
      </c>
      <c r="R192" s="12">
        <v>6</v>
      </c>
      <c r="S192" s="12">
        <v>10</v>
      </c>
      <c r="T192" s="12">
        <v>10</v>
      </c>
      <c r="U192" s="54">
        <f t="shared" si="342"/>
        <v>26</v>
      </c>
      <c r="V192" s="54">
        <f t="shared" si="285"/>
        <v>2</v>
      </c>
      <c r="W192" s="54">
        <f t="shared" si="365"/>
        <v>1</v>
      </c>
      <c r="X192" s="54">
        <f t="shared" si="366"/>
        <v>0</v>
      </c>
      <c r="Y192" s="54">
        <f t="shared" si="343"/>
        <v>0</v>
      </c>
      <c r="Z192" s="54">
        <f t="shared" si="344"/>
        <v>0</v>
      </c>
      <c r="AA192" s="54">
        <f t="shared" si="345"/>
        <v>0</v>
      </c>
      <c r="AB192" s="54">
        <f t="shared" si="346"/>
        <v>0</v>
      </c>
      <c r="AC192" s="55">
        <v>16</v>
      </c>
      <c r="AD192" s="54" t="str">
        <f t="shared" si="347"/>
        <v>Eloi Mercader</v>
      </c>
      <c r="AE192" s="12">
        <v>3</v>
      </c>
      <c r="AF192" s="12">
        <v>4</v>
      </c>
      <c r="AG192" s="12">
        <v>6</v>
      </c>
      <c r="AH192" s="54">
        <f t="shared" si="348"/>
        <v>13</v>
      </c>
      <c r="AI192" s="54">
        <f t="shared" si="349"/>
        <v>0</v>
      </c>
      <c r="AJ192" s="54">
        <f t="shared" si="350"/>
        <v>1</v>
      </c>
      <c r="AK192" s="54">
        <f t="shared" si="351"/>
        <v>1</v>
      </c>
      <c r="AL192" s="54">
        <f t="shared" si="352"/>
        <v>1</v>
      </c>
      <c r="AM192" s="54">
        <f t="shared" si="353"/>
        <v>0</v>
      </c>
      <c r="AN192" s="54">
        <f t="shared" si="354"/>
        <v>0</v>
      </c>
      <c r="AO192" s="54">
        <f t="shared" si="355"/>
        <v>0</v>
      </c>
      <c r="AP192" s="54">
        <f t="shared" si="356"/>
        <v>55</v>
      </c>
      <c r="AQ192" s="54">
        <f t="shared" si="357"/>
        <v>6.1111111111111107</v>
      </c>
      <c r="AR192" s="58">
        <f t="shared" si="358"/>
        <v>3</v>
      </c>
      <c r="AS192" s="1">
        <f t="shared" si="359"/>
        <v>2</v>
      </c>
      <c r="AT192" s="1">
        <f t="shared" si="360"/>
        <v>2</v>
      </c>
      <c r="AU192" s="1">
        <f t="shared" si="361"/>
        <v>1</v>
      </c>
      <c r="AV192" s="1">
        <f t="shared" si="362"/>
        <v>1</v>
      </c>
      <c r="AW192" s="1">
        <f t="shared" si="363"/>
        <v>0</v>
      </c>
      <c r="AX192" s="1">
        <f t="shared" si="364"/>
        <v>0</v>
      </c>
      <c r="AY192" s="1" t="str">
        <f t="shared" si="295"/>
        <v>Eloi Mercader</v>
      </c>
      <c r="AZ192" s="1" t="b">
        <f t="shared" si="296"/>
        <v>0</v>
      </c>
      <c r="BA192" s="1" t="str">
        <f t="shared" si="297"/>
        <v>Eloi Mercader</v>
      </c>
      <c r="BB192" s="1">
        <f t="shared" si="298"/>
        <v>9</v>
      </c>
    </row>
    <row r="193" spans="1:54" ht="12.75" customHeight="1">
      <c r="A193" s="178"/>
      <c r="B193" s="55">
        <v>17</v>
      </c>
      <c r="C193" s="55">
        <v>17</v>
      </c>
      <c r="D193" s="54" t="str">
        <f>VLOOKUP((B193*10)+5,'Llistat de jugadors'!$K$3:$AQ$322,33,0)</f>
        <v>Sara Correa</v>
      </c>
      <c r="E193" s="13">
        <v>6</v>
      </c>
      <c r="F193" s="13">
        <v>10</v>
      </c>
      <c r="G193" s="13">
        <v>0</v>
      </c>
      <c r="H193" s="55">
        <f t="shared" si="333"/>
        <v>16</v>
      </c>
      <c r="I193" s="54">
        <f t="shared" si="334"/>
        <v>1</v>
      </c>
      <c r="J193" s="54">
        <f t="shared" si="335"/>
        <v>1</v>
      </c>
      <c r="K193" s="54">
        <f t="shared" si="336"/>
        <v>0</v>
      </c>
      <c r="L193" s="54">
        <f t="shared" si="337"/>
        <v>0</v>
      </c>
      <c r="M193" s="54">
        <f t="shared" si="338"/>
        <v>0</v>
      </c>
      <c r="N193" s="54">
        <f t="shared" si="339"/>
        <v>0</v>
      </c>
      <c r="O193" s="54">
        <f t="shared" si="340"/>
        <v>1</v>
      </c>
      <c r="P193" s="55">
        <v>17</v>
      </c>
      <c r="Q193" s="54" t="str">
        <f t="shared" si="341"/>
        <v>Sara Correa</v>
      </c>
      <c r="R193" s="12">
        <v>2</v>
      </c>
      <c r="S193" s="12">
        <v>3</v>
      </c>
      <c r="T193" s="12">
        <v>4</v>
      </c>
      <c r="U193" s="54">
        <f t="shared" si="342"/>
        <v>9</v>
      </c>
      <c r="V193" s="54">
        <f t="shared" si="285"/>
        <v>0</v>
      </c>
      <c r="W193" s="54">
        <f t="shared" si="365"/>
        <v>0</v>
      </c>
      <c r="X193" s="54">
        <f t="shared" si="366"/>
        <v>1</v>
      </c>
      <c r="Y193" s="54">
        <f t="shared" si="343"/>
        <v>1</v>
      </c>
      <c r="Z193" s="54">
        <f t="shared" si="344"/>
        <v>1</v>
      </c>
      <c r="AA193" s="54">
        <f t="shared" si="345"/>
        <v>0</v>
      </c>
      <c r="AB193" s="54">
        <f t="shared" si="346"/>
        <v>0</v>
      </c>
      <c r="AC193" s="55">
        <v>17</v>
      </c>
      <c r="AD193" s="54" t="str">
        <f t="shared" si="347"/>
        <v>Sara Correa</v>
      </c>
      <c r="AE193" s="12">
        <v>6</v>
      </c>
      <c r="AF193" s="12">
        <v>0</v>
      </c>
      <c r="AG193" s="12">
        <v>10</v>
      </c>
      <c r="AH193" s="54">
        <f t="shared" si="348"/>
        <v>16</v>
      </c>
      <c r="AI193" s="54">
        <f t="shared" si="349"/>
        <v>1</v>
      </c>
      <c r="AJ193" s="54">
        <f t="shared" si="350"/>
        <v>1</v>
      </c>
      <c r="AK193" s="54">
        <f t="shared" si="351"/>
        <v>0</v>
      </c>
      <c r="AL193" s="54">
        <f t="shared" si="352"/>
        <v>0</v>
      </c>
      <c r="AM193" s="54">
        <f t="shared" si="353"/>
        <v>0</v>
      </c>
      <c r="AN193" s="54">
        <f t="shared" si="354"/>
        <v>0</v>
      </c>
      <c r="AO193" s="54">
        <f t="shared" si="355"/>
        <v>1</v>
      </c>
      <c r="AP193" s="54">
        <f t="shared" si="356"/>
        <v>41</v>
      </c>
      <c r="AQ193" s="54">
        <f t="shared" si="357"/>
        <v>4.5555555555555554</v>
      </c>
      <c r="AR193" s="58">
        <f t="shared" si="358"/>
        <v>2</v>
      </c>
      <c r="AS193" s="1">
        <f t="shared" si="359"/>
        <v>2</v>
      </c>
      <c r="AT193" s="1">
        <f t="shared" si="360"/>
        <v>1</v>
      </c>
      <c r="AU193" s="1">
        <f t="shared" si="361"/>
        <v>1</v>
      </c>
      <c r="AV193" s="1">
        <f t="shared" si="362"/>
        <v>1</v>
      </c>
      <c r="AW193" s="1">
        <f t="shared" si="363"/>
        <v>0</v>
      </c>
      <c r="AX193" s="1">
        <f t="shared" si="364"/>
        <v>2</v>
      </c>
      <c r="AY193" s="1" t="str">
        <f t="shared" si="295"/>
        <v>Sara Correa</v>
      </c>
      <c r="AZ193" s="1" t="b">
        <f t="shared" si="296"/>
        <v>0</v>
      </c>
      <c r="BA193" s="1" t="str">
        <f t="shared" si="297"/>
        <v>Sara Correa</v>
      </c>
      <c r="BB193" s="1">
        <f t="shared" si="298"/>
        <v>9</v>
      </c>
    </row>
    <row r="194" spans="1:54" ht="12.75" customHeight="1">
      <c r="A194" s="178"/>
      <c r="B194" s="55">
        <v>18</v>
      </c>
      <c r="C194" s="55">
        <v>18</v>
      </c>
      <c r="D194" s="54" t="str">
        <f>VLOOKUP((B194*10)+5,'Llistat de jugadors'!$K$3:$AQ$322,33,0)</f>
        <v>Helena Castañeda</v>
      </c>
      <c r="E194" s="13">
        <v>10</v>
      </c>
      <c r="F194" s="13">
        <v>1</v>
      </c>
      <c r="G194" s="13">
        <v>10</v>
      </c>
      <c r="H194" s="55">
        <f t="shared" si="333"/>
        <v>21</v>
      </c>
      <c r="I194" s="54">
        <f t="shared" si="334"/>
        <v>2</v>
      </c>
      <c r="J194" s="54">
        <f t="shared" si="335"/>
        <v>0</v>
      </c>
      <c r="K194" s="54">
        <f t="shared" si="336"/>
        <v>0</v>
      </c>
      <c r="L194" s="54">
        <f t="shared" si="337"/>
        <v>0</v>
      </c>
      <c r="M194" s="54">
        <f t="shared" si="338"/>
        <v>0</v>
      </c>
      <c r="N194" s="54">
        <f t="shared" si="339"/>
        <v>1</v>
      </c>
      <c r="O194" s="54">
        <f t="shared" si="340"/>
        <v>0</v>
      </c>
      <c r="P194" s="55">
        <v>18</v>
      </c>
      <c r="Q194" s="54" t="str">
        <f t="shared" si="341"/>
        <v>Helena Castañeda</v>
      </c>
      <c r="R194" s="12">
        <v>10</v>
      </c>
      <c r="S194" s="12">
        <v>4</v>
      </c>
      <c r="T194" s="12">
        <v>4</v>
      </c>
      <c r="U194" s="54">
        <f t="shared" si="342"/>
        <v>18</v>
      </c>
      <c r="V194" s="54">
        <f t="shared" si="285"/>
        <v>1</v>
      </c>
      <c r="W194" s="54">
        <f t="shared" si="365"/>
        <v>0</v>
      </c>
      <c r="X194" s="54">
        <f t="shared" si="366"/>
        <v>2</v>
      </c>
      <c r="Y194" s="54">
        <f t="shared" si="343"/>
        <v>0</v>
      </c>
      <c r="Z194" s="54">
        <f t="shared" si="344"/>
        <v>0</v>
      </c>
      <c r="AA194" s="54">
        <f t="shared" si="345"/>
        <v>0</v>
      </c>
      <c r="AB194" s="54">
        <f t="shared" si="346"/>
        <v>0</v>
      </c>
      <c r="AC194" s="55">
        <v>18</v>
      </c>
      <c r="AD194" s="54" t="str">
        <f t="shared" si="347"/>
        <v>Helena Castañeda</v>
      </c>
      <c r="AE194" s="12">
        <v>2</v>
      </c>
      <c r="AF194" s="12">
        <v>4</v>
      </c>
      <c r="AG194" s="12">
        <v>10</v>
      </c>
      <c r="AH194" s="54">
        <f t="shared" si="348"/>
        <v>16</v>
      </c>
      <c r="AI194" s="54">
        <f t="shared" si="349"/>
        <v>1</v>
      </c>
      <c r="AJ194" s="54">
        <f t="shared" si="350"/>
        <v>0</v>
      </c>
      <c r="AK194" s="54">
        <f t="shared" si="351"/>
        <v>1</v>
      </c>
      <c r="AL194" s="54">
        <f t="shared" si="352"/>
        <v>0</v>
      </c>
      <c r="AM194" s="54">
        <f t="shared" si="353"/>
        <v>1</v>
      </c>
      <c r="AN194" s="54">
        <f t="shared" si="354"/>
        <v>0</v>
      </c>
      <c r="AO194" s="54">
        <f t="shared" si="355"/>
        <v>0</v>
      </c>
      <c r="AP194" s="54">
        <f t="shared" si="356"/>
        <v>55</v>
      </c>
      <c r="AQ194" s="54">
        <f t="shared" si="357"/>
        <v>6.1111111111111107</v>
      </c>
      <c r="AR194" s="58">
        <f t="shared" si="358"/>
        <v>4</v>
      </c>
      <c r="AS194" s="1">
        <f t="shared" si="359"/>
        <v>0</v>
      </c>
      <c r="AT194" s="1">
        <f t="shared" si="360"/>
        <v>3</v>
      </c>
      <c r="AU194" s="1">
        <f t="shared" si="361"/>
        <v>0</v>
      </c>
      <c r="AV194" s="1">
        <f t="shared" si="362"/>
        <v>1</v>
      </c>
      <c r="AW194" s="1">
        <f t="shared" si="363"/>
        <v>1</v>
      </c>
      <c r="AX194" s="1">
        <f t="shared" si="364"/>
        <v>0</v>
      </c>
      <c r="AY194" s="1" t="str">
        <f t="shared" si="295"/>
        <v>Helena Castañeda</v>
      </c>
      <c r="AZ194" s="1" t="b">
        <f t="shared" si="296"/>
        <v>0</v>
      </c>
      <c r="BA194" s="1" t="str">
        <f t="shared" si="297"/>
        <v>Helena Castañeda</v>
      </c>
      <c r="BB194" s="1">
        <f t="shared" si="298"/>
        <v>9</v>
      </c>
    </row>
    <row r="195" spans="1:54" ht="12.75" customHeight="1">
      <c r="A195" s="178"/>
      <c r="B195" s="55">
        <v>19</v>
      </c>
      <c r="C195" s="55">
        <v>1</v>
      </c>
      <c r="D195" s="54" t="str">
        <f>VLOOKUP((B195*10)+5,'Llistat de jugadors'!$K$3:$AQ$322,33,0)</f>
        <v>Marià Perez</v>
      </c>
      <c r="E195" s="13">
        <v>4</v>
      </c>
      <c r="F195" s="13">
        <v>10</v>
      </c>
      <c r="G195" s="13">
        <v>10</v>
      </c>
      <c r="H195" s="55">
        <f t="shared" si="333"/>
        <v>24</v>
      </c>
      <c r="I195" s="54">
        <f t="shared" si="334"/>
        <v>2</v>
      </c>
      <c r="J195" s="54">
        <f t="shared" si="335"/>
        <v>0</v>
      </c>
      <c r="K195" s="54">
        <f t="shared" si="336"/>
        <v>1</v>
      </c>
      <c r="L195" s="54">
        <f t="shared" si="337"/>
        <v>0</v>
      </c>
      <c r="M195" s="54">
        <f t="shared" si="338"/>
        <v>0</v>
      </c>
      <c r="N195" s="54">
        <f t="shared" si="339"/>
        <v>0</v>
      </c>
      <c r="O195" s="54">
        <f t="shared" si="340"/>
        <v>0</v>
      </c>
      <c r="P195" s="55">
        <v>19</v>
      </c>
      <c r="Q195" s="54" t="str">
        <f t="shared" si="341"/>
        <v>Marià Perez</v>
      </c>
      <c r="R195" s="12">
        <v>3</v>
      </c>
      <c r="S195" s="12">
        <v>10</v>
      </c>
      <c r="T195" s="12">
        <v>4</v>
      </c>
      <c r="U195" s="54">
        <f t="shared" si="342"/>
        <v>17</v>
      </c>
      <c r="V195" s="54">
        <f t="shared" si="285"/>
        <v>1</v>
      </c>
      <c r="W195" s="54">
        <f t="shared" si="365"/>
        <v>0</v>
      </c>
      <c r="X195" s="54">
        <f t="shared" si="366"/>
        <v>1</v>
      </c>
      <c r="Y195" s="54">
        <f t="shared" si="343"/>
        <v>1</v>
      </c>
      <c r="Z195" s="54">
        <f t="shared" si="344"/>
        <v>0</v>
      </c>
      <c r="AA195" s="54">
        <f t="shared" si="345"/>
        <v>0</v>
      </c>
      <c r="AB195" s="54">
        <f t="shared" si="346"/>
        <v>0</v>
      </c>
      <c r="AC195" s="55">
        <v>19</v>
      </c>
      <c r="AD195" s="54" t="str">
        <f t="shared" si="347"/>
        <v>Marià Perez</v>
      </c>
      <c r="AE195" s="12">
        <v>10</v>
      </c>
      <c r="AF195" s="12">
        <v>2</v>
      </c>
      <c r="AG195" s="12">
        <v>10</v>
      </c>
      <c r="AH195" s="54">
        <f t="shared" si="348"/>
        <v>22</v>
      </c>
      <c r="AI195" s="54">
        <f t="shared" si="349"/>
        <v>2</v>
      </c>
      <c r="AJ195" s="54">
        <f t="shared" si="350"/>
        <v>0</v>
      </c>
      <c r="AK195" s="54">
        <f t="shared" si="351"/>
        <v>0</v>
      </c>
      <c r="AL195" s="54">
        <f t="shared" si="352"/>
        <v>0</v>
      </c>
      <c r="AM195" s="54">
        <f t="shared" si="353"/>
        <v>1</v>
      </c>
      <c r="AN195" s="54">
        <f t="shared" si="354"/>
        <v>0</v>
      </c>
      <c r="AO195" s="54">
        <f t="shared" si="355"/>
        <v>0</v>
      </c>
      <c r="AP195" s="54">
        <f t="shared" si="356"/>
        <v>63</v>
      </c>
      <c r="AQ195" s="54">
        <f t="shared" si="357"/>
        <v>7</v>
      </c>
      <c r="AR195" s="58">
        <f t="shared" si="358"/>
        <v>5</v>
      </c>
      <c r="AS195" s="1">
        <f t="shared" si="359"/>
        <v>0</v>
      </c>
      <c r="AT195" s="1">
        <f t="shared" si="360"/>
        <v>2</v>
      </c>
      <c r="AU195" s="1">
        <f t="shared" si="361"/>
        <v>1</v>
      </c>
      <c r="AV195" s="1">
        <f t="shared" si="362"/>
        <v>1</v>
      </c>
      <c r="AW195" s="1">
        <f t="shared" si="363"/>
        <v>0</v>
      </c>
      <c r="AX195" s="1">
        <f t="shared" si="364"/>
        <v>0</v>
      </c>
      <c r="AY195" s="1" t="str">
        <f t="shared" si="295"/>
        <v>Marià Perez</v>
      </c>
      <c r="AZ195" s="1" t="b">
        <f t="shared" si="296"/>
        <v>0</v>
      </c>
      <c r="BA195" s="1" t="str">
        <f t="shared" si="297"/>
        <v>Marià Perez</v>
      </c>
      <c r="BB195" s="1">
        <f t="shared" si="298"/>
        <v>9</v>
      </c>
    </row>
    <row r="196" spans="1:54">
      <c r="A196" s="178"/>
      <c r="B196" s="55">
        <v>20</v>
      </c>
      <c r="C196" s="55">
        <v>2</v>
      </c>
      <c r="D196" s="54" t="str">
        <f>VLOOKUP((B196*10)+5,'Llistat de jugadors'!$K$3:$AQ$322,33,0)</f>
        <v>Pere Taberner</v>
      </c>
      <c r="E196" s="13">
        <v>0</v>
      </c>
      <c r="F196" s="13">
        <v>2</v>
      </c>
      <c r="G196" s="13">
        <v>0</v>
      </c>
      <c r="H196" s="55">
        <f t="shared" si="333"/>
        <v>2</v>
      </c>
      <c r="I196" s="54">
        <f t="shared" si="334"/>
        <v>0</v>
      </c>
      <c r="J196" s="54">
        <f t="shared" si="335"/>
        <v>0</v>
      </c>
      <c r="K196" s="54">
        <f t="shared" si="336"/>
        <v>0</v>
      </c>
      <c r="L196" s="54">
        <f t="shared" si="337"/>
        <v>0</v>
      </c>
      <c r="M196" s="54">
        <f t="shared" si="338"/>
        <v>1</v>
      </c>
      <c r="N196" s="54">
        <f t="shared" si="339"/>
        <v>0</v>
      </c>
      <c r="O196" s="54">
        <f t="shared" si="340"/>
        <v>2</v>
      </c>
      <c r="P196" s="55">
        <v>20</v>
      </c>
      <c r="Q196" s="54" t="str">
        <f t="shared" si="341"/>
        <v>Pere Taberner</v>
      </c>
      <c r="R196" s="12">
        <v>6</v>
      </c>
      <c r="S196" s="12">
        <v>1</v>
      </c>
      <c r="T196" s="12">
        <v>2</v>
      </c>
      <c r="U196" s="54">
        <f t="shared" si="342"/>
        <v>9</v>
      </c>
      <c r="V196" s="54">
        <f t="shared" si="285"/>
        <v>0</v>
      </c>
      <c r="W196" s="54">
        <f t="shared" si="365"/>
        <v>1</v>
      </c>
      <c r="X196" s="54">
        <f t="shared" si="366"/>
        <v>0</v>
      </c>
      <c r="Y196" s="54">
        <f t="shared" si="343"/>
        <v>0</v>
      </c>
      <c r="Z196" s="54">
        <f t="shared" si="344"/>
        <v>1</v>
      </c>
      <c r="AA196" s="54">
        <f t="shared" si="345"/>
        <v>1</v>
      </c>
      <c r="AB196" s="54">
        <f t="shared" si="346"/>
        <v>0</v>
      </c>
      <c r="AC196" s="55">
        <v>20</v>
      </c>
      <c r="AD196" s="54" t="str">
        <f t="shared" si="347"/>
        <v>Pere Taberner</v>
      </c>
      <c r="AE196" s="12">
        <v>10</v>
      </c>
      <c r="AF196" s="12">
        <v>10</v>
      </c>
      <c r="AG196" s="12">
        <v>6</v>
      </c>
      <c r="AH196" s="54">
        <f t="shared" si="348"/>
        <v>26</v>
      </c>
      <c r="AI196" s="54">
        <f t="shared" si="349"/>
        <v>2</v>
      </c>
      <c r="AJ196" s="54">
        <f t="shared" si="350"/>
        <v>1</v>
      </c>
      <c r="AK196" s="54">
        <f t="shared" si="351"/>
        <v>0</v>
      </c>
      <c r="AL196" s="54">
        <f t="shared" si="352"/>
        <v>0</v>
      </c>
      <c r="AM196" s="54">
        <f t="shared" si="353"/>
        <v>0</v>
      </c>
      <c r="AN196" s="54">
        <f t="shared" si="354"/>
        <v>0</v>
      </c>
      <c r="AO196" s="54">
        <f t="shared" si="355"/>
        <v>0</v>
      </c>
      <c r="AP196" s="54">
        <f t="shared" si="356"/>
        <v>37</v>
      </c>
      <c r="AQ196" s="54">
        <f t="shared" si="357"/>
        <v>4.1111111111111107</v>
      </c>
      <c r="AR196" s="58">
        <f t="shared" si="358"/>
        <v>2</v>
      </c>
      <c r="AS196" s="1">
        <f t="shared" si="359"/>
        <v>2</v>
      </c>
      <c r="AT196" s="1">
        <f t="shared" si="360"/>
        <v>0</v>
      </c>
      <c r="AU196" s="1">
        <f t="shared" si="361"/>
        <v>0</v>
      </c>
      <c r="AV196" s="1">
        <f t="shared" si="362"/>
        <v>2</v>
      </c>
      <c r="AW196" s="1">
        <f t="shared" si="363"/>
        <v>1</v>
      </c>
      <c r="AX196" s="1">
        <f t="shared" si="364"/>
        <v>2</v>
      </c>
      <c r="AY196" s="1" t="str">
        <f t="shared" si="295"/>
        <v>Pere Taberner</v>
      </c>
      <c r="AZ196" s="1" t="b">
        <f t="shared" si="296"/>
        <v>0</v>
      </c>
      <c r="BA196" s="1" t="str">
        <f t="shared" si="297"/>
        <v>Pere Taberner</v>
      </c>
      <c r="BB196" s="1">
        <f t="shared" si="298"/>
        <v>9</v>
      </c>
    </row>
    <row r="197" spans="1:54">
      <c r="A197" s="178"/>
      <c r="B197" s="55">
        <v>21</v>
      </c>
      <c r="C197" s="55">
        <v>3</v>
      </c>
      <c r="D197" s="54" t="str">
        <f>VLOOKUP((B197*10)+5,'Llistat de jugadors'!$K$3:$AQ$322,33,0)</f>
        <v>Marc Escolano</v>
      </c>
      <c r="E197" s="13">
        <v>0</v>
      </c>
      <c r="F197" s="13">
        <v>3</v>
      </c>
      <c r="G197" s="13">
        <v>2</v>
      </c>
      <c r="H197" s="55">
        <f t="shared" si="333"/>
        <v>5</v>
      </c>
      <c r="I197" s="54">
        <f t="shared" si="334"/>
        <v>0</v>
      </c>
      <c r="J197" s="54">
        <f t="shared" si="335"/>
        <v>0</v>
      </c>
      <c r="K197" s="54">
        <f t="shared" si="336"/>
        <v>0</v>
      </c>
      <c r="L197" s="54">
        <f t="shared" si="337"/>
        <v>1</v>
      </c>
      <c r="M197" s="54">
        <f t="shared" si="338"/>
        <v>1</v>
      </c>
      <c r="N197" s="54">
        <f t="shared" si="339"/>
        <v>0</v>
      </c>
      <c r="O197" s="54">
        <f t="shared" si="340"/>
        <v>1</v>
      </c>
      <c r="P197" s="55">
        <v>21</v>
      </c>
      <c r="Q197" s="54" t="str">
        <f t="shared" si="341"/>
        <v>Marc Escolano</v>
      </c>
      <c r="R197" s="12">
        <v>3</v>
      </c>
      <c r="S197" s="12">
        <v>10</v>
      </c>
      <c r="T197" s="12">
        <v>2</v>
      </c>
      <c r="U197" s="54">
        <f t="shared" si="342"/>
        <v>15</v>
      </c>
      <c r="V197" s="54">
        <f t="shared" si="285"/>
        <v>1</v>
      </c>
      <c r="W197" s="54">
        <f t="shared" si="365"/>
        <v>0</v>
      </c>
      <c r="X197" s="54">
        <f t="shared" si="366"/>
        <v>0</v>
      </c>
      <c r="Y197" s="54">
        <f t="shared" si="343"/>
        <v>1</v>
      </c>
      <c r="Z197" s="54">
        <f t="shared" si="344"/>
        <v>1</v>
      </c>
      <c r="AA197" s="54">
        <f t="shared" si="345"/>
        <v>0</v>
      </c>
      <c r="AB197" s="54">
        <f t="shared" si="346"/>
        <v>0</v>
      </c>
      <c r="AC197" s="55">
        <v>21</v>
      </c>
      <c r="AD197" s="54" t="str">
        <f t="shared" si="347"/>
        <v>Marc Escolano</v>
      </c>
      <c r="AE197" s="12">
        <v>2</v>
      </c>
      <c r="AF197" s="12">
        <v>6</v>
      </c>
      <c r="AG197" s="12">
        <v>4</v>
      </c>
      <c r="AH197" s="54">
        <f t="shared" si="348"/>
        <v>12</v>
      </c>
      <c r="AI197" s="54">
        <f t="shared" si="349"/>
        <v>0</v>
      </c>
      <c r="AJ197" s="54">
        <f t="shared" si="350"/>
        <v>1</v>
      </c>
      <c r="AK197" s="54">
        <f t="shared" si="351"/>
        <v>1</v>
      </c>
      <c r="AL197" s="54">
        <f t="shared" si="352"/>
        <v>0</v>
      </c>
      <c r="AM197" s="54">
        <f t="shared" si="353"/>
        <v>1</v>
      </c>
      <c r="AN197" s="54">
        <f t="shared" si="354"/>
        <v>0</v>
      </c>
      <c r="AO197" s="54">
        <f t="shared" si="355"/>
        <v>0</v>
      </c>
      <c r="AP197" s="54">
        <f t="shared" si="356"/>
        <v>32</v>
      </c>
      <c r="AQ197" s="54">
        <f t="shared" si="357"/>
        <v>3.5555555555555554</v>
      </c>
      <c r="AR197" s="58">
        <f t="shared" si="358"/>
        <v>1</v>
      </c>
      <c r="AS197" s="1">
        <f t="shared" si="359"/>
        <v>1</v>
      </c>
      <c r="AT197" s="1">
        <f t="shared" si="360"/>
        <v>1</v>
      </c>
      <c r="AU197" s="1">
        <f t="shared" si="361"/>
        <v>2</v>
      </c>
      <c r="AV197" s="1">
        <f t="shared" si="362"/>
        <v>3</v>
      </c>
      <c r="AW197" s="1">
        <f t="shared" si="363"/>
        <v>0</v>
      </c>
      <c r="AX197" s="1">
        <f t="shared" si="364"/>
        <v>1</v>
      </c>
      <c r="AY197" s="1" t="str">
        <f t="shared" si="295"/>
        <v>Marc Escolano</v>
      </c>
      <c r="AZ197" s="1" t="b">
        <f t="shared" si="296"/>
        <v>0</v>
      </c>
      <c r="BA197" s="1" t="str">
        <f t="shared" si="297"/>
        <v>Marc Escolano</v>
      </c>
      <c r="BB197" s="1">
        <f t="shared" si="298"/>
        <v>9</v>
      </c>
    </row>
    <row r="198" spans="1:54">
      <c r="A198" s="178"/>
      <c r="B198" s="55">
        <v>22</v>
      </c>
      <c r="C198" s="55">
        <v>4</v>
      </c>
      <c r="D198" s="54" t="str">
        <f>VLOOKUP((B198*10)+5,'Llistat de jugadors'!$K$3:$AQ$322,33,0)</f>
        <v>Xevi Ros</v>
      </c>
      <c r="E198" s="13">
        <v>0</v>
      </c>
      <c r="F198" s="13">
        <v>2</v>
      </c>
      <c r="G198" s="13">
        <v>3</v>
      </c>
      <c r="H198" s="55">
        <f t="shared" si="333"/>
        <v>5</v>
      </c>
      <c r="I198" s="54">
        <f t="shared" si="334"/>
        <v>0</v>
      </c>
      <c r="J198" s="54">
        <f t="shared" si="335"/>
        <v>0</v>
      </c>
      <c r="K198" s="54">
        <f t="shared" si="336"/>
        <v>0</v>
      </c>
      <c r="L198" s="54">
        <f t="shared" si="337"/>
        <v>1</v>
      </c>
      <c r="M198" s="54">
        <f t="shared" si="338"/>
        <v>1</v>
      </c>
      <c r="N198" s="54">
        <f t="shared" si="339"/>
        <v>0</v>
      </c>
      <c r="O198" s="54">
        <f t="shared" si="340"/>
        <v>1</v>
      </c>
      <c r="P198" s="55">
        <v>22</v>
      </c>
      <c r="Q198" s="54" t="str">
        <f t="shared" si="341"/>
        <v>Xevi Ros</v>
      </c>
      <c r="R198" s="12">
        <v>3</v>
      </c>
      <c r="S198" s="12">
        <v>6</v>
      </c>
      <c r="T198" s="12">
        <v>3</v>
      </c>
      <c r="U198" s="54">
        <f t="shared" si="342"/>
        <v>12</v>
      </c>
      <c r="V198" s="54">
        <f t="shared" si="285"/>
        <v>0</v>
      </c>
      <c r="W198" s="54">
        <f t="shared" si="365"/>
        <v>1</v>
      </c>
      <c r="X198" s="54">
        <f t="shared" si="366"/>
        <v>0</v>
      </c>
      <c r="Y198" s="54">
        <f t="shared" si="343"/>
        <v>2</v>
      </c>
      <c r="Z198" s="54">
        <f t="shared" si="344"/>
        <v>0</v>
      </c>
      <c r="AA198" s="54">
        <f t="shared" si="345"/>
        <v>0</v>
      </c>
      <c r="AB198" s="54">
        <f t="shared" si="346"/>
        <v>0</v>
      </c>
      <c r="AC198" s="55">
        <v>22</v>
      </c>
      <c r="AD198" s="54" t="str">
        <f t="shared" si="347"/>
        <v>Xevi Ros</v>
      </c>
      <c r="AE198" s="12">
        <v>3</v>
      </c>
      <c r="AF198" s="12">
        <v>10</v>
      </c>
      <c r="AG198" s="12">
        <v>10</v>
      </c>
      <c r="AH198" s="54">
        <f t="shared" si="348"/>
        <v>23</v>
      </c>
      <c r="AI198" s="54">
        <f t="shared" si="349"/>
        <v>2</v>
      </c>
      <c r="AJ198" s="54">
        <f t="shared" si="350"/>
        <v>0</v>
      </c>
      <c r="AK198" s="54">
        <f t="shared" si="351"/>
        <v>0</v>
      </c>
      <c r="AL198" s="54">
        <f t="shared" si="352"/>
        <v>1</v>
      </c>
      <c r="AM198" s="54">
        <f t="shared" si="353"/>
        <v>0</v>
      </c>
      <c r="AN198" s="54">
        <f t="shared" si="354"/>
        <v>0</v>
      </c>
      <c r="AO198" s="54">
        <f t="shared" si="355"/>
        <v>0</v>
      </c>
      <c r="AP198" s="54">
        <f t="shared" si="356"/>
        <v>40</v>
      </c>
      <c r="AQ198" s="54">
        <f t="shared" si="357"/>
        <v>4.4444444444444446</v>
      </c>
      <c r="AR198" s="58">
        <f t="shared" si="358"/>
        <v>2</v>
      </c>
      <c r="AS198" s="1">
        <f t="shared" si="359"/>
        <v>1</v>
      </c>
      <c r="AT198" s="1">
        <f t="shared" si="360"/>
        <v>0</v>
      </c>
      <c r="AU198" s="1">
        <f t="shared" si="361"/>
        <v>4</v>
      </c>
      <c r="AV198" s="1">
        <f t="shared" si="362"/>
        <v>1</v>
      </c>
      <c r="AW198" s="1">
        <f t="shared" si="363"/>
        <v>0</v>
      </c>
      <c r="AX198" s="1">
        <f t="shared" si="364"/>
        <v>1</v>
      </c>
      <c r="AY198" s="1" t="str">
        <f t="shared" si="295"/>
        <v>Xevi Ros</v>
      </c>
      <c r="AZ198" s="1" t="b">
        <f t="shared" si="296"/>
        <v>0</v>
      </c>
      <c r="BA198" s="1" t="str">
        <f t="shared" si="297"/>
        <v>Xevi Ros</v>
      </c>
      <c r="BB198" s="1">
        <f t="shared" si="298"/>
        <v>9</v>
      </c>
    </row>
    <row r="199" spans="1:54">
      <c r="A199" s="178"/>
      <c r="B199" s="55">
        <v>23</v>
      </c>
      <c r="C199" s="55">
        <v>5</v>
      </c>
      <c r="D199" s="54" t="str">
        <f>VLOOKUP((B199*10)+5,'Llistat de jugadors'!$K$3:$AQ$322,33,0)</f>
        <v>Pol Xampeny</v>
      </c>
      <c r="E199" s="13">
        <v>4</v>
      </c>
      <c r="F199" s="13">
        <v>6</v>
      </c>
      <c r="G199" s="13">
        <v>3</v>
      </c>
      <c r="H199" s="55">
        <f t="shared" si="333"/>
        <v>13</v>
      </c>
      <c r="I199" s="54">
        <f t="shared" si="334"/>
        <v>0</v>
      </c>
      <c r="J199" s="54">
        <f t="shared" si="335"/>
        <v>1</v>
      </c>
      <c r="K199" s="54">
        <f t="shared" si="336"/>
        <v>1</v>
      </c>
      <c r="L199" s="54">
        <f t="shared" si="337"/>
        <v>1</v>
      </c>
      <c r="M199" s="54">
        <f t="shared" si="338"/>
        <v>0</v>
      </c>
      <c r="N199" s="54">
        <f t="shared" si="339"/>
        <v>0</v>
      </c>
      <c r="O199" s="54">
        <f t="shared" si="340"/>
        <v>0</v>
      </c>
      <c r="P199" s="55">
        <v>23</v>
      </c>
      <c r="Q199" s="54" t="str">
        <f t="shared" si="341"/>
        <v>Pol Xampeny</v>
      </c>
      <c r="R199" s="12">
        <v>4</v>
      </c>
      <c r="S199" s="12">
        <v>1</v>
      </c>
      <c r="T199" s="12">
        <v>10</v>
      </c>
      <c r="U199" s="54">
        <f t="shared" si="342"/>
        <v>15</v>
      </c>
      <c r="V199" s="54">
        <f t="shared" si="285"/>
        <v>1</v>
      </c>
      <c r="W199" s="54">
        <f t="shared" si="365"/>
        <v>0</v>
      </c>
      <c r="X199" s="54">
        <f t="shared" si="366"/>
        <v>1</v>
      </c>
      <c r="Y199" s="54">
        <f t="shared" si="343"/>
        <v>0</v>
      </c>
      <c r="Z199" s="54">
        <f t="shared" si="344"/>
        <v>0</v>
      </c>
      <c r="AA199" s="54">
        <f t="shared" si="345"/>
        <v>1</v>
      </c>
      <c r="AB199" s="54">
        <f t="shared" si="346"/>
        <v>0</v>
      </c>
      <c r="AC199" s="55">
        <v>23</v>
      </c>
      <c r="AD199" s="54" t="str">
        <f t="shared" si="347"/>
        <v>Pol Xampeny</v>
      </c>
      <c r="AE199" s="12">
        <v>4</v>
      </c>
      <c r="AF199" s="12">
        <v>10</v>
      </c>
      <c r="AG199" s="12">
        <v>10</v>
      </c>
      <c r="AH199" s="54">
        <f t="shared" si="348"/>
        <v>24</v>
      </c>
      <c r="AI199" s="54">
        <f t="shared" si="349"/>
        <v>2</v>
      </c>
      <c r="AJ199" s="54">
        <f t="shared" si="350"/>
        <v>0</v>
      </c>
      <c r="AK199" s="54">
        <f t="shared" si="351"/>
        <v>1</v>
      </c>
      <c r="AL199" s="54">
        <f t="shared" si="352"/>
        <v>0</v>
      </c>
      <c r="AM199" s="54">
        <f t="shared" si="353"/>
        <v>0</v>
      </c>
      <c r="AN199" s="54">
        <f t="shared" si="354"/>
        <v>0</v>
      </c>
      <c r="AO199" s="54">
        <f t="shared" si="355"/>
        <v>0</v>
      </c>
      <c r="AP199" s="54">
        <f t="shared" si="356"/>
        <v>52</v>
      </c>
      <c r="AQ199" s="54">
        <f t="shared" si="357"/>
        <v>5.7777777777777777</v>
      </c>
      <c r="AR199" s="58">
        <f t="shared" si="358"/>
        <v>3</v>
      </c>
      <c r="AS199" s="1">
        <f t="shared" si="359"/>
        <v>1</v>
      </c>
      <c r="AT199" s="1">
        <f t="shared" si="360"/>
        <v>3</v>
      </c>
      <c r="AU199" s="1">
        <f t="shared" si="361"/>
        <v>1</v>
      </c>
      <c r="AV199" s="1">
        <f t="shared" si="362"/>
        <v>0</v>
      </c>
      <c r="AW199" s="1">
        <f t="shared" si="363"/>
        <v>1</v>
      </c>
      <c r="AX199" s="1">
        <f t="shared" si="364"/>
        <v>0</v>
      </c>
      <c r="AY199" s="1" t="str">
        <f t="shared" si="295"/>
        <v>Pol Xampeny</v>
      </c>
      <c r="AZ199" s="1" t="b">
        <f t="shared" si="296"/>
        <v>0</v>
      </c>
      <c r="BA199" s="1" t="str">
        <f t="shared" si="297"/>
        <v>Pol Xampeny</v>
      </c>
      <c r="BB199" s="1">
        <f t="shared" si="298"/>
        <v>9</v>
      </c>
    </row>
    <row r="200" spans="1:54">
      <c r="A200" s="178"/>
      <c r="B200" s="55">
        <v>24</v>
      </c>
      <c r="C200" s="55">
        <v>6</v>
      </c>
      <c r="D200" s="54" t="str">
        <f>VLOOKUP((B200*10)+5,'Llistat de jugadors'!$K$3:$AQ$322,33,0)</f>
        <v>Jordi Monfulleda (CB)</v>
      </c>
      <c r="E200" s="13">
        <v>10</v>
      </c>
      <c r="F200" s="13">
        <v>10</v>
      </c>
      <c r="G200" s="13">
        <v>2</v>
      </c>
      <c r="H200" s="55">
        <f t="shared" si="333"/>
        <v>22</v>
      </c>
      <c r="I200" s="54">
        <f t="shared" si="334"/>
        <v>2</v>
      </c>
      <c r="J200" s="54">
        <f t="shared" si="335"/>
        <v>0</v>
      </c>
      <c r="K200" s="54">
        <f t="shared" si="336"/>
        <v>0</v>
      </c>
      <c r="L200" s="54">
        <f t="shared" si="337"/>
        <v>0</v>
      </c>
      <c r="M200" s="54">
        <f t="shared" si="338"/>
        <v>1</v>
      </c>
      <c r="N200" s="54">
        <f t="shared" si="339"/>
        <v>0</v>
      </c>
      <c r="O200" s="54">
        <f t="shared" si="340"/>
        <v>0</v>
      </c>
      <c r="P200" s="55">
        <v>24</v>
      </c>
      <c r="Q200" s="54" t="str">
        <f t="shared" si="341"/>
        <v>Jordi Monfulleda (CB)</v>
      </c>
      <c r="R200" s="12">
        <v>10</v>
      </c>
      <c r="S200" s="12">
        <v>6</v>
      </c>
      <c r="T200" s="12">
        <v>10</v>
      </c>
      <c r="U200" s="54">
        <f t="shared" si="342"/>
        <v>26</v>
      </c>
      <c r="V200" s="54">
        <f t="shared" si="285"/>
        <v>2</v>
      </c>
      <c r="W200" s="54">
        <f t="shared" si="365"/>
        <v>1</v>
      </c>
      <c r="X200" s="54">
        <f t="shared" si="366"/>
        <v>0</v>
      </c>
      <c r="Y200" s="54">
        <f t="shared" si="343"/>
        <v>0</v>
      </c>
      <c r="Z200" s="54">
        <f t="shared" si="344"/>
        <v>0</v>
      </c>
      <c r="AA200" s="54">
        <f t="shared" si="345"/>
        <v>0</v>
      </c>
      <c r="AB200" s="54">
        <f t="shared" si="346"/>
        <v>0</v>
      </c>
      <c r="AC200" s="55">
        <v>24</v>
      </c>
      <c r="AD200" s="54" t="str">
        <f t="shared" si="347"/>
        <v>Jordi Monfulleda (CB)</v>
      </c>
      <c r="AE200" s="12">
        <v>6</v>
      </c>
      <c r="AF200" s="12">
        <v>10</v>
      </c>
      <c r="AG200" s="12">
        <v>10</v>
      </c>
      <c r="AH200" s="54">
        <f t="shared" si="348"/>
        <v>26</v>
      </c>
      <c r="AI200" s="54">
        <f t="shared" si="349"/>
        <v>2</v>
      </c>
      <c r="AJ200" s="54">
        <f t="shared" si="350"/>
        <v>1</v>
      </c>
      <c r="AK200" s="54">
        <f t="shared" si="351"/>
        <v>0</v>
      </c>
      <c r="AL200" s="54">
        <f t="shared" si="352"/>
        <v>0</v>
      </c>
      <c r="AM200" s="54">
        <f t="shared" si="353"/>
        <v>0</v>
      </c>
      <c r="AN200" s="54">
        <f t="shared" si="354"/>
        <v>0</v>
      </c>
      <c r="AO200" s="54">
        <f t="shared" si="355"/>
        <v>0</v>
      </c>
      <c r="AP200" s="54">
        <f t="shared" si="356"/>
        <v>74</v>
      </c>
      <c r="AQ200" s="54">
        <f t="shared" si="357"/>
        <v>8.2222222222222214</v>
      </c>
      <c r="AR200" s="58">
        <f t="shared" si="358"/>
        <v>6</v>
      </c>
      <c r="AS200" s="1">
        <f t="shared" si="359"/>
        <v>2</v>
      </c>
      <c r="AT200" s="1">
        <f t="shared" si="360"/>
        <v>0</v>
      </c>
      <c r="AU200" s="1">
        <f t="shared" si="361"/>
        <v>0</v>
      </c>
      <c r="AV200" s="1">
        <f t="shared" si="362"/>
        <v>1</v>
      </c>
      <c r="AW200" s="1">
        <f t="shared" si="363"/>
        <v>0</v>
      </c>
      <c r="AX200" s="1">
        <f t="shared" si="364"/>
        <v>0</v>
      </c>
      <c r="AY200" s="1" t="str">
        <f t="shared" si="295"/>
        <v>Jordi Monfulleda (CB)</v>
      </c>
      <c r="AZ200" s="1" t="b">
        <f t="shared" si="296"/>
        <v>0</v>
      </c>
      <c r="BA200" s="1" t="str">
        <f t="shared" si="297"/>
        <v>Jordi Monfulleda (CB)</v>
      </c>
      <c r="BB200" s="1">
        <f t="shared" si="298"/>
        <v>9</v>
      </c>
    </row>
    <row r="201" spans="1:54">
      <c r="A201" s="178"/>
      <c r="B201" s="55">
        <v>25</v>
      </c>
      <c r="C201" s="55">
        <v>7</v>
      </c>
      <c r="D201" s="54" t="str">
        <f>VLOOKUP((B201*10)+5,'Llistat de jugadors'!$K$3:$AQ$322,33,0)</f>
        <v>Marc Muñoz</v>
      </c>
      <c r="E201" s="13">
        <v>6</v>
      </c>
      <c r="F201" s="13">
        <v>3</v>
      </c>
      <c r="G201" s="13">
        <v>6</v>
      </c>
      <c r="H201" s="55">
        <f t="shared" si="333"/>
        <v>15</v>
      </c>
      <c r="I201" s="54">
        <f t="shared" si="334"/>
        <v>0</v>
      </c>
      <c r="J201" s="54">
        <f t="shared" si="335"/>
        <v>2</v>
      </c>
      <c r="K201" s="54">
        <f t="shared" si="336"/>
        <v>0</v>
      </c>
      <c r="L201" s="54">
        <f t="shared" si="337"/>
        <v>1</v>
      </c>
      <c r="M201" s="54">
        <f t="shared" si="338"/>
        <v>0</v>
      </c>
      <c r="N201" s="54">
        <f t="shared" si="339"/>
        <v>0</v>
      </c>
      <c r="O201" s="54">
        <f t="shared" si="340"/>
        <v>0</v>
      </c>
      <c r="P201" s="55">
        <v>25</v>
      </c>
      <c r="Q201" s="54" t="str">
        <f t="shared" si="341"/>
        <v>Marc Muñoz</v>
      </c>
      <c r="R201" s="12">
        <v>10</v>
      </c>
      <c r="S201" s="12">
        <v>10</v>
      </c>
      <c r="T201" s="12">
        <v>6</v>
      </c>
      <c r="U201" s="54">
        <f t="shared" si="342"/>
        <v>26</v>
      </c>
      <c r="V201" s="54">
        <f t="shared" si="285"/>
        <v>2</v>
      </c>
      <c r="W201" s="54">
        <f t="shared" si="365"/>
        <v>1</v>
      </c>
      <c r="X201" s="54">
        <f t="shared" si="366"/>
        <v>0</v>
      </c>
      <c r="Y201" s="54">
        <f t="shared" si="343"/>
        <v>0</v>
      </c>
      <c r="Z201" s="54">
        <f t="shared" si="344"/>
        <v>0</v>
      </c>
      <c r="AA201" s="54">
        <f t="shared" si="345"/>
        <v>0</v>
      </c>
      <c r="AB201" s="54">
        <f t="shared" si="346"/>
        <v>0</v>
      </c>
      <c r="AC201" s="55">
        <v>25</v>
      </c>
      <c r="AD201" s="54" t="str">
        <f t="shared" si="347"/>
        <v>Marc Muñoz</v>
      </c>
      <c r="AE201" s="12">
        <v>3</v>
      </c>
      <c r="AF201" s="12">
        <v>2</v>
      </c>
      <c r="AG201" s="12">
        <v>10</v>
      </c>
      <c r="AH201" s="54">
        <f t="shared" si="348"/>
        <v>15</v>
      </c>
      <c r="AI201" s="54">
        <f t="shared" si="349"/>
        <v>1</v>
      </c>
      <c r="AJ201" s="54">
        <f t="shared" si="350"/>
        <v>0</v>
      </c>
      <c r="AK201" s="54">
        <f t="shared" si="351"/>
        <v>0</v>
      </c>
      <c r="AL201" s="54">
        <f t="shared" si="352"/>
        <v>1</v>
      </c>
      <c r="AM201" s="54">
        <f t="shared" si="353"/>
        <v>1</v>
      </c>
      <c r="AN201" s="54">
        <f t="shared" si="354"/>
        <v>0</v>
      </c>
      <c r="AO201" s="54">
        <f t="shared" si="355"/>
        <v>0</v>
      </c>
      <c r="AP201" s="54">
        <f t="shared" si="356"/>
        <v>56</v>
      </c>
      <c r="AQ201" s="54">
        <f t="shared" si="357"/>
        <v>6.2222222222222223</v>
      </c>
      <c r="AR201" s="58">
        <f t="shared" si="358"/>
        <v>3</v>
      </c>
      <c r="AS201" s="1">
        <f t="shared" si="359"/>
        <v>3</v>
      </c>
      <c r="AT201" s="1">
        <f t="shared" si="360"/>
        <v>0</v>
      </c>
      <c r="AU201" s="1">
        <f t="shared" si="361"/>
        <v>2</v>
      </c>
      <c r="AV201" s="1">
        <f t="shared" si="362"/>
        <v>1</v>
      </c>
      <c r="AW201" s="1">
        <f t="shared" si="363"/>
        <v>0</v>
      </c>
      <c r="AX201" s="1">
        <f t="shared" si="364"/>
        <v>0</v>
      </c>
      <c r="AY201" s="1" t="str">
        <f t="shared" si="295"/>
        <v>Marc Muñoz</v>
      </c>
      <c r="AZ201" s="1" t="b">
        <f t="shared" si="296"/>
        <v>0</v>
      </c>
      <c r="BA201" s="1" t="str">
        <f t="shared" si="297"/>
        <v>Marc Muñoz</v>
      </c>
      <c r="BB201" s="1">
        <f t="shared" si="298"/>
        <v>9</v>
      </c>
    </row>
    <row r="202" spans="1:54">
      <c r="A202" s="178"/>
      <c r="B202" s="55">
        <v>26</v>
      </c>
      <c r="C202" s="55">
        <v>8</v>
      </c>
      <c r="D202" s="54" t="str">
        <f>VLOOKUP((B202*10)+5,'Llistat de jugadors'!$K$3:$AQ$322,33,0)</f>
        <v>Martina Vallicrosa</v>
      </c>
      <c r="E202" s="13">
        <v>10</v>
      </c>
      <c r="F202" s="13">
        <v>2</v>
      </c>
      <c r="G202" s="13">
        <v>3</v>
      </c>
      <c r="H202" s="55">
        <f t="shared" si="333"/>
        <v>15</v>
      </c>
      <c r="I202" s="54">
        <f t="shared" si="334"/>
        <v>1</v>
      </c>
      <c r="J202" s="54">
        <f t="shared" si="335"/>
        <v>0</v>
      </c>
      <c r="K202" s="54">
        <f t="shared" si="336"/>
        <v>0</v>
      </c>
      <c r="L202" s="54">
        <f t="shared" si="337"/>
        <v>1</v>
      </c>
      <c r="M202" s="54">
        <f t="shared" si="338"/>
        <v>1</v>
      </c>
      <c r="N202" s="54">
        <f t="shared" si="339"/>
        <v>0</v>
      </c>
      <c r="O202" s="54">
        <f t="shared" si="340"/>
        <v>0</v>
      </c>
      <c r="P202" s="55">
        <v>26</v>
      </c>
      <c r="Q202" s="54" t="str">
        <f t="shared" si="341"/>
        <v>Martina Vallicrosa</v>
      </c>
      <c r="R202" s="12">
        <v>4</v>
      </c>
      <c r="S202" s="12">
        <v>10</v>
      </c>
      <c r="T202" s="12">
        <v>10</v>
      </c>
      <c r="U202" s="54">
        <f t="shared" si="342"/>
        <v>24</v>
      </c>
      <c r="V202" s="54">
        <f t="shared" si="285"/>
        <v>2</v>
      </c>
      <c r="W202" s="54">
        <f t="shared" si="365"/>
        <v>0</v>
      </c>
      <c r="X202" s="54">
        <f t="shared" si="366"/>
        <v>1</v>
      </c>
      <c r="Y202" s="54">
        <f t="shared" si="343"/>
        <v>0</v>
      </c>
      <c r="Z202" s="54">
        <f t="shared" si="344"/>
        <v>0</v>
      </c>
      <c r="AA202" s="54">
        <f t="shared" si="345"/>
        <v>0</v>
      </c>
      <c r="AB202" s="54">
        <f t="shared" si="346"/>
        <v>0</v>
      </c>
      <c r="AC202" s="55">
        <v>26</v>
      </c>
      <c r="AD202" s="54" t="str">
        <f t="shared" si="347"/>
        <v>Martina Vallicrosa</v>
      </c>
      <c r="AE202" s="12">
        <v>10</v>
      </c>
      <c r="AF202" s="12">
        <v>3</v>
      </c>
      <c r="AG202" s="12">
        <v>10</v>
      </c>
      <c r="AH202" s="54">
        <f t="shared" si="348"/>
        <v>23</v>
      </c>
      <c r="AI202" s="54">
        <f t="shared" si="349"/>
        <v>2</v>
      </c>
      <c r="AJ202" s="54">
        <f t="shared" si="350"/>
        <v>0</v>
      </c>
      <c r="AK202" s="54">
        <f t="shared" si="351"/>
        <v>0</v>
      </c>
      <c r="AL202" s="54">
        <f t="shared" si="352"/>
        <v>1</v>
      </c>
      <c r="AM202" s="54">
        <f t="shared" si="353"/>
        <v>0</v>
      </c>
      <c r="AN202" s="54">
        <f t="shared" si="354"/>
        <v>0</v>
      </c>
      <c r="AO202" s="54">
        <f t="shared" si="355"/>
        <v>0</v>
      </c>
      <c r="AP202" s="54">
        <f t="shared" si="356"/>
        <v>62</v>
      </c>
      <c r="AQ202" s="54">
        <f t="shared" si="357"/>
        <v>6.8888888888888893</v>
      </c>
      <c r="AR202" s="58">
        <f t="shared" si="358"/>
        <v>5</v>
      </c>
      <c r="AS202" s="1">
        <f t="shared" si="359"/>
        <v>0</v>
      </c>
      <c r="AT202" s="1">
        <f t="shared" si="360"/>
        <v>1</v>
      </c>
      <c r="AU202" s="1">
        <f t="shared" si="361"/>
        <v>2</v>
      </c>
      <c r="AV202" s="1">
        <f t="shared" si="362"/>
        <v>1</v>
      </c>
      <c r="AW202" s="1">
        <f t="shared" si="363"/>
        <v>0</v>
      </c>
      <c r="AX202" s="1">
        <f t="shared" si="364"/>
        <v>0</v>
      </c>
      <c r="AY202" s="1" t="str">
        <f t="shared" si="295"/>
        <v>Martina Vallicrosa</v>
      </c>
      <c r="AZ202" s="1" t="b">
        <f t="shared" si="296"/>
        <v>0</v>
      </c>
      <c r="BA202" s="1" t="str">
        <f t="shared" si="297"/>
        <v>Martina Vallicrosa</v>
      </c>
      <c r="BB202" s="1">
        <f t="shared" si="298"/>
        <v>9</v>
      </c>
    </row>
    <row r="203" spans="1:54" ht="12.75" customHeight="1">
      <c r="A203" s="178"/>
      <c r="B203" s="55">
        <v>27</v>
      </c>
      <c r="C203" s="55">
        <v>9</v>
      </c>
      <c r="D203" s="54" t="str">
        <f>VLOOKUP((B203*10)+5,'Llistat de jugadors'!$K$3:$AQ$322,33,0)</f>
        <v>Mónica Molina</v>
      </c>
      <c r="E203" s="13">
        <v>6</v>
      </c>
      <c r="F203" s="13">
        <v>1</v>
      </c>
      <c r="G203" s="13">
        <v>1</v>
      </c>
      <c r="H203" s="55">
        <f t="shared" si="333"/>
        <v>8</v>
      </c>
      <c r="I203" s="54">
        <f t="shared" si="334"/>
        <v>0</v>
      </c>
      <c r="J203" s="54">
        <f t="shared" si="335"/>
        <v>1</v>
      </c>
      <c r="K203" s="54">
        <f t="shared" si="336"/>
        <v>0</v>
      </c>
      <c r="L203" s="54">
        <f t="shared" si="337"/>
        <v>0</v>
      </c>
      <c r="M203" s="54">
        <f t="shared" si="338"/>
        <v>0</v>
      </c>
      <c r="N203" s="54">
        <f t="shared" si="339"/>
        <v>2</v>
      </c>
      <c r="O203" s="54">
        <f t="shared" si="340"/>
        <v>0</v>
      </c>
      <c r="P203" s="55">
        <v>27</v>
      </c>
      <c r="Q203" s="54" t="str">
        <f t="shared" si="341"/>
        <v>Mónica Molina</v>
      </c>
      <c r="R203" s="12">
        <v>6</v>
      </c>
      <c r="S203" s="12">
        <v>6</v>
      </c>
      <c r="T203" s="12">
        <v>10</v>
      </c>
      <c r="U203" s="54">
        <f t="shared" si="342"/>
        <v>22</v>
      </c>
      <c r="V203" s="54">
        <f t="shared" si="285"/>
        <v>1</v>
      </c>
      <c r="W203" s="54">
        <f t="shared" si="365"/>
        <v>2</v>
      </c>
      <c r="X203" s="54">
        <f t="shared" si="366"/>
        <v>0</v>
      </c>
      <c r="Y203" s="54">
        <f t="shared" si="343"/>
        <v>0</v>
      </c>
      <c r="Z203" s="54">
        <f t="shared" si="344"/>
        <v>0</v>
      </c>
      <c r="AA203" s="54">
        <f t="shared" si="345"/>
        <v>0</v>
      </c>
      <c r="AB203" s="54">
        <f t="shared" si="346"/>
        <v>0</v>
      </c>
      <c r="AC203" s="55">
        <v>27</v>
      </c>
      <c r="AD203" s="54" t="str">
        <f t="shared" si="347"/>
        <v>Mónica Molina</v>
      </c>
      <c r="AE203" s="12">
        <v>10</v>
      </c>
      <c r="AF203" s="12">
        <v>4</v>
      </c>
      <c r="AG203" s="12">
        <v>10</v>
      </c>
      <c r="AH203" s="54">
        <f t="shared" si="348"/>
        <v>24</v>
      </c>
      <c r="AI203" s="54">
        <f t="shared" si="349"/>
        <v>2</v>
      </c>
      <c r="AJ203" s="54">
        <f t="shared" si="350"/>
        <v>0</v>
      </c>
      <c r="AK203" s="54">
        <f t="shared" si="351"/>
        <v>1</v>
      </c>
      <c r="AL203" s="54">
        <f t="shared" si="352"/>
        <v>0</v>
      </c>
      <c r="AM203" s="54">
        <f t="shared" si="353"/>
        <v>0</v>
      </c>
      <c r="AN203" s="54">
        <f t="shared" si="354"/>
        <v>0</v>
      </c>
      <c r="AO203" s="54">
        <f t="shared" si="355"/>
        <v>0</v>
      </c>
      <c r="AP203" s="54">
        <f t="shared" si="356"/>
        <v>54</v>
      </c>
      <c r="AQ203" s="54">
        <f t="shared" si="357"/>
        <v>6</v>
      </c>
      <c r="AR203" s="58">
        <f t="shared" si="358"/>
        <v>3</v>
      </c>
      <c r="AS203" s="1">
        <f t="shared" si="359"/>
        <v>3</v>
      </c>
      <c r="AT203" s="1">
        <f t="shared" si="360"/>
        <v>1</v>
      </c>
      <c r="AU203" s="1">
        <f t="shared" si="361"/>
        <v>0</v>
      </c>
      <c r="AV203" s="1">
        <f t="shared" si="362"/>
        <v>0</v>
      </c>
      <c r="AW203" s="1">
        <f t="shared" si="363"/>
        <v>2</v>
      </c>
      <c r="AX203" s="1">
        <f t="shared" si="364"/>
        <v>0</v>
      </c>
      <c r="AY203" s="1" t="str">
        <f t="shared" si="295"/>
        <v>Mónica Molina</v>
      </c>
      <c r="AZ203" s="1" t="b">
        <f t="shared" si="296"/>
        <v>0</v>
      </c>
      <c r="BA203" s="1" t="str">
        <f t="shared" si="297"/>
        <v>Mónica Molina</v>
      </c>
      <c r="BB203" s="1">
        <f t="shared" si="298"/>
        <v>9</v>
      </c>
    </row>
    <row r="204" spans="1:54" ht="12.75" customHeight="1">
      <c r="A204" s="178"/>
      <c r="B204" s="55">
        <v>28</v>
      </c>
      <c r="C204" s="55">
        <v>10</v>
      </c>
      <c r="D204" s="54" t="str">
        <f>VLOOKUP((B204*10)+5,'Llistat de jugadors'!$K$3:$AQ$322,33,0)</f>
        <v>Joan Martí</v>
      </c>
      <c r="E204" s="13">
        <v>1</v>
      </c>
      <c r="F204" s="13">
        <v>6</v>
      </c>
      <c r="G204" s="13">
        <v>3</v>
      </c>
      <c r="H204" s="55">
        <f t="shared" si="333"/>
        <v>10</v>
      </c>
      <c r="I204" s="54">
        <f t="shared" si="334"/>
        <v>0</v>
      </c>
      <c r="J204" s="54">
        <f t="shared" si="335"/>
        <v>1</v>
      </c>
      <c r="K204" s="54">
        <f t="shared" si="336"/>
        <v>0</v>
      </c>
      <c r="L204" s="54">
        <f t="shared" si="337"/>
        <v>1</v>
      </c>
      <c r="M204" s="54">
        <f t="shared" si="338"/>
        <v>0</v>
      </c>
      <c r="N204" s="54">
        <f t="shared" si="339"/>
        <v>1</v>
      </c>
      <c r="O204" s="54">
        <f t="shared" si="340"/>
        <v>0</v>
      </c>
      <c r="P204" s="55">
        <v>28</v>
      </c>
      <c r="Q204" s="54" t="str">
        <f t="shared" si="341"/>
        <v>Joan Martí</v>
      </c>
      <c r="R204" s="12">
        <v>2</v>
      </c>
      <c r="S204" s="12">
        <v>4</v>
      </c>
      <c r="T204" s="12">
        <v>6</v>
      </c>
      <c r="U204" s="54">
        <f t="shared" si="342"/>
        <v>12</v>
      </c>
      <c r="V204" s="54">
        <f t="shared" si="285"/>
        <v>0</v>
      </c>
      <c r="W204" s="54">
        <f t="shared" si="365"/>
        <v>1</v>
      </c>
      <c r="X204" s="54">
        <f t="shared" si="366"/>
        <v>1</v>
      </c>
      <c r="Y204" s="54">
        <f t="shared" si="343"/>
        <v>0</v>
      </c>
      <c r="Z204" s="54">
        <f t="shared" si="344"/>
        <v>1</v>
      </c>
      <c r="AA204" s="54">
        <f t="shared" si="345"/>
        <v>0</v>
      </c>
      <c r="AB204" s="54">
        <f t="shared" si="346"/>
        <v>0</v>
      </c>
      <c r="AC204" s="55">
        <v>28</v>
      </c>
      <c r="AD204" s="54" t="str">
        <f t="shared" si="347"/>
        <v>Joan Martí</v>
      </c>
      <c r="AE204" s="12">
        <v>6</v>
      </c>
      <c r="AF204" s="12">
        <v>3</v>
      </c>
      <c r="AG204" s="12">
        <v>2</v>
      </c>
      <c r="AH204" s="54">
        <f t="shared" si="348"/>
        <v>11</v>
      </c>
      <c r="AI204" s="54">
        <f t="shared" si="349"/>
        <v>0</v>
      </c>
      <c r="AJ204" s="54">
        <f t="shared" si="350"/>
        <v>1</v>
      </c>
      <c r="AK204" s="54">
        <f t="shared" si="351"/>
        <v>0</v>
      </c>
      <c r="AL204" s="54">
        <f t="shared" si="352"/>
        <v>1</v>
      </c>
      <c r="AM204" s="54">
        <f t="shared" si="353"/>
        <v>1</v>
      </c>
      <c r="AN204" s="54">
        <f t="shared" si="354"/>
        <v>0</v>
      </c>
      <c r="AO204" s="54">
        <f t="shared" si="355"/>
        <v>0</v>
      </c>
      <c r="AP204" s="54">
        <f t="shared" si="356"/>
        <v>33</v>
      </c>
      <c r="AQ204" s="54">
        <f t="shared" si="357"/>
        <v>3.6666666666666665</v>
      </c>
      <c r="AR204" s="58">
        <f t="shared" si="358"/>
        <v>0</v>
      </c>
      <c r="AS204" s="1">
        <f t="shared" si="359"/>
        <v>3</v>
      </c>
      <c r="AT204" s="1">
        <f t="shared" si="360"/>
        <v>1</v>
      </c>
      <c r="AU204" s="1">
        <f t="shared" si="361"/>
        <v>2</v>
      </c>
      <c r="AV204" s="1">
        <f t="shared" si="362"/>
        <v>2</v>
      </c>
      <c r="AW204" s="1">
        <f t="shared" si="363"/>
        <v>1</v>
      </c>
      <c r="AX204" s="1">
        <f t="shared" si="364"/>
        <v>0</v>
      </c>
      <c r="AY204" s="1" t="str">
        <f t="shared" si="295"/>
        <v>Joan Martí</v>
      </c>
      <c r="AZ204" s="1" t="b">
        <f t="shared" si="296"/>
        <v>0</v>
      </c>
      <c r="BA204" s="1" t="str">
        <f t="shared" si="297"/>
        <v>Joan Martí</v>
      </c>
      <c r="BB204" s="1">
        <f t="shared" si="298"/>
        <v>9</v>
      </c>
    </row>
    <row r="205" spans="1:54" ht="12.75" customHeight="1">
      <c r="A205" s="178"/>
      <c r="B205" s="55">
        <v>29</v>
      </c>
      <c r="C205" s="55">
        <v>11</v>
      </c>
      <c r="D205" s="54" t="str">
        <f>VLOOKUP((B205*10)+5,'Llistat de jugadors'!$K$3:$AQ$322,33,0)</f>
        <v>David Palomé</v>
      </c>
      <c r="E205" s="13">
        <v>4</v>
      </c>
      <c r="F205" s="13">
        <v>10</v>
      </c>
      <c r="G205" s="13">
        <v>3</v>
      </c>
      <c r="H205" s="55">
        <f t="shared" si="333"/>
        <v>17</v>
      </c>
      <c r="I205" s="54">
        <f t="shared" si="334"/>
        <v>1</v>
      </c>
      <c r="J205" s="54">
        <f t="shared" si="335"/>
        <v>0</v>
      </c>
      <c r="K205" s="54">
        <f t="shared" si="336"/>
        <v>1</v>
      </c>
      <c r="L205" s="54">
        <f t="shared" si="337"/>
        <v>1</v>
      </c>
      <c r="M205" s="54">
        <f t="shared" si="338"/>
        <v>0</v>
      </c>
      <c r="N205" s="54">
        <f t="shared" si="339"/>
        <v>0</v>
      </c>
      <c r="O205" s="54">
        <f t="shared" si="340"/>
        <v>0</v>
      </c>
      <c r="P205" s="55">
        <v>29</v>
      </c>
      <c r="Q205" s="54" t="str">
        <f t="shared" si="341"/>
        <v>David Palomé</v>
      </c>
      <c r="R205" s="12">
        <v>10</v>
      </c>
      <c r="S205" s="12">
        <v>10</v>
      </c>
      <c r="T205" s="12">
        <v>6</v>
      </c>
      <c r="U205" s="54">
        <f t="shared" si="342"/>
        <v>26</v>
      </c>
      <c r="V205" s="54">
        <f t="shared" si="285"/>
        <v>2</v>
      </c>
      <c r="W205" s="54">
        <f t="shared" si="365"/>
        <v>1</v>
      </c>
      <c r="X205" s="54">
        <f t="shared" si="366"/>
        <v>0</v>
      </c>
      <c r="Y205" s="54">
        <f t="shared" si="343"/>
        <v>0</v>
      </c>
      <c r="Z205" s="54">
        <f t="shared" si="344"/>
        <v>0</v>
      </c>
      <c r="AA205" s="54">
        <f t="shared" si="345"/>
        <v>0</v>
      </c>
      <c r="AB205" s="54">
        <f t="shared" si="346"/>
        <v>0</v>
      </c>
      <c r="AC205" s="55">
        <v>29</v>
      </c>
      <c r="AD205" s="54" t="str">
        <f t="shared" si="347"/>
        <v>David Palomé</v>
      </c>
      <c r="AE205" s="12">
        <v>10</v>
      </c>
      <c r="AF205" s="12">
        <v>10</v>
      </c>
      <c r="AG205" s="12">
        <v>10</v>
      </c>
      <c r="AH205" s="54">
        <f t="shared" si="348"/>
        <v>30</v>
      </c>
      <c r="AI205" s="54">
        <f t="shared" si="349"/>
        <v>3</v>
      </c>
      <c r="AJ205" s="54">
        <f t="shared" si="350"/>
        <v>0</v>
      </c>
      <c r="AK205" s="54">
        <f t="shared" si="351"/>
        <v>0</v>
      </c>
      <c r="AL205" s="54">
        <f t="shared" si="352"/>
        <v>0</v>
      </c>
      <c r="AM205" s="54">
        <f t="shared" si="353"/>
        <v>0</v>
      </c>
      <c r="AN205" s="54">
        <f t="shared" si="354"/>
        <v>0</v>
      </c>
      <c r="AO205" s="54">
        <f t="shared" si="355"/>
        <v>0</v>
      </c>
      <c r="AP205" s="54">
        <f t="shared" si="356"/>
        <v>73</v>
      </c>
      <c r="AQ205" s="54">
        <f t="shared" si="357"/>
        <v>8.1111111111111107</v>
      </c>
      <c r="AR205" s="58">
        <f t="shared" si="358"/>
        <v>6</v>
      </c>
      <c r="AS205" s="1">
        <f t="shared" si="359"/>
        <v>1</v>
      </c>
      <c r="AT205" s="1">
        <f t="shared" si="360"/>
        <v>1</v>
      </c>
      <c r="AU205" s="1">
        <f t="shared" si="361"/>
        <v>1</v>
      </c>
      <c r="AV205" s="1">
        <f t="shared" si="362"/>
        <v>0</v>
      </c>
      <c r="AW205" s="1">
        <f t="shared" si="363"/>
        <v>0</v>
      </c>
      <c r="AX205" s="1">
        <f t="shared" si="364"/>
        <v>0</v>
      </c>
      <c r="AY205" s="1" t="str">
        <f t="shared" si="295"/>
        <v>David Palomé</v>
      </c>
      <c r="AZ205" s="1" t="b">
        <f t="shared" si="296"/>
        <v>0</v>
      </c>
      <c r="BA205" s="1" t="str">
        <f t="shared" si="297"/>
        <v>David Palomé</v>
      </c>
      <c r="BB205" s="1">
        <f t="shared" si="298"/>
        <v>9</v>
      </c>
    </row>
    <row r="206" spans="1:54" ht="12.75" customHeight="1">
      <c r="A206" s="178"/>
      <c r="B206" s="55">
        <v>30</v>
      </c>
      <c r="C206" s="55">
        <v>12</v>
      </c>
      <c r="D206" s="54" t="str">
        <f>VLOOKUP((B206*10)+5,'Llistat de jugadors'!$K$3:$AQ$322,33,0)</f>
        <v>Marta Ayats</v>
      </c>
      <c r="E206" s="13">
        <v>10</v>
      </c>
      <c r="F206" s="13">
        <v>4</v>
      </c>
      <c r="G206" s="13">
        <v>10</v>
      </c>
      <c r="H206" s="55">
        <f t="shared" si="333"/>
        <v>24</v>
      </c>
      <c r="I206" s="54">
        <f t="shared" si="334"/>
        <v>2</v>
      </c>
      <c r="J206" s="54">
        <f t="shared" si="335"/>
        <v>0</v>
      </c>
      <c r="K206" s="54">
        <f t="shared" si="336"/>
        <v>1</v>
      </c>
      <c r="L206" s="54">
        <f t="shared" si="337"/>
        <v>0</v>
      </c>
      <c r="M206" s="54">
        <f t="shared" si="338"/>
        <v>0</v>
      </c>
      <c r="N206" s="54">
        <f t="shared" si="339"/>
        <v>0</v>
      </c>
      <c r="O206" s="54">
        <f t="shared" si="340"/>
        <v>0</v>
      </c>
      <c r="P206" s="55">
        <v>30</v>
      </c>
      <c r="Q206" s="54" t="str">
        <f t="shared" si="341"/>
        <v>Marta Ayats</v>
      </c>
      <c r="R206" s="12">
        <v>3</v>
      </c>
      <c r="S206" s="12">
        <v>2</v>
      </c>
      <c r="T206" s="12">
        <v>10</v>
      </c>
      <c r="U206" s="54">
        <f t="shared" si="342"/>
        <v>15</v>
      </c>
      <c r="V206" s="54">
        <f t="shared" si="285"/>
        <v>1</v>
      </c>
      <c r="W206" s="54">
        <f t="shared" si="365"/>
        <v>0</v>
      </c>
      <c r="X206" s="54">
        <f t="shared" si="366"/>
        <v>0</v>
      </c>
      <c r="Y206" s="54">
        <f t="shared" si="343"/>
        <v>1</v>
      </c>
      <c r="Z206" s="54">
        <f t="shared" si="344"/>
        <v>1</v>
      </c>
      <c r="AA206" s="54">
        <f t="shared" si="345"/>
        <v>0</v>
      </c>
      <c r="AB206" s="54">
        <f t="shared" si="346"/>
        <v>0</v>
      </c>
      <c r="AC206" s="55">
        <v>30</v>
      </c>
      <c r="AD206" s="54" t="str">
        <f t="shared" si="347"/>
        <v>Marta Ayats</v>
      </c>
      <c r="AE206" s="12">
        <v>3</v>
      </c>
      <c r="AF206" s="12">
        <v>6</v>
      </c>
      <c r="AG206" s="12">
        <v>10</v>
      </c>
      <c r="AH206" s="54">
        <f t="shared" si="348"/>
        <v>19</v>
      </c>
      <c r="AI206" s="54">
        <f t="shared" si="349"/>
        <v>1</v>
      </c>
      <c r="AJ206" s="54">
        <f t="shared" si="350"/>
        <v>1</v>
      </c>
      <c r="AK206" s="54">
        <f t="shared" si="351"/>
        <v>0</v>
      </c>
      <c r="AL206" s="54">
        <f t="shared" si="352"/>
        <v>1</v>
      </c>
      <c r="AM206" s="54">
        <f t="shared" si="353"/>
        <v>0</v>
      </c>
      <c r="AN206" s="54">
        <f t="shared" si="354"/>
        <v>0</v>
      </c>
      <c r="AO206" s="54">
        <f t="shared" si="355"/>
        <v>0</v>
      </c>
      <c r="AP206" s="54">
        <f t="shared" si="356"/>
        <v>58</v>
      </c>
      <c r="AQ206" s="54">
        <f t="shared" si="357"/>
        <v>6.4444444444444446</v>
      </c>
      <c r="AR206" s="58">
        <f t="shared" si="358"/>
        <v>4</v>
      </c>
      <c r="AS206" s="1">
        <f t="shared" si="359"/>
        <v>1</v>
      </c>
      <c r="AT206" s="1">
        <f t="shared" si="360"/>
        <v>1</v>
      </c>
      <c r="AU206" s="1">
        <f t="shared" si="361"/>
        <v>2</v>
      </c>
      <c r="AV206" s="1">
        <f t="shared" si="362"/>
        <v>1</v>
      </c>
      <c r="AW206" s="1">
        <f t="shared" si="363"/>
        <v>0</v>
      </c>
      <c r="AX206" s="1">
        <f t="shared" si="364"/>
        <v>0</v>
      </c>
      <c r="AY206" s="1" t="str">
        <f t="shared" si="295"/>
        <v>Marta Ayats</v>
      </c>
      <c r="AZ206" s="1" t="b">
        <f t="shared" si="296"/>
        <v>0</v>
      </c>
      <c r="BA206" s="1" t="str">
        <f t="shared" si="297"/>
        <v>Marta Ayats</v>
      </c>
      <c r="BB206" s="1">
        <f t="shared" si="298"/>
        <v>9</v>
      </c>
    </row>
    <row r="207" spans="1:54" ht="12.75" customHeight="1">
      <c r="A207" s="178"/>
      <c r="B207" s="55">
        <v>31</v>
      </c>
      <c r="C207" s="55">
        <v>13</v>
      </c>
      <c r="D207" s="54" t="str">
        <f>VLOOKUP((B207*10)+5,'Llistat de jugadors'!$K$3:$AQ$322,33,0)</f>
        <v>Sofia Gajardo</v>
      </c>
      <c r="E207" s="13">
        <v>2</v>
      </c>
      <c r="F207" s="13">
        <v>0</v>
      </c>
      <c r="G207" s="13">
        <v>4</v>
      </c>
      <c r="H207" s="55">
        <f t="shared" ref="H207:H216" si="367">E207+F207+G207</f>
        <v>6</v>
      </c>
      <c r="I207" s="54">
        <f t="shared" ref="I207:I216" si="368">COUNTIF(E207:G207,10)</f>
        <v>0</v>
      </c>
      <c r="J207" s="54">
        <f t="shared" ref="J207:J216" si="369">COUNTIF(E207:G207,6)</f>
        <v>0</v>
      </c>
      <c r="K207" s="54">
        <f t="shared" ref="K207:K216" si="370">COUNTIF(E207:G207,4)</f>
        <v>1</v>
      </c>
      <c r="L207" s="54">
        <f t="shared" ref="L207:L216" si="371">COUNTIF(E207:G207,3)</f>
        <v>0</v>
      </c>
      <c r="M207" s="54">
        <f t="shared" ref="M207:M216" si="372">COUNTIF(E207:G207,2)</f>
        <v>1</v>
      </c>
      <c r="N207" s="54">
        <f t="shared" ref="N207:N216" si="373">COUNTIF(E207:G207,1)</f>
        <v>0</v>
      </c>
      <c r="O207" s="54">
        <f t="shared" ref="O207:O216" si="374">COUNTIF(E207:G207,0)</f>
        <v>1</v>
      </c>
      <c r="P207" s="55">
        <v>31</v>
      </c>
      <c r="Q207" s="54" t="str">
        <f t="shared" ref="Q207:Q216" si="375">D207</f>
        <v>Sofia Gajardo</v>
      </c>
      <c r="R207" s="12">
        <v>1</v>
      </c>
      <c r="S207" s="12">
        <v>3</v>
      </c>
      <c r="T207" s="12">
        <v>0</v>
      </c>
      <c r="U207" s="54">
        <f t="shared" ref="U207:U216" si="376">R207+S207+T207</f>
        <v>4</v>
      </c>
      <c r="V207" s="54">
        <f t="shared" ref="V207:V216" si="377">COUNTIF(R207:T207,10)</f>
        <v>0</v>
      </c>
      <c r="W207" s="54">
        <f t="shared" ref="W207:W216" si="378">COUNTIF(R207:T207,6)</f>
        <v>0</v>
      </c>
      <c r="X207" s="54">
        <f t="shared" ref="X207:X216" si="379">COUNTIF(R207:T207,4)</f>
        <v>0</v>
      </c>
      <c r="Y207" s="54">
        <f t="shared" ref="Y207:Y216" si="380">COUNTIF(R207:T207,3)</f>
        <v>1</v>
      </c>
      <c r="Z207" s="54">
        <f t="shared" ref="Z207:Z216" si="381">COUNTIF(R207:T207,2)</f>
        <v>0</v>
      </c>
      <c r="AA207" s="54">
        <f t="shared" ref="AA207:AA216" si="382">COUNTIF(R207:T207,1)</f>
        <v>1</v>
      </c>
      <c r="AB207" s="54">
        <f t="shared" ref="AB207:AB216" si="383">COUNTIF(R207:T207,0)</f>
        <v>1</v>
      </c>
      <c r="AC207" s="55">
        <v>31</v>
      </c>
      <c r="AD207" s="54" t="str">
        <f t="shared" si="347"/>
        <v>Sofia Gajardo</v>
      </c>
      <c r="AE207" s="12">
        <v>6</v>
      </c>
      <c r="AF207" s="12">
        <v>3</v>
      </c>
      <c r="AG207" s="12">
        <v>3</v>
      </c>
      <c r="AH207" s="54">
        <f t="shared" ref="AH207:AH216" si="384">AE207+AF207+AG207</f>
        <v>12</v>
      </c>
      <c r="AI207" s="54">
        <f t="shared" ref="AI207:AI216" si="385">COUNTIF(AE207:AG207,10)</f>
        <v>0</v>
      </c>
      <c r="AJ207" s="54">
        <f t="shared" ref="AJ207:AJ216" si="386">COUNTIF(AE207:AG207,6)</f>
        <v>1</v>
      </c>
      <c r="AK207" s="54">
        <f t="shared" ref="AK207:AK216" si="387">COUNTIF(AE207:AG207,4)</f>
        <v>0</v>
      </c>
      <c r="AL207" s="54">
        <f t="shared" ref="AL207:AL216" si="388">COUNTIF(AE207:AG207,3)</f>
        <v>2</v>
      </c>
      <c r="AM207" s="54">
        <f t="shared" ref="AM207:AM216" si="389">COUNTIF(AE207:AG207,2)</f>
        <v>0</v>
      </c>
      <c r="AN207" s="54">
        <f t="shared" ref="AN207:AN216" si="390">COUNTIF(AE207:AG207,1)</f>
        <v>0</v>
      </c>
      <c r="AO207" s="54">
        <f t="shared" ref="AO207:AO216" si="391">COUNTIF(AE207:AG207,0)</f>
        <v>0</v>
      </c>
      <c r="AP207" s="54">
        <f t="shared" ref="AP207:AP216" si="392">H207+U207+AH207</f>
        <v>22</v>
      </c>
      <c r="AQ207" s="54">
        <f t="shared" ref="AQ207:AQ216" si="393">AVERAGE(E207:G207,R207:T207,AE207:AG207)</f>
        <v>2.4444444444444446</v>
      </c>
      <c r="AR207" s="58">
        <f t="shared" ref="AR207:AR216" si="394">I207+V207+AI207</f>
        <v>0</v>
      </c>
      <c r="AS207" s="1">
        <f t="shared" ref="AS207:AS216" si="395">J207+W207+AJ207</f>
        <v>1</v>
      </c>
      <c r="AT207" s="1">
        <f t="shared" ref="AT207:AT216" si="396">K207+X207+AK207</f>
        <v>1</v>
      </c>
      <c r="AU207" s="1">
        <f t="shared" ref="AU207:AU216" si="397">L207+Y207+AL207</f>
        <v>3</v>
      </c>
      <c r="AV207" s="1">
        <f t="shared" ref="AV207:AV216" si="398">M207+Z207+AM207</f>
        <v>1</v>
      </c>
      <c r="AW207" s="1">
        <f t="shared" ref="AW207:AW216" si="399">N207+AA207+AN207</f>
        <v>1</v>
      </c>
      <c r="AX207" s="1">
        <f t="shared" ref="AX207:AX216" si="400">O207+AB207+AO207</f>
        <v>2</v>
      </c>
      <c r="AY207" s="1" t="str">
        <f t="shared" si="295"/>
        <v>Sofia Gajardo</v>
      </c>
      <c r="AZ207" s="1" t="b">
        <f t="shared" si="296"/>
        <v>0</v>
      </c>
      <c r="BA207" s="1" t="str">
        <f t="shared" si="297"/>
        <v>Sofia Gajardo</v>
      </c>
      <c r="BB207" s="1">
        <f t="shared" si="298"/>
        <v>9</v>
      </c>
    </row>
    <row r="208" spans="1:54" ht="12.75" customHeight="1">
      <c r="A208" s="178"/>
      <c r="B208" s="55">
        <v>32</v>
      </c>
      <c r="C208" s="55">
        <v>14</v>
      </c>
      <c r="D208" s="54" t="str">
        <f>VLOOKUP((B208*10)+5,'Llistat de jugadors'!$K$3:$AQ$322,33,0)</f>
        <v>Alex Salich</v>
      </c>
      <c r="E208" s="13">
        <v>10</v>
      </c>
      <c r="F208" s="13">
        <v>3</v>
      </c>
      <c r="G208" s="13">
        <v>4</v>
      </c>
      <c r="H208" s="55">
        <f t="shared" si="367"/>
        <v>17</v>
      </c>
      <c r="I208" s="54">
        <f t="shared" si="368"/>
        <v>1</v>
      </c>
      <c r="J208" s="54">
        <f t="shared" si="369"/>
        <v>0</v>
      </c>
      <c r="K208" s="54">
        <f t="shared" si="370"/>
        <v>1</v>
      </c>
      <c r="L208" s="54">
        <f t="shared" si="371"/>
        <v>1</v>
      </c>
      <c r="M208" s="54">
        <f t="shared" si="372"/>
        <v>0</v>
      </c>
      <c r="N208" s="54">
        <f t="shared" si="373"/>
        <v>0</v>
      </c>
      <c r="O208" s="54">
        <f t="shared" si="374"/>
        <v>0</v>
      </c>
      <c r="P208" s="55">
        <v>32</v>
      </c>
      <c r="Q208" s="54" t="str">
        <f t="shared" si="375"/>
        <v>Alex Salich</v>
      </c>
      <c r="R208" s="12">
        <v>4</v>
      </c>
      <c r="S208" s="12">
        <v>10</v>
      </c>
      <c r="T208" s="12">
        <v>6</v>
      </c>
      <c r="U208" s="54">
        <f t="shared" si="376"/>
        <v>20</v>
      </c>
      <c r="V208" s="54">
        <f t="shared" si="377"/>
        <v>1</v>
      </c>
      <c r="W208" s="54">
        <f t="shared" si="378"/>
        <v>1</v>
      </c>
      <c r="X208" s="54">
        <f t="shared" si="379"/>
        <v>1</v>
      </c>
      <c r="Y208" s="54">
        <f t="shared" si="380"/>
        <v>0</v>
      </c>
      <c r="Z208" s="54">
        <f t="shared" si="381"/>
        <v>0</v>
      </c>
      <c r="AA208" s="54">
        <f t="shared" si="382"/>
        <v>0</v>
      </c>
      <c r="AB208" s="54">
        <f t="shared" si="383"/>
        <v>0</v>
      </c>
      <c r="AC208" s="55">
        <v>32</v>
      </c>
      <c r="AD208" s="54" t="str">
        <f t="shared" si="347"/>
        <v>Alex Salich</v>
      </c>
      <c r="AE208" s="12">
        <v>3</v>
      </c>
      <c r="AF208" s="12">
        <v>10</v>
      </c>
      <c r="AG208" s="12">
        <v>6</v>
      </c>
      <c r="AH208" s="54">
        <f t="shared" si="384"/>
        <v>19</v>
      </c>
      <c r="AI208" s="54">
        <f t="shared" si="385"/>
        <v>1</v>
      </c>
      <c r="AJ208" s="54">
        <f t="shared" si="386"/>
        <v>1</v>
      </c>
      <c r="AK208" s="54">
        <f t="shared" si="387"/>
        <v>0</v>
      </c>
      <c r="AL208" s="54">
        <f t="shared" si="388"/>
        <v>1</v>
      </c>
      <c r="AM208" s="54">
        <f t="shared" si="389"/>
        <v>0</v>
      </c>
      <c r="AN208" s="54">
        <f t="shared" si="390"/>
        <v>0</v>
      </c>
      <c r="AO208" s="54">
        <f t="shared" si="391"/>
        <v>0</v>
      </c>
      <c r="AP208" s="54">
        <f t="shared" si="392"/>
        <v>56</v>
      </c>
      <c r="AQ208" s="54">
        <f t="shared" si="393"/>
        <v>6.2222222222222223</v>
      </c>
      <c r="AR208" s="58">
        <f t="shared" si="394"/>
        <v>3</v>
      </c>
      <c r="AS208" s="1">
        <f t="shared" si="395"/>
        <v>2</v>
      </c>
      <c r="AT208" s="1">
        <f t="shared" si="396"/>
        <v>2</v>
      </c>
      <c r="AU208" s="1">
        <f t="shared" si="397"/>
        <v>2</v>
      </c>
      <c r="AV208" s="1">
        <f t="shared" si="398"/>
        <v>0</v>
      </c>
      <c r="AW208" s="1">
        <f t="shared" si="399"/>
        <v>0</v>
      </c>
      <c r="AX208" s="1">
        <f t="shared" si="400"/>
        <v>0</v>
      </c>
      <c r="AY208" s="1" t="str">
        <f t="shared" si="295"/>
        <v>Alex Salich</v>
      </c>
      <c r="AZ208" s="1" t="b">
        <f t="shared" si="296"/>
        <v>0</v>
      </c>
      <c r="BA208" s="1" t="str">
        <f t="shared" si="297"/>
        <v>Alex Salich</v>
      </c>
      <c r="BB208" s="1">
        <f t="shared" si="298"/>
        <v>9</v>
      </c>
    </row>
    <row r="209" spans="1:54" ht="12.75" customHeight="1">
      <c r="A209" s="178"/>
      <c r="B209" s="55">
        <v>33</v>
      </c>
      <c r="C209" s="55">
        <v>15</v>
      </c>
      <c r="D209" s="54" t="str">
        <f>VLOOKUP((B209*10)+5,'Llistat de jugadors'!$K$3:$AQ$322,33,0)</f>
        <v>Marina Ruiz</v>
      </c>
      <c r="E209" s="13">
        <v>4</v>
      </c>
      <c r="F209" s="13">
        <v>2</v>
      </c>
      <c r="G209" s="13">
        <v>1</v>
      </c>
      <c r="H209" s="55">
        <f t="shared" si="367"/>
        <v>7</v>
      </c>
      <c r="I209" s="54">
        <f t="shared" si="368"/>
        <v>0</v>
      </c>
      <c r="J209" s="54">
        <f t="shared" si="369"/>
        <v>0</v>
      </c>
      <c r="K209" s="54">
        <f t="shared" si="370"/>
        <v>1</v>
      </c>
      <c r="L209" s="54">
        <f t="shared" si="371"/>
        <v>0</v>
      </c>
      <c r="M209" s="54">
        <f t="shared" si="372"/>
        <v>1</v>
      </c>
      <c r="N209" s="54">
        <f t="shared" si="373"/>
        <v>1</v>
      </c>
      <c r="O209" s="54">
        <f t="shared" si="374"/>
        <v>0</v>
      </c>
      <c r="P209" s="55">
        <v>33</v>
      </c>
      <c r="Q209" s="54" t="str">
        <f t="shared" si="375"/>
        <v>Marina Ruiz</v>
      </c>
      <c r="R209" s="12">
        <v>10</v>
      </c>
      <c r="S209" s="12">
        <v>10</v>
      </c>
      <c r="T209" s="12">
        <v>4</v>
      </c>
      <c r="U209" s="54">
        <f t="shared" si="376"/>
        <v>24</v>
      </c>
      <c r="V209" s="54">
        <f t="shared" si="377"/>
        <v>2</v>
      </c>
      <c r="W209" s="54">
        <f t="shared" si="378"/>
        <v>0</v>
      </c>
      <c r="X209" s="54">
        <f t="shared" si="379"/>
        <v>1</v>
      </c>
      <c r="Y209" s="54">
        <f t="shared" si="380"/>
        <v>0</v>
      </c>
      <c r="Z209" s="54">
        <f t="shared" si="381"/>
        <v>0</v>
      </c>
      <c r="AA209" s="54">
        <f t="shared" si="382"/>
        <v>0</v>
      </c>
      <c r="AB209" s="54">
        <f t="shared" si="383"/>
        <v>0</v>
      </c>
      <c r="AC209" s="55">
        <v>33</v>
      </c>
      <c r="AD209" s="54" t="str">
        <f t="shared" si="347"/>
        <v>Marina Ruiz</v>
      </c>
      <c r="AE209" s="12">
        <v>2</v>
      </c>
      <c r="AF209" s="12">
        <v>1</v>
      </c>
      <c r="AG209" s="12">
        <v>10</v>
      </c>
      <c r="AH209" s="54">
        <f t="shared" si="384"/>
        <v>13</v>
      </c>
      <c r="AI209" s="54">
        <f t="shared" si="385"/>
        <v>1</v>
      </c>
      <c r="AJ209" s="54">
        <f t="shared" si="386"/>
        <v>0</v>
      </c>
      <c r="AK209" s="54">
        <f t="shared" si="387"/>
        <v>0</v>
      </c>
      <c r="AL209" s="54">
        <f t="shared" si="388"/>
        <v>0</v>
      </c>
      <c r="AM209" s="54">
        <f t="shared" si="389"/>
        <v>1</v>
      </c>
      <c r="AN209" s="54">
        <f t="shared" si="390"/>
        <v>1</v>
      </c>
      <c r="AO209" s="54">
        <f t="shared" si="391"/>
        <v>0</v>
      </c>
      <c r="AP209" s="54">
        <f t="shared" si="392"/>
        <v>44</v>
      </c>
      <c r="AQ209" s="54">
        <f t="shared" si="393"/>
        <v>4.8888888888888893</v>
      </c>
      <c r="AR209" s="58">
        <f t="shared" si="394"/>
        <v>3</v>
      </c>
      <c r="AS209" s="1">
        <f t="shared" si="395"/>
        <v>0</v>
      </c>
      <c r="AT209" s="1">
        <f t="shared" si="396"/>
        <v>2</v>
      </c>
      <c r="AU209" s="1">
        <f t="shared" si="397"/>
        <v>0</v>
      </c>
      <c r="AV209" s="1">
        <f t="shared" si="398"/>
        <v>2</v>
      </c>
      <c r="AW209" s="1">
        <f t="shared" si="399"/>
        <v>2</v>
      </c>
      <c r="AX209" s="1">
        <f t="shared" si="400"/>
        <v>0</v>
      </c>
      <c r="AY209" s="1" t="str">
        <f t="shared" si="295"/>
        <v>Marina Ruiz</v>
      </c>
      <c r="AZ209" s="1" t="b">
        <f t="shared" si="296"/>
        <v>0</v>
      </c>
      <c r="BA209" s="1" t="str">
        <f t="shared" si="297"/>
        <v>Marina Ruiz</v>
      </c>
      <c r="BB209" s="1">
        <f t="shared" si="298"/>
        <v>9</v>
      </c>
    </row>
    <row r="210" spans="1:54" ht="12.75" customHeight="1">
      <c r="A210" s="178"/>
      <c r="B210" s="55">
        <v>34</v>
      </c>
      <c r="C210" s="55">
        <v>16</v>
      </c>
      <c r="D210" s="54" t="str">
        <f>VLOOKUP((B210*10)+5,'Llistat de jugadors'!$K$3:$AQ$322,33,0)</f>
        <v>Marina Serra (LN)</v>
      </c>
      <c r="E210" s="13">
        <v>3</v>
      </c>
      <c r="F210" s="13">
        <v>4</v>
      </c>
      <c r="G210" s="13">
        <v>10</v>
      </c>
      <c r="H210" s="55">
        <f t="shared" si="367"/>
        <v>17</v>
      </c>
      <c r="I210" s="54">
        <f t="shared" si="368"/>
        <v>1</v>
      </c>
      <c r="J210" s="54">
        <f t="shared" si="369"/>
        <v>0</v>
      </c>
      <c r="K210" s="54">
        <f t="shared" si="370"/>
        <v>1</v>
      </c>
      <c r="L210" s="54">
        <f t="shared" si="371"/>
        <v>1</v>
      </c>
      <c r="M210" s="54">
        <f t="shared" si="372"/>
        <v>0</v>
      </c>
      <c r="N210" s="54">
        <f t="shared" si="373"/>
        <v>0</v>
      </c>
      <c r="O210" s="54">
        <f t="shared" si="374"/>
        <v>0</v>
      </c>
      <c r="P210" s="55">
        <v>34</v>
      </c>
      <c r="Q210" s="54" t="str">
        <f t="shared" si="375"/>
        <v>Marina Serra (LN)</v>
      </c>
      <c r="R210" s="12">
        <v>2</v>
      </c>
      <c r="S210" s="12">
        <v>10</v>
      </c>
      <c r="T210" s="12">
        <v>4</v>
      </c>
      <c r="U210" s="54">
        <f t="shared" si="376"/>
        <v>16</v>
      </c>
      <c r="V210" s="54">
        <f t="shared" si="377"/>
        <v>1</v>
      </c>
      <c r="W210" s="54">
        <f t="shared" si="378"/>
        <v>0</v>
      </c>
      <c r="X210" s="54">
        <f t="shared" si="379"/>
        <v>1</v>
      </c>
      <c r="Y210" s="54">
        <f t="shared" si="380"/>
        <v>0</v>
      </c>
      <c r="Z210" s="54">
        <f t="shared" si="381"/>
        <v>1</v>
      </c>
      <c r="AA210" s="54">
        <f t="shared" si="382"/>
        <v>0</v>
      </c>
      <c r="AB210" s="54">
        <f t="shared" si="383"/>
        <v>0</v>
      </c>
      <c r="AC210" s="55">
        <v>34</v>
      </c>
      <c r="AD210" s="54" t="str">
        <f t="shared" si="347"/>
        <v>Marina Serra (LN)</v>
      </c>
      <c r="AE210" s="12">
        <v>2</v>
      </c>
      <c r="AF210" s="12">
        <v>3</v>
      </c>
      <c r="AG210" s="12">
        <v>10</v>
      </c>
      <c r="AH210" s="54">
        <f t="shared" si="384"/>
        <v>15</v>
      </c>
      <c r="AI210" s="54">
        <f t="shared" si="385"/>
        <v>1</v>
      </c>
      <c r="AJ210" s="54">
        <f t="shared" si="386"/>
        <v>0</v>
      </c>
      <c r="AK210" s="54">
        <f t="shared" si="387"/>
        <v>0</v>
      </c>
      <c r="AL210" s="54">
        <f t="shared" si="388"/>
        <v>1</v>
      </c>
      <c r="AM210" s="54">
        <f t="shared" si="389"/>
        <v>1</v>
      </c>
      <c r="AN210" s="54">
        <f t="shared" si="390"/>
        <v>0</v>
      </c>
      <c r="AO210" s="54">
        <f t="shared" si="391"/>
        <v>0</v>
      </c>
      <c r="AP210" s="54">
        <f t="shared" si="392"/>
        <v>48</v>
      </c>
      <c r="AQ210" s="54">
        <f t="shared" si="393"/>
        <v>5.333333333333333</v>
      </c>
      <c r="AR210" s="58">
        <f t="shared" si="394"/>
        <v>3</v>
      </c>
      <c r="AS210" s="1">
        <f t="shared" si="395"/>
        <v>0</v>
      </c>
      <c r="AT210" s="1">
        <f t="shared" si="396"/>
        <v>2</v>
      </c>
      <c r="AU210" s="1">
        <f t="shared" si="397"/>
        <v>2</v>
      </c>
      <c r="AV210" s="1">
        <f t="shared" si="398"/>
        <v>2</v>
      </c>
      <c r="AW210" s="1">
        <f t="shared" si="399"/>
        <v>0</v>
      </c>
      <c r="AX210" s="1">
        <f t="shared" si="400"/>
        <v>0</v>
      </c>
      <c r="AY210" s="1" t="str">
        <f t="shared" si="295"/>
        <v>Marina Serra (LN)</v>
      </c>
      <c r="AZ210" s="1" t="b">
        <f t="shared" si="296"/>
        <v>0</v>
      </c>
      <c r="BA210" s="1" t="str">
        <f t="shared" si="297"/>
        <v>Marina Serra (LN)</v>
      </c>
      <c r="BB210" s="1">
        <f t="shared" si="298"/>
        <v>9</v>
      </c>
    </row>
    <row r="211" spans="1:54" ht="12.75" customHeight="1">
      <c r="A211" s="178"/>
      <c r="B211" s="55">
        <v>35</v>
      </c>
      <c r="C211" s="55">
        <v>17</v>
      </c>
      <c r="D211" s="54" t="str">
        <f>VLOOKUP((B211*10)+5,'Llistat de jugadors'!$K$3:$AQ$322,33,0)</f>
        <v>Ramón Julià (BD)</v>
      </c>
      <c r="E211" s="13">
        <v>0</v>
      </c>
      <c r="F211" s="13">
        <v>2</v>
      </c>
      <c r="G211" s="13">
        <v>10</v>
      </c>
      <c r="H211" s="55">
        <f t="shared" si="367"/>
        <v>12</v>
      </c>
      <c r="I211" s="54">
        <f t="shared" si="368"/>
        <v>1</v>
      </c>
      <c r="J211" s="54">
        <f t="shared" si="369"/>
        <v>0</v>
      </c>
      <c r="K211" s="54">
        <f t="shared" si="370"/>
        <v>0</v>
      </c>
      <c r="L211" s="54">
        <f t="shared" si="371"/>
        <v>0</v>
      </c>
      <c r="M211" s="54">
        <f t="shared" si="372"/>
        <v>1</v>
      </c>
      <c r="N211" s="54">
        <f t="shared" si="373"/>
        <v>0</v>
      </c>
      <c r="O211" s="54">
        <f t="shared" si="374"/>
        <v>1</v>
      </c>
      <c r="P211" s="55">
        <v>35</v>
      </c>
      <c r="Q211" s="54" t="str">
        <f t="shared" si="375"/>
        <v>Ramón Julià (BD)</v>
      </c>
      <c r="R211" s="12">
        <v>3</v>
      </c>
      <c r="S211" s="12">
        <v>10</v>
      </c>
      <c r="T211" s="12">
        <v>6</v>
      </c>
      <c r="U211" s="54">
        <f t="shared" si="376"/>
        <v>19</v>
      </c>
      <c r="V211" s="54">
        <f t="shared" si="377"/>
        <v>1</v>
      </c>
      <c r="W211" s="54">
        <f t="shared" si="378"/>
        <v>1</v>
      </c>
      <c r="X211" s="54">
        <f t="shared" si="379"/>
        <v>0</v>
      </c>
      <c r="Y211" s="54">
        <f t="shared" si="380"/>
        <v>1</v>
      </c>
      <c r="Z211" s="54">
        <f t="shared" si="381"/>
        <v>0</v>
      </c>
      <c r="AA211" s="54">
        <f t="shared" si="382"/>
        <v>0</v>
      </c>
      <c r="AB211" s="54">
        <f t="shared" si="383"/>
        <v>0</v>
      </c>
      <c r="AC211" s="55">
        <v>35</v>
      </c>
      <c r="AD211" s="54" t="str">
        <f t="shared" si="347"/>
        <v>Ramón Julià (BD)</v>
      </c>
      <c r="AE211" s="12">
        <v>4</v>
      </c>
      <c r="AF211" s="12">
        <v>4</v>
      </c>
      <c r="AG211" s="12">
        <v>4</v>
      </c>
      <c r="AH211" s="54">
        <f t="shared" si="384"/>
        <v>12</v>
      </c>
      <c r="AI211" s="54">
        <f t="shared" si="385"/>
        <v>0</v>
      </c>
      <c r="AJ211" s="54">
        <f t="shared" si="386"/>
        <v>0</v>
      </c>
      <c r="AK211" s="54">
        <f t="shared" si="387"/>
        <v>3</v>
      </c>
      <c r="AL211" s="54">
        <f t="shared" si="388"/>
        <v>0</v>
      </c>
      <c r="AM211" s="54">
        <f t="shared" si="389"/>
        <v>0</v>
      </c>
      <c r="AN211" s="54">
        <f t="shared" si="390"/>
        <v>0</v>
      </c>
      <c r="AO211" s="54">
        <f t="shared" si="391"/>
        <v>0</v>
      </c>
      <c r="AP211" s="54">
        <f t="shared" si="392"/>
        <v>43</v>
      </c>
      <c r="AQ211" s="54">
        <f t="shared" si="393"/>
        <v>4.7777777777777777</v>
      </c>
      <c r="AR211" s="58">
        <f t="shared" si="394"/>
        <v>2</v>
      </c>
      <c r="AS211" s="1">
        <f t="shared" si="395"/>
        <v>1</v>
      </c>
      <c r="AT211" s="1">
        <f t="shared" si="396"/>
        <v>3</v>
      </c>
      <c r="AU211" s="1">
        <f t="shared" si="397"/>
        <v>1</v>
      </c>
      <c r="AV211" s="1">
        <f t="shared" si="398"/>
        <v>1</v>
      </c>
      <c r="AW211" s="1">
        <f t="shared" si="399"/>
        <v>0</v>
      </c>
      <c r="AX211" s="1">
        <f t="shared" si="400"/>
        <v>1</v>
      </c>
      <c r="AY211" s="1" t="str">
        <f t="shared" si="295"/>
        <v>Ramón Julià (BD)</v>
      </c>
      <c r="AZ211" s="1" t="b">
        <f t="shared" si="296"/>
        <v>0</v>
      </c>
      <c r="BA211" s="1" t="str">
        <f t="shared" si="297"/>
        <v>Ramón Julià (BD)</v>
      </c>
      <c r="BB211" s="1">
        <f t="shared" si="298"/>
        <v>9</v>
      </c>
    </row>
    <row r="212" spans="1:54" ht="12.75" customHeight="1">
      <c r="A212" s="178"/>
      <c r="B212" s="55">
        <v>36</v>
      </c>
      <c r="C212" s="55">
        <v>18</v>
      </c>
      <c r="D212" s="54" t="str">
        <f>VLOOKUP((B212*10)+5,'Llistat de jugadors'!$K$3:$AQ$322,33,0)</f>
        <v>Josep Romaguera</v>
      </c>
      <c r="E212" s="13">
        <v>10</v>
      </c>
      <c r="F212" s="13">
        <v>4</v>
      </c>
      <c r="G212" s="13">
        <v>10</v>
      </c>
      <c r="H212" s="55">
        <f t="shared" si="367"/>
        <v>24</v>
      </c>
      <c r="I212" s="54">
        <f t="shared" si="368"/>
        <v>2</v>
      </c>
      <c r="J212" s="54">
        <f t="shared" si="369"/>
        <v>0</v>
      </c>
      <c r="K212" s="54">
        <f t="shared" si="370"/>
        <v>1</v>
      </c>
      <c r="L212" s="54">
        <f t="shared" si="371"/>
        <v>0</v>
      </c>
      <c r="M212" s="54">
        <f t="shared" si="372"/>
        <v>0</v>
      </c>
      <c r="N212" s="54">
        <f t="shared" si="373"/>
        <v>0</v>
      </c>
      <c r="O212" s="54">
        <f t="shared" si="374"/>
        <v>0</v>
      </c>
      <c r="P212" s="55">
        <v>36</v>
      </c>
      <c r="Q212" s="54" t="str">
        <f t="shared" si="375"/>
        <v>Josep Romaguera</v>
      </c>
      <c r="R212" s="12">
        <v>1</v>
      </c>
      <c r="S212" s="12">
        <v>4</v>
      </c>
      <c r="T212" s="12">
        <v>10</v>
      </c>
      <c r="U212" s="54">
        <f t="shared" si="376"/>
        <v>15</v>
      </c>
      <c r="V212" s="54">
        <f t="shared" si="377"/>
        <v>1</v>
      </c>
      <c r="W212" s="54">
        <f t="shared" si="378"/>
        <v>0</v>
      </c>
      <c r="X212" s="54">
        <f t="shared" si="379"/>
        <v>1</v>
      </c>
      <c r="Y212" s="54">
        <f t="shared" si="380"/>
        <v>0</v>
      </c>
      <c r="Z212" s="54">
        <f t="shared" si="381"/>
        <v>0</v>
      </c>
      <c r="AA212" s="54">
        <f t="shared" si="382"/>
        <v>1</v>
      </c>
      <c r="AB212" s="54">
        <f t="shared" si="383"/>
        <v>0</v>
      </c>
      <c r="AC212" s="55">
        <v>36</v>
      </c>
      <c r="AD212" s="54" t="str">
        <f t="shared" si="347"/>
        <v>Josep Romaguera</v>
      </c>
      <c r="AE212" s="12">
        <v>6</v>
      </c>
      <c r="AF212" s="12">
        <v>6</v>
      </c>
      <c r="AG212" s="12">
        <v>10</v>
      </c>
      <c r="AH212" s="54">
        <f t="shared" si="384"/>
        <v>22</v>
      </c>
      <c r="AI212" s="54">
        <f t="shared" si="385"/>
        <v>1</v>
      </c>
      <c r="AJ212" s="54">
        <f t="shared" si="386"/>
        <v>2</v>
      </c>
      <c r="AK212" s="54">
        <f t="shared" si="387"/>
        <v>0</v>
      </c>
      <c r="AL212" s="54">
        <f t="shared" si="388"/>
        <v>0</v>
      </c>
      <c r="AM212" s="54">
        <f t="shared" si="389"/>
        <v>0</v>
      </c>
      <c r="AN212" s="54">
        <f t="shared" si="390"/>
        <v>0</v>
      </c>
      <c r="AO212" s="54">
        <f t="shared" si="391"/>
        <v>0</v>
      </c>
      <c r="AP212" s="54">
        <f t="shared" si="392"/>
        <v>61</v>
      </c>
      <c r="AQ212" s="54">
        <f t="shared" si="393"/>
        <v>6.7777777777777777</v>
      </c>
      <c r="AR212" s="58">
        <f t="shared" si="394"/>
        <v>4</v>
      </c>
      <c r="AS212" s="1">
        <f t="shared" si="395"/>
        <v>2</v>
      </c>
      <c r="AT212" s="1">
        <f t="shared" si="396"/>
        <v>2</v>
      </c>
      <c r="AU212" s="1">
        <f t="shared" si="397"/>
        <v>0</v>
      </c>
      <c r="AV212" s="1">
        <f t="shared" si="398"/>
        <v>0</v>
      </c>
      <c r="AW212" s="1">
        <f t="shared" si="399"/>
        <v>1</v>
      </c>
      <c r="AX212" s="1">
        <f t="shared" si="400"/>
        <v>0</v>
      </c>
      <c r="AY212" s="1" t="str">
        <f t="shared" si="295"/>
        <v>Josep Romaguera</v>
      </c>
      <c r="AZ212" s="1" t="b">
        <f t="shared" si="296"/>
        <v>0</v>
      </c>
      <c r="BA212" s="1" t="str">
        <f t="shared" si="297"/>
        <v>Josep Romaguera</v>
      </c>
      <c r="BB212" s="1">
        <f t="shared" si="298"/>
        <v>9</v>
      </c>
    </row>
    <row r="213" spans="1:54" ht="12.75" customHeight="1">
      <c r="A213" s="178"/>
      <c r="B213" s="55">
        <v>37</v>
      </c>
      <c r="C213" s="55"/>
      <c r="D213" s="54" t="e">
        <f>VLOOKUP((B213*10)+5,'Llistat de jugadors'!$K$3:$AQ$322,33,0)</f>
        <v>#N/A</v>
      </c>
      <c r="E213" s="13"/>
      <c r="F213" s="13"/>
      <c r="G213" s="13"/>
      <c r="H213" s="55">
        <f t="shared" si="367"/>
        <v>0</v>
      </c>
      <c r="I213" s="54">
        <f t="shared" si="368"/>
        <v>0</v>
      </c>
      <c r="J213" s="54">
        <f t="shared" si="369"/>
        <v>0</v>
      </c>
      <c r="K213" s="54">
        <f t="shared" si="370"/>
        <v>0</v>
      </c>
      <c r="L213" s="54">
        <f t="shared" si="371"/>
        <v>0</v>
      </c>
      <c r="M213" s="54">
        <f t="shared" si="372"/>
        <v>0</v>
      </c>
      <c r="N213" s="54">
        <f t="shared" si="373"/>
        <v>0</v>
      </c>
      <c r="O213" s="54">
        <f t="shared" si="374"/>
        <v>0</v>
      </c>
      <c r="P213" s="55">
        <v>37</v>
      </c>
      <c r="Q213" s="54" t="e">
        <f t="shared" si="375"/>
        <v>#N/A</v>
      </c>
      <c r="R213" s="12"/>
      <c r="S213" s="12"/>
      <c r="T213" s="12"/>
      <c r="U213" s="54">
        <f t="shared" si="376"/>
        <v>0</v>
      </c>
      <c r="V213" s="54">
        <f t="shared" si="377"/>
        <v>0</v>
      </c>
      <c r="W213" s="54">
        <f t="shared" si="378"/>
        <v>0</v>
      </c>
      <c r="X213" s="54">
        <f t="shared" si="379"/>
        <v>0</v>
      </c>
      <c r="Y213" s="54">
        <f t="shared" si="380"/>
        <v>0</v>
      </c>
      <c r="Z213" s="54">
        <f t="shared" si="381"/>
        <v>0</v>
      </c>
      <c r="AA213" s="54">
        <f t="shared" si="382"/>
        <v>0</v>
      </c>
      <c r="AB213" s="54">
        <f t="shared" si="383"/>
        <v>0</v>
      </c>
      <c r="AC213" s="55">
        <v>37</v>
      </c>
      <c r="AD213" s="54" t="e">
        <f t="shared" si="347"/>
        <v>#N/A</v>
      </c>
      <c r="AE213" s="12"/>
      <c r="AF213" s="12"/>
      <c r="AG213" s="12"/>
      <c r="AH213" s="54">
        <f t="shared" si="384"/>
        <v>0</v>
      </c>
      <c r="AI213" s="54">
        <f t="shared" si="385"/>
        <v>0</v>
      </c>
      <c r="AJ213" s="54">
        <f t="shared" si="386"/>
        <v>0</v>
      </c>
      <c r="AK213" s="54">
        <f t="shared" si="387"/>
        <v>0</v>
      </c>
      <c r="AL213" s="54">
        <f t="shared" si="388"/>
        <v>0</v>
      </c>
      <c r="AM213" s="54">
        <f t="shared" si="389"/>
        <v>0</v>
      </c>
      <c r="AN213" s="54">
        <f t="shared" si="390"/>
        <v>0</v>
      </c>
      <c r="AO213" s="54">
        <f t="shared" si="391"/>
        <v>0</v>
      </c>
      <c r="AP213" s="54">
        <f t="shared" si="392"/>
        <v>0</v>
      </c>
      <c r="AQ213" s="54" t="e">
        <f t="shared" si="393"/>
        <v>#DIV/0!</v>
      </c>
      <c r="AR213" s="58">
        <f t="shared" si="394"/>
        <v>0</v>
      </c>
      <c r="AS213" s="1">
        <f t="shared" si="395"/>
        <v>0</v>
      </c>
      <c r="AT213" s="1">
        <f t="shared" si="396"/>
        <v>0</v>
      </c>
      <c r="AU213" s="1">
        <f t="shared" si="397"/>
        <v>0</v>
      </c>
      <c r="AV213" s="1">
        <f t="shared" si="398"/>
        <v>0</v>
      </c>
      <c r="AW213" s="1">
        <f t="shared" si="399"/>
        <v>0</v>
      </c>
      <c r="AX213" s="1">
        <f t="shared" si="400"/>
        <v>0</v>
      </c>
      <c r="AY213" s="1" t="str">
        <f t="shared" si="295"/>
        <v/>
      </c>
      <c r="AZ213" s="1" t="b">
        <f t="shared" si="296"/>
        <v>1</v>
      </c>
      <c r="BA213" s="1" t="str">
        <f t="shared" si="297"/>
        <v/>
      </c>
      <c r="BB213" s="1" t="str">
        <f t="shared" si="298"/>
        <v/>
      </c>
    </row>
    <row r="214" spans="1:54" ht="12.75" customHeight="1">
      <c r="A214" s="178"/>
      <c r="B214" s="55">
        <v>38</v>
      </c>
      <c r="C214" s="55"/>
      <c r="D214" s="54" t="e">
        <f>VLOOKUP((B214*10)+5,'Llistat de jugadors'!$K$3:$AQ$322,33,0)</f>
        <v>#N/A</v>
      </c>
      <c r="E214" s="13"/>
      <c r="F214" s="13"/>
      <c r="G214" s="13"/>
      <c r="H214" s="55">
        <f t="shared" si="367"/>
        <v>0</v>
      </c>
      <c r="I214" s="54">
        <f t="shared" si="368"/>
        <v>0</v>
      </c>
      <c r="J214" s="54">
        <f t="shared" si="369"/>
        <v>0</v>
      </c>
      <c r="K214" s="54">
        <f t="shared" si="370"/>
        <v>0</v>
      </c>
      <c r="L214" s="54">
        <f t="shared" si="371"/>
        <v>0</v>
      </c>
      <c r="M214" s="54">
        <f t="shared" si="372"/>
        <v>0</v>
      </c>
      <c r="N214" s="54">
        <f t="shared" si="373"/>
        <v>0</v>
      </c>
      <c r="O214" s="54">
        <f t="shared" si="374"/>
        <v>0</v>
      </c>
      <c r="P214" s="55">
        <v>38</v>
      </c>
      <c r="Q214" s="54" t="e">
        <f t="shared" si="375"/>
        <v>#N/A</v>
      </c>
      <c r="R214" s="12"/>
      <c r="S214" s="12"/>
      <c r="T214" s="12"/>
      <c r="U214" s="54">
        <f t="shared" si="376"/>
        <v>0</v>
      </c>
      <c r="V214" s="54">
        <f t="shared" si="377"/>
        <v>0</v>
      </c>
      <c r="W214" s="54">
        <f t="shared" si="378"/>
        <v>0</v>
      </c>
      <c r="X214" s="54">
        <f t="shared" si="379"/>
        <v>0</v>
      </c>
      <c r="Y214" s="54">
        <f t="shared" si="380"/>
        <v>0</v>
      </c>
      <c r="Z214" s="54">
        <f t="shared" si="381"/>
        <v>0</v>
      </c>
      <c r="AA214" s="54">
        <f t="shared" si="382"/>
        <v>0</v>
      </c>
      <c r="AB214" s="54">
        <f t="shared" si="383"/>
        <v>0</v>
      </c>
      <c r="AC214" s="55">
        <v>38</v>
      </c>
      <c r="AD214" s="54" t="e">
        <f t="shared" si="347"/>
        <v>#N/A</v>
      </c>
      <c r="AE214" s="12"/>
      <c r="AF214" s="12"/>
      <c r="AG214" s="12"/>
      <c r="AH214" s="54">
        <f t="shared" si="384"/>
        <v>0</v>
      </c>
      <c r="AI214" s="54">
        <f t="shared" si="385"/>
        <v>0</v>
      </c>
      <c r="AJ214" s="54">
        <f t="shared" si="386"/>
        <v>0</v>
      </c>
      <c r="AK214" s="54">
        <f t="shared" si="387"/>
        <v>0</v>
      </c>
      <c r="AL214" s="54">
        <f t="shared" si="388"/>
        <v>0</v>
      </c>
      <c r="AM214" s="54">
        <f t="shared" si="389"/>
        <v>0</v>
      </c>
      <c r="AN214" s="54">
        <f t="shared" si="390"/>
        <v>0</v>
      </c>
      <c r="AO214" s="54">
        <f t="shared" si="391"/>
        <v>0</v>
      </c>
      <c r="AP214" s="54">
        <f t="shared" si="392"/>
        <v>0</v>
      </c>
      <c r="AQ214" s="54" t="e">
        <f t="shared" si="393"/>
        <v>#DIV/0!</v>
      </c>
      <c r="AR214" s="58">
        <f t="shared" si="394"/>
        <v>0</v>
      </c>
      <c r="AS214" s="1">
        <f t="shared" si="395"/>
        <v>0</v>
      </c>
      <c r="AT214" s="1">
        <f t="shared" si="396"/>
        <v>0</v>
      </c>
      <c r="AU214" s="1">
        <f t="shared" si="397"/>
        <v>0</v>
      </c>
      <c r="AV214" s="1">
        <f t="shared" si="398"/>
        <v>0</v>
      </c>
      <c r="AW214" s="1">
        <f t="shared" si="399"/>
        <v>0</v>
      </c>
      <c r="AX214" s="1">
        <f t="shared" si="400"/>
        <v>0</v>
      </c>
      <c r="AY214" s="1" t="str">
        <f t="shared" si="295"/>
        <v/>
      </c>
      <c r="AZ214" s="1" t="b">
        <f t="shared" si="296"/>
        <v>1</v>
      </c>
      <c r="BA214" s="1" t="str">
        <f t="shared" si="297"/>
        <v/>
      </c>
      <c r="BB214" s="1" t="str">
        <f t="shared" si="298"/>
        <v/>
      </c>
    </row>
    <row r="215" spans="1:54" ht="12.75" customHeight="1">
      <c r="A215" s="178"/>
      <c r="B215" s="55">
        <v>39</v>
      </c>
      <c r="C215" s="55"/>
      <c r="D215" s="54" t="e">
        <f>VLOOKUP((B215*10)+5,'Llistat de jugadors'!$K$3:$AQ$322,33,0)</f>
        <v>#N/A</v>
      </c>
      <c r="E215" s="13"/>
      <c r="F215" s="13"/>
      <c r="G215" s="13"/>
      <c r="H215" s="55">
        <f t="shared" si="367"/>
        <v>0</v>
      </c>
      <c r="I215" s="54">
        <f t="shared" si="368"/>
        <v>0</v>
      </c>
      <c r="J215" s="54">
        <f t="shared" si="369"/>
        <v>0</v>
      </c>
      <c r="K215" s="54">
        <f t="shared" si="370"/>
        <v>0</v>
      </c>
      <c r="L215" s="54">
        <f t="shared" si="371"/>
        <v>0</v>
      </c>
      <c r="M215" s="54">
        <f t="shared" si="372"/>
        <v>0</v>
      </c>
      <c r="N215" s="54">
        <f t="shared" si="373"/>
        <v>0</v>
      </c>
      <c r="O215" s="54">
        <f t="shared" si="374"/>
        <v>0</v>
      </c>
      <c r="P215" s="55">
        <v>39</v>
      </c>
      <c r="Q215" s="54" t="e">
        <f t="shared" si="375"/>
        <v>#N/A</v>
      </c>
      <c r="R215" s="12"/>
      <c r="S215" s="12"/>
      <c r="T215" s="12"/>
      <c r="U215" s="54">
        <f t="shared" si="376"/>
        <v>0</v>
      </c>
      <c r="V215" s="54">
        <f t="shared" si="377"/>
        <v>0</v>
      </c>
      <c r="W215" s="54">
        <f t="shared" si="378"/>
        <v>0</v>
      </c>
      <c r="X215" s="54">
        <f t="shared" si="379"/>
        <v>0</v>
      </c>
      <c r="Y215" s="54">
        <f t="shared" si="380"/>
        <v>0</v>
      </c>
      <c r="Z215" s="54">
        <f t="shared" si="381"/>
        <v>0</v>
      </c>
      <c r="AA215" s="54">
        <f t="shared" si="382"/>
        <v>0</v>
      </c>
      <c r="AB215" s="54">
        <f t="shared" si="383"/>
        <v>0</v>
      </c>
      <c r="AC215" s="55">
        <v>39</v>
      </c>
      <c r="AD215" s="54" t="e">
        <f t="shared" si="347"/>
        <v>#N/A</v>
      </c>
      <c r="AE215" s="12"/>
      <c r="AF215" s="12"/>
      <c r="AG215" s="12"/>
      <c r="AH215" s="54">
        <f t="shared" si="384"/>
        <v>0</v>
      </c>
      <c r="AI215" s="54">
        <f t="shared" si="385"/>
        <v>0</v>
      </c>
      <c r="AJ215" s="54">
        <f t="shared" si="386"/>
        <v>0</v>
      </c>
      <c r="AK215" s="54">
        <f t="shared" si="387"/>
        <v>0</v>
      </c>
      <c r="AL215" s="54">
        <f t="shared" si="388"/>
        <v>0</v>
      </c>
      <c r="AM215" s="54">
        <f t="shared" si="389"/>
        <v>0</v>
      </c>
      <c r="AN215" s="54">
        <f t="shared" si="390"/>
        <v>0</v>
      </c>
      <c r="AO215" s="54">
        <f t="shared" si="391"/>
        <v>0</v>
      </c>
      <c r="AP215" s="54">
        <f t="shared" si="392"/>
        <v>0</v>
      </c>
      <c r="AQ215" s="54" t="e">
        <f t="shared" si="393"/>
        <v>#DIV/0!</v>
      </c>
      <c r="AR215" s="58">
        <f t="shared" si="394"/>
        <v>0</v>
      </c>
      <c r="AS215" s="1">
        <f t="shared" si="395"/>
        <v>0</v>
      </c>
      <c r="AT215" s="1">
        <f t="shared" si="396"/>
        <v>0</v>
      </c>
      <c r="AU215" s="1">
        <f t="shared" si="397"/>
        <v>0</v>
      </c>
      <c r="AV215" s="1">
        <f t="shared" si="398"/>
        <v>0</v>
      </c>
      <c r="AW215" s="1">
        <f t="shared" si="399"/>
        <v>0</v>
      </c>
      <c r="AX215" s="1">
        <f t="shared" si="400"/>
        <v>0</v>
      </c>
      <c r="AY215" s="1" t="str">
        <f t="shared" si="295"/>
        <v/>
      </c>
      <c r="AZ215" s="1" t="b">
        <f t="shared" si="296"/>
        <v>1</v>
      </c>
      <c r="BA215" s="1" t="str">
        <f t="shared" si="297"/>
        <v/>
      </c>
      <c r="BB215" s="1" t="str">
        <f t="shared" si="298"/>
        <v/>
      </c>
    </row>
    <row r="216" spans="1:54" ht="12.75" customHeight="1">
      <c r="A216" s="179"/>
      <c r="B216" s="55">
        <v>40</v>
      </c>
      <c r="C216" s="55"/>
      <c r="D216" s="54" t="e">
        <f>VLOOKUP((B216*10)+5,'Llistat de jugadors'!$K$3:$AQ$322,33,0)</f>
        <v>#N/A</v>
      </c>
      <c r="E216" s="13"/>
      <c r="F216" s="13"/>
      <c r="G216" s="13"/>
      <c r="H216" s="55">
        <f t="shared" si="367"/>
        <v>0</v>
      </c>
      <c r="I216" s="54">
        <f t="shared" si="368"/>
        <v>0</v>
      </c>
      <c r="J216" s="54">
        <f t="shared" si="369"/>
        <v>0</v>
      </c>
      <c r="K216" s="54">
        <f t="shared" si="370"/>
        <v>0</v>
      </c>
      <c r="L216" s="54">
        <f t="shared" si="371"/>
        <v>0</v>
      </c>
      <c r="M216" s="54">
        <f t="shared" si="372"/>
        <v>0</v>
      </c>
      <c r="N216" s="54">
        <f t="shared" si="373"/>
        <v>0</v>
      </c>
      <c r="O216" s="54">
        <f t="shared" si="374"/>
        <v>0</v>
      </c>
      <c r="P216" s="55">
        <v>40</v>
      </c>
      <c r="Q216" s="54" t="e">
        <f t="shared" si="375"/>
        <v>#N/A</v>
      </c>
      <c r="R216" s="12"/>
      <c r="S216" s="12"/>
      <c r="T216" s="12"/>
      <c r="U216" s="54">
        <f t="shared" si="376"/>
        <v>0</v>
      </c>
      <c r="V216" s="54">
        <f t="shared" si="377"/>
        <v>0</v>
      </c>
      <c r="W216" s="54">
        <f t="shared" si="378"/>
        <v>0</v>
      </c>
      <c r="X216" s="54">
        <f t="shared" si="379"/>
        <v>0</v>
      </c>
      <c r="Y216" s="54">
        <f t="shared" si="380"/>
        <v>0</v>
      </c>
      <c r="Z216" s="54">
        <f t="shared" si="381"/>
        <v>0</v>
      </c>
      <c r="AA216" s="54">
        <f t="shared" si="382"/>
        <v>0</v>
      </c>
      <c r="AB216" s="54">
        <f t="shared" si="383"/>
        <v>0</v>
      </c>
      <c r="AC216" s="55">
        <v>40</v>
      </c>
      <c r="AD216" s="54" t="e">
        <f t="shared" si="347"/>
        <v>#N/A</v>
      </c>
      <c r="AE216" s="12"/>
      <c r="AF216" s="12"/>
      <c r="AG216" s="12"/>
      <c r="AH216" s="54">
        <f t="shared" si="384"/>
        <v>0</v>
      </c>
      <c r="AI216" s="54">
        <f t="shared" si="385"/>
        <v>0</v>
      </c>
      <c r="AJ216" s="54">
        <f t="shared" si="386"/>
        <v>0</v>
      </c>
      <c r="AK216" s="54">
        <f t="shared" si="387"/>
        <v>0</v>
      </c>
      <c r="AL216" s="54">
        <f t="shared" si="388"/>
        <v>0</v>
      </c>
      <c r="AM216" s="54">
        <f t="shared" si="389"/>
        <v>0</v>
      </c>
      <c r="AN216" s="54">
        <f t="shared" si="390"/>
        <v>0</v>
      </c>
      <c r="AO216" s="54">
        <f t="shared" si="391"/>
        <v>0</v>
      </c>
      <c r="AP216" s="54">
        <f t="shared" si="392"/>
        <v>0</v>
      </c>
      <c r="AQ216" s="54" t="e">
        <f t="shared" si="393"/>
        <v>#DIV/0!</v>
      </c>
      <c r="AR216" s="58">
        <f t="shared" si="394"/>
        <v>0</v>
      </c>
      <c r="AS216" s="1">
        <f t="shared" si="395"/>
        <v>0</v>
      </c>
      <c r="AT216" s="1">
        <f t="shared" si="396"/>
        <v>0</v>
      </c>
      <c r="AU216" s="1">
        <f t="shared" si="397"/>
        <v>0</v>
      </c>
      <c r="AV216" s="1">
        <f t="shared" si="398"/>
        <v>0</v>
      </c>
      <c r="AW216" s="1">
        <f t="shared" si="399"/>
        <v>0</v>
      </c>
      <c r="AX216" s="1">
        <f t="shared" si="400"/>
        <v>0</v>
      </c>
      <c r="AY216" s="1" t="str">
        <f t="shared" si="295"/>
        <v/>
      </c>
      <c r="AZ216" s="1" t="b">
        <f t="shared" si="296"/>
        <v>1</v>
      </c>
      <c r="BA216" s="1" t="str">
        <f t="shared" si="297"/>
        <v/>
      </c>
      <c r="BB216" s="1" t="str">
        <f t="shared" si="298"/>
        <v/>
      </c>
    </row>
    <row r="217" spans="1:54" ht="59.25">
      <c r="A217" s="85"/>
      <c r="B217" s="187" t="s">
        <v>336</v>
      </c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8"/>
      <c r="AR217" s="60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59.25">
      <c r="A218" s="56"/>
      <c r="B218" s="51" t="s">
        <v>312</v>
      </c>
      <c r="C218" s="51"/>
      <c r="D218" s="192">
        <v>1</v>
      </c>
      <c r="E218" s="192"/>
      <c r="F218" s="192"/>
      <c r="G218" s="192"/>
      <c r="H218" s="192"/>
      <c r="I218" s="131"/>
      <c r="J218" s="131"/>
      <c r="K218" s="131"/>
      <c r="L218" s="131"/>
      <c r="M218" s="131"/>
      <c r="N218" s="131"/>
      <c r="O218" s="52"/>
      <c r="P218" s="192">
        <v>2</v>
      </c>
      <c r="Q218" s="192"/>
      <c r="R218" s="192"/>
      <c r="S218" s="192"/>
      <c r="T218" s="192"/>
      <c r="U218" s="192"/>
      <c r="V218" s="53"/>
      <c r="W218" s="53"/>
      <c r="X218" s="53"/>
      <c r="Y218" s="53"/>
      <c r="Z218" s="52"/>
      <c r="AA218" s="52"/>
      <c r="AB218" s="52"/>
      <c r="AC218" s="192">
        <v>3</v>
      </c>
      <c r="AD218" s="192"/>
      <c r="AE218" s="192"/>
      <c r="AF218" s="192"/>
      <c r="AG218" s="192"/>
      <c r="AH218" s="192"/>
      <c r="AI218" s="52"/>
      <c r="AJ218" s="52"/>
      <c r="AK218" s="52"/>
      <c r="AL218" s="52"/>
      <c r="AM218" s="52"/>
      <c r="AN218" s="52"/>
      <c r="AO218" s="95"/>
      <c r="AP218" s="60"/>
      <c r="AQ218" s="60"/>
      <c r="AR218" s="96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>
      <c r="A219" s="180"/>
      <c r="B219" s="183" t="s">
        <v>313</v>
      </c>
      <c r="C219" s="181" t="s">
        <v>314</v>
      </c>
      <c r="D219" s="183" t="s">
        <v>315</v>
      </c>
      <c r="E219" s="183" t="s">
        <v>316</v>
      </c>
      <c r="F219" s="183"/>
      <c r="G219" s="183"/>
      <c r="H219" s="183"/>
      <c r="I219" s="129"/>
      <c r="J219" s="129"/>
      <c r="K219" s="129"/>
      <c r="L219" s="129"/>
      <c r="M219" s="129"/>
      <c r="N219" s="129"/>
      <c r="O219" s="54"/>
      <c r="P219" s="183" t="s">
        <v>313</v>
      </c>
      <c r="Q219" s="183" t="s">
        <v>315</v>
      </c>
      <c r="R219" s="183" t="s">
        <v>316</v>
      </c>
      <c r="S219" s="183"/>
      <c r="T219" s="183"/>
      <c r="U219" s="183"/>
      <c r="V219" s="129"/>
      <c r="W219" s="129"/>
      <c r="X219" s="129"/>
      <c r="Y219" s="129"/>
      <c r="Z219" s="54"/>
      <c r="AA219" s="54"/>
      <c r="AB219" s="54"/>
      <c r="AC219" s="183" t="s">
        <v>313</v>
      </c>
      <c r="AD219" s="183" t="s">
        <v>315</v>
      </c>
      <c r="AE219" s="183" t="s">
        <v>316</v>
      </c>
      <c r="AF219" s="183"/>
      <c r="AG219" s="183"/>
      <c r="AH219" s="183"/>
      <c r="AI219" s="54"/>
      <c r="AJ219" s="54"/>
      <c r="AK219" s="54"/>
      <c r="AL219" s="54"/>
      <c r="AM219" s="54"/>
      <c r="AN219" s="54"/>
      <c r="AO219" s="54"/>
      <c r="AP219" s="97" t="s">
        <v>317</v>
      </c>
      <c r="AQ219" s="97"/>
      <c r="AR219" s="58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>
      <c r="A220" s="180"/>
      <c r="B220" s="183"/>
      <c r="C220" s="182"/>
      <c r="D220" s="183"/>
      <c r="E220" s="129">
        <v>1</v>
      </c>
      <c r="F220" s="129">
        <v>2</v>
      </c>
      <c r="G220" s="129">
        <v>3</v>
      </c>
      <c r="H220" s="129" t="s">
        <v>318</v>
      </c>
      <c r="I220" s="129" t="s">
        <v>319</v>
      </c>
      <c r="J220" s="129" t="s">
        <v>320</v>
      </c>
      <c r="K220" s="129" t="s">
        <v>321</v>
      </c>
      <c r="L220" s="129" t="s">
        <v>322</v>
      </c>
      <c r="M220" s="55" t="s">
        <v>323</v>
      </c>
      <c r="N220" s="55" t="s">
        <v>324</v>
      </c>
      <c r="O220" s="55" t="s">
        <v>325</v>
      </c>
      <c r="P220" s="183"/>
      <c r="Q220" s="183"/>
      <c r="R220" s="129">
        <v>1</v>
      </c>
      <c r="S220" s="129">
        <v>2</v>
      </c>
      <c r="T220" s="129">
        <v>3</v>
      </c>
      <c r="U220" s="129" t="s">
        <v>318</v>
      </c>
      <c r="V220" s="129" t="s">
        <v>319</v>
      </c>
      <c r="W220" s="129" t="s">
        <v>320</v>
      </c>
      <c r="X220" s="129" t="s">
        <v>321</v>
      </c>
      <c r="Y220" s="129" t="s">
        <v>322</v>
      </c>
      <c r="Z220" s="55" t="s">
        <v>323</v>
      </c>
      <c r="AA220" s="55" t="s">
        <v>324</v>
      </c>
      <c r="AB220" s="55" t="s">
        <v>325</v>
      </c>
      <c r="AC220" s="183"/>
      <c r="AD220" s="183"/>
      <c r="AE220" s="129">
        <v>1</v>
      </c>
      <c r="AF220" s="129">
        <v>2</v>
      </c>
      <c r="AG220" s="129">
        <v>3</v>
      </c>
      <c r="AH220" s="129" t="s">
        <v>318</v>
      </c>
      <c r="AI220" s="129" t="s">
        <v>319</v>
      </c>
      <c r="AJ220" s="129" t="s">
        <v>320</v>
      </c>
      <c r="AK220" s="129" t="s">
        <v>321</v>
      </c>
      <c r="AL220" s="129" t="s">
        <v>322</v>
      </c>
      <c r="AM220" s="55" t="s">
        <v>323</v>
      </c>
      <c r="AN220" s="55" t="s">
        <v>324</v>
      </c>
      <c r="AO220" s="55" t="s">
        <v>325</v>
      </c>
      <c r="AP220" s="55" t="s">
        <v>326</v>
      </c>
      <c r="AQ220" s="55" t="s">
        <v>327</v>
      </c>
      <c r="AR220" s="59" t="s">
        <v>319</v>
      </c>
      <c r="AS220" s="8" t="s">
        <v>320</v>
      </c>
      <c r="AT220" s="8" t="s">
        <v>321</v>
      </c>
      <c r="AU220" s="8" t="s">
        <v>322</v>
      </c>
      <c r="AV220" s="68" t="s">
        <v>323</v>
      </c>
      <c r="AW220" s="68" t="s">
        <v>324</v>
      </c>
      <c r="AX220" s="68" t="s">
        <v>325</v>
      </c>
      <c r="AY220" s="1"/>
      <c r="AZ220" s="1"/>
      <c r="BA220" s="1"/>
      <c r="BB220" s="1"/>
    </row>
    <row r="221" spans="1:54" ht="12.75" customHeight="1">
      <c r="A221" s="177" t="s">
        <v>328</v>
      </c>
      <c r="B221" s="55">
        <v>1</v>
      </c>
      <c r="C221" s="55">
        <v>1</v>
      </c>
      <c r="D221" s="54" t="str">
        <f>VLOOKUP((B221*10)+1,'Llistat de jugadors'!$O$3:$AQ$322,29,0)</f>
        <v>Josep Mª Aumedes</v>
      </c>
      <c r="E221" s="12">
        <v>10</v>
      </c>
      <c r="F221" s="12">
        <v>4</v>
      </c>
      <c r="G221" s="12">
        <v>6</v>
      </c>
      <c r="H221" s="55">
        <f t="shared" ref="H221:H250" si="401">E221+F221+G221</f>
        <v>20</v>
      </c>
      <c r="I221" s="54">
        <f t="shared" ref="I221:I250" si="402">COUNTIF(E221:G221,10)</f>
        <v>1</v>
      </c>
      <c r="J221" s="54">
        <f t="shared" ref="J221:J250" si="403">COUNTIF(E221:G221,6)</f>
        <v>1</v>
      </c>
      <c r="K221" s="54">
        <f t="shared" ref="K221:K250" si="404">COUNTIF(E221:G221,4)</f>
        <v>1</v>
      </c>
      <c r="L221" s="54">
        <f t="shared" ref="L221:L250" si="405">COUNTIF(E221:G221,3)</f>
        <v>0</v>
      </c>
      <c r="M221" s="54">
        <f t="shared" ref="M221:M250" si="406">COUNTIF(E221:G221,2)</f>
        <v>0</v>
      </c>
      <c r="N221" s="54">
        <f t="shared" ref="N221:N250" si="407">COUNTIF(E221:G221,1)</f>
        <v>0</v>
      </c>
      <c r="O221" s="54">
        <f t="shared" ref="O221:O250" si="408">COUNTIF(E221:G221,0)</f>
        <v>0</v>
      </c>
      <c r="P221" s="55">
        <v>1</v>
      </c>
      <c r="Q221" s="54" t="str">
        <f t="shared" ref="Q221:Q250" si="409">D221</f>
        <v>Josep Mª Aumedes</v>
      </c>
      <c r="R221" s="12">
        <v>4</v>
      </c>
      <c r="S221" s="12">
        <v>6</v>
      </c>
      <c r="T221" s="12">
        <v>4</v>
      </c>
      <c r="U221" s="54">
        <f t="shared" ref="U221:U250" si="410">R221+S221+T221</f>
        <v>14</v>
      </c>
      <c r="V221" s="54">
        <f t="shared" ref="V221:V289" si="411">COUNTIF(R221:T221,10)</f>
        <v>0</v>
      </c>
      <c r="W221" s="54">
        <f>COUNTIF($R$5:$T$5,6)</f>
        <v>0</v>
      </c>
      <c r="X221" s="54">
        <f>COUNTIF($R$5:$T$5,4)</f>
        <v>1</v>
      </c>
      <c r="Y221" s="54">
        <f t="shared" ref="Y221:Y250" si="412">COUNTIF(R221:T221,3)</f>
        <v>0</v>
      </c>
      <c r="Z221" s="54">
        <f t="shared" ref="Z221:Z250" si="413">COUNTIF(R221:T221,2)</f>
        <v>0</v>
      </c>
      <c r="AA221" s="54">
        <f t="shared" ref="AA221:AA250" si="414">COUNTIF(R221:T221,1)</f>
        <v>0</v>
      </c>
      <c r="AB221" s="54">
        <f t="shared" ref="AB221:AB250" si="415">COUNTIF(R221:T221,0)</f>
        <v>0</v>
      </c>
      <c r="AC221" s="55">
        <v>1</v>
      </c>
      <c r="AD221" s="54" t="str">
        <f t="shared" ref="AD221:AD260" si="416">Q221</f>
        <v>Josep Mª Aumedes</v>
      </c>
      <c r="AE221" s="12">
        <v>10</v>
      </c>
      <c r="AF221" s="12">
        <v>10</v>
      </c>
      <c r="AG221" s="12">
        <v>4</v>
      </c>
      <c r="AH221" s="54">
        <f t="shared" ref="AH221:AH250" si="417">AE221+AF221+AG221</f>
        <v>24</v>
      </c>
      <c r="AI221" s="54">
        <f t="shared" ref="AI221:AI250" si="418">COUNTIF(AE221:AG221,10)</f>
        <v>2</v>
      </c>
      <c r="AJ221" s="54">
        <f t="shared" ref="AJ221:AJ250" si="419">COUNTIF(AE221:AG221,6)</f>
        <v>0</v>
      </c>
      <c r="AK221" s="54">
        <f t="shared" ref="AK221:AK250" si="420">COUNTIF(AE221:AG221,4)</f>
        <v>1</v>
      </c>
      <c r="AL221" s="54">
        <f t="shared" ref="AL221:AL250" si="421">COUNTIF(AE221:AG221,3)</f>
        <v>0</v>
      </c>
      <c r="AM221" s="54">
        <f t="shared" ref="AM221:AM250" si="422">COUNTIF(AE221:AG221,2)</f>
        <v>0</v>
      </c>
      <c r="AN221" s="54">
        <f t="shared" ref="AN221:AN250" si="423">COUNTIF(AE221:AG221,1)</f>
        <v>0</v>
      </c>
      <c r="AO221" s="54">
        <f t="shared" ref="AO221:AO250" si="424">COUNTIF(AE221:AG221,0)</f>
        <v>0</v>
      </c>
      <c r="AP221" s="54">
        <f t="shared" ref="AP221:AP250" si="425">H221+U221+AH221</f>
        <v>58</v>
      </c>
      <c r="AQ221" s="54">
        <f t="shared" ref="AQ221:AQ250" si="426">AVERAGE(E221:G221,R221:T221,AE221:AG221)</f>
        <v>6.4444444444444446</v>
      </c>
      <c r="AR221" s="58">
        <f t="shared" ref="AR221:AR250" si="427">I221+V221+AI221</f>
        <v>3</v>
      </c>
      <c r="AS221" s="1">
        <f t="shared" ref="AS221:AS250" si="428">J221+W221+AJ221</f>
        <v>1</v>
      </c>
      <c r="AT221" s="1">
        <f t="shared" ref="AT221:AT250" si="429">K221+X221+AK221</f>
        <v>3</v>
      </c>
      <c r="AU221" s="1">
        <f t="shared" ref="AU221:AU250" si="430">L221+Y221+AL221</f>
        <v>0</v>
      </c>
      <c r="AV221" s="1">
        <f t="shared" ref="AV221:AV250" si="431">M221+Z221+AM221</f>
        <v>0</v>
      </c>
      <c r="AW221" s="1">
        <f t="shared" ref="AW221:AW250" si="432">N221+AA221+AN221</f>
        <v>0</v>
      </c>
      <c r="AX221" s="1">
        <f t="shared" ref="AX221:AX250" si="433">O221+AB221+AO221</f>
        <v>0</v>
      </c>
      <c r="AY221" s="1" t="str">
        <f t="shared" si="295"/>
        <v>Josep Mª Aumedes</v>
      </c>
      <c r="AZ221" s="1" t="b">
        <f t="shared" si="296"/>
        <v>0</v>
      </c>
      <c r="BA221" s="1" t="str">
        <f t="shared" si="297"/>
        <v>Josep Mª Aumedes</v>
      </c>
      <c r="BB221" s="1">
        <f t="shared" si="298"/>
        <v>9</v>
      </c>
    </row>
    <row r="222" spans="1:54" ht="12.75" customHeight="1">
      <c r="A222" s="178"/>
      <c r="B222" s="55">
        <v>2</v>
      </c>
      <c r="C222" s="55">
        <v>2</v>
      </c>
      <c r="D222" s="54" t="str">
        <f>VLOOKUP((B222*10)+1,'Llistat de jugadors'!$O$3:$AQ$322,29,0)</f>
        <v>Julian Garcia</v>
      </c>
      <c r="E222" s="12">
        <v>10</v>
      </c>
      <c r="F222" s="12">
        <v>10</v>
      </c>
      <c r="G222" s="12">
        <v>10</v>
      </c>
      <c r="H222" s="55">
        <f t="shared" si="401"/>
        <v>30</v>
      </c>
      <c r="I222" s="54">
        <f t="shared" si="402"/>
        <v>3</v>
      </c>
      <c r="J222" s="54">
        <f t="shared" si="403"/>
        <v>0</v>
      </c>
      <c r="K222" s="54">
        <f t="shared" si="404"/>
        <v>0</v>
      </c>
      <c r="L222" s="54">
        <f t="shared" si="405"/>
        <v>0</v>
      </c>
      <c r="M222" s="54">
        <f t="shared" si="406"/>
        <v>0</v>
      </c>
      <c r="N222" s="54">
        <f t="shared" si="407"/>
        <v>0</v>
      </c>
      <c r="O222" s="54">
        <f t="shared" si="408"/>
        <v>0</v>
      </c>
      <c r="P222" s="55">
        <v>2</v>
      </c>
      <c r="Q222" s="54" t="str">
        <f t="shared" si="409"/>
        <v>Julian Garcia</v>
      </c>
      <c r="R222" s="12">
        <v>10</v>
      </c>
      <c r="S222" s="12">
        <v>10</v>
      </c>
      <c r="T222" s="12">
        <v>3</v>
      </c>
      <c r="U222" s="54">
        <f t="shared" si="410"/>
        <v>23</v>
      </c>
      <c r="V222" s="54">
        <f t="shared" si="411"/>
        <v>2</v>
      </c>
      <c r="W222" s="54">
        <f t="shared" ref="W222:W250" si="434">COUNTIF(R222:T222,6)</f>
        <v>0</v>
      </c>
      <c r="X222" s="54">
        <f t="shared" ref="X222:X250" si="435">COUNTIF(R222:T222,4)</f>
        <v>0</v>
      </c>
      <c r="Y222" s="54">
        <f t="shared" si="412"/>
        <v>1</v>
      </c>
      <c r="Z222" s="54">
        <f t="shared" si="413"/>
        <v>0</v>
      </c>
      <c r="AA222" s="54">
        <f t="shared" si="414"/>
        <v>0</v>
      </c>
      <c r="AB222" s="54">
        <f t="shared" si="415"/>
        <v>0</v>
      </c>
      <c r="AC222" s="55">
        <v>2</v>
      </c>
      <c r="AD222" s="54" t="str">
        <f t="shared" si="416"/>
        <v>Julian Garcia</v>
      </c>
      <c r="AE222" s="12">
        <v>6</v>
      </c>
      <c r="AF222" s="12">
        <v>4</v>
      </c>
      <c r="AG222" s="12">
        <v>10</v>
      </c>
      <c r="AH222" s="54">
        <f t="shared" si="417"/>
        <v>20</v>
      </c>
      <c r="AI222" s="54">
        <f t="shared" si="418"/>
        <v>1</v>
      </c>
      <c r="AJ222" s="54">
        <f t="shared" si="419"/>
        <v>1</v>
      </c>
      <c r="AK222" s="54">
        <f t="shared" si="420"/>
        <v>1</v>
      </c>
      <c r="AL222" s="54">
        <f t="shared" si="421"/>
        <v>0</v>
      </c>
      <c r="AM222" s="54">
        <f t="shared" si="422"/>
        <v>0</v>
      </c>
      <c r="AN222" s="54">
        <f t="shared" si="423"/>
        <v>0</v>
      </c>
      <c r="AO222" s="54">
        <f t="shared" si="424"/>
        <v>0</v>
      </c>
      <c r="AP222" s="54">
        <f t="shared" si="425"/>
        <v>73</v>
      </c>
      <c r="AQ222" s="54">
        <f t="shared" si="426"/>
        <v>8.1111111111111107</v>
      </c>
      <c r="AR222" s="58">
        <f t="shared" si="427"/>
        <v>6</v>
      </c>
      <c r="AS222" s="1">
        <f t="shared" si="428"/>
        <v>1</v>
      </c>
      <c r="AT222" s="1">
        <f t="shared" si="429"/>
        <v>1</v>
      </c>
      <c r="AU222" s="1">
        <f t="shared" si="430"/>
        <v>1</v>
      </c>
      <c r="AV222" s="1">
        <f t="shared" si="431"/>
        <v>0</v>
      </c>
      <c r="AW222" s="1">
        <f t="shared" si="432"/>
        <v>0</v>
      </c>
      <c r="AX222" s="1">
        <f t="shared" si="433"/>
        <v>0</v>
      </c>
      <c r="AY222" s="1" t="str">
        <f t="shared" si="295"/>
        <v>Julian Garcia</v>
      </c>
      <c r="AZ222" s="1" t="b">
        <f t="shared" si="296"/>
        <v>0</v>
      </c>
      <c r="BA222" s="1" t="str">
        <f t="shared" si="297"/>
        <v>Julian Garcia</v>
      </c>
      <c r="BB222" s="1">
        <f t="shared" si="298"/>
        <v>9</v>
      </c>
    </row>
    <row r="223" spans="1:54" ht="12.75" customHeight="1">
      <c r="A223" s="178"/>
      <c r="B223" s="55">
        <v>3</v>
      </c>
      <c r="C223" s="55">
        <v>3</v>
      </c>
      <c r="D223" s="54" t="str">
        <f>VLOOKUP((B223*10)+1,'Llistat de jugadors'!$O$3:$AQ$322,29,0)</f>
        <v>Josep Mercader</v>
      </c>
      <c r="E223" s="12">
        <v>4</v>
      </c>
      <c r="F223" s="12">
        <v>4</v>
      </c>
      <c r="G223" s="12">
        <v>6</v>
      </c>
      <c r="H223" s="55">
        <f t="shared" si="401"/>
        <v>14</v>
      </c>
      <c r="I223" s="54">
        <f t="shared" si="402"/>
        <v>0</v>
      </c>
      <c r="J223" s="54">
        <f t="shared" si="403"/>
        <v>1</v>
      </c>
      <c r="K223" s="54">
        <f t="shared" si="404"/>
        <v>2</v>
      </c>
      <c r="L223" s="54">
        <f t="shared" si="405"/>
        <v>0</v>
      </c>
      <c r="M223" s="54">
        <f t="shared" si="406"/>
        <v>0</v>
      </c>
      <c r="N223" s="54">
        <f t="shared" si="407"/>
        <v>0</v>
      </c>
      <c r="O223" s="54">
        <f t="shared" si="408"/>
        <v>0</v>
      </c>
      <c r="P223" s="55">
        <v>3</v>
      </c>
      <c r="Q223" s="54" t="str">
        <f t="shared" si="409"/>
        <v>Josep Mercader</v>
      </c>
      <c r="R223" s="12">
        <v>4</v>
      </c>
      <c r="S223" s="12">
        <v>4</v>
      </c>
      <c r="T223" s="12">
        <v>4</v>
      </c>
      <c r="U223" s="54">
        <f t="shared" si="410"/>
        <v>12</v>
      </c>
      <c r="V223" s="54">
        <f t="shared" si="411"/>
        <v>0</v>
      </c>
      <c r="W223" s="54">
        <f t="shared" si="434"/>
        <v>0</v>
      </c>
      <c r="X223" s="54">
        <f t="shared" si="435"/>
        <v>3</v>
      </c>
      <c r="Y223" s="54">
        <f t="shared" si="412"/>
        <v>0</v>
      </c>
      <c r="Z223" s="54">
        <f t="shared" si="413"/>
        <v>0</v>
      </c>
      <c r="AA223" s="54">
        <f t="shared" si="414"/>
        <v>0</v>
      </c>
      <c r="AB223" s="54">
        <f t="shared" si="415"/>
        <v>0</v>
      </c>
      <c r="AC223" s="55">
        <v>3</v>
      </c>
      <c r="AD223" s="54" t="str">
        <f t="shared" si="416"/>
        <v>Josep Mercader</v>
      </c>
      <c r="AE223" s="12">
        <v>10</v>
      </c>
      <c r="AF223" s="12">
        <v>10</v>
      </c>
      <c r="AG223" s="12">
        <v>4</v>
      </c>
      <c r="AH223" s="54">
        <f t="shared" si="417"/>
        <v>24</v>
      </c>
      <c r="AI223" s="54">
        <f t="shared" si="418"/>
        <v>2</v>
      </c>
      <c r="AJ223" s="54">
        <f t="shared" si="419"/>
        <v>0</v>
      </c>
      <c r="AK223" s="54">
        <f t="shared" si="420"/>
        <v>1</v>
      </c>
      <c r="AL223" s="54">
        <f t="shared" si="421"/>
        <v>0</v>
      </c>
      <c r="AM223" s="54">
        <f t="shared" si="422"/>
        <v>0</v>
      </c>
      <c r="AN223" s="54">
        <f t="shared" si="423"/>
        <v>0</v>
      </c>
      <c r="AO223" s="54">
        <f t="shared" si="424"/>
        <v>0</v>
      </c>
      <c r="AP223" s="54">
        <f t="shared" si="425"/>
        <v>50</v>
      </c>
      <c r="AQ223" s="54">
        <f t="shared" si="426"/>
        <v>5.5555555555555554</v>
      </c>
      <c r="AR223" s="58">
        <f t="shared" si="427"/>
        <v>2</v>
      </c>
      <c r="AS223" s="1">
        <f t="shared" si="428"/>
        <v>1</v>
      </c>
      <c r="AT223" s="1">
        <f t="shared" si="429"/>
        <v>6</v>
      </c>
      <c r="AU223" s="1">
        <f t="shared" si="430"/>
        <v>0</v>
      </c>
      <c r="AV223" s="1">
        <f t="shared" si="431"/>
        <v>0</v>
      </c>
      <c r="AW223" s="1">
        <f t="shared" si="432"/>
        <v>0</v>
      </c>
      <c r="AX223" s="1">
        <f t="shared" si="433"/>
        <v>0</v>
      </c>
      <c r="AY223" s="1" t="str">
        <f t="shared" si="295"/>
        <v>Josep Mercader</v>
      </c>
      <c r="AZ223" s="1" t="b">
        <f t="shared" si="296"/>
        <v>0</v>
      </c>
      <c r="BA223" s="1" t="str">
        <f t="shared" si="297"/>
        <v>Josep Mercader</v>
      </c>
      <c r="BB223" s="1">
        <f t="shared" si="298"/>
        <v>9</v>
      </c>
    </row>
    <row r="224" spans="1:54" ht="12.75" customHeight="1">
      <c r="A224" s="178"/>
      <c r="B224" s="55">
        <v>4</v>
      </c>
      <c r="C224" s="55">
        <v>4</v>
      </c>
      <c r="D224" s="54" t="str">
        <f>VLOOKUP((B224*10)+1,'Llistat de jugadors'!$O$3:$AQ$322,29,0)</f>
        <v>Alba Navarro</v>
      </c>
      <c r="E224" s="12">
        <v>10</v>
      </c>
      <c r="F224" s="12">
        <v>6</v>
      </c>
      <c r="G224" s="12">
        <v>10</v>
      </c>
      <c r="H224" s="55">
        <f t="shared" si="401"/>
        <v>26</v>
      </c>
      <c r="I224" s="54">
        <f t="shared" si="402"/>
        <v>2</v>
      </c>
      <c r="J224" s="54">
        <f t="shared" si="403"/>
        <v>1</v>
      </c>
      <c r="K224" s="54">
        <f t="shared" si="404"/>
        <v>0</v>
      </c>
      <c r="L224" s="54">
        <f t="shared" si="405"/>
        <v>0</v>
      </c>
      <c r="M224" s="54">
        <f t="shared" si="406"/>
        <v>0</v>
      </c>
      <c r="N224" s="54">
        <f t="shared" si="407"/>
        <v>0</v>
      </c>
      <c r="O224" s="54">
        <f t="shared" si="408"/>
        <v>0</v>
      </c>
      <c r="P224" s="55">
        <v>4</v>
      </c>
      <c r="Q224" s="54" t="str">
        <f t="shared" si="409"/>
        <v>Alba Navarro</v>
      </c>
      <c r="R224" s="12">
        <v>10</v>
      </c>
      <c r="S224" s="12">
        <v>3</v>
      </c>
      <c r="T224" s="12">
        <v>2</v>
      </c>
      <c r="U224" s="54">
        <f t="shared" si="410"/>
        <v>15</v>
      </c>
      <c r="V224" s="54">
        <f t="shared" si="411"/>
        <v>1</v>
      </c>
      <c r="W224" s="54">
        <f t="shared" si="434"/>
        <v>0</v>
      </c>
      <c r="X224" s="54">
        <f t="shared" si="435"/>
        <v>0</v>
      </c>
      <c r="Y224" s="54">
        <f t="shared" si="412"/>
        <v>1</v>
      </c>
      <c r="Z224" s="54">
        <f t="shared" si="413"/>
        <v>1</v>
      </c>
      <c r="AA224" s="54">
        <f t="shared" si="414"/>
        <v>0</v>
      </c>
      <c r="AB224" s="54">
        <f t="shared" si="415"/>
        <v>0</v>
      </c>
      <c r="AC224" s="55">
        <v>4</v>
      </c>
      <c r="AD224" s="54" t="str">
        <f t="shared" si="416"/>
        <v>Alba Navarro</v>
      </c>
      <c r="AE224" s="12">
        <v>3</v>
      </c>
      <c r="AF224" s="12">
        <v>4</v>
      </c>
      <c r="AG224" s="12">
        <v>6</v>
      </c>
      <c r="AH224" s="54">
        <f t="shared" si="417"/>
        <v>13</v>
      </c>
      <c r="AI224" s="54">
        <f t="shared" si="418"/>
        <v>0</v>
      </c>
      <c r="AJ224" s="54">
        <f t="shared" si="419"/>
        <v>1</v>
      </c>
      <c r="AK224" s="54">
        <f t="shared" si="420"/>
        <v>1</v>
      </c>
      <c r="AL224" s="54">
        <f t="shared" si="421"/>
        <v>1</v>
      </c>
      <c r="AM224" s="54">
        <f t="shared" si="422"/>
        <v>0</v>
      </c>
      <c r="AN224" s="54">
        <f t="shared" si="423"/>
        <v>0</v>
      </c>
      <c r="AO224" s="54">
        <f t="shared" si="424"/>
        <v>0</v>
      </c>
      <c r="AP224" s="54">
        <f t="shared" si="425"/>
        <v>54</v>
      </c>
      <c r="AQ224" s="54">
        <f t="shared" si="426"/>
        <v>6</v>
      </c>
      <c r="AR224" s="58">
        <f t="shared" si="427"/>
        <v>3</v>
      </c>
      <c r="AS224" s="1">
        <f t="shared" si="428"/>
        <v>2</v>
      </c>
      <c r="AT224" s="1">
        <f t="shared" si="429"/>
        <v>1</v>
      </c>
      <c r="AU224" s="1">
        <f t="shared" si="430"/>
        <v>2</v>
      </c>
      <c r="AV224" s="1">
        <f t="shared" si="431"/>
        <v>1</v>
      </c>
      <c r="AW224" s="1">
        <f t="shared" si="432"/>
        <v>0</v>
      </c>
      <c r="AX224" s="1">
        <f t="shared" si="433"/>
        <v>0</v>
      </c>
      <c r="AY224" s="1" t="str">
        <f t="shared" si="295"/>
        <v>Alba Navarro</v>
      </c>
      <c r="AZ224" s="1" t="b">
        <f t="shared" si="296"/>
        <v>0</v>
      </c>
      <c r="BA224" s="1" t="str">
        <f t="shared" si="297"/>
        <v>Alba Navarro</v>
      </c>
      <c r="BB224" s="1">
        <f t="shared" si="298"/>
        <v>9</v>
      </c>
    </row>
    <row r="225" spans="1:54" ht="12.75" customHeight="1">
      <c r="A225" s="178"/>
      <c r="B225" s="55">
        <v>5</v>
      </c>
      <c r="C225" s="55">
        <v>5</v>
      </c>
      <c r="D225" s="54" t="str">
        <f>VLOOKUP((B225*10)+1,'Llistat de jugadors'!$O$3:$AQ$322,29,0)</f>
        <v>Sofia Gajardo</v>
      </c>
      <c r="E225" s="13">
        <v>4</v>
      </c>
      <c r="F225" s="13">
        <v>3</v>
      </c>
      <c r="G225" s="13">
        <v>2</v>
      </c>
      <c r="H225" s="55">
        <f t="shared" si="401"/>
        <v>9</v>
      </c>
      <c r="I225" s="54">
        <f t="shared" si="402"/>
        <v>0</v>
      </c>
      <c r="J225" s="54">
        <f t="shared" si="403"/>
        <v>0</v>
      </c>
      <c r="K225" s="54">
        <f t="shared" si="404"/>
        <v>1</v>
      </c>
      <c r="L225" s="54">
        <f t="shared" si="405"/>
        <v>1</v>
      </c>
      <c r="M225" s="54">
        <f t="shared" si="406"/>
        <v>1</v>
      </c>
      <c r="N225" s="54">
        <f t="shared" si="407"/>
        <v>0</v>
      </c>
      <c r="O225" s="54">
        <f t="shared" si="408"/>
        <v>0</v>
      </c>
      <c r="P225" s="55">
        <v>5</v>
      </c>
      <c r="Q225" s="54" t="str">
        <f t="shared" si="409"/>
        <v>Sofia Gajardo</v>
      </c>
      <c r="R225" s="12">
        <v>4</v>
      </c>
      <c r="S225" s="12">
        <v>4</v>
      </c>
      <c r="T225" s="12">
        <v>0</v>
      </c>
      <c r="U225" s="54">
        <f t="shared" si="410"/>
        <v>8</v>
      </c>
      <c r="V225" s="54">
        <f t="shared" si="411"/>
        <v>0</v>
      </c>
      <c r="W225" s="54">
        <f t="shared" si="434"/>
        <v>0</v>
      </c>
      <c r="X225" s="54">
        <f t="shared" si="435"/>
        <v>2</v>
      </c>
      <c r="Y225" s="54">
        <f t="shared" si="412"/>
        <v>0</v>
      </c>
      <c r="Z225" s="54">
        <f t="shared" si="413"/>
        <v>0</v>
      </c>
      <c r="AA225" s="54">
        <f t="shared" si="414"/>
        <v>0</v>
      </c>
      <c r="AB225" s="54">
        <f t="shared" si="415"/>
        <v>1</v>
      </c>
      <c r="AC225" s="55">
        <v>5</v>
      </c>
      <c r="AD225" s="54" t="str">
        <f t="shared" si="416"/>
        <v>Sofia Gajardo</v>
      </c>
      <c r="AE225" s="12">
        <v>10</v>
      </c>
      <c r="AF225" s="12">
        <v>4</v>
      </c>
      <c r="AG225" s="12">
        <v>6</v>
      </c>
      <c r="AH225" s="54">
        <f t="shared" si="417"/>
        <v>20</v>
      </c>
      <c r="AI225" s="54">
        <f t="shared" si="418"/>
        <v>1</v>
      </c>
      <c r="AJ225" s="54">
        <f t="shared" si="419"/>
        <v>1</v>
      </c>
      <c r="AK225" s="54">
        <f t="shared" si="420"/>
        <v>1</v>
      </c>
      <c r="AL225" s="54">
        <f t="shared" si="421"/>
        <v>0</v>
      </c>
      <c r="AM225" s="54">
        <f t="shared" si="422"/>
        <v>0</v>
      </c>
      <c r="AN225" s="54">
        <f t="shared" si="423"/>
        <v>0</v>
      </c>
      <c r="AO225" s="54">
        <f t="shared" si="424"/>
        <v>0</v>
      </c>
      <c r="AP225" s="54">
        <f t="shared" si="425"/>
        <v>37</v>
      </c>
      <c r="AQ225" s="54">
        <f t="shared" si="426"/>
        <v>4.1111111111111107</v>
      </c>
      <c r="AR225" s="58">
        <f t="shared" si="427"/>
        <v>1</v>
      </c>
      <c r="AS225" s="1">
        <f t="shared" si="428"/>
        <v>1</v>
      </c>
      <c r="AT225" s="1">
        <f t="shared" si="429"/>
        <v>4</v>
      </c>
      <c r="AU225" s="1">
        <f t="shared" si="430"/>
        <v>1</v>
      </c>
      <c r="AV225" s="1">
        <f t="shared" si="431"/>
        <v>1</v>
      </c>
      <c r="AW225" s="1">
        <f t="shared" si="432"/>
        <v>0</v>
      </c>
      <c r="AX225" s="1">
        <f t="shared" si="433"/>
        <v>1</v>
      </c>
      <c r="AY225" s="1" t="str">
        <f t="shared" si="295"/>
        <v>Sofia Gajardo</v>
      </c>
      <c r="AZ225" s="1" t="b">
        <f t="shared" si="296"/>
        <v>0</v>
      </c>
      <c r="BA225" s="1" t="str">
        <f t="shared" si="297"/>
        <v>Sofia Gajardo</v>
      </c>
      <c r="BB225" s="1">
        <f t="shared" si="298"/>
        <v>9</v>
      </c>
    </row>
    <row r="226" spans="1:54" ht="12.75" customHeight="1">
      <c r="A226" s="178"/>
      <c r="B226" s="55">
        <v>6</v>
      </c>
      <c r="C226" s="55">
        <v>6</v>
      </c>
      <c r="D226" s="54" t="str">
        <f>VLOOKUP((B226*10)+1,'Llistat de jugadors'!$O$3:$AQ$322,29,0)</f>
        <v>Pol Oller</v>
      </c>
      <c r="E226" s="13">
        <v>2</v>
      </c>
      <c r="F226" s="13">
        <v>4</v>
      </c>
      <c r="G226" s="13">
        <v>4</v>
      </c>
      <c r="H226" s="55">
        <f t="shared" si="401"/>
        <v>10</v>
      </c>
      <c r="I226" s="54">
        <f t="shared" si="402"/>
        <v>0</v>
      </c>
      <c r="J226" s="54">
        <f t="shared" si="403"/>
        <v>0</v>
      </c>
      <c r="K226" s="54">
        <f t="shared" si="404"/>
        <v>2</v>
      </c>
      <c r="L226" s="54">
        <f t="shared" si="405"/>
        <v>0</v>
      </c>
      <c r="M226" s="54">
        <f t="shared" si="406"/>
        <v>1</v>
      </c>
      <c r="N226" s="54">
        <f t="shared" si="407"/>
        <v>0</v>
      </c>
      <c r="O226" s="54">
        <f t="shared" si="408"/>
        <v>0</v>
      </c>
      <c r="P226" s="55">
        <v>6</v>
      </c>
      <c r="Q226" s="54" t="str">
        <f t="shared" si="409"/>
        <v>Pol Oller</v>
      </c>
      <c r="R226" s="12">
        <v>0</v>
      </c>
      <c r="S226" s="12">
        <v>4</v>
      </c>
      <c r="T226" s="12">
        <v>0</v>
      </c>
      <c r="U226" s="54">
        <f t="shared" si="410"/>
        <v>4</v>
      </c>
      <c r="V226" s="54">
        <f t="shared" si="411"/>
        <v>0</v>
      </c>
      <c r="W226" s="54">
        <f t="shared" si="434"/>
        <v>0</v>
      </c>
      <c r="X226" s="54">
        <f t="shared" si="435"/>
        <v>1</v>
      </c>
      <c r="Y226" s="54">
        <f t="shared" si="412"/>
        <v>0</v>
      </c>
      <c r="Z226" s="54">
        <f t="shared" si="413"/>
        <v>0</v>
      </c>
      <c r="AA226" s="54">
        <f t="shared" si="414"/>
        <v>0</v>
      </c>
      <c r="AB226" s="54">
        <f t="shared" si="415"/>
        <v>2</v>
      </c>
      <c r="AC226" s="55">
        <v>6</v>
      </c>
      <c r="AD226" s="54" t="str">
        <f t="shared" si="416"/>
        <v>Pol Oller</v>
      </c>
      <c r="AE226" s="12">
        <v>0</v>
      </c>
      <c r="AF226" s="12">
        <v>3</v>
      </c>
      <c r="AG226" s="12">
        <v>4</v>
      </c>
      <c r="AH226" s="54">
        <f t="shared" si="417"/>
        <v>7</v>
      </c>
      <c r="AI226" s="54">
        <f t="shared" si="418"/>
        <v>0</v>
      </c>
      <c r="AJ226" s="54">
        <f t="shared" si="419"/>
        <v>0</v>
      </c>
      <c r="AK226" s="54">
        <f t="shared" si="420"/>
        <v>1</v>
      </c>
      <c r="AL226" s="54">
        <f t="shared" si="421"/>
        <v>1</v>
      </c>
      <c r="AM226" s="54">
        <f t="shared" si="422"/>
        <v>0</v>
      </c>
      <c r="AN226" s="54">
        <f t="shared" si="423"/>
        <v>0</v>
      </c>
      <c r="AO226" s="54">
        <f t="shared" si="424"/>
        <v>1</v>
      </c>
      <c r="AP226" s="54">
        <f t="shared" si="425"/>
        <v>21</v>
      </c>
      <c r="AQ226" s="54">
        <f t="shared" si="426"/>
        <v>2.3333333333333335</v>
      </c>
      <c r="AR226" s="58">
        <f t="shared" si="427"/>
        <v>0</v>
      </c>
      <c r="AS226" s="1">
        <f t="shared" si="428"/>
        <v>0</v>
      </c>
      <c r="AT226" s="1">
        <f t="shared" si="429"/>
        <v>4</v>
      </c>
      <c r="AU226" s="1">
        <f t="shared" si="430"/>
        <v>1</v>
      </c>
      <c r="AV226" s="1">
        <f t="shared" si="431"/>
        <v>1</v>
      </c>
      <c r="AW226" s="1">
        <f t="shared" si="432"/>
        <v>0</v>
      </c>
      <c r="AX226" s="1">
        <f t="shared" si="433"/>
        <v>3</v>
      </c>
      <c r="AY226" s="1" t="str">
        <f t="shared" si="295"/>
        <v>Pol Oller</v>
      </c>
      <c r="AZ226" s="1" t="b">
        <f t="shared" si="296"/>
        <v>0</v>
      </c>
      <c r="BA226" s="1" t="str">
        <f t="shared" si="297"/>
        <v>Pol Oller</v>
      </c>
      <c r="BB226" s="1">
        <f t="shared" si="298"/>
        <v>9</v>
      </c>
    </row>
    <row r="227" spans="1:54" ht="12.75" customHeight="1">
      <c r="A227" s="178"/>
      <c r="B227" s="55">
        <v>7</v>
      </c>
      <c r="C227" s="55">
        <v>7</v>
      </c>
      <c r="D227" s="54" t="str">
        <f>VLOOKUP((B227*10)+1,'Llistat de jugadors'!$O$3:$AQ$322,29,0)</f>
        <v>Anna Correa</v>
      </c>
      <c r="E227" s="13">
        <v>3</v>
      </c>
      <c r="F227" s="13">
        <v>4</v>
      </c>
      <c r="G227" s="13">
        <v>1</v>
      </c>
      <c r="H227" s="55">
        <f t="shared" si="401"/>
        <v>8</v>
      </c>
      <c r="I227" s="54">
        <f t="shared" si="402"/>
        <v>0</v>
      </c>
      <c r="J227" s="54">
        <f t="shared" si="403"/>
        <v>0</v>
      </c>
      <c r="K227" s="54">
        <f t="shared" si="404"/>
        <v>1</v>
      </c>
      <c r="L227" s="54">
        <f t="shared" si="405"/>
        <v>1</v>
      </c>
      <c r="M227" s="54">
        <f t="shared" si="406"/>
        <v>0</v>
      </c>
      <c r="N227" s="54">
        <f t="shared" si="407"/>
        <v>1</v>
      </c>
      <c r="O227" s="54">
        <f t="shared" si="408"/>
        <v>0</v>
      </c>
      <c r="P227" s="55">
        <v>7</v>
      </c>
      <c r="Q227" s="54" t="str">
        <f t="shared" si="409"/>
        <v>Anna Correa</v>
      </c>
      <c r="R227" s="12">
        <v>2</v>
      </c>
      <c r="S227" s="12">
        <v>6</v>
      </c>
      <c r="T227" s="12">
        <v>4</v>
      </c>
      <c r="U227" s="54">
        <f t="shared" si="410"/>
        <v>12</v>
      </c>
      <c r="V227" s="54">
        <f t="shared" si="411"/>
        <v>0</v>
      </c>
      <c r="W227" s="54">
        <f t="shared" si="434"/>
        <v>1</v>
      </c>
      <c r="X227" s="54">
        <f t="shared" si="435"/>
        <v>1</v>
      </c>
      <c r="Y227" s="54">
        <f t="shared" si="412"/>
        <v>0</v>
      </c>
      <c r="Z227" s="54">
        <f t="shared" si="413"/>
        <v>1</v>
      </c>
      <c r="AA227" s="54">
        <f t="shared" si="414"/>
        <v>0</v>
      </c>
      <c r="AB227" s="54">
        <f t="shared" si="415"/>
        <v>0</v>
      </c>
      <c r="AC227" s="55">
        <v>7</v>
      </c>
      <c r="AD227" s="54" t="str">
        <f t="shared" si="416"/>
        <v>Anna Correa</v>
      </c>
      <c r="AE227" s="12">
        <v>3</v>
      </c>
      <c r="AF227" s="12">
        <v>2</v>
      </c>
      <c r="AG227" s="12">
        <v>4</v>
      </c>
      <c r="AH227" s="54">
        <f t="shared" si="417"/>
        <v>9</v>
      </c>
      <c r="AI227" s="54">
        <f t="shared" si="418"/>
        <v>0</v>
      </c>
      <c r="AJ227" s="54">
        <f t="shared" si="419"/>
        <v>0</v>
      </c>
      <c r="AK227" s="54">
        <f t="shared" si="420"/>
        <v>1</v>
      </c>
      <c r="AL227" s="54">
        <f t="shared" si="421"/>
        <v>1</v>
      </c>
      <c r="AM227" s="54">
        <f t="shared" si="422"/>
        <v>1</v>
      </c>
      <c r="AN227" s="54">
        <f t="shared" si="423"/>
        <v>0</v>
      </c>
      <c r="AO227" s="54">
        <f t="shared" si="424"/>
        <v>0</v>
      </c>
      <c r="AP227" s="54">
        <f t="shared" si="425"/>
        <v>29</v>
      </c>
      <c r="AQ227" s="54">
        <f t="shared" si="426"/>
        <v>3.2222222222222223</v>
      </c>
      <c r="AR227" s="58">
        <f t="shared" si="427"/>
        <v>0</v>
      </c>
      <c r="AS227" s="1">
        <f t="shared" si="428"/>
        <v>1</v>
      </c>
      <c r="AT227" s="1">
        <f t="shared" si="429"/>
        <v>3</v>
      </c>
      <c r="AU227" s="1">
        <f t="shared" si="430"/>
        <v>2</v>
      </c>
      <c r="AV227" s="1">
        <f t="shared" si="431"/>
        <v>2</v>
      </c>
      <c r="AW227" s="1">
        <f t="shared" si="432"/>
        <v>1</v>
      </c>
      <c r="AX227" s="1">
        <f t="shared" si="433"/>
        <v>0</v>
      </c>
      <c r="AY227" s="1" t="str">
        <f t="shared" ref="AY227:AY290" si="436">IF(AG227="","",AD227)</f>
        <v>Anna Correa</v>
      </c>
      <c r="AZ227" s="1" t="b">
        <f t="shared" ref="AZ227:AZ290" si="437">ISERROR(D227)</f>
        <v>0</v>
      </c>
      <c r="BA227" s="1" t="str">
        <f t="shared" ref="BA227:BA290" si="438">IF(AZ227,"",D227)</f>
        <v>Anna Correa</v>
      </c>
      <c r="BB227" s="1">
        <f t="shared" ref="BB227:BB290" si="439">IF(AZ227,"",(9-(COUNTBLANK(E227:AG227))))</f>
        <v>9</v>
      </c>
    </row>
    <row r="228" spans="1:54" ht="12.75" customHeight="1">
      <c r="A228" s="178"/>
      <c r="B228" s="55">
        <v>8</v>
      </c>
      <c r="C228" s="55">
        <v>8</v>
      </c>
      <c r="D228" s="54" t="str">
        <f>VLOOKUP((B228*10)+1,'Llistat de jugadors'!$O$3:$AQ$322,29,0)</f>
        <v>Abril Fernández</v>
      </c>
      <c r="E228" s="13">
        <v>10</v>
      </c>
      <c r="F228" s="13">
        <v>10</v>
      </c>
      <c r="G228" s="13">
        <v>10</v>
      </c>
      <c r="H228" s="55">
        <f t="shared" si="401"/>
        <v>30</v>
      </c>
      <c r="I228" s="54">
        <f t="shared" si="402"/>
        <v>3</v>
      </c>
      <c r="J228" s="54">
        <f t="shared" si="403"/>
        <v>0</v>
      </c>
      <c r="K228" s="54">
        <f t="shared" si="404"/>
        <v>0</v>
      </c>
      <c r="L228" s="54">
        <f t="shared" si="405"/>
        <v>0</v>
      </c>
      <c r="M228" s="54">
        <f t="shared" si="406"/>
        <v>0</v>
      </c>
      <c r="N228" s="54">
        <f t="shared" si="407"/>
        <v>0</v>
      </c>
      <c r="O228" s="54">
        <f t="shared" si="408"/>
        <v>0</v>
      </c>
      <c r="P228" s="55">
        <v>8</v>
      </c>
      <c r="Q228" s="54" t="str">
        <f t="shared" si="409"/>
        <v>Abril Fernández</v>
      </c>
      <c r="R228" s="12">
        <v>3</v>
      </c>
      <c r="S228" s="12">
        <v>6</v>
      </c>
      <c r="T228" s="12">
        <v>10</v>
      </c>
      <c r="U228" s="54">
        <f t="shared" si="410"/>
        <v>19</v>
      </c>
      <c r="V228" s="54">
        <f t="shared" si="411"/>
        <v>1</v>
      </c>
      <c r="W228" s="54">
        <f t="shared" si="434"/>
        <v>1</v>
      </c>
      <c r="X228" s="54">
        <f t="shared" si="435"/>
        <v>0</v>
      </c>
      <c r="Y228" s="54">
        <f t="shared" si="412"/>
        <v>1</v>
      </c>
      <c r="Z228" s="54">
        <f t="shared" si="413"/>
        <v>0</v>
      </c>
      <c r="AA228" s="54">
        <f t="shared" si="414"/>
        <v>0</v>
      </c>
      <c r="AB228" s="54">
        <f t="shared" si="415"/>
        <v>0</v>
      </c>
      <c r="AC228" s="55">
        <v>8</v>
      </c>
      <c r="AD228" s="54" t="str">
        <f t="shared" si="416"/>
        <v>Abril Fernández</v>
      </c>
      <c r="AE228" s="12">
        <v>2</v>
      </c>
      <c r="AF228" s="12">
        <v>10</v>
      </c>
      <c r="AG228" s="12">
        <v>4</v>
      </c>
      <c r="AH228" s="54">
        <f t="shared" si="417"/>
        <v>16</v>
      </c>
      <c r="AI228" s="54">
        <f t="shared" si="418"/>
        <v>1</v>
      </c>
      <c r="AJ228" s="54">
        <f t="shared" si="419"/>
        <v>0</v>
      </c>
      <c r="AK228" s="54">
        <f t="shared" si="420"/>
        <v>1</v>
      </c>
      <c r="AL228" s="54">
        <f t="shared" si="421"/>
        <v>0</v>
      </c>
      <c r="AM228" s="54">
        <f t="shared" si="422"/>
        <v>1</v>
      </c>
      <c r="AN228" s="54">
        <f t="shared" si="423"/>
        <v>0</v>
      </c>
      <c r="AO228" s="54">
        <f t="shared" si="424"/>
        <v>0</v>
      </c>
      <c r="AP228" s="54">
        <f t="shared" si="425"/>
        <v>65</v>
      </c>
      <c r="AQ228" s="54">
        <f t="shared" si="426"/>
        <v>7.2222222222222223</v>
      </c>
      <c r="AR228" s="58">
        <f t="shared" si="427"/>
        <v>5</v>
      </c>
      <c r="AS228" s="1">
        <f t="shared" si="428"/>
        <v>1</v>
      </c>
      <c r="AT228" s="1">
        <f t="shared" si="429"/>
        <v>1</v>
      </c>
      <c r="AU228" s="1">
        <f t="shared" si="430"/>
        <v>1</v>
      </c>
      <c r="AV228" s="1">
        <f t="shared" si="431"/>
        <v>1</v>
      </c>
      <c r="AW228" s="1">
        <f t="shared" si="432"/>
        <v>0</v>
      </c>
      <c r="AX228" s="1">
        <f t="shared" si="433"/>
        <v>0</v>
      </c>
      <c r="AY228" s="1" t="str">
        <f t="shared" si="436"/>
        <v>Abril Fernández</v>
      </c>
      <c r="AZ228" s="1" t="b">
        <f t="shared" si="437"/>
        <v>0</v>
      </c>
      <c r="BA228" s="1" t="str">
        <f t="shared" si="438"/>
        <v>Abril Fernández</v>
      </c>
      <c r="BB228" s="1">
        <f t="shared" si="439"/>
        <v>9</v>
      </c>
    </row>
    <row r="229" spans="1:54" ht="12.75" customHeight="1">
      <c r="A229" s="178"/>
      <c r="B229" s="55">
        <v>9</v>
      </c>
      <c r="C229" s="55">
        <v>9</v>
      </c>
      <c r="D229" s="54" t="str">
        <f>VLOOKUP((B229*10)+1,'Llistat de jugadors'!$O$3:$AQ$322,29,0)</f>
        <v>Ramón Julià (BD)</v>
      </c>
      <c r="E229" s="13">
        <v>3</v>
      </c>
      <c r="F229" s="13">
        <v>3</v>
      </c>
      <c r="G229" s="13">
        <v>6</v>
      </c>
      <c r="H229" s="55">
        <f t="shared" si="401"/>
        <v>12</v>
      </c>
      <c r="I229" s="54">
        <f t="shared" si="402"/>
        <v>0</v>
      </c>
      <c r="J229" s="54">
        <f t="shared" si="403"/>
        <v>1</v>
      </c>
      <c r="K229" s="54">
        <f t="shared" si="404"/>
        <v>0</v>
      </c>
      <c r="L229" s="54">
        <f t="shared" si="405"/>
        <v>2</v>
      </c>
      <c r="M229" s="54">
        <f t="shared" si="406"/>
        <v>0</v>
      </c>
      <c r="N229" s="54">
        <f t="shared" si="407"/>
        <v>0</v>
      </c>
      <c r="O229" s="54">
        <f t="shared" si="408"/>
        <v>0</v>
      </c>
      <c r="P229" s="55">
        <v>9</v>
      </c>
      <c r="Q229" s="54" t="str">
        <f t="shared" si="409"/>
        <v>Ramón Julià (BD)</v>
      </c>
      <c r="R229" s="12">
        <v>0</v>
      </c>
      <c r="S229" s="12">
        <v>6</v>
      </c>
      <c r="T229" s="12">
        <v>3</v>
      </c>
      <c r="U229" s="54">
        <f t="shared" si="410"/>
        <v>9</v>
      </c>
      <c r="V229" s="54">
        <f t="shared" si="411"/>
        <v>0</v>
      </c>
      <c r="W229" s="54">
        <f t="shared" si="434"/>
        <v>1</v>
      </c>
      <c r="X229" s="54">
        <f t="shared" si="435"/>
        <v>0</v>
      </c>
      <c r="Y229" s="54">
        <f t="shared" si="412"/>
        <v>1</v>
      </c>
      <c r="Z229" s="54">
        <f t="shared" si="413"/>
        <v>0</v>
      </c>
      <c r="AA229" s="54">
        <f t="shared" si="414"/>
        <v>0</v>
      </c>
      <c r="AB229" s="54">
        <f t="shared" si="415"/>
        <v>1</v>
      </c>
      <c r="AC229" s="55">
        <v>9</v>
      </c>
      <c r="AD229" s="54" t="str">
        <f t="shared" si="416"/>
        <v>Ramón Julià (BD)</v>
      </c>
      <c r="AE229" s="12">
        <v>3</v>
      </c>
      <c r="AF229" s="12">
        <v>0</v>
      </c>
      <c r="AG229" s="12">
        <v>2</v>
      </c>
      <c r="AH229" s="54">
        <f t="shared" si="417"/>
        <v>5</v>
      </c>
      <c r="AI229" s="54">
        <f t="shared" si="418"/>
        <v>0</v>
      </c>
      <c r="AJ229" s="54">
        <f t="shared" si="419"/>
        <v>0</v>
      </c>
      <c r="AK229" s="54">
        <f t="shared" si="420"/>
        <v>0</v>
      </c>
      <c r="AL229" s="54">
        <f t="shared" si="421"/>
        <v>1</v>
      </c>
      <c r="AM229" s="54">
        <f t="shared" si="422"/>
        <v>1</v>
      </c>
      <c r="AN229" s="54">
        <f t="shared" si="423"/>
        <v>0</v>
      </c>
      <c r="AO229" s="54">
        <f t="shared" si="424"/>
        <v>1</v>
      </c>
      <c r="AP229" s="54">
        <f t="shared" si="425"/>
        <v>26</v>
      </c>
      <c r="AQ229" s="54">
        <f t="shared" si="426"/>
        <v>2.8888888888888888</v>
      </c>
      <c r="AR229" s="58">
        <f t="shared" si="427"/>
        <v>0</v>
      </c>
      <c r="AS229" s="1">
        <f t="shared" si="428"/>
        <v>2</v>
      </c>
      <c r="AT229" s="1">
        <f t="shared" si="429"/>
        <v>0</v>
      </c>
      <c r="AU229" s="1">
        <f t="shared" si="430"/>
        <v>4</v>
      </c>
      <c r="AV229" s="1">
        <f t="shared" si="431"/>
        <v>1</v>
      </c>
      <c r="AW229" s="1">
        <f t="shared" si="432"/>
        <v>0</v>
      </c>
      <c r="AX229" s="1">
        <f t="shared" si="433"/>
        <v>2</v>
      </c>
      <c r="AY229" s="1" t="str">
        <f t="shared" si="436"/>
        <v>Ramón Julià (BD)</v>
      </c>
      <c r="AZ229" s="1" t="b">
        <f t="shared" si="437"/>
        <v>0</v>
      </c>
      <c r="BA229" s="1" t="str">
        <f t="shared" si="438"/>
        <v>Ramón Julià (BD)</v>
      </c>
      <c r="BB229" s="1">
        <f t="shared" si="439"/>
        <v>9</v>
      </c>
    </row>
    <row r="230" spans="1:54" ht="12.75" customHeight="1">
      <c r="A230" s="178"/>
      <c r="B230" s="55">
        <v>10</v>
      </c>
      <c r="C230" s="55">
        <v>10</v>
      </c>
      <c r="D230" s="54" t="str">
        <f>VLOOKUP((B230*10)+1,'Llistat de jugadors'!$O$3:$AQ$322,29,0)</f>
        <v>Pere Taberner</v>
      </c>
      <c r="E230" s="13">
        <v>3</v>
      </c>
      <c r="F230" s="13">
        <v>0</v>
      </c>
      <c r="G230" s="13">
        <v>6</v>
      </c>
      <c r="H230" s="55">
        <f t="shared" si="401"/>
        <v>9</v>
      </c>
      <c r="I230" s="54">
        <f t="shared" si="402"/>
        <v>0</v>
      </c>
      <c r="J230" s="54">
        <f t="shared" si="403"/>
        <v>1</v>
      </c>
      <c r="K230" s="54">
        <f t="shared" si="404"/>
        <v>0</v>
      </c>
      <c r="L230" s="54">
        <f t="shared" si="405"/>
        <v>1</v>
      </c>
      <c r="M230" s="54">
        <f t="shared" si="406"/>
        <v>0</v>
      </c>
      <c r="N230" s="54">
        <f t="shared" si="407"/>
        <v>0</v>
      </c>
      <c r="O230" s="54">
        <f t="shared" si="408"/>
        <v>1</v>
      </c>
      <c r="P230" s="55">
        <v>10</v>
      </c>
      <c r="Q230" s="54" t="str">
        <f t="shared" si="409"/>
        <v>Pere Taberner</v>
      </c>
      <c r="R230" s="12">
        <v>1</v>
      </c>
      <c r="S230" s="12">
        <v>10</v>
      </c>
      <c r="T230" s="12">
        <v>10</v>
      </c>
      <c r="U230" s="54">
        <f t="shared" si="410"/>
        <v>21</v>
      </c>
      <c r="V230" s="54">
        <f t="shared" si="411"/>
        <v>2</v>
      </c>
      <c r="W230" s="54">
        <f t="shared" si="434"/>
        <v>0</v>
      </c>
      <c r="X230" s="54">
        <f t="shared" si="435"/>
        <v>0</v>
      </c>
      <c r="Y230" s="54">
        <f t="shared" si="412"/>
        <v>0</v>
      </c>
      <c r="Z230" s="54">
        <f t="shared" si="413"/>
        <v>0</v>
      </c>
      <c r="AA230" s="54">
        <f t="shared" si="414"/>
        <v>1</v>
      </c>
      <c r="AB230" s="54">
        <f t="shared" si="415"/>
        <v>0</v>
      </c>
      <c r="AC230" s="55">
        <v>10</v>
      </c>
      <c r="AD230" s="54" t="str">
        <f t="shared" si="416"/>
        <v>Pere Taberner</v>
      </c>
      <c r="AE230" s="12">
        <v>10</v>
      </c>
      <c r="AF230" s="12">
        <v>0</v>
      </c>
      <c r="AG230" s="12">
        <v>6</v>
      </c>
      <c r="AH230" s="54">
        <f t="shared" si="417"/>
        <v>16</v>
      </c>
      <c r="AI230" s="54">
        <f t="shared" si="418"/>
        <v>1</v>
      </c>
      <c r="AJ230" s="54">
        <f t="shared" si="419"/>
        <v>1</v>
      </c>
      <c r="AK230" s="54">
        <f t="shared" si="420"/>
        <v>0</v>
      </c>
      <c r="AL230" s="54">
        <f t="shared" si="421"/>
        <v>0</v>
      </c>
      <c r="AM230" s="54">
        <f t="shared" si="422"/>
        <v>0</v>
      </c>
      <c r="AN230" s="54">
        <f t="shared" si="423"/>
        <v>0</v>
      </c>
      <c r="AO230" s="54">
        <f t="shared" si="424"/>
        <v>1</v>
      </c>
      <c r="AP230" s="54">
        <f t="shared" si="425"/>
        <v>46</v>
      </c>
      <c r="AQ230" s="54">
        <f t="shared" si="426"/>
        <v>5.1111111111111107</v>
      </c>
      <c r="AR230" s="58">
        <f t="shared" si="427"/>
        <v>3</v>
      </c>
      <c r="AS230" s="1">
        <f t="shared" si="428"/>
        <v>2</v>
      </c>
      <c r="AT230" s="1">
        <f t="shared" si="429"/>
        <v>0</v>
      </c>
      <c r="AU230" s="1">
        <f t="shared" si="430"/>
        <v>1</v>
      </c>
      <c r="AV230" s="1">
        <f t="shared" si="431"/>
        <v>0</v>
      </c>
      <c r="AW230" s="1">
        <f t="shared" si="432"/>
        <v>1</v>
      </c>
      <c r="AX230" s="1">
        <f t="shared" si="433"/>
        <v>2</v>
      </c>
      <c r="AY230" s="1" t="str">
        <f t="shared" si="436"/>
        <v>Pere Taberner</v>
      </c>
      <c r="AZ230" s="1" t="b">
        <f t="shared" si="437"/>
        <v>0</v>
      </c>
      <c r="BA230" s="1" t="str">
        <f t="shared" si="438"/>
        <v>Pere Taberner</v>
      </c>
      <c r="BB230" s="1">
        <f t="shared" si="439"/>
        <v>9</v>
      </c>
    </row>
    <row r="231" spans="1:54" ht="12.75" customHeight="1">
      <c r="A231" s="178"/>
      <c r="B231" s="55">
        <v>11</v>
      </c>
      <c r="C231" s="55">
        <v>11</v>
      </c>
      <c r="D231" s="54" t="str">
        <f>VLOOKUP((B231*10)+1,'Llistat de jugadors'!$O$3:$AQ$322,29,0)</f>
        <v>Judit Fusalba</v>
      </c>
      <c r="E231" s="13">
        <v>4</v>
      </c>
      <c r="F231" s="13">
        <v>4</v>
      </c>
      <c r="G231" s="13">
        <v>10</v>
      </c>
      <c r="H231" s="55">
        <f t="shared" si="401"/>
        <v>18</v>
      </c>
      <c r="I231" s="54">
        <f t="shared" si="402"/>
        <v>1</v>
      </c>
      <c r="J231" s="54">
        <f t="shared" si="403"/>
        <v>0</v>
      </c>
      <c r="K231" s="54">
        <f t="shared" si="404"/>
        <v>2</v>
      </c>
      <c r="L231" s="54">
        <f t="shared" si="405"/>
        <v>0</v>
      </c>
      <c r="M231" s="54">
        <f t="shared" si="406"/>
        <v>0</v>
      </c>
      <c r="N231" s="54">
        <f t="shared" si="407"/>
        <v>0</v>
      </c>
      <c r="O231" s="54">
        <f t="shared" si="408"/>
        <v>0</v>
      </c>
      <c r="P231" s="55">
        <v>11</v>
      </c>
      <c r="Q231" s="54" t="str">
        <f t="shared" si="409"/>
        <v>Judit Fusalba</v>
      </c>
      <c r="R231" s="12">
        <v>1</v>
      </c>
      <c r="S231" s="12">
        <v>0</v>
      </c>
      <c r="T231" s="12">
        <v>0</v>
      </c>
      <c r="U231" s="54">
        <f t="shared" si="410"/>
        <v>1</v>
      </c>
      <c r="V231" s="54">
        <f t="shared" si="411"/>
        <v>0</v>
      </c>
      <c r="W231" s="54">
        <f t="shared" si="434"/>
        <v>0</v>
      </c>
      <c r="X231" s="54">
        <f t="shared" si="435"/>
        <v>0</v>
      </c>
      <c r="Y231" s="54">
        <f t="shared" si="412"/>
        <v>0</v>
      </c>
      <c r="Z231" s="54">
        <f t="shared" si="413"/>
        <v>0</v>
      </c>
      <c r="AA231" s="54">
        <f t="shared" si="414"/>
        <v>1</v>
      </c>
      <c r="AB231" s="54">
        <f t="shared" si="415"/>
        <v>2</v>
      </c>
      <c r="AC231" s="55">
        <v>11</v>
      </c>
      <c r="AD231" s="54" t="str">
        <f t="shared" si="416"/>
        <v>Judit Fusalba</v>
      </c>
      <c r="AE231" s="12">
        <v>3</v>
      </c>
      <c r="AF231" s="12">
        <v>3</v>
      </c>
      <c r="AG231" s="12">
        <v>3</v>
      </c>
      <c r="AH231" s="54">
        <f t="shared" si="417"/>
        <v>9</v>
      </c>
      <c r="AI231" s="54">
        <f t="shared" si="418"/>
        <v>0</v>
      </c>
      <c r="AJ231" s="54">
        <f t="shared" si="419"/>
        <v>0</v>
      </c>
      <c r="AK231" s="54">
        <f t="shared" si="420"/>
        <v>0</v>
      </c>
      <c r="AL231" s="54">
        <f t="shared" si="421"/>
        <v>3</v>
      </c>
      <c r="AM231" s="54">
        <f t="shared" si="422"/>
        <v>0</v>
      </c>
      <c r="AN231" s="54">
        <f t="shared" si="423"/>
        <v>0</v>
      </c>
      <c r="AO231" s="54">
        <f t="shared" si="424"/>
        <v>0</v>
      </c>
      <c r="AP231" s="54">
        <f t="shared" si="425"/>
        <v>28</v>
      </c>
      <c r="AQ231" s="54">
        <f t="shared" si="426"/>
        <v>3.1111111111111112</v>
      </c>
      <c r="AR231" s="58">
        <f t="shared" si="427"/>
        <v>1</v>
      </c>
      <c r="AS231" s="1">
        <f t="shared" si="428"/>
        <v>0</v>
      </c>
      <c r="AT231" s="1">
        <f t="shared" si="429"/>
        <v>2</v>
      </c>
      <c r="AU231" s="1">
        <f t="shared" si="430"/>
        <v>3</v>
      </c>
      <c r="AV231" s="1">
        <f t="shared" si="431"/>
        <v>0</v>
      </c>
      <c r="AW231" s="1">
        <f t="shared" si="432"/>
        <v>1</v>
      </c>
      <c r="AX231" s="1">
        <f t="shared" si="433"/>
        <v>2</v>
      </c>
      <c r="AY231" s="1" t="str">
        <f t="shared" si="436"/>
        <v>Judit Fusalba</v>
      </c>
      <c r="AZ231" s="1" t="b">
        <f t="shared" si="437"/>
        <v>0</v>
      </c>
      <c r="BA231" s="1" t="str">
        <f t="shared" si="438"/>
        <v>Judit Fusalba</v>
      </c>
      <c r="BB231" s="1">
        <f t="shared" si="439"/>
        <v>9</v>
      </c>
    </row>
    <row r="232" spans="1:54" ht="12.75" customHeight="1">
      <c r="A232" s="178"/>
      <c r="B232" s="55">
        <v>12</v>
      </c>
      <c r="C232" s="55">
        <v>12</v>
      </c>
      <c r="D232" s="54" t="str">
        <f>VLOOKUP((B232*10)+1,'Llistat de jugadors'!$O$3:$AQ$322,29,0)</f>
        <v>Dolors Casals</v>
      </c>
      <c r="E232" s="13">
        <v>10</v>
      </c>
      <c r="F232" s="13">
        <v>10</v>
      </c>
      <c r="G232" s="13">
        <v>10</v>
      </c>
      <c r="H232" s="55">
        <f t="shared" si="401"/>
        <v>30</v>
      </c>
      <c r="I232" s="54">
        <f t="shared" si="402"/>
        <v>3</v>
      </c>
      <c r="J232" s="54">
        <f t="shared" si="403"/>
        <v>0</v>
      </c>
      <c r="K232" s="54">
        <f t="shared" si="404"/>
        <v>0</v>
      </c>
      <c r="L232" s="54">
        <f t="shared" si="405"/>
        <v>0</v>
      </c>
      <c r="M232" s="54">
        <f t="shared" si="406"/>
        <v>0</v>
      </c>
      <c r="N232" s="54">
        <f t="shared" si="407"/>
        <v>0</v>
      </c>
      <c r="O232" s="54">
        <f t="shared" si="408"/>
        <v>0</v>
      </c>
      <c r="P232" s="55">
        <v>12</v>
      </c>
      <c r="Q232" s="54" t="str">
        <f t="shared" si="409"/>
        <v>Dolors Casals</v>
      </c>
      <c r="R232" s="12">
        <v>10</v>
      </c>
      <c r="S232" s="12">
        <v>10</v>
      </c>
      <c r="T232" s="12">
        <v>10</v>
      </c>
      <c r="U232" s="54">
        <f t="shared" si="410"/>
        <v>30</v>
      </c>
      <c r="V232" s="54">
        <f t="shared" si="411"/>
        <v>3</v>
      </c>
      <c r="W232" s="54">
        <f t="shared" si="434"/>
        <v>0</v>
      </c>
      <c r="X232" s="54">
        <f t="shared" si="435"/>
        <v>0</v>
      </c>
      <c r="Y232" s="54">
        <f t="shared" si="412"/>
        <v>0</v>
      </c>
      <c r="Z232" s="54">
        <f t="shared" si="413"/>
        <v>0</v>
      </c>
      <c r="AA232" s="54">
        <f t="shared" si="414"/>
        <v>0</v>
      </c>
      <c r="AB232" s="54">
        <f t="shared" si="415"/>
        <v>0</v>
      </c>
      <c r="AC232" s="55">
        <v>12</v>
      </c>
      <c r="AD232" s="54" t="str">
        <f t="shared" si="416"/>
        <v>Dolors Casals</v>
      </c>
      <c r="AE232" s="12">
        <v>4</v>
      </c>
      <c r="AF232" s="12">
        <v>6</v>
      </c>
      <c r="AG232" s="12">
        <v>1</v>
      </c>
      <c r="AH232" s="54">
        <f t="shared" si="417"/>
        <v>11</v>
      </c>
      <c r="AI232" s="54">
        <f t="shared" si="418"/>
        <v>0</v>
      </c>
      <c r="AJ232" s="54">
        <f t="shared" si="419"/>
        <v>1</v>
      </c>
      <c r="AK232" s="54">
        <f t="shared" si="420"/>
        <v>1</v>
      </c>
      <c r="AL232" s="54">
        <f t="shared" si="421"/>
        <v>0</v>
      </c>
      <c r="AM232" s="54">
        <f t="shared" si="422"/>
        <v>0</v>
      </c>
      <c r="AN232" s="54">
        <f t="shared" si="423"/>
        <v>1</v>
      </c>
      <c r="AO232" s="54">
        <f t="shared" si="424"/>
        <v>0</v>
      </c>
      <c r="AP232" s="54">
        <f t="shared" si="425"/>
        <v>71</v>
      </c>
      <c r="AQ232" s="54">
        <f t="shared" si="426"/>
        <v>7.8888888888888893</v>
      </c>
      <c r="AR232" s="58">
        <f t="shared" si="427"/>
        <v>6</v>
      </c>
      <c r="AS232" s="1">
        <f t="shared" si="428"/>
        <v>1</v>
      </c>
      <c r="AT232" s="1">
        <f t="shared" si="429"/>
        <v>1</v>
      </c>
      <c r="AU232" s="1">
        <f t="shared" si="430"/>
        <v>0</v>
      </c>
      <c r="AV232" s="1">
        <f t="shared" si="431"/>
        <v>0</v>
      </c>
      <c r="AW232" s="1">
        <f t="shared" si="432"/>
        <v>1</v>
      </c>
      <c r="AX232" s="1">
        <f t="shared" si="433"/>
        <v>0</v>
      </c>
      <c r="AY232" s="1" t="str">
        <f t="shared" si="436"/>
        <v>Dolors Casals</v>
      </c>
      <c r="AZ232" s="1" t="b">
        <f t="shared" si="437"/>
        <v>0</v>
      </c>
      <c r="BA232" s="1" t="str">
        <f t="shared" si="438"/>
        <v>Dolors Casals</v>
      </c>
      <c r="BB232" s="1">
        <f t="shared" si="439"/>
        <v>9</v>
      </c>
    </row>
    <row r="233" spans="1:54" ht="12.75" customHeight="1">
      <c r="A233" s="178"/>
      <c r="B233" s="55">
        <v>13</v>
      </c>
      <c r="C233" s="55">
        <v>13</v>
      </c>
      <c r="D233" s="54" t="str">
        <f>VLOOKUP((B233*10)+1,'Llistat de jugadors'!$O$3:$AQ$322,29,0)</f>
        <v>Alba Romera</v>
      </c>
      <c r="E233" s="13">
        <v>3</v>
      </c>
      <c r="F233" s="13">
        <v>3</v>
      </c>
      <c r="G233" s="13">
        <v>3</v>
      </c>
      <c r="H233" s="55">
        <f t="shared" si="401"/>
        <v>9</v>
      </c>
      <c r="I233" s="54">
        <f t="shared" si="402"/>
        <v>0</v>
      </c>
      <c r="J233" s="54">
        <f t="shared" si="403"/>
        <v>0</v>
      </c>
      <c r="K233" s="54">
        <f t="shared" si="404"/>
        <v>0</v>
      </c>
      <c r="L233" s="54">
        <f t="shared" si="405"/>
        <v>3</v>
      </c>
      <c r="M233" s="54">
        <f t="shared" si="406"/>
        <v>0</v>
      </c>
      <c r="N233" s="54">
        <f t="shared" si="407"/>
        <v>0</v>
      </c>
      <c r="O233" s="54">
        <f t="shared" si="408"/>
        <v>0</v>
      </c>
      <c r="P233" s="55">
        <v>13</v>
      </c>
      <c r="Q233" s="54" t="str">
        <f t="shared" si="409"/>
        <v>Alba Romera</v>
      </c>
      <c r="R233" s="12">
        <v>3</v>
      </c>
      <c r="S233" s="12">
        <v>2</v>
      </c>
      <c r="T233" s="12">
        <v>3</v>
      </c>
      <c r="U233" s="54">
        <f t="shared" si="410"/>
        <v>8</v>
      </c>
      <c r="V233" s="54">
        <f t="shared" si="411"/>
        <v>0</v>
      </c>
      <c r="W233" s="54">
        <f t="shared" si="434"/>
        <v>0</v>
      </c>
      <c r="X233" s="54">
        <f t="shared" si="435"/>
        <v>0</v>
      </c>
      <c r="Y233" s="54">
        <f t="shared" si="412"/>
        <v>2</v>
      </c>
      <c r="Z233" s="54">
        <f t="shared" si="413"/>
        <v>1</v>
      </c>
      <c r="AA233" s="54">
        <f t="shared" si="414"/>
        <v>0</v>
      </c>
      <c r="AB233" s="54">
        <f t="shared" si="415"/>
        <v>0</v>
      </c>
      <c r="AC233" s="55">
        <v>13</v>
      </c>
      <c r="AD233" s="54" t="str">
        <f t="shared" si="416"/>
        <v>Alba Romera</v>
      </c>
      <c r="AE233" s="12">
        <v>4</v>
      </c>
      <c r="AF233" s="12">
        <v>3</v>
      </c>
      <c r="AG233" s="12">
        <v>3</v>
      </c>
      <c r="AH233" s="54">
        <f t="shared" si="417"/>
        <v>10</v>
      </c>
      <c r="AI233" s="54">
        <f t="shared" si="418"/>
        <v>0</v>
      </c>
      <c r="AJ233" s="54">
        <f t="shared" si="419"/>
        <v>0</v>
      </c>
      <c r="AK233" s="54">
        <f t="shared" si="420"/>
        <v>1</v>
      </c>
      <c r="AL233" s="54">
        <f t="shared" si="421"/>
        <v>2</v>
      </c>
      <c r="AM233" s="54">
        <f t="shared" si="422"/>
        <v>0</v>
      </c>
      <c r="AN233" s="54">
        <f t="shared" si="423"/>
        <v>0</v>
      </c>
      <c r="AO233" s="54">
        <f t="shared" si="424"/>
        <v>0</v>
      </c>
      <c r="AP233" s="54">
        <f t="shared" si="425"/>
        <v>27</v>
      </c>
      <c r="AQ233" s="54">
        <f t="shared" si="426"/>
        <v>3</v>
      </c>
      <c r="AR233" s="58">
        <f t="shared" si="427"/>
        <v>0</v>
      </c>
      <c r="AS233" s="1">
        <f t="shared" si="428"/>
        <v>0</v>
      </c>
      <c r="AT233" s="1">
        <f t="shared" si="429"/>
        <v>1</v>
      </c>
      <c r="AU233" s="1">
        <f t="shared" si="430"/>
        <v>7</v>
      </c>
      <c r="AV233" s="1">
        <f t="shared" si="431"/>
        <v>1</v>
      </c>
      <c r="AW233" s="1">
        <f t="shared" si="432"/>
        <v>0</v>
      </c>
      <c r="AX233" s="1">
        <f t="shared" si="433"/>
        <v>0</v>
      </c>
      <c r="AY233" s="1" t="str">
        <f t="shared" si="436"/>
        <v>Alba Romera</v>
      </c>
      <c r="AZ233" s="1" t="b">
        <f t="shared" si="437"/>
        <v>0</v>
      </c>
      <c r="BA233" s="1" t="str">
        <f t="shared" si="438"/>
        <v>Alba Romera</v>
      </c>
      <c r="BB233" s="1">
        <f t="shared" si="439"/>
        <v>9</v>
      </c>
    </row>
    <row r="234" spans="1:54" ht="12.75" customHeight="1">
      <c r="A234" s="178"/>
      <c r="B234" s="55">
        <v>14</v>
      </c>
      <c r="C234" s="55">
        <v>14</v>
      </c>
      <c r="D234" s="54" t="str">
        <f>VLOOKUP((B234*10)+1,'Llistat de jugadors'!$O$3:$AQ$322,29,0)</f>
        <v>Mª Angels Xaubet</v>
      </c>
      <c r="E234" s="13">
        <v>3</v>
      </c>
      <c r="F234" s="13">
        <v>6</v>
      </c>
      <c r="G234" s="13">
        <v>3</v>
      </c>
      <c r="H234" s="55">
        <f t="shared" si="401"/>
        <v>12</v>
      </c>
      <c r="I234" s="54">
        <f t="shared" si="402"/>
        <v>0</v>
      </c>
      <c r="J234" s="54">
        <f t="shared" si="403"/>
        <v>1</v>
      </c>
      <c r="K234" s="54">
        <f t="shared" si="404"/>
        <v>0</v>
      </c>
      <c r="L234" s="54">
        <f t="shared" si="405"/>
        <v>2</v>
      </c>
      <c r="M234" s="54">
        <f t="shared" si="406"/>
        <v>0</v>
      </c>
      <c r="N234" s="54">
        <f t="shared" si="407"/>
        <v>0</v>
      </c>
      <c r="O234" s="54">
        <f t="shared" si="408"/>
        <v>0</v>
      </c>
      <c r="P234" s="55">
        <v>14</v>
      </c>
      <c r="Q234" s="54" t="str">
        <f t="shared" si="409"/>
        <v>Mª Angels Xaubet</v>
      </c>
      <c r="R234" s="12">
        <v>1</v>
      </c>
      <c r="S234" s="12">
        <v>2</v>
      </c>
      <c r="T234" s="12">
        <v>4</v>
      </c>
      <c r="U234" s="54">
        <f t="shared" si="410"/>
        <v>7</v>
      </c>
      <c r="V234" s="54">
        <f t="shared" si="411"/>
        <v>0</v>
      </c>
      <c r="W234" s="54">
        <f t="shared" si="434"/>
        <v>0</v>
      </c>
      <c r="X234" s="54">
        <f t="shared" si="435"/>
        <v>1</v>
      </c>
      <c r="Y234" s="54">
        <f t="shared" si="412"/>
        <v>0</v>
      </c>
      <c r="Z234" s="54">
        <f t="shared" si="413"/>
        <v>1</v>
      </c>
      <c r="AA234" s="54">
        <f t="shared" si="414"/>
        <v>1</v>
      </c>
      <c r="AB234" s="54">
        <f t="shared" si="415"/>
        <v>0</v>
      </c>
      <c r="AC234" s="55">
        <v>14</v>
      </c>
      <c r="AD234" s="54" t="str">
        <f t="shared" si="416"/>
        <v>Mª Angels Xaubet</v>
      </c>
      <c r="AE234" s="12">
        <v>6</v>
      </c>
      <c r="AF234" s="12">
        <v>3</v>
      </c>
      <c r="AG234" s="12">
        <v>4</v>
      </c>
      <c r="AH234" s="54">
        <f t="shared" si="417"/>
        <v>13</v>
      </c>
      <c r="AI234" s="54">
        <f t="shared" si="418"/>
        <v>0</v>
      </c>
      <c r="AJ234" s="54">
        <f t="shared" si="419"/>
        <v>1</v>
      </c>
      <c r="AK234" s="54">
        <f t="shared" si="420"/>
        <v>1</v>
      </c>
      <c r="AL234" s="54">
        <f t="shared" si="421"/>
        <v>1</v>
      </c>
      <c r="AM234" s="54">
        <f t="shared" si="422"/>
        <v>0</v>
      </c>
      <c r="AN234" s="54">
        <f t="shared" si="423"/>
        <v>0</v>
      </c>
      <c r="AO234" s="54">
        <f t="shared" si="424"/>
        <v>0</v>
      </c>
      <c r="AP234" s="54">
        <f t="shared" si="425"/>
        <v>32</v>
      </c>
      <c r="AQ234" s="54">
        <f t="shared" si="426"/>
        <v>3.5555555555555554</v>
      </c>
      <c r="AR234" s="58">
        <f t="shared" si="427"/>
        <v>0</v>
      </c>
      <c r="AS234" s="1">
        <f t="shared" si="428"/>
        <v>2</v>
      </c>
      <c r="AT234" s="1">
        <f t="shared" si="429"/>
        <v>2</v>
      </c>
      <c r="AU234" s="1">
        <f t="shared" si="430"/>
        <v>3</v>
      </c>
      <c r="AV234" s="1">
        <f t="shared" si="431"/>
        <v>1</v>
      </c>
      <c r="AW234" s="1">
        <f t="shared" si="432"/>
        <v>1</v>
      </c>
      <c r="AX234" s="1">
        <f t="shared" si="433"/>
        <v>0</v>
      </c>
      <c r="AY234" s="1" t="str">
        <f t="shared" si="436"/>
        <v>Mª Angels Xaubet</v>
      </c>
      <c r="AZ234" s="1" t="b">
        <f t="shared" si="437"/>
        <v>0</v>
      </c>
      <c r="BA234" s="1" t="str">
        <f t="shared" si="438"/>
        <v>Mª Angels Xaubet</v>
      </c>
      <c r="BB234" s="1">
        <f t="shared" si="439"/>
        <v>9</v>
      </c>
    </row>
    <row r="235" spans="1:54" ht="12.75" customHeight="1">
      <c r="A235" s="178"/>
      <c r="B235" s="55">
        <v>15</v>
      </c>
      <c r="C235" s="55">
        <v>15</v>
      </c>
      <c r="D235" s="54" t="str">
        <f>VLOOKUP((B235*10)+1,'Llistat de jugadors'!$O$3:$AQ$322,29,0)</f>
        <v>Laura Alonso</v>
      </c>
      <c r="E235" s="13">
        <v>10</v>
      </c>
      <c r="F235" s="13">
        <v>10</v>
      </c>
      <c r="G235" s="13">
        <v>3</v>
      </c>
      <c r="H235" s="55">
        <f t="shared" si="401"/>
        <v>23</v>
      </c>
      <c r="I235" s="54">
        <f t="shared" si="402"/>
        <v>2</v>
      </c>
      <c r="J235" s="54">
        <f t="shared" si="403"/>
        <v>0</v>
      </c>
      <c r="K235" s="54">
        <f t="shared" si="404"/>
        <v>0</v>
      </c>
      <c r="L235" s="54">
        <f t="shared" si="405"/>
        <v>1</v>
      </c>
      <c r="M235" s="54">
        <f t="shared" si="406"/>
        <v>0</v>
      </c>
      <c r="N235" s="54">
        <f t="shared" si="407"/>
        <v>0</v>
      </c>
      <c r="O235" s="54">
        <f t="shared" si="408"/>
        <v>0</v>
      </c>
      <c r="P235" s="55">
        <v>15</v>
      </c>
      <c r="Q235" s="54" t="str">
        <f t="shared" si="409"/>
        <v>Laura Alonso</v>
      </c>
      <c r="R235" s="12">
        <v>10</v>
      </c>
      <c r="S235" s="12">
        <v>6</v>
      </c>
      <c r="T235" s="12">
        <v>6</v>
      </c>
      <c r="U235" s="54">
        <f t="shared" si="410"/>
        <v>22</v>
      </c>
      <c r="V235" s="54">
        <f t="shared" si="411"/>
        <v>1</v>
      </c>
      <c r="W235" s="54">
        <f t="shared" si="434"/>
        <v>2</v>
      </c>
      <c r="X235" s="54">
        <f t="shared" si="435"/>
        <v>0</v>
      </c>
      <c r="Y235" s="54">
        <f t="shared" si="412"/>
        <v>0</v>
      </c>
      <c r="Z235" s="54">
        <f t="shared" si="413"/>
        <v>0</v>
      </c>
      <c r="AA235" s="54">
        <f t="shared" si="414"/>
        <v>0</v>
      </c>
      <c r="AB235" s="54">
        <f t="shared" si="415"/>
        <v>0</v>
      </c>
      <c r="AC235" s="55">
        <v>15</v>
      </c>
      <c r="AD235" s="54" t="str">
        <f t="shared" si="416"/>
        <v>Laura Alonso</v>
      </c>
      <c r="AE235" s="12">
        <v>10</v>
      </c>
      <c r="AF235" s="12">
        <v>3</v>
      </c>
      <c r="AG235" s="12">
        <v>10</v>
      </c>
      <c r="AH235" s="54">
        <f t="shared" si="417"/>
        <v>23</v>
      </c>
      <c r="AI235" s="54">
        <f t="shared" si="418"/>
        <v>2</v>
      </c>
      <c r="AJ235" s="54">
        <f t="shared" si="419"/>
        <v>0</v>
      </c>
      <c r="AK235" s="54">
        <f t="shared" si="420"/>
        <v>0</v>
      </c>
      <c r="AL235" s="54">
        <f t="shared" si="421"/>
        <v>1</v>
      </c>
      <c r="AM235" s="54">
        <f t="shared" si="422"/>
        <v>0</v>
      </c>
      <c r="AN235" s="54">
        <f t="shared" si="423"/>
        <v>0</v>
      </c>
      <c r="AO235" s="54">
        <f t="shared" si="424"/>
        <v>0</v>
      </c>
      <c r="AP235" s="54">
        <f t="shared" si="425"/>
        <v>68</v>
      </c>
      <c r="AQ235" s="54">
        <f t="shared" si="426"/>
        <v>7.5555555555555554</v>
      </c>
      <c r="AR235" s="58">
        <f t="shared" si="427"/>
        <v>5</v>
      </c>
      <c r="AS235" s="1">
        <f t="shared" si="428"/>
        <v>2</v>
      </c>
      <c r="AT235" s="1">
        <f t="shared" si="429"/>
        <v>0</v>
      </c>
      <c r="AU235" s="1">
        <f t="shared" si="430"/>
        <v>2</v>
      </c>
      <c r="AV235" s="1">
        <f t="shared" si="431"/>
        <v>0</v>
      </c>
      <c r="AW235" s="1">
        <f t="shared" si="432"/>
        <v>0</v>
      </c>
      <c r="AX235" s="1">
        <f t="shared" si="433"/>
        <v>0</v>
      </c>
      <c r="AY235" s="1" t="str">
        <f t="shared" si="436"/>
        <v>Laura Alonso</v>
      </c>
      <c r="AZ235" s="1" t="b">
        <f t="shared" si="437"/>
        <v>0</v>
      </c>
      <c r="BA235" s="1" t="str">
        <f t="shared" si="438"/>
        <v>Laura Alonso</v>
      </c>
      <c r="BB235" s="1">
        <f t="shared" si="439"/>
        <v>9</v>
      </c>
    </row>
    <row r="236" spans="1:54" ht="12.75" customHeight="1">
      <c r="A236" s="178"/>
      <c r="B236" s="55">
        <v>16</v>
      </c>
      <c r="C236" s="55">
        <v>16</v>
      </c>
      <c r="D236" s="54" t="str">
        <f>VLOOKUP((B236*10)+1,'Llistat de jugadors'!$O$3:$AQ$322,29,0)</f>
        <v>Joan Figueras</v>
      </c>
      <c r="E236" s="13">
        <v>6</v>
      </c>
      <c r="F236" s="13">
        <v>3</v>
      </c>
      <c r="G236" s="13">
        <v>6</v>
      </c>
      <c r="H236" s="55">
        <f t="shared" si="401"/>
        <v>15</v>
      </c>
      <c r="I236" s="54">
        <f t="shared" si="402"/>
        <v>0</v>
      </c>
      <c r="J236" s="54">
        <f t="shared" si="403"/>
        <v>2</v>
      </c>
      <c r="K236" s="54">
        <f t="shared" si="404"/>
        <v>0</v>
      </c>
      <c r="L236" s="54">
        <f t="shared" si="405"/>
        <v>1</v>
      </c>
      <c r="M236" s="54">
        <f t="shared" si="406"/>
        <v>0</v>
      </c>
      <c r="N236" s="54">
        <f t="shared" si="407"/>
        <v>0</v>
      </c>
      <c r="O236" s="54">
        <f t="shared" si="408"/>
        <v>0</v>
      </c>
      <c r="P236" s="55">
        <v>16</v>
      </c>
      <c r="Q236" s="54" t="str">
        <f t="shared" si="409"/>
        <v>Joan Figueras</v>
      </c>
      <c r="R236" s="12">
        <v>0</v>
      </c>
      <c r="S236" s="12">
        <v>2</v>
      </c>
      <c r="T236" s="12">
        <v>4</v>
      </c>
      <c r="U236" s="54">
        <f t="shared" si="410"/>
        <v>6</v>
      </c>
      <c r="V236" s="54">
        <f t="shared" si="411"/>
        <v>0</v>
      </c>
      <c r="W236" s="54">
        <f t="shared" si="434"/>
        <v>0</v>
      </c>
      <c r="X236" s="54">
        <f t="shared" si="435"/>
        <v>1</v>
      </c>
      <c r="Y236" s="54">
        <f t="shared" si="412"/>
        <v>0</v>
      </c>
      <c r="Z236" s="54">
        <f t="shared" si="413"/>
        <v>1</v>
      </c>
      <c r="AA236" s="54">
        <f t="shared" si="414"/>
        <v>0</v>
      </c>
      <c r="AB236" s="54">
        <f t="shared" si="415"/>
        <v>1</v>
      </c>
      <c r="AC236" s="55">
        <v>16</v>
      </c>
      <c r="AD236" s="54" t="str">
        <f t="shared" si="416"/>
        <v>Joan Figueras</v>
      </c>
      <c r="AE236" s="12">
        <v>0</v>
      </c>
      <c r="AF236" s="12">
        <v>2</v>
      </c>
      <c r="AG236" s="12">
        <v>10</v>
      </c>
      <c r="AH236" s="54">
        <f t="shared" si="417"/>
        <v>12</v>
      </c>
      <c r="AI236" s="54">
        <f t="shared" si="418"/>
        <v>1</v>
      </c>
      <c r="AJ236" s="54">
        <f t="shared" si="419"/>
        <v>0</v>
      </c>
      <c r="AK236" s="54">
        <f t="shared" si="420"/>
        <v>0</v>
      </c>
      <c r="AL236" s="54">
        <f t="shared" si="421"/>
        <v>0</v>
      </c>
      <c r="AM236" s="54">
        <f t="shared" si="422"/>
        <v>1</v>
      </c>
      <c r="AN236" s="54">
        <f t="shared" si="423"/>
        <v>0</v>
      </c>
      <c r="AO236" s="54">
        <f t="shared" si="424"/>
        <v>1</v>
      </c>
      <c r="AP236" s="54">
        <f t="shared" si="425"/>
        <v>33</v>
      </c>
      <c r="AQ236" s="54">
        <f t="shared" si="426"/>
        <v>3.6666666666666665</v>
      </c>
      <c r="AR236" s="58">
        <f t="shared" si="427"/>
        <v>1</v>
      </c>
      <c r="AS236" s="1">
        <f t="shared" si="428"/>
        <v>2</v>
      </c>
      <c r="AT236" s="1">
        <f t="shared" si="429"/>
        <v>1</v>
      </c>
      <c r="AU236" s="1">
        <f t="shared" si="430"/>
        <v>1</v>
      </c>
      <c r="AV236" s="1">
        <f t="shared" si="431"/>
        <v>2</v>
      </c>
      <c r="AW236" s="1">
        <f t="shared" si="432"/>
        <v>0</v>
      </c>
      <c r="AX236" s="1">
        <f t="shared" si="433"/>
        <v>2</v>
      </c>
      <c r="AY236" s="1" t="str">
        <f t="shared" si="436"/>
        <v>Joan Figueras</v>
      </c>
      <c r="AZ236" s="1" t="b">
        <f t="shared" si="437"/>
        <v>0</v>
      </c>
      <c r="BA236" s="1" t="str">
        <f t="shared" si="438"/>
        <v>Joan Figueras</v>
      </c>
      <c r="BB236" s="1">
        <f t="shared" si="439"/>
        <v>9</v>
      </c>
    </row>
    <row r="237" spans="1:54" ht="12.75" customHeight="1">
      <c r="A237" s="178"/>
      <c r="B237" s="55">
        <v>17</v>
      </c>
      <c r="C237" s="55">
        <v>17</v>
      </c>
      <c r="D237" s="54" t="str">
        <f>VLOOKUP((B237*10)+1,'Llistat de jugadors'!$O$3:$AQ$322,29,0)</f>
        <v>Biel Poch</v>
      </c>
      <c r="E237" s="13">
        <v>6</v>
      </c>
      <c r="F237" s="13">
        <v>10</v>
      </c>
      <c r="G237" s="13">
        <v>6</v>
      </c>
      <c r="H237" s="55">
        <f t="shared" si="401"/>
        <v>22</v>
      </c>
      <c r="I237" s="54">
        <f t="shared" si="402"/>
        <v>1</v>
      </c>
      <c r="J237" s="54">
        <f t="shared" si="403"/>
        <v>2</v>
      </c>
      <c r="K237" s="54">
        <f t="shared" si="404"/>
        <v>0</v>
      </c>
      <c r="L237" s="54">
        <f t="shared" si="405"/>
        <v>0</v>
      </c>
      <c r="M237" s="54">
        <f t="shared" si="406"/>
        <v>0</v>
      </c>
      <c r="N237" s="54">
        <f t="shared" si="407"/>
        <v>0</v>
      </c>
      <c r="O237" s="54">
        <f t="shared" si="408"/>
        <v>0</v>
      </c>
      <c r="P237" s="55">
        <v>17</v>
      </c>
      <c r="Q237" s="54" t="str">
        <f t="shared" si="409"/>
        <v>Biel Poch</v>
      </c>
      <c r="R237" s="12">
        <v>10</v>
      </c>
      <c r="S237" s="12">
        <v>6</v>
      </c>
      <c r="T237" s="12">
        <v>6</v>
      </c>
      <c r="U237" s="54">
        <f t="shared" si="410"/>
        <v>22</v>
      </c>
      <c r="V237" s="54">
        <f t="shared" si="411"/>
        <v>1</v>
      </c>
      <c r="W237" s="54">
        <f t="shared" si="434"/>
        <v>2</v>
      </c>
      <c r="X237" s="54">
        <f t="shared" si="435"/>
        <v>0</v>
      </c>
      <c r="Y237" s="54">
        <f t="shared" si="412"/>
        <v>0</v>
      </c>
      <c r="Z237" s="54">
        <f t="shared" si="413"/>
        <v>0</v>
      </c>
      <c r="AA237" s="54">
        <f t="shared" si="414"/>
        <v>0</v>
      </c>
      <c r="AB237" s="54">
        <f t="shared" si="415"/>
        <v>0</v>
      </c>
      <c r="AC237" s="55">
        <v>17</v>
      </c>
      <c r="AD237" s="54" t="str">
        <f t="shared" si="416"/>
        <v>Biel Poch</v>
      </c>
      <c r="AE237" s="12">
        <v>6</v>
      </c>
      <c r="AF237" s="12">
        <v>10</v>
      </c>
      <c r="AG237" s="12">
        <v>6</v>
      </c>
      <c r="AH237" s="54">
        <f t="shared" si="417"/>
        <v>22</v>
      </c>
      <c r="AI237" s="54">
        <f t="shared" si="418"/>
        <v>1</v>
      </c>
      <c r="AJ237" s="54">
        <f t="shared" si="419"/>
        <v>2</v>
      </c>
      <c r="AK237" s="54">
        <f t="shared" si="420"/>
        <v>0</v>
      </c>
      <c r="AL237" s="54">
        <f t="shared" si="421"/>
        <v>0</v>
      </c>
      <c r="AM237" s="54">
        <f t="shared" si="422"/>
        <v>0</v>
      </c>
      <c r="AN237" s="54">
        <f t="shared" si="423"/>
        <v>0</v>
      </c>
      <c r="AO237" s="54">
        <f t="shared" si="424"/>
        <v>0</v>
      </c>
      <c r="AP237" s="54">
        <f t="shared" si="425"/>
        <v>66</v>
      </c>
      <c r="AQ237" s="54">
        <f t="shared" si="426"/>
        <v>7.333333333333333</v>
      </c>
      <c r="AR237" s="58">
        <f t="shared" si="427"/>
        <v>3</v>
      </c>
      <c r="AS237" s="1">
        <f t="shared" si="428"/>
        <v>6</v>
      </c>
      <c r="AT237" s="1">
        <f t="shared" si="429"/>
        <v>0</v>
      </c>
      <c r="AU237" s="1">
        <f t="shared" si="430"/>
        <v>0</v>
      </c>
      <c r="AV237" s="1">
        <f t="shared" si="431"/>
        <v>0</v>
      </c>
      <c r="AW237" s="1">
        <f t="shared" si="432"/>
        <v>0</v>
      </c>
      <c r="AX237" s="1">
        <f t="shared" si="433"/>
        <v>0</v>
      </c>
      <c r="AY237" s="1" t="str">
        <f t="shared" si="436"/>
        <v>Biel Poch</v>
      </c>
      <c r="AZ237" s="1" t="b">
        <f t="shared" si="437"/>
        <v>0</v>
      </c>
      <c r="BA237" s="1" t="str">
        <f t="shared" si="438"/>
        <v>Biel Poch</v>
      </c>
      <c r="BB237" s="1">
        <f t="shared" si="439"/>
        <v>9</v>
      </c>
    </row>
    <row r="238" spans="1:54" ht="12.75" customHeight="1">
      <c r="A238" s="178"/>
      <c r="B238" s="55">
        <v>18</v>
      </c>
      <c r="C238" s="55">
        <v>18</v>
      </c>
      <c r="D238" s="54" t="str">
        <f>VLOOKUP((B238*10)+1,'Llistat de jugadors'!$O$3:$AQ$322,29,0)</f>
        <v>Jana Martí</v>
      </c>
      <c r="E238" s="13">
        <v>0</v>
      </c>
      <c r="F238" s="13">
        <v>0</v>
      </c>
      <c r="G238" s="13">
        <v>1</v>
      </c>
      <c r="H238" s="55">
        <f t="shared" si="401"/>
        <v>1</v>
      </c>
      <c r="I238" s="54">
        <f t="shared" si="402"/>
        <v>0</v>
      </c>
      <c r="J238" s="54">
        <f t="shared" si="403"/>
        <v>0</v>
      </c>
      <c r="K238" s="54">
        <f t="shared" si="404"/>
        <v>0</v>
      </c>
      <c r="L238" s="54">
        <f t="shared" si="405"/>
        <v>0</v>
      </c>
      <c r="M238" s="54">
        <f t="shared" si="406"/>
        <v>0</v>
      </c>
      <c r="N238" s="54">
        <f t="shared" si="407"/>
        <v>1</v>
      </c>
      <c r="O238" s="54">
        <f t="shared" si="408"/>
        <v>2</v>
      </c>
      <c r="P238" s="55">
        <v>18</v>
      </c>
      <c r="Q238" s="54" t="str">
        <f t="shared" si="409"/>
        <v>Jana Martí</v>
      </c>
      <c r="R238" s="12">
        <v>0</v>
      </c>
      <c r="S238" s="12">
        <v>3</v>
      </c>
      <c r="T238" s="12">
        <v>2</v>
      </c>
      <c r="U238" s="54">
        <f t="shared" si="410"/>
        <v>5</v>
      </c>
      <c r="V238" s="54">
        <f t="shared" si="411"/>
        <v>0</v>
      </c>
      <c r="W238" s="54">
        <f t="shared" si="434"/>
        <v>0</v>
      </c>
      <c r="X238" s="54">
        <f t="shared" si="435"/>
        <v>0</v>
      </c>
      <c r="Y238" s="54">
        <f t="shared" si="412"/>
        <v>1</v>
      </c>
      <c r="Z238" s="54">
        <f t="shared" si="413"/>
        <v>1</v>
      </c>
      <c r="AA238" s="54">
        <f t="shared" si="414"/>
        <v>0</v>
      </c>
      <c r="AB238" s="54">
        <f t="shared" si="415"/>
        <v>1</v>
      </c>
      <c r="AC238" s="55">
        <v>18</v>
      </c>
      <c r="AD238" s="54" t="str">
        <f t="shared" si="416"/>
        <v>Jana Martí</v>
      </c>
      <c r="AE238" s="12">
        <v>3</v>
      </c>
      <c r="AF238" s="12">
        <v>4</v>
      </c>
      <c r="AG238" s="12">
        <v>3</v>
      </c>
      <c r="AH238" s="54">
        <f t="shared" si="417"/>
        <v>10</v>
      </c>
      <c r="AI238" s="54">
        <f t="shared" si="418"/>
        <v>0</v>
      </c>
      <c r="AJ238" s="54">
        <f t="shared" si="419"/>
        <v>0</v>
      </c>
      <c r="AK238" s="54">
        <f t="shared" si="420"/>
        <v>1</v>
      </c>
      <c r="AL238" s="54">
        <f t="shared" si="421"/>
        <v>2</v>
      </c>
      <c r="AM238" s="54">
        <f t="shared" si="422"/>
        <v>0</v>
      </c>
      <c r="AN238" s="54">
        <f t="shared" si="423"/>
        <v>0</v>
      </c>
      <c r="AO238" s="54">
        <f t="shared" si="424"/>
        <v>0</v>
      </c>
      <c r="AP238" s="54">
        <f t="shared" si="425"/>
        <v>16</v>
      </c>
      <c r="AQ238" s="54">
        <f t="shared" si="426"/>
        <v>1.7777777777777777</v>
      </c>
      <c r="AR238" s="58">
        <f t="shared" si="427"/>
        <v>0</v>
      </c>
      <c r="AS238" s="1">
        <f t="shared" si="428"/>
        <v>0</v>
      </c>
      <c r="AT238" s="1">
        <f t="shared" si="429"/>
        <v>1</v>
      </c>
      <c r="AU238" s="1">
        <f t="shared" si="430"/>
        <v>3</v>
      </c>
      <c r="AV238" s="1">
        <f t="shared" si="431"/>
        <v>1</v>
      </c>
      <c r="AW238" s="1">
        <f t="shared" si="432"/>
        <v>1</v>
      </c>
      <c r="AX238" s="1">
        <f t="shared" si="433"/>
        <v>3</v>
      </c>
      <c r="AY238" s="1" t="str">
        <f t="shared" si="436"/>
        <v>Jana Martí</v>
      </c>
      <c r="AZ238" s="1" t="b">
        <f t="shared" si="437"/>
        <v>0</v>
      </c>
      <c r="BA238" s="1" t="str">
        <f t="shared" si="438"/>
        <v>Jana Martí</v>
      </c>
      <c r="BB238" s="1">
        <f t="shared" si="439"/>
        <v>9</v>
      </c>
    </row>
    <row r="239" spans="1:54" ht="12.75" customHeight="1">
      <c r="A239" s="178"/>
      <c r="B239" s="55">
        <v>19</v>
      </c>
      <c r="C239" s="55">
        <v>1</v>
      </c>
      <c r="D239" s="54" t="str">
        <f>VLOOKUP((B239*10)+1,'Llistat de jugadors'!$O$3:$AQ$322,29,0)</f>
        <v>Jan Caupena</v>
      </c>
      <c r="E239" s="13">
        <v>3</v>
      </c>
      <c r="F239" s="13">
        <v>4</v>
      </c>
      <c r="G239" s="13">
        <v>10</v>
      </c>
      <c r="H239" s="55">
        <f t="shared" si="401"/>
        <v>17</v>
      </c>
      <c r="I239" s="54">
        <f t="shared" si="402"/>
        <v>1</v>
      </c>
      <c r="J239" s="54">
        <f t="shared" si="403"/>
        <v>0</v>
      </c>
      <c r="K239" s="54">
        <f t="shared" si="404"/>
        <v>1</v>
      </c>
      <c r="L239" s="54">
        <f t="shared" si="405"/>
        <v>1</v>
      </c>
      <c r="M239" s="54">
        <f t="shared" si="406"/>
        <v>0</v>
      </c>
      <c r="N239" s="54">
        <f t="shared" si="407"/>
        <v>0</v>
      </c>
      <c r="O239" s="54">
        <f t="shared" si="408"/>
        <v>0</v>
      </c>
      <c r="P239" s="55">
        <v>19</v>
      </c>
      <c r="Q239" s="54" t="str">
        <f t="shared" si="409"/>
        <v>Jan Caupena</v>
      </c>
      <c r="R239" s="12">
        <v>10</v>
      </c>
      <c r="S239" s="12">
        <v>4</v>
      </c>
      <c r="T239" s="12">
        <v>6</v>
      </c>
      <c r="U239" s="54">
        <f t="shared" si="410"/>
        <v>20</v>
      </c>
      <c r="V239" s="54">
        <f t="shared" si="411"/>
        <v>1</v>
      </c>
      <c r="W239" s="54">
        <f t="shared" si="434"/>
        <v>1</v>
      </c>
      <c r="X239" s="54">
        <f t="shared" si="435"/>
        <v>1</v>
      </c>
      <c r="Y239" s="54">
        <f t="shared" si="412"/>
        <v>0</v>
      </c>
      <c r="Z239" s="54">
        <f t="shared" si="413"/>
        <v>0</v>
      </c>
      <c r="AA239" s="54">
        <f t="shared" si="414"/>
        <v>0</v>
      </c>
      <c r="AB239" s="54">
        <f t="shared" si="415"/>
        <v>0</v>
      </c>
      <c r="AC239" s="55">
        <v>19</v>
      </c>
      <c r="AD239" s="54" t="str">
        <f t="shared" si="416"/>
        <v>Jan Caupena</v>
      </c>
      <c r="AE239" s="12">
        <v>4</v>
      </c>
      <c r="AF239" s="12">
        <v>10</v>
      </c>
      <c r="AG239" s="12">
        <v>4</v>
      </c>
      <c r="AH239" s="54">
        <f t="shared" si="417"/>
        <v>18</v>
      </c>
      <c r="AI239" s="54">
        <f t="shared" si="418"/>
        <v>1</v>
      </c>
      <c r="AJ239" s="54">
        <f t="shared" si="419"/>
        <v>0</v>
      </c>
      <c r="AK239" s="54">
        <f t="shared" si="420"/>
        <v>2</v>
      </c>
      <c r="AL239" s="54">
        <f t="shared" si="421"/>
        <v>0</v>
      </c>
      <c r="AM239" s="54">
        <f t="shared" si="422"/>
        <v>0</v>
      </c>
      <c r="AN239" s="54">
        <f t="shared" si="423"/>
        <v>0</v>
      </c>
      <c r="AO239" s="54">
        <f t="shared" si="424"/>
        <v>0</v>
      </c>
      <c r="AP239" s="54">
        <f t="shared" si="425"/>
        <v>55</v>
      </c>
      <c r="AQ239" s="54">
        <f t="shared" si="426"/>
        <v>6.1111111111111107</v>
      </c>
      <c r="AR239" s="58">
        <f t="shared" si="427"/>
        <v>3</v>
      </c>
      <c r="AS239" s="1">
        <f t="shared" si="428"/>
        <v>1</v>
      </c>
      <c r="AT239" s="1">
        <f t="shared" si="429"/>
        <v>4</v>
      </c>
      <c r="AU239" s="1">
        <f t="shared" si="430"/>
        <v>1</v>
      </c>
      <c r="AV239" s="1">
        <f t="shared" si="431"/>
        <v>0</v>
      </c>
      <c r="AW239" s="1">
        <f t="shared" si="432"/>
        <v>0</v>
      </c>
      <c r="AX239" s="1">
        <f t="shared" si="433"/>
        <v>0</v>
      </c>
      <c r="AY239" s="1" t="str">
        <f t="shared" si="436"/>
        <v>Jan Caupena</v>
      </c>
      <c r="AZ239" s="1" t="b">
        <f t="shared" si="437"/>
        <v>0</v>
      </c>
      <c r="BA239" s="1" t="str">
        <f t="shared" si="438"/>
        <v>Jan Caupena</v>
      </c>
      <c r="BB239" s="1">
        <f t="shared" si="439"/>
        <v>9</v>
      </c>
    </row>
    <row r="240" spans="1:54">
      <c r="A240" s="178"/>
      <c r="B240" s="55">
        <v>20</v>
      </c>
      <c r="C240" s="55">
        <v>2</v>
      </c>
      <c r="D240" s="54" t="str">
        <f>VLOOKUP((B240*10)+1,'Llistat de jugadors'!$O$3:$AQ$322,29,0)</f>
        <v>Pilar Seguer</v>
      </c>
      <c r="E240" s="13">
        <v>0</v>
      </c>
      <c r="F240" s="13">
        <v>0</v>
      </c>
      <c r="G240" s="13">
        <v>0</v>
      </c>
      <c r="H240" s="55">
        <f t="shared" si="401"/>
        <v>0</v>
      </c>
      <c r="I240" s="54">
        <f t="shared" si="402"/>
        <v>0</v>
      </c>
      <c r="J240" s="54">
        <f t="shared" si="403"/>
        <v>0</v>
      </c>
      <c r="K240" s="54">
        <f t="shared" si="404"/>
        <v>0</v>
      </c>
      <c r="L240" s="54">
        <f t="shared" si="405"/>
        <v>0</v>
      </c>
      <c r="M240" s="54">
        <f t="shared" si="406"/>
        <v>0</v>
      </c>
      <c r="N240" s="54">
        <f t="shared" si="407"/>
        <v>0</v>
      </c>
      <c r="O240" s="54">
        <f t="shared" si="408"/>
        <v>3</v>
      </c>
      <c r="P240" s="55">
        <v>20</v>
      </c>
      <c r="Q240" s="54" t="str">
        <f t="shared" si="409"/>
        <v>Pilar Seguer</v>
      </c>
      <c r="R240" s="12">
        <v>1</v>
      </c>
      <c r="S240" s="12">
        <v>1</v>
      </c>
      <c r="T240" s="12">
        <v>0</v>
      </c>
      <c r="U240" s="54">
        <f t="shared" si="410"/>
        <v>2</v>
      </c>
      <c r="V240" s="54">
        <f t="shared" si="411"/>
        <v>0</v>
      </c>
      <c r="W240" s="54">
        <f t="shared" si="434"/>
        <v>0</v>
      </c>
      <c r="X240" s="54">
        <f t="shared" si="435"/>
        <v>0</v>
      </c>
      <c r="Y240" s="54">
        <f t="shared" si="412"/>
        <v>0</v>
      </c>
      <c r="Z240" s="54">
        <f t="shared" si="413"/>
        <v>0</v>
      </c>
      <c r="AA240" s="54">
        <f t="shared" si="414"/>
        <v>2</v>
      </c>
      <c r="AB240" s="54">
        <f t="shared" si="415"/>
        <v>1</v>
      </c>
      <c r="AC240" s="55">
        <v>20</v>
      </c>
      <c r="AD240" s="54" t="str">
        <f t="shared" si="416"/>
        <v>Pilar Seguer</v>
      </c>
      <c r="AE240" s="12">
        <v>3</v>
      </c>
      <c r="AF240" s="12">
        <v>0</v>
      </c>
      <c r="AG240" s="12">
        <v>1</v>
      </c>
      <c r="AH240" s="54">
        <f t="shared" si="417"/>
        <v>4</v>
      </c>
      <c r="AI240" s="54">
        <f t="shared" si="418"/>
        <v>0</v>
      </c>
      <c r="AJ240" s="54">
        <f t="shared" si="419"/>
        <v>0</v>
      </c>
      <c r="AK240" s="54">
        <f t="shared" si="420"/>
        <v>0</v>
      </c>
      <c r="AL240" s="54">
        <f t="shared" si="421"/>
        <v>1</v>
      </c>
      <c r="AM240" s="54">
        <f t="shared" si="422"/>
        <v>0</v>
      </c>
      <c r="AN240" s="54">
        <f t="shared" si="423"/>
        <v>1</v>
      </c>
      <c r="AO240" s="54">
        <f t="shared" si="424"/>
        <v>1</v>
      </c>
      <c r="AP240" s="54">
        <f t="shared" si="425"/>
        <v>6</v>
      </c>
      <c r="AQ240" s="54">
        <f t="shared" si="426"/>
        <v>0.66666666666666663</v>
      </c>
      <c r="AR240" s="58">
        <f t="shared" si="427"/>
        <v>0</v>
      </c>
      <c r="AS240" s="1">
        <f t="shared" si="428"/>
        <v>0</v>
      </c>
      <c r="AT240" s="1">
        <f t="shared" si="429"/>
        <v>0</v>
      </c>
      <c r="AU240" s="1">
        <f t="shared" si="430"/>
        <v>1</v>
      </c>
      <c r="AV240" s="1">
        <f t="shared" si="431"/>
        <v>0</v>
      </c>
      <c r="AW240" s="1">
        <f t="shared" si="432"/>
        <v>3</v>
      </c>
      <c r="AX240" s="1">
        <f t="shared" si="433"/>
        <v>5</v>
      </c>
      <c r="AY240" s="1" t="str">
        <f t="shared" si="436"/>
        <v>Pilar Seguer</v>
      </c>
      <c r="AZ240" s="1" t="b">
        <f t="shared" si="437"/>
        <v>0</v>
      </c>
      <c r="BA240" s="1" t="str">
        <f t="shared" si="438"/>
        <v>Pilar Seguer</v>
      </c>
      <c r="BB240" s="1">
        <f t="shared" si="439"/>
        <v>9</v>
      </c>
    </row>
    <row r="241" spans="1:54">
      <c r="A241" s="178"/>
      <c r="B241" s="55">
        <v>21</v>
      </c>
      <c r="C241" s="55">
        <v>3</v>
      </c>
      <c r="D241" s="54" t="str">
        <f>VLOOKUP((B241*10)+1,'Llistat de jugadors'!$O$3:$AQ$322,29,0)</f>
        <v>Sofia Alcover</v>
      </c>
      <c r="E241" s="13">
        <v>10</v>
      </c>
      <c r="F241" s="13">
        <v>10</v>
      </c>
      <c r="G241" s="13">
        <v>10</v>
      </c>
      <c r="H241" s="55">
        <f t="shared" si="401"/>
        <v>30</v>
      </c>
      <c r="I241" s="54">
        <f t="shared" si="402"/>
        <v>3</v>
      </c>
      <c r="J241" s="54">
        <f t="shared" si="403"/>
        <v>0</v>
      </c>
      <c r="K241" s="54">
        <f t="shared" si="404"/>
        <v>0</v>
      </c>
      <c r="L241" s="54">
        <f t="shared" si="405"/>
        <v>0</v>
      </c>
      <c r="M241" s="54">
        <f t="shared" si="406"/>
        <v>0</v>
      </c>
      <c r="N241" s="54">
        <f t="shared" si="407"/>
        <v>0</v>
      </c>
      <c r="O241" s="54">
        <f t="shared" si="408"/>
        <v>0</v>
      </c>
      <c r="P241" s="55">
        <v>21</v>
      </c>
      <c r="Q241" s="54" t="str">
        <f t="shared" si="409"/>
        <v>Sofia Alcover</v>
      </c>
      <c r="R241" s="12">
        <v>6</v>
      </c>
      <c r="S241" s="12">
        <v>10</v>
      </c>
      <c r="T241" s="12">
        <v>3</v>
      </c>
      <c r="U241" s="54">
        <f t="shared" si="410"/>
        <v>19</v>
      </c>
      <c r="V241" s="54">
        <f t="shared" si="411"/>
        <v>1</v>
      </c>
      <c r="W241" s="54">
        <f t="shared" si="434"/>
        <v>1</v>
      </c>
      <c r="X241" s="54">
        <f t="shared" si="435"/>
        <v>0</v>
      </c>
      <c r="Y241" s="54">
        <f t="shared" si="412"/>
        <v>1</v>
      </c>
      <c r="Z241" s="54">
        <f t="shared" si="413"/>
        <v>0</v>
      </c>
      <c r="AA241" s="54">
        <f t="shared" si="414"/>
        <v>0</v>
      </c>
      <c r="AB241" s="54">
        <f t="shared" si="415"/>
        <v>0</v>
      </c>
      <c r="AC241" s="55">
        <v>21</v>
      </c>
      <c r="AD241" s="54" t="str">
        <f t="shared" si="416"/>
        <v>Sofia Alcover</v>
      </c>
      <c r="AE241" s="12">
        <v>4</v>
      </c>
      <c r="AF241" s="12">
        <v>3</v>
      </c>
      <c r="AG241" s="12">
        <v>10</v>
      </c>
      <c r="AH241" s="54">
        <f t="shared" si="417"/>
        <v>17</v>
      </c>
      <c r="AI241" s="54">
        <f t="shared" si="418"/>
        <v>1</v>
      </c>
      <c r="AJ241" s="54">
        <f t="shared" si="419"/>
        <v>0</v>
      </c>
      <c r="AK241" s="54">
        <f t="shared" si="420"/>
        <v>1</v>
      </c>
      <c r="AL241" s="54">
        <f t="shared" si="421"/>
        <v>1</v>
      </c>
      <c r="AM241" s="54">
        <f t="shared" si="422"/>
        <v>0</v>
      </c>
      <c r="AN241" s="54">
        <f t="shared" si="423"/>
        <v>0</v>
      </c>
      <c r="AO241" s="54">
        <f t="shared" si="424"/>
        <v>0</v>
      </c>
      <c r="AP241" s="54">
        <f t="shared" si="425"/>
        <v>66</v>
      </c>
      <c r="AQ241" s="54">
        <f t="shared" si="426"/>
        <v>7.333333333333333</v>
      </c>
      <c r="AR241" s="58">
        <f t="shared" si="427"/>
        <v>5</v>
      </c>
      <c r="AS241" s="1">
        <f t="shared" si="428"/>
        <v>1</v>
      </c>
      <c r="AT241" s="1">
        <f t="shared" si="429"/>
        <v>1</v>
      </c>
      <c r="AU241" s="1">
        <f t="shared" si="430"/>
        <v>2</v>
      </c>
      <c r="AV241" s="1">
        <f t="shared" si="431"/>
        <v>0</v>
      </c>
      <c r="AW241" s="1">
        <f t="shared" si="432"/>
        <v>0</v>
      </c>
      <c r="AX241" s="1">
        <f t="shared" si="433"/>
        <v>0</v>
      </c>
      <c r="AY241" s="1" t="str">
        <f t="shared" si="436"/>
        <v>Sofia Alcover</v>
      </c>
      <c r="AZ241" s="1" t="b">
        <f t="shared" si="437"/>
        <v>0</v>
      </c>
      <c r="BA241" s="1" t="str">
        <f t="shared" si="438"/>
        <v>Sofia Alcover</v>
      </c>
      <c r="BB241" s="1">
        <f t="shared" si="439"/>
        <v>9</v>
      </c>
    </row>
    <row r="242" spans="1:54">
      <c r="A242" s="178"/>
      <c r="B242" s="55">
        <v>22</v>
      </c>
      <c r="C242" s="55">
        <v>4</v>
      </c>
      <c r="D242" s="54" t="str">
        <f>VLOOKUP((B242*10)+1,'Llistat de jugadors'!$O$3:$AQ$322,29,0)</f>
        <v>David López</v>
      </c>
      <c r="E242" s="13">
        <v>10</v>
      </c>
      <c r="F242" s="13">
        <v>4</v>
      </c>
      <c r="G242" s="13">
        <v>10</v>
      </c>
      <c r="H242" s="55">
        <f t="shared" si="401"/>
        <v>24</v>
      </c>
      <c r="I242" s="54">
        <f t="shared" si="402"/>
        <v>2</v>
      </c>
      <c r="J242" s="54">
        <f t="shared" si="403"/>
        <v>0</v>
      </c>
      <c r="K242" s="54">
        <f t="shared" si="404"/>
        <v>1</v>
      </c>
      <c r="L242" s="54">
        <f t="shared" si="405"/>
        <v>0</v>
      </c>
      <c r="M242" s="54">
        <f t="shared" si="406"/>
        <v>0</v>
      </c>
      <c r="N242" s="54">
        <f t="shared" si="407"/>
        <v>0</v>
      </c>
      <c r="O242" s="54">
        <f t="shared" si="408"/>
        <v>0</v>
      </c>
      <c r="P242" s="55">
        <v>22</v>
      </c>
      <c r="Q242" s="54" t="str">
        <f t="shared" si="409"/>
        <v>David López</v>
      </c>
      <c r="R242" s="12">
        <v>10</v>
      </c>
      <c r="S242" s="12">
        <v>4</v>
      </c>
      <c r="T242" s="12">
        <v>10</v>
      </c>
      <c r="U242" s="54">
        <f t="shared" si="410"/>
        <v>24</v>
      </c>
      <c r="V242" s="54">
        <f t="shared" si="411"/>
        <v>2</v>
      </c>
      <c r="W242" s="54">
        <f t="shared" si="434"/>
        <v>0</v>
      </c>
      <c r="X242" s="54">
        <f t="shared" si="435"/>
        <v>1</v>
      </c>
      <c r="Y242" s="54">
        <f t="shared" si="412"/>
        <v>0</v>
      </c>
      <c r="Z242" s="54">
        <f t="shared" si="413"/>
        <v>0</v>
      </c>
      <c r="AA242" s="54">
        <f t="shared" si="414"/>
        <v>0</v>
      </c>
      <c r="AB242" s="54">
        <f t="shared" si="415"/>
        <v>0</v>
      </c>
      <c r="AC242" s="55">
        <v>22</v>
      </c>
      <c r="AD242" s="54" t="str">
        <f t="shared" si="416"/>
        <v>David López</v>
      </c>
      <c r="AE242" s="12">
        <v>10</v>
      </c>
      <c r="AF242" s="12">
        <v>6</v>
      </c>
      <c r="AG242" s="12">
        <v>10</v>
      </c>
      <c r="AH242" s="54">
        <f t="shared" si="417"/>
        <v>26</v>
      </c>
      <c r="AI242" s="54">
        <f t="shared" si="418"/>
        <v>2</v>
      </c>
      <c r="AJ242" s="54">
        <f t="shared" si="419"/>
        <v>1</v>
      </c>
      <c r="AK242" s="54">
        <f t="shared" si="420"/>
        <v>0</v>
      </c>
      <c r="AL242" s="54">
        <f t="shared" si="421"/>
        <v>0</v>
      </c>
      <c r="AM242" s="54">
        <f t="shared" si="422"/>
        <v>0</v>
      </c>
      <c r="AN242" s="54">
        <f t="shared" si="423"/>
        <v>0</v>
      </c>
      <c r="AO242" s="54">
        <f t="shared" si="424"/>
        <v>0</v>
      </c>
      <c r="AP242" s="54">
        <f t="shared" si="425"/>
        <v>74</v>
      </c>
      <c r="AQ242" s="54">
        <f t="shared" si="426"/>
        <v>8.2222222222222214</v>
      </c>
      <c r="AR242" s="58">
        <f t="shared" si="427"/>
        <v>6</v>
      </c>
      <c r="AS242" s="1">
        <f t="shared" si="428"/>
        <v>1</v>
      </c>
      <c r="AT242" s="1">
        <f t="shared" si="429"/>
        <v>2</v>
      </c>
      <c r="AU242" s="1">
        <f t="shared" si="430"/>
        <v>0</v>
      </c>
      <c r="AV242" s="1">
        <f t="shared" si="431"/>
        <v>0</v>
      </c>
      <c r="AW242" s="1">
        <f t="shared" si="432"/>
        <v>0</v>
      </c>
      <c r="AX242" s="1">
        <f t="shared" si="433"/>
        <v>0</v>
      </c>
      <c r="AY242" s="1" t="str">
        <f t="shared" si="436"/>
        <v>David López</v>
      </c>
      <c r="AZ242" s="1" t="b">
        <f t="shared" si="437"/>
        <v>0</v>
      </c>
      <c r="BA242" s="1" t="str">
        <f t="shared" si="438"/>
        <v>David López</v>
      </c>
      <c r="BB242" s="1">
        <f t="shared" si="439"/>
        <v>9</v>
      </c>
    </row>
    <row r="243" spans="1:54">
      <c r="A243" s="178"/>
      <c r="B243" s="55">
        <v>23</v>
      </c>
      <c r="C243" s="55">
        <v>5</v>
      </c>
      <c r="D243" s="54" t="str">
        <f>VLOOKUP((B243*10)+1,'Llistat de jugadors'!$O$3:$AQ$322,29,0)</f>
        <v>Francisco Romera</v>
      </c>
      <c r="E243" s="13">
        <v>10</v>
      </c>
      <c r="F243" s="13">
        <v>3</v>
      </c>
      <c r="G243" s="13">
        <v>3</v>
      </c>
      <c r="H243" s="55">
        <f t="shared" si="401"/>
        <v>16</v>
      </c>
      <c r="I243" s="54">
        <f t="shared" si="402"/>
        <v>1</v>
      </c>
      <c r="J243" s="54">
        <f t="shared" si="403"/>
        <v>0</v>
      </c>
      <c r="K243" s="54">
        <f t="shared" si="404"/>
        <v>0</v>
      </c>
      <c r="L243" s="54">
        <f t="shared" si="405"/>
        <v>2</v>
      </c>
      <c r="M243" s="54">
        <f t="shared" si="406"/>
        <v>0</v>
      </c>
      <c r="N243" s="54">
        <f t="shared" si="407"/>
        <v>0</v>
      </c>
      <c r="O243" s="54">
        <f t="shared" si="408"/>
        <v>0</v>
      </c>
      <c r="P243" s="55">
        <v>23</v>
      </c>
      <c r="Q243" s="54" t="str">
        <f t="shared" si="409"/>
        <v>Francisco Romera</v>
      </c>
      <c r="R243" s="12">
        <v>6</v>
      </c>
      <c r="S243" s="12">
        <v>10</v>
      </c>
      <c r="T243" s="12">
        <v>10</v>
      </c>
      <c r="U243" s="54">
        <f t="shared" si="410"/>
        <v>26</v>
      </c>
      <c r="V243" s="54">
        <f t="shared" si="411"/>
        <v>2</v>
      </c>
      <c r="W243" s="54">
        <f t="shared" si="434"/>
        <v>1</v>
      </c>
      <c r="X243" s="54">
        <f t="shared" si="435"/>
        <v>0</v>
      </c>
      <c r="Y243" s="54">
        <f t="shared" si="412"/>
        <v>0</v>
      </c>
      <c r="Z243" s="54">
        <f t="shared" si="413"/>
        <v>0</v>
      </c>
      <c r="AA243" s="54">
        <f t="shared" si="414"/>
        <v>0</v>
      </c>
      <c r="AB243" s="54">
        <f t="shared" si="415"/>
        <v>0</v>
      </c>
      <c r="AC243" s="55">
        <v>23</v>
      </c>
      <c r="AD243" s="54" t="str">
        <f t="shared" si="416"/>
        <v>Francisco Romera</v>
      </c>
      <c r="AE243" s="12">
        <v>2</v>
      </c>
      <c r="AF243" s="12">
        <v>10</v>
      </c>
      <c r="AG243" s="12">
        <v>1</v>
      </c>
      <c r="AH243" s="54">
        <f t="shared" si="417"/>
        <v>13</v>
      </c>
      <c r="AI243" s="54">
        <f t="shared" si="418"/>
        <v>1</v>
      </c>
      <c r="AJ243" s="54">
        <f t="shared" si="419"/>
        <v>0</v>
      </c>
      <c r="AK243" s="54">
        <f t="shared" si="420"/>
        <v>0</v>
      </c>
      <c r="AL243" s="54">
        <f t="shared" si="421"/>
        <v>0</v>
      </c>
      <c r="AM243" s="54">
        <f t="shared" si="422"/>
        <v>1</v>
      </c>
      <c r="AN243" s="54">
        <f t="shared" si="423"/>
        <v>1</v>
      </c>
      <c r="AO243" s="54">
        <f t="shared" si="424"/>
        <v>0</v>
      </c>
      <c r="AP243" s="54">
        <f t="shared" si="425"/>
        <v>55</v>
      </c>
      <c r="AQ243" s="54">
        <f t="shared" si="426"/>
        <v>6.1111111111111107</v>
      </c>
      <c r="AR243" s="58">
        <f t="shared" si="427"/>
        <v>4</v>
      </c>
      <c r="AS243" s="1">
        <f t="shared" si="428"/>
        <v>1</v>
      </c>
      <c r="AT243" s="1">
        <f t="shared" si="429"/>
        <v>0</v>
      </c>
      <c r="AU243" s="1">
        <f t="shared" si="430"/>
        <v>2</v>
      </c>
      <c r="AV243" s="1">
        <f t="shared" si="431"/>
        <v>1</v>
      </c>
      <c r="AW243" s="1">
        <f t="shared" si="432"/>
        <v>1</v>
      </c>
      <c r="AX243" s="1">
        <f t="shared" si="433"/>
        <v>0</v>
      </c>
      <c r="AY243" s="1" t="str">
        <f t="shared" si="436"/>
        <v>Francisco Romera</v>
      </c>
      <c r="AZ243" s="1" t="b">
        <f t="shared" si="437"/>
        <v>0</v>
      </c>
      <c r="BA243" s="1" t="str">
        <f t="shared" si="438"/>
        <v>Francisco Romera</v>
      </c>
      <c r="BB243" s="1">
        <f t="shared" si="439"/>
        <v>9</v>
      </c>
    </row>
    <row r="244" spans="1:54">
      <c r="A244" s="178"/>
      <c r="B244" s="55">
        <v>24</v>
      </c>
      <c r="C244" s="55">
        <v>6</v>
      </c>
      <c r="D244" s="54" t="str">
        <f>VLOOKUP((B244*10)+1,'Llistat de jugadors'!$O$3:$AQ$322,29,0)</f>
        <v>Cristina Agell</v>
      </c>
      <c r="E244" s="13">
        <v>10</v>
      </c>
      <c r="F244" s="13">
        <v>2</v>
      </c>
      <c r="G244" s="13">
        <v>4</v>
      </c>
      <c r="H244" s="55">
        <f t="shared" si="401"/>
        <v>16</v>
      </c>
      <c r="I244" s="54">
        <f t="shared" si="402"/>
        <v>1</v>
      </c>
      <c r="J244" s="54">
        <f t="shared" si="403"/>
        <v>0</v>
      </c>
      <c r="K244" s="54">
        <f t="shared" si="404"/>
        <v>1</v>
      </c>
      <c r="L244" s="54">
        <f t="shared" si="405"/>
        <v>0</v>
      </c>
      <c r="M244" s="54">
        <f t="shared" si="406"/>
        <v>1</v>
      </c>
      <c r="N244" s="54">
        <f t="shared" si="407"/>
        <v>0</v>
      </c>
      <c r="O244" s="54">
        <f t="shared" si="408"/>
        <v>0</v>
      </c>
      <c r="P244" s="55">
        <v>24</v>
      </c>
      <c r="Q244" s="54" t="str">
        <f t="shared" si="409"/>
        <v>Cristina Agell</v>
      </c>
      <c r="R244" s="12">
        <v>0</v>
      </c>
      <c r="S244" s="12">
        <v>4</v>
      </c>
      <c r="T244" s="12">
        <v>4</v>
      </c>
      <c r="U244" s="54">
        <f t="shared" si="410"/>
        <v>8</v>
      </c>
      <c r="V244" s="54">
        <f t="shared" si="411"/>
        <v>0</v>
      </c>
      <c r="W244" s="54">
        <f t="shared" si="434"/>
        <v>0</v>
      </c>
      <c r="X244" s="54">
        <f t="shared" si="435"/>
        <v>2</v>
      </c>
      <c r="Y244" s="54">
        <f t="shared" si="412"/>
        <v>0</v>
      </c>
      <c r="Z244" s="54">
        <f t="shared" si="413"/>
        <v>0</v>
      </c>
      <c r="AA244" s="54">
        <f t="shared" si="414"/>
        <v>0</v>
      </c>
      <c r="AB244" s="54">
        <f t="shared" si="415"/>
        <v>1</v>
      </c>
      <c r="AC244" s="55">
        <v>24</v>
      </c>
      <c r="AD244" s="54" t="str">
        <f t="shared" si="416"/>
        <v>Cristina Agell</v>
      </c>
      <c r="AE244" s="12">
        <v>10</v>
      </c>
      <c r="AF244" s="12">
        <v>4</v>
      </c>
      <c r="AG244" s="12">
        <v>10</v>
      </c>
      <c r="AH244" s="54">
        <f t="shared" si="417"/>
        <v>24</v>
      </c>
      <c r="AI244" s="54">
        <f t="shared" si="418"/>
        <v>2</v>
      </c>
      <c r="AJ244" s="54">
        <f t="shared" si="419"/>
        <v>0</v>
      </c>
      <c r="AK244" s="54">
        <f t="shared" si="420"/>
        <v>1</v>
      </c>
      <c r="AL244" s="54">
        <f t="shared" si="421"/>
        <v>0</v>
      </c>
      <c r="AM244" s="54">
        <f t="shared" si="422"/>
        <v>0</v>
      </c>
      <c r="AN244" s="54">
        <f t="shared" si="423"/>
        <v>0</v>
      </c>
      <c r="AO244" s="54">
        <f t="shared" si="424"/>
        <v>0</v>
      </c>
      <c r="AP244" s="54">
        <f t="shared" si="425"/>
        <v>48</v>
      </c>
      <c r="AQ244" s="54">
        <f t="shared" si="426"/>
        <v>5.333333333333333</v>
      </c>
      <c r="AR244" s="58">
        <f t="shared" si="427"/>
        <v>3</v>
      </c>
      <c r="AS244" s="1">
        <f t="shared" si="428"/>
        <v>0</v>
      </c>
      <c r="AT244" s="1">
        <f t="shared" si="429"/>
        <v>4</v>
      </c>
      <c r="AU244" s="1">
        <f t="shared" si="430"/>
        <v>0</v>
      </c>
      <c r="AV244" s="1">
        <f t="shared" si="431"/>
        <v>1</v>
      </c>
      <c r="AW244" s="1">
        <f t="shared" si="432"/>
        <v>0</v>
      </c>
      <c r="AX244" s="1">
        <f t="shared" si="433"/>
        <v>1</v>
      </c>
      <c r="AY244" s="1" t="str">
        <f t="shared" si="436"/>
        <v>Cristina Agell</v>
      </c>
      <c r="AZ244" s="1" t="b">
        <f t="shared" si="437"/>
        <v>0</v>
      </c>
      <c r="BA244" s="1" t="str">
        <f t="shared" si="438"/>
        <v>Cristina Agell</v>
      </c>
      <c r="BB244" s="1">
        <f t="shared" si="439"/>
        <v>9</v>
      </c>
    </row>
    <row r="245" spans="1:54">
      <c r="A245" s="178"/>
      <c r="B245" s="55">
        <v>25</v>
      </c>
      <c r="C245" s="55">
        <v>7</v>
      </c>
      <c r="D245" s="54" t="str">
        <f>VLOOKUP((B245*10)+1,'Llistat de jugadors'!$O$3:$AQ$322,29,0)</f>
        <v>Óscar López</v>
      </c>
      <c r="E245" s="13">
        <v>4</v>
      </c>
      <c r="F245" s="13">
        <v>4</v>
      </c>
      <c r="G245" s="13">
        <v>0</v>
      </c>
      <c r="H245" s="55">
        <f t="shared" si="401"/>
        <v>8</v>
      </c>
      <c r="I245" s="54">
        <f t="shared" si="402"/>
        <v>0</v>
      </c>
      <c r="J245" s="54">
        <f t="shared" si="403"/>
        <v>0</v>
      </c>
      <c r="K245" s="54">
        <f t="shared" si="404"/>
        <v>2</v>
      </c>
      <c r="L245" s="54">
        <f t="shared" si="405"/>
        <v>0</v>
      </c>
      <c r="M245" s="54">
        <f t="shared" si="406"/>
        <v>0</v>
      </c>
      <c r="N245" s="54">
        <f t="shared" si="407"/>
        <v>0</v>
      </c>
      <c r="O245" s="54">
        <f t="shared" si="408"/>
        <v>1</v>
      </c>
      <c r="P245" s="55">
        <v>25</v>
      </c>
      <c r="Q245" s="54" t="str">
        <f t="shared" si="409"/>
        <v>Óscar López</v>
      </c>
      <c r="R245" s="12">
        <v>10</v>
      </c>
      <c r="S245" s="12">
        <v>10</v>
      </c>
      <c r="T245" s="12">
        <v>4</v>
      </c>
      <c r="U245" s="54">
        <f t="shared" si="410"/>
        <v>24</v>
      </c>
      <c r="V245" s="54">
        <f t="shared" si="411"/>
        <v>2</v>
      </c>
      <c r="W245" s="54">
        <f t="shared" si="434"/>
        <v>0</v>
      </c>
      <c r="X245" s="54">
        <f t="shared" si="435"/>
        <v>1</v>
      </c>
      <c r="Y245" s="54">
        <f t="shared" si="412"/>
        <v>0</v>
      </c>
      <c r="Z245" s="54">
        <f t="shared" si="413"/>
        <v>0</v>
      </c>
      <c r="AA245" s="54">
        <f t="shared" si="414"/>
        <v>0</v>
      </c>
      <c r="AB245" s="54">
        <f t="shared" si="415"/>
        <v>0</v>
      </c>
      <c r="AC245" s="55">
        <v>25</v>
      </c>
      <c r="AD245" s="54" t="str">
        <f t="shared" si="416"/>
        <v>Óscar López</v>
      </c>
      <c r="AE245" s="12">
        <v>2</v>
      </c>
      <c r="AF245" s="12">
        <v>10</v>
      </c>
      <c r="AG245" s="12">
        <v>6</v>
      </c>
      <c r="AH245" s="54">
        <f t="shared" si="417"/>
        <v>18</v>
      </c>
      <c r="AI245" s="54">
        <f t="shared" si="418"/>
        <v>1</v>
      </c>
      <c r="AJ245" s="54">
        <f t="shared" si="419"/>
        <v>1</v>
      </c>
      <c r="AK245" s="54">
        <f t="shared" si="420"/>
        <v>0</v>
      </c>
      <c r="AL245" s="54">
        <f t="shared" si="421"/>
        <v>0</v>
      </c>
      <c r="AM245" s="54">
        <f t="shared" si="422"/>
        <v>1</v>
      </c>
      <c r="AN245" s="54">
        <f t="shared" si="423"/>
        <v>0</v>
      </c>
      <c r="AO245" s="54">
        <f t="shared" si="424"/>
        <v>0</v>
      </c>
      <c r="AP245" s="54">
        <f t="shared" si="425"/>
        <v>50</v>
      </c>
      <c r="AQ245" s="54">
        <f t="shared" si="426"/>
        <v>5.5555555555555554</v>
      </c>
      <c r="AR245" s="58">
        <f t="shared" si="427"/>
        <v>3</v>
      </c>
      <c r="AS245" s="1">
        <f t="shared" si="428"/>
        <v>1</v>
      </c>
      <c r="AT245" s="1">
        <f t="shared" si="429"/>
        <v>3</v>
      </c>
      <c r="AU245" s="1">
        <f t="shared" si="430"/>
        <v>0</v>
      </c>
      <c r="AV245" s="1">
        <f t="shared" si="431"/>
        <v>1</v>
      </c>
      <c r="AW245" s="1">
        <f t="shared" si="432"/>
        <v>0</v>
      </c>
      <c r="AX245" s="1">
        <f t="shared" si="433"/>
        <v>1</v>
      </c>
      <c r="AY245" s="1" t="str">
        <f t="shared" si="436"/>
        <v>Óscar López</v>
      </c>
      <c r="AZ245" s="1" t="b">
        <f t="shared" si="437"/>
        <v>0</v>
      </c>
      <c r="BA245" s="1" t="str">
        <f t="shared" si="438"/>
        <v>Óscar López</v>
      </c>
      <c r="BB245" s="1">
        <f t="shared" si="439"/>
        <v>9</v>
      </c>
    </row>
    <row r="246" spans="1:54">
      <c r="A246" s="178"/>
      <c r="B246" s="55">
        <v>26</v>
      </c>
      <c r="C246" s="55">
        <v>8</v>
      </c>
      <c r="D246" s="54" t="str">
        <f>VLOOKUP((B246*10)+1,'Llistat de jugadors'!$O$3:$AQ$322,29,0)</f>
        <v>Dan García</v>
      </c>
      <c r="E246" s="13">
        <v>3</v>
      </c>
      <c r="F246" s="13">
        <v>10</v>
      </c>
      <c r="G246" s="13">
        <v>10</v>
      </c>
      <c r="H246" s="55">
        <f t="shared" si="401"/>
        <v>23</v>
      </c>
      <c r="I246" s="54">
        <f t="shared" si="402"/>
        <v>2</v>
      </c>
      <c r="J246" s="54">
        <f t="shared" si="403"/>
        <v>0</v>
      </c>
      <c r="K246" s="54">
        <f t="shared" si="404"/>
        <v>0</v>
      </c>
      <c r="L246" s="54">
        <f t="shared" si="405"/>
        <v>1</v>
      </c>
      <c r="M246" s="54">
        <f t="shared" si="406"/>
        <v>0</v>
      </c>
      <c r="N246" s="54">
        <f t="shared" si="407"/>
        <v>0</v>
      </c>
      <c r="O246" s="54">
        <f t="shared" si="408"/>
        <v>0</v>
      </c>
      <c r="P246" s="55">
        <v>26</v>
      </c>
      <c r="Q246" s="54" t="str">
        <f t="shared" si="409"/>
        <v>Dan García</v>
      </c>
      <c r="R246" s="12">
        <v>2</v>
      </c>
      <c r="S246" s="12">
        <v>0</v>
      </c>
      <c r="T246" s="12">
        <v>6</v>
      </c>
      <c r="U246" s="54">
        <f t="shared" si="410"/>
        <v>8</v>
      </c>
      <c r="V246" s="54">
        <f t="shared" si="411"/>
        <v>0</v>
      </c>
      <c r="W246" s="54">
        <f t="shared" si="434"/>
        <v>1</v>
      </c>
      <c r="X246" s="54">
        <f t="shared" si="435"/>
        <v>0</v>
      </c>
      <c r="Y246" s="54">
        <f t="shared" si="412"/>
        <v>0</v>
      </c>
      <c r="Z246" s="54">
        <f t="shared" si="413"/>
        <v>1</v>
      </c>
      <c r="AA246" s="54">
        <f t="shared" si="414"/>
        <v>0</v>
      </c>
      <c r="AB246" s="54">
        <f t="shared" si="415"/>
        <v>1</v>
      </c>
      <c r="AC246" s="55">
        <v>26</v>
      </c>
      <c r="AD246" s="54" t="str">
        <f t="shared" si="416"/>
        <v>Dan García</v>
      </c>
      <c r="AE246" s="12">
        <v>3</v>
      </c>
      <c r="AF246" s="12">
        <v>10</v>
      </c>
      <c r="AG246" s="12">
        <v>3</v>
      </c>
      <c r="AH246" s="54">
        <f t="shared" si="417"/>
        <v>16</v>
      </c>
      <c r="AI246" s="54">
        <f t="shared" si="418"/>
        <v>1</v>
      </c>
      <c r="AJ246" s="54">
        <f t="shared" si="419"/>
        <v>0</v>
      </c>
      <c r="AK246" s="54">
        <f t="shared" si="420"/>
        <v>0</v>
      </c>
      <c r="AL246" s="54">
        <f t="shared" si="421"/>
        <v>2</v>
      </c>
      <c r="AM246" s="54">
        <f t="shared" si="422"/>
        <v>0</v>
      </c>
      <c r="AN246" s="54">
        <f t="shared" si="423"/>
        <v>0</v>
      </c>
      <c r="AO246" s="54">
        <f t="shared" si="424"/>
        <v>0</v>
      </c>
      <c r="AP246" s="54">
        <f t="shared" si="425"/>
        <v>47</v>
      </c>
      <c r="AQ246" s="54">
        <f t="shared" si="426"/>
        <v>5.2222222222222223</v>
      </c>
      <c r="AR246" s="58">
        <f t="shared" si="427"/>
        <v>3</v>
      </c>
      <c r="AS246" s="1">
        <f t="shared" si="428"/>
        <v>1</v>
      </c>
      <c r="AT246" s="1">
        <f t="shared" si="429"/>
        <v>0</v>
      </c>
      <c r="AU246" s="1">
        <f t="shared" si="430"/>
        <v>3</v>
      </c>
      <c r="AV246" s="1">
        <f t="shared" si="431"/>
        <v>1</v>
      </c>
      <c r="AW246" s="1">
        <f t="shared" si="432"/>
        <v>0</v>
      </c>
      <c r="AX246" s="1">
        <f t="shared" si="433"/>
        <v>1</v>
      </c>
      <c r="AY246" s="1" t="str">
        <f t="shared" si="436"/>
        <v>Dan García</v>
      </c>
      <c r="AZ246" s="1" t="b">
        <f t="shared" si="437"/>
        <v>0</v>
      </c>
      <c r="BA246" s="1" t="str">
        <f t="shared" si="438"/>
        <v>Dan García</v>
      </c>
      <c r="BB246" s="1">
        <f t="shared" si="439"/>
        <v>9</v>
      </c>
    </row>
    <row r="247" spans="1:54" ht="12.75" customHeight="1">
      <c r="A247" s="178"/>
      <c r="B247" s="55">
        <v>27</v>
      </c>
      <c r="C247" s="55">
        <v>9</v>
      </c>
      <c r="D247" s="54" t="str">
        <f>VLOOKUP((B247*10)+1,'Llistat de jugadors'!$O$3:$AQ$322,29,0)</f>
        <v>Txús Correa</v>
      </c>
      <c r="E247" s="13">
        <v>4</v>
      </c>
      <c r="F247" s="13">
        <v>6</v>
      </c>
      <c r="G247" s="13">
        <v>2</v>
      </c>
      <c r="H247" s="55">
        <f t="shared" si="401"/>
        <v>12</v>
      </c>
      <c r="I247" s="54">
        <f t="shared" si="402"/>
        <v>0</v>
      </c>
      <c r="J247" s="54">
        <f t="shared" si="403"/>
        <v>1</v>
      </c>
      <c r="K247" s="54">
        <f t="shared" si="404"/>
        <v>1</v>
      </c>
      <c r="L247" s="54">
        <f t="shared" si="405"/>
        <v>0</v>
      </c>
      <c r="M247" s="54">
        <f t="shared" si="406"/>
        <v>1</v>
      </c>
      <c r="N247" s="54">
        <f t="shared" si="407"/>
        <v>0</v>
      </c>
      <c r="O247" s="54">
        <f t="shared" si="408"/>
        <v>0</v>
      </c>
      <c r="P247" s="55">
        <v>27</v>
      </c>
      <c r="Q247" s="54" t="str">
        <f t="shared" si="409"/>
        <v>Txús Correa</v>
      </c>
      <c r="R247" s="12">
        <v>10</v>
      </c>
      <c r="S247" s="12">
        <v>4</v>
      </c>
      <c r="T247" s="12">
        <v>1</v>
      </c>
      <c r="U247" s="54">
        <f t="shared" si="410"/>
        <v>15</v>
      </c>
      <c r="V247" s="54">
        <f t="shared" si="411"/>
        <v>1</v>
      </c>
      <c r="W247" s="54">
        <f t="shared" si="434"/>
        <v>0</v>
      </c>
      <c r="X247" s="54">
        <f t="shared" si="435"/>
        <v>1</v>
      </c>
      <c r="Y247" s="54">
        <f t="shared" si="412"/>
        <v>0</v>
      </c>
      <c r="Z247" s="54">
        <f t="shared" si="413"/>
        <v>0</v>
      </c>
      <c r="AA247" s="54">
        <f t="shared" si="414"/>
        <v>1</v>
      </c>
      <c r="AB247" s="54">
        <f t="shared" si="415"/>
        <v>0</v>
      </c>
      <c r="AC247" s="55">
        <v>27</v>
      </c>
      <c r="AD247" s="54" t="str">
        <f t="shared" si="416"/>
        <v>Txús Correa</v>
      </c>
      <c r="AE247" s="12">
        <v>2</v>
      </c>
      <c r="AF247" s="12">
        <v>10</v>
      </c>
      <c r="AG247" s="12">
        <v>10</v>
      </c>
      <c r="AH247" s="54">
        <f t="shared" si="417"/>
        <v>22</v>
      </c>
      <c r="AI247" s="54">
        <f t="shared" si="418"/>
        <v>2</v>
      </c>
      <c r="AJ247" s="54">
        <f t="shared" si="419"/>
        <v>0</v>
      </c>
      <c r="AK247" s="54">
        <f t="shared" si="420"/>
        <v>0</v>
      </c>
      <c r="AL247" s="54">
        <f t="shared" si="421"/>
        <v>0</v>
      </c>
      <c r="AM247" s="54">
        <f t="shared" si="422"/>
        <v>1</v>
      </c>
      <c r="AN247" s="54">
        <f t="shared" si="423"/>
        <v>0</v>
      </c>
      <c r="AO247" s="54">
        <f t="shared" si="424"/>
        <v>0</v>
      </c>
      <c r="AP247" s="54">
        <f t="shared" si="425"/>
        <v>49</v>
      </c>
      <c r="AQ247" s="54">
        <f t="shared" si="426"/>
        <v>5.4444444444444446</v>
      </c>
      <c r="AR247" s="58">
        <f t="shared" si="427"/>
        <v>3</v>
      </c>
      <c r="AS247" s="1">
        <f t="shared" si="428"/>
        <v>1</v>
      </c>
      <c r="AT247" s="1">
        <f t="shared" si="429"/>
        <v>2</v>
      </c>
      <c r="AU247" s="1">
        <f t="shared" si="430"/>
        <v>0</v>
      </c>
      <c r="AV247" s="1">
        <f t="shared" si="431"/>
        <v>2</v>
      </c>
      <c r="AW247" s="1">
        <f t="shared" si="432"/>
        <v>1</v>
      </c>
      <c r="AX247" s="1">
        <f t="shared" si="433"/>
        <v>0</v>
      </c>
      <c r="AY247" s="1" t="str">
        <f t="shared" si="436"/>
        <v>Txús Correa</v>
      </c>
      <c r="AZ247" s="1" t="b">
        <f t="shared" si="437"/>
        <v>0</v>
      </c>
      <c r="BA247" s="1" t="str">
        <f t="shared" si="438"/>
        <v>Txús Correa</v>
      </c>
      <c r="BB247" s="1">
        <f t="shared" si="439"/>
        <v>9</v>
      </c>
    </row>
    <row r="248" spans="1:54" ht="12.75" customHeight="1">
      <c r="A248" s="178"/>
      <c r="B248" s="55">
        <v>28</v>
      </c>
      <c r="C248" s="55">
        <v>10</v>
      </c>
      <c r="D248" s="54" t="str">
        <f>VLOOKUP((B248*10)+1,'Llistat de jugadors'!$O$3:$AQ$322,29,0)</f>
        <v>Carlos Galobardes</v>
      </c>
      <c r="E248" s="13">
        <v>6</v>
      </c>
      <c r="F248" s="13">
        <v>6</v>
      </c>
      <c r="G248" s="13">
        <v>3</v>
      </c>
      <c r="H248" s="55">
        <f t="shared" si="401"/>
        <v>15</v>
      </c>
      <c r="I248" s="54">
        <f t="shared" si="402"/>
        <v>0</v>
      </c>
      <c r="J248" s="54">
        <f t="shared" si="403"/>
        <v>2</v>
      </c>
      <c r="K248" s="54">
        <f t="shared" si="404"/>
        <v>0</v>
      </c>
      <c r="L248" s="54">
        <f t="shared" si="405"/>
        <v>1</v>
      </c>
      <c r="M248" s="54">
        <f t="shared" si="406"/>
        <v>0</v>
      </c>
      <c r="N248" s="54">
        <f t="shared" si="407"/>
        <v>0</v>
      </c>
      <c r="O248" s="54">
        <f t="shared" si="408"/>
        <v>0</v>
      </c>
      <c r="P248" s="55">
        <v>28</v>
      </c>
      <c r="Q248" s="54" t="str">
        <f t="shared" si="409"/>
        <v>Carlos Galobardes</v>
      </c>
      <c r="R248" s="12">
        <v>4</v>
      </c>
      <c r="S248" s="12">
        <v>10</v>
      </c>
      <c r="T248" s="12">
        <v>4</v>
      </c>
      <c r="U248" s="54">
        <f t="shared" si="410"/>
        <v>18</v>
      </c>
      <c r="V248" s="54">
        <f t="shared" si="411"/>
        <v>1</v>
      </c>
      <c r="W248" s="54">
        <f t="shared" si="434"/>
        <v>0</v>
      </c>
      <c r="X248" s="54">
        <f t="shared" si="435"/>
        <v>2</v>
      </c>
      <c r="Y248" s="54">
        <f t="shared" si="412"/>
        <v>0</v>
      </c>
      <c r="Z248" s="54">
        <f t="shared" si="413"/>
        <v>0</v>
      </c>
      <c r="AA248" s="54">
        <f t="shared" si="414"/>
        <v>0</v>
      </c>
      <c r="AB248" s="54">
        <f t="shared" si="415"/>
        <v>0</v>
      </c>
      <c r="AC248" s="55">
        <v>28</v>
      </c>
      <c r="AD248" s="54" t="str">
        <f t="shared" si="416"/>
        <v>Carlos Galobardes</v>
      </c>
      <c r="AE248" s="12">
        <v>4</v>
      </c>
      <c r="AF248" s="12">
        <v>4</v>
      </c>
      <c r="AG248" s="12">
        <v>2</v>
      </c>
      <c r="AH248" s="54">
        <f t="shared" si="417"/>
        <v>10</v>
      </c>
      <c r="AI248" s="54">
        <f t="shared" si="418"/>
        <v>0</v>
      </c>
      <c r="AJ248" s="54">
        <f t="shared" si="419"/>
        <v>0</v>
      </c>
      <c r="AK248" s="54">
        <f t="shared" si="420"/>
        <v>2</v>
      </c>
      <c r="AL248" s="54">
        <f t="shared" si="421"/>
        <v>0</v>
      </c>
      <c r="AM248" s="54">
        <f t="shared" si="422"/>
        <v>1</v>
      </c>
      <c r="AN248" s="54">
        <f t="shared" si="423"/>
        <v>0</v>
      </c>
      <c r="AO248" s="54">
        <f t="shared" si="424"/>
        <v>0</v>
      </c>
      <c r="AP248" s="54">
        <f t="shared" si="425"/>
        <v>43</v>
      </c>
      <c r="AQ248" s="54">
        <f t="shared" si="426"/>
        <v>4.7777777777777777</v>
      </c>
      <c r="AR248" s="58">
        <f t="shared" si="427"/>
        <v>1</v>
      </c>
      <c r="AS248" s="1">
        <f t="shared" si="428"/>
        <v>2</v>
      </c>
      <c r="AT248" s="1">
        <f t="shared" si="429"/>
        <v>4</v>
      </c>
      <c r="AU248" s="1">
        <f t="shared" si="430"/>
        <v>1</v>
      </c>
      <c r="AV248" s="1">
        <f t="shared" si="431"/>
        <v>1</v>
      </c>
      <c r="AW248" s="1">
        <f t="shared" si="432"/>
        <v>0</v>
      </c>
      <c r="AX248" s="1">
        <f t="shared" si="433"/>
        <v>0</v>
      </c>
      <c r="AY248" s="1" t="str">
        <f t="shared" si="436"/>
        <v>Carlos Galobardes</v>
      </c>
      <c r="AZ248" s="1" t="b">
        <f t="shared" si="437"/>
        <v>0</v>
      </c>
      <c r="BA248" s="1" t="str">
        <f t="shared" si="438"/>
        <v>Carlos Galobardes</v>
      </c>
      <c r="BB248" s="1">
        <f t="shared" si="439"/>
        <v>9</v>
      </c>
    </row>
    <row r="249" spans="1:54" ht="12.75" customHeight="1">
      <c r="A249" s="178"/>
      <c r="B249" s="55">
        <v>29</v>
      </c>
      <c r="C249" s="55">
        <v>11</v>
      </c>
      <c r="D249" s="54" t="str">
        <f>VLOOKUP((B249*10)+1,'Llistat de jugadors'!$O$3:$AQ$322,29,0)</f>
        <v>Llorenç Serra</v>
      </c>
      <c r="E249" s="13">
        <v>10</v>
      </c>
      <c r="F249" s="13">
        <v>10</v>
      </c>
      <c r="G249" s="13">
        <v>4</v>
      </c>
      <c r="H249" s="55">
        <f t="shared" si="401"/>
        <v>24</v>
      </c>
      <c r="I249" s="54">
        <f t="shared" si="402"/>
        <v>2</v>
      </c>
      <c r="J249" s="54">
        <f t="shared" si="403"/>
        <v>0</v>
      </c>
      <c r="K249" s="54">
        <f t="shared" si="404"/>
        <v>1</v>
      </c>
      <c r="L249" s="54">
        <f t="shared" si="405"/>
        <v>0</v>
      </c>
      <c r="M249" s="54">
        <f t="shared" si="406"/>
        <v>0</v>
      </c>
      <c r="N249" s="54">
        <f t="shared" si="407"/>
        <v>0</v>
      </c>
      <c r="O249" s="54">
        <f t="shared" si="408"/>
        <v>0</v>
      </c>
      <c r="P249" s="55">
        <v>29</v>
      </c>
      <c r="Q249" s="54" t="str">
        <f t="shared" si="409"/>
        <v>Llorenç Serra</v>
      </c>
      <c r="R249" s="12">
        <v>6</v>
      </c>
      <c r="S249" s="12">
        <v>10</v>
      </c>
      <c r="T249" s="12">
        <v>10</v>
      </c>
      <c r="U249" s="54">
        <f t="shared" si="410"/>
        <v>26</v>
      </c>
      <c r="V249" s="54">
        <f t="shared" si="411"/>
        <v>2</v>
      </c>
      <c r="W249" s="54">
        <f t="shared" si="434"/>
        <v>1</v>
      </c>
      <c r="X249" s="54">
        <f t="shared" si="435"/>
        <v>0</v>
      </c>
      <c r="Y249" s="54">
        <f t="shared" si="412"/>
        <v>0</v>
      </c>
      <c r="Z249" s="54">
        <f t="shared" si="413"/>
        <v>0</v>
      </c>
      <c r="AA249" s="54">
        <f t="shared" si="414"/>
        <v>0</v>
      </c>
      <c r="AB249" s="54">
        <f t="shared" si="415"/>
        <v>0</v>
      </c>
      <c r="AC249" s="55">
        <v>29</v>
      </c>
      <c r="AD249" s="54" t="str">
        <f t="shared" si="416"/>
        <v>Llorenç Serra</v>
      </c>
      <c r="AE249" s="12">
        <v>10</v>
      </c>
      <c r="AF249" s="12">
        <v>6</v>
      </c>
      <c r="AG249" s="12">
        <v>10</v>
      </c>
      <c r="AH249" s="54">
        <f t="shared" si="417"/>
        <v>26</v>
      </c>
      <c r="AI249" s="54">
        <f t="shared" si="418"/>
        <v>2</v>
      </c>
      <c r="AJ249" s="54">
        <f t="shared" si="419"/>
        <v>1</v>
      </c>
      <c r="AK249" s="54">
        <f t="shared" si="420"/>
        <v>0</v>
      </c>
      <c r="AL249" s="54">
        <f t="shared" si="421"/>
        <v>0</v>
      </c>
      <c r="AM249" s="54">
        <f t="shared" si="422"/>
        <v>0</v>
      </c>
      <c r="AN249" s="54">
        <f t="shared" si="423"/>
        <v>0</v>
      </c>
      <c r="AO249" s="54">
        <f t="shared" si="424"/>
        <v>0</v>
      </c>
      <c r="AP249" s="54">
        <f t="shared" si="425"/>
        <v>76</v>
      </c>
      <c r="AQ249" s="54">
        <f t="shared" si="426"/>
        <v>8.4444444444444446</v>
      </c>
      <c r="AR249" s="58">
        <f t="shared" si="427"/>
        <v>6</v>
      </c>
      <c r="AS249" s="1">
        <f t="shared" si="428"/>
        <v>2</v>
      </c>
      <c r="AT249" s="1">
        <f t="shared" si="429"/>
        <v>1</v>
      </c>
      <c r="AU249" s="1">
        <f t="shared" si="430"/>
        <v>0</v>
      </c>
      <c r="AV249" s="1">
        <f t="shared" si="431"/>
        <v>0</v>
      </c>
      <c r="AW249" s="1">
        <f t="shared" si="432"/>
        <v>0</v>
      </c>
      <c r="AX249" s="1">
        <f t="shared" si="433"/>
        <v>0</v>
      </c>
      <c r="AY249" s="1" t="str">
        <f t="shared" si="436"/>
        <v>Llorenç Serra</v>
      </c>
      <c r="AZ249" s="1" t="b">
        <f t="shared" si="437"/>
        <v>0</v>
      </c>
      <c r="BA249" s="1" t="str">
        <f t="shared" si="438"/>
        <v>Llorenç Serra</v>
      </c>
      <c r="BB249" s="1">
        <f t="shared" si="439"/>
        <v>9</v>
      </c>
    </row>
    <row r="250" spans="1:54" ht="12.75" customHeight="1">
      <c r="A250" s="178"/>
      <c r="B250" s="55">
        <v>30</v>
      </c>
      <c r="C250" s="55">
        <v>12</v>
      </c>
      <c r="D250" s="54" t="str">
        <f>VLOOKUP((B250*10)+1,'Llistat de jugadors'!$O$3:$AQ$322,29,0)</f>
        <v>Alex Solano</v>
      </c>
      <c r="E250" s="13">
        <v>10</v>
      </c>
      <c r="F250" s="13">
        <v>10</v>
      </c>
      <c r="G250" s="13">
        <v>4</v>
      </c>
      <c r="H250" s="55">
        <f t="shared" si="401"/>
        <v>24</v>
      </c>
      <c r="I250" s="54">
        <f t="shared" si="402"/>
        <v>2</v>
      </c>
      <c r="J250" s="54">
        <f t="shared" si="403"/>
        <v>0</v>
      </c>
      <c r="K250" s="54">
        <f t="shared" si="404"/>
        <v>1</v>
      </c>
      <c r="L250" s="54">
        <f t="shared" si="405"/>
        <v>0</v>
      </c>
      <c r="M250" s="54">
        <f t="shared" si="406"/>
        <v>0</v>
      </c>
      <c r="N250" s="54">
        <f t="shared" si="407"/>
        <v>0</v>
      </c>
      <c r="O250" s="54">
        <f t="shared" si="408"/>
        <v>0</v>
      </c>
      <c r="P250" s="55">
        <v>30</v>
      </c>
      <c r="Q250" s="54" t="str">
        <f t="shared" si="409"/>
        <v>Alex Solano</v>
      </c>
      <c r="R250" s="12">
        <v>4</v>
      </c>
      <c r="S250" s="12">
        <v>4</v>
      </c>
      <c r="T250" s="12">
        <v>6</v>
      </c>
      <c r="U250" s="54">
        <f t="shared" si="410"/>
        <v>14</v>
      </c>
      <c r="V250" s="54">
        <f t="shared" si="411"/>
        <v>0</v>
      </c>
      <c r="W250" s="54">
        <f t="shared" si="434"/>
        <v>1</v>
      </c>
      <c r="X250" s="54">
        <f t="shared" si="435"/>
        <v>2</v>
      </c>
      <c r="Y250" s="54">
        <f t="shared" si="412"/>
        <v>0</v>
      </c>
      <c r="Z250" s="54">
        <f t="shared" si="413"/>
        <v>0</v>
      </c>
      <c r="AA250" s="54">
        <f t="shared" si="414"/>
        <v>0</v>
      </c>
      <c r="AB250" s="54">
        <f t="shared" si="415"/>
        <v>0</v>
      </c>
      <c r="AC250" s="55">
        <v>30</v>
      </c>
      <c r="AD250" s="54" t="str">
        <f t="shared" si="416"/>
        <v>Alex Solano</v>
      </c>
      <c r="AE250" s="12">
        <v>3</v>
      </c>
      <c r="AF250" s="12">
        <v>2</v>
      </c>
      <c r="AG250" s="12">
        <v>10</v>
      </c>
      <c r="AH250" s="54">
        <f t="shared" si="417"/>
        <v>15</v>
      </c>
      <c r="AI250" s="54">
        <f t="shared" si="418"/>
        <v>1</v>
      </c>
      <c r="AJ250" s="54">
        <f t="shared" si="419"/>
        <v>0</v>
      </c>
      <c r="AK250" s="54">
        <f t="shared" si="420"/>
        <v>0</v>
      </c>
      <c r="AL250" s="54">
        <f t="shared" si="421"/>
        <v>1</v>
      </c>
      <c r="AM250" s="54">
        <f t="shared" si="422"/>
        <v>1</v>
      </c>
      <c r="AN250" s="54">
        <f t="shared" si="423"/>
        <v>0</v>
      </c>
      <c r="AO250" s="54">
        <f t="shared" si="424"/>
        <v>0</v>
      </c>
      <c r="AP250" s="54">
        <f t="shared" si="425"/>
        <v>53</v>
      </c>
      <c r="AQ250" s="54">
        <f t="shared" si="426"/>
        <v>5.8888888888888893</v>
      </c>
      <c r="AR250" s="58">
        <f t="shared" si="427"/>
        <v>3</v>
      </c>
      <c r="AS250" s="1">
        <f t="shared" si="428"/>
        <v>1</v>
      </c>
      <c r="AT250" s="1">
        <f t="shared" si="429"/>
        <v>3</v>
      </c>
      <c r="AU250" s="1">
        <f t="shared" si="430"/>
        <v>1</v>
      </c>
      <c r="AV250" s="1">
        <f t="shared" si="431"/>
        <v>1</v>
      </c>
      <c r="AW250" s="1">
        <f t="shared" si="432"/>
        <v>0</v>
      </c>
      <c r="AX250" s="1">
        <f t="shared" si="433"/>
        <v>0</v>
      </c>
      <c r="AY250" s="1" t="str">
        <f t="shared" si="436"/>
        <v>Alex Solano</v>
      </c>
      <c r="AZ250" s="1" t="b">
        <f t="shared" si="437"/>
        <v>0</v>
      </c>
      <c r="BA250" s="1" t="str">
        <f t="shared" si="438"/>
        <v>Alex Solano</v>
      </c>
      <c r="BB250" s="1">
        <f t="shared" si="439"/>
        <v>9</v>
      </c>
    </row>
    <row r="251" spans="1:54" ht="12.75" customHeight="1">
      <c r="A251" s="178"/>
      <c r="B251" s="55">
        <v>31</v>
      </c>
      <c r="C251" s="55">
        <v>13</v>
      </c>
      <c r="D251" s="54" t="str">
        <f>VLOOKUP((B251*10)+1,'Llistat de jugadors'!$O$3:$AQ$322,29,0)</f>
        <v>Oscar Escolano</v>
      </c>
      <c r="E251" s="13">
        <v>2</v>
      </c>
      <c r="F251" s="13">
        <v>10</v>
      </c>
      <c r="G251" s="13">
        <v>10</v>
      </c>
      <c r="H251" s="55">
        <f t="shared" ref="H251:H260" si="440">E251+F251+G251</f>
        <v>22</v>
      </c>
      <c r="I251" s="54">
        <f t="shared" ref="I251:I260" si="441">COUNTIF(E251:G251,10)</f>
        <v>2</v>
      </c>
      <c r="J251" s="54">
        <f t="shared" ref="J251:J260" si="442">COUNTIF(E251:G251,6)</f>
        <v>0</v>
      </c>
      <c r="K251" s="54">
        <f t="shared" ref="K251:K260" si="443">COUNTIF(E251:G251,4)</f>
        <v>0</v>
      </c>
      <c r="L251" s="54">
        <f t="shared" ref="L251:L260" si="444">COUNTIF(E251:G251,3)</f>
        <v>0</v>
      </c>
      <c r="M251" s="54">
        <f t="shared" ref="M251:M260" si="445">COUNTIF(E251:G251,2)</f>
        <v>1</v>
      </c>
      <c r="N251" s="54">
        <f t="shared" ref="N251:N260" si="446">COUNTIF(E251:G251,1)</f>
        <v>0</v>
      </c>
      <c r="O251" s="54">
        <f t="shared" ref="O251:O260" si="447">COUNTIF(E251:G251,0)</f>
        <v>0</v>
      </c>
      <c r="P251" s="55">
        <v>31</v>
      </c>
      <c r="Q251" s="54" t="str">
        <f t="shared" ref="Q251:Q260" si="448">D251</f>
        <v>Oscar Escolano</v>
      </c>
      <c r="R251" s="12">
        <v>10</v>
      </c>
      <c r="S251" s="12">
        <v>4</v>
      </c>
      <c r="T251" s="12">
        <v>4</v>
      </c>
      <c r="U251" s="54">
        <f t="shared" ref="U251:U260" si="449">R251+S251+T251</f>
        <v>18</v>
      </c>
      <c r="V251" s="54">
        <f t="shared" ref="V251:V260" si="450">COUNTIF(R251:T251,10)</f>
        <v>1</v>
      </c>
      <c r="W251" s="54">
        <f t="shared" ref="W251:W260" si="451">COUNTIF(R251:T251,6)</f>
        <v>0</v>
      </c>
      <c r="X251" s="54">
        <f t="shared" ref="X251:X260" si="452">COUNTIF(R251:T251,4)</f>
        <v>2</v>
      </c>
      <c r="Y251" s="54">
        <f t="shared" ref="Y251:Y260" si="453">COUNTIF(R251:T251,3)</f>
        <v>0</v>
      </c>
      <c r="Z251" s="54">
        <f t="shared" ref="Z251:Z260" si="454">COUNTIF(R251:T251,2)</f>
        <v>0</v>
      </c>
      <c r="AA251" s="54">
        <f t="shared" ref="AA251:AA260" si="455">COUNTIF(R251:T251,1)</f>
        <v>0</v>
      </c>
      <c r="AB251" s="54">
        <f t="shared" ref="AB251:AB260" si="456">COUNTIF(R251:T251,0)</f>
        <v>0</v>
      </c>
      <c r="AC251" s="55">
        <v>31</v>
      </c>
      <c r="AD251" s="54" t="str">
        <f t="shared" si="416"/>
        <v>Oscar Escolano</v>
      </c>
      <c r="AE251" s="12">
        <v>2</v>
      </c>
      <c r="AF251" s="12">
        <v>1</v>
      </c>
      <c r="AG251" s="12">
        <v>0</v>
      </c>
      <c r="AH251" s="54">
        <f t="shared" ref="AH251:AH260" si="457">AE251+AF251+AG251</f>
        <v>3</v>
      </c>
      <c r="AI251" s="54">
        <f t="shared" ref="AI251:AI260" si="458">COUNTIF(AE251:AG251,10)</f>
        <v>0</v>
      </c>
      <c r="AJ251" s="54">
        <f t="shared" ref="AJ251:AJ260" si="459">COUNTIF(AE251:AG251,6)</f>
        <v>0</v>
      </c>
      <c r="AK251" s="54">
        <f t="shared" ref="AK251:AK260" si="460">COUNTIF(AE251:AG251,4)</f>
        <v>0</v>
      </c>
      <c r="AL251" s="54">
        <f t="shared" ref="AL251:AL260" si="461">COUNTIF(AE251:AG251,3)</f>
        <v>0</v>
      </c>
      <c r="AM251" s="54">
        <f t="shared" ref="AM251:AM260" si="462">COUNTIF(AE251:AG251,2)</f>
        <v>1</v>
      </c>
      <c r="AN251" s="54">
        <f t="shared" ref="AN251:AN260" si="463">COUNTIF(AE251:AG251,1)</f>
        <v>1</v>
      </c>
      <c r="AO251" s="54">
        <f t="shared" ref="AO251:AO260" si="464">COUNTIF(AE251:AG251,0)</f>
        <v>1</v>
      </c>
      <c r="AP251" s="54">
        <f t="shared" ref="AP251:AP260" si="465">H251+U251+AH251</f>
        <v>43</v>
      </c>
      <c r="AQ251" s="54">
        <f t="shared" ref="AQ251:AQ260" si="466">AVERAGE(E251:G251,R251:T251,AE251:AG251)</f>
        <v>4.7777777777777777</v>
      </c>
      <c r="AR251" s="58">
        <f t="shared" ref="AR251:AR260" si="467">I251+V251+AI251</f>
        <v>3</v>
      </c>
      <c r="AS251" s="1">
        <f t="shared" ref="AS251:AS260" si="468">J251+W251+AJ251</f>
        <v>0</v>
      </c>
      <c r="AT251" s="1">
        <f t="shared" ref="AT251:AT260" si="469">K251+X251+AK251</f>
        <v>2</v>
      </c>
      <c r="AU251" s="1">
        <f t="shared" ref="AU251:AU260" si="470">L251+Y251+AL251</f>
        <v>0</v>
      </c>
      <c r="AV251" s="1">
        <f t="shared" ref="AV251:AV260" si="471">M251+Z251+AM251</f>
        <v>2</v>
      </c>
      <c r="AW251" s="1">
        <f t="shared" ref="AW251:AW260" si="472">N251+AA251+AN251</f>
        <v>1</v>
      </c>
      <c r="AX251" s="1">
        <f t="shared" ref="AX251:AX260" si="473">O251+AB251+AO251</f>
        <v>1</v>
      </c>
      <c r="AY251" s="1" t="str">
        <f t="shared" si="436"/>
        <v>Oscar Escolano</v>
      </c>
      <c r="AZ251" s="1" t="b">
        <f t="shared" si="437"/>
        <v>0</v>
      </c>
      <c r="BA251" s="1" t="str">
        <f t="shared" si="438"/>
        <v>Oscar Escolano</v>
      </c>
      <c r="BB251" s="1">
        <f t="shared" si="439"/>
        <v>9</v>
      </c>
    </row>
    <row r="252" spans="1:54" ht="12.75" customHeight="1">
      <c r="A252" s="178"/>
      <c r="B252" s="55">
        <v>32</v>
      </c>
      <c r="C252" s="55">
        <v>14</v>
      </c>
      <c r="D252" s="54" t="str">
        <f>VLOOKUP((B252*10)+1,'Llistat de jugadors'!$O$3:$AQ$322,29,0)</f>
        <v>Carmen Casanellas</v>
      </c>
      <c r="E252" s="13">
        <v>6</v>
      </c>
      <c r="F252" s="13">
        <v>4</v>
      </c>
      <c r="G252" s="13">
        <v>2</v>
      </c>
      <c r="H252" s="55">
        <f t="shared" si="440"/>
        <v>12</v>
      </c>
      <c r="I252" s="54">
        <f t="shared" si="441"/>
        <v>0</v>
      </c>
      <c r="J252" s="54">
        <f t="shared" si="442"/>
        <v>1</v>
      </c>
      <c r="K252" s="54">
        <f t="shared" si="443"/>
        <v>1</v>
      </c>
      <c r="L252" s="54">
        <f t="shared" si="444"/>
        <v>0</v>
      </c>
      <c r="M252" s="54">
        <f t="shared" si="445"/>
        <v>1</v>
      </c>
      <c r="N252" s="54">
        <f t="shared" si="446"/>
        <v>0</v>
      </c>
      <c r="O252" s="54">
        <f t="shared" si="447"/>
        <v>0</v>
      </c>
      <c r="P252" s="55">
        <v>32</v>
      </c>
      <c r="Q252" s="54" t="str">
        <f t="shared" si="448"/>
        <v>Carmen Casanellas</v>
      </c>
      <c r="R252" s="12">
        <v>2</v>
      </c>
      <c r="S252" s="12">
        <v>2</v>
      </c>
      <c r="T252" s="12">
        <v>10</v>
      </c>
      <c r="U252" s="54">
        <f t="shared" si="449"/>
        <v>14</v>
      </c>
      <c r="V252" s="54">
        <f t="shared" si="450"/>
        <v>1</v>
      </c>
      <c r="W252" s="54">
        <f t="shared" si="451"/>
        <v>0</v>
      </c>
      <c r="X252" s="54">
        <f t="shared" si="452"/>
        <v>0</v>
      </c>
      <c r="Y252" s="54">
        <f t="shared" si="453"/>
        <v>0</v>
      </c>
      <c r="Z252" s="54">
        <f t="shared" si="454"/>
        <v>2</v>
      </c>
      <c r="AA252" s="54">
        <f t="shared" si="455"/>
        <v>0</v>
      </c>
      <c r="AB252" s="54">
        <f t="shared" si="456"/>
        <v>0</v>
      </c>
      <c r="AC252" s="55">
        <v>32</v>
      </c>
      <c r="AD252" s="54" t="str">
        <f t="shared" si="416"/>
        <v>Carmen Casanellas</v>
      </c>
      <c r="AE252" s="12">
        <v>10</v>
      </c>
      <c r="AF252" s="12">
        <v>10</v>
      </c>
      <c r="AG252" s="12">
        <v>0</v>
      </c>
      <c r="AH252" s="54">
        <f t="shared" si="457"/>
        <v>20</v>
      </c>
      <c r="AI252" s="54">
        <f t="shared" si="458"/>
        <v>2</v>
      </c>
      <c r="AJ252" s="54">
        <f t="shared" si="459"/>
        <v>0</v>
      </c>
      <c r="AK252" s="54">
        <f t="shared" si="460"/>
        <v>0</v>
      </c>
      <c r="AL252" s="54">
        <f t="shared" si="461"/>
        <v>0</v>
      </c>
      <c r="AM252" s="54">
        <f t="shared" si="462"/>
        <v>0</v>
      </c>
      <c r="AN252" s="54">
        <f t="shared" si="463"/>
        <v>0</v>
      </c>
      <c r="AO252" s="54">
        <f t="shared" si="464"/>
        <v>1</v>
      </c>
      <c r="AP252" s="54">
        <f t="shared" si="465"/>
        <v>46</v>
      </c>
      <c r="AQ252" s="54">
        <f t="shared" si="466"/>
        <v>5.1111111111111107</v>
      </c>
      <c r="AR252" s="58">
        <f t="shared" si="467"/>
        <v>3</v>
      </c>
      <c r="AS252" s="1">
        <f t="shared" si="468"/>
        <v>1</v>
      </c>
      <c r="AT252" s="1">
        <f t="shared" si="469"/>
        <v>1</v>
      </c>
      <c r="AU252" s="1">
        <f t="shared" si="470"/>
        <v>0</v>
      </c>
      <c r="AV252" s="1">
        <f t="shared" si="471"/>
        <v>3</v>
      </c>
      <c r="AW252" s="1">
        <f t="shared" si="472"/>
        <v>0</v>
      </c>
      <c r="AX252" s="1">
        <f t="shared" si="473"/>
        <v>1</v>
      </c>
      <c r="AY252" s="1" t="str">
        <f t="shared" si="436"/>
        <v>Carmen Casanellas</v>
      </c>
      <c r="AZ252" s="1" t="b">
        <f t="shared" si="437"/>
        <v>0</v>
      </c>
      <c r="BA252" s="1" t="str">
        <f t="shared" si="438"/>
        <v>Carmen Casanellas</v>
      </c>
      <c r="BB252" s="1">
        <f t="shared" si="439"/>
        <v>9</v>
      </c>
    </row>
    <row r="253" spans="1:54" ht="12.75" customHeight="1">
      <c r="A253" s="178"/>
      <c r="B253" s="55">
        <v>33</v>
      </c>
      <c r="C253" s="55">
        <v>15</v>
      </c>
      <c r="D253" s="54" t="str">
        <f>VLOOKUP((B253*10)+1,'Llistat de jugadors'!$O$3:$AQ$322,29,0)</f>
        <v>Aleix Caballé</v>
      </c>
      <c r="E253" s="13">
        <v>3</v>
      </c>
      <c r="F253" s="13">
        <v>4</v>
      </c>
      <c r="G253" s="13">
        <v>6</v>
      </c>
      <c r="H253" s="55">
        <f t="shared" si="440"/>
        <v>13</v>
      </c>
      <c r="I253" s="54">
        <f t="shared" si="441"/>
        <v>0</v>
      </c>
      <c r="J253" s="54">
        <f t="shared" si="442"/>
        <v>1</v>
      </c>
      <c r="K253" s="54">
        <f t="shared" si="443"/>
        <v>1</v>
      </c>
      <c r="L253" s="54">
        <f t="shared" si="444"/>
        <v>1</v>
      </c>
      <c r="M253" s="54">
        <f t="shared" si="445"/>
        <v>0</v>
      </c>
      <c r="N253" s="54">
        <f t="shared" si="446"/>
        <v>0</v>
      </c>
      <c r="O253" s="54">
        <f t="shared" si="447"/>
        <v>0</v>
      </c>
      <c r="P253" s="55">
        <v>33</v>
      </c>
      <c r="Q253" s="54" t="str">
        <f t="shared" si="448"/>
        <v>Aleix Caballé</v>
      </c>
      <c r="R253" s="12">
        <v>6</v>
      </c>
      <c r="S253" s="12">
        <v>10</v>
      </c>
      <c r="T253" s="12">
        <v>10</v>
      </c>
      <c r="U253" s="54">
        <f t="shared" si="449"/>
        <v>26</v>
      </c>
      <c r="V253" s="54">
        <f t="shared" si="450"/>
        <v>2</v>
      </c>
      <c r="W253" s="54">
        <f t="shared" si="451"/>
        <v>1</v>
      </c>
      <c r="X253" s="54">
        <f t="shared" si="452"/>
        <v>0</v>
      </c>
      <c r="Y253" s="54">
        <f t="shared" si="453"/>
        <v>0</v>
      </c>
      <c r="Z253" s="54">
        <f t="shared" si="454"/>
        <v>0</v>
      </c>
      <c r="AA253" s="54">
        <f t="shared" si="455"/>
        <v>0</v>
      </c>
      <c r="AB253" s="54">
        <f t="shared" si="456"/>
        <v>0</v>
      </c>
      <c r="AC253" s="55">
        <v>33</v>
      </c>
      <c r="AD253" s="54" t="str">
        <f t="shared" si="416"/>
        <v>Aleix Caballé</v>
      </c>
      <c r="AE253" s="12">
        <v>10</v>
      </c>
      <c r="AF253" s="12">
        <v>6</v>
      </c>
      <c r="AG253" s="12">
        <v>10</v>
      </c>
      <c r="AH253" s="54">
        <f t="shared" si="457"/>
        <v>26</v>
      </c>
      <c r="AI253" s="54">
        <f t="shared" si="458"/>
        <v>2</v>
      </c>
      <c r="AJ253" s="54">
        <f t="shared" si="459"/>
        <v>1</v>
      </c>
      <c r="AK253" s="54">
        <f t="shared" si="460"/>
        <v>0</v>
      </c>
      <c r="AL253" s="54">
        <f t="shared" si="461"/>
        <v>0</v>
      </c>
      <c r="AM253" s="54">
        <f t="shared" si="462"/>
        <v>0</v>
      </c>
      <c r="AN253" s="54">
        <f t="shared" si="463"/>
        <v>0</v>
      </c>
      <c r="AO253" s="54">
        <f t="shared" si="464"/>
        <v>0</v>
      </c>
      <c r="AP253" s="54">
        <f t="shared" si="465"/>
        <v>65</v>
      </c>
      <c r="AQ253" s="54">
        <f t="shared" si="466"/>
        <v>7.2222222222222223</v>
      </c>
      <c r="AR253" s="58">
        <f t="shared" si="467"/>
        <v>4</v>
      </c>
      <c r="AS253" s="1">
        <f t="shared" si="468"/>
        <v>3</v>
      </c>
      <c r="AT253" s="1">
        <f t="shared" si="469"/>
        <v>1</v>
      </c>
      <c r="AU253" s="1">
        <f t="shared" si="470"/>
        <v>1</v>
      </c>
      <c r="AV253" s="1">
        <f t="shared" si="471"/>
        <v>0</v>
      </c>
      <c r="AW253" s="1">
        <f t="shared" si="472"/>
        <v>0</v>
      </c>
      <c r="AX253" s="1">
        <f t="shared" si="473"/>
        <v>0</v>
      </c>
      <c r="AY253" s="1" t="str">
        <f t="shared" si="436"/>
        <v>Aleix Caballé</v>
      </c>
      <c r="AZ253" s="1" t="b">
        <f t="shared" si="437"/>
        <v>0</v>
      </c>
      <c r="BA253" s="1" t="str">
        <f t="shared" si="438"/>
        <v>Aleix Caballé</v>
      </c>
      <c r="BB253" s="1">
        <f t="shared" si="439"/>
        <v>9</v>
      </c>
    </row>
    <row r="254" spans="1:54" ht="12.75" customHeight="1">
      <c r="A254" s="178"/>
      <c r="B254" s="55">
        <v>34</v>
      </c>
      <c r="C254" s="55">
        <v>16</v>
      </c>
      <c r="D254" s="54" t="str">
        <f>VLOOKUP((B254*10)+1,'Llistat de jugadors'!$O$3:$AQ$322,29,0)</f>
        <v>Rafa Ruiz (EDS)</v>
      </c>
      <c r="E254" s="13">
        <v>3</v>
      </c>
      <c r="F254" s="13">
        <v>10</v>
      </c>
      <c r="G254" s="13">
        <v>10</v>
      </c>
      <c r="H254" s="55">
        <f t="shared" si="440"/>
        <v>23</v>
      </c>
      <c r="I254" s="54">
        <f t="shared" si="441"/>
        <v>2</v>
      </c>
      <c r="J254" s="54">
        <f t="shared" si="442"/>
        <v>0</v>
      </c>
      <c r="K254" s="54">
        <f t="shared" si="443"/>
        <v>0</v>
      </c>
      <c r="L254" s="54">
        <f t="shared" si="444"/>
        <v>1</v>
      </c>
      <c r="M254" s="54">
        <f t="shared" si="445"/>
        <v>0</v>
      </c>
      <c r="N254" s="54">
        <f t="shared" si="446"/>
        <v>0</v>
      </c>
      <c r="O254" s="54">
        <f t="shared" si="447"/>
        <v>0</v>
      </c>
      <c r="P254" s="55">
        <v>34</v>
      </c>
      <c r="Q254" s="54" t="str">
        <f t="shared" si="448"/>
        <v>Rafa Ruiz (EDS)</v>
      </c>
      <c r="R254" s="12">
        <v>10</v>
      </c>
      <c r="S254" s="12">
        <v>4</v>
      </c>
      <c r="T254" s="12">
        <v>6</v>
      </c>
      <c r="U254" s="54">
        <f t="shared" si="449"/>
        <v>20</v>
      </c>
      <c r="V254" s="54">
        <f t="shared" si="450"/>
        <v>1</v>
      </c>
      <c r="W254" s="54">
        <f t="shared" si="451"/>
        <v>1</v>
      </c>
      <c r="X254" s="54">
        <f t="shared" si="452"/>
        <v>1</v>
      </c>
      <c r="Y254" s="54">
        <f t="shared" si="453"/>
        <v>0</v>
      </c>
      <c r="Z254" s="54">
        <f t="shared" si="454"/>
        <v>0</v>
      </c>
      <c r="AA254" s="54">
        <f t="shared" si="455"/>
        <v>0</v>
      </c>
      <c r="AB254" s="54">
        <f t="shared" si="456"/>
        <v>0</v>
      </c>
      <c r="AC254" s="55">
        <v>34</v>
      </c>
      <c r="AD254" s="54" t="str">
        <f t="shared" si="416"/>
        <v>Rafa Ruiz (EDS)</v>
      </c>
      <c r="AE254" s="12">
        <v>10</v>
      </c>
      <c r="AF254" s="12">
        <v>3</v>
      </c>
      <c r="AG254" s="12">
        <v>10</v>
      </c>
      <c r="AH254" s="54">
        <f t="shared" si="457"/>
        <v>23</v>
      </c>
      <c r="AI254" s="54">
        <f t="shared" si="458"/>
        <v>2</v>
      </c>
      <c r="AJ254" s="54">
        <f t="shared" si="459"/>
        <v>0</v>
      </c>
      <c r="AK254" s="54">
        <f t="shared" si="460"/>
        <v>0</v>
      </c>
      <c r="AL254" s="54">
        <f t="shared" si="461"/>
        <v>1</v>
      </c>
      <c r="AM254" s="54">
        <f t="shared" si="462"/>
        <v>0</v>
      </c>
      <c r="AN254" s="54">
        <f t="shared" si="463"/>
        <v>0</v>
      </c>
      <c r="AO254" s="54">
        <f t="shared" si="464"/>
        <v>0</v>
      </c>
      <c r="AP254" s="54">
        <f t="shared" si="465"/>
        <v>66</v>
      </c>
      <c r="AQ254" s="54">
        <f t="shared" si="466"/>
        <v>7.333333333333333</v>
      </c>
      <c r="AR254" s="58">
        <f t="shared" si="467"/>
        <v>5</v>
      </c>
      <c r="AS254" s="1">
        <f t="shared" si="468"/>
        <v>1</v>
      </c>
      <c r="AT254" s="1">
        <f t="shared" si="469"/>
        <v>1</v>
      </c>
      <c r="AU254" s="1">
        <f t="shared" si="470"/>
        <v>2</v>
      </c>
      <c r="AV254" s="1">
        <f t="shared" si="471"/>
        <v>0</v>
      </c>
      <c r="AW254" s="1">
        <f t="shared" si="472"/>
        <v>0</v>
      </c>
      <c r="AX254" s="1">
        <f t="shared" si="473"/>
        <v>0</v>
      </c>
      <c r="AY254" s="1" t="str">
        <f t="shared" si="436"/>
        <v>Rafa Ruiz (EDS)</v>
      </c>
      <c r="AZ254" s="1" t="b">
        <f t="shared" si="437"/>
        <v>0</v>
      </c>
      <c r="BA254" s="1" t="str">
        <f t="shared" si="438"/>
        <v>Rafa Ruiz (EDS)</v>
      </c>
      <c r="BB254" s="1">
        <f t="shared" si="439"/>
        <v>9</v>
      </c>
    </row>
    <row r="255" spans="1:54" ht="12.75" customHeight="1">
      <c r="A255" s="178"/>
      <c r="B255" s="55">
        <v>35</v>
      </c>
      <c r="C255" s="55">
        <v>17</v>
      </c>
      <c r="D255" s="54" t="str">
        <f>VLOOKUP((B255*10)+1,'Llistat de jugadors'!$O$3:$AQ$322,29,0)</f>
        <v>Joan Martín</v>
      </c>
      <c r="E255" s="13">
        <v>4</v>
      </c>
      <c r="F255" s="13">
        <v>10</v>
      </c>
      <c r="G255" s="13">
        <v>10</v>
      </c>
      <c r="H255" s="55">
        <f t="shared" si="440"/>
        <v>24</v>
      </c>
      <c r="I255" s="54">
        <f t="shared" si="441"/>
        <v>2</v>
      </c>
      <c r="J255" s="54">
        <f t="shared" si="442"/>
        <v>0</v>
      </c>
      <c r="K255" s="54">
        <f t="shared" si="443"/>
        <v>1</v>
      </c>
      <c r="L255" s="54">
        <f t="shared" si="444"/>
        <v>0</v>
      </c>
      <c r="M255" s="54">
        <f t="shared" si="445"/>
        <v>0</v>
      </c>
      <c r="N255" s="54">
        <f t="shared" si="446"/>
        <v>0</v>
      </c>
      <c r="O255" s="54">
        <f t="shared" si="447"/>
        <v>0</v>
      </c>
      <c r="P255" s="55">
        <v>35</v>
      </c>
      <c r="Q255" s="54" t="str">
        <f t="shared" si="448"/>
        <v>Joan Martín</v>
      </c>
      <c r="R255" s="12">
        <v>10</v>
      </c>
      <c r="S255" s="12">
        <v>3</v>
      </c>
      <c r="T255" s="12">
        <v>6</v>
      </c>
      <c r="U255" s="54">
        <f t="shared" si="449"/>
        <v>19</v>
      </c>
      <c r="V255" s="54">
        <f t="shared" si="450"/>
        <v>1</v>
      </c>
      <c r="W255" s="54">
        <f t="shared" si="451"/>
        <v>1</v>
      </c>
      <c r="X255" s="54">
        <f t="shared" si="452"/>
        <v>0</v>
      </c>
      <c r="Y255" s="54">
        <f t="shared" si="453"/>
        <v>1</v>
      </c>
      <c r="Z255" s="54">
        <f t="shared" si="454"/>
        <v>0</v>
      </c>
      <c r="AA255" s="54">
        <f t="shared" si="455"/>
        <v>0</v>
      </c>
      <c r="AB255" s="54">
        <f t="shared" si="456"/>
        <v>0</v>
      </c>
      <c r="AC255" s="55">
        <v>35</v>
      </c>
      <c r="AD255" s="54" t="str">
        <f t="shared" si="416"/>
        <v>Joan Martín</v>
      </c>
      <c r="AE255" s="12">
        <v>10</v>
      </c>
      <c r="AF255" s="12">
        <v>3</v>
      </c>
      <c r="AG255" s="12">
        <v>10</v>
      </c>
      <c r="AH255" s="54">
        <f t="shared" si="457"/>
        <v>23</v>
      </c>
      <c r="AI255" s="54">
        <f t="shared" si="458"/>
        <v>2</v>
      </c>
      <c r="AJ255" s="54">
        <f t="shared" si="459"/>
        <v>0</v>
      </c>
      <c r="AK255" s="54">
        <f t="shared" si="460"/>
        <v>0</v>
      </c>
      <c r="AL255" s="54">
        <f t="shared" si="461"/>
        <v>1</v>
      </c>
      <c r="AM255" s="54">
        <f t="shared" si="462"/>
        <v>0</v>
      </c>
      <c r="AN255" s="54">
        <f t="shared" si="463"/>
        <v>0</v>
      </c>
      <c r="AO255" s="54">
        <f t="shared" si="464"/>
        <v>0</v>
      </c>
      <c r="AP255" s="54">
        <f t="shared" si="465"/>
        <v>66</v>
      </c>
      <c r="AQ255" s="54">
        <f t="shared" si="466"/>
        <v>7.333333333333333</v>
      </c>
      <c r="AR255" s="58">
        <f t="shared" si="467"/>
        <v>5</v>
      </c>
      <c r="AS255" s="1">
        <f t="shared" si="468"/>
        <v>1</v>
      </c>
      <c r="AT255" s="1">
        <f t="shared" si="469"/>
        <v>1</v>
      </c>
      <c r="AU255" s="1">
        <f t="shared" si="470"/>
        <v>2</v>
      </c>
      <c r="AV255" s="1">
        <f t="shared" si="471"/>
        <v>0</v>
      </c>
      <c r="AW255" s="1">
        <f t="shared" si="472"/>
        <v>0</v>
      </c>
      <c r="AX255" s="1">
        <f t="shared" si="473"/>
        <v>0</v>
      </c>
      <c r="AY255" s="1" t="str">
        <f t="shared" si="436"/>
        <v>Joan Martín</v>
      </c>
      <c r="AZ255" s="1" t="b">
        <f t="shared" si="437"/>
        <v>0</v>
      </c>
      <c r="BA255" s="1" t="str">
        <f t="shared" si="438"/>
        <v>Joan Martín</v>
      </c>
      <c r="BB255" s="1">
        <f t="shared" si="439"/>
        <v>9</v>
      </c>
    </row>
    <row r="256" spans="1:54" ht="12.75" customHeight="1">
      <c r="A256" s="178"/>
      <c r="B256" s="55">
        <v>36</v>
      </c>
      <c r="C256" s="55">
        <v>18</v>
      </c>
      <c r="D256" s="54" t="str">
        <f>VLOOKUP((B256*10)+1,'Llistat de jugadors'!$O$3:$AQ$322,29,0)</f>
        <v>Manel Vico</v>
      </c>
      <c r="E256" s="13">
        <v>10</v>
      </c>
      <c r="F256" s="13">
        <v>4</v>
      </c>
      <c r="G256" s="13">
        <v>10</v>
      </c>
      <c r="H256" s="55">
        <f t="shared" si="440"/>
        <v>24</v>
      </c>
      <c r="I256" s="54">
        <f t="shared" si="441"/>
        <v>2</v>
      </c>
      <c r="J256" s="54">
        <f t="shared" si="442"/>
        <v>0</v>
      </c>
      <c r="K256" s="54">
        <f t="shared" si="443"/>
        <v>1</v>
      </c>
      <c r="L256" s="54">
        <f t="shared" si="444"/>
        <v>0</v>
      </c>
      <c r="M256" s="54">
        <f t="shared" si="445"/>
        <v>0</v>
      </c>
      <c r="N256" s="54">
        <f t="shared" si="446"/>
        <v>0</v>
      </c>
      <c r="O256" s="54">
        <f t="shared" si="447"/>
        <v>0</v>
      </c>
      <c r="P256" s="55">
        <v>36</v>
      </c>
      <c r="Q256" s="54" t="str">
        <f t="shared" si="448"/>
        <v>Manel Vico</v>
      </c>
      <c r="R256" s="12">
        <v>2</v>
      </c>
      <c r="S256" s="12">
        <v>3</v>
      </c>
      <c r="T256" s="12">
        <v>2</v>
      </c>
      <c r="U256" s="54">
        <f t="shared" si="449"/>
        <v>7</v>
      </c>
      <c r="V256" s="54">
        <f t="shared" si="450"/>
        <v>0</v>
      </c>
      <c r="W256" s="54">
        <f t="shared" si="451"/>
        <v>0</v>
      </c>
      <c r="X256" s="54">
        <f t="shared" si="452"/>
        <v>0</v>
      </c>
      <c r="Y256" s="54">
        <f t="shared" si="453"/>
        <v>1</v>
      </c>
      <c r="Z256" s="54">
        <f t="shared" si="454"/>
        <v>2</v>
      </c>
      <c r="AA256" s="54">
        <f t="shared" si="455"/>
        <v>0</v>
      </c>
      <c r="AB256" s="54">
        <f t="shared" si="456"/>
        <v>0</v>
      </c>
      <c r="AC256" s="55">
        <v>36</v>
      </c>
      <c r="AD256" s="54" t="str">
        <f t="shared" si="416"/>
        <v>Manel Vico</v>
      </c>
      <c r="AE256" s="12">
        <v>10</v>
      </c>
      <c r="AF256" s="12">
        <v>4</v>
      </c>
      <c r="AG256" s="12">
        <v>4</v>
      </c>
      <c r="AH256" s="54">
        <f t="shared" si="457"/>
        <v>18</v>
      </c>
      <c r="AI256" s="54">
        <f t="shared" si="458"/>
        <v>1</v>
      </c>
      <c r="AJ256" s="54">
        <f t="shared" si="459"/>
        <v>0</v>
      </c>
      <c r="AK256" s="54">
        <f t="shared" si="460"/>
        <v>2</v>
      </c>
      <c r="AL256" s="54">
        <f t="shared" si="461"/>
        <v>0</v>
      </c>
      <c r="AM256" s="54">
        <f t="shared" si="462"/>
        <v>0</v>
      </c>
      <c r="AN256" s="54">
        <f t="shared" si="463"/>
        <v>0</v>
      </c>
      <c r="AO256" s="54">
        <f t="shared" si="464"/>
        <v>0</v>
      </c>
      <c r="AP256" s="54">
        <f t="shared" si="465"/>
        <v>49</v>
      </c>
      <c r="AQ256" s="54">
        <f t="shared" si="466"/>
        <v>5.4444444444444446</v>
      </c>
      <c r="AR256" s="58">
        <f t="shared" si="467"/>
        <v>3</v>
      </c>
      <c r="AS256" s="1">
        <f t="shared" si="468"/>
        <v>0</v>
      </c>
      <c r="AT256" s="1">
        <f t="shared" si="469"/>
        <v>3</v>
      </c>
      <c r="AU256" s="1">
        <f t="shared" si="470"/>
        <v>1</v>
      </c>
      <c r="AV256" s="1">
        <f t="shared" si="471"/>
        <v>2</v>
      </c>
      <c r="AW256" s="1">
        <f t="shared" si="472"/>
        <v>0</v>
      </c>
      <c r="AX256" s="1">
        <f t="shared" si="473"/>
        <v>0</v>
      </c>
      <c r="AY256" s="1" t="str">
        <f t="shared" si="436"/>
        <v>Manel Vico</v>
      </c>
      <c r="AZ256" s="1" t="b">
        <f t="shared" si="437"/>
        <v>0</v>
      </c>
      <c r="BA256" s="1" t="str">
        <f t="shared" si="438"/>
        <v>Manel Vico</v>
      </c>
      <c r="BB256" s="1">
        <f t="shared" si="439"/>
        <v>9</v>
      </c>
    </row>
    <row r="257" spans="1:54" ht="12.75" customHeight="1">
      <c r="A257" s="178"/>
      <c r="B257" s="55">
        <v>37</v>
      </c>
      <c r="C257" s="55"/>
      <c r="D257" s="54" t="e">
        <f>VLOOKUP((B257*10)+1,'Llistat de jugadors'!$O$3:$AQ$322,29,0)</f>
        <v>#N/A</v>
      </c>
      <c r="E257" s="13"/>
      <c r="F257" s="13"/>
      <c r="G257" s="13"/>
      <c r="H257" s="55">
        <f t="shared" si="440"/>
        <v>0</v>
      </c>
      <c r="I257" s="54">
        <f t="shared" si="441"/>
        <v>0</v>
      </c>
      <c r="J257" s="54">
        <f t="shared" si="442"/>
        <v>0</v>
      </c>
      <c r="K257" s="54">
        <f t="shared" si="443"/>
        <v>0</v>
      </c>
      <c r="L257" s="54">
        <f t="shared" si="444"/>
        <v>0</v>
      </c>
      <c r="M257" s="54">
        <f t="shared" si="445"/>
        <v>0</v>
      </c>
      <c r="N257" s="54">
        <f t="shared" si="446"/>
        <v>0</v>
      </c>
      <c r="O257" s="54">
        <f t="shared" si="447"/>
        <v>0</v>
      </c>
      <c r="P257" s="55">
        <v>37</v>
      </c>
      <c r="Q257" s="54" t="e">
        <f t="shared" si="448"/>
        <v>#N/A</v>
      </c>
      <c r="R257" s="12"/>
      <c r="S257" s="12"/>
      <c r="T257" s="12"/>
      <c r="U257" s="54">
        <f t="shared" si="449"/>
        <v>0</v>
      </c>
      <c r="V257" s="54">
        <f t="shared" si="450"/>
        <v>0</v>
      </c>
      <c r="W257" s="54">
        <f t="shared" si="451"/>
        <v>0</v>
      </c>
      <c r="X257" s="54">
        <f t="shared" si="452"/>
        <v>0</v>
      </c>
      <c r="Y257" s="54">
        <f t="shared" si="453"/>
        <v>0</v>
      </c>
      <c r="Z257" s="54">
        <f t="shared" si="454"/>
        <v>0</v>
      </c>
      <c r="AA257" s="54">
        <f t="shared" si="455"/>
        <v>0</v>
      </c>
      <c r="AB257" s="54">
        <f t="shared" si="456"/>
        <v>0</v>
      </c>
      <c r="AC257" s="55">
        <v>37</v>
      </c>
      <c r="AD257" s="54" t="e">
        <f t="shared" si="416"/>
        <v>#N/A</v>
      </c>
      <c r="AE257" s="12"/>
      <c r="AF257" s="12"/>
      <c r="AG257" s="12"/>
      <c r="AH257" s="54">
        <f t="shared" si="457"/>
        <v>0</v>
      </c>
      <c r="AI257" s="54">
        <f t="shared" si="458"/>
        <v>0</v>
      </c>
      <c r="AJ257" s="54">
        <f t="shared" si="459"/>
        <v>0</v>
      </c>
      <c r="AK257" s="54">
        <f t="shared" si="460"/>
        <v>0</v>
      </c>
      <c r="AL257" s="54">
        <f t="shared" si="461"/>
        <v>0</v>
      </c>
      <c r="AM257" s="54">
        <f t="shared" si="462"/>
        <v>0</v>
      </c>
      <c r="AN257" s="54">
        <f t="shared" si="463"/>
        <v>0</v>
      </c>
      <c r="AO257" s="54">
        <f t="shared" si="464"/>
        <v>0</v>
      </c>
      <c r="AP257" s="54">
        <f t="shared" si="465"/>
        <v>0</v>
      </c>
      <c r="AQ257" s="54" t="e">
        <f t="shared" si="466"/>
        <v>#DIV/0!</v>
      </c>
      <c r="AR257" s="58">
        <f t="shared" si="467"/>
        <v>0</v>
      </c>
      <c r="AS257" s="1">
        <f t="shared" si="468"/>
        <v>0</v>
      </c>
      <c r="AT257" s="1">
        <f t="shared" si="469"/>
        <v>0</v>
      </c>
      <c r="AU257" s="1">
        <f t="shared" si="470"/>
        <v>0</v>
      </c>
      <c r="AV257" s="1">
        <f t="shared" si="471"/>
        <v>0</v>
      </c>
      <c r="AW257" s="1">
        <f t="shared" si="472"/>
        <v>0</v>
      </c>
      <c r="AX257" s="1">
        <f t="shared" si="473"/>
        <v>0</v>
      </c>
      <c r="AY257" s="1" t="str">
        <f t="shared" si="436"/>
        <v/>
      </c>
      <c r="AZ257" s="1" t="b">
        <f t="shared" si="437"/>
        <v>1</v>
      </c>
      <c r="BA257" s="1" t="str">
        <f t="shared" si="438"/>
        <v/>
      </c>
      <c r="BB257" s="1" t="str">
        <f t="shared" si="439"/>
        <v/>
      </c>
    </row>
    <row r="258" spans="1:54" ht="12.75" customHeight="1">
      <c r="A258" s="178"/>
      <c r="B258" s="55">
        <v>38</v>
      </c>
      <c r="C258" s="55"/>
      <c r="D258" s="54" t="e">
        <f>VLOOKUP((B258*10)+1,'Llistat de jugadors'!$O$3:$AQ$322,29,0)</f>
        <v>#N/A</v>
      </c>
      <c r="E258" s="13"/>
      <c r="F258" s="13"/>
      <c r="G258" s="13"/>
      <c r="H258" s="55">
        <f t="shared" si="440"/>
        <v>0</v>
      </c>
      <c r="I258" s="54">
        <f t="shared" si="441"/>
        <v>0</v>
      </c>
      <c r="J258" s="54">
        <f t="shared" si="442"/>
        <v>0</v>
      </c>
      <c r="K258" s="54">
        <f t="shared" si="443"/>
        <v>0</v>
      </c>
      <c r="L258" s="54">
        <f t="shared" si="444"/>
        <v>0</v>
      </c>
      <c r="M258" s="54">
        <f t="shared" si="445"/>
        <v>0</v>
      </c>
      <c r="N258" s="54">
        <f t="shared" si="446"/>
        <v>0</v>
      </c>
      <c r="O258" s="54">
        <f t="shared" si="447"/>
        <v>0</v>
      </c>
      <c r="P258" s="55">
        <v>38</v>
      </c>
      <c r="Q258" s="54" t="e">
        <f t="shared" si="448"/>
        <v>#N/A</v>
      </c>
      <c r="R258" s="12"/>
      <c r="S258" s="12"/>
      <c r="T258" s="12"/>
      <c r="U258" s="54">
        <f t="shared" si="449"/>
        <v>0</v>
      </c>
      <c r="V258" s="54">
        <f t="shared" si="450"/>
        <v>0</v>
      </c>
      <c r="W258" s="54">
        <f t="shared" si="451"/>
        <v>0</v>
      </c>
      <c r="X258" s="54">
        <f t="shared" si="452"/>
        <v>0</v>
      </c>
      <c r="Y258" s="54">
        <f t="shared" si="453"/>
        <v>0</v>
      </c>
      <c r="Z258" s="54">
        <f t="shared" si="454"/>
        <v>0</v>
      </c>
      <c r="AA258" s="54">
        <f t="shared" si="455"/>
        <v>0</v>
      </c>
      <c r="AB258" s="54">
        <f t="shared" si="456"/>
        <v>0</v>
      </c>
      <c r="AC258" s="55">
        <v>38</v>
      </c>
      <c r="AD258" s="54" t="e">
        <f t="shared" si="416"/>
        <v>#N/A</v>
      </c>
      <c r="AE258" s="12"/>
      <c r="AF258" s="12"/>
      <c r="AG258" s="12"/>
      <c r="AH258" s="54">
        <f t="shared" si="457"/>
        <v>0</v>
      </c>
      <c r="AI258" s="54">
        <f t="shared" si="458"/>
        <v>0</v>
      </c>
      <c r="AJ258" s="54">
        <f t="shared" si="459"/>
        <v>0</v>
      </c>
      <c r="AK258" s="54">
        <f t="shared" si="460"/>
        <v>0</v>
      </c>
      <c r="AL258" s="54">
        <f t="shared" si="461"/>
        <v>0</v>
      </c>
      <c r="AM258" s="54">
        <f t="shared" si="462"/>
        <v>0</v>
      </c>
      <c r="AN258" s="54">
        <f t="shared" si="463"/>
        <v>0</v>
      </c>
      <c r="AO258" s="54">
        <f t="shared" si="464"/>
        <v>0</v>
      </c>
      <c r="AP258" s="54">
        <f t="shared" si="465"/>
        <v>0</v>
      </c>
      <c r="AQ258" s="54" t="e">
        <f t="shared" si="466"/>
        <v>#DIV/0!</v>
      </c>
      <c r="AR258" s="58">
        <f t="shared" si="467"/>
        <v>0</v>
      </c>
      <c r="AS258" s="1">
        <f t="shared" si="468"/>
        <v>0</v>
      </c>
      <c r="AT258" s="1">
        <f t="shared" si="469"/>
        <v>0</v>
      </c>
      <c r="AU258" s="1">
        <f t="shared" si="470"/>
        <v>0</v>
      </c>
      <c r="AV258" s="1">
        <f t="shared" si="471"/>
        <v>0</v>
      </c>
      <c r="AW258" s="1">
        <f t="shared" si="472"/>
        <v>0</v>
      </c>
      <c r="AX258" s="1">
        <f t="shared" si="473"/>
        <v>0</v>
      </c>
      <c r="AY258" s="1" t="str">
        <f t="shared" si="436"/>
        <v/>
      </c>
      <c r="AZ258" s="1" t="b">
        <f t="shared" si="437"/>
        <v>1</v>
      </c>
      <c r="BA258" s="1" t="str">
        <f t="shared" si="438"/>
        <v/>
      </c>
      <c r="BB258" s="1" t="str">
        <f t="shared" si="439"/>
        <v/>
      </c>
    </row>
    <row r="259" spans="1:54" ht="12.75" customHeight="1">
      <c r="A259" s="178"/>
      <c r="B259" s="55">
        <v>39</v>
      </c>
      <c r="C259" s="55"/>
      <c r="D259" s="54" t="e">
        <f>VLOOKUP((B259*10)+1,'Llistat de jugadors'!$O$3:$AQ$322,29,0)</f>
        <v>#N/A</v>
      </c>
      <c r="E259" s="13"/>
      <c r="F259" s="13"/>
      <c r="G259" s="13"/>
      <c r="H259" s="55">
        <f t="shared" si="440"/>
        <v>0</v>
      </c>
      <c r="I259" s="54">
        <f t="shared" si="441"/>
        <v>0</v>
      </c>
      <c r="J259" s="54">
        <f t="shared" si="442"/>
        <v>0</v>
      </c>
      <c r="K259" s="54">
        <f t="shared" si="443"/>
        <v>0</v>
      </c>
      <c r="L259" s="54">
        <f t="shared" si="444"/>
        <v>0</v>
      </c>
      <c r="M259" s="54">
        <f t="shared" si="445"/>
        <v>0</v>
      </c>
      <c r="N259" s="54">
        <f t="shared" si="446"/>
        <v>0</v>
      </c>
      <c r="O259" s="54">
        <f t="shared" si="447"/>
        <v>0</v>
      </c>
      <c r="P259" s="55">
        <v>39</v>
      </c>
      <c r="Q259" s="54" t="e">
        <f t="shared" si="448"/>
        <v>#N/A</v>
      </c>
      <c r="R259" s="12"/>
      <c r="S259" s="12"/>
      <c r="T259" s="12"/>
      <c r="U259" s="54">
        <f t="shared" si="449"/>
        <v>0</v>
      </c>
      <c r="V259" s="54">
        <f t="shared" si="450"/>
        <v>0</v>
      </c>
      <c r="W259" s="54">
        <f t="shared" si="451"/>
        <v>0</v>
      </c>
      <c r="X259" s="54">
        <f t="shared" si="452"/>
        <v>0</v>
      </c>
      <c r="Y259" s="54">
        <f t="shared" si="453"/>
        <v>0</v>
      </c>
      <c r="Z259" s="54">
        <f t="shared" si="454"/>
        <v>0</v>
      </c>
      <c r="AA259" s="54">
        <f t="shared" si="455"/>
        <v>0</v>
      </c>
      <c r="AB259" s="54">
        <f t="shared" si="456"/>
        <v>0</v>
      </c>
      <c r="AC259" s="55">
        <v>39</v>
      </c>
      <c r="AD259" s="54" t="e">
        <f t="shared" si="416"/>
        <v>#N/A</v>
      </c>
      <c r="AE259" s="12"/>
      <c r="AF259" s="12"/>
      <c r="AG259" s="12"/>
      <c r="AH259" s="54">
        <f t="shared" si="457"/>
        <v>0</v>
      </c>
      <c r="AI259" s="54">
        <f t="shared" si="458"/>
        <v>0</v>
      </c>
      <c r="AJ259" s="54">
        <f t="shared" si="459"/>
        <v>0</v>
      </c>
      <c r="AK259" s="54">
        <f t="shared" si="460"/>
        <v>0</v>
      </c>
      <c r="AL259" s="54">
        <f t="shared" si="461"/>
        <v>0</v>
      </c>
      <c r="AM259" s="54">
        <f t="shared" si="462"/>
        <v>0</v>
      </c>
      <c r="AN259" s="54">
        <f t="shared" si="463"/>
        <v>0</v>
      </c>
      <c r="AO259" s="54">
        <f t="shared" si="464"/>
        <v>0</v>
      </c>
      <c r="AP259" s="54">
        <f t="shared" si="465"/>
        <v>0</v>
      </c>
      <c r="AQ259" s="54" t="e">
        <f t="shared" si="466"/>
        <v>#DIV/0!</v>
      </c>
      <c r="AR259" s="58">
        <f t="shared" si="467"/>
        <v>0</v>
      </c>
      <c r="AS259" s="1">
        <f t="shared" si="468"/>
        <v>0</v>
      </c>
      <c r="AT259" s="1">
        <f t="shared" si="469"/>
        <v>0</v>
      </c>
      <c r="AU259" s="1">
        <f t="shared" si="470"/>
        <v>0</v>
      </c>
      <c r="AV259" s="1">
        <f t="shared" si="471"/>
        <v>0</v>
      </c>
      <c r="AW259" s="1">
        <f t="shared" si="472"/>
        <v>0</v>
      </c>
      <c r="AX259" s="1">
        <f t="shared" si="473"/>
        <v>0</v>
      </c>
      <c r="AY259" s="1" t="str">
        <f t="shared" si="436"/>
        <v/>
      </c>
      <c r="AZ259" s="1" t="b">
        <f t="shared" si="437"/>
        <v>1</v>
      </c>
      <c r="BA259" s="1" t="str">
        <f t="shared" si="438"/>
        <v/>
      </c>
      <c r="BB259" s="1" t="str">
        <f t="shared" si="439"/>
        <v/>
      </c>
    </row>
    <row r="260" spans="1:54" ht="12.75" customHeight="1">
      <c r="A260" s="179"/>
      <c r="B260" s="55">
        <v>40</v>
      </c>
      <c r="C260" s="55"/>
      <c r="D260" s="54" t="e">
        <f>VLOOKUP((B260*10)+1,'Llistat de jugadors'!$O$3:$AQ$322,29,0)</f>
        <v>#N/A</v>
      </c>
      <c r="E260" s="13"/>
      <c r="F260" s="13"/>
      <c r="G260" s="13"/>
      <c r="H260" s="55">
        <f t="shared" si="440"/>
        <v>0</v>
      </c>
      <c r="I260" s="54">
        <f t="shared" si="441"/>
        <v>0</v>
      </c>
      <c r="J260" s="54">
        <f t="shared" si="442"/>
        <v>0</v>
      </c>
      <c r="K260" s="54">
        <f t="shared" si="443"/>
        <v>0</v>
      </c>
      <c r="L260" s="54">
        <f t="shared" si="444"/>
        <v>0</v>
      </c>
      <c r="M260" s="54">
        <f t="shared" si="445"/>
        <v>0</v>
      </c>
      <c r="N260" s="54">
        <f t="shared" si="446"/>
        <v>0</v>
      </c>
      <c r="O260" s="54">
        <f t="shared" si="447"/>
        <v>0</v>
      </c>
      <c r="P260" s="55">
        <v>40</v>
      </c>
      <c r="Q260" s="54" t="e">
        <f t="shared" si="448"/>
        <v>#N/A</v>
      </c>
      <c r="R260" s="12"/>
      <c r="S260" s="12"/>
      <c r="T260" s="12"/>
      <c r="U260" s="54">
        <f t="shared" si="449"/>
        <v>0</v>
      </c>
      <c r="V260" s="54">
        <f t="shared" si="450"/>
        <v>0</v>
      </c>
      <c r="W260" s="54">
        <f t="shared" si="451"/>
        <v>0</v>
      </c>
      <c r="X260" s="54">
        <f t="shared" si="452"/>
        <v>0</v>
      </c>
      <c r="Y260" s="54">
        <f t="shared" si="453"/>
        <v>0</v>
      </c>
      <c r="Z260" s="54">
        <f t="shared" si="454"/>
        <v>0</v>
      </c>
      <c r="AA260" s="54">
        <f t="shared" si="455"/>
        <v>0</v>
      </c>
      <c r="AB260" s="54">
        <f t="shared" si="456"/>
        <v>0</v>
      </c>
      <c r="AC260" s="55">
        <v>40</v>
      </c>
      <c r="AD260" s="54" t="e">
        <f t="shared" si="416"/>
        <v>#N/A</v>
      </c>
      <c r="AE260" s="12"/>
      <c r="AF260" s="12"/>
      <c r="AG260" s="12"/>
      <c r="AH260" s="54">
        <f t="shared" si="457"/>
        <v>0</v>
      </c>
      <c r="AI260" s="54">
        <f t="shared" si="458"/>
        <v>0</v>
      </c>
      <c r="AJ260" s="54">
        <f t="shared" si="459"/>
        <v>0</v>
      </c>
      <c r="AK260" s="54">
        <f t="shared" si="460"/>
        <v>0</v>
      </c>
      <c r="AL260" s="54">
        <f t="shared" si="461"/>
        <v>0</v>
      </c>
      <c r="AM260" s="54">
        <f t="shared" si="462"/>
        <v>0</v>
      </c>
      <c r="AN260" s="54">
        <f t="shared" si="463"/>
        <v>0</v>
      </c>
      <c r="AO260" s="54">
        <f t="shared" si="464"/>
        <v>0</v>
      </c>
      <c r="AP260" s="54">
        <f t="shared" si="465"/>
        <v>0</v>
      </c>
      <c r="AQ260" s="54" t="e">
        <f t="shared" si="466"/>
        <v>#DIV/0!</v>
      </c>
      <c r="AR260" s="58">
        <f t="shared" si="467"/>
        <v>0</v>
      </c>
      <c r="AS260" s="1">
        <f t="shared" si="468"/>
        <v>0</v>
      </c>
      <c r="AT260" s="1">
        <f t="shared" si="469"/>
        <v>0</v>
      </c>
      <c r="AU260" s="1">
        <f t="shared" si="470"/>
        <v>0</v>
      </c>
      <c r="AV260" s="1">
        <f t="shared" si="471"/>
        <v>0</v>
      </c>
      <c r="AW260" s="1">
        <f t="shared" si="472"/>
        <v>0</v>
      </c>
      <c r="AX260" s="1">
        <f t="shared" si="473"/>
        <v>0</v>
      </c>
      <c r="AY260" s="1" t="str">
        <f t="shared" si="436"/>
        <v/>
      </c>
      <c r="AZ260" s="1" t="b">
        <f t="shared" si="437"/>
        <v>1</v>
      </c>
      <c r="BA260" s="1" t="str">
        <f t="shared" si="438"/>
        <v/>
      </c>
      <c r="BB260" s="1" t="str">
        <f t="shared" si="439"/>
        <v/>
      </c>
    </row>
    <row r="261" spans="1:54" ht="59.25">
      <c r="A261" s="56"/>
      <c r="B261" s="51" t="s">
        <v>312</v>
      </c>
      <c r="C261" s="51"/>
      <c r="D261" s="192">
        <v>1</v>
      </c>
      <c r="E261" s="192"/>
      <c r="F261" s="192"/>
      <c r="G261" s="192"/>
      <c r="H261" s="192"/>
      <c r="I261" s="131"/>
      <c r="J261" s="131"/>
      <c r="K261" s="131"/>
      <c r="L261" s="131"/>
      <c r="M261" s="131"/>
      <c r="N261" s="131"/>
      <c r="O261" s="52"/>
      <c r="P261" s="192">
        <v>2</v>
      </c>
      <c r="Q261" s="192"/>
      <c r="R261" s="192"/>
      <c r="S261" s="192"/>
      <c r="T261" s="192"/>
      <c r="U261" s="192"/>
      <c r="V261" s="54">
        <f t="shared" si="411"/>
        <v>0</v>
      </c>
      <c r="W261" s="53"/>
      <c r="X261" s="53"/>
      <c r="Y261" s="53"/>
      <c r="Z261" s="52"/>
      <c r="AA261" s="52"/>
      <c r="AB261" s="52"/>
      <c r="AC261" s="192">
        <v>3</v>
      </c>
      <c r="AD261" s="192"/>
      <c r="AE261" s="192"/>
      <c r="AF261" s="192"/>
      <c r="AG261" s="192"/>
      <c r="AH261" s="19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7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>
      <c r="A262" s="180"/>
      <c r="B262" s="183" t="s">
        <v>313</v>
      </c>
      <c r="C262" s="181" t="s">
        <v>314</v>
      </c>
      <c r="D262" s="183" t="s">
        <v>337</v>
      </c>
      <c r="E262" s="193" t="s">
        <v>316</v>
      </c>
      <c r="F262" s="193"/>
      <c r="G262" s="193"/>
      <c r="H262" s="193"/>
      <c r="I262" s="129"/>
      <c r="J262" s="129"/>
      <c r="K262" s="129"/>
      <c r="L262" s="129"/>
      <c r="M262" s="54"/>
      <c r="N262" s="54"/>
      <c r="O262" s="54"/>
      <c r="P262" s="183" t="s">
        <v>313</v>
      </c>
      <c r="Q262" s="183" t="s">
        <v>337</v>
      </c>
      <c r="R262" s="183" t="s">
        <v>316</v>
      </c>
      <c r="S262" s="183"/>
      <c r="T262" s="183"/>
      <c r="U262" s="183"/>
      <c r="V262" s="54">
        <f t="shared" si="411"/>
        <v>0</v>
      </c>
      <c r="W262" s="54"/>
      <c r="X262" s="54"/>
      <c r="Y262" s="54"/>
      <c r="Z262" s="54"/>
      <c r="AA262" s="54"/>
      <c r="AB262" s="54"/>
      <c r="AC262" s="183" t="s">
        <v>313</v>
      </c>
      <c r="AD262" s="183" t="s">
        <v>337</v>
      </c>
      <c r="AE262" s="183" t="s">
        <v>316</v>
      </c>
      <c r="AF262" s="183"/>
      <c r="AG262" s="183"/>
      <c r="AH262" s="183"/>
      <c r="AI262" s="54"/>
      <c r="AJ262" s="54"/>
      <c r="AK262" s="54"/>
      <c r="AL262" s="54"/>
      <c r="AM262" s="54"/>
      <c r="AN262" s="54"/>
      <c r="AO262" s="54"/>
      <c r="AP262" s="54"/>
      <c r="AQ262" s="54"/>
      <c r="AR262" s="58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>
      <c r="A263" s="180"/>
      <c r="B263" s="183"/>
      <c r="C263" s="182"/>
      <c r="D263" s="183"/>
      <c r="E263" s="130">
        <v>1</v>
      </c>
      <c r="F263" s="130">
        <v>2</v>
      </c>
      <c r="G263" s="130">
        <v>3</v>
      </c>
      <c r="H263" s="129" t="s">
        <v>318</v>
      </c>
      <c r="I263" s="129"/>
      <c r="J263" s="129"/>
      <c r="K263" s="129"/>
      <c r="L263" s="129"/>
      <c r="M263" s="54"/>
      <c r="N263" s="54"/>
      <c r="O263" s="54"/>
      <c r="P263" s="183"/>
      <c r="Q263" s="183"/>
      <c r="R263" s="129">
        <v>1</v>
      </c>
      <c r="S263" s="129">
        <v>2</v>
      </c>
      <c r="T263" s="129">
        <v>3</v>
      </c>
      <c r="U263" s="129" t="s">
        <v>318</v>
      </c>
      <c r="V263" s="54">
        <f t="shared" si="411"/>
        <v>0</v>
      </c>
      <c r="W263" s="54"/>
      <c r="X263" s="54"/>
      <c r="Y263" s="54"/>
      <c r="Z263" s="54"/>
      <c r="AA263" s="54"/>
      <c r="AB263" s="54"/>
      <c r="AC263" s="183"/>
      <c r="AD263" s="183"/>
      <c r="AE263" s="129">
        <v>1</v>
      </c>
      <c r="AF263" s="129">
        <v>2</v>
      </c>
      <c r="AG263" s="129">
        <v>3</v>
      </c>
      <c r="AH263" s="129" t="s">
        <v>318</v>
      </c>
      <c r="AI263" s="54"/>
      <c r="AJ263" s="54"/>
      <c r="AK263" s="54"/>
      <c r="AL263" s="54"/>
      <c r="AM263" s="54"/>
      <c r="AN263" s="54"/>
      <c r="AO263" s="54"/>
      <c r="AP263" s="54"/>
      <c r="AQ263" s="54"/>
      <c r="AR263" s="58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2.75" customHeight="1">
      <c r="A264" s="177" t="s">
        <v>329</v>
      </c>
      <c r="B264" s="55">
        <v>1</v>
      </c>
      <c r="C264" s="55">
        <v>1</v>
      </c>
      <c r="D264" s="54" t="str">
        <f>VLOOKUP((B264*10)+2,'Llistat de jugadors'!$O$3:$AQ$322,29,0)</f>
        <v>Sílvia Jiménez</v>
      </c>
      <c r="E264" s="12">
        <v>10</v>
      </c>
      <c r="F264" s="12">
        <v>4</v>
      </c>
      <c r="G264" s="12">
        <v>10</v>
      </c>
      <c r="H264" s="55">
        <f t="shared" ref="H264:H293" si="474">E264+F264+G264</f>
        <v>24</v>
      </c>
      <c r="I264" s="54">
        <f t="shared" ref="I264:I293" si="475">COUNTIF(E264:G264,10)</f>
        <v>2</v>
      </c>
      <c r="J264" s="54">
        <f t="shared" ref="J264:J293" si="476">COUNTIF(E264:G264,6)</f>
        <v>0</v>
      </c>
      <c r="K264" s="54">
        <f t="shared" ref="K264:K293" si="477">COUNTIF(E264:G264,4)</f>
        <v>1</v>
      </c>
      <c r="L264" s="54">
        <f t="shared" ref="L264:L293" si="478">COUNTIF(E264:G264,3)</f>
        <v>0</v>
      </c>
      <c r="M264" s="54">
        <f t="shared" ref="M264:M293" si="479">COUNTIF(E264:G264,2)</f>
        <v>0</v>
      </c>
      <c r="N264" s="54">
        <f t="shared" ref="N264:N293" si="480">COUNTIF(E264:G264,1)</f>
        <v>0</v>
      </c>
      <c r="O264" s="54">
        <f t="shared" ref="O264:O293" si="481">COUNTIF(E264:G264,0)</f>
        <v>0</v>
      </c>
      <c r="P264" s="55">
        <v>1</v>
      </c>
      <c r="Q264" s="54" t="str">
        <f t="shared" ref="Q264:Q293" si="482">D264</f>
        <v>Sílvia Jiménez</v>
      </c>
      <c r="R264" s="12">
        <v>2</v>
      </c>
      <c r="S264" s="12">
        <v>4</v>
      </c>
      <c r="T264" s="12">
        <v>3</v>
      </c>
      <c r="U264" s="54">
        <f t="shared" ref="U264:U293" si="483">R264+S264+T264</f>
        <v>9</v>
      </c>
      <c r="V264" s="54">
        <f t="shared" si="411"/>
        <v>0</v>
      </c>
      <c r="W264" s="54">
        <f>COUNTIF($R$5:$T$5,6)</f>
        <v>0</v>
      </c>
      <c r="X264" s="54">
        <f>COUNTIF($R$5:$T$5,4)</f>
        <v>1</v>
      </c>
      <c r="Y264" s="54">
        <f t="shared" ref="Y264:Y293" si="484">COUNTIF(R264:T264,3)</f>
        <v>1</v>
      </c>
      <c r="Z264" s="54">
        <f t="shared" ref="Z264:Z293" si="485">COUNTIF(R264:T264,2)</f>
        <v>1</v>
      </c>
      <c r="AA264" s="54">
        <f t="shared" ref="AA264:AA293" si="486">COUNTIF(R264:T264,1)</f>
        <v>0</v>
      </c>
      <c r="AB264" s="54">
        <f t="shared" ref="AB264:AB293" si="487">COUNTIF(R264:T264,0)</f>
        <v>0</v>
      </c>
      <c r="AC264" s="55">
        <v>1</v>
      </c>
      <c r="AD264" s="54" t="str">
        <f t="shared" ref="AD264:AD303" si="488">Q264</f>
        <v>Sílvia Jiménez</v>
      </c>
      <c r="AE264" s="12">
        <v>10</v>
      </c>
      <c r="AF264" s="12">
        <v>0</v>
      </c>
      <c r="AG264" s="12">
        <v>10</v>
      </c>
      <c r="AH264" s="54">
        <f t="shared" ref="AH264:AH293" si="489">AE264+AF264+AG264</f>
        <v>20</v>
      </c>
      <c r="AI264" s="54">
        <f t="shared" ref="AI264:AI293" si="490">COUNTIF(AE264:AG264,10)</f>
        <v>2</v>
      </c>
      <c r="AJ264" s="54">
        <f t="shared" ref="AJ264:AJ293" si="491">COUNTIF(AE264:AG264,6)</f>
        <v>0</v>
      </c>
      <c r="AK264" s="54">
        <f t="shared" ref="AK264:AK293" si="492">COUNTIF(AE264:AG264,4)</f>
        <v>0</v>
      </c>
      <c r="AL264" s="54">
        <f t="shared" ref="AL264:AL293" si="493">COUNTIF(AE264:AG264,3)</f>
        <v>0</v>
      </c>
      <c r="AM264" s="54">
        <f t="shared" ref="AM264:AM293" si="494">COUNTIF(AE264:AG264,2)</f>
        <v>0</v>
      </c>
      <c r="AN264" s="54">
        <f t="shared" ref="AN264:AN293" si="495">COUNTIF(AE264:AG264,1)</f>
        <v>0</v>
      </c>
      <c r="AO264" s="54">
        <f t="shared" ref="AO264:AO293" si="496">COUNTIF(AE264:AG264,0)</f>
        <v>1</v>
      </c>
      <c r="AP264" s="54">
        <f t="shared" ref="AP264:AP293" si="497">H264+U264+AH264</f>
        <v>53</v>
      </c>
      <c r="AQ264" s="54">
        <f t="shared" ref="AQ264:AQ293" si="498">AVERAGE(E264:G264,R264:T264,AE264:AG264)</f>
        <v>5.8888888888888893</v>
      </c>
      <c r="AR264" s="58">
        <f t="shared" ref="AR264:AR293" si="499">I264+V264+AI264</f>
        <v>4</v>
      </c>
      <c r="AS264" s="1">
        <f t="shared" ref="AS264:AS293" si="500">J264+W264+AJ264</f>
        <v>0</v>
      </c>
      <c r="AT264" s="1">
        <f t="shared" ref="AT264:AT293" si="501">K264+X264+AK264</f>
        <v>2</v>
      </c>
      <c r="AU264" s="1">
        <f t="shared" ref="AU264:AU293" si="502">L264+Y264+AL264</f>
        <v>1</v>
      </c>
      <c r="AV264" s="1">
        <f t="shared" ref="AV264:AV293" si="503">M264+Z264+AM264</f>
        <v>1</v>
      </c>
      <c r="AW264" s="1">
        <f t="shared" ref="AW264:AW293" si="504">N264+AA264+AN264</f>
        <v>0</v>
      </c>
      <c r="AX264" s="1">
        <f t="shared" ref="AX264:AX293" si="505">O264+AB264+AO264</f>
        <v>1</v>
      </c>
      <c r="AY264" s="1" t="str">
        <f t="shared" si="436"/>
        <v>Sílvia Jiménez</v>
      </c>
      <c r="AZ264" s="1" t="b">
        <f t="shared" si="437"/>
        <v>0</v>
      </c>
      <c r="BA264" s="1" t="str">
        <f t="shared" si="438"/>
        <v>Sílvia Jiménez</v>
      </c>
      <c r="BB264" s="1">
        <f t="shared" si="439"/>
        <v>9</v>
      </c>
    </row>
    <row r="265" spans="1:54" ht="12.75" customHeight="1">
      <c r="A265" s="178"/>
      <c r="B265" s="55">
        <v>2</v>
      </c>
      <c r="C265" s="55">
        <v>2</v>
      </c>
      <c r="D265" s="54" t="str">
        <f>VLOOKUP((B265*10)+2,'Llistat de jugadors'!$O$3:$AQ$322,29,0)</f>
        <v>Xevi Segales</v>
      </c>
      <c r="E265" s="12">
        <v>10</v>
      </c>
      <c r="F265" s="12">
        <v>10</v>
      </c>
      <c r="G265" s="12">
        <v>10</v>
      </c>
      <c r="H265" s="55">
        <f t="shared" si="474"/>
        <v>30</v>
      </c>
      <c r="I265" s="54">
        <f t="shared" si="475"/>
        <v>3</v>
      </c>
      <c r="J265" s="54">
        <f t="shared" si="476"/>
        <v>0</v>
      </c>
      <c r="K265" s="54">
        <f t="shared" si="477"/>
        <v>0</v>
      </c>
      <c r="L265" s="54">
        <f t="shared" si="478"/>
        <v>0</v>
      </c>
      <c r="M265" s="54">
        <f t="shared" si="479"/>
        <v>0</v>
      </c>
      <c r="N265" s="54">
        <f t="shared" si="480"/>
        <v>0</v>
      </c>
      <c r="O265" s="54">
        <f t="shared" si="481"/>
        <v>0</v>
      </c>
      <c r="P265" s="55">
        <v>2</v>
      </c>
      <c r="Q265" s="54" t="str">
        <f t="shared" si="482"/>
        <v>Xevi Segales</v>
      </c>
      <c r="R265" s="12">
        <v>4</v>
      </c>
      <c r="S265" s="12">
        <v>6</v>
      </c>
      <c r="T265" s="12">
        <v>10</v>
      </c>
      <c r="U265" s="54">
        <f t="shared" si="483"/>
        <v>20</v>
      </c>
      <c r="V265" s="54">
        <f t="shared" si="411"/>
        <v>1</v>
      </c>
      <c r="W265" s="54">
        <f t="shared" ref="W265:W293" si="506">COUNTIF(R265:T265,6)</f>
        <v>1</v>
      </c>
      <c r="X265" s="54">
        <f t="shared" ref="X265:X293" si="507">COUNTIF(R265:T265,4)</f>
        <v>1</v>
      </c>
      <c r="Y265" s="54">
        <f t="shared" si="484"/>
        <v>0</v>
      </c>
      <c r="Z265" s="54">
        <f t="shared" si="485"/>
        <v>0</v>
      </c>
      <c r="AA265" s="54">
        <f t="shared" si="486"/>
        <v>0</v>
      </c>
      <c r="AB265" s="54">
        <f t="shared" si="487"/>
        <v>0</v>
      </c>
      <c r="AC265" s="55">
        <v>2</v>
      </c>
      <c r="AD265" s="54" t="str">
        <f t="shared" si="488"/>
        <v>Xevi Segales</v>
      </c>
      <c r="AE265" s="12">
        <v>10</v>
      </c>
      <c r="AF265" s="12">
        <v>10</v>
      </c>
      <c r="AG265" s="12">
        <v>10</v>
      </c>
      <c r="AH265" s="54">
        <f t="shared" si="489"/>
        <v>30</v>
      </c>
      <c r="AI265" s="54">
        <f t="shared" si="490"/>
        <v>3</v>
      </c>
      <c r="AJ265" s="54">
        <f t="shared" si="491"/>
        <v>0</v>
      </c>
      <c r="AK265" s="54">
        <f t="shared" si="492"/>
        <v>0</v>
      </c>
      <c r="AL265" s="54">
        <f t="shared" si="493"/>
        <v>0</v>
      </c>
      <c r="AM265" s="54">
        <f t="shared" si="494"/>
        <v>0</v>
      </c>
      <c r="AN265" s="54">
        <f t="shared" si="495"/>
        <v>0</v>
      </c>
      <c r="AO265" s="54">
        <f t="shared" si="496"/>
        <v>0</v>
      </c>
      <c r="AP265" s="54">
        <f t="shared" si="497"/>
        <v>80</v>
      </c>
      <c r="AQ265" s="54">
        <f t="shared" si="498"/>
        <v>8.8888888888888893</v>
      </c>
      <c r="AR265" s="58">
        <f t="shared" si="499"/>
        <v>7</v>
      </c>
      <c r="AS265" s="1">
        <f t="shared" si="500"/>
        <v>1</v>
      </c>
      <c r="AT265" s="1">
        <f t="shared" si="501"/>
        <v>1</v>
      </c>
      <c r="AU265" s="1">
        <f t="shared" si="502"/>
        <v>0</v>
      </c>
      <c r="AV265" s="1">
        <f t="shared" si="503"/>
        <v>0</v>
      </c>
      <c r="AW265" s="1">
        <f t="shared" si="504"/>
        <v>0</v>
      </c>
      <c r="AX265" s="1">
        <f t="shared" si="505"/>
        <v>0</v>
      </c>
      <c r="AY265" s="1" t="str">
        <f t="shared" si="436"/>
        <v>Xevi Segales</v>
      </c>
      <c r="AZ265" s="1" t="b">
        <f t="shared" si="437"/>
        <v>0</v>
      </c>
      <c r="BA265" s="1" t="str">
        <f t="shared" si="438"/>
        <v>Xevi Segales</v>
      </c>
      <c r="BB265" s="1">
        <f t="shared" si="439"/>
        <v>9</v>
      </c>
    </row>
    <row r="266" spans="1:54" ht="12.75" customHeight="1">
      <c r="A266" s="178"/>
      <c r="B266" s="55">
        <v>3</v>
      </c>
      <c r="C266" s="55">
        <v>3</v>
      </c>
      <c r="D266" s="54" t="str">
        <f>VLOOKUP((B266*10)+2,'Llistat de jugadors'!$O$3:$AQ$322,29,0)</f>
        <v>Narcís Ruscalleda</v>
      </c>
      <c r="E266" s="12">
        <v>4</v>
      </c>
      <c r="F266" s="12">
        <v>4</v>
      </c>
      <c r="G266" s="12">
        <v>4</v>
      </c>
      <c r="H266" s="55">
        <f t="shared" si="474"/>
        <v>12</v>
      </c>
      <c r="I266" s="54">
        <f t="shared" si="475"/>
        <v>0</v>
      </c>
      <c r="J266" s="54">
        <f t="shared" si="476"/>
        <v>0</v>
      </c>
      <c r="K266" s="54">
        <f t="shared" si="477"/>
        <v>3</v>
      </c>
      <c r="L266" s="54">
        <f t="shared" si="478"/>
        <v>0</v>
      </c>
      <c r="M266" s="54">
        <f t="shared" si="479"/>
        <v>0</v>
      </c>
      <c r="N266" s="54">
        <f t="shared" si="480"/>
        <v>0</v>
      </c>
      <c r="O266" s="54">
        <f t="shared" si="481"/>
        <v>0</v>
      </c>
      <c r="P266" s="55">
        <v>3</v>
      </c>
      <c r="Q266" s="54" t="str">
        <f t="shared" si="482"/>
        <v>Narcís Ruscalleda</v>
      </c>
      <c r="R266" s="12">
        <v>4</v>
      </c>
      <c r="S266" s="12">
        <v>4</v>
      </c>
      <c r="T266" s="12">
        <v>10</v>
      </c>
      <c r="U266" s="54">
        <f t="shared" si="483"/>
        <v>18</v>
      </c>
      <c r="V266" s="54">
        <f t="shared" si="411"/>
        <v>1</v>
      </c>
      <c r="W266" s="54">
        <f t="shared" si="506"/>
        <v>0</v>
      </c>
      <c r="X266" s="54">
        <f t="shared" si="507"/>
        <v>2</v>
      </c>
      <c r="Y266" s="54">
        <f t="shared" si="484"/>
        <v>0</v>
      </c>
      <c r="Z266" s="54">
        <f t="shared" si="485"/>
        <v>0</v>
      </c>
      <c r="AA266" s="54">
        <f t="shared" si="486"/>
        <v>0</v>
      </c>
      <c r="AB266" s="54">
        <f t="shared" si="487"/>
        <v>0</v>
      </c>
      <c r="AC266" s="55">
        <v>3</v>
      </c>
      <c r="AD266" s="54" t="str">
        <f t="shared" si="488"/>
        <v>Narcís Ruscalleda</v>
      </c>
      <c r="AE266" s="12">
        <v>3</v>
      </c>
      <c r="AF266" s="12">
        <v>4</v>
      </c>
      <c r="AG266" s="12">
        <v>0</v>
      </c>
      <c r="AH266" s="54">
        <f t="shared" si="489"/>
        <v>7</v>
      </c>
      <c r="AI266" s="54">
        <f t="shared" si="490"/>
        <v>0</v>
      </c>
      <c r="AJ266" s="54">
        <f t="shared" si="491"/>
        <v>0</v>
      </c>
      <c r="AK266" s="54">
        <f t="shared" si="492"/>
        <v>1</v>
      </c>
      <c r="AL266" s="54">
        <f t="shared" si="493"/>
        <v>1</v>
      </c>
      <c r="AM266" s="54">
        <f t="shared" si="494"/>
        <v>0</v>
      </c>
      <c r="AN266" s="54">
        <f t="shared" si="495"/>
        <v>0</v>
      </c>
      <c r="AO266" s="54">
        <f t="shared" si="496"/>
        <v>1</v>
      </c>
      <c r="AP266" s="54">
        <f t="shared" si="497"/>
        <v>37</v>
      </c>
      <c r="AQ266" s="54">
        <f t="shared" si="498"/>
        <v>4.1111111111111107</v>
      </c>
      <c r="AR266" s="58">
        <f t="shared" si="499"/>
        <v>1</v>
      </c>
      <c r="AS266" s="1">
        <f t="shared" si="500"/>
        <v>0</v>
      </c>
      <c r="AT266" s="1">
        <f t="shared" si="501"/>
        <v>6</v>
      </c>
      <c r="AU266" s="1">
        <f t="shared" si="502"/>
        <v>1</v>
      </c>
      <c r="AV266" s="1">
        <f t="shared" si="503"/>
        <v>0</v>
      </c>
      <c r="AW266" s="1">
        <f t="shared" si="504"/>
        <v>0</v>
      </c>
      <c r="AX266" s="1">
        <f t="shared" si="505"/>
        <v>1</v>
      </c>
      <c r="AY266" s="1" t="str">
        <f t="shared" si="436"/>
        <v>Narcís Ruscalleda</v>
      </c>
      <c r="AZ266" s="1" t="b">
        <f t="shared" si="437"/>
        <v>0</v>
      </c>
      <c r="BA266" s="1" t="str">
        <f t="shared" si="438"/>
        <v>Narcís Ruscalleda</v>
      </c>
      <c r="BB266" s="1">
        <f t="shared" si="439"/>
        <v>9</v>
      </c>
    </row>
    <row r="267" spans="1:54" ht="12.75" customHeight="1">
      <c r="A267" s="178"/>
      <c r="B267" s="55">
        <v>4</v>
      </c>
      <c r="C267" s="55">
        <v>4</v>
      </c>
      <c r="D267" s="54" t="str">
        <f>VLOOKUP((B267*10)+2,'Llistat de jugadors'!$O$3:$AQ$322,29,0)</f>
        <v>Eric Pacho</v>
      </c>
      <c r="E267" s="12">
        <v>3</v>
      </c>
      <c r="F267" s="12">
        <v>10</v>
      </c>
      <c r="G267" s="12">
        <v>10</v>
      </c>
      <c r="H267" s="55">
        <f t="shared" si="474"/>
        <v>23</v>
      </c>
      <c r="I267" s="54">
        <f t="shared" si="475"/>
        <v>2</v>
      </c>
      <c r="J267" s="54">
        <f t="shared" si="476"/>
        <v>0</v>
      </c>
      <c r="K267" s="54">
        <f t="shared" si="477"/>
        <v>0</v>
      </c>
      <c r="L267" s="54">
        <f t="shared" si="478"/>
        <v>1</v>
      </c>
      <c r="M267" s="54">
        <f t="shared" si="479"/>
        <v>0</v>
      </c>
      <c r="N267" s="54">
        <f t="shared" si="480"/>
        <v>0</v>
      </c>
      <c r="O267" s="54">
        <f t="shared" si="481"/>
        <v>0</v>
      </c>
      <c r="P267" s="55">
        <v>4</v>
      </c>
      <c r="Q267" s="54" t="str">
        <f t="shared" si="482"/>
        <v>Eric Pacho</v>
      </c>
      <c r="R267" s="12">
        <v>10</v>
      </c>
      <c r="S267" s="12">
        <v>10</v>
      </c>
      <c r="T267" s="12">
        <v>4</v>
      </c>
      <c r="U267" s="54">
        <f t="shared" si="483"/>
        <v>24</v>
      </c>
      <c r="V267" s="54">
        <f t="shared" si="411"/>
        <v>2</v>
      </c>
      <c r="W267" s="54">
        <f t="shared" si="506"/>
        <v>0</v>
      </c>
      <c r="X267" s="54">
        <f t="shared" si="507"/>
        <v>1</v>
      </c>
      <c r="Y267" s="54">
        <f t="shared" si="484"/>
        <v>0</v>
      </c>
      <c r="Z267" s="54">
        <f t="shared" si="485"/>
        <v>0</v>
      </c>
      <c r="AA267" s="54">
        <f t="shared" si="486"/>
        <v>0</v>
      </c>
      <c r="AB267" s="54">
        <f t="shared" si="487"/>
        <v>0</v>
      </c>
      <c r="AC267" s="55">
        <v>4</v>
      </c>
      <c r="AD267" s="54" t="str">
        <f t="shared" si="488"/>
        <v>Eric Pacho</v>
      </c>
      <c r="AE267" s="12">
        <v>10</v>
      </c>
      <c r="AF267" s="12">
        <v>10</v>
      </c>
      <c r="AG267" s="12">
        <v>4</v>
      </c>
      <c r="AH267" s="54">
        <f t="shared" si="489"/>
        <v>24</v>
      </c>
      <c r="AI267" s="54">
        <f t="shared" si="490"/>
        <v>2</v>
      </c>
      <c r="AJ267" s="54">
        <f t="shared" si="491"/>
        <v>0</v>
      </c>
      <c r="AK267" s="54">
        <f t="shared" si="492"/>
        <v>1</v>
      </c>
      <c r="AL267" s="54">
        <f t="shared" si="493"/>
        <v>0</v>
      </c>
      <c r="AM267" s="54">
        <f t="shared" si="494"/>
        <v>0</v>
      </c>
      <c r="AN267" s="54">
        <f t="shared" si="495"/>
        <v>0</v>
      </c>
      <c r="AO267" s="54">
        <f t="shared" si="496"/>
        <v>0</v>
      </c>
      <c r="AP267" s="54">
        <f t="shared" si="497"/>
        <v>71</v>
      </c>
      <c r="AQ267" s="54">
        <f t="shared" si="498"/>
        <v>7.8888888888888893</v>
      </c>
      <c r="AR267" s="58">
        <f t="shared" si="499"/>
        <v>6</v>
      </c>
      <c r="AS267" s="1">
        <f t="shared" si="500"/>
        <v>0</v>
      </c>
      <c r="AT267" s="1">
        <f t="shared" si="501"/>
        <v>2</v>
      </c>
      <c r="AU267" s="1">
        <f t="shared" si="502"/>
        <v>1</v>
      </c>
      <c r="AV267" s="1">
        <f t="shared" si="503"/>
        <v>0</v>
      </c>
      <c r="AW267" s="1">
        <f t="shared" si="504"/>
        <v>0</v>
      </c>
      <c r="AX267" s="1">
        <f t="shared" si="505"/>
        <v>0</v>
      </c>
      <c r="AY267" s="1" t="str">
        <f t="shared" si="436"/>
        <v>Eric Pacho</v>
      </c>
      <c r="AZ267" s="1" t="b">
        <f t="shared" si="437"/>
        <v>0</v>
      </c>
      <c r="BA267" s="1" t="str">
        <f t="shared" si="438"/>
        <v>Eric Pacho</v>
      </c>
      <c r="BB267" s="1">
        <f t="shared" si="439"/>
        <v>9</v>
      </c>
    </row>
    <row r="268" spans="1:54" ht="12.75" customHeight="1">
      <c r="A268" s="178"/>
      <c r="B268" s="55">
        <v>5</v>
      </c>
      <c r="C268" s="55">
        <v>5</v>
      </c>
      <c r="D268" s="54" t="str">
        <f>VLOOKUP((B268*10)+2,'Llistat de jugadors'!$O$3:$AQ$322,29,0)</f>
        <v>Mar Muntada</v>
      </c>
      <c r="E268" s="13">
        <v>0</v>
      </c>
      <c r="F268" s="13">
        <v>4</v>
      </c>
      <c r="G268" s="13">
        <v>0</v>
      </c>
      <c r="H268" s="55">
        <f t="shared" si="474"/>
        <v>4</v>
      </c>
      <c r="I268" s="54">
        <f t="shared" si="475"/>
        <v>0</v>
      </c>
      <c r="J268" s="54">
        <f t="shared" si="476"/>
        <v>0</v>
      </c>
      <c r="K268" s="54">
        <f t="shared" si="477"/>
        <v>1</v>
      </c>
      <c r="L268" s="54">
        <f t="shared" si="478"/>
        <v>0</v>
      </c>
      <c r="M268" s="54">
        <f t="shared" si="479"/>
        <v>0</v>
      </c>
      <c r="N268" s="54">
        <f t="shared" si="480"/>
        <v>0</v>
      </c>
      <c r="O268" s="54">
        <f t="shared" si="481"/>
        <v>2</v>
      </c>
      <c r="P268" s="55">
        <v>5</v>
      </c>
      <c r="Q268" s="54" t="str">
        <f t="shared" si="482"/>
        <v>Mar Muntada</v>
      </c>
      <c r="R268" s="12">
        <v>4</v>
      </c>
      <c r="S268" s="12">
        <v>4</v>
      </c>
      <c r="T268" s="12">
        <v>0</v>
      </c>
      <c r="U268" s="54">
        <f t="shared" si="483"/>
        <v>8</v>
      </c>
      <c r="V268" s="54">
        <f t="shared" si="411"/>
        <v>0</v>
      </c>
      <c r="W268" s="54">
        <f t="shared" si="506"/>
        <v>0</v>
      </c>
      <c r="X268" s="54">
        <f t="shared" si="507"/>
        <v>2</v>
      </c>
      <c r="Y268" s="54">
        <f t="shared" si="484"/>
        <v>0</v>
      </c>
      <c r="Z268" s="54">
        <f t="shared" si="485"/>
        <v>0</v>
      </c>
      <c r="AA268" s="54">
        <f t="shared" si="486"/>
        <v>0</v>
      </c>
      <c r="AB268" s="54">
        <f t="shared" si="487"/>
        <v>1</v>
      </c>
      <c r="AC268" s="55">
        <v>5</v>
      </c>
      <c r="AD268" s="54" t="str">
        <f t="shared" si="488"/>
        <v>Mar Muntada</v>
      </c>
      <c r="AE268" s="12">
        <v>0</v>
      </c>
      <c r="AF268" s="12">
        <v>6</v>
      </c>
      <c r="AG268" s="12">
        <v>3</v>
      </c>
      <c r="AH268" s="54">
        <f t="shared" si="489"/>
        <v>9</v>
      </c>
      <c r="AI268" s="54">
        <f t="shared" si="490"/>
        <v>0</v>
      </c>
      <c r="AJ268" s="54">
        <f t="shared" si="491"/>
        <v>1</v>
      </c>
      <c r="AK268" s="54">
        <f t="shared" si="492"/>
        <v>0</v>
      </c>
      <c r="AL268" s="54">
        <f t="shared" si="493"/>
        <v>1</v>
      </c>
      <c r="AM268" s="54">
        <f t="shared" si="494"/>
        <v>0</v>
      </c>
      <c r="AN268" s="54">
        <f t="shared" si="495"/>
        <v>0</v>
      </c>
      <c r="AO268" s="54">
        <f t="shared" si="496"/>
        <v>1</v>
      </c>
      <c r="AP268" s="54">
        <f t="shared" si="497"/>
        <v>21</v>
      </c>
      <c r="AQ268" s="54">
        <f t="shared" si="498"/>
        <v>2.3333333333333335</v>
      </c>
      <c r="AR268" s="58">
        <f t="shared" si="499"/>
        <v>0</v>
      </c>
      <c r="AS268" s="1">
        <f t="shared" si="500"/>
        <v>1</v>
      </c>
      <c r="AT268" s="1">
        <f t="shared" si="501"/>
        <v>3</v>
      </c>
      <c r="AU268" s="1">
        <f t="shared" si="502"/>
        <v>1</v>
      </c>
      <c r="AV268" s="1">
        <f t="shared" si="503"/>
        <v>0</v>
      </c>
      <c r="AW268" s="1">
        <f t="shared" si="504"/>
        <v>0</v>
      </c>
      <c r="AX268" s="1">
        <f t="shared" si="505"/>
        <v>4</v>
      </c>
      <c r="AY268" s="1" t="str">
        <f t="shared" si="436"/>
        <v>Mar Muntada</v>
      </c>
      <c r="AZ268" s="1" t="b">
        <f t="shared" si="437"/>
        <v>0</v>
      </c>
      <c r="BA268" s="1" t="str">
        <f t="shared" si="438"/>
        <v>Mar Muntada</v>
      </c>
      <c r="BB268" s="1">
        <f t="shared" si="439"/>
        <v>9</v>
      </c>
    </row>
    <row r="269" spans="1:54" ht="12.75" customHeight="1">
      <c r="A269" s="178"/>
      <c r="B269" s="55">
        <v>6</v>
      </c>
      <c r="C269" s="55">
        <v>6</v>
      </c>
      <c r="D269" s="54" t="str">
        <f>VLOOKUP((B269*10)+2,'Llistat de jugadors'!$O$3:$AQ$322,29,0)</f>
        <v>Marc Oller</v>
      </c>
      <c r="E269" s="13">
        <v>3</v>
      </c>
      <c r="F269" s="13">
        <v>1</v>
      </c>
      <c r="G269" s="13">
        <v>0</v>
      </c>
      <c r="H269" s="55">
        <f t="shared" si="474"/>
        <v>4</v>
      </c>
      <c r="I269" s="54">
        <f t="shared" si="475"/>
        <v>0</v>
      </c>
      <c r="J269" s="54">
        <f t="shared" si="476"/>
        <v>0</v>
      </c>
      <c r="K269" s="54">
        <f t="shared" si="477"/>
        <v>0</v>
      </c>
      <c r="L269" s="54">
        <f t="shared" si="478"/>
        <v>1</v>
      </c>
      <c r="M269" s="54">
        <f t="shared" si="479"/>
        <v>0</v>
      </c>
      <c r="N269" s="54">
        <f t="shared" si="480"/>
        <v>1</v>
      </c>
      <c r="O269" s="54">
        <f t="shared" si="481"/>
        <v>1</v>
      </c>
      <c r="P269" s="55">
        <v>6</v>
      </c>
      <c r="Q269" s="54" t="str">
        <f t="shared" si="482"/>
        <v>Marc Oller</v>
      </c>
      <c r="R269" s="12">
        <v>2</v>
      </c>
      <c r="S269" s="12">
        <v>1</v>
      </c>
      <c r="T269" s="12">
        <v>6</v>
      </c>
      <c r="U269" s="54">
        <f t="shared" si="483"/>
        <v>9</v>
      </c>
      <c r="V269" s="54">
        <f t="shared" si="411"/>
        <v>0</v>
      </c>
      <c r="W269" s="54">
        <f t="shared" si="506"/>
        <v>1</v>
      </c>
      <c r="X269" s="54">
        <f t="shared" si="507"/>
        <v>0</v>
      </c>
      <c r="Y269" s="54">
        <f t="shared" si="484"/>
        <v>0</v>
      </c>
      <c r="Z269" s="54">
        <f t="shared" si="485"/>
        <v>1</v>
      </c>
      <c r="AA269" s="54">
        <f t="shared" si="486"/>
        <v>1</v>
      </c>
      <c r="AB269" s="54">
        <f t="shared" si="487"/>
        <v>0</v>
      </c>
      <c r="AC269" s="55">
        <v>6</v>
      </c>
      <c r="AD269" s="54" t="str">
        <f t="shared" si="488"/>
        <v>Marc Oller</v>
      </c>
      <c r="AE269" s="12">
        <v>10</v>
      </c>
      <c r="AF269" s="12">
        <v>1</v>
      </c>
      <c r="AG269" s="12">
        <v>10</v>
      </c>
      <c r="AH269" s="54">
        <f t="shared" si="489"/>
        <v>21</v>
      </c>
      <c r="AI269" s="54">
        <f t="shared" si="490"/>
        <v>2</v>
      </c>
      <c r="AJ269" s="54">
        <f t="shared" si="491"/>
        <v>0</v>
      </c>
      <c r="AK269" s="54">
        <f t="shared" si="492"/>
        <v>0</v>
      </c>
      <c r="AL269" s="54">
        <f t="shared" si="493"/>
        <v>0</v>
      </c>
      <c r="AM269" s="54">
        <f t="shared" si="494"/>
        <v>0</v>
      </c>
      <c r="AN269" s="54">
        <f t="shared" si="495"/>
        <v>1</v>
      </c>
      <c r="AO269" s="54">
        <f t="shared" si="496"/>
        <v>0</v>
      </c>
      <c r="AP269" s="54">
        <f t="shared" si="497"/>
        <v>34</v>
      </c>
      <c r="AQ269" s="54">
        <f t="shared" si="498"/>
        <v>3.7777777777777777</v>
      </c>
      <c r="AR269" s="58">
        <f t="shared" si="499"/>
        <v>2</v>
      </c>
      <c r="AS269" s="1">
        <f t="shared" si="500"/>
        <v>1</v>
      </c>
      <c r="AT269" s="1">
        <f t="shared" si="501"/>
        <v>0</v>
      </c>
      <c r="AU269" s="1">
        <f t="shared" si="502"/>
        <v>1</v>
      </c>
      <c r="AV269" s="1">
        <f t="shared" si="503"/>
        <v>1</v>
      </c>
      <c r="AW269" s="1">
        <f t="shared" si="504"/>
        <v>3</v>
      </c>
      <c r="AX269" s="1">
        <f t="shared" si="505"/>
        <v>1</v>
      </c>
      <c r="AY269" s="1" t="str">
        <f t="shared" si="436"/>
        <v>Marc Oller</v>
      </c>
      <c r="AZ269" s="1" t="b">
        <f t="shared" si="437"/>
        <v>0</v>
      </c>
      <c r="BA269" s="1" t="str">
        <f t="shared" si="438"/>
        <v>Marc Oller</v>
      </c>
      <c r="BB269" s="1">
        <f t="shared" si="439"/>
        <v>9</v>
      </c>
    </row>
    <row r="270" spans="1:54" ht="12.75" customHeight="1">
      <c r="A270" s="178"/>
      <c r="B270" s="55">
        <v>7</v>
      </c>
      <c r="C270" s="55">
        <v>7</v>
      </c>
      <c r="D270" s="54" t="str">
        <f>VLOOKUP((B270*10)+2,'Llistat de jugadors'!$O$3:$AQ$322,29,0)</f>
        <v>Aina Martín</v>
      </c>
      <c r="E270" s="13">
        <v>3</v>
      </c>
      <c r="F270" s="13">
        <v>4</v>
      </c>
      <c r="G270" s="13">
        <v>3</v>
      </c>
      <c r="H270" s="55">
        <f t="shared" si="474"/>
        <v>10</v>
      </c>
      <c r="I270" s="54">
        <f t="shared" si="475"/>
        <v>0</v>
      </c>
      <c r="J270" s="54">
        <f t="shared" si="476"/>
        <v>0</v>
      </c>
      <c r="K270" s="54">
        <f t="shared" si="477"/>
        <v>1</v>
      </c>
      <c r="L270" s="54">
        <f t="shared" si="478"/>
        <v>2</v>
      </c>
      <c r="M270" s="54">
        <f t="shared" si="479"/>
        <v>0</v>
      </c>
      <c r="N270" s="54">
        <f t="shared" si="480"/>
        <v>0</v>
      </c>
      <c r="O270" s="54">
        <f t="shared" si="481"/>
        <v>0</v>
      </c>
      <c r="P270" s="55">
        <v>7</v>
      </c>
      <c r="Q270" s="54" t="str">
        <f t="shared" si="482"/>
        <v>Aina Martín</v>
      </c>
      <c r="R270" s="12">
        <v>0</v>
      </c>
      <c r="S270" s="12">
        <v>10</v>
      </c>
      <c r="T270" s="12">
        <v>3</v>
      </c>
      <c r="U270" s="54">
        <f t="shared" si="483"/>
        <v>13</v>
      </c>
      <c r="V270" s="54">
        <f t="shared" si="411"/>
        <v>1</v>
      </c>
      <c r="W270" s="54">
        <f t="shared" si="506"/>
        <v>0</v>
      </c>
      <c r="X270" s="54">
        <f t="shared" si="507"/>
        <v>0</v>
      </c>
      <c r="Y270" s="54">
        <f t="shared" si="484"/>
        <v>1</v>
      </c>
      <c r="Z270" s="54">
        <f t="shared" si="485"/>
        <v>0</v>
      </c>
      <c r="AA270" s="54">
        <f t="shared" si="486"/>
        <v>0</v>
      </c>
      <c r="AB270" s="54">
        <f t="shared" si="487"/>
        <v>1</v>
      </c>
      <c r="AC270" s="55">
        <v>7</v>
      </c>
      <c r="AD270" s="54" t="str">
        <f t="shared" si="488"/>
        <v>Aina Martín</v>
      </c>
      <c r="AE270" s="12">
        <v>0</v>
      </c>
      <c r="AF270" s="12">
        <v>4</v>
      </c>
      <c r="AG270" s="12">
        <v>4</v>
      </c>
      <c r="AH270" s="54">
        <f t="shared" si="489"/>
        <v>8</v>
      </c>
      <c r="AI270" s="54">
        <f t="shared" si="490"/>
        <v>0</v>
      </c>
      <c r="AJ270" s="54">
        <f t="shared" si="491"/>
        <v>0</v>
      </c>
      <c r="AK270" s="54">
        <f t="shared" si="492"/>
        <v>2</v>
      </c>
      <c r="AL270" s="54">
        <f t="shared" si="493"/>
        <v>0</v>
      </c>
      <c r="AM270" s="54">
        <f t="shared" si="494"/>
        <v>0</v>
      </c>
      <c r="AN270" s="54">
        <f t="shared" si="495"/>
        <v>0</v>
      </c>
      <c r="AO270" s="54">
        <f t="shared" si="496"/>
        <v>1</v>
      </c>
      <c r="AP270" s="54">
        <f t="shared" si="497"/>
        <v>31</v>
      </c>
      <c r="AQ270" s="54">
        <f t="shared" si="498"/>
        <v>3.4444444444444446</v>
      </c>
      <c r="AR270" s="58">
        <f t="shared" si="499"/>
        <v>1</v>
      </c>
      <c r="AS270" s="1">
        <f t="shared" si="500"/>
        <v>0</v>
      </c>
      <c r="AT270" s="1">
        <f t="shared" si="501"/>
        <v>3</v>
      </c>
      <c r="AU270" s="1">
        <f t="shared" si="502"/>
        <v>3</v>
      </c>
      <c r="AV270" s="1">
        <f t="shared" si="503"/>
        <v>0</v>
      </c>
      <c r="AW270" s="1">
        <f t="shared" si="504"/>
        <v>0</v>
      </c>
      <c r="AX270" s="1">
        <f t="shared" si="505"/>
        <v>2</v>
      </c>
      <c r="AY270" s="1" t="str">
        <f t="shared" si="436"/>
        <v>Aina Martín</v>
      </c>
      <c r="AZ270" s="1" t="b">
        <f t="shared" si="437"/>
        <v>0</v>
      </c>
      <c r="BA270" s="1" t="str">
        <f t="shared" si="438"/>
        <v>Aina Martín</v>
      </c>
      <c r="BB270" s="1">
        <f t="shared" si="439"/>
        <v>9</v>
      </c>
    </row>
    <row r="271" spans="1:54" ht="12.75" customHeight="1">
      <c r="A271" s="178"/>
      <c r="B271" s="55">
        <v>8</v>
      </c>
      <c r="C271" s="55">
        <v>8</v>
      </c>
      <c r="D271" s="54" t="str">
        <f>VLOOKUP((B271*10)+2,'Llistat de jugadors'!$O$3:$AQ$322,29,0)</f>
        <v>Andrea García (T#)</v>
      </c>
      <c r="E271" s="13">
        <v>2</v>
      </c>
      <c r="F271" s="13">
        <v>1</v>
      </c>
      <c r="G271" s="13">
        <v>0</v>
      </c>
      <c r="H271" s="55">
        <f t="shared" si="474"/>
        <v>3</v>
      </c>
      <c r="I271" s="54">
        <f t="shared" si="475"/>
        <v>0</v>
      </c>
      <c r="J271" s="54">
        <f t="shared" si="476"/>
        <v>0</v>
      </c>
      <c r="K271" s="54">
        <f t="shared" si="477"/>
        <v>0</v>
      </c>
      <c r="L271" s="54">
        <f t="shared" si="478"/>
        <v>0</v>
      </c>
      <c r="M271" s="54">
        <f t="shared" si="479"/>
        <v>1</v>
      </c>
      <c r="N271" s="54">
        <f t="shared" si="480"/>
        <v>1</v>
      </c>
      <c r="O271" s="54">
        <f t="shared" si="481"/>
        <v>1</v>
      </c>
      <c r="P271" s="55">
        <v>8</v>
      </c>
      <c r="Q271" s="54" t="str">
        <f t="shared" si="482"/>
        <v>Andrea García (T#)</v>
      </c>
      <c r="R271" s="12">
        <v>3</v>
      </c>
      <c r="S271" s="12">
        <v>4</v>
      </c>
      <c r="T271" s="12">
        <v>4</v>
      </c>
      <c r="U271" s="54">
        <f t="shared" si="483"/>
        <v>11</v>
      </c>
      <c r="V271" s="54">
        <f t="shared" si="411"/>
        <v>0</v>
      </c>
      <c r="W271" s="54">
        <f t="shared" si="506"/>
        <v>0</v>
      </c>
      <c r="X271" s="54">
        <f t="shared" si="507"/>
        <v>2</v>
      </c>
      <c r="Y271" s="54">
        <f t="shared" si="484"/>
        <v>1</v>
      </c>
      <c r="Z271" s="54">
        <f t="shared" si="485"/>
        <v>0</v>
      </c>
      <c r="AA271" s="54">
        <f t="shared" si="486"/>
        <v>0</v>
      </c>
      <c r="AB271" s="54">
        <f t="shared" si="487"/>
        <v>0</v>
      </c>
      <c r="AC271" s="55">
        <v>8</v>
      </c>
      <c r="AD271" s="54" t="str">
        <f t="shared" si="488"/>
        <v>Andrea García (T#)</v>
      </c>
      <c r="AE271" s="12">
        <v>10</v>
      </c>
      <c r="AF271" s="12">
        <v>4</v>
      </c>
      <c r="AG271" s="12">
        <v>4</v>
      </c>
      <c r="AH271" s="54">
        <f t="shared" si="489"/>
        <v>18</v>
      </c>
      <c r="AI271" s="54">
        <f t="shared" si="490"/>
        <v>1</v>
      </c>
      <c r="AJ271" s="54">
        <f t="shared" si="491"/>
        <v>0</v>
      </c>
      <c r="AK271" s="54">
        <f t="shared" si="492"/>
        <v>2</v>
      </c>
      <c r="AL271" s="54">
        <f t="shared" si="493"/>
        <v>0</v>
      </c>
      <c r="AM271" s="54">
        <f t="shared" si="494"/>
        <v>0</v>
      </c>
      <c r="AN271" s="54">
        <f t="shared" si="495"/>
        <v>0</v>
      </c>
      <c r="AO271" s="54">
        <f t="shared" si="496"/>
        <v>0</v>
      </c>
      <c r="AP271" s="54">
        <f t="shared" si="497"/>
        <v>32</v>
      </c>
      <c r="AQ271" s="54">
        <f t="shared" si="498"/>
        <v>3.5555555555555554</v>
      </c>
      <c r="AR271" s="58">
        <f t="shared" si="499"/>
        <v>1</v>
      </c>
      <c r="AS271" s="1">
        <f t="shared" si="500"/>
        <v>0</v>
      </c>
      <c r="AT271" s="1">
        <f t="shared" si="501"/>
        <v>4</v>
      </c>
      <c r="AU271" s="1">
        <f t="shared" si="502"/>
        <v>1</v>
      </c>
      <c r="AV271" s="1">
        <f t="shared" si="503"/>
        <v>1</v>
      </c>
      <c r="AW271" s="1">
        <f t="shared" si="504"/>
        <v>1</v>
      </c>
      <c r="AX271" s="1">
        <f t="shared" si="505"/>
        <v>1</v>
      </c>
      <c r="AY271" s="1" t="str">
        <f t="shared" si="436"/>
        <v>Andrea García (T#)</v>
      </c>
      <c r="AZ271" s="1" t="b">
        <f t="shared" si="437"/>
        <v>0</v>
      </c>
      <c r="BA271" s="1" t="str">
        <f t="shared" si="438"/>
        <v>Andrea García (T#)</v>
      </c>
      <c r="BB271" s="1">
        <f t="shared" si="439"/>
        <v>9</v>
      </c>
    </row>
    <row r="272" spans="1:54" ht="12.75" customHeight="1">
      <c r="A272" s="178"/>
      <c r="B272" s="55">
        <v>9</v>
      </c>
      <c r="C272" s="55">
        <v>9</v>
      </c>
      <c r="D272" s="54" t="str">
        <f>VLOOKUP((B272*10)+2,'Llistat de jugadors'!$O$3:$AQ$322,29,0)</f>
        <v>Hugo Roldán</v>
      </c>
      <c r="E272" s="13">
        <v>6</v>
      </c>
      <c r="F272" s="13">
        <v>3</v>
      </c>
      <c r="G272" s="13">
        <v>3</v>
      </c>
      <c r="H272" s="55">
        <f t="shared" si="474"/>
        <v>12</v>
      </c>
      <c r="I272" s="54">
        <f t="shared" si="475"/>
        <v>0</v>
      </c>
      <c r="J272" s="54">
        <f t="shared" si="476"/>
        <v>1</v>
      </c>
      <c r="K272" s="54">
        <f t="shared" si="477"/>
        <v>0</v>
      </c>
      <c r="L272" s="54">
        <f t="shared" si="478"/>
        <v>2</v>
      </c>
      <c r="M272" s="54">
        <f t="shared" si="479"/>
        <v>0</v>
      </c>
      <c r="N272" s="54">
        <f t="shared" si="480"/>
        <v>0</v>
      </c>
      <c r="O272" s="54">
        <f t="shared" si="481"/>
        <v>0</v>
      </c>
      <c r="P272" s="55">
        <v>9</v>
      </c>
      <c r="Q272" s="54" t="str">
        <f t="shared" si="482"/>
        <v>Hugo Roldán</v>
      </c>
      <c r="R272" s="12">
        <v>0</v>
      </c>
      <c r="S272" s="12">
        <v>1</v>
      </c>
      <c r="T272" s="12">
        <v>4</v>
      </c>
      <c r="U272" s="54">
        <f t="shared" si="483"/>
        <v>5</v>
      </c>
      <c r="V272" s="54">
        <f t="shared" si="411"/>
        <v>0</v>
      </c>
      <c r="W272" s="54">
        <f t="shared" si="506"/>
        <v>0</v>
      </c>
      <c r="X272" s="54">
        <f t="shared" si="507"/>
        <v>1</v>
      </c>
      <c r="Y272" s="54">
        <f t="shared" si="484"/>
        <v>0</v>
      </c>
      <c r="Z272" s="54">
        <f t="shared" si="485"/>
        <v>0</v>
      </c>
      <c r="AA272" s="54">
        <f t="shared" si="486"/>
        <v>1</v>
      </c>
      <c r="AB272" s="54">
        <f t="shared" si="487"/>
        <v>1</v>
      </c>
      <c r="AC272" s="55">
        <v>9</v>
      </c>
      <c r="AD272" s="54" t="str">
        <f t="shared" si="488"/>
        <v>Hugo Roldán</v>
      </c>
      <c r="AE272" s="12">
        <v>4</v>
      </c>
      <c r="AF272" s="12">
        <v>3</v>
      </c>
      <c r="AG272" s="12">
        <v>1</v>
      </c>
      <c r="AH272" s="54">
        <f t="shared" si="489"/>
        <v>8</v>
      </c>
      <c r="AI272" s="54">
        <f t="shared" si="490"/>
        <v>0</v>
      </c>
      <c r="AJ272" s="54">
        <f t="shared" si="491"/>
        <v>0</v>
      </c>
      <c r="AK272" s="54">
        <f t="shared" si="492"/>
        <v>1</v>
      </c>
      <c r="AL272" s="54">
        <f t="shared" si="493"/>
        <v>1</v>
      </c>
      <c r="AM272" s="54">
        <f t="shared" si="494"/>
        <v>0</v>
      </c>
      <c r="AN272" s="54">
        <f t="shared" si="495"/>
        <v>1</v>
      </c>
      <c r="AO272" s="54">
        <f t="shared" si="496"/>
        <v>0</v>
      </c>
      <c r="AP272" s="54">
        <f t="shared" si="497"/>
        <v>25</v>
      </c>
      <c r="AQ272" s="54">
        <f t="shared" si="498"/>
        <v>2.7777777777777777</v>
      </c>
      <c r="AR272" s="58">
        <f t="shared" si="499"/>
        <v>0</v>
      </c>
      <c r="AS272" s="1">
        <f t="shared" si="500"/>
        <v>1</v>
      </c>
      <c r="AT272" s="1">
        <f t="shared" si="501"/>
        <v>2</v>
      </c>
      <c r="AU272" s="1">
        <f t="shared" si="502"/>
        <v>3</v>
      </c>
      <c r="AV272" s="1">
        <f t="shared" si="503"/>
        <v>0</v>
      </c>
      <c r="AW272" s="1">
        <f t="shared" si="504"/>
        <v>2</v>
      </c>
      <c r="AX272" s="1">
        <f t="shared" si="505"/>
        <v>1</v>
      </c>
      <c r="AY272" s="1" t="str">
        <f t="shared" si="436"/>
        <v>Hugo Roldán</v>
      </c>
      <c r="AZ272" s="1" t="b">
        <f t="shared" si="437"/>
        <v>0</v>
      </c>
      <c r="BA272" s="1" t="str">
        <f t="shared" si="438"/>
        <v>Hugo Roldán</v>
      </c>
      <c r="BB272" s="1">
        <f t="shared" si="439"/>
        <v>9</v>
      </c>
    </row>
    <row r="273" spans="1:54" ht="12.75" customHeight="1">
      <c r="A273" s="178"/>
      <c r="B273" s="55">
        <v>10</v>
      </c>
      <c r="C273" s="55">
        <v>10</v>
      </c>
      <c r="D273" s="54" t="str">
        <f>VLOOKUP((B273*10)+2,'Llistat de jugadors'!$O$3:$AQ$322,29,0)</f>
        <v>Marta Boada</v>
      </c>
      <c r="E273" s="13">
        <v>10</v>
      </c>
      <c r="F273" s="13">
        <v>10</v>
      </c>
      <c r="G273" s="13">
        <v>3</v>
      </c>
      <c r="H273" s="55">
        <f t="shared" si="474"/>
        <v>23</v>
      </c>
      <c r="I273" s="54">
        <f t="shared" si="475"/>
        <v>2</v>
      </c>
      <c r="J273" s="54">
        <f t="shared" si="476"/>
        <v>0</v>
      </c>
      <c r="K273" s="54">
        <f t="shared" si="477"/>
        <v>0</v>
      </c>
      <c r="L273" s="54">
        <f t="shared" si="478"/>
        <v>1</v>
      </c>
      <c r="M273" s="54">
        <f t="shared" si="479"/>
        <v>0</v>
      </c>
      <c r="N273" s="54">
        <f t="shared" si="480"/>
        <v>0</v>
      </c>
      <c r="O273" s="54">
        <f t="shared" si="481"/>
        <v>0</v>
      </c>
      <c r="P273" s="55">
        <v>10</v>
      </c>
      <c r="Q273" s="54" t="str">
        <f t="shared" si="482"/>
        <v>Marta Boada</v>
      </c>
      <c r="R273" s="12">
        <v>10</v>
      </c>
      <c r="S273" s="12">
        <v>10</v>
      </c>
      <c r="T273" s="12">
        <v>4</v>
      </c>
      <c r="U273" s="54">
        <f t="shared" si="483"/>
        <v>24</v>
      </c>
      <c r="V273" s="54">
        <f t="shared" si="411"/>
        <v>2</v>
      </c>
      <c r="W273" s="54">
        <f t="shared" si="506"/>
        <v>0</v>
      </c>
      <c r="X273" s="54">
        <f t="shared" si="507"/>
        <v>1</v>
      </c>
      <c r="Y273" s="54">
        <f t="shared" si="484"/>
        <v>0</v>
      </c>
      <c r="Z273" s="54">
        <f t="shared" si="485"/>
        <v>0</v>
      </c>
      <c r="AA273" s="54">
        <f t="shared" si="486"/>
        <v>0</v>
      </c>
      <c r="AB273" s="54">
        <f t="shared" si="487"/>
        <v>0</v>
      </c>
      <c r="AC273" s="55">
        <v>10</v>
      </c>
      <c r="AD273" s="54" t="str">
        <f t="shared" si="488"/>
        <v>Marta Boada</v>
      </c>
      <c r="AE273" s="12">
        <v>10</v>
      </c>
      <c r="AF273" s="12">
        <v>10</v>
      </c>
      <c r="AG273" s="12">
        <v>4</v>
      </c>
      <c r="AH273" s="54">
        <f t="shared" si="489"/>
        <v>24</v>
      </c>
      <c r="AI273" s="54">
        <f t="shared" si="490"/>
        <v>2</v>
      </c>
      <c r="AJ273" s="54">
        <f t="shared" si="491"/>
        <v>0</v>
      </c>
      <c r="AK273" s="54">
        <f t="shared" si="492"/>
        <v>1</v>
      </c>
      <c r="AL273" s="54">
        <f t="shared" si="493"/>
        <v>0</v>
      </c>
      <c r="AM273" s="54">
        <f t="shared" si="494"/>
        <v>0</v>
      </c>
      <c r="AN273" s="54">
        <f t="shared" si="495"/>
        <v>0</v>
      </c>
      <c r="AO273" s="54">
        <f t="shared" si="496"/>
        <v>0</v>
      </c>
      <c r="AP273" s="54">
        <f t="shared" si="497"/>
        <v>71</v>
      </c>
      <c r="AQ273" s="54">
        <f t="shared" si="498"/>
        <v>7.8888888888888893</v>
      </c>
      <c r="AR273" s="58">
        <f t="shared" si="499"/>
        <v>6</v>
      </c>
      <c r="AS273" s="1">
        <f t="shared" si="500"/>
        <v>0</v>
      </c>
      <c r="AT273" s="1">
        <f t="shared" si="501"/>
        <v>2</v>
      </c>
      <c r="AU273" s="1">
        <f t="shared" si="502"/>
        <v>1</v>
      </c>
      <c r="AV273" s="1">
        <f t="shared" si="503"/>
        <v>0</v>
      </c>
      <c r="AW273" s="1">
        <f t="shared" si="504"/>
        <v>0</v>
      </c>
      <c r="AX273" s="1">
        <f t="shared" si="505"/>
        <v>0</v>
      </c>
      <c r="AY273" s="1" t="str">
        <f t="shared" si="436"/>
        <v>Marta Boada</v>
      </c>
      <c r="AZ273" s="1" t="b">
        <f t="shared" si="437"/>
        <v>0</v>
      </c>
      <c r="BA273" s="1" t="str">
        <f t="shared" si="438"/>
        <v>Marta Boada</v>
      </c>
      <c r="BB273" s="1">
        <f t="shared" si="439"/>
        <v>9</v>
      </c>
    </row>
    <row r="274" spans="1:54" ht="12.75" customHeight="1">
      <c r="A274" s="178"/>
      <c r="B274" s="55">
        <v>11</v>
      </c>
      <c r="C274" s="55">
        <v>11</v>
      </c>
      <c r="D274" s="54" t="str">
        <f>VLOOKUP((B274*10)+2,'Llistat de jugadors'!$O$3:$AQ$322,29,0)</f>
        <v>Judit Soler</v>
      </c>
      <c r="E274" s="13">
        <v>0</v>
      </c>
      <c r="F274" s="13">
        <v>0</v>
      </c>
      <c r="G274" s="13">
        <v>3</v>
      </c>
      <c r="H274" s="55">
        <f t="shared" si="474"/>
        <v>3</v>
      </c>
      <c r="I274" s="54">
        <f t="shared" si="475"/>
        <v>0</v>
      </c>
      <c r="J274" s="54">
        <f t="shared" si="476"/>
        <v>0</v>
      </c>
      <c r="K274" s="54">
        <f t="shared" si="477"/>
        <v>0</v>
      </c>
      <c r="L274" s="54">
        <f t="shared" si="478"/>
        <v>1</v>
      </c>
      <c r="M274" s="54">
        <f t="shared" si="479"/>
        <v>0</v>
      </c>
      <c r="N274" s="54">
        <f t="shared" si="480"/>
        <v>0</v>
      </c>
      <c r="O274" s="54">
        <f t="shared" si="481"/>
        <v>2</v>
      </c>
      <c r="P274" s="55">
        <v>11</v>
      </c>
      <c r="Q274" s="54" t="str">
        <f t="shared" si="482"/>
        <v>Judit Soler</v>
      </c>
      <c r="R274" s="12">
        <v>0</v>
      </c>
      <c r="S274" s="12">
        <v>0</v>
      </c>
      <c r="T274" s="12">
        <v>0</v>
      </c>
      <c r="U274" s="54">
        <f t="shared" si="483"/>
        <v>0</v>
      </c>
      <c r="V274" s="54">
        <f t="shared" si="411"/>
        <v>0</v>
      </c>
      <c r="W274" s="54">
        <f t="shared" si="506"/>
        <v>0</v>
      </c>
      <c r="X274" s="54">
        <f t="shared" si="507"/>
        <v>0</v>
      </c>
      <c r="Y274" s="54">
        <f t="shared" si="484"/>
        <v>0</v>
      </c>
      <c r="Z274" s="54">
        <f t="shared" si="485"/>
        <v>0</v>
      </c>
      <c r="AA274" s="54">
        <f t="shared" si="486"/>
        <v>0</v>
      </c>
      <c r="AB274" s="54">
        <f t="shared" si="487"/>
        <v>3</v>
      </c>
      <c r="AC274" s="55">
        <v>11</v>
      </c>
      <c r="AD274" s="54" t="str">
        <f t="shared" si="488"/>
        <v>Judit Soler</v>
      </c>
      <c r="AE274" s="12">
        <v>0</v>
      </c>
      <c r="AF274" s="12">
        <v>0</v>
      </c>
      <c r="AG274" s="12">
        <v>0</v>
      </c>
      <c r="AH274" s="54">
        <f t="shared" si="489"/>
        <v>0</v>
      </c>
      <c r="AI274" s="54">
        <f t="shared" si="490"/>
        <v>0</v>
      </c>
      <c r="AJ274" s="54">
        <f t="shared" si="491"/>
        <v>0</v>
      </c>
      <c r="AK274" s="54">
        <f t="shared" si="492"/>
        <v>0</v>
      </c>
      <c r="AL274" s="54">
        <f t="shared" si="493"/>
        <v>0</v>
      </c>
      <c r="AM274" s="54">
        <f t="shared" si="494"/>
        <v>0</v>
      </c>
      <c r="AN274" s="54">
        <f t="shared" si="495"/>
        <v>0</v>
      </c>
      <c r="AO274" s="54">
        <f t="shared" si="496"/>
        <v>3</v>
      </c>
      <c r="AP274" s="54">
        <f t="shared" si="497"/>
        <v>3</v>
      </c>
      <c r="AQ274" s="54">
        <f t="shared" si="498"/>
        <v>0.33333333333333331</v>
      </c>
      <c r="AR274" s="58">
        <f t="shared" si="499"/>
        <v>0</v>
      </c>
      <c r="AS274" s="1">
        <f t="shared" si="500"/>
        <v>0</v>
      </c>
      <c r="AT274" s="1">
        <f t="shared" si="501"/>
        <v>0</v>
      </c>
      <c r="AU274" s="1">
        <f t="shared" si="502"/>
        <v>1</v>
      </c>
      <c r="AV274" s="1">
        <f t="shared" si="503"/>
        <v>0</v>
      </c>
      <c r="AW274" s="1">
        <f t="shared" si="504"/>
        <v>0</v>
      </c>
      <c r="AX274" s="1">
        <f t="shared" si="505"/>
        <v>8</v>
      </c>
      <c r="AY274" s="1" t="str">
        <f t="shared" si="436"/>
        <v>Judit Soler</v>
      </c>
      <c r="AZ274" s="1" t="b">
        <f t="shared" si="437"/>
        <v>0</v>
      </c>
      <c r="BA274" s="1" t="str">
        <f t="shared" si="438"/>
        <v>Judit Soler</v>
      </c>
      <c r="BB274" s="1">
        <f t="shared" si="439"/>
        <v>9</v>
      </c>
    </row>
    <row r="275" spans="1:54" ht="12.75" customHeight="1">
      <c r="A275" s="178"/>
      <c r="B275" s="55">
        <v>12</v>
      </c>
      <c r="C275" s="55">
        <v>12</v>
      </c>
      <c r="D275" s="54" t="str">
        <f>VLOOKUP((B275*10)+2,'Llistat de jugadors'!$O$3:$AQ$322,29,0)</f>
        <v>Mercè Correa</v>
      </c>
      <c r="E275" s="13">
        <v>4</v>
      </c>
      <c r="F275" s="13">
        <v>10</v>
      </c>
      <c r="G275" s="13">
        <v>10</v>
      </c>
      <c r="H275" s="55">
        <f t="shared" si="474"/>
        <v>24</v>
      </c>
      <c r="I275" s="54">
        <f t="shared" si="475"/>
        <v>2</v>
      </c>
      <c r="J275" s="54">
        <f t="shared" si="476"/>
        <v>0</v>
      </c>
      <c r="K275" s="54">
        <f t="shared" si="477"/>
        <v>1</v>
      </c>
      <c r="L275" s="54">
        <f t="shared" si="478"/>
        <v>0</v>
      </c>
      <c r="M275" s="54">
        <f t="shared" si="479"/>
        <v>0</v>
      </c>
      <c r="N275" s="54">
        <f t="shared" si="480"/>
        <v>0</v>
      </c>
      <c r="O275" s="54">
        <f t="shared" si="481"/>
        <v>0</v>
      </c>
      <c r="P275" s="55">
        <v>12</v>
      </c>
      <c r="Q275" s="54" t="str">
        <f t="shared" si="482"/>
        <v>Mercè Correa</v>
      </c>
      <c r="R275" s="12">
        <v>10</v>
      </c>
      <c r="S275" s="12">
        <v>2</v>
      </c>
      <c r="T275" s="12">
        <v>10</v>
      </c>
      <c r="U275" s="54">
        <f t="shared" si="483"/>
        <v>22</v>
      </c>
      <c r="V275" s="54">
        <f t="shared" si="411"/>
        <v>2</v>
      </c>
      <c r="W275" s="54">
        <f t="shared" si="506"/>
        <v>0</v>
      </c>
      <c r="X275" s="54">
        <f t="shared" si="507"/>
        <v>0</v>
      </c>
      <c r="Y275" s="54">
        <f t="shared" si="484"/>
        <v>0</v>
      </c>
      <c r="Z275" s="54">
        <f t="shared" si="485"/>
        <v>1</v>
      </c>
      <c r="AA275" s="54">
        <f t="shared" si="486"/>
        <v>0</v>
      </c>
      <c r="AB275" s="54">
        <f t="shared" si="487"/>
        <v>0</v>
      </c>
      <c r="AC275" s="55">
        <v>12</v>
      </c>
      <c r="AD275" s="54" t="str">
        <f t="shared" si="488"/>
        <v>Mercè Correa</v>
      </c>
      <c r="AE275" s="12">
        <v>10</v>
      </c>
      <c r="AF275" s="12">
        <v>6</v>
      </c>
      <c r="AG275" s="12">
        <v>4</v>
      </c>
      <c r="AH275" s="54">
        <f t="shared" si="489"/>
        <v>20</v>
      </c>
      <c r="AI275" s="54">
        <f t="shared" si="490"/>
        <v>1</v>
      </c>
      <c r="AJ275" s="54">
        <f t="shared" si="491"/>
        <v>1</v>
      </c>
      <c r="AK275" s="54">
        <f t="shared" si="492"/>
        <v>1</v>
      </c>
      <c r="AL275" s="54">
        <f t="shared" si="493"/>
        <v>0</v>
      </c>
      <c r="AM275" s="54">
        <f t="shared" si="494"/>
        <v>0</v>
      </c>
      <c r="AN275" s="54">
        <f t="shared" si="495"/>
        <v>0</v>
      </c>
      <c r="AO275" s="54">
        <f t="shared" si="496"/>
        <v>0</v>
      </c>
      <c r="AP275" s="54">
        <f t="shared" si="497"/>
        <v>66</v>
      </c>
      <c r="AQ275" s="54">
        <f t="shared" si="498"/>
        <v>7.333333333333333</v>
      </c>
      <c r="AR275" s="58">
        <f t="shared" si="499"/>
        <v>5</v>
      </c>
      <c r="AS275" s="1">
        <f t="shared" si="500"/>
        <v>1</v>
      </c>
      <c r="AT275" s="1">
        <f t="shared" si="501"/>
        <v>2</v>
      </c>
      <c r="AU275" s="1">
        <f t="shared" si="502"/>
        <v>0</v>
      </c>
      <c r="AV275" s="1">
        <f t="shared" si="503"/>
        <v>1</v>
      </c>
      <c r="AW275" s="1">
        <f t="shared" si="504"/>
        <v>0</v>
      </c>
      <c r="AX275" s="1">
        <f t="shared" si="505"/>
        <v>0</v>
      </c>
      <c r="AY275" s="1" t="str">
        <f t="shared" si="436"/>
        <v>Mercè Correa</v>
      </c>
      <c r="AZ275" s="1" t="b">
        <f t="shared" si="437"/>
        <v>0</v>
      </c>
      <c r="BA275" s="1" t="str">
        <f t="shared" si="438"/>
        <v>Mercè Correa</v>
      </c>
      <c r="BB275" s="1">
        <f t="shared" si="439"/>
        <v>9</v>
      </c>
    </row>
    <row r="276" spans="1:54" ht="12.75" customHeight="1">
      <c r="A276" s="178"/>
      <c r="B276" s="55">
        <v>13</v>
      </c>
      <c r="C276" s="55">
        <v>13</v>
      </c>
      <c r="D276" s="54" t="str">
        <f>VLOOKUP((B276*10)+2,'Llistat de jugadors'!$O$3:$AQ$322,29,0)</f>
        <v>Ona Traveria</v>
      </c>
      <c r="E276" s="13">
        <v>10</v>
      </c>
      <c r="F276" s="13">
        <v>4</v>
      </c>
      <c r="G276" s="13">
        <v>1</v>
      </c>
      <c r="H276" s="55">
        <f t="shared" si="474"/>
        <v>15</v>
      </c>
      <c r="I276" s="54">
        <f t="shared" si="475"/>
        <v>1</v>
      </c>
      <c r="J276" s="54">
        <f t="shared" si="476"/>
        <v>0</v>
      </c>
      <c r="K276" s="54">
        <f t="shared" si="477"/>
        <v>1</v>
      </c>
      <c r="L276" s="54">
        <f t="shared" si="478"/>
        <v>0</v>
      </c>
      <c r="M276" s="54">
        <f t="shared" si="479"/>
        <v>0</v>
      </c>
      <c r="N276" s="54">
        <f t="shared" si="480"/>
        <v>1</v>
      </c>
      <c r="O276" s="54">
        <f t="shared" si="481"/>
        <v>0</v>
      </c>
      <c r="P276" s="55">
        <v>13</v>
      </c>
      <c r="Q276" s="54" t="str">
        <f t="shared" si="482"/>
        <v>Ona Traveria</v>
      </c>
      <c r="R276" s="12">
        <v>3</v>
      </c>
      <c r="S276" s="12">
        <v>2</v>
      </c>
      <c r="T276" s="12">
        <v>1</v>
      </c>
      <c r="U276" s="54">
        <f t="shared" si="483"/>
        <v>6</v>
      </c>
      <c r="V276" s="54">
        <f t="shared" si="411"/>
        <v>0</v>
      </c>
      <c r="W276" s="54">
        <f t="shared" si="506"/>
        <v>0</v>
      </c>
      <c r="X276" s="54">
        <f t="shared" si="507"/>
        <v>0</v>
      </c>
      <c r="Y276" s="54">
        <f t="shared" si="484"/>
        <v>1</v>
      </c>
      <c r="Z276" s="54">
        <f t="shared" si="485"/>
        <v>1</v>
      </c>
      <c r="AA276" s="54">
        <f t="shared" si="486"/>
        <v>1</v>
      </c>
      <c r="AB276" s="54">
        <f t="shared" si="487"/>
        <v>0</v>
      </c>
      <c r="AC276" s="55">
        <v>13</v>
      </c>
      <c r="AD276" s="54" t="str">
        <f t="shared" si="488"/>
        <v>Ona Traveria</v>
      </c>
      <c r="AE276" s="12">
        <v>10</v>
      </c>
      <c r="AF276" s="12">
        <v>10</v>
      </c>
      <c r="AG276" s="12">
        <v>4</v>
      </c>
      <c r="AH276" s="54">
        <f t="shared" si="489"/>
        <v>24</v>
      </c>
      <c r="AI276" s="54">
        <f t="shared" si="490"/>
        <v>2</v>
      </c>
      <c r="AJ276" s="54">
        <f t="shared" si="491"/>
        <v>0</v>
      </c>
      <c r="AK276" s="54">
        <f t="shared" si="492"/>
        <v>1</v>
      </c>
      <c r="AL276" s="54">
        <f t="shared" si="493"/>
        <v>0</v>
      </c>
      <c r="AM276" s="54">
        <f t="shared" si="494"/>
        <v>0</v>
      </c>
      <c r="AN276" s="54">
        <f t="shared" si="495"/>
        <v>0</v>
      </c>
      <c r="AO276" s="54">
        <f t="shared" si="496"/>
        <v>0</v>
      </c>
      <c r="AP276" s="54">
        <f t="shared" si="497"/>
        <v>45</v>
      </c>
      <c r="AQ276" s="54">
        <f t="shared" si="498"/>
        <v>5</v>
      </c>
      <c r="AR276" s="58">
        <f t="shared" si="499"/>
        <v>3</v>
      </c>
      <c r="AS276" s="1">
        <f t="shared" si="500"/>
        <v>0</v>
      </c>
      <c r="AT276" s="1">
        <f t="shared" si="501"/>
        <v>2</v>
      </c>
      <c r="AU276" s="1">
        <f t="shared" si="502"/>
        <v>1</v>
      </c>
      <c r="AV276" s="1">
        <f t="shared" si="503"/>
        <v>1</v>
      </c>
      <c r="AW276" s="1">
        <f t="shared" si="504"/>
        <v>2</v>
      </c>
      <c r="AX276" s="1">
        <f t="shared" si="505"/>
        <v>0</v>
      </c>
      <c r="AY276" s="1" t="str">
        <f t="shared" si="436"/>
        <v>Ona Traveria</v>
      </c>
      <c r="AZ276" s="1" t="b">
        <f t="shared" si="437"/>
        <v>0</v>
      </c>
      <c r="BA276" s="1" t="str">
        <f t="shared" si="438"/>
        <v>Ona Traveria</v>
      </c>
      <c r="BB276" s="1">
        <f t="shared" si="439"/>
        <v>9</v>
      </c>
    </row>
    <row r="277" spans="1:54" ht="12.75" customHeight="1">
      <c r="A277" s="178"/>
      <c r="B277" s="55">
        <v>14</v>
      </c>
      <c r="C277" s="55">
        <v>14</v>
      </c>
      <c r="D277" s="54" t="str">
        <f>VLOOKUP((B277*10)+2,'Llistat de jugadors'!$O$3:$AQ$322,29,0)</f>
        <v>Montse Pascual</v>
      </c>
      <c r="E277" s="13">
        <v>3</v>
      </c>
      <c r="F277" s="13">
        <v>10</v>
      </c>
      <c r="G277" s="13">
        <v>6</v>
      </c>
      <c r="H277" s="55">
        <f t="shared" si="474"/>
        <v>19</v>
      </c>
      <c r="I277" s="54">
        <f t="shared" si="475"/>
        <v>1</v>
      </c>
      <c r="J277" s="54">
        <f t="shared" si="476"/>
        <v>1</v>
      </c>
      <c r="K277" s="54">
        <f t="shared" si="477"/>
        <v>0</v>
      </c>
      <c r="L277" s="54">
        <f t="shared" si="478"/>
        <v>1</v>
      </c>
      <c r="M277" s="54">
        <f t="shared" si="479"/>
        <v>0</v>
      </c>
      <c r="N277" s="54">
        <f t="shared" si="480"/>
        <v>0</v>
      </c>
      <c r="O277" s="54">
        <f t="shared" si="481"/>
        <v>0</v>
      </c>
      <c r="P277" s="55">
        <v>14</v>
      </c>
      <c r="Q277" s="54" t="str">
        <f t="shared" si="482"/>
        <v>Montse Pascual</v>
      </c>
      <c r="R277" s="12">
        <v>10</v>
      </c>
      <c r="S277" s="12">
        <v>2</v>
      </c>
      <c r="T277" s="12">
        <v>10</v>
      </c>
      <c r="U277" s="54">
        <f t="shared" si="483"/>
        <v>22</v>
      </c>
      <c r="V277" s="54">
        <f t="shared" si="411"/>
        <v>2</v>
      </c>
      <c r="W277" s="54">
        <f t="shared" si="506"/>
        <v>0</v>
      </c>
      <c r="X277" s="54">
        <f t="shared" si="507"/>
        <v>0</v>
      </c>
      <c r="Y277" s="54">
        <f t="shared" si="484"/>
        <v>0</v>
      </c>
      <c r="Z277" s="54">
        <f t="shared" si="485"/>
        <v>1</v>
      </c>
      <c r="AA277" s="54">
        <f t="shared" si="486"/>
        <v>0</v>
      </c>
      <c r="AB277" s="54">
        <f t="shared" si="487"/>
        <v>0</v>
      </c>
      <c r="AC277" s="55">
        <v>14</v>
      </c>
      <c r="AD277" s="54" t="str">
        <f t="shared" si="488"/>
        <v>Montse Pascual</v>
      </c>
      <c r="AE277" s="12">
        <v>6</v>
      </c>
      <c r="AF277" s="12">
        <v>10</v>
      </c>
      <c r="AG277" s="12">
        <v>4</v>
      </c>
      <c r="AH277" s="54">
        <f t="shared" si="489"/>
        <v>20</v>
      </c>
      <c r="AI277" s="54">
        <f t="shared" si="490"/>
        <v>1</v>
      </c>
      <c r="AJ277" s="54">
        <f t="shared" si="491"/>
        <v>1</v>
      </c>
      <c r="AK277" s="54">
        <f t="shared" si="492"/>
        <v>1</v>
      </c>
      <c r="AL277" s="54">
        <f t="shared" si="493"/>
        <v>0</v>
      </c>
      <c r="AM277" s="54">
        <f t="shared" si="494"/>
        <v>0</v>
      </c>
      <c r="AN277" s="54">
        <f t="shared" si="495"/>
        <v>0</v>
      </c>
      <c r="AO277" s="54">
        <f t="shared" si="496"/>
        <v>0</v>
      </c>
      <c r="AP277" s="54">
        <f t="shared" si="497"/>
        <v>61</v>
      </c>
      <c r="AQ277" s="54">
        <f t="shared" si="498"/>
        <v>6.7777777777777777</v>
      </c>
      <c r="AR277" s="58">
        <f t="shared" si="499"/>
        <v>4</v>
      </c>
      <c r="AS277" s="1">
        <f t="shared" si="500"/>
        <v>2</v>
      </c>
      <c r="AT277" s="1">
        <f t="shared" si="501"/>
        <v>1</v>
      </c>
      <c r="AU277" s="1">
        <f t="shared" si="502"/>
        <v>1</v>
      </c>
      <c r="AV277" s="1">
        <f t="shared" si="503"/>
        <v>1</v>
      </c>
      <c r="AW277" s="1">
        <f t="shared" si="504"/>
        <v>0</v>
      </c>
      <c r="AX277" s="1">
        <f t="shared" si="505"/>
        <v>0</v>
      </c>
      <c r="AY277" s="1" t="str">
        <f t="shared" si="436"/>
        <v>Montse Pascual</v>
      </c>
      <c r="AZ277" s="1" t="b">
        <f t="shared" si="437"/>
        <v>0</v>
      </c>
      <c r="BA277" s="1" t="str">
        <f t="shared" si="438"/>
        <v>Montse Pascual</v>
      </c>
      <c r="BB277" s="1">
        <f t="shared" si="439"/>
        <v>9</v>
      </c>
    </row>
    <row r="278" spans="1:54" ht="12.75" customHeight="1">
      <c r="A278" s="178"/>
      <c r="B278" s="55">
        <v>15</v>
      </c>
      <c r="C278" s="55">
        <v>15</v>
      </c>
      <c r="D278" s="54" t="str">
        <f>VLOOKUP((B278*10)+2,'Llistat de jugadors'!$O$3:$AQ$322,29,0)</f>
        <v>Paulino Alonso</v>
      </c>
      <c r="E278" s="13">
        <v>0</v>
      </c>
      <c r="F278" s="13">
        <v>2</v>
      </c>
      <c r="G278" s="13">
        <v>10</v>
      </c>
      <c r="H278" s="55">
        <f t="shared" si="474"/>
        <v>12</v>
      </c>
      <c r="I278" s="54">
        <f t="shared" si="475"/>
        <v>1</v>
      </c>
      <c r="J278" s="54">
        <f t="shared" si="476"/>
        <v>0</v>
      </c>
      <c r="K278" s="54">
        <f t="shared" si="477"/>
        <v>0</v>
      </c>
      <c r="L278" s="54">
        <f t="shared" si="478"/>
        <v>0</v>
      </c>
      <c r="M278" s="54">
        <f t="shared" si="479"/>
        <v>1</v>
      </c>
      <c r="N278" s="54">
        <f t="shared" si="480"/>
        <v>0</v>
      </c>
      <c r="O278" s="54">
        <f t="shared" si="481"/>
        <v>1</v>
      </c>
      <c r="P278" s="55">
        <v>15</v>
      </c>
      <c r="Q278" s="54" t="str">
        <f t="shared" si="482"/>
        <v>Paulino Alonso</v>
      </c>
      <c r="R278" s="12">
        <v>1</v>
      </c>
      <c r="S278" s="12">
        <v>10</v>
      </c>
      <c r="T278" s="12">
        <v>1</v>
      </c>
      <c r="U278" s="54">
        <f t="shared" si="483"/>
        <v>12</v>
      </c>
      <c r="V278" s="54">
        <f t="shared" si="411"/>
        <v>1</v>
      </c>
      <c r="W278" s="54">
        <f t="shared" si="506"/>
        <v>0</v>
      </c>
      <c r="X278" s="54">
        <f t="shared" si="507"/>
        <v>0</v>
      </c>
      <c r="Y278" s="54">
        <f t="shared" si="484"/>
        <v>0</v>
      </c>
      <c r="Z278" s="54">
        <f t="shared" si="485"/>
        <v>0</v>
      </c>
      <c r="AA278" s="54">
        <f t="shared" si="486"/>
        <v>2</v>
      </c>
      <c r="AB278" s="54">
        <f t="shared" si="487"/>
        <v>0</v>
      </c>
      <c r="AC278" s="55">
        <v>15</v>
      </c>
      <c r="AD278" s="54" t="str">
        <f t="shared" si="488"/>
        <v>Paulino Alonso</v>
      </c>
      <c r="AE278" s="12">
        <v>0</v>
      </c>
      <c r="AF278" s="12">
        <v>6</v>
      </c>
      <c r="AG278" s="12">
        <v>10</v>
      </c>
      <c r="AH278" s="54">
        <f t="shared" si="489"/>
        <v>16</v>
      </c>
      <c r="AI278" s="54">
        <f t="shared" si="490"/>
        <v>1</v>
      </c>
      <c r="AJ278" s="54">
        <f t="shared" si="491"/>
        <v>1</v>
      </c>
      <c r="AK278" s="54">
        <f t="shared" si="492"/>
        <v>0</v>
      </c>
      <c r="AL278" s="54">
        <f t="shared" si="493"/>
        <v>0</v>
      </c>
      <c r="AM278" s="54">
        <f t="shared" si="494"/>
        <v>0</v>
      </c>
      <c r="AN278" s="54">
        <f t="shared" si="495"/>
        <v>0</v>
      </c>
      <c r="AO278" s="54">
        <f t="shared" si="496"/>
        <v>1</v>
      </c>
      <c r="AP278" s="54">
        <f t="shared" si="497"/>
        <v>40</v>
      </c>
      <c r="AQ278" s="54">
        <f t="shared" si="498"/>
        <v>4.4444444444444446</v>
      </c>
      <c r="AR278" s="58">
        <f t="shared" si="499"/>
        <v>3</v>
      </c>
      <c r="AS278" s="1">
        <f t="shared" si="500"/>
        <v>1</v>
      </c>
      <c r="AT278" s="1">
        <f t="shared" si="501"/>
        <v>0</v>
      </c>
      <c r="AU278" s="1">
        <f t="shared" si="502"/>
        <v>0</v>
      </c>
      <c r="AV278" s="1">
        <f t="shared" si="503"/>
        <v>1</v>
      </c>
      <c r="AW278" s="1">
        <f t="shared" si="504"/>
        <v>2</v>
      </c>
      <c r="AX278" s="1">
        <f t="shared" si="505"/>
        <v>2</v>
      </c>
      <c r="AY278" s="1" t="str">
        <f t="shared" si="436"/>
        <v>Paulino Alonso</v>
      </c>
      <c r="AZ278" s="1" t="b">
        <f t="shared" si="437"/>
        <v>0</v>
      </c>
      <c r="BA278" s="1" t="str">
        <f t="shared" si="438"/>
        <v>Paulino Alonso</v>
      </c>
      <c r="BB278" s="1">
        <f t="shared" si="439"/>
        <v>9</v>
      </c>
    </row>
    <row r="279" spans="1:54" ht="12.75" customHeight="1">
      <c r="A279" s="178"/>
      <c r="B279" s="55">
        <v>16</v>
      </c>
      <c r="C279" s="55">
        <v>16</v>
      </c>
      <c r="D279" s="54" t="str">
        <f>VLOOKUP((B279*10)+2,'Llistat de jugadors'!$O$3:$AQ$322,29,0)</f>
        <v>Núria Sitjà</v>
      </c>
      <c r="E279" s="13">
        <v>0</v>
      </c>
      <c r="F279" s="13">
        <v>1</v>
      </c>
      <c r="G279" s="13">
        <v>2</v>
      </c>
      <c r="H279" s="55">
        <f t="shared" si="474"/>
        <v>3</v>
      </c>
      <c r="I279" s="54">
        <f t="shared" si="475"/>
        <v>0</v>
      </c>
      <c r="J279" s="54">
        <f t="shared" si="476"/>
        <v>0</v>
      </c>
      <c r="K279" s="54">
        <f t="shared" si="477"/>
        <v>0</v>
      </c>
      <c r="L279" s="54">
        <f t="shared" si="478"/>
        <v>0</v>
      </c>
      <c r="M279" s="54">
        <f t="shared" si="479"/>
        <v>1</v>
      </c>
      <c r="N279" s="54">
        <f t="shared" si="480"/>
        <v>1</v>
      </c>
      <c r="O279" s="54">
        <f t="shared" si="481"/>
        <v>1</v>
      </c>
      <c r="P279" s="55">
        <v>16</v>
      </c>
      <c r="Q279" s="54" t="str">
        <f t="shared" si="482"/>
        <v>Núria Sitjà</v>
      </c>
      <c r="R279" s="12">
        <v>3</v>
      </c>
      <c r="S279" s="12">
        <v>2</v>
      </c>
      <c r="T279" s="12">
        <v>4</v>
      </c>
      <c r="U279" s="54">
        <f t="shared" si="483"/>
        <v>9</v>
      </c>
      <c r="V279" s="54">
        <f t="shared" si="411"/>
        <v>0</v>
      </c>
      <c r="W279" s="54">
        <f t="shared" si="506"/>
        <v>0</v>
      </c>
      <c r="X279" s="54">
        <f t="shared" si="507"/>
        <v>1</v>
      </c>
      <c r="Y279" s="54">
        <f t="shared" si="484"/>
        <v>1</v>
      </c>
      <c r="Z279" s="54">
        <f t="shared" si="485"/>
        <v>1</v>
      </c>
      <c r="AA279" s="54">
        <f t="shared" si="486"/>
        <v>0</v>
      </c>
      <c r="AB279" s="54">
        <f t="shared" si="487"/>
        <v>0</v>
      </c>
      <c r="AC279" s="55">
        <v>16</v>
      </c>
      <c r="AD279" s="54" t="str">
        <f t="shared" si="488"/>
        <v>Núria Sitjà</v>
      </c>
      <c r="AE279" s="12">
        <v>6</v>
      </c>
      <c r="AF279" s="12">
        <v>10</v>
      </c>
      <c r="AG279" s="12">
        <v>3</v>
      </c>
      <c r="AH279" s="54">
        <f t="shared" si="489"/>
        <v>19</v>
      </c>
      <c r="AI279" s="54">
        <f t="shared" si="490"/>
        <v>1</v>
      </c>
      <c r="AJ279" s="54">
        <f t="shared" si="491"/>
        <v>1</v>
      </c>
      <c r="AK279" s="54">
        <f t="shared" si="492"/>
        <v>0</v>
      </c>
      <c r="AL279" s="54">
        <f t="shared" si="493"/>
        <v>1</v>
      </c>
      <c r="AM279" s="54">
        <f t="shared" si="494"/>
        <v>0</v>
      </c>
      <c r="AN279" s="54">
        <f t="shared" si="495"/>
        <v>0</v>
      </c>
      <c r="AO279" s="54">
        <f t="shared" si="496"/>
        <v>0</v>
      </c>
      <c r="AP279" s="54">
        <f t="shared" si="497"/>
        <v>31</v>
      </c>
      <c r="AQ279" s="54">
        <f t="shared" si="498"/>
        <v>3.4444444444444446</v>
      </c>
      <c r="AR279" s="58">
        <f t="shared" si="499"/>
        <v>1</v>
      </c>
      <c r="AS279" s="1">
        <f t="shared" si="500"/>
        <v>1</v>
      </c>
      <c r="AT279" s="1">
        <f t="shared" si="501"/>
        <v>1</v>
      </c>
      <c r="AU279" s="1">
        <f t="shared" si="502"/>
        <v>2</v>
      </c>
      <c r="AV279" s="1">
        <f t="shared" si="503"/>
        <v>2</v>
      </c>
      <c r="AW279" s="1">
        <f t="shared" si="504"/>
        <v>1</v>
      </c>
      <c r="AX279" s="1">
        <f t="shared" si="505"/>
        <v>1</v>
      </c>
      <c r="AY279" s="1" t="str">
        <f t="shared" si="436"/>
        <v>Núria Sitjà</v>
      </c>
      <c r="AZ279" s="1" t="b">
        <f t="shared" si="437"/>
        <v>0</v>
      </c>
      <c r="BA279" s="1" t="str">
        <f t="shared" si="438"/>
        <v>Núria Sitjà</v>
      </c>
      <c r="BB279" s="1">
        <f t="shared" si="439"/>
        <v>9</v>
      </c>
    </row>
    <row r="280" spans="1:54" ht="12.75" customHeight="1">
      <c r="A280" s="178"/>
      <c r="B280" s="55">
        <v>17</v>
      </c>
      <c r="C280" s="55">
        <v>17</v>
      </c>
      <c r="D280" s="54" t="str">
        <f>VLOOKUP((B280*10)+2,'Llistat de jugadors'!$O$3:$AQ$322,29,0)</f>
        <v>Joan Ruiz</v>
      </c>
      <c r="E280" s="13">
        <v>4</v>
      </c>
      <c r="F280" s="13">
        <v>10</v>
      </c>
      <c r="G280" s="13">
        <v>3</v>
      </c>
      <c r="H280" s="55">
        <f t="shared" si="474"/>
        <v>17</v>
      </c>
      <c r="I280" s="54">
        <f t="shared" si="475"/>
        <v>1</v>
      </c>
      <c r="J280" s="54">
        <f t="shared" si="476"/>
        <v>0</v>
      </c>
      <c r="K280" s="54">
        <f t="shared" si="477"/>
        <v>1</v>
      </c>
      <c r="L280" s="54">
        <f t="shared" si="478"/>
        <v>1</v>
      </c>
      <c r="M280" s="54">
        <f t="shared" si="479"/>
        <v>0</v>
      </c>
      <c r="N280" s="54">
        <f t="shared" si="480"/>
        <v>0</v>
      </c>
      <c r="O280" s="54">
        <f t="shared" si="481"/>
        <v>0</v>
      </c>
      <c r="P280" s="55">
        <v>17</v>
      </c>
      <c r="Q280" s="54" t="str">
        <f t="shared" si="482"/>
        <v>Joan Ruiz</v>
      </c>
      <c r="R280" s="12">
        <v>6</v>
      </c>
      <c r="S280" s="12">
        <v>10</v>
      </c>
      <c r="T280" s="12">
        <v>6</v>
      </c>
      <c r="U280" s="54">
        <f t="shared" si="483"/>
        <v>22</v>
      </c>
      <c r="V280" s="54">
        <f t="shared" si="411"/>
        <v>1</v>
      </c>
      <c r="W280" s="54">
        <f t="shared" si="506"/>
        <v>2</v>
      </c>
      <c r="X280" s="54">
        <f t="shared" si="507"/>
        <v>0</v>
      </c>
      <c r="Y280" s="54">
        <f t="shared" si="484"/>
        <v>0</v>
      </c>
      <c r="Z280" s="54">
        <f t="shared" si="485"/>
        <v>0</v>
      </c>
      <c r="AA280" s="54">
        <f t="shared" si="486"/>
        <v>0</v>
      </c>
      <c r="AB280" s="54">
        <f t="shared" si="487"/>
        <v>0</v>
      </c>
      <c r="AC280" s="55">
        <v>17</v>
      </c>
      <c r="AD280" s="54" t="str">
        <f t="shared" si="488"/>
        <v>Joan Ruiz</v>
      </c>
      <c r="AE280" s="12">
        <v>4</v>
      </c>
      <c r="AF280" s="12">
        <v>2</v>
      </c>
      <c r="AG280" s="12">
        <v>10</v>
      </c>
      <c r="AH280" s="54">
        <f t="shared" si="489"/>
        <v>16</v>
      </c>
      <c r="AI280" s="54">
        <f t="shared" si="490"/>
        <v>1</v>
      </c>
      <c r="AJ280" s="54">
        <f t="shared" si="491"/>
        <v>0</v>
      </c>
      <c r="AK280" s="54">
        <f t="shared" si="492"/>
        <v>1</v>
      </c>
      <c r="AL280" s="54">
        <f t="shared" si="493"/>
        <v>0</v>
      </c>
      <c r="AM280" s="54">
        <f t="shared" si="494"/>
        <v>1</v>
      </c>
      <c r="AN280" s="54">
        <f t="shared" si="495"/>
        <v>0</v>
      </c>
      <c r="AO280" s="54">
        <f t="shared" si="496"/>
        <v>0</v>
      </c>
      <c r="AP280" s="54">
        <f t="shared" si="497"/>
        <v>55</v>
      </c>
      <c r="AQ280" s="54">
        <f t="shared" si="498"/>
        <v>6.1111111111111107</v>
      </c>
      <c r="AR280" s="58">
        <f t="shared" si="499"/>
        <v>3</v>
      </c>
      <c r="AS280" s="1">
        <f t="shared" si="500"/>
        <v>2</v>
      </c>
      <c r="AT280" s="1">
        <f t="shared" si="501"/>
        <v>2</v>
      </c>
      <c r="AU280" s="1">
        <f t="shared" si="502"/>
        <v>1</v>
      </c>
      <c r="AV280" s="1">
        <f t="shared" si="503"/>
        <v>1</v>
      </c>
      <c r="AW280" s="1">
        <f t="shared" si="504"/>
        <v>0</v>
      </c>
      <c r="AX280" s="1">
        <f t="shared" si="505"/>
        <v>0</v>
      </c>
      <c r="AY280" s="1" t="str">
        <f t="shared" si="436"/>
        <v>Joan Ruiz</v>
      </c>
      <c r="AZ280" s="1" t="b">
        <f t="shared" si="437"/>
        <v>0</v>
      </c>
      <c r="BA280" s="1" t="str">
        <f t="shared" si="438"/>
        <v>Joan Ruiz</v>
      </c>
      <c r="BB280" s="1">
        <f t="shared" si="439"/>
        <v>9</v>
      </c>
    </row>
    <row r="281" spans="1:54" ht="12.75" customHeight="1">
      <c r="A281" s="178"/>
      <c r="B281" s="55">
        <v>18</v>
      </c>
      <c r="C281" s="55">
        <v>18</v>
      </c>
      <c r="D281" s="54" t="str">
        <f>VLOOKUP((B281*10)+2,'Llistat de jugadors'!$O$3:$AQ$322,29,0)</f>
        <v>Xiaoke Martí</v>
      </c>
      <c r="E281" s="13">
        <v>1</v>
      </c>
      <c r="F281" s="13">
        <v>0</v>
      </c>
      <c r="G281" s="13">
        <v>0</v>
      </c>
      <c r="H281" s="55">
        <f t="shared" si="474"/>
        <v>1</v>
      </c>
      <c r="I281" s="54">
        <f t="shared" si="475"/>
        <v>0</v>
      </c>
      <c r="J281" s="54">
        <f t="shared" si="476"/>
        <v>0</v>
      </c>
      <c r="K281" s="54">
        <f t="shared" si="477"/>
        <v>0</v>
      </c>
      <c r="L281" s="54">
        <f t="shared" si="478"/>
        <v>0</v>
      </c>
      <c r="M281" s="54">
        <f t="shared" si="479"/>
        <v>0</v>
      </c>
      <c r="N281" s="54">
        <f t="shared" si="480"/>
        <v>1</v>
      </c>
      <c r="O281" s="54">
        <f t="shared" si="481"/>
        <v>2</v>
      </c>
      <c r="P281" s="55">
        <v>18</v>
      </c>
      <c r="Q281" s="54" t="str">
        <f t="shared" si="482"/>
        <v>Xiaoke Martí</v>
      </c>
      <c r="R281" s="12">
        <v>0</v>
      </c>
      <c r="S281" s="12">
        <v>0</v>
      </c>
      <c r="T281" s="12">
        <v>0</v>
      </c>
      <c r="U281" s="54">
        <f t="shared" si="483"/>
        <v>0</v>
      </c>
      <c r="V281" s="54">
        <f t="shared" si="411"/>
        <v>0</v>
      </c>
      <c r="W281" s="54">
        <f t="shared" si="506"/>
        <v>0</v>
      </c>
      <c r="X281" s="54">
        <f t="shared" si="507"/>
        <v>0</v>
      </c>
      <c r="Y281" s="54">
        <f t="shared" si="484"/>
        <v>0</v>
      </c>
      <c r="Z281" s="54">
        <f t="shared" si="485"/>
        <v>0</v>
      </c>
      <c r="AA281" s="54">
        <f t="shared" si="486"/>
        <v>0</v>
      </c>
      <c r="AB281" s="54">
        <f t="shared" si="487"/>
        <v>3</v>
      </c>
      <c r="AC281" s="55">
        <v>18</v>
      </c>
      <c r="AD281" s="54" t="str">
        <f t="shared" si="488"/>
        <v>Xiaoke Martí</v>
      </c>
      <c r="AE281" s="12">
        <v>1</v>
      </c>
      <c r="AF281" s="12">
        <v>0</v>
      </c>
      <c r="AG281" s="12">
        <v>0</v>
      </c>
      <c r="AH281" s="54">
        <f t="shared" si="489"/>
        <v>1</v>
      </c>
      <c r="AI281" s="54">
        <f t="shared" si="490"/>
        <v>0</v>
      </c>
      <c r="AJ281" s="54">
        <f t="shared" si="491"/>
        <v>0</v>
      </c>
      <c r="AK281" s="54">
        <f t="shared" si="492"/>
        <v>0</v>
      </c>
      <c r="AL281" s="54">
        <f t="shared" si="493"/>
        <v>0</v>
      </c>
      <c r="AM281" s="54">
        <f t="shared" si="494"/>
        <v>0</v>
      </c>
      <c r="AN281" s="54">
        <f t="shared" si="495"/>
        <v>1</v>
      </c>
      <c r="AO281" s="54">
        <f t="shared" si="496"/>
        <v>2</v>
      </c>
      <c r="AP281" s="54">
        <f t="shared" si="497"/>
        <v>2</v>
      </c>
      <c r="AQ281" s="54">
        <f t="shared" si="498"/>
        <v>0.22222222222222221</v>
      </c>
      <c r="AR281" s="58">
        <f t="shared" si="499"/>
        <v>0</v>
      </c>
      <c r="AS281" s="1">
        <f t="shared" si="500"/>
        <v>0</v>
      </c>
      <c r="AT281" s="1">
        <f t="shared" si="501"/>
        <v>0</v>
      </c>
      <c r="AU281" s="1">
        <f t="shared" si="502"/>
        <v>0</v>
      </c>
      <c r="AV281" s="1">
        <f t="shared" si="503"/>
        <v>0</v>
      </c>
      <c r="AW281" s="1">
        <f t="shared" si="504"/>
        <v>2</v>
      </c>
      <c r="AX281" s="1">
        <f t="shared" si="505"/>
        <v>7</v>
      </c>
      <c r="AY281" s="1" t="str">
        <f t="shared" si="436"/>
        <v>Xiaoke Martí</v>
      </c>
      <c r="AZ281" s="1" t="b">
        <f t="shared" si="437"/>
        <v>0</v>
      </c>
      <c r="BA281" s="1" t="str">
        <f t="shared" si="438"/>
        <v>Xiaoke Martí</v>
      </c>
      <c r="BB281" s="1">
        <f t="shared" si="439"/>
        <v>9</v>
      </c>
    </row>
    <row r="282" spans="1:54" ht="12.75" customHeight="1">
      <c r="A282" s="178"/>
      <c r="B282" s="55">
        <v>19</v>
      </c>
      <c r="C282" s="55">
        <v>1</v>
      </c>
      <c r="D282" s="54" t="str">
        <f>VLOOKUP((B282*10)+2,'Llistat de jugadors'!$O$3:$AQ$322,29,0)</f>
        <v>Abel Caballé</v>
      </c>
      <c r="E282" s="13">
        <v>10</v>
      </c>
      <c r="F282" s="13">
        <v>3</v>
      </c>
      <c r="G282" s="13">
        <v>6</v>
      </c>
      <c r="H282" s="55">
        <f t="shared" si="474"/>
        <v>19</v>
      </c>
      <c r="I282" s="54">
        <f t="shared" si="475"/>
        <v>1</v>
      </c>
      <c r="J282" s="54">
        <f t="shared" si="476"/>
        <v>1</v>
      </c>
      <c r="K282" s="54">
        <f t="shared" si="477"/>
        <v>0</v>
      </c>
      <c r="L282" s="54">
        <f t="shared" si="478"/>
        <v>1</v>
      </c>
      <c r="M282" s="54">
        <f t="shared" si="479"/>
        <v>0</v>
      </c>
      <c r="N282" s="54">
        <f t="shared" si="480"/>
        <v>0</v>
      </c>
      <c r="O282" s="54">
        <f t="shared" si="481"/>
        <v>0</v>
      </c>
      <c r="P282" s="55">
        <v>19</v>
      </c>
      <c r="Q282" s="54" t="str">
        <f t="shared" si="482"/>
        <v>Abel Caballé</v>
      </c>
      <c r="R282" s="12">
        <v>10</v>
      </c>
      <c r="S282" s="12">
        <v>10</v>
      </c>
      <c r="T282" s="12">
        <v>10</v>
      </c>
      <c r="U282" s="54">
        <f t="shared" si="483"/>
        <v>30</v>
      </c>
      <c r="V282" s="54">
        <f t="shared" si="411"/>
        <v>3</v>
      </c>
      <c r="W282" s="54">
        <f t="shared" si="506"/>
        <v>0</v>
      </c>
      <c r="X282" s="54">
        <f t="shared" si="507"/>
        <v>0</v>
      </c>
      <c r="Y282" s="54">
        <f t="shared" si="484"/>
        <v>0</v>
      </c>
      <c r="Z282" s="54">
        <f t="shared" si="485"/>
        <v>0</v>
      </c>
      <c r="AA282" s="54">
        <f t="shared" si="486"/>
        <v>0</v>
      </c>
      <c r="AB282" s="54">
        <f t="shared" si="487"/>
        <v>0</v>
      </c>
      <c r="AC282" s="55">
        <v>19</v>
      </c>
      <c r="AD282" s="54" t="str">
        <f t="shared" si="488"/>
        <v>Abel Caballé</v>
      </c>
      <c r="AE282" s="12">
        <v>4</v>
      </c>
      <c r="AF282" s="12">
        <v>6</v>
      </c>
      <c r="AG282" s="12">
        <v>6</v>
      </c>
      <c r="AH282" s="54">
        <f t="shared" si="489"/>
        <v>16</v>
      </c>
      <c r="AI282" s="54">
        <f t="shared" si="490"/>
        <v>0</v>
      </c>
      <c r="AJ282" s="54">
        <f t="shared" si="491"/>
        <v>2</v>
      </c>
      <c r="AK282" s="54">
        <f t="shared" si="492"/>
        <v>1</v>
      </c>
      <c r="AL282" s="54">
        <f t="shared" si="493"/>
        <v>0</v>
      </c>
      <c r="AM282" s="54">
        <f t="shared" si="494"/>
        <v>0</v>
      </c>
      <c r="AN282" s="54">
        <f t="shared" si="495"/>
        <v>0</v>
      </c>
      <c r="AO282" s="54">
        <f t="shared" si="496"/>
        <v>0</v>
      </c>
      <c r="AP282" s="54">
        <f t="shared" si="497"/>
        <v>65</v>
      </c>
      <c r="AQ282" s="54">
        <f t="shared" si="498"/>
        <v>7.2222222222222223</v>
      </c>
      <c r="AR282" s="58">
        <f t="shared" si="499"/>
        <v>4</v>
      </c>
      <c r="AS282" s="1">
        <f t="shared" si="500"/>
        <v>3</v>
      </c>
      <c r="AT282" s="1">
        <f t="shared" si="501"/>
        <v>1</v>
      </c>
      <c r="AU282" s="1">
        <f t="shared" si="502"/>
        <v>1</v>
      </c>
      <c r="AV282" s="1">
        <f t="shared" si="503"/>
        <v>0</v>
      </c>
      <c r="AW282" s="1">
        <f t="shared" si="504"/>
        <v>0</v>
      </c>
      <c r="AX282" s="1">
        <f t="shared" si="505"/>
        <v>0</v>
      </c>
      <c r="AY282" s="1" t="str">
        <f t="shared" si="436"/>
        <v>Abel Caballé</v>
      </c>
      <c r="AZ282" s="1" t="b">
        <f t="shared" si="437"/>
        <v>0</v>
      </c>
      <c r="BA282" s="1" t="str">
        <f t="shared" si="438"/>
        <v>Abel Caballé</v>
      </c>
      <c r="BB282" s="1">
        <f t="shared" si="439"/>
        <v>9</v>
      </c>
    </row>
    <row r="283" spans="1:54">
      <c r="A283" s="178"/>
      <c r="B283" s="55">
        <v>20</v>
      </c>
      <c r="C283" s="55">
        <v>2</v>
      </c>
      <c r="D283" s="54" t="str">
        <f>VLOOKUP((B283*10)+2,'Llistat de jugadors'!$O$3:$AQ$322,29,0)</f>
        <v>Jordi Tresserras</v>
      </c>
      <c r="E283" s="13">
        <v>3</v>
      </c>
      <c r="F283" s="13">
        <v>10</v>
      </c>
      <c r="G283" s="13">
        <v>10</v>
      </c>
      <c r="H283" s="55">
        <f t="shared" si="474"/>
        <v>23</v>
      </c>
      <c r="I283" s="54">
        <f t="shared" si="475"/>
        <v>2</v>
      </c>
      <c r="J283" s="54">
        <f t="shared" si="476"/>
        <v>0</v>
      </c>
      <c r="K283" s="54">
        <f t="shared" si="477"/>
        <v>0</v>
      </c>
      <c r="L283" s="54">
        <f t="shared" si="478"/>
        <v>1</v>
      </c>
      <c r="M283" s="54">
        <f t="shared" si="479"/>
        <v>0</v>
      </c>
      <c r="N283" s="54">
        <f t="shared" si="480"/>
        <v>0</v>
      </c>
      <c r="O283" s="54">
        <f t="shared" si="481"/>
        <v>0</v>
      </c>
      <c r="P283" s="55">
        <v>20</v>
      </c>
      <c r="Q283" s="54" t="str">
        <f t="shared" si="482"/>
        <v>Jordi Tresserras</v>
      </c>
      <c r="R283" s="12">
        <v>10</v>
      </c>
      <c r="S283" s="12">
        <v>2</v>
      </c>
      <c r="T283" s="12">
        <v>10</v>
      </c>
      <c r="U283" s="54">
        <f t="shared" si="483"/>
        <v>22</v>
      </c>
      <c r="V283" s="54">
        <f t="shared" si="411"/>
        <v>2</v>
      </c>
      <c r="W283" s="54">
        <f t="shared" si="506"/>
        <v>0</v>
      </c>
      <c r="X283" s="54">
        <f t="shared" si="507"/>
        <v>0</v>
      </c>
      <c r="Y283" s="54">
        <f t="shared" si="484"/>
        <v>0</v>
      </c>
      <c r="Z283" s="54">
        <f t="shared" si="485"/>
        <v>1</v>
      </c>
      <c r="AA283" s="54">
        <f t="shared" si="486"/>
        <v>0</v>
      </c>
      <c r="AB283" s="54">
        <f t="shared" si="487"/>
        <v>0</v>
      </c>
      <c r="AC283" s="55">
        <v>20</v>
      </c>
      <c r="AD283" s="54" t="str">
        <f t="shared" si="488"/>
        <v>Jordi Tresserras</v>
      </c>
      <c r="AE283" s="12">
        <v>10</v>
      </c>
      <c r="AF283" s="12">
        <v>2</v>
      </c>
      <c r="AG283" s="12">
        <v>1</v>
      </c>
      <c r="AH283" s="54">
        <f t="shared" si="489"/>
        <v>13</v>
      </c>
      <c r="AI283" s="54">
        <f t="shared" si="490"/>
        <v>1</v>
      </c>
      <c r="AJ283" s="54">
        <f t="shared" si="491"/>
        <v>0</v>
      </c>
      <c r="AK283" s="54">
        <f t="shared" si="492"/>
        <v>0</v>
      </c>
      <c r="AL283" s="54">
        <f t="shared" si="493"/>
        <v>0</v>
      </c>
      <c r="AM283" s="54">
        <f t="shared" si="494"/>
        <v>1</v>
      </c>
      <c r="AN283" s="54">
        <f t="shared" si="495"/>
        <v>1</v>
      </c>
      <c r="AO283" s="54">
        <f t="shared" si="496"/>
        <v>0</v>
      </c>
      <c r="AP283" s="54">
        <f t="shared" si="497"/>
        <v>58</v>
      </c>
      <c r="AQ283" s="54">
        <f t="shared" si="498"/>
        <v>6.4444444444444446</v>
      </c>
      <c r="AR283" s="58">
        <f t="shared" si="499"/>
        <v>5</v>
      </c>
      <c r="AS283" s="1">
        <f t="shared" si="500"/>
        <v>0</v>
      </c>
      <c r="AT283" s="1">
        <f t="shared" si="501"/>
        <v>0</v>
      </c>
      <c r="AU283" s="1">
        <f t="shared" si="502"/>
        <v>1</v>
      </c>
      <c r="AV283" s="1">
        <f t="shared" si="503"/>
        <v>2</v>
      </c>
      <c r="AW283" s="1">
        <f t="shared" si="504"/>
        <v>1</v>
      </c>
      <c r="AX283" s="1">
        <f t="shared" si="505"/>
        <v>0</v>
      </c>
      <c r="AY283" s="1" t="str">
        <f t="shared" si="436"/>
        <v>Jordi Tresserras</v>
      </c>
      <c r="AZ283" s="1" t="b">
        <f t="shared" si="437"/>
        <v>0</v>
      </c>
      <c r="BA283" s="1" t="str">
        <f t="shared" si="438"/>
        <v>Jordi Tresserras</v>
      </c>
      <c r="BB283" s="1">
        <f t="shared" si="439"/>
        <v>9</v>
      </c>
    </row>
    <row r="284" spans="1:54">
      <c r="A284" s="178"/>
      <c r="B284" s="55">
        <v>21</v>
      </c>
      <c r="C284" s="55">
        <v>3</v>
      </c>
      <c r="D284" s="54" t="str">
        <f>VLOOKUP((B284*10)+2,'Llistat de jugadors'!$O$3:$AQ$322,29,0)</f>
        <v>Montse Chamizo</v>
      </c>
      <c r="E284" s="13">
        <v>6</v>
      </c>
      <c r="F284" s="13">
        <v>10</v>
      </c>
      <c r="G284" s="13">
        <v>10</v>
      </c>
      <c r="H284" s="55">
        <f t="shared" si="474"/>
        <v>26</v>
      </c>
      <c r="I284" s="54">
        <f t="shared" si="475"/>
        <v>2</v>
      </c>
      <c r="J284" s="54">
        <f t="shared" si="476"/>
        <v>1</v>
      </c>
      <c r="K284" s="54">
        <f t="shared" si="477"/>
        <v>0</v>
      </c>
      <c r="L284" s="54">
        <f t="shared" si="478"/>
        <v>0</v>
      </c>
      <c r="M284" s="54">
        <f t="shared" si="479"/>
        <v>0</v>
      </c>
      <c r="N284" s="54">
        <f t="shared" si="480"/>
        <v>0</v>
      </c>
      <c r="O284" s="54">
        <f t="shared" si="481"/>
        <v>0</v>
      </c>
      <c r="P284" s="55">
        <v>21</v>
      </c>
      <c r="Q284" s="54" t="str">
        <f t="shared" si="482"/>
        <v>Montse Chamizo</v>
      </c>
      <c r="R284" s="12">
        <v>10</v>
      </c>
      <c r="S284" s="12">
        <v>4</v>
      </c>
      <c r="T284" s="12">
        <v>3</v>
      </c>
      <c r="U284" s="54">
        <f t="shared" si="483"/>
        <v>17</v>
      </c>
      <c r="V284" s="54">
        <f t="shared" si="411"/>
        <v>1</v>
      </c>
      <c r="W284" s="54">
        <f t="shared" si="506"/>
        <v>0</v>
      </c>
      <c r="X284" s="54">
        <f t="shared" si="507"/>
        <v>1</v>
      </c>
      <c r="Y284" s="54">
        <f t="shared" si="484"/>
        <v>1</v>
      </c>
      <c r="Z284" s="54">
        <f t="shared" si="485"/>
        <v>0</v>
      </c>
      <c r="AA284" s="54">
        <f t="shared" si="486"/>
        <v>0</v>
      </c>
      <c r="AB284" s="54">
        <f t="shared" si="487"/>
        <v>0</v>
      </c>
      <c r="AC284" s="55">
        <v>21</v>
      </c>
      <c r="AD284" s="54" t="str">
        <f t="shared" si="488"/>
        <v>Montse Chamizo</v>
      </c>
      <c r="AE284" s="12">
        <v>3</v>
      </c>
      <c r="AF284" s="12">
        <v>4</v>
      </c>
      <c r="AG284" s="12">
        <v>3</v>
      </c>
      <c r="AH284" s="54">
        <f t="shared" si="489"/>
        <v>10</v>
      </c>
      <c r="AI284" s="54">
        <f t="shared" si="490"/>
        <v>0</v>
      </c>
      <c r="AJ284" s="54">
        <f t="shared" si="491"/>
        <v>0</v>
      </c>
      <c r="AK284" s="54">
        <f t="shared" si="492"/>
        <v>1</v>
      </c>
      <c r="AL284" s="54">
        <f t="shared" si="493"/>
        <v>2</v>
      </c>
      <c r="AM284" s="54">
        <f t="shared" si="494"/>
        <v>0</v>
      </c>
      <c r="AN284" s="54">
        <f t="shared" si="495"/>
        <v>0</v>
      </c>
      <c r="AO284" s="54">
        <f t="shared" si="496"/>
        <v>0</v>
      </c>
      <c r="AP284" s="54">
        <f t="shared" si="497"/>
        <v>53</v>
      </c>
      <c r="AQ284" s="54">
        <f t="shared" si="498"/>
        <v>5.8888888888888893</v>
      </c>
      <c r="AR284" s="58">
        <f t="shared" si="499"/>
        <v>3</v>
      </c>
      <c r="AS284" s="1">
        <f t="shared" si="500"/>
        <v>1</v>
      </c>
      <c r="AT284" s="1">
        <f t="shared" si="501"/>
        <v>2</v>
      </c>
      <c r="AU284" s="1">
        <f t="shared" si="502"/>
        <v>3</v>
      </c>
      <c r="AV284" s="1">
        <f t="shared" si="503"/>
        <v>0</v>
      </c>
      <c r="AW284" s="1">
        <f t="shared" si="504"/>
        <v>0</v>
      </c>
      <c r="AX284" s="1">
        <f t="shared" si="505"/>
        <v>0</v>
      </c>
      <c r="AY284" s="1" t="str">
        <f t="shared" si="436"/>
        <v>Montse Chamizo</v>
      </c>
      <c r="AZ284" s="1" t="b">
        <f t="shared" si="437"/>
        <v>0</v>
      </c>
      <c r="BA284" s="1" t="str">
        <f t="shared" si="438"/>
        <v>Montse Chamizo</v>
      </c>
      <c r="BB284" s="1">
        <f t="shared" si="439"/>
        <v>9</v>
      </c>
    </row>
    <row r="285" spans="1:54">
      <c r="A285" s="178"/>
      <c r="B285" s="55">
        <v>22</v>
      </c>
      <c r="C285" s="55">
        <v>4</v>
      </c>
      <c r="D285" s="54" t="str">
        <f>VLOOKUP((B285*10)+2,'Llistat de jugadors'!$O$3:$AQ$322,29,0)</f>
        <v>Alex Salich</v>
      </c>
      <c r="E285" s="13">
        <v>10</v>
      </c>
      <c r="F285" s="13">
        <v>2</v>
      </c>
      <c r="G285" s="13">
        <v>4</v>
      </c>
      <c r="H285" s="55">
        <f t="shared" si="474"/>
        <v>16</v>
      </c>
      <c r="I285" s="54">
        <f t="shared" si="475"/>
        <v>1</v>
      </c>
      <c r="J285" s="54">
        <f t="shared" si="476"/>
        <v>0</v>
      </c>
      <c r="K285" s="54">
        <f t="shared" si="477"/>
        <v>1</v>
      </c>
      <c r="L285" s="54">
        <f t="shared" si="478"/>
        <v>0</v>
      </c>
      <c r="M285" s="54">
        <f t="shared" si="479"/>
        <v>1</v>
      </c>
      <c r="N285" s="54">
        <f t="shared" si="480"/>
        <v>0</v>
      </c>
      <c r="O285" s="54">
        <f t="shared" si="481"/>
        <v>0</v>
      </c>
      <c r="P285" s="55">
        <v>22</v>
      </c>
      <c r="Q285" s="54" t="str">
        <f t="shared" si="482"/>
        <v>Alex Salich</v>
      </c>
      <c r="R285" s="12">
        <v>2</v>
      </c>
      <c r="S285" s="12">
        <v>2</v>
      </c>
      <c r="T285" s="12">
        <v>0</v>
      </c>
      <c r="U285" s="54">
        <f t="shared" si="483"/>
        <v>4</v>
      </c>
      <c r="V285" s="54">
        <f t="shared" si="411"/>
        <v>0</v>
      </c>
      <c r="W285" s="54">
        <f t="shared" si="506"/>
        <v>0</v>
      </c>
      <c r="X285" s="54">
        <f t="shared" si="507"/>
        <v>0</v>
      </c>
      <c r="Y285" s="54">
        <f t="shared" si="484"/>
        <v>0</v>
      </c>
      <c r="Z285" s="54">
        <f t="shared" si="485"/>
        <v>2</v>
      </c>
      <c r="AA285" s="54">
        <f t="shared" si="486"/>
        <v>0</v>
      </c>
      <c r="AB285" s="54">
        <f t="shared" si="487"/>
        <v>1</v>
      </c>
      <c r="AC285" s="55">
        <v>22</v>
      </c>
      <c r="AD285" s="54" t="str">
        <f t="shared" si="488"/>
        <v>Alex Salich</v>
      </c>
      <c r="AE285" s="12">
        <v>10</v>
      </c>
      <c r="AF285" s="12">
        <v>3</v>
      </c>
      <c r="AG285" s="12">
        <v>10</v>
      </c>
      <c r="AH285" s="54">
        <f t="shared" si="489"/>
        <v>23</v>
      </c>
      <c r="AI285" s="54">
        <f t="shared" si="490"/>
        <v>2</v>
      </c>
      <c r="AJ285" s="54">
        <f t="shared" si="491"/>
        <v>0</v>
      </c>
      <c r="AK285" s="54">
        <f t="shared" si="492"/>
        <v>0</v>
      </c>
      <c r="AL285" s="54">
        <f t="shared" si="493"/>
        <v>1</v>
      </c>
      <c r="AM285" s="54">
        <f t="shared" si="494"/>
        <v>0</v>
      </c>
      <c r="AN285" s="54">
        <f t="shared" si="495"/>
        <v>0</v>
      </c>
      <c r="AO285" s="54">
        <f t="shared" si="496"/>
        <v>0</v>
      </c>
      <c r="AP285" s="54">
        <f t="shared" si="497"/>
        <v>43</v>
      </c>
      <c r="AQ285" s="54">
        <f t="shared" si="498"/>
        <v>4.7777777777777777</v>
      </c>
      <c r="AR285" s="58">
        <f t="shared" si="499"/>
        <v>3</v>
      </c>
      <c r="AS285" s="1">
        <f t="shared" si="500"/>
        <v>0</v>
      </c>
      <c r="AT285" s="1">
        <f t="shared" si="501"/>
        <v>1</v>
      </c>
      <c r="AU285" s="1">
        <f t="shared" si="502"/>
        <v>1</v>
      </c>
      <c r="AV285" s="1">
        <f t="shared" si="503"/>
        <v>3</v>
      </c>
      <c r="AW285" s="1">
        <f t="shared" si="504"/>
        <v>0</v>
      </c>
      <c r="AX285" s="1">
        <f t="shared" si="505"/>
        <v>1</v>
      </c>
      <c r="AY285" s="1" t="str">
        <f t="shared" si="436"/>
        <v>Alex Salich</v>
      </c>
      <c r="AZ285" s="1" t="b">
        <f t="shared" si="437"/>
        <v>0</v>
      </c>
      <c r="BA285" s="1" t="str">
        <f t="shared" si="438"/>
        <v>Alex Salich</v>
      </c>
      <c r="BB285" s="1">
        <f t="shared" si="439"/>
        <v>9</v>
      </c>
    </row>
    <row r="286" spans="1:54">
      <c r="A286" s="178"/>
      <c r="B286" s="55">
        <v>23</v>
      </c>
      <c r="C286" s="55">
        <v>5</v>
      </c>
      <c r="D286" s="54" t="str">
        <f>VLOOKUP((B286*10)+2,'Llistat de jugadors'!$O$3:$AQ$322,29,0)</f>
        <v>Paulo Rodríguez</v>
      </c>
      <c r="E286" s="13">
        <v>3</v>
      </c>
      <c r="F286" s="13">
        <v>4</v>
      </c>
      <c r="G286" s="13">
        <v>6</v>
      </c>
      <c r="H286" s="55">
        <f t="shared" si="474"/>
        <v>13</v>
      </c>
      <c r="I286" s="54">
        <f t="shared" si="475"/>
        <v>0</v>
      </c>
      <c r="J286" s="54">
        <f t="shared" si="476"/>
        <v>1</v>
      </c>
      <c r="K286" s="54">
        <f t="shared" si="477"/>
        <v>1</v>
      </c>
      <c r="L286" s="54">
        <f t="shared" si="478"/>
        <v>1</v>
      </c>
      <c r="M286" s="54">
        <f t="shared" si="479"/>
        <v>0</v>
      </c>
      <c r="N286" s="54">
        <f t="shared" si="480"/>
        <v>0</v>
      </c>
      <c r="O286" s="54">
        <f t="shared" si="481"/>
        <v>0</v>
      </c>
      <c r="P286" s="55">
        <v>23</v>
      </c>
      <c r="Q286" s="54" t="str">
        <f t="shared" si="482"/>
        <v>Paulo Rodríguez</v>
      </c>
      <c r="R286" s="12">
        <v>3</v>
      </c>
      <c r="S286" s="12">
        <v>4</v>
      </c>
      <c r="T286" s="12">
        <v>10</v>
      </c>
      <c r="U286" s="54">
        <f t="shared" si="483"/>
        <v>17</v>
      </c>
      <c r="V286" s="54">
        <f t="shared" si="411"/>
        <v>1</v>
      </c>
      <c r="W286" s="54">
        <f t="shared" si="506"/>
        <v>0</v>
      </c>
      <c r="X286" s="54">
        <f t="shared" si="507"/>
        <v>1</v>
      </c>
      <c r="Y286" s="54">
        <f t="shared" si="484"/>
        <v>1</v>
      </c>
      <c r="Z286" s="54">
        <f t="shared" si="485"/>
        <v>0</v>
      </c>
      <c r="AA286" s="54">
        <f t="shared" si="486"/>
        <v>0</v>
      </c>
      <c r="AB286" s="54">
        <f t="shared" si="487"/>
        <v>0</v>
      </c>
      <c r="AC286" s="55">
        <v>23</v>
      </c>
      <c r="AD286" s="54" t="str">
        <f t="shared" si="488"/>
        <v>Paulo Rodríguez</v>
      </c>
      <c r="AE286" s="12">
        <v>10</v>
      </c>
      <c r="AF286" s="12">
        <v>10</v>
      </c>
      <c r="AG286" s="12">
        <v>4</v>
      </c>
      <c r="AH286" s="54">
        <f t="shared" si="489"/>
        <v>24</v>
      </c>
      <c r="AI286" s="54">
        <f t="shared" si="490"/>
        <v>2</v>
      </c>
      <c r="AJ286" s="54">
        <f t="shared" si="491"/>
        <v>0</v>
      </c>
      <c r="AK286" s="54">
        <f t="shared" si="492"/>
        <v>1</v>
      </c>
      <c r="AL286" s="54">
        <f t="shared" si="493"/>
        <v>0</v>
      </c>
      <c r="AM286" s="54">
        <f t="shared" si="494"/>
        <v>0</v>
      </c>
      <c r="AN286" s="54">
        <f t="shared" si="495"/>
        <v>0</v>
      </c>
      <c r="AO286" s="54">
        <f t="shared" si="496"/>
        <v>0</v>
      </c>
      <c r="AP286" s="54">
        <f t="shared" si="497"/>
        <v>54</v>
      </c>
      <c r="AQ286" s="54">
        <f t="shared" si="498"/>
        <v>6</v>
      </c>
      <c r="AR286" s="58">
        <f t="shared" si="499"/>
        <v>3</v>
      </c>
      <c r="AS286" s="1">
        <f t="shared" si="500"/>
        <v>1</v>
      </c>
      <c r="AT286" s="1">
        <f t="shared" si="501"/>
        <v>3</v>
      </c>
      <c r="AU286" s="1">
        <f t="shared" si="502"/>
        <v>2</v>
      </c>
      <c r="AV286" s="1">
        <f t="shared" si="503"/>
        <v>0</v>
      </c>
      <c r="AW286" s="1">
        <f t="shared" si="504"/>
        <v>0</v>
      </c>
      <c r="AX286" s="1">
        <f t="shared" si="505"/>
        <v>0</v>
      </c>
      <c r="AY286" s="1" t="str">
        <f t="shared" si="436"/>
        <v>Paulo Rodríguez</v>
      </c>
      <c r="AZ286" s="1" t="b">
        <f t="shared" si="437"/>
        <v>0</v>
      </c>
      <c r="BA286" s="1" t="str">
        <f t="shared" si="438"/>
        <v>Paulo Rodríguez</v>
      </c>
      <c r="BB286" s="1">
        <f t="shared" si="439"/>
        <v>9</v>
      </c>
    </row>
    <row r="287" spans="1:54">
      <c r="A287" s="178"/>
      <c r="B287" s="55">
        <v>24</v>
      </c>
      <c r="C287" s="55">
        <v>6</v>
      </c>
      <c r="D287" s="54" t="str">
        <f>VLOOKUP((B287*10)+2,'Llistat de jugadors'!$O$3:$AQ$322,29,0)</f>
        <v>Maria Pignatelli</v>
      </c>
      <c r="E287" s="13">
        <v>3</v>
      </c>
      <c r="F287" s="13">
        <v>0</v>
      </c>
      <c r="G287" s="13">
        <v>4</v>
      </c>
      <c r="H287" s="55">
        <f t="shared" si="474"/>
        <v>7</v>
      </c>
      <c r="I287" s="54">
        <f t="shared" si="475"/>
        <v>0</v>
      </c>
      <c r="J287" s="54">
        <f t="shared" si="476"/>
        <v>0</v>
      </c>
      <c r="K287" s="54">
        <f t="shared" si="477"/>
        <v>1</v>
      </c>
      <c r="L287" s="54">
        <f t="shared" si="478"/>
        <v>1</v>
      </c>
      <c r="M287" s="54">
        <f t="shared" si="479"/>
        <v>0</v>
      </c>
      <c r="N287" s="54">
        <f t="shared" si="480"/>
        <v>0</v>
      </c>
      <c r="O287" s="54">
        <f t="shared" si="481"/>
        <v>1</v>
      </c>
      <c r="P287" s="55">
        <v>24</v>
      </c>
      <c r="Q287" s="54" t="str">
        <f t="shared" si="482"/>
        <v>Maria Pignatelli</v>
      </c>
      <c r="R287" s="12">
        <v>0</v>
      </c>
      <c r="S287" s="12">
        <v>0</v>
      </c>
      <c r="T287" s="12">
        <v>0</v>
      </c>
      <c r="U287" s="54">
        <f t="shared" si="483"/>
        <v>0</v>
      </c>
      <c r="V287" s="54">
        <f t="shared" si="411"/>
        <v>0</v>
      </c>
      <c r="W287" s="54">
        <f t="shared" si="506"/>
        <v>0</v>
      </c>
      <c r="X287" s="54">
        <f t="shared" si="507"/>
        <v>0</v>
      </c>
      <c r="Y287" s="54">
        <f t="shared" si="484"/>
        <v>0</v>
      </c>
      <c r="Z287" s="54">
        <f t="shared" si="485"/>
        <v>0</v>
      </c>
      <c r="AA287" s="54">
        <f t="shared" si="486"/>
        <v>0</v>
      </c>
      <c r="AB287" s="54">
        <f t="shared" si="487"/>
        <v>3</v>
      </c>
      <c r="AC287" s="55">
        <v>24</v>
      </c>
      <c r="AD287" s="54" t="str">
        <f t="shared" si="488"/>
        <v>Maria Pignatelli</v>
      </c>
      <c r="AE287" s="12">
        <v>2</v>
      </c>
      <c r="AF287" s="12">
        <v>0</v>
      </c>
      <c r="AG287" s="12">
        <v>10</v>
      </c>
      <c r="AH287" s="54">
        <f t="shared" si="489"/>
        <v>12</v>
      </c>
      <c r="AI287" s="54">
        <f t="shared" si="490"/>
        <v>1</v>
      </c>
      <c r="AJ287" s="54">
        <f t="shared" si="491"/>
        <v>0</v>
      </c>
      <c r="AK287" s="54">
        <f t="shared" si="492"/>
        <v>0</v>
      </c>
      <c r="AL287" s="54">
        <f t="shared" si="493"/>
        <v>0</v>
      </c>
      <c r="AM287" s="54">
        <f t="shared" si="494"/>
        <v>1</v>
      </c>
      <c r="AN287" s="54">
        <f t="shared" si="495"/>
        <v>0</v>
      </c>
      <c r="AO287" s="54">
        <f t="shared" si="496"/>
        <v>1</v>
      </c>
      <c r="AP287" s="54">
        <f t="shared" si="497"/>
        <v>19</v>
      </c>
      <c r="AQ287" s="54">
        <f t="shared" si="498"/>
        <v>2.1111111111111112</v>
      </c>
      <c r="AR287" s="58">
        <f t="shared" si="499"/>
        <v>1</v>
      </c>
      <c r="AS287" s="1">
        <f t="shared" si="500"/>
        <v>0</v>
      </c>
      <c r="AT287" s="1">
        <f t="shared" si="501"/>
        <v>1</v>
      </c>
      <c r="AU287" s="1">
        <f t="shared" si="502"/>
        <v>1</v>
      </c>
      <c r="AV287" s="1">
        <f t="shared" si="503"/>
        <v>1</v>
      </c>
      <c r="AW287" s="1">
        <f t="shared" si="504"/>
        <v>0</v>
      </c>
      <c r="AX287" s="1">
        <f t="shared" si="505"/>
        <v>5</v>
      </c>
      <c r="AY287" s="1" t="str">
        <f t="shared" si="436"/>
        <v>Maria Pignatelli</v>
      </c>
      <c r="AZ287" s="1" t="b">
        <f t="shared" si="437"/>
        <v>0</v>
      </c>
      <c r="BA287" s="1" t="str">
        <f t="shared" si="438"/>
        <v>Maria Pignatelli</v>
      </c>
      <c r="BB287" s="1">
        <f t="shared" si="439"/>
        <v>9</v>
      </c>
    </row>
    <row r="288" spans="1:54">
      <c r="A288" s="178"/>
      <c r="B288" s="55">
        <v>25</v>
      </c>
      <c r="C288" s="55">
        <v>7</v>
      </c>
      <c r="D288" s="54" t="str">
        <f>VLOOKUP((B288*10)+2,'Llistat de jugadors'!$O$3:$AQ$322,29,0)</f>
        <v>Roser Gras</v>
      </c>
      <c r="E288" s="13">
        <v>10</v>
      </c>
      <c r="F288" s="13">
        <v>10</v>
      </c>
      <c r="G288" s="13">
        <v>0</v>
      </c>
      <c r="H288" s="55">
        <f t="shared" si="474"/>
        <v>20</v>
      </c>
      <c r="I288" s="54">
        <f t="shared" si="475"/>
        <v>2</v>
      </c>
      <c r="J288" s="54">
        <f t="shared" si="476"/>
        <v>0</v>
      </c>
      <c r="K288" s="54">
        <f t="shared" si="477"/>
        <v>0</v>
      </c>
      <c r="L288" s="54">
        <f t="shared" si="478"/>
        <v>0</v>
      </c>
      <c r="M288" s="54">
        <f t="shared" si="479"/>
        <v>0</v>
      </c>
      <c r="N288" s="54">
        <f t="shared" si="480"/>
        <v>0</v>
      </c>
      <c r="O288" s="54">
        <f t="shared" si="481"/>
        <v>1</v>
      </c>
      <c r="P288" s="55">
        <v>25</v>
      </c>
      <c r="Q288" s="54" t="str">
        <f t="shared" si="482"/>
        <v>Roser Gras</v>
      </c>
      <c r="R288" s="12">
        <v>1</v>
      </c>
      <c r="S288" s="12">
        <v>10</v>
      </c>
      <c r="T288" s="12">
        <v>2</v>
      </c>
      <c r="U288" s="54">
        <f t="shared" si="483"/>
        <v>13</v>
      </c>
      <c r="V288" s="54">
        <f t="shared" si="411"/>
        <v>1</v>
      </c>
      <c r="W288" s="54">
        <f t="shared" si="506"/>
        <v>0</v>
      </c>
      <c r="X288" s="54">
        <f t="shared" si="507"/>
        <v>0</v>
      </c>
      <c r="Y288" s="54">
        <f t="shared" si="484"/>
        <v>0</v>
      </c>
      <c r="Z288" s="54">
        <f t="shared" si="485"/>
        <v>1</v>
      </c>
      <c r="AA288" s="54">
        <f t="shared" si="486"/>
        <v>1</v>
      </c>
      <c r="AB288" s="54">
        <f t="shared" si="487"/>
        <v>0</v>
      </c>
      <c r="AC288" s="55">
        <v>25</v>
      </c>
      <c r="AD288" s="54" t="str">
        <f t="shared" si="488"/>
        <v>Roser Gras</v>
      </c>
      <c r="AE288" s="12">
        <v>6</v>
      </c>
      <c r="AF288" s="12">
        <v>6</v>
      </c>
      <c r="AG288" s="12">
        <v>3</v>
      </c>
      <c r="AH288" s="54">
        <f t="shared" si="489"/>
        <v>15</v>
      </c>
      <c r="AI288" s="54">
        <f t="shared" si="490"/>
        <v>0</v>
      </c>
      <c r="AJ288" s="54">
        <f t="shared" si="491"/>
        <v>2</v>
      </c>
      <c r="AK288" s="54">
        <f t="shared" si="492"/>
        <v>0</v>
      </c>
      <c r="AL288" s="54">
        <f t="shared" si="493"/>
        <v>1</v>
      </c>
      <c r="AM288" s="54">
        <f t="shared" si="494"/>
        <v>0</v>
      </c>
      <c r="AN288" s="54">
        <f t="shared" si="495"/>
        <v>0</v>
      </c>
      <c r="AO288" s="54">
        <f t="shared" si="496"/>
        <v>0</v>
      </c>
      <c r="AP288" s="54">
        <f t="shared" si="497"/>
        <v>48</v>
      </c>
      <c r="AQ288" s="54">
        <f t="shared" si="498"/>
        <v>5.333333333333333</v>
      </c>
      <c r="AR288" s="58">
        <f t="shared" si="499"/>
        <v>3</v>
      </c>
      <c r="AS288" s="1">
        <f t="shared" si="500"/>
        <v>2</v>
      </c>
      <c r="AT288" s="1">
        <f t="shared" si="501"/>
        <v>0</v>
      </c>
      <c r="AU288" s="1">
        <f t="shared" si="502"/>
        <v>1</v>
      </c>
      <c r="AV288" s="1">
        <f t="shared" si="503"/>
        <v>1</v>
      </c>
      <c r="AW288" s="1">
        <f t="shared" si="504"/>
        <v>1</v>
      </c>
      <c r="AX288" s="1">
        <f t="shared" si="505"/>
        <v>1</v>
      </c>
      <c r="AY288" s="1" t="str">
        <f t="shared" si="436"/>
        <v>Roser Gras</v>
      </c>
      <c r="AZ288" s="1" t="b">
        <f t="shared" si="437"/>
        <v>0</v>
      </c>
      <c r="BA288" s="1" t="str">
        <f t="shared" si="438"/>
        <v>Roser Gras</v>
      </c>
      <c r="BB288" s="1">
        <f t="shared" si="439"/>
        <v>9</v>
      </c>
    </row>
    <row r="289" spans="1:54">
      <c r="A289" s="178"/>
      <c r="B289" s="55">
        <v>26</v>
      </c>
      <c r="C289" s="55">
        <v>8</v>
      </c>
      <c r="D289" s="54" t="str">
        <f>VLOOKUP((B289*10)+2,'Llistat de jugadors'!$O$3:$AQ$322,29,0)</f>
        <v>Ramón Julià (EBK)</v>
      </c>
      <c r="E289" s="13">
        <v>6</v>
      </c>
      <c r="F289" s="13">
        <v>4</v>
      </c>
      <c r="G289" s="13">
        <v>3</v>
      </c>
      <c r="H289" s="55">
        <f t="shared" si="474"/>
        <v>13</v>
      </c>
      <c r="I289" s="54">
        <f t="shared" si="475"/>
        <v>0</v>
      </c>
      <c r="J289" s="54">
        <f t="shared" si="476"/>
        <v>1</v>
      </c>
      <c r="K289" s="54">
        <f t="shared" si="477"/>
        <v>1</v>
      </c>
      <c r="L289" s="54">
        <f t="shared" si="478"/>
        <v>1</v>
      </c>
      <c r="M289" s="54">
        <f t="shared" si="479"/>
        <v>0</v>
      </c>
      <c r="N289" s="54">
        <f t="shared" si="480"/>
        <v>0</v>
      </c>
      <c r="O289" s="54">
        <f t="shared" si="481"/>
        <v>0</v>
      </c>
      <c r="P289" s="55">
        <v>26</v>
      </c>
      <c r="Q289" s="54" t="str">
        <f t="shared" si="482"/>
        <v>Ramón Julià (EBK)</v>
      </c>
      <c r="R289" s="12">
        <v>4</v>
      </c>
      <c r="S289" s="12">
        <v>6</v>
      </c>
      <c r="T289" s="12">
        <v>10</v>
      </c>
      <c r="U289" s="54">
        <f t="shared" si="483"/>
        <v>20</v>
      </c>
      <c r="V289" s="54">
        <f t="shared" si="411"/>
        <v>1</v>
      </c>
      <c r="W289" s="54">
        <f t="shared" si="506"/>
        <v>1</v>
      </c>
      <c r="X289" s="54">
        <f t="shared" si="507"/>
        <v>1</v>
      </c>
      <c r="Y289" s="54">
        <f t="shared" si="484"/>
        <v>0</v>
      </c>
      <c r="Z289" s="54">
        <f t="shared" si="485"/>
        <v>0</v>
      </c>
      <c r="AA289" s="54">
        <f t="shared" si="486"/>
        <v>0</v>
      </c>
      <c r="AB289" s="54">
        <f t="shared" si="487"/>
        <v>0</v>
      </c>
      <c r="AC289" s="55">
        <v>26</v>
      </c>
      <c r="AD289" s="54" t="str">
        <f t="shared" si="488"/>
        <v>Ramón Julià (EBK)</v>
      </c>
      <c r="AE289" s="12">
        <v>10</v>
      </c>
      <c r="AF289" s="12">
        <v>6</v>
      </c>
      <c r="AG289" s="12">
        <v>6</v>
      </c>
      <c r="AH289" s="54">
        <f t="shared" si="489"/>
        <v>22</v>
      </c>
      <c r="AI289" s="54">
        <f t="shared" si="490"/>
        <v>1</v>
      </c>
      <c r="AJ289" s="54">
        <f t="shared" si="491"/>
        <v>2</v>
      </c>
      <c r="AK289" s="54">
        <f t="shared" si="492"/>
        <v>0</v>
      </c>
      <c r="AL289" s="54">
        <f t="shared" si="493"/>
        <v>0</v>
      </c>
      <c r="AM289" s="54">
        <f t="shared" si="494"/>
        <v>0</v>
      </c>
      <c r="AN289" s="54">
        <f t="shared" si="495"/>
        <v>0</v>
      </c>
      <c r="AO289" s="54">
        <f t="shared" si="496"/>
        <v>0</v>
      </c>
      <c r="AP289" s="54">
        <f t="shared" si="497"/>
        <v>55</v>
      </c>
      <c r="AQ289" s="54">
        <f t="shared" si="498"/>
        <v>6.1111111111111107</v>
      </c>
      <c r="AR289" s="58">
        <f t="shared" si="499"/>
        <v>2</v>
      </c>
      <c r="AS289" s="1">
        <f t="shared" si="500"/>
        <v>4</v>
      </c>
      <c r="AT289" s="1">
        <f t="shared" si="501"/>
        <v>2</v>
      </c>
      <c r="AU289" s="1">
        <f t="shared" si="502"/>
        <v>1</v>
      </c>
      <c r="AV289" s="1">
        <f t="shared" si="503"/>
        <v>0</v>
      </c>
      <c r="AW289" s="1">
        <f t="shared" si="504"/>
        <v>0</v>
      </c>
      <c r="AX289" s="1">
        <f t="shared" si="505"/>
        <v>0</v>
      </c>
      <c r="AY289" s="1" t="str">
        <f t="shared" si="436"/>
        <v>Ramón Julià (EBK)</v>
      </c>
      <c r="AZ289" s="1" t="b">
        <f t="shared" si="437"/>
        <v>0</v>
      </c>
      <c r="BA289" s="1" t="str">
        <f t="shared" si="438"/>
        <v>Ramón Julià (EBK)</v>
      </c>
      <c r="BB289" s="1">
        <f t="shared" si="439"/>
        <v>9</v>
      </c>
    </row>
    <row r="290" spans="1:54" ht="12.75" customHeight="1">
      <c r="A290" s="178"/>
      <c r="B290" s="55">
        <v>27</v>
      </c>
      <c r="C290" s="55">
        <v>9</v>
      </c>
      <c r="D290" s="54" t="str">
        <f>VLOOKUP((B290*10)+2,'Llistat de jugadors'!$O$3:$AQ$322,29,0)</f>
        <v>Emma Correa</v>
      </c>
      <c r="E290" s="13">
        <v>4</v>
      </c>
      <c r="F290" s="13">
        <v>1</v>
      </c>
      <c r="G290" s="13">
        <v>6</v>
      </c>
      <c r="H290" s="55">
        <f t="shared" si="474"/>
        <v>11</v>
      </c>
      <c r="I290" s="54">
        <f t="shared" si="475"/>
        <v>0</v>
      </c>
      <c r="J290" s="54">
        <f t="shared" si="476"/>
        <v>1</v>
      </c>
      <c r="K290" s="54">
        <f t="shared" si="477"/>
        <v>1</v>
      </c>
      <c r="L290" s="54">
        <f t="shared" si="478"/>
        <v>0</v>
      </c>
      <c r="M290" s="54">
        <f t="shared" si="479"/>
        <v>0</v>
      </c>
      <c r="N290" s="54">
        <f t="shared" si="480"/>
        <v>1</v>
      </c>
      <c r="O290" s="54">
        <f t="shared" si="481"/>
        <v>0</v>
      </c>
      <c r="P290" s="55">
        <v>27</v>
      </c>
      <c r="Q290" s="54" t="str">
        <f t="shared" si="482"/>
        <v>Emma Correa</v>
      </c>
      <c r="R290" s="12">
        <v>4</v>
      </c>
      <c r="S290" s="12">
        <v>10</v>
      </c>
      <c r="T290" s="12">
        <v>10</v>
      </c>
      <c r="U290" s="54">
        <f t="shared" si="483"/>
        <v>24</v>
      </c>
      <c r="V290" s="54">
        <f t="shared" ref="V290:V363" si="508">COUNTIF(R290:T290,10)</f>
        <v>2</v>
      </c>
      <c r="W290" s="54">
        <f t="shared" si="506"/>
        <v>0</v>
      </c>
      <c r="X290" s="54">
        <f t="shared" si="507"/>
        <v>1</v>
      </c>
      <c r="Y290" s="54">
        <f t="shared" si="484"/>
        <v>0</v>
      </c>
      <c r="Z290" s="54">
        <f t="shared" si="485"/>
        <v>0</v>
      </c>
      <c r="AA290" s="54">
        <f t="shared" si="486"/>
        <v>0</v>
      </c>
      <c r="AB290" s="54">
        <f t="shared" si="487"/>
        <v>0</v>
      </c>
      <c r="AC290" s="55">
        <v>27</v>
      </c>
      <c r="AD290" s="54" t="str">
        <f t="shared" si="488"/>
        <v>Emma Correa</v>
      </c>
      <c r="AE290" s="12">
        <v>10</v>
      </c>
      <c r="AF290" s="12">
        <v>6</v>
      </c>
      <c r="AG290" s="12">
        <v>6</v>
      </c>
      <c r="AH290" s="54">
        <f t="shared" si="489"/>
        <v>22</v>
      </c>
      <c r="AI290" s="54">
        <f t="shared" si="490"/>
        <v>1</v>
      </c>
      <c r="AJ290" s="54">
        <f t="shared" si="491"/>
        <v>2</v>
      </c>
      <c r="AK290" s="54">
        <f t="shared" si="492"/>
        <v>0</v>
      </c>
      <c r="AL290" s="54">
        <f t="shared" si="493"/>
        <v>0</v>
      </c>
      <c r="AM290" s="54">
        <f t="shared" si="494"/>
        <v>0</v>
      </c>
      <c r="AN290" s="54">
        <f t="shared" si="495"/>
        <v>0</v>
      </c>
      <c r="AO290" s="54">
        <f t="shared" si="496"/>
        <v>0</v>
      </c>
      <c r="AP290" s="54">
        <f t="shared" si="497"/>
        <v>57</v>
      </c>
      <c r="AQ290" s="54">
        <f t="shared" si="498"/>
        <v>6.333333333333333</v>
      </c>
      <c r="AR290" s="58">
        <f t="shared" si="499"/>
        <v>3</v>
      </c>
      <c r="AS290" s="1">
        <f t="shared" si="500"/>
        <v>3</v>
      </c>
      <c r="AT290" s="1">
        <f t="shared" si="501"/>
        <v>2</v>
      </c>
      <c r="AU290" s="1">
        <f t="shared" si="502"/>
        <v>0</v>
      </c>
      <c r="AV290" s="1">
        <f t="shared" si="503"/>
        <v>0</v>
      </c>
      <c r="AW290" s="1">
        <f t="shared" si="504"/>
        <v>1</v>
      </c>
      <c r="AX290" s="1">
        <f t="shared" si="505"/>
        <v>0</v>
      </c>
      <c r="AY290" s="1" t="str">
        <f t="shared" si="436"/>
        <v>Emma Correa</v>
      </c>
      <c r="AZ290" s="1" t="b">
        <f t="shared" si="437"/>
        <v>0</v>
      </c>
      <c r="BA290" s="1" t="str">
        <f t="shared" si="438"/>
        <v>Emma Correa</v>
      </c>
      <c r="BB290" s="1">
        <f t="shared" si="439"/>
        <v>9</v>
      </c>
    </row>
    <row r="291" spans="1:54" ht="12.75" customHeight="1">
      <c r="A291" s="178"/>
      <c r="B291" s="55">
        <v>28</v>
      </c>
      <c r="C291" s="55">
        <v>10</v>
      </c>
      <c r="D291" s="54" t="str">
        <f>VLOOKUP((B291*10)+2,'Llistat de jugadors'!$O$3:$AQ$322,29,0)</f>
        <v>Amalio Mena</v>
      </c>
      <c r="E291" s="13">
        <v>2</v>
      </c>
      <c r="F291" s="13">
        <v>2</v>
      </c>
      <c r="G291" s="13">
        <v>10</v>
      </c>
      <c r="H291" s="55">
        <f t="shared" si="474"/>
        <v>14</v>
      </c>
      <c r="I291" s="54">
        <f t="shared" si="475"/>
        <v>1</v>
      </c>
      <c r="J291" s="54">
        <f t="shared" si="476"/>
        <v>0</v>
      </c>
      <c r="K291" s="54">
        <f t="shared" si="477"/>
        <v>0</v>
      </c>
      <c r="L291" s="54">
        <f t="shared" si="478"/>
        <v>0</v>
      </c>
      <c r="M291" s="54">
        <f t="shared" si="479"/>
        <v>2</v>
      </c>
      <c r="N291" s="54">
        <f t="shared" si="480"/>
        <v>0</v>
      </c>
      <c r="O291" s="54">
        <f t="shared" si="481"/>
        <v>0</v>
      </c>
      <c r="P291" s="55">
        <v>28</v>
      </c>
      <c r="Q291" s="54" t="str">
        <f t="shared" si="482"/>
        <v>Amalio Mena</v>
      </c>
      <c r="R291" s="12">
        <v>3</v>
      </c>
      <c r="S291" s="12">
        <v>2</v>
      </c>
      <c r="T291" s="12">
        <v>4</v>
      </c>
      <c r="U291" s="54">
        <f t="shared" si="483"/>
        <v>9</v>
      </c>
      <c r="V291" s="54">
        <f t="shared" si="508"/>
        <v>0</v>
      </c>
      <c r="W291" s="54">
        <f t="shared" si="506"/>
        <v>0</v>
      </c>
      <c r="X291" s="54">
        <f t="shared" si="507"/>
        <v>1</v>
      </c>
      <c r="Y291" s="54">
        <f t="shared" si="484"/>
        <v>1</v>
      </c>
      <c r="Z291" s="54">
        <f t="shared" si="485"/>
        <v>1</v>
      </c>
      <c r="AA291" s="54">
        <f t="shared" si="486"/>
        <v>0</v>
      </c>
      <c r="AB291" s="54">
        <f t="shared" si="487"/>
        <v>0</v>
      </c>
      <c r="AC291" s="55">
        <v>28</v>
      </c>
      <c r="AD291" s="54" t="str">
        <f t="shared" si="488"/>
        <v>Amalio Mena</v>
      </c>
      <c r="AE291" s="12">
        <v>4</v>
      </c>
      <c r="AF291" s="12">
        <v>10</v>
      </c>
      <c r="AG291" s="12">
        <v>10</v>
      </c>
      <c r="AH291" s="54">
        <f t="shared" si="489"/>
        <v>24</v>
      </c>
      <c r="AI291" s="54">
        <f t="shared" si="490"/>
        <v>2</v>
      </c>
      <c r="AJ291" s="54">
        <f t="shared" si="491"/>
        <v>0</v>
      </c>
      <c r="AK291" s="54">
        <f t="shared" si="492"/>
        <v>1</v>
      </c>
      <c r="AL291" s="54">
        <f t="shared" si="493"/>
        <v>0</v>
      </c>
      <c r="AM291" s="54">
        <f t="shared" si="494"/>
        <v>0</v>
      </c>
      <c r="AN291" s="54">
        <f t="shared" si="495"/>
        <v>0</v>
      </c>
      <c r="AO291" s="54">
        <f t="shared" si="496"/>
        <v>0</v>
      </c>
      <c r="AP291" s="54">
        <f t="shared" si="497"/>
        <v>47</v>
      </c>
      <c r="AQ291" s="54">
        <f t="shared" si="498"/>
        <v>5.2222222222222223</v>
      </c>
      <c r="AR291" s="58">
        <f t="shared" si="499"/>
        <v>3</v>
      </c>
      <c r="AS291" s="1">
        <f t="shared" si="500"/>
        <v>0</v>
      </c>
      <c r="AT291" s="1">
        <f t="shared" si="501"/>
        <v>2</v>
      </c>
      <c r="AU291" s="1">
        <f t="shared" si="502"/>
        <v>1</v>
      </c>
      <c r="AV291" s="1">
        <f t="shared" si="503"/>
        <v>3</v>
      </c>
      <c r="AW291" s="1">
        <f t="shared" si="504"/>
        <v>0</v>
      </c>
      <c r="AX291" s="1">
        <f t="shared" si="505"/>
        <v>0</v>
      </c>
      <c r="AY291" s="1" t="str">
        <f t="shared" ref="AY291:AY354" si="509">IF(AG291="","",AD291)</f>
        <v>Amalio Mena</v>
      </c>
      <c r="AZ291" s="1" t="b">
        <f t="shared" ref="AZ291:AZ354" si="510">ISERROR(D291)</f>
        <v>0</v>
      </c>
      <c r="BA291" s="1" t="str">
        <f t="shared" ref="BA291:BA354" si="511">IF(AZ291,"",D291)</f>
        <v>Amalio Mena</v>
      </c>
      <c r="BB291" s="1">
        <f t="shared" ref="BB291:BB354" si="512">IF(AZ291,"",(9-(COUNTBLANK(E291:AG291))))</f>
        <v>9</v>
      </c>
    </row>
    <row r="292" spans="1:54" ht="12.75" customHeight="1">
      <c r="A292" s="178"/>
      <c r="B292" s="55">
        <v>29</v>
      </c>
      <c r="C292" s="55">
        <v>11</v>
      </c>
      <c r="D292" s="54" t="str">
        <f>VLOOKUP((B292*10)+2,'Llistat de jugadors'!$O$3:$AQ$322,29,0)</f>
        <v>Ana Medina</v>
      </c>
      <c r="E292" s="13">
        <v>10</v>
      </c>
      <c r="F292" s="13">
        <v>2</v>
      </c>
      <c r="G292" s="13">
        <v>10</v>
      </c>
      <c r="H292" s="55">
        <f t="shared" si="474"/>
        <v>22</v>
      </c>
      <c r="I292" s="54">
        <f t="shared" si="475"/>
        <v>2</v>
      </c>
      <c r="J292" s="54">
        <f t="shared" si="476"/>
        <v>0</v>
      </c>
      <c r="K292" s="54">
        <f t="shared" si="477"/>
        <v>0</v>
      </c>
      <c r="L292" s="54">
        <f t="shared" si="478"/>
        <v>0</v>
      </c>
      <c r="M292" s="54">
        <f t="shared" si="479"/>
        <v>1</v>
      </c>
      <c r="N292" s="54">
        <f t="shared" si="480"/>
        <v>0</v>
      </c>
      <c r="O292" s="54">
        <f t="shared" si="481"/>
        <v>0</v>
      </c>
      <c r="P292" s="55">
        <v>29</v>
      </c>
      <c r="Q292" s="54" t="str">
        <f t="shared" si="482"/>
        <v>Ana Medina</v>
      </c>
      <c r="R292" s="12">
        <v>10</v>
      </c>
      <c r="S292" s="12">
        <v>10</v>
      </c>
      <c r="T292" s="12">
        <v>10</v>
      </c>
      <c r="U292" s="54">
        <f t="shared" si="483"/>
        <v>30</v>
      </c>
      <c r="V292" s="54">
        <f t="shared" si="508"/>
        <v>3</v>
      </c>
      <c r="W292" s="54">
        <f t="shared" si="506"/>
        <v>0</v>
      </c>
      <c r="X292" s="54">
        <f t="shared" si="507"/>
        <v>0</v>
      </c>
      <c r="Y292" s="54">
        <f t="shared" si="484"/>
        <v>0</v>
      </c>
      <c r="Z292" s="54">
        <f t="shared" si="485"/>
        <v>0</v>
      </c>
      <c r="AA292" s="54">
        <f t="shared" si="486"/>
        <v>0</v>
      </c>
      <c r="AB292" s="54">
        <f t="shared" si="487"/>
        <v>0</v>
      </c>
      <c r="AC292" s="55">
        <v>29</v>
      </c>
      <c r="AD292" s="54" t="str">
        <f t="shared" si="488"/>
        <v>Ana Medina</v>
      </c>
      <c r="AE292" s="12">
        <v>6</v>
      </c>
      <c r="AF292" s="12">
        <v>10</v>
      </c>
      <c r="AG292" s="12">
        <v>10</v>
      </c>
      <c r="AH292" s="54">
        <f t="shared" si="489"/>
        <v>26</v>
      </c>
      <c r="AI292" s="54">
        <f t="shared" si="490"/>
        <v>2</v>
      </c>
      <c r="AJ292" s="54">
        <f t="shared" si="491"/>
        <v>1</v>
      </c>
      <c r="AK292" s="54">
        <f t="shared" si="492"/>
        <v>0</v>
      </c>
      <c r="AL292" s="54">
        <f t="shared" si="493"/>
        <v>0</v>
      </c>
      <c r="AM292" s="54">
        <f t="shared" si="494"/>
        <v>0</v>
      </c>
      <c r="AN292" s="54">
        <f t="shared" si="495"/>
        <v>0</v>
      </c>
      <c r="AO292" s="54">
        <f t="shared" si="496"/>
        <v>0</v>
      </c>
      <c r="AP292" s="54">
        <f t="shared" si="497"/>
        <v>78</v>
      </c>
      <c r="AQ292" s="54">
        <f t="shared" si="498"/>
        <v>8.6666666666666661</v>
      </c>
      <c r="AR292" s="58">
        <f t="shared" si="499"/>
        <v>7</v>
      </c>
      <c r="AS292" s="1">
        <f t="shared" si="500"/>
        <v>1</v>
      </c>
      <c r="AT292" s="1">
        <f t="shared" si="501"/>
        <v>0</v>
      </c>
      <c r="AU292" s="1">
        <f t="shared" si="502"/>
        <v>0</v>
      </c>
      <c r="AV292" s="1">
        <f t="shared" si="503"/>
        <v>1</v>
      </c>
      <c r="AW292" s="1">
        <f t="shared" si="504"/>
        <v>0</v>
      </c>
      <c r="AX292" s="1">
        <f t="shared" si="505"/>
        <v>0</v>
      </c>
      <c r="AY292" s="1" t="str">
        <f t="shared" si="509"/>
        <v>Ana Medina</v>
      </c>
      <c r="AZ292" s="1" t="b">
        <f t="shared" si="510"/>
        <v>0</v>
      </c>
      <c r="BA292" s="1" t="str">
        <f t="shared" si="511"/>
        <v>Ana Medina</v>
      </c>
      <c r="BB292" s="1">
        <f t="shared" si="512"/>
        <v>9</v>
      </c>
    </row>
    <row r="293" spans="1:54" ht="12.75" customHeight="1">
      <c r="A293" s="178"/>
      <c r="B293" s="55">
        <v>30</v>
      </c>
      <c r="C293" s="55">
        <v>12</v>
      </c>
      <c r="D293" s="54" t="str">
        <f>VLOOKUP((B293*10)+2,'Llistat de jugadors'!$O$3:$AQ$322,29,0)</f>
        <v>Cristina Casado</v>
      </c>
      <c r="E293" s="13">
        <v>10</v>
      </c>
      <c r="F293" s="13">
        <v>10</v>
      </c>
      <c r="G293" s="13">
        <v>6</v>
      </c>
      <c r="H293" s="55">
        <f t="shared" si="474"/>
        <v>26</v>
      </c>
      <c r="I293" s="54">
        <f t="shared" si="475"/>
        <v>2</v>
      </c>
      <c r="J293" s="54">
        <f t="shared" si="476"/>
        <v>1</v>
      </c>
      <c r="K293" s="54">
        <f t="shared" si="477"/>
        <v>0</v>
      </c>
      <c r="L293" s="54">
        <f t="shared" si="478"/>
        <v>0</v>
      </c>
      <c r="M293" s="54">
        <f t="shared" si="479"/>
        <v>0</v>
      </c>
      <c r="N293" s="54">
        <f t="shared" si="480"/>
        <v>0</v>
      </c>
      <c r="O293" s="54">
        <f t="shared" si="481"/>
        <v>0</v>
      </c>
      <c r="P293" s="55">
        <v>30</v>
      </c>
      <c r="Q293" s="54" t="str">
        <f t="shared" si="482"/>
        <v>Cristina Casado</v>
      </c>
      <c r="R293" s="12">
        <v>3</v>
      </c>
      <c r="S293" s="12">
        <v>10</v>
      </c>
      <c r="T293" s="12">
        <v>3</v>
      </c>
      <c r="U293" s="54">
        <f t="shared" si="483"/>
        <v>16</v>
      </c>
      <c r="V293" s="54">
        <f t="shared" si="508"/>
        <v>1</v>
      </c>
      <c r="W293" s="54">
        <f t="shared" si="506"/>
        <v>0</v>
      </c>
      <c r="X293" s="54">
        <f t="shared" si="507"/>
        <v>0</v>
      </c>
      <c r="Y293" s="54">
        <f t="shared" si="484"/>
        <v>2</v>
      </c>
      <c r="Z293" s="54">
        <f t="shared" si="485"/>
        <v>0</v>
      </c>
      <c r="AA293" s="54">
        <f t="shared" si="486"/>
        <v>0</v>
      </c>
      <c r="AB293" s="54">
        <f t="shared" si="487"/>
        <v>0</v>
      </c>
      <c r="AC293" s="55">
        <v>30</v>
      </c>
      <c r="AD293" s="54" t="str">
        <f t="shared" si="488"/>
        <v>Cristina Casado</v>
      </c>
      <c r="AE293" s="12">
        <v>10</v>
      </c>
      <c r="AF293" s="12">
        <v>6</v>
      </c>
      <c r="AG293" s="12">
        <v>10</v>
      </c>
      <c r="AH293" s="54">
        <f t="shared" si="489"/>
        <v>26</v>
      </c>
      <c r="AI293" s="54">
        <f t="shared" si="490"/>
        <v>2</v>
      </c>
      <c r="AJ293" s="54">
        <f t="shared" si="491"/>
        <v>1</v>
      </c>
      <c r="AK293" s="54">
        <f t="shared" si="492"/>
        <v>0</v>
      </c>
      <c r="AL293" s="54">
        <f t="shared" si="493"/>
        <v>0</v>
      </c>
      <c r="AM293" s="54">
        <f t="shared" si="494"/>
        <v>0</v>
      </c>
      <c r="AN293" s="54">
        <f t="shared" si="495"/>
        <v>0</v>
      </c>
      <c r="AO293" s="54">
        <f t="shared" si="496"/>
        <v>0</v>
      </c>
      <c r="AP293" s="54">
        <f t="shared" si="497"/>
        <v>68</v>
      </c>
      <c r="AQ293" s="54">
        <f t="shared" si="498"/>
        <v>7.5555555555555554</v>
      </c>
      <c r="AR293" s="58">
        <f t="shared" si="499"/>
        <v>5</v>
      </c>
      <c r="AS293" s="1">
        <f t="shared" si="500"/>
        <v>2</v>
      </c>
      <c r="AT293" s="1">
        <f t="shared" si="501"/>
        <v>0</v>
      </c>
      <c r="AU293" s="1">
        <f t="shared" si="502"/>
        <v>2</v>
      </c>
      <c r="AV293" s="1">
        <f t="shared" si="503"/>
        <v>0</v>
      </c>
      <c r="AW293" s="1">
        <f t="shared" si="504"/>
        <v>0</v>
      </c>
      <c r="AX293" s="1">
        <f t="shared" si="505"/>
        <v>0</v>
      </c>
      <c r="AY293" s="1" t="str">
        <f t="shared" si="509"/>
        <v>Cristina Casado</v>
      </c>
      <c r="AZ293" s="1" t="b">
        <f t="shared" si="510"/>
        <v>0</v>
      </c>
      <c r="BA293" s="1" t="str">
        <f t="shared" si="511"/>
        <v>Cristina Casado</v>
      </c>
      <c r="BB293" s="1">
        <f t="shared" si="512"/>
        <v>9</v>
      </c>
    </row>
    <row r="294" spans="1:54" ht="12.75" customHeight="1">
      <c r="A294" s="178"/>
      <c r="B294" s="55">
        <v>31</v>
      </c>
      <c r="C294" s="55">
        <v>13</v>
      </c>
      <c r="D294" s="54" t="str">
        <f>VLOOKUP((B294*10)+2,'Llistat de jugadors'!$O$3:$AQ$322,29,0)</f>
        <v>Pol Escolano</v>
      </c>
      <c r="E294" s="13">
        <v>6</v>
      </c>
      <c r="F294" s="13">
        <v>6</v>
      </c>
      <c r="G294" s="13">
        <v>2</v>
      </c>
      <c r="H294" s="55">
        <f t="shared" ref="H294:H303" si="513">E294+F294+G294</f>
        <v>14</v>
      </c>
      <c r="I294" s="54">
        <f t="shared" ref="I294:I303" si="514">COUNTIF(E294:G294,10)</f>
        <v>0</v>
      </c>
      <c r="J294" s="54">
        <f t="shared" ref="J294:J303" si="515">COUNTIF(E294:G294,6)</f>
        <v>2</v>
      </c>
      <c r="K294" s="54">
        <f t="shared" ref="K294:K303" si="516">COUNTIF(E294:G294,4)</f>
        <v>0</v>
      </c>
      <c r="L294" s="54">
        <f t="shared" ref="L294:L303" si="517">COUNTIF(E294:G294,3)</f>
        <v>0</v>
      </c>
      <c r="M294" s="54">
        <f t="shared" ref="M294:M303" si="518">COUNTIF(E294:G294,2)</f>
        <v>1</v>
      </c>
      <c r="N294" s="54">
        <f t="shared" ref="N294:N303" si="519">COUNTIF(E294:G294,1)</f>
        <v>0</v>
      </c>
      <c r="O294" s="54">
        <f t="shared" ref="O294:O303" si="520">COUNTIF(E294:G294,0)</f>
        <v>0</v>
      </c>
      <c r="P294" s="55">
        <v>31</v>
      </c>
      <c r="Q294" s="54" t="str">
        <f t="shared" ref="Q294:Q303" si="521">D294</f>
        <v>Pol Escolano</v>
      </c>
      <c r="R294" s="12">
        <v>3</v>
      </c>
      <c r="S294" s="12">
        <v>0</v>
      </c>
      <c r="T294" s="12">
        <v>3</v>
      </c>
      <c r="U294" s="54">
        <f t="shared" ref="U294:U303" si="522">R294+S294+T294</f>
        <v>6</v>
      </c>
      <c r="V294" s="54">
        <f t="shared" ref="V294:V303" si="523">COUNTIF(R294:T294,10)</f>
        <v>0</v>
      </c>
      <c r="W294" s="54">
        <f t="shared" ref="W294:W303" si="524">COUNTIF(R294:T294,6)</f>
        <v>0</v>
      </c>
      <c r="X294" s="54">
        <f t="shared" ref="X294:X303" si="525">COUNTIF(R294:T294,4)</f>
        <v>0</v>
      </c>
      <c r="Y294" s="54">
        <f t="shared" ref="Y294:Y303" si="526">COUNTIF(R294:T294,3)</f>
        <v>2</v>
      </c>
      <c r="Z294" s="54">
        <f t="shared" ref="Z294:Z303" si="527">COUNTIF(R294:T294,2)</f>
        <v>0</v>
      </c>
      <c r="AA294" s="54">
        <f t="shared" ref="AA294:AA303" si="528">COUNTIF(R294:T294,1)</f>
        <v>0</v>
      </c>
      <c r="AB294" s="54">
        <f t="shared" ref="AB294:AB303" si="529">COUNTIF(R294:T294,0)</f>
        <v>1</v>
      </c>
      <c r="AC294" s="55">
        <v>31</v>
      </c>
      <c r="AD294" s="54" t="str">
        <f t="shared" si="488"/>
        <v>Pol Escolano</v>
      </c>
      <c r="AE294" s="12">
        <v>4</v>
      </c>
      <c r="AF294" s="12">
        <v>10</v>
      </c>
      <c r="AG294" s="12">
        <v>2</v>
      </c>
      <c r="AH294" s="54">
        <f t="shared" ref="AH294:AH303" si="530">AE294+AF294+AG294</f>
        <v>16</v>
      </c>
      <c r="AI294" s="54">
        <f t="shared" ref="AI294:AI303" si="531">COUNTIF(AE294:AG294,10)</f>
        <v>1</v>
      </c>
      <c r="AJ294" s="54">
        <f t="shared" ref="AJ294:AJ303" si="532">COUNTIF(AE294:AG294,6)</f>
        <v>0</v>
      </c>
      <c r="AK294" s="54">
        <f t="shared" ref="AK294:AK303" si="533">COUNTIF(AE294:AG294,4)</f>
        <v>1</v>
      </c>
      <c r="AL294" s="54">
        <f t="shared" ref="AL294:AL303" si="534">COUNTIF(AE294:AG294,3)</f>
        <v>0</v>
      </c>
      <c r="AM294" s="54">
        <f t="shared" ref="AM294:AM303" si="535">COUNTIF(AE294:AG294,2)</f>
        <v>1</v>
      </c>
      <c r="AN294" s="54">
        <f t="shared" ref="AN294:AN303" si="536">COUNTIF(AE294:AG294,1)</f>
        <v>0</v>
      </c>
      <c r="AO294" s="54">
        <f t="shared" ref="AO294:AO303" si="537">COUNTIF(AE294:AG294,0)</f>
        <v>0</v>
      </c>
      <c r="AP294" s="54">
        <f t="shared" ref="AP294:AP303" si="538">H294+U294+AH294</f>
        <v>36</v>
      </c>
      <c r="AQ294" s="54">
        <f t="shared" ref="AQ294:AQ303" si="539">AVERAGE(E294:G294,R294:T294,AE294:AG294)</f>
        <v>4</v>
      </c>
      <c r="AR294" s="58">
        <f t="shared" ref="AR294:AR303" si="540">I294+V294+AI294</f>
        <v>1</v>
      </c>
      <c r="AS294" s="1">
        <f t="shared" ref="AS294:AS303" si="541">J294+W294+AJ294</f>
        <v>2</v>
      </c>
      <c r="AT294" s="1">
        <f t="shared" ref="AT294:AT303" si="542">K294+X294+AK294</f>
        <v>1</v>
      </c>
      <c r="AU294" s="1">
        <f t="shared" ref="AU294:AU303" si="543">L294+Y294+AL294</f>
        <v>2</v>
      </c>
      <c r="AV294" s="1">
        <f t="shared" ref="AV294:AV303" si="544">M294+Z294+AM294</f>
        <v>2</v>
      </c>
      <c r="AW294" s="1">
        <f t="shared" ref="AW294:AW303" si="545">N294+AA294+AN294</f>
        <v>0</v>
      </c>
      <c r="AX294" s="1">
        <f t="shared" ref="AX294:AX303" si="546">O294+AB294+AO294</f>
        <v>1</v>
      </c>
      <c r="AY294" s="1" t="str">
        <f t="shared" si="509"/>
        <v>Pol Escolano</v>
      </c>
      <c r="AZ294" s="1" t="b">
        <f t="shared" si="510"/>
        <v>0</v>
      </c>
      <c r="BA294" s="1" t="str">
        <f t="shared" si="511"/>
        <v>Pol Escolano</v>
      </c>
      <c r="BB294" s="1">
        <f t="shared" si="512"/>
        <v>9</v>
      </c>
    </row>
    <row r="295" spans="1:54" ht="12.75" customHeight="1">
      <c r="A295" s="178"/>
      <c r="B295" s="55">
        <v>32</v>
      </c>
      <c r="C295" s="55">
        <v>14</v>
      </c>
      <c r="D295" s="54" t="str">
        <f>VLOOKUP((B295*10)+2,'Llistat de jugadors'!$O$3:$AQ$322,29,0)</f>
        <v>Jan Illas</v>
      </c>
      <c r="E295" s="13">
        <v>4</v>
      </c>
      <c r="F295" s="13">
        <v>10</v>
      </c>
      <c r="G295" s="13">
        <v>10</v>
      </c>
      <c r="H295" s="55">
        <f t="shared" si="513"/>
        <v>24</v>
      </c>
      <c r="I295" s="54">
        <f t="shared" si="514"/>
        <v>2</v>
      </c>
      <c r="J295" s="54">
        <f t="shared" si="515"/>
        <v>0</v>
      </c>
      <c r="K295" s="54">
        <f t="shared" si="516"/>
        <v>1</v>
      </c>
      <c r="L295" s="54">
        <f t="shared" si="517"/>
        <v>0</v>
      </c>
      <c r="M295" s="54">
        <f t="shared" si="518"/>
        <v>0</v>
      </c>
      <c r="N295" s="54">
        <f t="shared" si="519"/>
        <v>0</v>
      </c>
      <c r="O295" s="54">
        <f t="shared" si="520"/>
        <v>0</v>
      </c>
      <c r="P295" s="55">
        <v>32</v>
      </c>
      <c r="Q295" s="54" t="str">
        <f t="shared" si="521"/>
        <v>Jan Illas</v>
      </c>
      <c r="R295" s="12">
        <v>10</v>
      </c>
      <c r="S295" s="12">
        <v>10</v>
      </c>
      <c r="T295" s="12">
        <v>10</v>
      </c>
      <c r="U295" s="54">
        <f t="shared" si="522"/>
        <v>30</v>
      </c>
      <c r="V295" s="54">
        <f t="shared" si="523"/>
        <v>3</v>
      </c>
      <c r="W295" s="54">
        <f t="shared" si="524"/>
        <v>0</v>
      </c>
      <c r="X295" s="54">
        <f t="shared" si="525"/>
        <v>0</v>
      </c>
      <c r="Y295" s="54">
        <f t="shared" si="526"/>
        <v>0</v>
      </c>
      <c r="Z295" s="54">
        <f t="shared" si="527"/>
        <v>0</v>
      </c>
      <c r="AA295" s="54">
        <f t="shared" si="528"/>
        <v>0</v>
      </c>
      <c r="AB295" s="54">
        <f t="shared" si="529"/>
        <v>0</v>
      </c>
      <c r="AC295" s="55">
        <v>32</v>
      </c>
      <c r="AD295" s="54" t="str">
        <f t="shared" si="488"/>
        <v>Jan Illas</v>
      </c>
      <c r="AE295" s="12">
        <v>10</v>
      </c>
      <c r="AF295" s="12">
        <v>10</v>
      </c>
      <c r="AG295" s="12">
        <v>4</v>
      </c>
      <c r="AH295" s="54">
        <f t="shared" si="530"/>
        <v>24</v>
      </c>
      <c r="AI295" s="54">
        <f t="shared" si="531"/>
        <v>2</v>
      </c>
      <c r="AJ295" s="54">
        <f t="shared" si="532"/>
        <v>0</v>
      </c>
      <c r="AK295" s="54">
        <f t="shared" si="533"/>
        <v>1</v>
      </c>
      <c r="AL295" s="54">
        <f t="shared" si="534"/>
        <v>0</v>
      </c>
      <c r="AM295" s="54">
        <f t="shared" si="535"/>
        <v>0</v>
      </c>
      <c r="AN295" s="54">
        <f t="shared" si="536"/>
        <v>0</v>
      </c>
      <c r="AO295" s="54">
        <f t="shared" si="537"/>
        <v>0</v>
      </c>
      <c r="AP295" s="54">
        <f t="shared" si="538"/>
        <v>78</v>
      </c>
      <c r="AQ295" s="54">
        <f t="shared" si="539"/>
        <v>8.6666666666666661</v>
      </c>
      <c r="AR295" s="58">
        <f t="shared" si="540"/>
        <v>7</v>
      </c>
      <c r="AS295" s="1">
        <f t="shared" si="541"/>
        <v>0</v>
      </c>
      <c r="AT295" s="1">
        <f t="shared" si="542"/>
        <v>2</v>
      </c>
      <c r="AU295" s="1">
        <f t="shared" si="543"/>
        <v>0</v>
      </c>
      <c r="AV295" s="1">
        <f t="shared" si="544"/>
        <v>0</v>
      </c>
      <c r="AW295" s="1">
        <f t="shared" si="545"/>
        <v>0</v>
      </c>
      <c r="AX295" s="1">
        <f t="shared" si="546"/>
        <v>0</v>
      </c>
      <c r="AY295" s="1" t="str">
        <f t="shared" si="509"/>
        <v>Jan Illas</v>
      </c>
      <c r="AZ295" s="1" t="b">
        <f t="shared" si="510"/>
        <v>0</v>
      </c>
      <c r="BA295" s="1" t="str">
        <f t="shared" si="511"/>
        <v>Jan Illas</v>
      </c>
      <c r="BB295" s="1">
        <f t="shared" si="512"/>
        <v>9</v>
      </c>
    </row>
    <row r="296" spans="1:54" ht="12.75" customHeight="1">
      <c r="A296" s="178"/>
      <c r="B296" s="55">
        <v>33</v>
      </c>
      <c r="C296" s="55">
        <v>15</v>
      </c>
      <c r="D296" s="54" t="str">
        <f>VLOOKUP((B296*10)+2,'Llistat de jugadors'!$O$3:$AQ$322,29,0)</f>
        <v>Arnau Barrera</v>
      </c>
      <c r="E296" s="13">
        <v>10</v>
      </c>
      <c r="F296" s="13">
        <v>4</v>
      </c>
      <c r="G296" s="13">
        <v>10</v>
      </c>
      <c r="H296" s="55">
        <f t="shared" si="513"/>
        <v>24</v>
      </c>
      <c r="I296" s="54">
        <f t="shared" si="514"/>
        <v>2</v>
      </c>
      <c r="J296" s="54">
        <f t="shared" si="515"/>
        <v>0</v>
      </c>
      <c r="K296" s="54">
        <f t="shared" si="516"/>
        <v>1</v>
      </c>
      <c r="L296" s="54">
        <f t="shared" si="517"/>
        <v>0</v>
      </c>
      <c r="M296" s="54">
        <f t="shared" si="518"/>
        <v>0</v>
      </c>
      <c r="N296" s="54">
        <f t="shared" si="519"/>
        <v>0</v>
      </c>
      <c r="O296" s="54">
        <f t="shared" si="520"/>
        <v>0</v>
      </c>
      <c r="P296" s="55">
        <v>33</v>
      </c>
      <c r="Q296" s="54" t="str">
        <f t="shared" si="521"/>
        <v>Arnau Barrera</v>
      </c>
      <c r="R296" s="12">
        <v>4</v>
      </c>
      <c r="S296" s="12">
        <v>10</v>
      </c>
      <c r="T296" s="12">
        <v>10</v>
      </c>
      <c r="U296" s="54">
        <f t="shared" si="522"/>
        <v>24</v>
      </c>
      <c r="V296" s="54">
        <f t="shared" si="523"/>
        <v>2</v>
      </c>
      <c r="W296" s="54">
        <f t="shared" si="524"/>
        <v>0</v>
      </c>
      <c r="X296" s="54">
        <f t="shared" si="525"/>
        <v>1</v>
      </c>
      <c r="Y296" s="54">
        <f t="shared" si="526"/>
        <v>0</v>
      </c>
      <c r="Z296" s="54">
        <f t="shared" si="527"/>
        <v>0</v>
      </c>
      <c r="AA296" s="54">
        <f t="shared" si="528"/>
        <v>0</v>
      </c>
      <c r="AB296" s="54">
        <f t="shared" si="529"/>
        <v>0</v>
      </c>
      <c r="AC296" s="55">
        <v>33</v>
      </c>
      <c r="AD296" s="54" t="str">
        <f t="shared" si="488"/>
        <v>Arnau Barrera</v>
      </c>
      <c r="AE296" s="12">
        <v>3</v>
      </c>
      <c r="AF296" s="12">
        <v>4</v>
      </c>
      <c r="AG296" s="12">
        <v>10</v>
      </c>
      <c r="AH296" s="54">
        <f t="shared" si="530"/>
        <v>17</v>
      </c>
      <c r="AI296" s="54">
        <f t="shared" si="531"/>
        <v>1</v>
      </c>
      <c r="AJ296" s="54">
        <f t="shared" si="532"/>
        <v>0</v>
      </c>
      <c r="AK296" s="54">
        <f t="shared" si="533"/>
        <v>1</v>
      </c>
      <c r="AL296" s="54">
        <f t="shared" si="534"/>
        <v>1</v>
      </c>
      <c r="AM296" s="54">
        <f t="shared" si="535"/>
        <v>0</v>
      </c>
      <c r="AN296" s="54">
        <f t="shared" si="536"/>
        <v>0</v>
      </c>
      <c r="AO296" s="54">
        <f t="shared" si="537"/>
        <v>0</v>
      </c>
      <c r="AP296" s="54">
        <f t="shared" si="538"/>
        <v>65</v>
      </c>
      <c r="AQ296" s="54">
        <f t="shared" si="539"/>
        <v>7.2222222222222223</v>
      </c>
      <c r="AR296" s="58">
        <f t="shared" si="540"/>
        <v>5</v>
      </c>
      <c r="AS296" s="1">
        <f t="shared" si="541"/>
        <v>0</v>
      </c>
      <c r="AT296" s="1">
        <f t="shared" si="542"/>
        <v>3</v>
      </c>
      <c r="AU296" s="1">
        <f t="shared" si="543"/>
        <v>1</v>
      </c>
      <c r="AV296" s="1">
        <f t="shared" si="544"/>
        <v>0</v>
      </c>
      <c r="AW296" s="1">
        <f t="shared" si="545"/>
        <v>0</v>
      </c>
      <c r="AX296" s="1">
        <f t="shared" si="546"/>
        <v>0</v>
      </c>
      <c r="AY296" s="1" t="str">
        <f t="shared" si="509"/>
        <v>Arnau Barrera</v>
      </c>
      <c r="AZ296" s="1" t="b">
        <f t="shared" si="510"/>
        <v>0</v>
      </c>
      <c r="BA296" s="1" t="str">
        <f t="shared" si="511"/>
        <v>Arnau Barrera</v>
      </c>
      <c r="BB296" s="1">
        <f t="shared" si="512"/>
        <v>9</v>
      </c>
    </row>
    <row r="297" spans="1:54" ht="12.75" customHeight="1">
      <c r="A297" s="178"/>
      <c r="B297" s="55">
        <v>34</v>
      </c>
      <c r="C297" s="55">
        <v>16</v>
      </c>
      <c r="D297" s="54" t="str">
        <f>VLOOKUP((B297*10)+2,'Llistat de jugadors'!$O$3:$AQ$322,29,0)</f>
        <v>Manu Hernandez</v>
      </c>
      <c r="E297" s="13">
        <v>10</v>
      </c>
      <c r="F297" s="13">
        <v>10</v>
      </c>
      <c r="G297" s="13">
        <v>10</v>
      </c>
      <c r="H297" s="55">
        <f t="shared" si="513"/>
        <v>30</v>
      </c>
      <c r="I297" s="54">
        <f t="shared" si="514"/>
        <v>3</v>
      </c>
      <c r="J297" s="54">
        <f t="shared" si="515"/>
        <v>0</v>
      </c>
      <c r="K297" s="54">
        <f t="shared" si="516"/>
        <v>0</v>
      </c>
      <c r="L297" s="54">
        <f t="shared" si="517"/>
        <v>0</v>
      </c>
      <c r="M297" s="54">
        <f t="shared" si="518"/>
        <v>0</v>
      </c>
      <c r="N297" s="54">
        <f t="shared" si="519"/>
        <v>0</v>
      </c>
      <c r="O297" s="54">
        <f t="shared" si="520"/>
        <v>0</v>
      </c>
      <c r="P297" s="55">
        <v>34</v>
      </c>
      <c r="Q297" s="54" t="str">
        <f t="shared" si="521"/>
        <v>Manu Hernandez</v>
      </c>
      <c r="R297" s="12">
        <v>10</v>
      </c>
      <c r="S297" s="12">
        <v>10</v>
      </c>
      <c r="T297" s="12">
        <v>4</v>
      </c>
      <c r="U297" s="54">
        <f t="shared" si="522"/>
        <v>24</v>
      </c>
      <c r="V297" s="54">
        <f t="shared" si="523"/>
        <v>2</v>
      </c>
      <c r="W297" s="54">
        <f t="shared" si="524"/>
        <v>0</v>
      </c>
      <c r="X297" s="54">
        <f t="shared" si="525"/>
        <v>1</v>
      </c>
      <c r="Y297" s="54">
        <f t="shared" si="526"/>
        <v>0</v>
      </c>
      <c r="Z297" s="54">
        <f t="shared" si="527"/>
        <v>0</v>
      </c>
      <c r="AA297" s="54">
        <f t="shared" si="528"/>
        <v>0</v>
      </c>
      <c r="AB297" s="54">
        <f t="shared" si="529"/>
        <v>0</v>
      </c>
      <c r="AC297" s="55">
        <v>34</v>
      </c>
      <c r="AD297" s="54" t="str">
        <f t="shared" si="488"/>
        <v>Manu Hernandez</v>
      </c>
      <c r="AE297" s="12">
        <v>0</v>
      </c>
      <c r="AF297" s="12">
        <v>6</v>
      </c>
      <c r="AG297" s="12">
        <v>3</v>
      </c>
      <c r="AH297" s="54">
        <f t="shared" si="530"/>
        <v>9</v>
      </c>
      <c r="AI297" s="54">
        <f t="shared" si="531"/>
        <v>0</v>
      </c>
      <c r="AJ297" s="54">
        <f t="shared" si="532"/>
        <v>1</v>
      </c>
      <c r="AK297" s="54">
        <f t="shared" si="533"/>
        <v>0</v>
      </c>
      <c r="AL297" s="54">
        <f t="shared" si="534"/>
        <v>1</v>
      </c>
      <c r="AM297" s="54">
        <f t="shared" si="535"/>
        <v>0</v>
      </c>
      <c r="AN297" s="54">
        <f t="shared" si="536"/>
        <v>0</v>
      </c>
      <c r="AO297" s="54">
        <f t="shared" si="537"/>
        <v>1</v>
      </c>
      <c r="AP297" s="54">
        <f t="shared" si="538"/>
        <v>63</v>
      </c>
      <c r="AQ297" s="54">
        <f t="shared" si="539"/>
        <v>7</v>
      </c>
      <c r="AR297" s="58">
        <f t="shared" si="540"/>
        <v>5</v>
      </c>
      <c r="AS297" s="1">
        <f t="shared" si="541"/>
        <v>1</v>
      </c>
      <c r="AT297" s="1">
        <f t="shared" si="542"/>
        <v>1</v>
      </c>
      <c r="AU297" s="1">
        <f t="shared" si="543"/>
        <v>1</v>
      </c>
      <c r="AV297" s="1">
        <f t="shared" si="544"/>
        <v>0</v>
      </c>
      <c r="AW297" s="1">
        <f t="shared" si="545"/>
        <v>0</v>
      </c>
      <c r="AX297" s="1">
        <f t="shared" si="546"/>
        <v>1</v>
      </c>
      <c r="AY297" s="1" t="str">
        <f t="shared" si="509"/>
        <v>Manu Hernandez</v>
      </c>
      <c r="AZ297" s="1" t="b">
        <f t="shared" si="510"/>
        <v>0</v>
      </c>
      <c r="BA297" s="1" t="str">
        <f t="shared" si="511"/>
        <v>Manu Hernandez</v>
      </c>
      <c r="BB297" s="1">
        <f t="shared" si="512"/>
        <v>9</v>
      </c>
    </row>
    <row r="298" spans="1:54" ht="12.75" customHeight="1">
      <c r="A298" s="178"/>
      <c r="B298" s="55">
        <v>35</v>
      </c>
      <c r="C298" s="55">
        <v>17</v>
      </c>
      <c r="D298" s="54" t="str">
        <f>VLOOKUP((B298*10)+2,'Llistat de jugadors'!$O$3:$AQ$322,29,0)</f>
        <v>Ot Manresa</v>
      </c>
      <c r="E298" s="13">
        <v>6</v>
      </c>
      <c r="F298" s="13">
        <v>10</v>
      </c>
      <c r="G298" s="13">
        <v>4</v>
      </c>
      <c r="H298" s="55">
        <f t="shared" si="513"/>
        <v>20</v>
      </c>
      <c r="I298" s="54">
        <f t="shared" si="514"/>
        <v>1</v>
      </c>
      <c r="J298" s="54">
        <f t="shared" si="515"/>
        <v>1</v>
      </c>
      <c r="K298" s="54">
        <f t="shared" si="516"/>
        <v>1</v>
      </c>
      <c r="L298" s="54">
        <f t="shared" si="517"/>
        <v>0</v>
      </c>
      <c r="M298" s="54">
        <f t="shared" si="518"/>
        <v>0</v>
      </c>
      <c r="N298" s="54">
        <f t="shared" si="519"/>
        <v>0</v>
      </c>
      <c r="O298" s="54">
        <f t="shared" si="520"/>
        <v>0</v>
      </c>
      <c r="P298" s="55">
        <v>35</v>
      </c>
      <c r="Q298" s="54" t="str">
        <f t="shared" si="521"/>
        <v>Ot Manresa</v>
      </c>
      <c r="R298" s="12">
        <v>10</v>
      </c>
      <c r="S298" s="12">
        <v>6</v>
      </c>
      <c r="T298" s="12">
        <v>10</v>
      </c>
      <c r="U298" s="54">
        <f t="shared" si="522"/>
        <v>26</v>
      </c>
      <c r="V298" s="54">
        <f t="shared" si="523"/>
        <v>2</v>
      </c>
      <c r="W298" s="54">
        <f t="shared" si="524"/>
        <v>1</v>
      </c>
      <c r="X298" s="54">
        <f t="shared" si="525"/>
        <v>0</v>
      </c>
      <c r="Y298" s="54">
        <f t="shared" si="526"/>
        <v>0</v>
      </c>
      <c r="Z298" s="54">
        <f t="shared" si="527"/>
        <v>0</v>
      </c>
      <c r="AA298" s="54">
        <f t="shared" si="528"/>
        <v>0</v>
      </c>
      <c r="AB298" s="54">
        <f t="shared" si="529"/>
        <v>0</v>
      </c>
      <c r="AC298" s="55">
        <v>35</v>
      </c>
      <c r="AD298" s="54" t="str">
        <f t="shared" si="488"/>
        <v>Ot Manresa</v>
      </c>
      <c r="AE298" s="12">
        <v>10</v>
      </c>
      <c r="AF298" s="12">
        <v>10</v>
      </c>
      <c r="AG298" s="12">
        <v>2</v>
      </c>
      <c r="AH298" s="54">
        <f t="shared" si="530"/>
        <v>22</v>
      </c>
      <c r="AI298" s="54">
        <f t="shared" si="531"/>
        <v>2</v>
      </c>
      <c r="AJ298" s="54">
        <f t="shared" si="532"/>
        <v>0</v>
      </c>
      <c r="AK298" s="54">
        <f t="shared" si="533"/>
        <v>0</v>
      </c>
      <c r="AL298" s="54">
        <f t="shared" si="534"/>
        <v>0</v>
      </c>
      <c r="AM298" s="54">
        <f t="shared" si="535"/>
        <v>1</v>
      </c>
      <c r="AN298" s="54">
        <f t="shared" si="536"/>
        <v>0</v>
      </c>
      <c r="AO298" s="54">
        <f t="shared" si="537"/>
        <v>0</v>
      </c>
      <c r="AP298" s="54">
        <f t="shared" si="538"/>
        <v>68</v>
      </c>
      <c r="AQ298" s="54">
        <f t="shared" si="539"/>
        <v>7.5555555555555554</v>
      </c>
      <c r="AR298" s="58">
        <f t="shared" si="540"/>
        <v>5</v>
      </c>
      <c r="AS298" s="1">
        <f t="shared" si="541"/>
        <v>2</v>
      </c>
      <c r="AT298" s="1">
        <f t="shared" si="542"/>
        <v>1</v>
      </c>
      <c r="AU298" s="1">
        <f t="shared" si="543"/>
        <v>0</v>
      </c>
      <c r="AV298" s="1">
        <f t="shared" si="544"/>
        <v>1</v>
      </c>
      <c r="AW298" s="1">
        <f t="shared" si="545"/>
        <v>0</v>
      </c>
      <c r="AX298" s="1">
        <f t="shared" si="546"/>
        <v>0</v>
      </c>
      <c r="AY298" s="1" t="str">
        <f t="shared" si="509"/>
        <v>Ot Manresa</v>
      </c>
      <c r="AZ298" s="1" t="b">
        <f t="shared" si="510"/>
        <v>0</v>
      </c>
      <c r="BA298" s="1" t="str">
        <f t="shared" si="511"/>
        <v>Ot Manresa</v>
      </c>
      <c r="BB298" s="1">
        <f t="shared" si="512"/>
        <v>9</v>
      </c>
    </row>
    <row r="299" spans="1:54" ht="12.75" customHeight="1">
      <c r="A299" s="178"/>
      <c r="B299" s="55">
        <v>36</v>
      </c>
      <c r="C299" s="55">
        <v>18</v>
      </c>
      <c r="D299" s="54" t="str">
        <f>VLOOKUP((B299*10)+2,'Llistat de jugadors'!$O$3:$AQ$322,29,0)</f>
        <v>David Manresa</v>
      </c>
      <c r="E299" s="13">
        <v>10</v>
      </c>
      <c r="F299" s="13">
        <v>4</v>
      </c>
      <c r="G299" s="13">
        <v>6</v>
      </c>
      <c r="H299" s="55">
        <f t="shared" si="513"/>
        <v>20</v>
      </c>
      <c r="I299" s="54">
        <f t="shared" si="514"/>
        <v>1</v>
      </c>
      <c r="J299" s="54">
        <f t="shared" si="515"/>
        <v>1</v>
      </c>
      <c r="K299" s="54">
        <f t="shared" si="516"/>
        <v>1</v>
      </c>
      <c r="L299" s="54">
        <f t="shared" si="517"/>
        <v>0</v>
      </c>
      <c r="M299" s="54">
        <f t="shared" si="518"/>
        <v>0</v>
      </c>
      <c r="N299" s="54">
        <f t="shared" si="519"/>
        <v>0</v>
      </c>
      <c r="O299" s="54">
        <f t="shared" si="520"/>
        <v>0</v>
      </c>
      <c r="P299" s="55">
        <v>36</v>
      </c>
      <c r="Q299" s="54" t="str">
        <f t="shared" si="521"/>
        <v>David Manresa</v>
      </c>
      <c r="R299" s="12">
        <v>4</v>
      </c>
      <c r="S299" s="12">
        <v>4</v>
      </c>
      <c r="T299" s="12">
        <v>3</v>
      </c>
      <c r="U299" s="54">
        <f t="shared" si="522"/>
        <v>11</v>
      </c>
      <c r="V299" s="54">
        <f t="shared" si="523"/>
        <v>0</v>
      </c>
      <c r="W299" s="54">
        <f t="shared" si="524"/>
        <v>0</v>
      </c>
      <c r="X299" s="54">
        <f t="shared" si="525"/>
        <v>2</v>
      </c>
      <c r="Y299" s="54">
        <f t="shared" si="526"/>
        <v>1</v>
      </c>
      <c r="Z299" s="54">
        <f t="shared" si="527"/>
        <v>0</v>
      </c>
      <c r="AA299" s="54">
        <f t="shared" si="528"/>
        <v>0</v>
      </c>
      <c r="AB299" s="54">
        <f t="shared" si="529"/>
        <v>0</v>
      </c>
      <c r="AC299" s="55">
        <v>36</v>
      </c>
      <c r="AD299" s="54" t="str">
        <f t="shared" si="488"/>
        <v>David Manresa</v>
      </c>
      <c r="AE299" s="12">
        <v>2</v>
      </c>
      <c r="AF299" s="12">
        <v>10</v>
      </c>
      <c r="AG299" s="12">
        <v>3</v>
      </c>
      <c r="AH299" s="54">
        <f t="shared" si="530"/>
        <v>15</v>
      </c>
      <c r="AI299" s="54">
        <f t="shared" si="531"/>
        <v>1</v>
      </c>
      <c r="AJ299" s="54">
        <f t="shared" si="532"/>
        <v>0</v>
      </c>
      <c r="AK299" s="54">
        <f t="shared" si="533"/>
        <v>0</v>
      </c>
      <c r="AL299" s="54">
        <f t="shared" si="534"/>
        <v>1</v>
      </c>
      <c r="AM299" s="54">
        <f t="shared" si="535"/>
        <v>1</v>
      </c>
      <c r="AN299" s="54">
        <f t="shared" si="536"/>
        <v>0</v>
      </c>
      <c r="AO299" s="54">
        <f t="shared" si="537"/>
        <v>0</v>
      </c>
      <c r="AP299" s="54">
        <f t="shared" si="538"/>
        <v>46</v>
      </c>
      <c r="AQ299" s="54">
        <f t="shared" si="539"/>
        <v>5.1111111111111107</v>
      </c>
      <c r="AR299" s="58">
        <f t="shared" si="540"/>
        <v>2</v>
      </c>
      <c r="AS299" s="1">
        <f t="shared" si="541"/>
        <v>1</v>
      </c>
      <c r="AT299" s="1">
        <f t="shared" si="542"/>
        <v>3</v>
      </c>
      <c r="AU299" s="1">
        <f t="shared" si="543"/>
        <v>2</v>
      </c>
      <c r="AV299" s="1">
        <f t="shared" si="544"/>
        <v>1</v>
      </c>
      <c r="AW299" s="1">
        <f t="shared" si="545"/>
        <v>0</v>
      </c>
      <c r="AX299" s="1">
        <f t="shared" si="546"/>
        <v>0</v>
      </c>
      <c r="AY299" s="1" t="str">
        <f t="shared" si="509"/>
        <v>David Manresa</v>
      </c>
      <c r="AZ299" s="1" t="b">
        <f t="shared" si="510"/>
        <v>0</v>
      </c>
      <c r="BA299" s="1" t="str">
        <f t="shared" si="511"/>
        <v>David Manresa</v>
      </c>
      <c r="BB299" s="1">
        <f t="shared" si="512"/>
        <v>9</v>
      </c>
    </row>
    <row r="300" spans="1:54" ht="12.75" customHeight="1">
      <c r="A300" s="178"/>
      <c r="B300" s="55">
        <v>37</v>
      </c>
      <c r="C300" s="55"/>
      <c r="D300" s="54" t="e">
        <f>VLOOKUP((B300*10)+2,'Llistat de jugadors'!$O$3:$AQ$322,29,0)</f>
        <v>#N/A</v>
      </c>
      <c r="E300" s="13"/>
      <c r="F300" s="13"/>
      <c r="G300" s="13"/>
      <c r="H300" s="55">
        <f t="shared" si="513"/>
        <v>0</v>
      </c>
      <c r="I300" s="54">
        <f t="shared" si="514"/>
        <v>0</v>
      </c>
      <c r="J300" s="54">
        <f t="shared" si="515"/>
        <v>0</v>
      </c>
      <c r="K300" s="54">
        <f t="shared" si="516"/>
        <v>0</v>
      </c>
      <c r="L300" s="54">
        <f t="shared" si="517"/>
        <v>0</v>
      </c>
      <c r="M300" s="54">
        <f t="shared" si="518"/>
        <v>0</v>
      </c>
      <c r="N300" s="54">
        <f t="shared" si="519"/>
        <v>0</v>
      </c>
      <c r="O300" s="54">
        <f t="shared" si="520"/>
        <v>0</v>
      </c>
      <c r="P300" s="55">
        <v>37</v>
      </c>
      <c r="Q300" s="54" t="e">
        <f t="shared" si="521"/>
        <v>#N/A</v>
      </c>
      <c r="R300" s="12"/>
      <c r="S300" s="12"/>
      <c r="T300" s="12"/>
      <c r="U300" s="54">
        <f t="shared" si="522"/>
        <v>0</v>
      </c>
      <c r="V300" s="54">
        <f t="shared" si="523"/>
        <v>0</v>
      </c>
      <c r="W300" s="54">
        <f t="shared" si="524"/>
        <v>0</v>
      </c>
      <c r="X300" s="54">
        <f t="shared" si="525"/>
        <v>0</v>
      </c>
      <c r="Y300" s="54">
        <f t="shared" si="526"/>
        <v>0</v>
      </c>
      <c r="Z300" s="54">
        <f t="shared" si="527"/>
        <v>0</v>
      </c>
      <c r="AA300" s="54">
        <f t="shared" si="528"/>
        <v>0</v>
      </c>
      <c r="AB300" s="54">
        <f t="shared" si="529"/>
        <v>0</v>
      </c>
      <c r="AC300" s="55">
        <v>37</v>
      </c>
      <c r="AD300" s="54" t="e">
        <f t="shared" si="488"/>
        <v>#N/A</v>
      </c>
      <c r="AE300" s="12"/>
      <c r="AF300" s="12"/>
      <c r="AG300" s="12"/>
      <c r="AH300" s="54">
        <f t="shared" si="530"/>
        <v>0</v>
      </c>
      <c r="AI300" s="54">
        <f t="shared" si="531"/>
        <v>0</v>
      </c>
      <c r="AJ300" s="54">
        <f t="shared" si="532"/>
        <v>0</v>
      </c>
      <c r="AK300" s="54">
        <f t="shared" si="533"/>
        <v>0</v>
      </c>
      <c r="AL300" s="54">
        <f t="shared" si="534"/>
        <v>0</v>
      </c>
      <c r="AM300" s="54">
        <f t="shared" si="535"/>
        <v>0</v>
      </c>
      <c r="AN300" s="54">
        <f t="shared" si="536"/>
        <v>0</v>
      </c>
      <c r="AO300" s="54">
        <f t="shared" si="537"/>
        <v>0</v>
      </c>
      <c r="AP300" s="54">
        <f t="shared" si="538"/>
        <v>0</v>
      </c>
      <c r="AQ300" s="54" t="e">
        <f t="shared" si="539"/>
        <v>#DIV/0!</v>
      </c>
      <c r="AR300" s="58">
        <f t="shared" si="540"/>
        <v>0</v>
      </c>
      <c r="AS300" s="1">
        <f t="shared" si="541"/>
        <v>0</v>
      </c>
      <c r="AT300" s="1">
        <f t="shared" si="542"/>
        <v>0</v>
      </c>
      <c r="AU300" s="1">
        <f t="shared" si="543"/>
        <v>0</v>
      </c>
      <c r="AV300" s="1">
        <f t="shared" si="544"/>
        <v>0</v>
      </c>
      <c r="AW300" s="1">
        <f t="shared" si="545"/>
        <v>0</v>
      </c>
      <c r="AX300" s="1">
        <f t="shared" si="546"/>
        <v>0</v>
      </c>
      <c r="AY300" s="1" t="str">
        <f t="shared" si="509"/>
        <v/>
      </c>
      <c r="AZ300" s="1" t="b">
        <f t="shared" si="510"/>
        <v>1</v>
      </c>
      <c r="BA300" s="1" t="str">
        <f t="shared" si="511"/>
        <v/>
      </c>
      <c r="BB300" s="1" t="str">
        <f t="shared" si="512"/>
        <v/>
      </c>
    </row>
    <row r="301" spans="1:54" ht="12.75" customHeight="1">
      <c r="A301" s="178"/>
      <c r="B301" s="55">
        <v>38</v>
      </c>
      <c r="C301" s="55"/>
      <c r="D301" s="54" t="e">
        <f>VLOOKUP((B301*10)+2,'Llistat de jugadors'!$O$3:$AQ$322,29,0)</f>
        <v>#N/A</v>
      </c>
      <c r="E301" s="13"/>
      <c r="F301" s="13"/>
      <c r="G301" s="13"/>
      <c r="H301" s="55">
        <f t="shared" si="513"/>
        <v>0</v>
      </c>
      <c r="I301" s="54">
        <f t="shared" si="514"/>
        <v>0</v>
      </c>
      <c r="J301" s="54">
        <f t="shared" si="515"/>
        <v>0</v>
      </c>
      <c r="K301" s="54">
        <f t="shared" si="516"/>
        <v>0</v>
      </c>
      <c r="L301" s="54">
        <f t="shared" si="517"/>
        <v>0</v>
      </c>
      <c r="M301" s="54">
        <f t="shared" si="518"/>
        <v>0</v>
      </c>
      <c r="N301" s="54">
        <f t="shared" si="519"/>
        <v>0</v>
      </c>
      <c r="O301" s="54">
        <f t="shared" si="520"/>
        <v>0</v>
      </c>
      <c r="P301" s="55">
        <v>38</v>
      </c>
      <c r="Q301" s="54" t="e">
        <f t="shared" si="521"/>
        <v>#N/A</v>
      </c>
      <c r="R301" s="12"/>
      <c r="S301" s="12"/>
      <c r="T301" s="12"/>
      <c r="U301" s="54">
        <f t="shared" si="522"/>
        <v>0</v>
      </c>
      <c r="V301" s="54">
        <f t="shared" si="523"/>
        <v>0</v>
      </c>
      <c r="W301" s="54">
        <f t="shared" si="524"/>
        <v>0</v>
      </c>
      <c r="X301" s="54">
        <f t="shared" si="525"/>
        <v>0</v>
      </c>
      <c r="Y301" s="54">
        <f t="shared" si="526"/>
        <v>0</v>
      </c>
      <c r="Z301" s="54">
        <f t="shared" si="527"/>
        <v>0</v>
      </c>
      <c r="AA301" s="54">
        <f t="shared" si="528"/>
        <v>0</v>
      </c>
      <c r="AB301" s="54">
        <f t="shared" si="529"/>
        <v>0</v>
      </c>
      <c r="AC301" s="55">
        <v>38</v>
      </c>
      <c r="AD301" s="54" t="e">
        <f t="shared" si="488"/>
        <v>#N/A</v>
      </c>
      <c r="AE301" s="12"/>
      <c r="AF301" s="12"/>
      <c r="AG301" s="12"/>
      <c r="AH301" s="54">
        <f t="shared" si="530"/>
        <v>0</v>
      </c>
      <c r="AI301" s="54">
        <f t="shared" si="531"/>
        <v>0</v>
      </c>
      <c r="AJ301" s="54">
        <f t="shared" si="532"/>
        <v>0</v>
      </c>
      <c r="AK301" s="54">
        <f t="shared" si="533"/>
        <v>0</v>
      </c>
      <c r="AL301" s="54">
        <f t="shared" si="534"/>
        <v>0</v>
      </c>
      <c r="AM301" s="54">
        <f t="shared" si="535"/>
        <v>0</v>
      </c>
      <c r="AN301" s="54">
        <f t="shared" si="536"/>
        <v>0</v>
      </c>
      <c r="AO301" s="54">
        <f t="shared" si="537"/>
        <v>0</v>
      </c>
      <c r="AP301" s="54">
        <f t="shared" si="538"/>
        <v>0</v>
      </c>
      <c r="AQ301" s="54" t="e">
        <f t="shared" si="539"/>
        <v>#DIV/0!</v>
      </c>
      <c r="AR301" s="58">
        <f t="shared" si="540"/>
        <v>0</v>
      </c>
      <c r="AS301" s="1">
        <f t="shared" si="541"/>
        <v>0</v>
      </c>
      <c r="AT301" s="1">
        <f t="shared" si="542"/>
        <v>0</v>
      </c>
      <c r="AU301" s="1">
        <f t="shared" si="543"/>
        <v>0</v>
      </c>
      <c r="AV301" s="1">
        <f t="shared" si="544"/>
        <v>0</v>
      </c>
      <c r="AW301" s="1">
        <f t="shared" si="545"/>
        <v>0</v>
      </c>
      <c r="AX301" s="1">
        <f t="shared" si="546"/>
        <v>0</v>
      </c>
      <c r="AY301" s="1" t="str">
        <f t="shared" si="509"/>
        <v/>
      </c>
      <c r="AZ301" s="1" t="b">
        <f t="shared" si="510"/>
        <v>1</v>
      </c>
      <c r="BA301" s="1" t="str">
        <f t="shared" si="511"/>
        <v/>
      </c>
      <c r="BB301" s="1" t="str">
        <f t="shared" si="512"/>
        <v/>
      </c>
    </row>
    <row r="302" spans="1:54" ht="12.75" customHeight="1">
      <c r="A302" s="178"/>
      <c r="B302" s="55">
        <v>39</v>
      </c>
      <c r="C302" s="55"/>
      <c r="D302" s="54" t="e">
        <f>VLOOKUP((B302*10)+2,'Llistat de jugadors'!$O$3:$AQ$322,29,0)</f>
        <v>#N/A</v>
      </c>
      <c r="E302" s="13"/>
      <c r="F302" s="13"/>
      <c r="G302" s="13"/>
      <c r="H302" s="55">
        <f t="shared" si="513"/>
        <v>0</v>
      </c>
      <c r="I302" s="54">
        <f t="shared" si="514"/>
        <v>0</v>
      </c>
      <c r="J302" s="54">
        <f t="shared" si="515"/>
        <v>0</v>
      </c>
      <c r="K302" s="54">
        <f t="shared" si="516"/>
        <v>0</v>
      </c>
      <c r="L302" s="54">
        <f t="shared" si="517"/>
        <v>0</v>
      </c>
      <c r="M302" s="54">
        <f t="shared" si="518"/>
        <v>0</v>
      </c>
      <c r="N302" s="54">
        <f t="shared" si="519"/>
        <v>0</v>
      </c>
      <c r="O302" s="54">
        <f t="shared" si="520"/>
        <v>0</v>
      </c>
      <c r="P302" s="55">
        <v>39</v>
      </c>
      <c r="Q302" s="54" t="e">
        <f t="shared" si="521"/>
        <v>#N/A</v>
      </c>
      <c r="R302" s="12"/>
      <c r="S302" s="12"/>
      <c r="T302" s="12"/>
      <c r="U302" s="54">
        <f t="shared" si="522"/>
        <v>0</v>
      </c>
      <c r="V302" s="54">
        <f t="shared" si="523"/>
        <v>0</v>
      </c>
      <c r="W302" s="54">
        <f t="shared" si="524"/>
        <v>0</v>
      </c>
      <c r="X302" s="54">
        <f t="shared" si="525"/>
        <v>0</v>
      </c>
      <c r="Y302" s="54">
        <f t="shared" si="526"/>
        <v>0</v>
      </c>
      <c r="Z302" s="54">
        <f t="shared" si="527"/>
        <v>0</v>
      </c>
      <c r="AA302" s="54">
        <f t="shared" si="528"/>
        <v>0</v>
      </c>
      <c r="AB302" s="54">
        <f t="shared" si="529"/>
        <v>0</v>
      </c>
      <c r="AC302" s="55">
        <v>39</v>
      </c>
      <c r="AD302" s="54" t="e">
        <f t="shared" si="488"/>
        <v>#N/A</v>
      </c>
      <c r="AE302" s="12"/>
      <c r="AF302" s="12"/>
      <c r="AG302" s="12"/>
      <c r="AH302" s="54">
        <f t="shared" si="530"/>
        <v>0</v>
      </c>
      <c r="AI302" s="54">
        <f t="shared" si="531"/>
        <v>0</v>
      </c>
      <c r="AJ302" s="54">
        <f t="shared" si="532"/>
        <v>0</v>
      </c>
      <c r="AK302" s="54">
        <f t="shared" si="533"/>
        <v>0</v>
      </c>
      <c r="AL302" s="54">
        <f t="shared" si="534"/>
        <v>0</v>
      </c>
      <c r="AM302" s="54">
        <f t="shared" si="535"/>
        <v>0</v>
      </c>
      <c r="AN302" s="54">
        <f t="shared" si="536"/>
        <v>0</v>
      </c>
      <c r="AO302" s="54">
        <f t="shared" si="537"/>
        <v>0</v>
      </c>
      <c r="AP302" s="54">
        <f t="shared" si="538"/>
        <v>0</v>
      </c>
      <c r="AQ302" s="54" t="e">
        <f t="shared" si="539"/>
        <v>#DIV/0!</v>
      </c>
      <c r="AR302" s="58">
        <f t="shared" si="540"/>
        <v>0</v>
      </c>
      <c r="AS302" s="1">
        <f t="shared" si="541"/>
        <v>0</v>
      </c>
      <c r="AT302" s="1">
        <f t="shared" si="542"/>
        <v>0</v>
      </c>
      <c r="AU302" s="1">
        <f t="shared" si="543"/>
        <v>0</v>
      </c>
      <c r="AV302" s="1">
        <f t="shared" si="544"/>
        <v>0</v>
      </c>
      <c r="AW302" s="1">
        <f t="shared" si="545"/>
        <v>0</v>
      </c>
      <c r="AX302" s="1">
        <f t="shared" si="546"/>
        <v>0</v>
      </c>
      <c r="AY302" s="1" t="str">
        <f t="shared" si="509"/>
        <v/>
      </c>
      <c r="AZ302" s="1" t="b">
        <f t="shared" si="510"/>
        <v>1</v>
      </c>
      <c r="BA302" s="1" t="str">
        <f t="shared" si="511"/>
        <v/>
      </c>
      <c r="BB302" s="1" t="str">
        <f t="shared" si="512"/>
        <v/>
      </c>
    </row>
    <row r="303" spans="1:54" ht="12.75" customHeight="1">
      <c r="A303" s="179"/>
      <c r="B303" s="55">
        <v>40</v>
      </c>
      <c r="C303" s="55"/>
      <c r="D303" s="54" t="e">
        <f>VLOOKUP((B303*10)+2,'Llistat de jugadors'!$O$3:$AQ$322,29,0)</f>
        <v>#N/A</v>
      </c>
      <c r="E303" s="13"/>
      <c r="F303" s="13"/>
      <c r="G303" s="13"/>
      <c r="H303" s="55">
        <f t="shared" si="513"/>
        <v>0</v>
      </c>
      <c r="I303" s="54">
        <f t="shared" si="514"/>
        <v>0</v>
      </c>
      <c r="J303" s="54">
        <f t="shared" si="515"/>
        <v>0</v>
      </c>
      <c r="K303" s="54">
        <f t="shared" si="516"/>
        <v>0</v>
      </c>
      <c r="L303" s="54">
        <f t="shared" si="517"/>
        <v>0</v>
      </c>
      <c r="M303" s="54">
        <f t="shared" si="518"/>
        <v>0</v>
      </c>
      <c r="N303" s="54">
        <f t="shared" si="519"/>
        <v>0</v>
      </c>
      <c r="O303" s="54">
        <f t="shared" si="520"/>
        <v>0</v>
      </c>
      <c r="P303" s="55">
        <v>40</v>
      </c>
      <c r="Q303" s="54" t="e">
        <f t="shared" si="521"/>
        <v>#N/A</v>
      </c>
      <c r="R303" s="12"/>
      <c r="S303" s="12"/>
      <c r="T303" s="12"/>
      <c r="U303" s="54">
        <f t="shared" si="522"/>
        <v>0</v>
      </c>
      <c r="V303" s="54">
        <f t="shared" si="523"/>
        <v>0</v>
      </c>
      <c r="W303" s="54">
        <f t="shared" si="524"/>
        <v>0</v>
      </c>
      <c r="X303" s="54">
        <f t="shared" si="525"/>
        <v>0</v>
      </c>
      <c r="Y303" s="54">
        <f t="shared" si="526"/>
        <v>0</v>
      </c>
      <c r="Z303" s="54">
        <f t="shared" si="527"/>
        <v>0</v>
      </c>
      <c r="AA303" s="54">
        <f t="shared" si="528"/>
        <v>0</v>
      </c>
      <c r="AB303" s="54">
        <f t="shared" si="529"/>
        <v>0</v>
      </c>
      <c r="AC303" s="55">
        <v>40</v>
      </c>
      <c r="AD303" s="54" t="e">
        <f t="shared" si="488"/>
        <v>#N/A</v>
      </c>
      <c r="AE303" s="12"/>
      <c r="AF303" s="12"/>
      <c r="AG303" s="12"/>
      <c r="AH303" s="54">
        <f t="shared" si="530"/>
        <v>0</v>
      </c>
      <c r="AI303" s="54">
        <f t="shared" si="531"/>
        <v>0</v>
      </c>
      <c r="AJ303" s="54">
        <f t="shared" si="532"/>
        <v>0</v>
      </c>
      <c r="AK303" s="54">
        <f t="shared" si="533"/>
        <v>0</v>
      </c>
      <c r="AL303" s="54">
        <f t="shared" si="534"/>
        <v>0</v>
      </c>
      <c r="AM303" s="54">
        <f t="shared" si="535"/>
        <v>0</v>
      </c>
      <c r="AN303" s="54">
        <f t="shared" si="536"/>
        <v>0</v>
      </c>
      <c r="AO303" s="54">
        <f t="shared" si="537"/>
        <v>0</v>
      </c>
      <c r="AP303" s="54">
        <f t="shared" si="538"/>
        <v>0</v>
      </c>
      <c r="AQ303" s="54" t="e">
        <f t="shared" si="539"/>
        <v>#DIV/0!</v>
      </c>
      <c r="AR303" s="58">
        <f t="shared" si="540"/>
        <v>0</v>
      </c>
      <c r="AS303" s="1">
        <f t="shared" si="541"/>
        <v>0</v>
      </c>
      <c r="AT303" s="1">
        <f t="shared" si="542"/>
        <v>0</v>
      </c>
      <c r="AU303" s="1">
        <f t="shared" si="543"/>
        <v>0</v>
      </c>
      <c r="AV303" s="1">
        <f t="shared" si="544"/>
        <v>0</v>
      </c>
      <c r="AW303" s="1">
        <f t="shared" si="545"/>
        <v>0</v>
      </c>
      <c r="AX303" s="1">
        <f t="shared" si="546"/>
        <v>0</v>
      </c>
      <c r="AY303" s="1" t="str">
        <f t="shared" si="509"/>
        <v/>
      </c>
      <c r="AZ303" s="1" t="b">
        <f t="shared" si="510"/>
        <v>1</v>
      </c>
      <c r="BA303" s="1" t="str">
        <f t="shared" si="511"/>
        <v/>
      </c>
      <c r="BB303" s="1" t="str">
        <f t="shared" si="512"/>
        <v/>
      </c>
    </row>
    <row r="304" spans="1:54" ht="59.25">
      <c r="A304" s="56"/>
      <c r="B304" s="51" t="s">
        <v>312</v>
      </c>
      <c r="C304" s="51"/>
      <c r="D304" s="192">
        <v>1</v>
      </c>
      <c r="E304" s="192"/>
      <c r="F304" s="192"/>
      <c r="G304" s="192"/>
      <c r="H304" s="192"/>
      <c r="I304" s="131"/>
      <c r="J304" s="131"/>
      <c r="K304" s="131"/>
      <c r="L304" s="131"/>
      <c r="M304" s="131"/>
      <c r="N304" s="131"/>
      <c r="O304" s="52"/>
      <c r="P304" s="192">
        <v>2</v>
      </c>
      <c r="Q304" s="192"/>
      <c r="R304" s="192"/>
      <c r="S304" s="192"/>
      <c r="T304" s="192"/>
      <c r="U304" s="192"/>
      <c r="V304" s="54">
        <f t="shared" si="508"/>
        <v>0</v>
      </c>
      <c r="W304" s="53"/>
      <c r="X304" s="53"/>
      <c r="Y304" s="53"/>
      <c r="Z304" s="52"/>
      <c r="AA304" s="52"/>
      <c r="AB304" s="52"/>
      <c r="AC304" s="192">
        <v>3</v>
      </c>
      <c r="AD304" s="192"/>
      <c r="AE304" s="192"/>
      <c r="AF304" s="192"/>
      <c r="AG304" s="192"/>
      <c r="AH304" s="19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7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>
      <c r="A305" s="180"/>
      <c r="B305" s="183" t="s">
        <v>313</v>
      </c>
      <c r="C305" s="181" t="s">
        <v>314</v>
      </c>
      <c r="D305" s="183" t="s">
        <v>330</v>
      </c>
      <c r="E305" s="193" t="s">
        <v>316</v>
      </c>
      <c r="F305" s="193"/>
      <c r="G305" s="193"/>
      <c r="H305" s="193"/>
      <c r="I305" s="129"/>
      <c r="J305" s="129"/>
      <c r="K305" s="129"/>
      <c r="L305" s="54"/>
      <c r="M305" s="54"/>
      <c r="N305" s="54"/>
      <c r="O305" s="54"/>
      <c r="P305" s="183" t="s">
        <v>313</v>
      </c>
      <c r="Q305" s="183" t="s">
        <v>330</v>
      </c>
      <c r="R305" s="183" t="s">
        <v>316</v>
      </c>
      <c r="S305" s="183"/>
      <c r="T305" s="183"/>
      <c r="U305" s="183"/>
      <c r="V305" s="54">
        <f t="shared" si="508"/>
        <v>0</v>
      </c>
      <c r="W305" s="54"/>
      <c r="X305" s="54"/>
      <c r="Y305" s="54"/>
      <c r="Z305" s="54"/>
      <c r="AA305" s="54"/>
      <c r="AB305" s="54"/>
      <c r="AC305" s="183" t="s">
        <v>313</v>
      </c>
      <c r="AD305" s="183" t="s">
        <v>330</v>
      </c>
      <c r="AE305" s="183" t="s">
        <v>316</v>
      </c>
      <c r="AF305" s="183"/>
      <c r="AG305" s="183"/>
      <c r="AH305" s="183"/>
      <c r="AI305" s="54"/>
      <c r="AJ305" s="54"/>
      <c r="AK305" s="54"/>
      <c r="AL305" s="54"/>
      <c r="AM305" s="54"/>
      <c r="AN305" s="54"/>
      <c r="AO305" s="54"/>
      <c r="AP305" s="54"/>
      <c r="AQ305" s="54"/>
      <c r="AR305" s="58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>
      <c r="A306" s="180"/>
      <c r="B306" s="183"/>
      <c r="C306" s="182"/>
      <c r="D306" s="183"/>
      <c r="E306" s="88">
        <v>1</v>
      </c>
      <c r="F306" s="88">
        <v>2</v>
      </c>
      <c r="G306" s="88">
        <v>3</v>
      </c>
      <c r="H306" s="129" t="s">
        <v>318</v>
      </c>
      <c r="I306" s="129"/>
      <c r="J306" s="129"/>
      <c r="K306" s="129"/>
      <c r="L306" s="54"/>
      <c r="M306" s="54"/>
      <c r="N306" s="54"/>
      <c r="O306" s="54"/>
      <c r="P306" s="183"/>
      <c r="Q306" s="183"/>
      <c r="R306" s="129">
        <v>1</v>
      </c>
      <c r="S306" s="129">
        <v>2</v>
      </c>
      <c r="T306" s="129">
        <v>3</v>
      </c>
      <c r="U306" s="129" t="s">
        <v>318</v>
      </c>
      <c r="V306" s="54">
        <f t="shared" si="508"/>
        <v>0</v>
      </c>
      <c r="W306" s="54"/>
      <c r="X306" s="54"/>
      <c r="Y306" s="54"/>
      <c r="Z306" s="54"/>
      <c r="AA306" s="54"/>
      <c r="AB306" s="54"/>
      <c r="AC306" s="183"/>
      <c r="AD306" s="183"/>
      <c r="AE306" s="129">
        <v>1</v>
      </c>
      <c r="AF306" s="129">
        <v>2</v>
      </c>
      <c r="AG306" s="129">
        <v>3</v>
      </c>
      <c r="AH306" s="129" t="s">
        <v>318</v>
      </c>
      <c r="AI306" s="54"/>
      <c r="AJ306" s="54"/>
      <c r="AK306" s="54"/>
      <c r="AL306" s="54"/>
      <c r="AM306" s="54"/>
      <c r="AN306" s="54"/>
      <c r="AO306" s="54"/>
      <c r="AP306" s="54"/>
      <c r="AQ306" s="54"/>
      <c r="AR306" s="58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ht="12.75" customHeight="1">
      <c r="A307" s="177" t="s">
        <v>331</v>
      </c>
      <c r="B307" s="55">
        <v>1</v>
      </c>
      <c r="C307" s="55">
        <v>1</v>
      </c>
      <c r="D307" s="54" t="str">
        <f>VLOOKUP((B307*10)+3,'Llistat de jugadors'!$O$3:$AQ$322,29,0)</f>
        <v>Jordi Morcillo</v>
      </c>
      <c r="E307" s="12">
        <v>10</v>
      </c>
      <c r="F307" s="12">
        <v>10</v>
      </c>
      <c r="G307" s="12">
        <v>4</v>
      </c>
      <c r="H307" s="55">
        <f t="shared" ref="H307:H336" si="547">E307+F307+G307</f>
        <v>24</v>
      </c>
      <c r="I307" s="54">
        <f t="shared" ref="I307:I336" si="548">COUNTIF(E307:G307,10)</f>
        <v>2</v>
      </c>
      <c r="J307" s="54">
        <f t="shared" ref="J307:J336" si="549">COUNTIF(E307:G307,6)</f>
        <v>0</v>
      </c>
      <c r="K307" s="54">
        <f t="shared" ref="K307:K336" si="550">COUNTIF(E307:G307,4)</f>
        <v>1</v>
      </c>
      <c r="L307" s="54">
        <f t="shared" ref="L307:L336" si="551">COUNTIF(E307:G307,3)</f>
        <v>0</v>
      </c>
      <c r="M307" s="54">
        <f t="shared" ref="M307:M336" si="552">COUNTIF(E307:G307,2)</f>
        <v>0</v>
      </c>
      <c r="N307" s="54">
        <f t="shared" ref="N307:N336" si="553">COUNTIF(E307:G307,1)</f>
        <v>0</v>
      </c>
      <c r="O307" s="54">
        <f t="shared" ref="O307:O336" si="554">COUNTIF(E307:G307,0)</f>
        <v>0</v>
      </c>
      <c r="P307" s="55">
        <v>1</v>
      </c>
      <c r="Q307" s="54" t="str">
        <f t="shared" ref="Q307:Q336" si="555">D307</f>
        <v>Jordi Morcillo</v>
      </c>
      <c r="R307" s="12">
        <v>10</v>
      </c>
      <c r="S307" s="12">
        <v>4</v>
      </c>
      <c r="T307" s="12">
        <v>6</v>
      </c>
      <c r="U307" s="54">
        <f t="shared" ref="U307:U336" si="556">R307+S307+T307</f>
        <v>20</v>
      </c>
      <c r="V307" s="54">
        <f t="shared" si="508"/>
        <v>1</v>
      </c>
      <c r="W307" s="54">
        <f>COUNTIF($R$5:$T$5,6)</f>
        <v>0</v>
      </c>
      <c r="X307" s="54">
        <f>COUNTIF($R$5:$T$5,4)</f>
        <v>1</v>
      </c>
      <c r="Y307" s="54">
        <f t="shared" ref="Y307:Y336" si="557">COUNTIF(R307:T307,3)</f>
        <v>0</v>
      </c>
      <c r="Z307" s="54">
        <f t="shared" ref="Z307:Z336" si="558">COUNTIF(R307:T307,2)</f>
        <v>0</v>
      </c>
      <c r="AA307" s="54">
        <f t="shared" ref="AA307:AA336" si="559">COUNTIF(R307:T307,1)</f>
        <v>0</v>
      </c>
      <c r="AB307" s="54">
        <f t="shared" ref="AB307:AB336" si="560">COUNTIF(R307:T307,0)</f>
        <v>0</v>
      </c>
      <c r="AC307" s="55">
        <v>1</v>
      </c>
      <c r="AD307" s="54" t="str">
        <f t="shared" ref="AD307:AD346" si="561">Q307</f>
        <v>Jordi Morcillo</v>
      </c>
      <c r="AE307" s="12">
        <v>10</v>
      </c>
      <c r="AF307" s="12">
        <v>3</v>
      </c>
      <c r="AG307" s="12">
        <v>10</v>
      </c>
      <c r="AH307" s="54">
        <f t="shared" ref="AH307:AH336" si="562">AE307+AF307+AG307</f>
        <v>23</v>
      </c>
      <c r="AI307" s="54">
        <f t="shared" ref="AI307:AI336" si="563">COUNTIF(AE307:AG307,10)</f>
        <v>2</v>
      </c>
      <c r="AJ307" s="54">
        <f t="shared" ref="AJ307:AJ336" si="564">COUNTIF(AE307:AG307,6)</f>
        <v>0</v>
      </c>
      <c r="AK307" s="54">
        <f t="shared" ref="AK307:AK336" si="565">COUNTIF(AE307:AG307,4)</f>
        <v>0</v>
      </c>
      <c r="AL307" s="54">
        <f t="shared" ref="AL307:AL336" si="566">COUNTIF(AE307:AG307,3)</f>
        <v>1</v>
      </c>
      <c r="AM307" s="54">
        <f t="shared" ref="AM307:AM336" si="567">COUNTIF(AE307:AG307,2)</f>
        <v>0</v>
      </c>
      <c r="AN307" s="54">
        <f t="shared" ref="AN307:AN336" si="568">COUNTIF(AE307:AG307,1)</f>
        <v>0</v>
      </c>
      <c r="AO307" s="54">
        <f t="shared" ref="AO307:AO336" si="569">COUNTIF(AE307:AG307,0)</f>
        <v>0</v>
      </c>
      <c r="AP307" s="54">
        <f t="shared" ref="AP307:AP336" si="570">H307+U307+AH307</f>
        <v>67</v>
      </c>
      <c r="AQ307" s="54">
        <f t="shared" ref="AQ307:AQ336" si="571">AVERAGE(E307:G307,R307:T307,AE307:AG307)</f>
        <v>7.4444444444444446</v>
      </c>
      <c r="AR307" s="58">
        <f t="shared" ref="AR307:AR336" si="572">I307+V307+AI307</f>
        <v>5</v>
      </c>
      <c r="AS307" s="1">
        <f t="shared" ref="AS307:AS336" si="573">J307+W307+AJ307</f>
        <v>0</v>
      </c>
      <c r="AT307" s="1">
        <f t="shared" ref="AT307:AT336" si="574">K307+X307+AK307</f>
        <v>2</v>
      </c>
      <c r="AU307" s="1">
        <f t="shared" ref="AU307:AU336" si="575">L307+Y307+AL307</f>
        <v>1</v>
      </c>
      <c r="AV307" s="1">
        <f t="shared" ref="AV307:AV336" si="576">M307+Z307+AM307</f>
        <v>0</v>
      </c>
      <c r="AW307" s="1">
        <f t="shared" ref="AW307:AW336" si="577">N307+AA307+AN307</f>
        <v>0</v>
      </c>
      <c r="AX307" s="1">
        <f t="shared" ref="AX307:AX336" si="578">O307+AB307+AO307</f>
        <v>0</v>
      </c>
      <c r="AY307" s="1" t="str">
        <f t="shared" si="509"/>
        <v>Jordi Morcillo</v>
      </c>
      <c r="AZ307" s="1" t="b">
        <f t="shared" si="510"/>
        <v>0</v>
      </c>
      <c r="BA307" s="1" t="str">
        <f t="shared" si="511"/>
        <v>Jordi Morcillo</v>
      </c>
      <c r="BB307" s="1">
        <f t="shared" si="512"/>
        <v>9</v>
      </c>
    </row>
    <row r="308" spans="1:54" ht="12.75" customHeight="1">
      <c r="A308" s="178"/>
      <c r="B308" s="55">
        <v>2</v>
      </c>
      <c r="C308" s="55">
        <v>2</v>
      </c>
      <c r="D308" s="54" t="str">
        <f>VLOOKUP((B308*10)+3,'Llistat de jugadors'!$O$3:$AQ$322,29,0)</f>
        <v>Salvador Escudero</v>
      </c>
      <c r="E308" s="12">
        <v>6</v>
      </c>
      <c r="F308" s="12">
        <v>10</v>
      </c>
      <c r="G308" s="12">
        <v>4</v>
      </c>
      <c r="H308" s="55">
        <f t="shared" si="547"/>
        <v>20</v>
      </c>
      <c r="I308" s="54">
        <f t="shared" si="548"/>
        <v>1</v>
      </c>
      <c r="J308" s="54">
        <f t="shared" si="549"/>
        <v>1</v>
      </c>
      <c r="K308" s="54">
        <f t="shared" si="550"/>
        <v>1</v>
      </c>
      <c r="L308" s="54">
        <f t="shared" si="551"/>
        <v>0</v>
      </c>
      <c r="M308" s="54">
        <f t="shared" si="552"/>
        <v>0</v>
      </c>
      <c r="N308" s="54">
        <f t="shared" si="553"/>
        <v>0</v>
      </c>
      <c r="O308" s="54">
        <f t="shared" si="554"/>
        <v>0</v>
      </c>
      <c r="P308" s="55">
        <v>2</v>
      </c>
      <c r="Q308" s="54" t="str">
        <f t="shared" si="555"/>
        <v>Salvador Escudero</v>
      </c>
      <c r="R308" s="12">
        <v>4</v>
      </c>
      <c r="S308" s="12">
        <v>4</v>
      </c>
      <c r="T308" s="12">
        <v>6</v>
      </c>
      <c r="U308" s="54">
        <f t="shared" si="556"/>
        <v>14</v>
      </c>
      <c r="V308" s="54">
        <f t="shared" si="508"/>
        <v>0</v>
      </c>
      <c r="W308" s="54">
        <f t="shared" ref="W308:W336" si="579">COUNTIF(R308:T308,6)</f>
        <v>1</v>
      </c>
      <c r="X308" s="54">
        <f t="shared" ref="X308:X336" si="580">COUNTIF(R308:T308,4)</f>
        <v>2</v>
      </c>
      <c r="Y308" s="54">
        <f t="shared" si="557"/>
        <v>0</v>
      </c>
      <c r="Z308" s="54">
        <f t="shared" si="558"/>
        <v>0</v>
      </c>
      <c r="AA308" s="54">
        <f t="shared" si="559"/>
        <v>0</v>
      </c>
      <c r="AB308" s="54">
        <f t="shared" si="560"/>
        <v>0</v>
      </c>
      <c r="AC308" s="55">
        <v>2</v>
      </c>
      <c r="AD308" s="54" t="str">
        <f t="shared" si="561"/>
        <v>Salvador Escudero</v>
      </c>
      <c r="AE308" s="12">
        <v>10</v>
      </c>
      <c r="AF308" s="12">
        <v>2</v>
      </c>
      <c r="AG308" s="12">
        <v>4</v>
      </c>
      <c r="AH308" s="54">
        <f t="shared" si="562"/>
        <v>16</v>
      </c>
      <c r="AI308" s="54">
        <f t="shared" si="563"/>
        <v>1</v>
      </c>
      <c r="AJ308" s="54">
        <f t="shared" si="564"/>
        <v>0</v>
      </c>
      <c r="AK308" s="54">
        <f t="shared" si="565"/>
        <v>1</v>
      </c>
      <c r="AL308" s="54">
        <f t="shared" si="566"/>
        <v>0</v>
      </c>
      <c r="AM308" s="54">
        <f t="shared" si="567"/>
        <v>1</v>
      </c>
      <c r="AN308" s="54">
        <f t="shared" si="568"/>
        <v>0</v>
      </c>
      <c r="AO308" s="54">
        <f t="shared" si="569"/>
        <v>0</v>
      </c>
      <c r="AP308" s="54">
        <f t="shared" si="570"/>
        <v>50</v>
      </c>
      <c r="AQ308" s="54">
        <f t="shared" si="571"/>
        <v>5.5555555555555554</v>
      </c>
      <c r="AR308" s="58">
        <f t="shared" si="572"/>
        <v>2</v>
      </c>
      <c r="AS308" s="1">
        <f t="shared" si="573"/>
        <v>2</v>
      </c>
      <c r="AT308" s="1">
        <f t="shared" si="574"/>
        <v>4</v>
      </c>
      <c r="AU308" s="1">
        <f t="shared" si="575"/>
        <v>0</v>
      </c>
      <c r="AV308" s="1">
        <f t="shared" si="576"/>
        <v>1</v>
      </c>
      <c r="AW308" s="1">
        <f t="shared" si="577"/>
        <v>0</v>
      </c>
      <c r="AX308" s="1">
        <f t="shared" si="578"/>
        <v>0</v>
      </c>
      <c r="AY308" s="1" t="str">
        <f t="shared" si="509"/>
        <v>Salvador Escudero</v>
      </c>
      <c r="AZ308" s="1" t="b">
        <f t="shared" si="510"/>
        <v>0</v>
      </c>
      <c r="BA308" s="1" t="str">
        <f t="shared" si="511"/>
        <v>Salvador Escudero</v>
      </c>
      <c r="BB308" s="1">
        <f t="shared" si="512"/>
        <v>9</v>
      </c>
    </row>
    <row r="309" spans="1:54" ht="12.75" customHeight="1">
      <c r="A309" s="178"/>
      <c r="B309" s="55">
        <v>3</v>
      </c>
      <c r="C309" s="55">
        <v>3</v>
      </c>
      <c r="D309" s="54" t="str">
        <f>VLOOKUP((B309*10)+3,'Llistat de jugadors'!$O$3:$AQ$322,29,0)</f>
        <v>David Roura</v>
      </c>
      <c r="E309" s="12">
        <v>6</v>
      </c>
      <c r="F309" s="12">
        <v>10</v>
      </c>
      <c r="G309" s="12">
        <v>10</v>
      </c>
      <c r="H309" s="55">
        <f t="shared" si="547"/>
        <v>26</v>
      </c>
      <c r="I309" s="54">
        <f t="shared" si="548"/>
        <v>2</v>
      </c>
      <c r="J309" s="54">
        <f t="shared" si="549"/>
        <v>1</v>
      </c>
      <c r="K309" s="54">
        <f t="shared" si="550"/>
        <v>0</v>
      </c>
      <c r="L309" s="54">
        <f t="shared" si="551"/>
        <v>0</v>
      </c>
      <c r="M309" s="54">
        <f t="shared" si="552"/>
        <v>0</v>
      </c>
      <c r="N309" s="54">
        <f t="shared" si="553"/>
        <v>0</v>
      </c>
      <c r="O309" s="54">
        <f t="shared" si="554"/>
        <v>0</v>
      </c>
      <c r="P309" s="55">
        <v>3</v>
      </c>
      <c r="Q309" s="54" t="str">
        <f t="shared" si="555"/>
        <v>David Roura</v>
      </c>
      <c r="R309" s="12">
        <v>10</v>
      </c>
      <c r="S309" s="12">
        <v>10</v>
      </c>
      <c r="T309" s="12">
        <v>3</v>
      </c>
      <c r="U309" s="54">
        <f t="shared" si="556"/>
        <v>23</v>
      </c>
      <c r="V309" s="54">
        <f t="shared" si="508"/>
        <v>2</v>
      </c>
      <c r="W309" s="54">
        <f t="shared" si="579"/>
        <v>0</v>
      </c>
      <c r="X309" s="54">
        <f t="shared" si="580"/>
        <v>0</v>
      </c>
      <c r="Y309" s="54">
        <f t="shared" si="557"/>
        <v>1</v>
      </c>
      <c r="Z309" s="54">
        <f t="shared" si="558"/>
        <v>0</v>
      </c>
      <c r="AA309" s="54">
        <f t="shared" si="559"/>
        <v>0</v>
      </c>
      <c r="AB309" s="54">
        <f t="shared" si="560"/>
        <v>0</v>
      </c>
      <c r="AC309" s="55">
        <v>3</v>
      </c>
      <c r="AD309" s="54" t="str">
        <f t="shared" si="561"/>
        <v>David Roura</v>
      </c>
      <c r="AE309" s="12">
        <v>6</v>
      </c>
      <c r="AF309" s="12">
        <v>10</v>
      </c>
      <c r="AG309" s="12">
        <v>4</v>
      </c>
      <c r="AH309" s="54">
        <f t="shared" si="562"/>
        <v>20</v>
      </c>
      <c r="AI309" s="54">
        <f t="shared" si="563"/>
        <v>1</v>
      </c>
      <c r="AJ309" s="54">
        <f t="shared" si="564"/>
        <v>1</v>
      </c>
      <c r="AK309" s="54">
        <f t="shared" si="565"/>
        <v>1</v>
      </c>
      <c r="AL309" s="54">
        <f t="shared" si="566"/>
        <v>0</v>
      </c>
      <c r="AM309" s="54">
        <f t="shared" si="567"/>
        <v>0</v>
      </c>
      <c r="AN309" s="54">
        <f t="shared" si="568"/>
        <v>0</v>
      </c>
      <c r="AO309" s="54">
        <f t="shared" si="569"/>
        <v>0</v>
      </c>
      <c r="AP309" s="54">
        <f t="shared" si="570"/>
        <v>69</v>
      </c>
      <c r="AQ309" s="54">
        <f t="shared" si="571"/>
        <v>7.666666666666667</v>
      </c>
      <c r="AR309" s="58">
        <f t="shared" si="572"/>
        <v>5</v>
      </c>
      <c r="AS309" s="1">
        <f t="shared" si="573"/>
        <v>2</v>
      </c>
      <c r="AT309" s="1">
        <f t="shared" si="574"/>
        <v>1</v>
      </c>
      <c r="AU309" s="1">
        <f t="shared" si="575"/>
        <v>1</v>
      </c>
      <c r="AV309" s="1">
        <f t="shared" si="576"/>
        <v>0</v>
      </c>
      <c r="AW309" s="1">
        <f t="shared" si="577"/>
        <v>0</v>
      </c>
      <c r="AX309" s="1">
        <f t="shared" si="578"/>
        <v>0</v>
      </c>
      <c r="AY309" s="1" t="str">
        <f t="shared" si="509"/>
        <v>David Roura</v>
      </c>
      <c r="AZ309" s="1" t="b">
        <f t="shared" si="510"/>
        <v>0</v>
      </c>
      <c r="BA309" s="1" t="str">
        <f t="shared" si="511"/>
        <v>David Roura</v>
      </c>
      <c r="BB309" s="1">
        <f t="shared" si="512"/>
        <v>9</v>
      </c>
    </row>
    <row r="310" spans="1:54" ht="12.75" customHeight="1">
      <c r="A310" s="178"/>
      <c r="B310" s="55">
        <v>4</v>
      </c>
      <c r="C310" s="55">
        <v>4</v>
      </c>
      <c r="D310" s="54" t="str">
        <f>VLOOKUP((B310*10)+3,'Llistat de jugadors'!$O$3:$AQ$322,29,0)</f>
        <v>Andrea García (MT)</v>
      </c>
      <c r="E310" s="12">
        <v>4</v>
      </c>
      <c r="F310" s="12">
        <v>4</v>
      </c>
      <c r="G310" s="12">
        <v>6</v>
      </c>
      <c r="H310" s="55">
        <f t="shared" si="547"/>
        <v>14</v>
      </c>
      <c r="I310" s="54">
        <f t="shared" si="548"/>
        <v>0</v>
      </c>
      <c r="J310" s="54">
        <f t="shared" si="549"/>
        <v>1</v>
      </c>
      <c r="K310" s="54">
        <f t="shared" si="550"/>
        <v>2</v>
      </c>
      <c r="L310" s="54">
        <f t="shared" si="551"/>
        <v>0</v>
      </c>
      <c r="M310" s="54">
        <f t="shared" si="552"/>
        <v>0</v>
      </c>
      <c r="N310" s="54">
        <f t="shared" si="553"/>
        <v>0</v>
      </c>
      <c r="O310" s="54">
        <f t="shared" si="554"/>
        <v>0</v>
      </c>
      <c r="P310" s="55">
        <v>4</v>
      </c>
      <c r="Q310" s="54" t="str">
        <f t="shared" si="555"/>
        <v>Andrea García (MT)</v>
      </c>
      <c r="R310" s="12">
        <v>1</v>
      </c>
      <c r="S310" s="12">
        <v>10</v>
      </c>
      <c r="T310" s="12">
        <v>4</v>
      </c>
      <c r="U310" s="54">
        <f t="shared" si="556"/>
        <v>15</v>
      </c>
      <c r="V310" s="54">
        <f t="shared" si="508"/>
        <v>1</v>
      </c>
      <c r="W310" s="54">
        <f t="shared" si="579"/>
        <v>0</v>
      </c>
      <c r="X310" s="54">
        <f t="shared" si="580"/>
        <v>1</v>
      </c>
      <c r="Y310" s="54">
        <f t="shared" si="557"/>
        <v>0</v>
      </c>
      <c r="Z310" s="54">
        <f t="shared" si="558"/>
        <v>0</v>
      </c>
      <c r="AA310" s="54">
        <f t="shared" si="559"/>
        <v>1</v>
      </c>
      <c r="AB310" s="54">
        <f t="shared" si="560"/>
        <v>0</v>
      </c>
      <c r="AC310" s="55">
        <v>4</v>
      </c>
      <c r="AD310" s="54" t="str">
        <f t="shared" si="561"/>
        <v>Andrea García (MT)</v>
      </c>
      <c r="AE310" s="12">
        <v>0</v>
      </c>
      <c r="AF310" s="12">
        <v>10</v>
      </c>
      <c r="AG310" s="12">
        <v>2</v>
      </c>
      <c r="AH310" s="54">
        <f t="shared" si="562"/>
        <v>12</v>
      </c>
      <c r="AI310" s="54">
        <f t="shared" si="563"/>
        <v>1</v>
      </c>
      <c r="AJ310" s="54">
        <f t="shared" si="564"/>
        <v>0</v>
      </c>
      <c r="AK310" s="54">
        <f t="shared" si="565"/>
        <v>0</v>
      </c>
      <c r="AL310" s="54">
        <f t="shared" si="566"/>
        <v>0</v>
      </c>
      <c r="AM310" s="54">
        <f t="shared" si="567"/>
        <v>1</v>
      </c>
      <c r="AN310" s="54">
        <f t="shared" si="568"/>
        <v>0</v>
      </c>
      <c r="AO310" s="54">
        <f t="shared" si="569"/>
        <v>1</v>
      </c>
      <c r="AP310" s="54">
        <f t="shared" si="570"/>
        <v>41</v>
      </c>
      <c r="AQ310" s="54">
        <f t="shared" si="571"/>
        <v>4.5555555555555554</v>
      </c>
      <c r="AR310" s="58">
        <f t="shared" si="572"/>
        <v>2</v>
      </c>
      <c r="AS310" s="1">
        <f t="shared" si="573"/>
        <v>1</v>
      </c>
      <c r="AT310" s="1">
        <f t="shared" si="574"/>
        <v>3</v>
      </c>
      <c r="AU310" s="1">
        <f t="shared" si="575"/>
        <v>0</v>
      </c>
      <c r="AV310" s="1">
        <f t="shared" si="576"/>
        <v>1</v>
      </c>
      <c r="AW310" s="1">
        <f t="shared" si="577"/>
        <v>1</v>
      </c>
      <c r="AX310" s="1">
        <f t="shared" si="578"/>
        <v>1</v>
      </c>
      <c r="AY310" s="1" t="str">
        <f t="shared" si="509"/>
        <v>Andrea García (MT)</v>
      </c>
      <c r="AZ310" s="1" t="b">
        <f t="shared" si="510"/>
        <v>0</v>
      </c>
      <c r="BA310" s="1" t="str">
        <f t="shared" si="511"/>
        <v>Andrea García (MT)</v>
      </c>
      <c r="BB310" s="1">
        <f t="shared" si="512"/>
        <v>9</v>
      </c>
    </row>
    <row r="311" spans="1:54" ht="12.75" customHeight="1">
      <c r="A311" s="178"/>
      <c r="B311" s="55">
        <v>5</v>
      </c>
      <c r="C311" s="55">
        <v>5</v>
      </c>
      <c r="D311" s="54" t="str">
        <f>VLOOKUP((B311*10)+3,'Llistat de jugadors'!$O$3:$AQ$322,29,0)</f>
        <v>Eva Ruscalleda</v>
      </c>
      <c r="E311" s="13">
        <v>2</v>
      </c>
      <c r="F311" s="13">
        <v>2</v>
      </c>
      <c r="G311" s="13">
        <v>0</v>
      </c>
      <c r="H311" s="55">
        <f t="shared" si="547"/>
        <v>4</v>
      </c>
      <c r="I311" s="54">
        <f t="shared" si="548"/>
        <v>0</v>
      </c>
      <c r="J311" s="54">
        <f t="shared" si="549"/>
        <v>0</v>
      </c>
      <c r="K311" s="54">
        <f t="shared" si="550"/>
        <v>0</v>
      </c>
      <c r="L311" s="54">
        <f t="shared" si="551"/>
        <v>0</v>
      </c>
      <c r="M311" s="54">
        <f t="shared" si="552"/>
        <v>2</v>
      </c>
      <c r="N311" s="54">
        <f t="shared" si="553"/>
        <v>0</v>
      </c>
      <c r="O311" s="54">
        <f t="shared" si="554"/>
        <v>1</v>
      </c>
      <c r="P311" s="55">
        <v>5</v>
      </c>
      <c r="Q311" s="54" t="str">
        <f t="shared" si="555"/>
        <v>Eva Ruscalleda</v>
      </c>
      <c r="R311" s="12">
        <v>1</v>
      </c>
      <c r="S311" s="12">
        <v>2</v>
      </c>
      <c r="T311" s="12">
        <v>0</v>
      </c>
      <c r="U311" s="54">
        <f t="shared" si="556"/>
        <v>3</v>
      </c>
      <c r="V311" s="54">
        <f t="shared" si="508"/>
        <v>0</v>
      </c>
      <c r="W311" s="54">
        <f t="shared" si="579"/>
        <v>0</v>
      </c>
      <c r="X311" s="54">
        <f t="shared" si="580"/>
        <v>0</v>
      </c>
      <c r="Y311" s="54">
        <f t="shared" si="557"/>
        <v>0</v>
      </c>
      <c r="Z311" s="54">
        <f t="shared" si="558"/>
        <v>1</v>
      </c>
      <c r="AA311" s="54">
        <f t="shared" si="559"/>
        <v>1</v>
      </c>
      <c r="AB311" s="54">
        <f t="shared" si="560"/>
        <v>1</v>
      </c>
      <c r="AC311" s="55">
        <v>5</v>
      </c>
      <c r="AD311" s="54" t="str">
        <f t="shared" si="561"/>
        <v>Eva Ruscalleda</v>
      </c>
      <c r="AE311" s="12">
        <v>3</v>
      </c>
      <c r="AF311" s="12">
        <v>10</v>
      </c>
      <c r="AG311" s="12">
        <v>0</v>
      </c>
      <c r="AH311" s="54">
        <f t="shared" si="562"/>
        <v>13</v>
      </c>
      <c r="AI311" s="54">
        <f t="shared" si="563"/>
        <v>1</v>
      </c>
      <c r="AJ311" s="54">
        <f t="shared" si="564"/>
        <v>0</v>
      </c>
      <c r="AK311" s="54">
        <f t="shared" si="565"/>
        <v>0</v>
      </c>
      <c r="AL311" s="54">
        <f t="shared" si="566"/>
        <v>1</v>
      </c>
      <c r="AM311" s="54">
        <f t="shared" si="567"/>
        <v>0</v>
      </c>
      <c r="AN311" s="54">
        <f t="shared" si="568"/>
        <v>0</v>
      </c>
      <c r="AO311" s="54">
        <f t="shared" si="569"/>
        <v>1</v>
      </c>
      <c r="AP311" s="54">
        <f t="shared" si="570"/>
        <v>20</v>
      </c>
      <c r="AQ311" s="54">
        <f t="shared" si="571"/>
        <v>2.2222222222222223</v>
      </c>
      <c r="AR311" s="58">
        <f t="shared" si="572"/>
        <v>1</v>
      </c>
      <c r="AS311" s="1">
        <f t="shared" si="573"/>
        <v>0</v>
      </c>
      <c r="AT311" s="1">
        <f t="shared" si="574"/>
        <v>0</v>
      </c>
      <c r="AU311" s="1">
        <f t="shared" si="575"/>
        <v>1</v>
      </c>
      <c r="AV311" s="1">
        <f t="shared" si="576"/>
        <v>3</v>
      </c>
      <c r="AW311" s="1">
        <f t="shared" si="577"/>
        <v>1</v>
      </c>
      <c r="AX311" s="1">
        <f t="shared" si="578"/>
        <v>3</v>
      </c>
      <c r="AY311" s="1" t="str">
        <f t="shared" si="509"/>
        <v>Eva Ruscalleda</v>
      </c>
      <c r="AZ311" s="1" t="b">
        <f t="shared" si="510"/>
        <v>0</v>
      </c>
      <c r="BA311" s="1" t="str">
        <f t="shared" si="511"/>
        <v>Eva Ruscalleda</v>
      </c>
      <c r="BB311" s="1">
        <f t="shared" si="512"/>
        <v>9</v>
      </c>
    </row>
    <row r="312" spans="1:54" ht="12.75" customHeight="1">
      <c r="A312" s="178"/>
      <c r="B312" s="55">
        <v>6</v>
      </c>
      <c r="C312" s="55">
        <v>6</v>
      </c>
      <c r="D312" s="54" t="str">
        <f>VLOOKUP((B312*10)+3,'Llistat de jugadors'!$O$3:$AQ$322,29,0)</f>
        <v>Roger Roura</v>
      </c>
      <c r="E312" s="13">
        <v>2</v>
      </c>
      <c r="F312" s="13">
        <v>2</v>
      </c>
      <c r="G312" s="13">
        <v>3</v>
      </c>
      <c r="H312" s="55">
        <f t="shared" si="547"/>
        <v>7</v>
      </c>
      <c r="I312" s="54">
        <f t="shared" si="548"/>
        <v>0</v>
      </c>
      <c r="J312" s="54">
        <f t="shared" si="549"/>
        <v>0</v>
      </c>
      <c r="K312" s="54">
        <f t="shared" si="550"/>
        <v>0</v>
      </c>
      <c r="L312" s="54">
        <f t="shared" si="551"/>
        <v>1</v>
      </c>
      <c r="M312" s="54">
        <f t="shared" si="552"/>
        <v>2</v>
      </c>
      <c r="N312" s="54">
        <f t="shared" si="553"/>
        <v>0</v>
      </c>
      <c r="O312" s="54">
        <f t="shared" si="554"/>
        <v>0</v>
      </c>
      <c r="P312" s="55">
        <v>6</v>
      </c>
      <c r="Q312" s="54" t="str">
        <f t="shared" si="555"/>
        <v>Roger Roura</v>
      </c>
      <c r="R312" s="12">
        <v>10</v>
      </c>
      <c r="S312" s="12">
        <v>4</v>
      </c>
      <c r="T312" s="12">
        <v>3</v>
      </c>
      <c r="U312" s="54">
        <f t="shared" si="556"/>
        <v>17</v>
      </c>
      <c r="V312" s="54">
        <f t="shared" si="508"/>
        <v>1</v>
      </c>
      <c r="W312" s="54">
        <f t="shared" si="579"/>
        <v>0</v>
      </c>
      <c r="X312" s="54">
        <f t="shared" si="580"/>
        <v>1</v>
      </c>
      <c r="Y312" s="54">
        <f t="shared" si="557"/>
        <v>1</v>
      </c>
      <c r="Z312" s="54">
        <f t="shared" si="558"/>
        <v>0</v>
      </c>
      <c r="AA312" s="54">
        <f t="shared" si="559"/>
        <v>0</v>
      </c>
      <c r="AB312" s="54">
        <f t="shared" si="560"/>
        <v>0</v>
      </c>
      <c r="AC312" s="55">
        <v>6</v>
      </c>
      <c r="AD312" s="54" t="str">
        <f t="shared" si="561"/>
        <v>Roger Roura</v>
      </c>
      <c r="AE312" s="12">
        <v>4</v>
      </c>
      <c r="AF312" s="12">
        <v>2</v>
      </c>
      <c r="AG312" s="12">
        <v>4</v>
      </c>
      <c r="AH312" s="54">
        <f t="shared" si="562"/>
        <v>10</v>
      </c>
      <c r="AI312" s="54">
        <f t="shared" si="563"/>
        <v>0</v>
      </c>
      <c r="AJ312" s="54">
        <f t="shared" si="564"/>
        <v>0</v>
      </c>
      <c r="AK312" s="54">
        <f t="shared" si="565"/>
        <v>2</v>
      </c>
      <c r="AL312" s="54">
        <f t="shared" si="566"/>
        <v>0</v>
      </c>
      <c r="AM312" s="54">
        <f t="shared" si="567"/>
        <v>1</v>
      </c>
      <c r="AN312" s="54">
        <f t="shared" si="568"/>
        <v>0</v>
      </c>
      <c r="AO312" s="54">
        <f t="shared" si="569"/>
        <v>0</v>
      </c>
      <c r="AP312" s="54">
        <f t="shared" si="570"/>
        <v>34</v>
      </c>
      <c r="AQ312" s="54">
        <f t="shared" si="571"/>
        <v>3.7777777777777777</v>
      </c>
      <c r="AR312" s="58">
        <f t="shared" si="572"/>
        <v>1</v>
      </c>
      <c r="AS312" s="1">
        <f t="shared" si="573"/>
        <v>0</v>
      </c>
      <c r="AT312" s="1">
        <f t="shared" si="574"/>
        <v>3</v>
      </c>
      <c r="AU312" s="1">
        <f t="shared" si="575"/>
        <v>2</v>
      </c>
      <c r="AV312" s="1">
        <f t="shared" si="576"/>
        <v>3</v>
      </c>
      <c r="AW312" s="1">
        <f t="shared" si="577"/>
        <v>0</v>
      </c>
      <c r="AX312" s="1">
        <f t="shared" si="578"/>
        <v>0</v>
      </c>
      <c r="AY312" s="1" t="str">
        <f t="shared" si="509"/>
        <v>Roger Roura</v>
      </c>
      <c r="AZ312" s="1" t="b">
        <f t="shared" si="510"/>
        <v>0</v>
      </c>
      <c r="BA312" s="1" t="str">
        <f t="shared" si="511"/>
        <v>Roger Roura</v>
      </c>
      <c r="BB312" s="1">
        <f t="shared" si="512"/>
        <v>9</v>
      </c>
    </row>
    <row r="313" spans="1:54" ht="12.75" customHeight="1">
      <c r="A313" s="178"/>
      <c r="B313" s="55">
        <v>7</v>
      </c>
      <c r="C313" s="55">
        <v>7</v>
      </c>
      <c r="D313" s="54" t="str">
        <f>VLOOKUP((B313*10)+3,'Llistat de jugadors'!$O$3:$AQ$322,29,0)</f>
        <v>Berta Mateu</v>
      </c>
      <c r="E313" s="13">
        <v>6</v>
      </c>
      <c r="F313" s="13">
        <v>2</v>
      </c>
      <c r="G313" s="13">
        <v>2</v>
      </c>
      <c r="H313" s="55">
        <f t="shared" si="547"/>
        <v>10</v>
      </c>
      <c r="I313" s="54">
        <f t="shared" si="548"/>
        <v>0</v>
      </c>
      <c r="J313" s="54">
        <f t="shared" si="549"/>
        <v>1</v>
      </c>
      <c r="K313" s="54">
        <f t="shared" si="550"/>
        <v>0</v>
      </c>
      <c r="L313" s="54">
        <f t="shared" si="551"/>
        <v>0</v>
      </c>
      <c r="M313" s="54">
        <f t="shared" si="552"/>
        <v>2</v>
      </c>
      <c r="N313" s="54">
        <f t="shared" si="553"/>
        <v>0</v>
      </c>
      <c r="O313" s="54">
        <f t="shared" si="554"/>
        <v>0</v>
      </c>
      <c r="P313" s="55">
        <v>7</v>
      </c>
      <c r="Q313" s="54" t="str">
        <f t="shared" si="555"/>
        <v>Berta Mateu</v>
      </c>
      <c r="R313" s="12">
        <v>1</v>
      </c>
      <c r="S313" s="12">
        <v>10</v>
      </c>
      <c r="T313" s="12">
        <v>10</v>
      </c>
      <c r="U313" s="54">
        <f t="shared" si="556"/>
        <v>21</v>
      </c>
      <c r="V313" s="54">
        <f t="shared" si="508"/>
        <v>2</v>
      </c>
      <c r="W313" s="54">
        <f t="shared" si="579"/>
        <v>0</v>
      </c>
      <c r="X313" s="54">
        <f t="shared" si="580"/>
        <v>0</v>
      </c>
      <c r="Y313" s="54">
        <f t="shared" si="557"/>
        <v>0</v>
      </c>
      <c r="Z313" s="54">
        <f t="shared" si="558"/>
        <v>0</v>
      </c>
      <c r="AA313" s="54">
        <f t="shared" si="559"/>
        <v>1</v>
      </c>
      <c r="AB313" s="54">
        <f t="shared" si="560"/>
        <v>0</v>
      </c>
      <c r="AC313" s="55">
        <v>7</v>
      </c>
      <c r="AD313" s="54" t="str">
        <f t="shared" si="561"/>
        <v>Berta Mateu</v>
      </c>
      <c r="AE313" s="12">
        <v>3</v>
      </c>
      <c r="AF313" s="12">
        <v>0</v>
      </c>
      <c r="AG313" s="12">
        <v>10</v>
      </c>
      <c r="AH313" s="54">
        <f t="shared" si="562"/>
        <v>13</v>
      </c>
      <c r="AI313" s="54">
        <f t="shared" si="563"/>
        <v>1</v>
      </c>
      <c r="AJ313" s="54">
        <f t="shared" si="564"/>
        <v>0</v>
      </c>
      <c r="AK313" s="54">
        <f t="shared" si="565"/>
        <v>0</v>
      </c>
      <c r="AL313" s="54">
        <f t="shared" si="566"/>
        <v>1</v>
      </c>
      <c r="AM313" s="54">
        <f t="shared" si="567"/>
        <v>0</v>
      </c>
      <c r="AN313" s="54">
        <f t="shared" si="568"/>
        <v>0</v>
      </c>
      <c r="AO313" s="54">
        <f t="shared" si="569"/>
        <v>1</v>
      </c>
      <c r="AP313" s="54">
        <f t="shared" si="570"/>
        <v>44</v>
      </c>
      <c r="AQ313" s="54">
        <f t="shared" si="571"/>
        <v>4.8888888888888893</v>
      </c>
      <c r="AR313" s="58">
        <f t="shared" si="572"/>
        <v>3</v>
      </c>
      <c r="AS313" s="1">
        <f t="shared" si="573"/>
        <v>1</v>
      </c>
      <c r="AT313" s="1">
        <f t="shared" si="574"/>
        <v>0</v>
      </c>
      <c r="AU313" s="1">
        <f t="shared" si="575"/>
        <v>1</v>
      </c>
      <c r="AV313" s="1">
        <f t="shared" si="576"/>
        <v>2</v>
      </c>
      <c r="AW313" s="1">
        <f t="shared" si="577"/>
        <v>1</v>
      </c>
      <c r="AX313" s="1">
        <f t="shared" si="578"/>
        <v>1</v>
      </c>
      <c r="AY313" s="1" t="str">
        <f t="shared" si="509"/>
        <v>Berta Mateu</v>
      </c>
      <c r="AZ313" s="1" t="b">
        <f t="shared" si="510"/>
        <v>0</v>
      </c>
      <c r="BA313" s="1" t="str">
        <f t="shared" si="511"/>
        <v>Berta Mateu</v>
      </c>
      <c r="BB313" s="1">
        <f t="shared" si="512"/>
        <v>9</v>
      </c>
    </row>
    <row r="314" spans="1:54" ht="12.75" customHeight="1">
      <c r="A314" s="178"/>
      <c r="B314" s="55">
        <v>8</v>
      </c>
      <c r="C314" s="55">
        <v>8</v>
      </c>
      <c r="D314" s="54" t="str">
        <f>VLOOKUP((B314*10)+3,'Llistat de jugadors'!$O$3:$AQ$322,29,0)</f>
        <v>Nerea Navarrete</v>
      </c>
      <c r="E314" s="13">
        <v>10</v>
      </c>
      <c r="F314" s="13">
        <v>10</v>
      </c>
      <c r="G314" s="13">
        <v>6</v>
      </c>
      <c r="H314" s="55">
        <f t="shared" si="547"/>
        <v>26</v>
      </c>
      <c r="I314" s="54">
        <f t="shared" si="548"/>
        <v>2</v>
      </c>
      <c r="J314" s="54">
        <f t="shared" si="549"/>
        <v>1</v>
      </c>
      <c r="K314" s="54">
        <f t="shared" si="550"/>
        <v>0</v>
      </c>
      <c r="L314" s="54">
        <f t="shared" si="551"/>
        <v>0</v>
      </c>
      <c r="M314" s="54">
        <f t="shared" si="552"/>
        <v>0</v>
      </c>
      <c r="N314" s="54">
        <f t="shared" si="553"/>
        <v>0</v>
      </c>
      <c r="O314" s="54">
        <f t="shared" si="554"/>
        <v>0</v>
      </c>
      <c r="P314" s="55">
        <v>8</v>
      </c>
      <c r="Q314" s="54" t="str">
        <f t="shared" si="555"/>
        <v>Nerea Navarrete</v>
      </c>
      <c r="R314" s="12">
        <v>4</v>
      </c>
      <c r="S314" s="12">
        <v>10</v>
      </c>
      <c r="T314" s="12">
        <v>2</v>
      </c>
      <c r="U314" s="54">
        <f t="shared" si="556"/>
        <v>16</v>
      </c>
      <c r="V314" s="54">
        <f t="shared" si="508"/>
        <v>1</v>
      </c>
      <c r="W314" s="54">
        <f t="shared" si="579"/>
        <v>0</v>
      </c>
      <c r="X314" s="54">
        <f t="shared" si="580"/>
        <v>1</v>
      </c>
      <c r="Y314" s="54">
        <f t="shared" si="557"/>
        <v>0</v>
      </c>
      <c r="Z314" s="54">
        <f t="shared" si="558"/>
        <v>1</v>
      </c>
      <c r="AA314" s="54">
        <f t="shared" si="559"/>
        <v>0</v>
      </c>
      <c r="AB314" s="54">
        <f t="shared" si="560"/>
        <v>0</v>
      </c>
      <c r="AC314" s="55">
        <v>8</v>
      </c>
      <c r="AD314" s="54" t="str">
        <f t="shared" si="561"/>
        <v>Nerea Navarrete</v>
      </c>
      <c r="AE314" s="12">
        <v>10</v>
      </c>
      <c r="AF314" s="12">
        <v>10</v>
      </c>
      <c r="AG314" s="12">
        <v>10</v>
      </c>
      <c r="AH314" s="54">
        <f t="shared" si="562"/>
        <v>30</v>
      </c>
      <c r="AI314" s="54">
        <f t="shared" si="563"/>
        <v>3</v>
      </c>
      <c r="AJ314" s="54">
        <f t="shared" si="564"/>
        <v>0</v>
      </c>
      <c r="AK314" s="54">
        <f t="shared" si="565"/>
        <v>0</v>
      </c>
      <c r="AL314" s="54">
        <f t="shared" si="566"/>
        <v>0</v>
      </c>
      <c r="AM314" s="54">
        <f t="shared" si="567"/>
        <v>0</v>
      </c>
      <c r="AN314" s="54">
        <f t="shared" si="568"/>
        <v>0</v>
      </c>
      <c r="AO314" s="54">
        <f t="shared" si="569"/>
        <v>0</v>
      </c>
      <c r="AP314" s="54">
        <f t="shared" si="570"/>
        <v>72</v>
      </c>
      <c r="AQ314" s="54">
        <f t="shared" si="571"/>
        <v>8</v>
      </c>
      <c r="AR314" s="58">
        <f t="shared" si="572"/>
        <v>6</v>
      </c>
      <c r="AS314" s="1">
        <f t="shared" si="573"/>
        <v>1</v>
      </c>
      <c r="AT314" s="1">
        <f t="shared" si="574"/>
        <v>1</v>
      </c>
      <c r="AU314" s="1">
        <f t="shared" si="575"/>
        <v>0</v>
      </c>
      <c r="AV314" s="1">
        <f t="shared" si="576"/>
        <v>1</v>
      </c>
      <c r="AW314" s="1">
        <f t="shared" si="577"/>
        <v>0</v>
      </c>
      <c r="AX314" s="1">
        <f t="shared" si="578"/>
        <v>0</v>
      </c>
      <c r="AY314" s="1" t="str">
        <f t="shared" si="509"/>
        <v>Nerea Navarrete</v>
      </c>
      <c r="AZ314" s="1" t="b">
        <f t="shared" si="510"/>
        <v>0</v>
      </c>
      <c r="BA314" s="1" t="str">
        <f t="shared" si="511"/>
        <v>Nerea Navarrete</v>
      </c>
      <c r="BB314" s="1">
        <f t="shared" si="512"/>
        <v>9</v>
      </c>
    </row>
    <row r="315" spans="1:54" ht="12.75" customHeight="1">
      <c r="A315" s="178"/>
      <c r="B315" s="55">
        <v>9</v>
      </c>
      <c r="C315" s="55">
        <v>9</v>
      </c>
      <c r="D315" s="54" t="str">
        <f>VLOOKUP((B315*10)+3,'Llistat de jugadors'!$O$3:$AQ$322,29,0)</f>
        <v>Enric Fernández</v>
      </c>
      <c r="E315" s="13">
        <v>4</v>
      </c>
      <c r="F315" s="13">
        <v>10</v>
      </c>
      <c r="G315" s="13">
        <v>10</v>
      </c>
      <c r="H315" s="55">
        <f t="shared" si="547"/>
        <v>24</v>
      </c>
      <c r="I315" s="54">
        <f t="shared" si="548"/>
        <v>2</v>
      </c>
      <c r="J315" s="54">
        <f t="shared" si="549"/>
        <v>0</v>
      </c>
      <c r="K315" s="54">
        <f t="shared" si="550"/>
        <v>1</v>
      </c>
      <c r="L315" s="54">
        <f t="shared" si="551"/>
        <v>0</v>
      </c>
      <c r="M315" s="54">
        <f t="shared" si="552"/>
        <v>0</v>
      </c>
      <c r="N315" s="54">
        <f t="shared" si="553"/>
        <v>0</v>
      </c>
      <c r="O315" s="54">
        <f t="shared" si="554"/>
        <v>0</v>
      </c>
      <c r="P315" s="55">
        <v>9</v>
      </c>
      <c r="Q315" s="54" t="str">
        <f t="shared" si="555"/>
        <v>Enric Fernández</v>
      </c>
      <c r="R315" s="12">
        <v>4</v>
      </c>
      <c r="S315" s="12">
        <v>10</v>
      </c>
      <c r="T315" s="12">
        <v>1</v>
      </c>
      <c r="U315" s="54">
        <f t="shared" si="556"/>
        <v>15</v>
      </c>
      <c r="V315" s="54">
        <f t="shared" si="508"/>
        <v>1</v>
      </c>
      <c r="W315" s="54">
        <f t="shared" si="579"/>
        <v>0</v>
      </c>
      <c r="X315" s="54">
        <f t="shared" si="580"/>
        <v>1</v>
      </c>
      <c r="Y315" s="54">
        <f t="shared" si="557"/>
        <v>0</v>
      </c>
      <c r="Z315" s="54">
        <f t="shared" si="558"/>
        <v>0</v>
      </c>
      <c r="AA315" s="54">
        <f t="shared" si="559"/>
        <v>1</v>
      </c>
      <c r="AB315" s="54">
        <f t="shared" si="560"/>
        <v>0</v>
      </c>
      <c r="AC315" s="55">
        <v>9</v>
      </c>
      <c r="AD315" s="54" t="str">
        <f t="shared" si="561"/>
        <v>Enric Fernández</v>
      </c>
      <c r="AE315" s="12">
        <v>10</v>
      </c>
      <c r="AF315" s="12">
        <v>2</v>
      </c>
      <c r="AG315" s="12">
        <v>2</v>
      </c>
      <c r="AH315" s="54">
        <f t="shared" si="562"/>
        <v>14</v>
      </c>
      <c r="AI315" s="54">
        <f t="shared" si="563"/>
        <v>1</v>
      </c>
      <c r="AJ315" s="54">
        <f t="shared" si="564"/>
        <v>0</v>
      </c>
      <c r="AK315" s="54">
        <f t="shared" si="565"/>
        <v>0</v>
      </c>
      <c r="AL315" s="54">
        <f t="shared" si="566"/>
        <v>0</v>
      </c>
      <c r="AM315" s="54">
        <f t="shared" si="567"/>
        <v>2</v>
      </c>
      <c r="AN315" s="54">
        <f t="shared" si="568"/>
        <v>0</v>
      </c>
      <c r="AO315" s="54">
        <f t="shared" si="569"/>
        <v>0</v>
      </c>
      <c r="AP315" s="54">
        <f t="shared" si="570"/>
        <v>53</v>
      </c>
      <c r="AQ315" s="54">
        <f t="shared" si="571"/>
        <v>5.8888888888888893</v>
      </c>
      <c r="AR315" s="58">
        <f t="shared" si="572"/>
        <v>4</v>
      </c>
      <c r="AS315" s="1">
        <f t="shared" si="573"/>
        <v>0</v>
      </c>
      <c r="AT315" s="1">
        <f t="shared" si="574"/>
        <v>2</v>
      </c>
      <c r="AU315" s="1">
        <f t="shared" si="575"/>
        <v>0</v>
      </c>
      <c r="AV315" s="1">
        <f t="shared" si="576"/>
        <v>2</v>
      </c>
      <c r="AW315" s="1">
        <f t="shared" si="577"/>
        <v>1</v>
      </c>
      <c r="AX315" s="1">
        <f t="shared" si="578"/>
        <v>0</v>
      </c>
      <c r="AY315" s="1" t="str">
        <f t="shared" si="509"/>
        <v>Enric Fernández</v>
      </c>
      <c r="AZ315" s="1" t="b">
        <f t="shared" si="510"/>
        <v>0</v>
      </c>
      <c r="BA315" s="1" t="str">
        <f t="shared" si="511"/>
        <v>Enric Fernández</v>
      </c>
      <c r="BB315" s="1">
        <f t="shared" si="512"/>
        <v>9</v>
      </c>
    </row>
    <row r="316" spans="1:54" ht="12.75" customHeight="1">
      <c r="A316" s="178"/>
      <c r="B316" s="55">
        <v>10</v>
      </c>
      <c r="C316" s="55">
        <v>10</v>
      </c>
      <c r="D316" s="54" t="str">
        <f>VLOOKUP((B316*10)+3,'Llistat de jugadors'!$O$3:$AQ$322,29,0)</f>
        <v>Marina Serra (8x8)</v>
      </c>
      <c r="E316" s="13">
        <v>10</v>
      </c>
      <c r="F316" s="13">
        <v>10</v>
      </c>
      <c r="G316" s="13">
        <v>6</v>
      </c>
      <c r="H316" s="55">
        <f t="shared" si="547"/>
        <v>26</v>
      </c>
      <c r="I316" s="54">
        <f t="shared" si="548"/>
        <v>2</v>
      </c>
      <c r="J316" s="54">
        <f t="shared" si="549"/>
        <v>1</v>
      </c>
      <c r="K316" s="54">
        <f t="shared" si="550"/>
        <v>0</v>
      </c>
      <c r="L316" s="54">
        <f t="shared" si="551"/>
        <v>0</v>
      </c>
      <c r="M316" s="54">
        <f t="shared" si="552"/>
        <v>0</v>
      </c>
      <c r="N316" s="54">
        <f t="shared" si="553"/>
        <v>0</v>
      </c>
      <c r="O316" s="54">
        <f t="shared" si="554"/>
        <v>0</v>
      </c>
      <c r="P316" s="55">
        <v>10</v>
      </c>
      <c r="Q316" s="54" t="str">
        <f t="shared" si="555"/>
        <v>Marina Serra (8x8)</v>
      </c>
      <c r="R316" s="12">
        <v>10</v>
      </c>
      <c r="S316" s="12">
        <v>3</v>
      </c>
      <c r="T316" s="12">
        <v>0</v>
      </c>
      <c r="U316" s="54">
        <f t="shared" si="556"/>
        <v>13</v>
      </c>
      <c r="V316" s="54">
        <f t="shared" si="508"/>
        <v>1</v>
      </c>
      <c r="W316" s="54">
        <f t="shared" si="579"/>
        <v>0</v>
      </c>
      <c r="X316" s="54">
        <f t="shared" si="580"/>
        <v>0</v>
      </c>
      <c r="Y316" s="54">
        <f t="shared" si="557"/>
        <v>1</v>
      </c>
      <c r="Z316" s="54">
        <f t="shared" si="558"/>
        <v>0</v>
      </c>
      <c r="AA316" s="54">
        <f t="shared" si="559"/>
        <v>0</v>
      </c>
      <c r="AB316" s="54">
        <f t="shared" si="560"/>
        <v>1</v>
      </c>
      <c r="AC316" s="55">
        <v>10</v>
      </c>
      <c r="AD316" s="54" t="str">
        <f t="shared" si="561"/>
        <v>Marina Serra (8x8)</v>
      </c>
      <c r="AE316" s="12">
        <v>10</v>
      </c>
      <c r="AF316" s="12">
        <v>3</v>
      </c>
      <c r="AG316" s="12">
        <v>4</v>
      </c>
      <c r="AH316" s="54">
        <f t="shared" si="562"/>
        <v>17</v>
      </c>
      <c r="AI316" s="54">
        <f t="shared" si="563"/>
        <v>1</v>
      </c>
      <c r="AJ316" s="54">
        <f t="shared" si="564"/>
        <v>0</v>
      </c>
      <c r="AK316" s="54">
        <f t="shared" si="565"/>
        <v>1</v>
      </c>
      <c r="AL316" s="54">
        <f t="shared" si="566"/>
        <v>1</v>
      </c>
      <c r="AM316" s="54">
        <f t="shared" si="567"/>
        <v>0</v>
      </c>
      <c r="AN316" s="54">
        <f t="shared" si="568"/>
        <v>0</v>
      </c>
      <c r="AO316" s="54">
        <f t="shared" si="569"/>
        <v>0</v>
      </c>
      <c r="AP316" s="54">
        <f t="shared" si="570"/>
        <v>56</v>
      </c>
      <c r="AQ316" s="54">
        <f t="shared" si="571"/>
        <v>6.2222222222222223</v>
      </c>
      <c r="AR316" s="58">
        <f t="shared" si="572"/>
        <v>4</v>
      </c>
      <c r="AS316" s="1">
        <f t="shared" si="573"/>
        <v>1</v>
      </c>
      <c r="AT316" s="1">
        <f t="shared" si="574"/>
        <v>1</v>
      </c>
      <c r="AU316" s="1">
        <f t="shared" si="575"/>
        <v>2</v>
      </c>
      <c r="AV316" s="1">
        <f t="shared" si="576"/>
        <v>0</v>
      </c>
      <c r="AW316" s="1">
        <f t="shared" si="577"/>
        <v>0</v>
      </c>
      <c r="AX316" s="1">
        <f t="shared" si="578"/>
        <v>1</v>
      </c>
      <c r="AY316" s="1" t="str">
        <f t="shared" si="509"/>
        <v>Marina Serra (8x8)</v>
      </c>
      <c r="AZ316" s="1" t="b">
        <f t="shared" si="510"/>
        <v>0</v>
      </c>
      <c r="BA316" s="1" t="str">
        <f t="shared" si="511"/>
        <v>Marina Serra (8x8)</v>
      </c>
      <c r="BB316" s="1">
        <f t="shared" si="512"/>
        <v>9</v>
      </c>
    </row>
    <row r="317" spans="1:54" ht="12.75" customHeight="1">
      <c r="A317" s="178"/>
      <c r="B317" s="55">
        <v>11</v>
      </c>
      <c r="C317" s="55">
        <v>11</v>
      </c>
      <c r="D317" s="54" t="str">
        <f>VLOOKUP((B317*10)+3,'Llistat de jugadors'!$O$3:$AQ$322,29,0)</f>
        <v>Cristina Gibert</v>
      </c>
      <c r="E317" s="13">
        <v>10</v>
      </c>
      <c r="F317" s="13">
        <v>10</v>
      </c>
      <c r="G317" s="13">
        <v>10</v>
      </c>
      <c r="H317" s="55">
        <f t="shared" si="547"/>
        <v>30</v>
      </c>
      <c r="I317" s="54">
        <f t="shared" si="548"/>
        <v>3</v>
      </c>
      <c r="J317" s="54">
        <f t="shared" si="549"/>
        <v>0</v>
      </c>
      <c r="K317" s="54">
        <f t="shared" si="550"/>
        <v>0</v>
      </c>
      <c r="L317" s="54">
        <f t="shared" si="551"/>
        <v>0</v>
      </c>
      <c r="M317" s="54">
        <f t="shared" si="552"/>
        <v>0</v>
      </c>
      <c r="N317" s="54">
        <f t="shared" si="553"/>
        <v>0</v>
      </c>
      <c r="O317" s="54">
        <f t="shared" si="554"/>
        <v>0</v>
      </c>
      <c r="P317" s="55">
        <v>11</v>
      </c>
      <c r="Q317" s="54" t="str">
        <f t="shared" si="555"/>
        <v>Cristina Gibert</v>
      </c>
      <c r="R317" s="12">
        <v>2</v>
      </c>
      <c r="S317" s="12">
        <v>10</v>
      </c>
      <c r="T317" s="12">
        <v>4</v>
      </c>
      <c r="U317" s="54">
        <f t="shared" si="556"/>
        <v>16</v>
      </c>
      <c r="V317" s="54">
        <f t="shared" si="508"/>
        <v>1</v>
      </c>
      <c r="W317" s="54">
        <f t="shared" si="579"/>
        <v>0</v>
      </c>
      <c r="X317" s="54">
        <f t="shared" si="580"/>
        <v>1</v>
      </c>
      <c r="Y317" s="54">
        <f t="shared" si="557"/>
        <v>0</v>
      </c>
      <c r="Z317" s="54">
        <f t="shared" si="558"/>
        <v>1</v>
      </c>
      <c r="AA317" s="54">
        <f t="shared" si="559"/>
        <v>0</v>
      </c>
      <c r="AB317" s="54">
        <f t="shared" si="560"/>
        <v>0</v>
      </c>
      <c r="AC317" s="55">
        <v>11</v>
      </c>
      <c r="AD317" s="54" t="str">
        <f t="shared" si="561"/>
        <v>Cristina Gibert</v>
      </c>
      <c r="AE317" s="12">
        <v>10</v>
      </c>
      <c r="AF317" s="12">
        <v>2</v>
      </c>
      <c r="AG317" s="12">
        <v>4</v>
      </c>
      <c r="AH317" s="54">
        <f t="shared" si="562"/>
        <v>16</v>
      </c>
      <c r="AI317" s="54">
        <f t="shared" si="563"/>
        <v>1</v>
      </c>
      <c r="AJ317" s="54">
        <f t="shared" si="564"/>
        <v>0</v>
      </c>
      <c r="AK317" s="54">
        <f t="shared" si="565"/>
        <v>1</v>
      </c>
      <c r="AL317" s="54">
        <f t="shared" si="566"/>
        <v>0</v>
      </c>
      <c r="AM317" s="54">
        <f t="shared" si="567"/>
        <v>1</v>
      </c>
      <c r="AN317" s="54">
        <f t="shared" si="568"/>
        <v>0</v>
      </c>
      <c r="AO317" s="54">
        <f t="shared" si="569"/>
        <v>0</v>
      </c>
      <c r="AP317" s="54">
        <f t="shared" si="570"/>
        <v>62</v>
      </c>
      <c r="AQ317" s="54">
        <f t="shared" si="571"/>
        <v>6.8888888888888893</v>
      </c>
      <c r="AR317" s="58">
        <f t="shared" si="572"/>
        <v>5</v>
      </c>
      <c r="AS317" s="1">
        <f t="shared" si="573"/>
        <v>0</v>
      </c>
      <c r="AT317" s="1">
        <f t="shared" si="574"/>
        <v>2</v>
      </c>
      <c r="AU317" s="1">
        <f t="shared" si="575"/>
        <v>0</v>
      </c>
      <c r="AV317" s="1">
        <f t="shared" si="576"/>
        <v>2</v>
      </c>
      <c r="AW317" s="1">
        <f t="shared" si="577"/>
        <v>0</v>
      </c>
      <c r="AX317" s="1">
        <f t="shared" si="578"/>
        <v>0</v>
      </c>
      <c r="AY317" s="1" t="str">
        <f t="shared" si="509"/>
        <v>Cristina Gibert</v>
      </c>
      <c r="AZ317" s="1" t="b">
        <f t="shared" si="510"/>
        <v>0</v>
      </c>
      <c r="BA317" s="1" t="str">
        <f t="shared" si="511"/>
        <v>Cristina Gibert</v>
      </c>
      <c r="BB317" s="1">
        <f t="shared" si="512"/>
        <v>9</v>
      </c>
    </row>
    <row r="318" spans="1:54" ht="12.75" customHeight="1">
      <c r="A318" s="178"/>
      <c r="B318" s="55">
        <v>12</v>
      </c>
      <c r="C318" s="55">
        <v>12</v>
      </c>
      <c r="D318" s="54" t="str">
        <f>VLOOKUP((B318*10)+3,'Llistat de jugadors'!$O$3:$AQ$322,29,0)</f>
        <v>Natalia Ros</v>
      </c>
      <c r="E318" s="13">
        <v>4</v>
      </c>
      <c r="F318" s="13">
        <v>10</v>
      </c>
      <c r="G318" s="13">
        <v>10</v>
      </c>
      <c r="H318" s="55">
        <f t="shared" si="547"/>
        <v>24</v>
      </c>
      <c r="I318" s="54">
        <f t="shared" si="548"/>
        <v>2</v>
      </c>
      <c r="J318" s="54">
        <f t="shared" si="549"/>
        <v>0</v>
      </c>
      <c r="K318" s="54">
        <f t="shared" si="550"/>
        <v>1</v>
      </c>
      <c r="L318" s="54">
        <f t="shared" si="551"/>
        <v>0</v>
      </c>
      <c r="M318" s="54">
        <f t="shared" si="552"/>
        <v>0</v>
      </c>
      <c r="N318" s="54">
        <f t="shared" si="553"/>
        <v>0</v>
      </c>
      <c r="O318" s="54">
        <f t="shared" si="554"/>
        <v>0</v>
      </c>
      <c r="P318" s="55">
        <v>12</v>
      </c>
      <c r="Q318" s="54" t="str">
        <f t="shared" si="555"/>
        <v>Natalia Ros</v>
      </c>
      <c r="R318" s="12">
        <v>3</v>
      </c>
      <c r="S318" s="12">
        <v>3</v>
      </c>
      <c r="T318" s="12">
        <v>2</v>
      </c>
      <c r="U318" s="54">
        <f t="shared" si="556"/>
        <v>8</v>
      </c>
      <c r="V318" s="54">
        <f t="shared" si="508"/>
        <v>0</v>
      </c>
      <c r="W318" s="54">
        <f t="shared" si="579"/>
        <v>0</v>
      </c>
      <c r="X318" s="54">
        <f t="shared" si="580"/>
        <v>0</v>
      </c>
      <c r="Y318" s="54">
        <f t="shared" si="557"/>
        <v>2</v>
      </c>
      <c r="Z318" s="54">
        <f t="shared" si="558"/>
        <v>1</v>
      </c>
      <c r="AA318" s="54">
        <f t="shared" si="559"/>
        <v>0</v>
      </c>
      <c r="AB318" s="54">
        <f t="shared" si="560"/>
        <v>0</v>
      </c>
      <c r="AC318" s="55">
        <v>12</v>
      </c>
      <c r="AD318" s="54" t="str">
        <f t="shared" si="561"/>
        <v>Natalia Ros</v>
      </c>
      <c r="AE318" s="12">
        <v>3</v>
      </c>
      <c r="AF318" s="12">
        <v>10</v>
      </c>
      <c r="AG318" s="12">
        <v>10</v>
      </c>
      <c r="AH318" s="54">
        <f t="shared" si="562"/>
        <v>23</v>
      </c>
      <c r="AI318" s="54">
        <f t="shared" si="563"/>
        <v>2</v>
      </c>
      <c r="AJ318" s="54">
        <f t="shared" si="564"/>
        <v>0</v>
      </c>
      <c r="AK318" s="54">
        <f t="shared" si="565"/>
        <v>0</v>
      </c>
      <c r="AL318" s="54">
        <f t="shared" si="566"/>
        <v>1</v>
      </c>
      <c r="AM318" s="54">
        <f t="shared" si="567"/>
        <v>0</v>
      </c>
      <c r="AN318" s="54">
        <f t="shared" si="568"/>
        <v>0</v>
      </c>
      <c r="AO318" s="54">
        <f t="shared" si="569"/>
        <v>0</v>
      </c>
      <c r="AP318" s="54">
        <f t="shared" si="570"/>
        <v>55</v>
      </c>
      <c r="AQ318" s="54">
        <f t="shared" si="571"/>
        <v>6.1111111111111107</v>
      </c>
      <c r="AR318" s="58">
        <f t="shared" si="572"/>
        <v>4</v>
      </c>
      <c r="AS318" s="1">
        <f t="shared" si="573"/>
        <v>0</v>
      </c>
      <c r="AT318" s="1">
        <f t="shared" si="574"/>
        <v>1</v>
      </c>
      <c r="AU318" s="1">
        <f t="shared" si="575"/>
        <v>3</v>
      </c>
      <c r="AV318" s="1">
        <f t="shared" si="576"/>
        <v>1</v>
      </c>
      <c r="AW318" s="1">
        <f t="shared" si="577"/>
        <v>0</v>
      </c>
      <c r="AX318" s="1">
        <f t="shared" si="578"/>
        <v>0</v>
      </c>
      <c r="AY318" s="1" t="str">
        <f t="shared" si="509"/>
        <v>Natalia Ros</v>
      </c>
      <c r="AZ318" s="1" t="b">
        <f t="shared" si="510"/>
        <v>0</v>
      </c>
      <c r="BA318" s="1" t="str">
        <f t="shared" si="511"/>
        <v>Natalia Ros</v>
      </c>
      <c r="BB318" s="1">
        <f t="shared" si="512"/>
        <v>9</v>
      </c>
    </row>
    <row r="319" spans="1:54" ht="12.75" customHeight="1">
      <c r="A319" s="178"/>
      <c r="B319" s="55">
        <v>13</v>
      </c>
      <c r="C319" s="55">
        <v>13</v>
      </c>
      <c r="D319" s="54" t="str">
        <f>VLOOKUP((B319*10)+3,'Llistat de jugadors'!$O$3:$AQ$322,29,0)</f>
        <v>Laia Roura</v>
      </c>
      <c r="E319" s="13">
        <v>6</v>
      </c>
      <c r="F319" s="13">
        <v>10</v>
      </c>
      <c r="G319" s="13">
        <v>4</v>
      </c>
      <c r="H319" s="55">
        <f t="shared" si="547"/>
        <v>20</v>
      </c>
      <c r="I319" s="54">
        <f t="shared" si="548"/>
        <v>1</v>
      </c>
      <c r="J319" s="54">
        <f t="shared" si="549"/>
        <v>1</v>
      </c>
      <c r="K319" s="54">
        <f t="shared" si="550"/>
        <v>1</v>
      </c>
      <c r="L319" s="54">
        <f t="shared" si="551"/>
        <v>0</v>
      </c>
      <c r="M319" s="54">
        <f t="shared" si="552"/>
        <v>0</v>
      </c>
      <c r="N319" s="54">
        <f t="shared" si="553"/>
        <v>0</v>
      </c>
      <c r="O319" s="54">
        <f t="shared" si="554"/>
        <v>0</v>
      </c>
      <c r="P319" s="55">
        <v>13</v>
      </c>
      <c r="Q319" s="54" t="str">
        <f t="shared" si="555"/>
        <v>Laia Roura</v>
      </c>
      <c r="R319" s="12">
        <v>10</v>
      </c>
      <c r="S319" s="12">
        <v>4</v>
      </c>
      <c r="T319" s="12">
        <v>10</v>
      </c>
      <c r="U319" s="54">
        <f t="shared" si="556"/>
        <v>24</v>
      </c>
      <c r="V319" s="54">
        <f t="shared" si="508"/>
        <v>2</v>
      </c>
      <c r="W319" s="54">
        <f t="shared" si="579"/>
        <v>0</v>
      </c>
      <c r="X319" s="54">
        <f t="shared" si="580"/>
        <v>1</v>
      </c>
      <c r="Y319" s="54">
        <f t="shared" si="557"/>
        <v>0</v>
      </c>
      <c r="Z319" s="54">
        <f t="shared" si="558"/>
        <v>0</v>
      </c>
      <c r="AA319" s="54">
        <f t="shared" si="559"/>
        <v>0</v>
      </c>
      <c r="AB319" s="54">
        <f t="shared" si="560"/>
        <v>0</v>
      </c>
      <c r="AC319" s="55">
        <v>13</v>
      </c>
      <c r="AD319" s="54" t="str">
        <f t="shared" si="561"/>
        <v>Laia Roura</v>
      </c>
      <c r="AE319" s="12">
        <v>10</v>
      </c>
      <c r="AF319" s="12">
        <v>10</v>
      </c>
      <c r="AG319" s="12">
        <v>6</v>
      </c>
      <c r="AH319" s="54">
        <f t="shared" si="562"/>
        <v>26</v>
      </c>
      <c r="AI319" s="54">
        <f t="shared" si="563"/>
        <v>2</v>
      </c>
      <c r="AJ319" s="54">
        <f t="shared" si="564"/>
        <v>1</v>
      </c>
      <c r="AK319" s="54">
        <f t="shared" si="565"/>
        <v>0</v>
      </c>
      <c r="AL319" s="54">
        <f t="shared" si="566"/>
        <v>0</v>
      </c>
      <c r="AM319" s="54">
        <f t="shared" si="567"/>
        <v>0</v>
      </c>
      <c r="AN319" s="54">
        <f t="shared" si="568"/>
        <v>0</v>
      </c>
      <c r="AO319" s="54">
        <f t="shared" si="569"/>
        <v>0</v>
      </c>
      <c r="AP319" s="54">
        <f t="shared" si="570"/>
        <v>70</v>
      </c>
      <c r="AQ319" s="54">
        <f t="shared" si="571"/>
        <v>7.7777777777777777</v>
      </c>
      <c r="AR319" s="58">
        <f t="shared" si="572"/>
        <v>5</v>
      </c>
      <c r="AS319" s="1">
        <f t="shared" si="573"/>
        <v>2</v>
      </c>
      <c r="AT319" s="1">
        <f t="shared" si="574"/>
        <v>2</v>
      </c>
      <c r="AU319" s="1">
        <f t="shared" si="575"/>
        <v>0</v>
      </c>
      <c r="AV319" s="1">
        <f t="shared" si="576"/>
        <v>0</v>
      </c>
      <c r="AW319" s="1">
        <f t="shared" si="577"/>
        <v>0</v>
      </c>
      <c r="AX319" s="1">
        <f t="shared" si="578"/>
        <v>0</v>
      </c>
      <c r="AY319" s="1" t="str">
        <f t="shared" si="509"/>
        <v>Laia Roura</v>
      </c>
      <c r="AZ319" s="1" t="b">
        <f t="shared" si="510"/>
        <v>0</v>
      </c>
      <c r="BA319" s="1" t="str">
        <f t="shared" si="511"/>
        <v>Laia Roura</v>
      </c>
      <c r="BB319" s="1">
        <f t="shared" si="512"/>
        <v>9</v>
      </c>
    </row>
    <row r="320" spans="1:54" ht="12.75" customHeight="1">
      <c r="A320" s="178"/>
      <c r="B320" s="55">
        <v>14</v>
      </c>
      <c r="C320" s="55">
        <v>14</v>
      </c>
      <c r="D320" s="54" t="str">
        <f>VLOOKUP((B320*10)+3,'Llistat de jugadors'!$O$3:$AQ$322,29,0)</f>
        <v>Lluis Barrera</v>
      </c>
      <c r="E320" s="13">
        <v>10</v>
      </c>
      <c r="F320" s="13">
        <v>4</v>
      </c>
      <c r="G320" s="13">
        <v>3</v>
      </c>
      <c r="H320" s="55">
        <f t="shared" si="547"/>
        <v>17</v>
      </c>
      <c r="I320" s="54">
        <f t="shared" si="548"/>
        <v>1</v>
      </c>
      <c r="J320" s="54">
        <f t="shared" si="549"/>
        <v>0</v>
      </c>
      <c r="K320" s="54">
        <f t="shared" si="550"/>
        <v>1</v>
      </c>
      <c r="L320" s="54">
        <f t="shared" si="551"/>
        <v>1</v>
      </c>
      <c r="M320" s="54">
        <f t="shared" si="552"/>
        <v>0</v>
      </c>
      <c r="N320" s="54">
        <f t="shared" si="553"/>
        <v>0</v>
      </c>
      <c r="O320" s="54">
        <f t="shared" si="554"/>
        <v>0</v>
      </c>
      <c r="P320" s="55">
        <v>14</v>
      </c>
      <c r="Q320" s="54" t="str">
        <f t="shared" si="555"/>
        <v>Lluis Barrera</v>
      </c>
      <c r="R320" s="12">
        <v>3</v>
      </c>
      <c r="S320" s="12">
        <v>10</v>
      </c>
      <c r="T320" s="12">
        <v>6</v>
      </c>
      <c r="U320" s="54">
        <f t="shared" si="556"/>
        <v>19</v>
      </c>
      <c r="V320" s="54">
        <f t="shared" si="508"/>
        <v>1</v>
      </c>
      <c r="W320" s="54">
        <f t="shared" si="579"/>
        <v>1</v>
      </c>
      <c r="X320" s="54">
        <f t="shared" si="580"/>
        <v>0</v>
      </c>
      <c r="Y320" s="54">
        <f t="shared" si="557"/>
        <v>1</v>
      </c>
      <c r="Z320" s="54">
        <f t="shared" si="558"/>
        <v>0</v>
      </c>
      <c r="AA320" s="54">
        <f t="shared" si="559"/>
        <v>0</v>
      </c>
      <c r="AB320" s="54">
        <f t="shared" si="560"/>
        <v>0</v>
      </c>
      <c r="AC320" s="55">
        <v>14</v>
      </c>
      <c r="AD320" s="54" t="str">
        <f t="shared" si="561"/>
        <v>Lluis Barrera</v>
      </c>
      <c r="AE320" s="12">
        <v>6</v>
      </c>
      <c r="AF320" s="12">
        <v>6</v>
      </c>
      <c r="AG320" s="12">
        <v>10</v>
      </c>
      <c r="AH320" s="54">
        <f t="shared" si="562"/>
        <v>22</v>
      </c>
      <c r="AI320" s="54">
        <f t="shared" si="563"/>
        <v>1</v>
      </c>
      <c r="AJ320" s="54">
        <f t="shared" si="564"/>
        <v>2</v>
      </c>
      <c r="AK320" s="54">
        <f t="shared" si="565"/>
        <v>0</v>
      </c>
      <c r="AL320" s="54">
        <f t="shared" si="566"/>
        <v>0</v>
      </c>
      <c r="AM320" s="54">
        <f t="shared" si="567"/>
        <v>0</v>
      </c>
      <c r="AN320" s="54">
        <f t="shared" si="568"/>
        <v>0</v>
      </c>
      <c r="AO320" s="54">
        <f t="shared" si="569"/>
        <v>0</v>
      </c>
      <c r="AP320" s="54">
        <f t="shared" si="570"/>
        <v>58</v>
      </c>
      <c r="AQ320" s="54">
        <f t="shared" si="571"/>
        <v>6.4444444444444446</v>
      </c>
      <c r="AR320" s="58">
        <f t="shared" si="572"/>
        <v>3</v>
      </c>
      <c r="AS320" s="1">
        <f t="shared" si="573"/>
        <v>3</v>
      </c>
      <c r="AT320" s="1">
        <f t="shared" si="574"/>
        <v>1</v>
      </c>
      <c r="AU320" s="1">
        <f t="shared" si="575"/>
        <v>2</v>
      </c>
      <c r="AV320" s="1">
        <f t="shared" si="576"/>
        <v>0</v>
      </c>
      <c r="AW320" s="1">
        <f t="shared" si="577"/>
        <v>0</v>
      </c>
      <c r="AX320" s="1">
        <f t="shared" si="578"/>
        <v>0</v>
      </c>
      <c r="AY320" s="1" t="str">
        <f t="shared" si="509"/>
        <v>Lluis Barrera</v>
      </c>
      <c r="AZ320" s="1" t="b">
        <f t="shared" si="510"/>
        <v>0</v>
      </c>
      <c r="BA320" s="1" t="str">
        <f t="shared" si="511"/>
        <v>Lluis Barrera</v>
      </c>
      <c r="BB320" s="1">
        <f t="shared" si="512"/>
        <v>9</v>
      </c>
    </row>
    <row r="321" spans="1:54" ht="12.75" customHeight="1">
      <c r="A321" s="178"/>
      <c r="B321" s="55">
        <v>15</v>
      </c>
      <c r="C321" s="55">
        <v>15</v>
      </c>
      <c r="D321" s="54" t="str">
        <f>VLOOKUP((B321*10)+3,'Llistat de jugadors'!$O$3:$AQ$322,29,0)</f>
        <v>Antonio Casado</v>
      </c>
      <c r="E321" s="13">
        <v>10</v>
      </c>
      <c r="F321" s="13">
        <v>4</v>
      </c>
      <c r="G321" s="13">
        <v>4</v>
      </c>
      <c r="H321" s="55">
        <f t="shared" si="547"/>
        <v>18</v>
      </c>
      <c r="I321" s="54">
        <f t="shared" si="548"/>
        <v>1</v>
      </c>
      <c r="J321" s="54">
        <f t="shared" si="549"/>
        <v>0</v>
      </c>
      <c r="K321" s="54">
        <f t="shared" si="550"/>
        <v>2</v>
      </c>
      <c r="L321" s="54">
        <f t="shared" si="551"/>
        <v>0</v>
      </c>
      <c r="M321" s="54">
        <f t="shared" si="552"/>
        <v>0</v>
      </c>
      <c r="N321" s="54">
        <f t="shared" si="553"/>
        <v>0</v>
      </c>
      <c r="O321" s="54">
        <f t="shared" si="554"/>
        <v>0</v>
      </c>
      <c r="P321" s="55">
        <v>15</v>
      </c>
      <c r="Q321" s="54" t="str">
        <f t="shared" si="555"/>
        <v>Antonio Casado</v>
      </c>
      <c r="R321" s="12">
        <v>4</v>
      </c>
      <c r="S321" s="12">
        <v>3</v>
      </c>
      <c r="T321" s="12">
        <v>10</v>
      </c>
      <c r="U321" s="54">
        <f t="shared" si="556"/>
        <v>17</v>
      </c>
      <c r="V321" s="54">
        <f t="shared" si="508"/>
        <v>1</v>
      </c>
      <c r="W321" s="54">
        <f t="shared" si="579"/>
        <v>0</v>
      </c>
      <c r="X321" s="54">
        <f t="shared" si="580"/>
        <v>1</v>
      </c>
      <c r="Y321" s="54">
        <f t="shared" si="557"/>
        <v>1</v>
      </c>
      <c r="Z321" s="54">
        <f t="shared" si="558"/>
        <v>0</v>
      </c>
      <c r="AA321" s="54">
        <f t="shared" si="559"/>
        <v>0</v>
      </c>
      <c r="AB321" s="54">
        <f t="shared" si="560"/>
        <v>0</v>
      </c>
      <c r="AC321" s="55">
        <v>15</v>
      </c>
      <c r="AD321" s="54" t="str">
        <f t="shared" si="561"/>
        <v>Antonio Casado</v>
      </c>
      <c r="AE321" s="12">
        <v>4</v>
      </c>
      <c r="AF321" s="12">
        <v>10</v>
      </c>
      <c r="AG321" s="12">
        <v>3</v>
      </c>
      <c r="AH321" s="54">
        <f t="shared" si="562"/>
        <v>17</v>
      </c>
      <c r="AI321" s="54">
        <f t="shared" si="563"/>
        <v>1</v>
      </c>
      <c r="AJ321" s="54">
        <f t="shared" si="564"/>
        <v>0</v>
      </c>
      <c r="AK321" s="54">
        <f t="shared" si="565"/>
        <v>1</v>
      </c>
      <c r="AL321" s="54">
        <f t="shared" si="566"/>
        <v>1</v>
      </c>
      <c r="AM321" s="54">
        <f t="shared" si="567"/>
        <v>0</v>
      </c>
      <c r="AN321" s="54">
        <f t="shared" si="568"/>
        <v>0</v>
      </c>
      <c r="AO321" s="54">
        <f t="shared" si="569"/>
        <v>0</v>
      </c>
      <c r="AP321" s="54">
        <f t="shared" si="570"/>
        <v>52</v>
      </c>
      <c r="AQ321" s="54">
        <f t="shared" si="571"/>
        <v>5.7777777777777777</v>
      </c>
      <c r="AR321" s="58">
        <f t="shared" si="572"/>
        <v>3</v>
      </c>
      <c r="AS321" s="1">
        <f t="shared" si="573"/>
        <v>0</v>
      </c>
      <c r="AT321" s="1">
        <f t="shared" si="574"/>
        <v>4</v>
      </c>
      <c r="AU321" s="1">
        <f t="shared" si="575"/>
        <v>2</v>
      </c>
      <c r="AV321" s="1">
        <f t="shared" si="576"/>
        <v>0</v>
      </c>
      <c r="AW321" s="1">
        <f t="shared" si="577"/>
        <v>0</v>
      </c>
      <c r="AX321" s="1">
        <f t="shared" si="578"/>
        <v>0</v>
      </c>
      <c r="AY321" s="1" t="str">
        <f t="shared" si="509"/>
        <v>Antonio Casado</v>
      </c>
      <c r="AZ321" s="1" t="b">
        <f t="shared" si="510"/>
        <v>0</v>
      </c>
      <c r="BA321" s="1" t="str">
        <f t="shared" si="511"/>
        <v>Antonio Casado</v>
      </c>
      <c r="BB321" s="1">
        <f t="shared" si="512"/>
        <v>9</v>
      </c>
    </row>
    <row r="322" spans="1:54" ht="12.75" customHeight="1">
      <c r="A322" s="178"/>
      <c r="B322" s="55">
        <v>16</v>
      </c>
      <c r="C322" s="55">
        <v>16</v>
      </c>
      <c r="D322" s="54" t="str">
        <f>VLOOKUP((B322*10)+3,'Llistat de jugadors'!$O$3:$AQ$322,29,0)</f>
        <v>Anna Diaz</v>
      </c>
      <c r="E322" s="13">
        <v>3</v>
      </c>
      <c r="F322" s="13">
        <v>3</v>
      </c>
      <c r="G322" s="13">
        <v>0</v>
      </c>
      <c r="H322" s="55">
        <f t="shared" si="547"/>
        <v>6</v>
      </c>
      <c r="I322" s="54">
        <f t="shared" si="548"/>
        <v>0</v>
      </c>
      <c r="J322" s="54">
        <f t="shared" si="549"/>
        <v>0</v>
      </c>
      <c r="K322" s="54">
        <f t="shared" si="550"/>
        <v>0</v>
      </c>
      <c r="L322" s="54">
        <f t="shared" si="551"/>
        <v>2</v>
      </c>
      <c r="M322" s="54">
        <f t="shared" si="552"/>
        <v>0</v>
      </c>
      <c r="N322" s="54">
        <f t="shared" si="553"/>
        <v>0</v>
      </c>
      <c r="O322" s="54">
        <f t="shared" si="554"/>
        <v>1</v>
      </c>
      <c r="P322" s="55">
        <v>16</v>
      </c>
      <c r="Q322" s="54" t="str">
        <f t="shared" si="555"/>
        <v>Anna Diaz</v>
      </c>
      <c r="R322" s="12">
        <v>10</v>
      </c>
      <c r="S322" s="12">
        <v>0</v>
      </c>
      <c r="T322" s="12">
        <v>0</v>
      </c>
      <c r="U322" s="54">
        <f t="shared" si="556"/>
        <v>10</v>
      </c>
      <c r="V322" s="54">
        <f t="shared" si="508"/>
        <v>1</v>
      </c>
      <c r="W322" s="54">
        <f t="shared" si="579"/>
        <v>0</v>
      </c>
      <c r="X322" s="54">
        <f t="shared" si="580"/>
        <v>0</v>
      </c>
      <c r="Y322" s="54">
        <f t="shared" si="557"/>
        <v>0</v>
      </c>
      <c r="Z322" s="54">
        <f t="shared" si="558"/>
        <v>0</v>
      </c>
      <c r="AA322" s="54">
        <f t="shared" si="559"/>
        <v>0</v>
      </c>
      <c r="AB322" s="54">
        <f t="shared" si="560"/>
        <v>2</v>
      </c>
      <c r="AC322" s="55">
        <v>16</v>
      </c>
      <c r="AD322" s="54" t="str">
        <f t="shared" si="561"/>
        <v>Anna Diaz</v>
      </c>
      <c r="AE322" s="12">
        <v>2</v>
      </c>
      <c r="AF322" s="12">
        <v>3</v>
      </c>
      <c r="AG322" s="12">
        <v>10</v>
      </c>
      <c r="AH322" s="54">
        <f t="shared" si="562"/>
        <v>15</v>
      </c>
      <c r="AI322" s="54">
        <f t="shared" si="563"/>
        <v>1</v>
      </c>
      <c r="AJ322" s="54">
        <f t="shared" si="564"/>
        <v>0</v>
      </c>
      <c r="AK322" s="54">
        <f t="shared" si="565"/>
        <v>0</v>
      </c>
      <c r="AL322" s="54">
        <f t="shared" si="566"/>
        <v>1</v>
      </c>
      <c r="AM322" s="54">
        <f t="shared" si="567"/>
        <v>1</v>
      </c>
      <c r="AN322" s="54">
        <f t="shared" si="568"/>
        <v>0</v>
      </c>
      <c r="AO322" s="54">
        <f t="shared" si="569"/>
        <v>0</v>
      </c>
      <c r="AP322" s="54">
        <f t="shared" si="570"/>
        <v>31</v>
      </c>
      <c r="AQ322" s="54">
        <f t="shared" si="571"/>
        <v>3.4444444444444446</v>
      </c>
      <c r="AR322" s="58">
        <f t="shared" si="572"/>
        <v>2</v>
      </c>
      <c r="AS322" s="1">
        <f t="shared" si="573"/>
        <v>0</v>
      </c>
      <c r="AT322" s="1">
        <f t="shared" si="574"/>
        <v>0</v>
      </c>
      <c r="AU322" s="1">
        <f t="shared" si="575"/>
        <v>3</v>
      </c>
      <c r="AV322" s="1">
        <f t="shared" si="576"/>
        <v>1</v>
      </c>
      <c r="AW322" s="1">
        <f t="shared" si="577"/>
        <v>0</v>
      </c>
      <c r="AX322" s="1">
        <f t="shared" si="578"/>
        <v>3</v>
      </c>
      <c r="AY322" s="1" t="str">
        <f t="shared" si="509"/>
        <v>Anna Diaz</v>
      </c>
      <c r="AZ322" s="1" t="b">
        <f t="shared" si="510"/>
        <v>0</v>
      </c>
      <c r="BA322" s="1" t="str">
        <f t="shared" si="511"/>
        <v>Anna Diaz</v>
      </c>
      <c r="BB322" s="1">
        <f t="shared" si="512"/>
        <v>9</v>
      </c>
    </row>
    <row r="323" spans="1:54" ht="12.75" customHeight="1">
      <c r="A323" s="178"/>
      <c r="B323" s="55">
        <v>17</v>
      </c>
      <c r="C323" s="55">
        <v>17</v>
      </c>
      <c r="D323" s="54" t="str">
        <f>VLOOKUP((B323*10)+3,'Llistat de jugadors'!$O$3:$AQ$322,29,0)</f>
        <v>Jaume Poch</v>
      </c>
      <c r="E323" s="13">
        <v>4</v>
      </c>
      <c r="F323" s="13">
        <v>10</v>
      </c>
      <c r="G323" s="13">
        <v>4</v>
      </c>
      <c r="H323" s="55">
        <f t="shared" si="547"/>
        <v>18</v>
      </c>
      <c r="I323" s="54">
        <f t="shared" si="548"/>
        <v>1</v>
      </c>
      <c r="J323" s="54">
        <f t="shared" si="549"/>
        <v>0</v>
      </c>
      <c r="K323" s="54">
        <f t="shared" si="550"/>
        <v>2</v>
      </c>
      <c r="L323" s="54">
        <f t="shared" si="551"/>
        <v>0</v>
      </c>
      <c r="M323" s="54">
        <f t="shared" si="552"/>
        <v>0</v>
      </c>
      <c r="N323" s="54">
        <f t="shared" si="553"/>
        <v>0</v>
      </c>
      <c r="O323" s="54">
        <f t="shared" si="554"/>
        <v>0</v>
      </c>
      <c r="P323" s="55">
        <v>17</v>
      </c>
      <c r="Q323" s="54" t="str">
        <f t="shared" si="555"/>
        <v>Jaume Poch</v>
      </c>
      <c r="R323" s="12">
        <v>10</v>
      </c>
      <c r="S323" s="12">
        <v>0</v>
      </c>
      <c r="T323" s="12">
        <v>3</v>
      </c>
      <c r="U323" s="54">
        <f t="shared" si="556"/>
        <v>13</v>
      </c>
      <c r="V323" s="54">
        <f t="shared" si="508"/>
        <v>1</v>
      </c>
      <c r="W323" s="54">
        <f t="shared" si="579"/>
        <v>0</v>
      </c>
      <c r="X323" s="54">
        <f t="shared" si="580"/>
        <v>0</v>
      </c>
      <c r="Y323" s="54">
        <f t="shared" si="557"/>
        <v>1</v>
      </c>
      <c r="Z323" s="54">
        <f t="shared" si="558"/>
        <v>0</v>
      </c>
      <c r="AA323" s="54">
        <f t="shared" si="559"/>
        <v>0</v>
      </c>
      <c r="AB323" s="54">
        <f t="shared" si="560"/>
        <v>1</v>
      </c>
      <c r="AC323" s="55">
        <v>17</v>
      </c>
      <c r="AD323" s="54" t="str">
        <f t="shared" si="561"/>
        <v>Jaume Poch</v>
      </c>
      <c r="AE323" s="12">
        <v>6</v>
      </c>
      <c r="AF323" s="12">
        <v>4</v>
      </c>
      <c r="AG323" s="12">
        <v>4</v>
      </c>
      <c r="AH323" s="54">
        <f t="shared" si="562"/>
        <v>14</v>
      </c>
      <c r="AI323" s="54">
        <f t="shared" si="563"/>
        <v>0</v>
      </c>
      <c r="AJ323" s="54">
        <f t="shared" si="564"/>
        <v>1</v>
      </c>
      <c r="AK323" s="54">
        <f t="shared" si="565"/>
        <v>2</v>
      </c>
      <c r="AL323" s="54">
        <f t="shared" si="566"/>
        <v>0</v>
      </c>
      <c r="AM323" s="54">
        <f t="shared" si="567"/>
        <v>0</v>
      </c>
      <c r="AN323" s="54">
        <f t="shared" si="568"/>
        <v>0</v>
      </c>
      <c r="AO323" s="54">
        <f t="shared" si="569"/>
        <v>0</v>
      </c>
      <c r="AP323" s="54">
        <f t="shared" si="570"/>
        <v>45</v>
      </c>
      <c r="AQ323" s="54">
        <f t="shared" si="571"/>
        <v>5</v>
      </c>
      <c r="AR323" s="58">
        <f t="shared" si="572"/>
        <v>2</v>
      </c>
      <c r="AS323" s="1">
        <f t="shared" si="573"/>
        <v>1</v>
      </c>
      <c r="AT323" s="1">
        <f t="shared" si="574"/>
        <v>4</v>
      </c>
      <c r="AU323" s="1">
        <f t="shared" si="575"/>
        <v>1</v>
      </c>
      <c r="AV323" s="1">
        <f t="shared" si="576"/>
        <v>0</v>
      </c>
      <c r="AW323" s="1">
        <f t="shared" si="577"/>
        <v>0</v>
      </c>
      <c r="AX323" s="1">
        <f t="shared" si="578"/>
        <v>1</v>
      </c>
      <c r="AY323" s="1" t="str">
        <f t="shared" si="509"/>
        <v>Jaume Poch</v>
      </c>
      <c r="AZ323" s="1" t="b">
        <f t="shared" si="510"/>
        <v>0</v>
      </c>
      <c r="BA323" s="1" t="str">
        <f t="shared" si="511"/>
        <v>Jaume Poch</v>
      </c>
      <c r="BB323" s="1">
        <f t="shared" si="512"/>
        <v>9</v>
      </c>
    </row>
    <row r="324" spans="1:54" ht="12.75" customHeight="1">
      <c r="A324" s="178"/>
      <c r="B324" s="55">
        <v>18</v>
      </c>
      <c r="C324" s="55">
        <v>18</v>
      </c>
      <c r="D324" s="54" t="str">
        <f>VLOOKUP((B324*10)+3,'Llistat de jugadors'!$O$3:$AQ$322,29,0)</f>
        <v>Jordi Martí</v>
      </c>
      <c r="E324" s="13">
        <v>10</v>
      </c>
      <c r="F324" s="13">
        <v>10</v>
      </c>
      <c r="G324" s="13">
        <v>4</v>
      </c>
      <c r="H324" s="55">
        <f t="shared" si="547"/>
        <v>24</v>
      </c>
      <c r="I324" s="54">
        <f t="shared" si="548"/>
        <v>2</v>
      </c>
      <c r="J324" s="54">
        <f t="shared" si="549"/>
        <v>0</v>
      </c>
      <c r="K324" s="54">
        <f t="shared" si="550"/>
        <v>1</v>
      </c>
      <c r="L324" s="54">
        <f t="shared" si="551"/>
        <v>0</v>
      </c>
      <c r="M324" s="54">
        <f t="shared" si="552"/>
        <v>0</v>
      </c>
      <c r="N324" s="54">
        <f t="shared" si="553"/>
        <v>0</v>
      </c>
      <c r="O324" s="54">
        <f t="shared" si="554"/>
        <v>0</v>
      </c>
      <c r="P324" s="55">
        <v>18</v>
      </c>
      <c r="Q324" s="54" t="str">
        <f t="shared" si="555"/>
        <v>Jordi Martí</v>
      </c>
      <c r="R324" s="12">
        <v>4</v>
      </c>
      <c r="S324" s="12">
        <v>10</v>
      </c>
      <c r="T324" s="12">
        <v>10</v>
      </c>
      <c r="U324" s="54">
        <f t="shared" si="556"/>
        <v>24</v>
      </c>
      <c r="V324" s="54">
        <f t="shared" si="508"/>
        <v>2</v>
      </c>
      <c r="W324" s="54">
        <f t="shared" si="579"/>
        <v>0</v>
      </c>
      <c r="X324" s="54">
        <f t="shared" si="580"/>
        <v>1</v>
      </c>
      <c r="Y324" s="54">
        <f t="shared" si="557"/>
        <v>0</v>
      </c>
      <c r="Z324" s="54">
        <f t="shared" si="558"/>
        <v>0</v>
      </c>
      <c r="AA324" s="54">
        <f t="shared" si="559"/>
        <v>0</v>
      </c>
      <c r="AB324" s="54">
        <f t="shared" si="560"/>
        <v>0</v>
      </c>
      <c r="AC324" s="55">
        <v>18</v>
      </c>
      <c r="AD324" s="54" t="str">
        <f t="shared" si="561"/>
        <v>Jordi Martí</v>
      </c>
      <c r="AE324" s="12">
        <v>2</v>
      </c>
      <c r="AF324" s="12">
        <v>4</v>
      </c>
      <c r="AG324" s="12">
        <v>0</v>
      </c>
      <c r="AH324" s="54">
        <f t="shared" si="562"/>
        <v>6</v>
      </c>
      <c r="AI324" s="54">
        <f t="shared" si="563"/>
        <v>0</v>
      </c>
      <c r="AJ324" s="54">
        <f t="shared" si="564"/>
        <v>0</v>
      </c>
      <c r="AK324" s="54">
        <f t="shared" si="565"/>
        <v>1</v>
      </c>
      <c r="AL324" s="54">
        <f t="shared" si="566"/>
        <v>0</v>
      </c>
      <c r="AM324" s="54">
        <f t="shared" si="567"/>
        <v>1</v>
      </c>
      <c r="AN324" s="54">
        <f t="shared" si="568"/>
        <v>0</v>
      </c>
      <c r="AO324" s="54">
        <f t="shared" si="569"/>
        <v>1</v>
      </c>
      <c r="AP324" s="54">
        <f t="shared" si="570"/>
        <v>54</v>
      </c>
      <c r="AQ324" s="54">
        <f t="shared" si="571"/>
        <v>6</v>
      </c>
      <c r="AR324" s="58">
        <f t="shared" si="572"/>
        <v>4</v>
      </c>
      <c r="AS324" s="1">
        <f t="shared" si="573"/>
        <v>0</v>
      </c>
      <c r="AT324" s="1">
        <f t="shared" si="574"/>
        <v>3</v>
      </c>
      <c r="AU324" s="1">
        <f t="shared" si="575"/>
        <v>0</v>
      </c>
      <c r="AV324" s="1">
        <f t="shared" si="576"/>
        <v>1</v>
      </c>
      <c r="AW324" s="1">
        <f t="shared" si="577"/>
        <v>0</v>
      </c>
      <c r="AX324" s="1">
        <f t="shared" si="578"/>
        <v>1</v>
      </c>
      <c r="AY324" s="1" t="str">
        <f t="shared" si="509"/>
        <v>Jordi Martí</v>
      </c>
      <c r="AZ324" s="1" t="b">
        <f t="shared" si="510"/>
        <v>0</v>
      </c>
      <c r="BA324" s="1" t="str">
        <f t="shared" si="511"/>
        <v>Jordi Martí</v>
      </c>
      <c r="BB324" s="1">
        <f t="shared" si="512"/>
        <v>9</v>
      </c>
    </row>
    <row r="325" spans="1:54" ht="12.75" customHeight="1">
      <c r="A325" s="178"/>
      <c r="B325" s="55">
        <v>19</v>
      </c>
      <c r="C325" s="55">
        <v>1</v>
      </c>
      <c r="D325" s="54" t="str">
        <f>VLOOKUP((B325*10)+3,'Llistat de jugadors'!$O$3:$AQ$322,29,0)</f>
        <v>Alan Mena</v>
      </c>
      <c r="E325" s="13">
        <v>4</v>
      </c>
      <c r="F325" s="13">
        <v>6</v>
      </c>
      <c r="G325" s="13">
        <v>3</v>
      </c>
      <c r="H325" s="55">
        <f t="shared" si="547"/>
        <v>13</v>
      </c>
      <c r="I325" s="54">
        <f t="shared" si="548"/>
        <v>0</v>
      </c>
      <c r="J325" s="54">
        <f t="shared" si="549"/>
        <v>1</v>
      </c>
      <c r="K325" s="54">
        <f t="shared" si="550"/>
        <v>1</v>
      </c>
      <c r="L325" s="54">
        <f t="shared" si="551"/>
        <v>1</v>
      </c>
      <c r="M325" s="54">
        <f t="shared" si="552"/>
        <v>0</v>
      </c>
      <c r="N325" s="54">
        <f t="shared" si="553"/>
        <v>0</v>
      </c>
      <c r="O325" s="54">
        <f t="shared" si="554"/>
        <v>0</v>
      </c>
      <c r="P325" s="55">
        <v>19</v>
      </c>
      <c r="Q325" s="54" t="str">
        <f t="shared" si="555"/>
        <v>Alan Mena</v>
      </c>
      <c r="R325" s="12">
        <v>10</v>
      </c>
      <c r="S325" s="12">
        <v>10</v>
      </c>
      <c r="T325" s="12">
        <v>6</v>
      </c>
      <c r="U325" s="54">
        <f t="shared" si="556"/>
        <v>26</v>
      </c>
      <c r="V325" s="54">
        <f t="shared" si="508"/>
        <v>2</v>
      </c>
      <c r="W325" s="54">
        <f t="shared" si="579"/>
        <v>1</v>
      </c>
      <c r="X325" s="54">
        <f t="shared" si="580"/>
        <v>0</v>
      </c>
      <c r="Y325" s="54">
        <f t="shared" si="557"/>
        <v>0</v>
      </c>
      <c r="Z325" s="54">
        <f t="shared" si="558"/>
        <v>0</v>
      </c>
      <c r="AA325" s="54">
        <f t="shared" si="559"/>
        <v>0</v>
      </c>
      <c r="AB325" s="54">
        <f t="shared" si="560"/>
        <v>0</v>
      </c>
      <c r="AC325" s="55">
        <v>19</v>
      </c>
      <c r="AD325" s="54" t="str">
        <f t="shared" si="561"/>
        <v>Alan Mena</v>
      </c>
      <c r="AE325" s="12">
        <v>4</v>
      </c>
      <c r="AF325" s="12">
        <v>2</v>
      </c>
      <c r="AG325" s="12">
        <v>3</v>
      </c>
      <c r="AH325" s="54">
        <f t="shared" si="562"/>
        <v>9</v>
      </c>
      <c r="AI325" s="54">
        <f t="shared" si="563"/>
        <v>0</v>
      </c>
      <c r="AJ325" s="54">
        <f t="shared" si="564"/>
        <v>0</v>
      </c>
      <c r="AK325" s="54">
        <f t="shared" si="565"/>
        <v>1</v>
      </c>
      <c r="AL325" s="54">
        <f t="shared" si="566"/>
        <v>1</v>
      </c>
      <c r="AM325" s="54">
        <f t="shared" si="567"/>
        <v>1</v>
      </c>
      <c r="AN325" s="54">
        <f t="shared" si="568"/>
        <v>0</v>
      </c>
      <c r="AO325" s="54">
        <f t="shared" si="569"/>
        <v>0</v>
      </c>
      <c r="AP325" s="54">
        <f t="shared" si="570"/>
        <v>48</v>
      </c>
      <c r="AQ325" s="54">
        <f t="shared" si="571"/>
        <v>5.333333333333333</v>
      </c>
      <c r="AR325" s="58">
        <f t="shared" si="572"/>
        <v>2</v>
      </c>
      <c r="AS325" s="1">
        <f t="shared" si="573"/>
        <v>2</v>
      </c>
      <c r="AT325" s="1">
        <f t="shared" si="574"/>
        <v>2</v>
      </c>
      <c r="AU325" s="1">
        <f t="shared" si="575"/>
        <v>2</v>
      </c>
      <c r="AV325" s="1">
        <f t="shared" si="576"/>
        <v>1</v>
      </c>
      <c r="AW325" s="1">
        <f t="shared" si="577"/>
        <v>0</v>
      </c>
      <c r="AX325" s="1">
        <f t="shared" si="578"/>
        <v>0</v>
      </c>
      <c r="AY325" s="1" t="str">
        <f t="shared" si="509"/>
        <v>Alan Mena</v>
      </c>
      <c r="AZ325" s="1" t="b">
        <f t="shared" si="510"/>
        <v>0</v>
      </c>
      <c r="BA325" s="1" t="str">
        <f t="shared" si="511"/>
        <v>Alan Mena</v>
      </c>
      <c r="BB325" s="1">
        <f t="shared" si="512"/>
        <v>9</v>
      </c>
    </row>
    <row r="326" spans="1:54">
      <c r="A326" s="178"/>
      <c r="B326" s="55">
        <v>20</v>
      </c>
      <c r="C326" s="55">
        <v>2</v>
      </c>
      <c r="D326" s="54" t="str">
        <f>VLOOKUP((B326*10)+3,'Llistat de jugadors'!$O$3:$AQ$322,29,0)</f>
        <v>Marta Ayats</v>
      </c>
      <c r="E326" s="13">
        <v>3</v>
      </c>
      <c r="F326" s="13">
        <v>1</v>
      </c>
      <c r="G326" s="13">
        <v>0</v>
      </c>
      <c r="H326" s="55">
        <f t="shared" si="547"/>
        <v>4</v>
      </c>
      <c r="I326" s="54">
        <f t="shared" si="548"/>
        <v>0</v>
      </c>
      <c r="J326" s="54">
        <f t="shared" si="549"/>
        <v>0</v>
      </c>
      <c r="K326" s="54">
        <f t="shared" si="550"/>
        <v>0</v>
      </c>
      <c r="L326" s="54">
        <f t="shared" si="551"/>
        <v>1</v>
      </c>
      <c r="M326" s="54">
        <f t="shared" si="552"/>
        <v>0</v>
      </c>
      <c r="N326" s="54">
        <f t="shared" si="553"/>
        <v>1</v>
      </c>
      <c r="O326" s="54">
        <f t="shared" si="554"/>
        <v>1</v>
      </c>
      <c r="P326" s="55">
        <v>20</v>
      </c>
      <c r="Q326" s="54" t="str">
        <f t="shared" si="555"/>
        <v>Marta Ayats</v>
      </c>
      <c r="R326" s="12">
        <v>1</v>
      </c>
      <c r="S326" s="12">
        <v>1</v>
      </c>
      <c r="T326" s="12">
        <v>10</v>
      </c>
      <c r="U326" s="54">
        <f t="shared" si="556"/>
        <v>12</v>
      </c>
      <c r="V326" s="54">
        <f t="shared" si="508"/>
        <v>1</v>
      </c>
      <c r="W326" s="54">
        <f t="shared" si="579"/>
        <v>0</v>
      </c>
      <c r="X326" s="54">
        <f t="shared" si="580"/>
        <v>0</v>
      </c>
      <c r="Y326" s="54">
        <f t="shared" si="557"/>
        <v>0</v>
      </c>
      <c r="Z326" s="54">
        <f t="shared" si="558"/>
        <v>0</v>
      </c>
      <c r="AA326" s="54">
        <f t="shared" si="559"/>
        <v>2</v>
      </c>
      <c r="AB326" s="54">
        <f t="shared" si="560"/>
        <v>0</v>
      </c>
      <c r="AC326" s="55">
        <v>20</v>
      </c>
      <c r="AD326" s="54" t="str">
        <f t="shared" si="561"/>
        <v>Marta Ayats</v>
      </c>
      <c r="AE326" s="12">
        <v>4</v>
      </c>
      <c r="AF326" s="12">
        <v>3</v>
      </c>
      <c r="AG326" s="12">
        <v>4</v>
      </c>
      <c r="AH326" s="54">
        <f t="shared" si="562"/>
        <v>11</v>
      </c>
      <c r="AI326" s="54">
        <f t="shared" si="563"/>
        <v>0</v>
      </c>
      <c r="AJ326" s="54">
        <f t="shared" si="564"/>
        <v>0</v>
      </c>
      <c r="AK326" s="54">
        <f t="shared" si="565"/>
        <v>2</v>
      </c>
      <c r="AL326" s="54">
        <f t="shared" si="566"/>
        <v>1</v>
      </c>
      <c r="AM326" s="54">
        <f t="shared" si="567"/>
        <v>0</v>
      </c>
      <c r="AN326" s="54">
        <f t="shared" si="568"/>
        <v>0</v>
      </c>
      <c r="AO326" s="54">
        <f t="shared" si="569"/>
        <v>0</v>
      </c>
      <c r="AP326" s="54">
        <f t="shared" si="570"/>
        <v>27</v>
      </c>
      <c r="AQ326" s="54">
        <f t="shared" si="571"/>
        <v>3</v>
      </c>
      <c r="AR326" s="58">
        <f t="shared" si="572"/>
        <v>1</v>
      </c>
      <c r="AS326" s="1">
        <f t="shared" si="573"/>
        <v>0</v>
      </c>
      <c r="AT326" s="1">
        <f t="shared" si="574"/>
        <v>2</v>
      </c>
      <c r="AU326" s="1">
        <f t="shared" si="575"/>
        <v>2</v>
      </c>
      <c r="AV326" s="1">
        <f t="shared" si="576"/>
        <v>0</v>
      </c>
      <c r="AW326" s="1">
        <f t="shared" si="577"/>
        <v>3</v>
      </c>
      <c r="AX326" s="1">
        <f t="shared" si="578"/>
        <v>1</v>
      </c>
      <c r="AY326" s="1" t="str">
        <f t="shared" si="509"/>
        <v>Marta Ayats</v>
      </c>
      <c r="AZ326" s="1" t="b">
        <f t="shared" si="510"/>
        <v>0</v>
      </c>
      <c r="BA326" s="1" t="str">
        <f t="shared" si="511"/>
        <v>Marta Ayats</v>
      </c>
      <c r="BB326" s="1">
        <f t="shared" si="512"/>
        <v>9</v>
      </c>
    </row>
    <row r="327" spans="1:54">
      <c r="A327" s="178"/>
      <c r="B327" s="55">
        <v>21</v>
      </c>
      <c r="C327" s="55">
        <v>3</v>
      </c>
      <c r="D327" s="54" t="str">
        <f>VLOOKUP((B327*10)+3,'Llistat de jugadors'!$O$3:$AQ$322,29,0)</f>
        <v>Hervé Manresa</v>
      </c>
      <c r="E327" s="13">
        <v>10</v>
      </c>
      <c r="F327" s="13">
        <v>10</v>
      </c>
      <c r="G327" s="13">
        <v>6</v>
      </c>
      <c r="H327" s="55">
        <f t="shared" si="547"/>
        <v>26</v>
      </c>
      <c r="I327" s="54">
        <f t="shared" si="548"/>
        <v>2</v>
      </c>
      <c r="J327" s="54">
        <f t="shared" si="549"/>
        <v>1</v>
      </c>
      <c r="K327" s="54">
        <f t="shared" si="550"/>
        <v>0</v>
      </c>
      <c r="L327" s="54">
        <f t="shared" si="551"/>
        <v>0</v>
      </c>
      <c r="M327" s="54">
        <f t="shared" si="552"/>
        <v>0</v>
      </c>
      <c r="N327" s="54">
        <f t="shared" si="553"/>
        <v>0</v>
      </c>
      <c r="O327" s="54">
        <f t="shared" si="554"/>
        <v>0</v>
      </c>
      <c r="P327" s="55">
        <v>21</v>
      </c>
      <c r="Q327" s="54" t="str">
        <f t="shared" si="555"/>
        <v>Hervé Manresa</v>
      </c>
      <c r="R327" s="12">
        <v>10</v>
      </c>
      <c r="S327" s="12">
        <v>10</v>
      </c>
      <c r="T327" s="12">
        <v>10</v>
      </c>
      <c r="U327" s="54">
        <f t="shared" si="556"/>
        <v>30</v>
      </c>
      <c r="V327" s="54">
        <f t="shared" si="508"/>
        <v>3</v>
      </c>
      <c r="W327" s="54">
        <f t="shared" si="579"/>
        <v>0</v>
      </c>
      <c r="X327" s="54">
        <f t="shared" si="580"/>
        <v>0</v>
      </c>
      <c r="Y327" s="54">
        <f t="shared" si="557"/>
        <v>0</v>
      </c>
      <c r="Z327" s="54">
        <f t="shared" si="558"/>
        <v>0</v>
      </c>
      <c r="AA327" s="54">
        <f t="shared" si="559"/>
        <v>0</v>
      </c>
      <c r="AB327" s="54">
        <f t="shared" si="560"/>
        <v>0</v>
      </c>
      <c r="AC327" s="55">
        <v>21</v>
      </c>
      <c r="AD327" s="54" t="str">
        <f t="shared" si="561"/>
        <v>Hervé Manresa</v>
      </c>
      <c r="AE327" s="12">
        <v>4</v>
      </c>
      <c r="AF327" s="12">
        <v>10</v>
      </c>
      <c r="AG327" s="12">
        <v>6</v>
      </c>
      <c r="AH327" s="54">
        <f t="shared" si="562"/>
        <v>20</v>
      </c>
      <c r="AI327" s="54">
        <f t="shared" si="563"/>
        <v>1</v>
      </c>
      <c r="AJ327" s="54">
        <f t="shared" si="564"/>
        <v>1</v>
      </c>
      <c r="AK327" s="54">
        <f t="shared" si="565"/>
        <v>1</v>
      </c>
      <c r="AL327" s="54">
        <f t="shared" si="566"/>
        <v>0</v>
      </c>
      <c r="AM327" s="54">
        <f t="shared" si="567"/>
        <v>0</v>
      </c>
      <c r="AN327" s="54">
        <f t="shared" si="568"/>
        <v>0</v>
      </c>
      <c r="AO327" s="54">
        <f t="shared" si="569"/>
        <v>0</v>
      </c>
      <c r="AP327" s="54">
        <f t="shared" si="570"/>
        <v>76</v>
      </c>
      <c r="AQ327" s="54">
        <f t="shared" si="571"/>
        <v>8.4444444444444446</v>
      </c>
      <c r="AR327" s="58">
        <f t="shared" si="572"/>
        <v>6</v>
      </c>
      <c r="AS327" s="1">
        <f t="shared" si="573"/>
        <v>2</v>
      </c>
      <c r="AT327" s="1">
        <f t="shared" si="574"/>
        <v>1</v>
      </c>
      <c r="AU327" s="1">
        <f t="shared" si="575"/>
        <v>0</v>
      </c>
      <c r="AV327" s="1">
        <f t="shared" si="576"/>
        <v>0</v>
      </c>
      <c r="AW327" s="1">
        <f t="shared" si="577"/>
        <v>0</v>
      </c>
      <c r="AX327" s="1">
        <f t="shared" si="578"/>
        <v>0</v>
      </c>
      <c r="AY327" s="1" t="str">
        <f t="shared" si="509"/>
        <v>Hervé Manresa</v>
      </c>
      <c r="AZ327" s="1" t="b">
        <f t="shared" si="510"/>
        <v>0</v>
      </c>
      <c r="BA327" s="1" t="str">
        <f t="shared" si="511"/>
        <v>Hervé Manresa</v>
      </c>
      <c r="BB327" s="1">
        <f t="shared" si="512"/>
        <v>9</v>
      </c>
    </row>
    <row r="328" spans="1:54">
      <c r="A328" s="178"/>
      <c r="B328" s="55">
        <v>22</v>
      </c>
      <c r="C328" s="55">
        <v>4</v>
      </c>
      <c r="D328" s="54" t="str">
        <f>VLOOKUP((B328*10)+3,'Llistat de jugadors'!$O$3:$AQ$322,29,0)</f>
        <v>Arnau Massana</v>
      </c>
      <c r="E328" s="13">
        <v>3</v>
      </c>
      <c r="F328" s="13">
        <v>10</v>
      </c>
      <c r="G328" s="13">
        <v>10</v>
      </c>
      <c r="H328" s="55">
        <f t="shared" si="547"/>
        <v>23</v>
      </c>
      <c r="I328" s="54">
        <f t="shared" si="548"/>
        <v>2</v>
      </c>
      <c r="J328" s="54">
        <f t="shared" si="549"/>
        <v>0</v>
      </c>
      <c r="K328" s="54">
        <f t="shared" si="550"/>
        <v>0</v>
      </c>
      <c r="L328" s="54">
        <f t="shared" si="551"/>
        <v>1</v>
      </c>
      <c r="M328" s="54">
        <f t="shared" si="552"/>
        <v>0</v>
      </c>
      <c r="N328" s="54">
        <f t="shared" si="553"/>
        <v>0</v>
      </c>
      <c r="O328" s="54">
        <f t="shared" si="554"/>
        <v>0</v>
      </c>
      <c r="P328" s="55">
        <v>22</v>
      </c>
      <c r="Q328" s="54" t="str">
        <f t="shared" si="555"/>
        <v>Arnau Massana</v>
      </c>
      <c r="R328" s="12">
        <v>10</v>
      </c>
      <c r="S328" s="12">
        <v>10</v>
      </c>
      <c r="T328" s="12">
        <v>10</v>
      </c>
      <c r="U328" s="54">
        <f t="shared" si="556"/>
        <v>30</v>
      </c>
      <c r="V328" s="54">
        <f t="shared" si="508"/>
        <v>3</v>
      </c>
      <c r="W328" s="54">
        <f t="shared" si="579"/>
        <v>0</v>
      </c>
      <c r="X328" s="54">
        <f t="shared" si="580"/>
        <v>0</v>
      </c>
      <c r="Y328" s="54">
        <f t="shared" si="557"/>
        <v>0</v>
      </c>
      <c r="Z328" s="54">
        <f t="shared" si="558"/>
        <v>0</v>
      </c>
      <c r="AA328" s="54">
        <f t="shared" si="559"/>
        <v>0</v>
      </c>
      <c r="AB328" s="54">
        <f t="shared" si="560"/>
        <v>0</v>
      </c>
      <c r="AC328" s="55">
        <v>22</v>
      </c>
      <c r="AD328" s="54" t="str">
        <f t="shared" si="561"/>
        <v>Arnau Massana</v>
      </c>
      <c r="AE328" s="12">
        <v>10</v>
      </c>
      <c r="AF328" s="12">
        <v>6</v>
      </c>
      <c r="AG328" s="12">
        <v>10</v>
      </c>
      <c r="AH328" s="54">
        <f t="shared" si="562"/>
        <v>26</v>
      </c>
      <c r="AI328" s="54">
        <f t="shared" si="563"/>
        <v>2</v>
      </c>
      <c r="AJ328" s="54">
        <f t="shared" si="564"/>
        <v>1</v>
      </c>
      <c r="AK328" s="54">
        <f t="shared" si="565"/>
        <v>0</v>
      </c>
      <c r="AL328" s="54">
        <f t="shared" si="566"/>
        <v>0</v>
      </c>
      <c r="AM328" s="54">
        <f t="shared" si="567"/>
        <v>0</v>
      </c>
      <c r="AN328" s="54">
        <f t="shared" si="568"/>
        <v>0</v>
      </c>
      <c r="AO328" s="54">
        <f t="shared" si="569"/>
        <v>0</v>
      </c>
      <c r="AP328" s="54">
        <f t="shared" si="570"/>
        <v>79</v>
      </c>
      <c r="AQ328" s="54">
        <f t="shared" si="571"/>
        <v>8.7777777777777786</v>
      </c>
      <c r="AR328" s="58">
        <f t="shared" si="572"/>
        <v>7</v>
      </c>
      <c r="AS328" s="1">
        <f t="shared" si="573"/>
        <v>1</v>
      </c>
      <c r="AT328" s="1">
        <f t="shared" si="574"/>
        <v>0</v>
      </c>
      <c r="AU328" s="1">
        <f t="shared" si="575"/>
        <v>1</v>
      </c>
      <c r="AV328" s="1">
        <f t="shared" si="576"/>
        <v>0</v>
      </c>
      <c r="AW328" s="1">
        <f t="shared" si="577"/>
        <v>0</v>
      </c>
      <c r="AX328" s="1">
        <f t="shared" si="578"/>
        <v>0</v>
      </c>
      <c r="AY328" s="1" t="str">
        <f t="shared" si="509"/>
        <v>Arnau Massana</v>
      </c>
      <c r="AZ328" s="1" t="b">
        <f t="shared" si="510"/>
        <v>0</v>
      </c>
      <c r="BA328" s="1" t="str">
        <f t="shared" si="511"/>
        <v>Arnau Massana</v>
      </c>
      <c r="BB328" s="1">
        <f t="shared" si="512"/>
        <v>9</v>
      </c>
    </row>
    <row r="329" spans="1:54">
      <c r="A329" s="178"/>
      <c r="B329" s="55">
        <v>23</v>
      </c>
      <c r="C329" s="55">
        <v>5</v>
      </c>
      <c r="D329" s="54" t="str">
        <f>VLOOKUP((B329*10)+3,'Llistat de jugadors'!$O$3:$AQ$322,29,0)</f>
        <v>Eloi Romera</v>
      </c>
      <c r="E329" s="13">
        <v>0</v>
      </c>
      <c r="F329" s="13">
        <v>10</v>
      </c>
      <c r="G329" s="13">
        <v>4</v>
      </c>
      <c r="H329" s="55">
        <f t="shared" si="547"/>
        <v>14</v>
      </c>
      <c r="I329" s="54">
        <f t="shared" si="548"/>
        <v>1</v>
      </c>
      <c r="J329" s="54">
        <f t="shared" si="549"/>
        <v>0</v>
      </c>
      <c r="K329" s="54">
        <f t="shared" si="550"/>
        <v>1</v>
      </c>
      <c r="L329" s="54">
        <f t="shared" si="551"/>
        <v>0</v>
      </c>
      <c r="M329" s="54">
        <f t="shared" si="552"/>
        <v>0</v>
      </c>
      <c r="N329" s="54">
        <f t="shared" si="553"/>
        <v>0</v>
      </c>
      <c r="O329" s="54">
        <f t="shared" si="554"/>
        <v>1</v>
      </c>
      <c r="P329" s="55">
        <v>23</v>
      </c>
      <c r="Q329" s="54" t="str">
        <f t="shared" si="555"/>
        <v>Eloi Romera</v>
      </c>
      <c r="R329" s="12">
        <v>4</v>
      </c>
      <c r="S329" s="12">
        <v>4</v>
      </c>
      <c r="T329" s="12">
        <v>10</v>
      </c>
      <c r="U329" s="54">
        <f t="shared" si="556"/>
        <v>18</v>
      </c>
      <c r="V329" s="54">
        <f t="shared" si="508"/>
        <v>1</v>
      </c>
      <c r="W329" s="54">
        <f t="shared" si="579"/>
        <v>0</v>
      </c>
      <c r="X329" s="54">
        <f t="shared" si="580"/>
        <v>2</v>
      </c>
      <c r="Y329" s="54">
        <f t="shared" si="557"/>
        <v>0</v>
      </c>
      <c r="Z329" s="54">
        <f t="shared" si="558"/>
        <v>0</v>
      </c>
      <c r="AA329" s="54">
        <f t="shared" si="559"/>
        <v>0</v>
      </c>
      <c r="AB329" s="54">
        <f t="shared" si="560"/>
        <v>0</v>
      </c>
      <c r="AC329" s="55">
        <v>23</v>
      </c>
      <c r="AD329" s="54" t="str">
        <f t="shared" si="561"/>
        <v>Eloi Romera</v>
      </c>
      <c r="AE329" s="12">
        <v>6</v>
      </c>
      <c r="AF329" s="12">
        <v>2</v>
      </c>
      <c r="AG329" s="12">
        <v>10</v>
      </c>
      <c r="AH329" s="54">
        <f t="shared" si="562"/>
        <v>18</v>
      </c>
      <c r="AI329" s="54">
        <f t="shared" si="563"/>
        <v>1</v>
      </c>
      <c r="AJ329" s="54">
        <f t="shared" si="564"/>
        <v>1</v>
      </c>
      <c r="AK329" s="54">
        <f t="shared" si="565"/>
        <v>0</v>
      </c>
      <c r="AL329" s="54">
        <f t="shared" si="566"/>
        <v>0</v>
      </c>
      <c r="AM329" s="54">
        <f t="shared" si="567"/>
        <v>1</v>
      </c>
      <c r="AN329" s="54">
        <f t="shared" si="568"/>
        <v>0</v>
      </c>
      <c r="AO329" s="54">
        <f t="shared" si="569"/>
        <v>0</v>
      </c>
      <c r="AP329" s="54">
        <f t="shared" si="570"/>
        <v>50</v>
      </c>
      <c r="AQ329" s="54">
        <f t="shared" si="571"/>
        <v>5.5555555555555554</v>
      </c>
      <c r="AR329" s="58">
        <f t="shared" si="572"/>
        <v>3</v>
      </c>
      <c r="AS329" s="1">
        <f t="shared" si="573"/>
        <v>1</v>
      </c>
      <c r="AT329" s="1">
        <f t="shared" si="574"/>
        <v>3</v>
      </c>
      <c r="AU329" s="1">
        <f t="shared" si="575"/>
        <v>0</v>
      </c>
      <c r="AV329" s="1">
        <f t="shared" si="576"/>
        <v>1</v>
      </c>
      <c r="AW329" s="1">
        <f t="shared" si="577"/>
        <v>0</v>
      </c>
      <c r="AX329" s="1">
        <f t="shared" si="578"/>
        <v>1</v>
      </c>
      <c r="AY329" s="1" t="str">
        <f t="shared" si="509"/>
        <v>Eloi Romera</v>
      </c>
      <c r="AZ329" s="1" t="b">
        <f t="shared" si="510"/>
        <v>0</v>
      </c>
      <c r="BA329" s="1" t="str">
        <f t="shared" si="511"/>
        <v>Eloi Romera</v>
      </c>
      <c r="BB329" s="1">
        <f t="shared" si="512"/>
        <v>9</v>
      </c>
    </row>
    <row r="330" spans="1:54">
      <c r="A330" s="178"/>
      <c r="B330" s="55">
        <v>24</v>
      </c>
      <c r="C330" s="55">
        <v>6</v>
      </c>
      <c r="D330" s="54" t="str">
        <f>VLOOKUP((B330*10)+3,'Llistat de jugadors'!$O$3:$AQ$322,29,0)</f>
        <v>Marina Serra (LN)</v>
      </c>
      <c r="E330" s="13">
        <v>6</v>
      </c>
      <c r="F330" s="13">
        <v>4</v>
      </c>
      <c r="G330" s="13">
        <v>3</v>
      </c>
      <c r="H330" s="55">
        <f t="shared" si="547"/>
        <v>13</v>
      </c>
      <c r="I330" s="54">
        <f t="shared" si="548"/>
        <v>0</v>
      </c>
      <c r="J330" s="54">
        <f t="shared" si="549"/>
        <v>1</v>
      </c>
      <c r="K330" s="54">
        <f t="shared" si="550"/>
        <v>1</v>
      </c>
      <c r="L330" s="54">
        <f t="shared" si="551"/>
        <v>1</v>
      </c>
      <c r="M330" s="54">
        <f t="shared" si="552"/>
        <v>0</v>
      </c>
      <c r="N330" s="54">
        <f t="shared" si="553"/>
        <v>0</v>
      </c>
      <c r="O330" s="54">
        <f t="shared" si="554"/>
        <v>0</v>
      </c>
      <c r="P330" s="55">
        <v>24</v>
      </c>
      <c r="Q330" s="54" t="str">
        <f t="shared" si="555"/>
        <v>Marina Serra (LN)</v>
      </c>
      <c r="R330" s="12">
        <v>4</v>
      </c>
      <c r="S330" s="12">
        <v>4</v>
      </c>
      <c r="T330" s="12">
        <v>3</v>
      </c>
      <c r="U330" s="54">
        <f t="shared" si="556"/>
        <v>11</v>
      </c>
      <c r="V330" s="54">
        <f t="shared" si="508"/>
        <v>0</v>
      </c>
      <c r="W330" s="54">
        <f t="shared" si="579"/>
        <v>0</v>
      </c>
      <c r="X330" s="54">
        <f t="shared" si="580"/>
        <v>2</v>
      </c>
      <c r="Y330" s="54">
        <f t="shared" si="557"/>
        <v>1</v>
      </c>
      <c r="Z330" s="54">
        <f t="shared" si="558"/>
        <v>0</v>
      </c>
      <c r="AA330" s="54">
        <f t="shared" si="559"/>
        <v>0</v>
      </c>
      <c r="AB330" s="54">
        <f t="shared" si="560"/>
        <v>0</v>
      </c>
      <c r="AC330" s="55">
        <v>24</v>
      </c>
      <c r="AD330" s="54" t="str">
        <f t="shared" si="561"/>
        <v>Marina Serra (LN)</v>
      </c>
      <c r="AE330" s="12">
        <v>10</v>
      </c>
      <c r="AF330" s="12">
        <v>10</v>
      </c>
      <c r="AG330" s="12">
        <v>10</v>
      </c>
      <c r="AH330" s="54">
        <f t="shared" si="562"/>
        <v>30</v>
      </c>
      <c r="AI330" s="54">
        <f t="shared" si="563"/>
        <v>3</v>
      </c>
      <c r="AJ330" s="54">
        <f t="shared" si="564"/>
        <v>0</v>
      </c>
      <c r="AK330" s="54">
        <f t="shared" si="565"/>
        <v>0</v>
      </c>
      <c r="AL330" s="54">
        <f t="shared" si="566"/>
        <v>0</v>
      </c>
      <c r="AM330" s="54">
        <f t="shared" si="567"/>
        <v>0</v>
      </c>
      <c r="AN330" s="54">
        <f t="shared" si="568"/>
        <v>0</v>
      </c>
      <c r="AO330" s="54">
        <f t="shared" si="569"/>
        <v>0</v>
      </c>
      <c r="AP330" s="54">
        <f t="shared" si="570"/>
        <v>54</v>
      </c>
      <c r="AQ330" s="54">
        <f t="shared" si="571"/>
        <v>6</v>
      </c>
      <c r="AR330" s="58">
        <f t="shared" si="572"/>
        <v>3</v>
      </c>
      <c r="AS330" s="1">
        <f t="shared" si="573"/>
        <v>1</v>
      </c>
      <c r="AT330" s="1">
        <f t="shared" si="574"/>
        <v>3</v>
      </c>
      <c r="AU330" s="1">
        <f t="shared" si="575"/>
        <v>2</v>
      </c>
      <c r="AV330" s="1">
        <f t="shared" si="576"/>
        <v>0</v>
      </c>
      <c r="AW330" s="1">
        <f t="shared" si="577"/>
        <v>0</v>
      </c>
      <c r="AX330" s="1">
        <f t="shared" si="578"/>
        <v>0</v>
      </c>
      <c r="AY330" s="1" t="str">
        <f t="shared" si="509"/>
        <v>Marina Serra (LN)</v>
      </c>
      <c r="AZ330" s="1" t="b">
        <f t="shared" si="510"/>
        <v>0</v>
      </c>
      <c r="BA330" s="1" t="str">
        <f t="shared" si="511"/>
        <v>Marina Serra (LN)</v>
      </c>
      <c r="BB330" s="1">
        <f t="shared" si="512"/>
        <v>9</v>
      </c>
    </row>
    <row r="331" spans="1:54">
      <c r="A331" s="178"/>
      <c r="B331" s="55">
        <v>25</v>
      </c>
      <c r="C331" s="55">
        <v>7</v>
      </c>
      <c r="D331" s="54" t="str">
        <f>VLOOKUP((B331*10)+3,'Llistat de jugadors'!$O$3:$AQ$322,29,0)</f>
        <v>Xavier Mateu</v>
      </c>
      <c r="E331" s="13">
        <v>2</v>
      </c>
      <c r="F331" s="13">
        <v>4</v>
      </c>
      <c r="G331" s="13">
        <v>3</v>
      </c>
      <c r="H331" s="55">
        <f t="shared" si="547"/>
        <v>9</v>
      </c>
      <c r="I331" s="54">
        <f t="shared" si="548"/>
        <v>0</v>
      </c>
      <c r="J331" s="54">
        <f t="shared" si="549"/>
        <v>0</v>
      </c>
      <c r="K331" s="54">
        <f t="shared" si="550"/>
        <v>1</v>
      </c>
      <c r="L331" s="54">
        <f t="shared" si="551"/>
        <v>1</v>
      </c>
      <c r="M331" s="54">
        <f t="shared" si="552"/>
        <v>1</v>
      </c>
      <c r="N331" s="54">
        <f t="shared" si="553"/>
        <v>0</v>
      </c>
      <c r="O331" s="54">
        <f t="shared" si="554"/>
        <v>0</v>
      </c>
      <c r="P331" s="55">
        <v>25</v>
      </c>
      <c r="Q331" s="54" t="str">
        <f t="shared" si="555"/>
        <v>Xavier Mateu</v>
      </c>
      <c r="R331" s="12">
        <v>2</v>
      </c>
      <c r="S331" s="12">
        <v>4</v>
      </c>
      <c r="T331" s="12">
        <v>4</v>
      </c>
      <c r="U331" s="54">
        <f t="shared" si="556"/>
        <v>10</v>
      </c>
      <c r="V331" s="54">
        <f t="shared" si="508"/>
        <v>0</v>
      </c>
      <c r="W331" s="54">
        <f t="shared" si="579"/>
        <v>0</v>
      </c>
      <c r="X331" s="54">
        <f t="shared" si="580"/>
        <v>2</v>
      </c>
      <c r="Y331" s="54">
        <f t="shared" si="557"/>
        <v>0</v>
      </c>
      <c r="Z331" s="54">
        <f t="shared" si="558"/>
        <v>1</v>
      </c>
      <c r="AA331" s="54">
        <f t="shared" si="559"/>
        <v>0</v>
      </c>
      <c r="AB331" s="54">
        <f t="shared" si="560"/>
        <v>0</v>
      </c>
      <c r="AC331" s="55">
        <v>25</v>
      </c>
      <c r="AD331" s="54" t="str">
        <f t="shared" si="561"/>
        <v>Xavier Mateu</v>
      </c>
      <c r="AE331" s="12">
        <v>10</v>
      </c>
      <c r="AF331" s="12">
        <v>10</v>
      </c>
      <c r="AG331" s="12">
        <v>10</v>
      </c>
      <c r="AH331" s="54">
        <f t="shared" si="562"/>
        <v>30</v>
      </c>
      <c r="AI331" s="54">
        <f t="shared" si="563"/>
        <v>3</v>
      </c>
      <c r="AJ331" s="54">
        <f t="shared" si="564"/>
        <v>0</v>
      </c>
      <c r="AK331" s="54">
        <f t="shared" si="565"/>
        <v>0</v>
      </c>
      <c r="AL331" s="54">
        <f t="shared" si="566"/>
        <v>0</v>
      </c>
      <c r="AM331" s="54">
        <f t="shared" si="567"/>
        <v>0</v>
      </c>
      <c r="AN331" s="54">
        <f t="shared" si="568"/>
        <v>0</v>
      </c>
      <c r="AO331" s="54">
        <f t="shared" si="569"/>
        <v>0</v>
      </c>
      <c r="AP331" s="54">
        <f t="shared" si="570"/>
        <v>49</v>
      </c>
      <c r="AQ331" s="54">
        <f t="shared" si="571"/>
        <v>5.4444444444444446</v>
      </c>
      <c r="AR331" s="58">
        <f t="shared" si="572"/>
        <v>3</v>
      </c>
      <c r="AS331" s="1">
        <f t="shared" si="573"/>
        <v>0</v>
      </c>
      <c r="AT331" s="1">
        <f t="shared" si="574"/>
        <v>3</v>
      </c>
      <c r="AU331" s="1">
        <f t="shared" si="575"/>
        <v>1</v>
      </c>
      <c r="AV331" s="1">
        <f t="shared" si="576"/>
        <v>2</v>
      </c>
      <c r="AW331" s="1">
        <f t="shared" si="577"/>
        <v>0</v>
      </c>
      <c r="AX331" s="1">
        <f t="shared" si="578"/>
        <v>0</v>
      </c>
      <c r="AY331" s="1" t="str">
        <f t="shared" si="509"/>
        <v>Xavier Mateu</v>
      </c>
      <c r="AZ331" s="1" t="b">
        <f t="shared" si="510"/>
        <v>0</v>
      </c>
      <c r="BA331" s="1" t="str">
        <f t="shared" si="511"/>
        <v>Xavier Mateu</v>
      </c>
      <c r="BB331" s="1">
        <f t="shared" si="512"/>
        <v>9</v>
      </c>
    </row>
    <row r="332" spans="1:54">
      <c r="A332" s="178"/>
      <c r="B332" s="55">
        <v>26</v>
      </c>
      <c r="C332" s="55">
        <v>8</v>
      </c>
      <c r="D332" s="54" t="str">
        <f>VLOOKUP((B332*10)+3,'Llistat de jugadors'!$O$3:$AQ$322,29,0)</f>
        <v>Ruben Roncel</v>
      </c>
      <c r="E332" s="13">
        <v>4</v>
      </c>
      <c r="F332" s="13">
        <v>4</v>
      </c>
      <c r="G332" s="13">
        <v>6</v>
      </c>
      <c r="H332" s="55">
        <f t="shared" si="547"/>
        <v>14</v>
      </c>
      <c r="I332" s="54">
        <f t="shared" si="548"/>
        <v>0</v>
      </c>
      <c r="J332" s="54">
        <f t="shared" si="549"/>
        <v>1</v>
      </c>
      <c r="K332" s="54">
        <f t="shared" si="550"/>
        <v>2</v>
      </c>
      <c r="L332" s="54">
        <f t="shared" si="551"/>
        <v>0</v>
      </c>
      <c r="M332" s="54">
        <f t="shared" si="552"/>
        <v>0</v>
      </c>
      <c r="N332" s="54">
        <f t="shared" si="553"/>
        <v>0</v>
      </c>
      <c r="O332" s="54">
        <f t="shared" si="554"/>
        <v>0</v>
      </c>
      <c r="P332" s="55">
        <v>26</v>
      </c>
      <c r="Q332" s="54" t="str">
        <f t="shared" si="555"/>
        <v>Ruben Roncel</v>
      </c>
      <c r="R332" s="12">
        <v>10</v>
      </c>
      <c r="S332" s="12">
        <v>3</v>
      </c>
      <c r="T332" s="12">
        <v>4</v>
      </c>
      <c r="U332" s="54">
        <f t="shared" si="556"/>
        <v>17</v>
      </c>
      <c r="V332" s="54">
        <f t="shared" si="508"/>
        <v>1</v>
      </c>
      <c r="W332" s="54">
        <f t="shared" si="579"/>
        <v>0</v>
      </c>
      <c r="X332" s="54">
        <f t="shared" si="580"/>
        <v>1</v>
      </c>
      <c r="Y332" s="54">
        <f t="shared" si="557"/>
        <v>1</v>
      </c>
      <c r="Z332" s="54">
        <f t="shared" si="558"/>
        <v>0</v>
      </c>
      <c r="AA332" s="54">
        <f t="shared" si="559"/>
        <v>0</v>
      </c>
      <c r="AB332" s="54">
        <f t="shared" si="560"/>
        <v>0</v>
      </c>
      <c r="AC332" s="55">
        <v>26</v>
      </c>
      <c r="AD332" s="54" t="str">
        <f t="shared" si="561"/>
        <v>Ruben Roncel</v>
      </c>
      <c r="AE332" s="12">
        <v>4</v>
      </c>
      <c r="AF332" s="12">
        <v>6</v>
      </c>
      <c r="AG332" s="12">
        <v>6</v>
      </c>
      <c r="AH332" s="54">
        <f t="shared" si="562"/>
        <v>16</v>
      </c>
      <c r="AI332" s="54">
        <f t="shared" si="563"/>
        <v>0</v>
      </c>
      <c r="AJ332" s="54">
        <f t="shared" si="564"/>
        <v>2</v>
      </c>
      <c r="AK332" s="54">
        <f t="shared" si="565"/>
        <v>1</v>
      </c>
      <c r="AL332" s="54">
        <f t="shared" si="566"/>
        <v>0</v>
      </c>
      <c r="AM332" s="54">
        <f t="shared" si="567"/>
        <v>0</v>
      </c>
      <c r="AN332" s="54">
        <f t="shared" si="568"/>
        <v>0</v>
      </c>
      <c r="AO332" s="54">
        <f t="shared" si="569"/>
        <v>0</v>
      </c>
      <c r="AP332" s="54">
        <f t="shared" si="570"/>
        <v>47</v>
      </c>
      <c r="AQ332" s="54">
        <f t="shared" si="571"/>
        <v>5.2222222222222223</v>
      </c>
      <c r="AR332" s="58">
        <f t="shared" si="572"/>
        <v>1</v>
      </c>
      <c r="AS332" s="1">
        <f t="shared" si="573"/>
        <v>3</v>
      </c>
      <c r="AT332" s="1">
        <f t="shared" si="574"/>
        <v>4</v>
      </c>
      <c r="AU332" s="1">
        <f t="shared" si="575"/>
        <v>1</v>
      </c>
      <c r="AV332" s="1">
        <f t="shared" si="576"/>
        <v>0</v>
      </c>
      <c r="AW332" s="1">
        <f t="shared" si="577"/>
        <v>0</v>
      </c>
      <c r="AX332" s="1">
        <f t="shared" si="578"/>
        <v>0</v>
      </c>
      <c r="AY332" s="1" t="str">
        <f t="shared" si="509"/>
        <v>Ruben Roncel</v>
      </c>
      <c r="AZ332" s="1" t="b">
        <f t="shared" si="510"/>
        <v>0</v>
      </c>
      <c r="BA332" s="1" t="str">
        <f t="shared" si="511"/>
        <v>Ruben Roncel</v>
      </c>
      <c r="BB332" s="1">
        <f t="shared" si="512"/>
        <v>9</v>
      </c>
    </row>
    <row r="333" spans="1:54" ht="12.75" customHeight="1">
      <c r="A333" s="178"/>
      <c r="B333" s="55">
        <v>27</v>
      </c>
      <c r="C333" s="55">
        <v>9</v>
      </c>
      <c r="D333" s="54" t="str">
        <f>VLOOKUP((B333*10)+3,'Llistat de jugadors'!$O$3:$AQ$322,29,0)</f>
        <v>Laia Litzell</v>
      </c>
      <c r="E333" s="13">
        <v>0</v>
      </c>
      <c r="F333" s="13">
        <v>2</v>
      </c>
      <c r="G333" s="13">
        <v>0</v>
      </c>
      <c r="H333" s="55">
        <f t="shared" si="547"/>
        <v>2</v>
      </c>
      <c r="I333" s="54">
        <f t="shared" si="548"/>
        <v>0</v>
      </c>
      <c r="J333" s="54">
        <f t="shared" si="549"/>
        <v>0</v>
      </c>
      <c r="K333" s="54">
        <f t="shared" si="550"/>
        <v>0</v>
      </c>
      <c r="L333" s="54">
        <f t="shared" si="551"/>
        <v>0</v>
      </c>
      <c r="M333" s="54">
        <f t="shared" si="552"/>
        <v>1</v>
      </c>
      <c r="N333" s="54">
        <f t="shared" si="553"/>
        <v>0</v>
      </c>
      <c r="O333" s="54">
        <f t="shared" si="554"/>
        <v>2</v>
      </c>
      <c r="P333" s="55">
        <v>27</v>
      </c>
      <c r="Q333" s="54" t="str">
        <f t="shared" si="555"/>
        <v>Laia Litzell</v>
      </c>
      <c r="R333" s="12">
        <v>1</v>
      </c>
      <c r="S333" s="12">
        <v>1</v>
      </c>
      <c r="T333" s="12">
        <v>3</v>
      </c>
      <c r="U333" s="54">
        <f t="shared" si="556"/>
        <v>5</v>
      </c>
      <c r="V333" s="54">
        <f t="shared" si="508"/>
        <v>0</v>
      </c>
      <c r="W333" s="54">
        <f t="shared" si="579"/>
        <v>0</v>
      </c>
      <c r="X333" s="54">
        <f t="shared" si="580"/>
        <v>0</v>
      </c>
      <c r="Y333" s="54">
        <f t="shared" si="557"/>
        <v>1</v>
      </c>
      <c r="Z333" s="54">
        <f t="shared" si="558"/>
        <v>0</v>
      </c>
      <c r="AA333" s="54">
        <f t="shared" si="559"/>
        <v>2</v>
      </c>
      <c r="AB333" s="54">
        <f t="shared" si="560"/>
        <v>0</v>
      </c>
      <c r="AC333" s="55">
        <v>27</v>
      </c>
      <c r="AD333" s="54" t="str">
        <f t="shared" si="561"/>
        <v>Laia Litzell</v>
      </c>
      <c r="AE333" s="12">
        <v>0</v>
      </c>
      <c r="AF333" s="12">
        <v>0</v>
      </c>
      <c r="AG333" s="12">
        <v>3</v>
      </c>
      <c r="AH333" s="54">
        <f t="shared" si="562"/>
        <v>3</v>
      </c>
      <c r="AI333" s="54">
        <f t="shared" si="563"/>
        <v>0</v>
      </c>
      <c r="AJ333" s="54">
        <f t="shared" si="564"/>
        <v>0</v>
      </c>
      <c r="AK333" s="54">
        <f t="shared" si="565"/>
        <v>0</v>
      </c>
      <c r="AL333" s="54">
        <f t="shared" si="566"/>
        <v>1</v>
      </c>
      <c r="AM333" s="54">
        <f t="shared" si="567"/>
        <v>0</v>
      </c>
      <c r="AN333" s="54">
        <f t="shared" si="568"/>
        <v>0</v>
      </c>
      <c r="AO333" s="54">
        <f t="shared" si="569"/>
        <v>2</v>
      </c>
      <c r="AP333" s="54">
        <f t="shared" si="570"/>
        <v>10</v>
      </c>
      <c r="AQ333" s="54">
        <f t="shared" si="571"/>
        <v>1.1111111111111112</v>
      </c>
      <c r="AR333" s="58">
        <f t="shared" si="572"/>
        <v>0</v>
      </c>
      <c r="AS333" s="1">
        <f t="shared" si="573"/>
        <v>0</v>
      </c>
      <c r="AT333" s="1">
        <f t="shared" si="574"/>
        <v>0</v>
      </c>
      <c r="AU333" s="1">
        <f t="shared" si="575"/>
        <v>2</v>
      </c>
      <c r="AV333" s="1">
        <f t="shared" si="576"/>
        <v>1</v>
      </c>
      <c r="AW333" s="1">
        <f t="shared" si="577"/>
        <v>2</v>
      </c>
      <c r="AX333" s="1">
        <f t="shared" si="578"/>
        <v>4</v>
      </c>
      <c r="AY333" s="1" t="str">
        <f t="shared" si="509"/>
        <v>Laia Litzell</v>
      </c>
      <c r="AZ333" s="1" t="b">
        <f t="shared" si="510"/>
        <v>0</v>
      </c>
      <c r="BA333" s="1" t="str">
        <f t="shared" si="511"/>
        <v>Laia Litzell</v>
      </c>
      <c r="BB333" s="1">
        <f t="shared" si="512"/>
        <v>9</v>
      </c>
    </row>
    <row r="334" spans="1:54" ht="12.75" customHeight="1">
      <c r="A334" s="178"/>
      <c r="B334" s="55">
        <v>28</v>
      </c>
      <c r="C334" s="55">
        <v>10</v>
      </c>
      <c r="D334" s="54" t="str">
        <f>VLOOKUP((B334*10)+3,'Llistat de jugadors'!$O$3:$AQ$322,29,0)</f>
        <v>Manel García</v>
      </c>
      <c r="E334" s="13">
        <v>6</v>
      </c>
      <c r="F334" s="13">
        <v>10</v>
      </c>
      <c r="G334" s="13">
        <v>4</v>
      </c>
      <c r="H334" s="55">
        <f t="shared" si="547"/>
        <v>20</v>
      </c>
      <c r="I334" s="54">
        <f t="shared" si="548"/>
        <v>1</v>
      </c>
      <c r="J334" s="54">
        <f t="shared" si="549"/>
        <v>1</v>
      </c>
      <c r="K334" s="54">
        <f t="shared" si="550"/>
        <v>1</v>
      </c>
      <c r="L334" s="54">
        <f t="shared" si="551"/>
        <v>0</v>
      </c>
      <c r="M334" s="54">
        <f t="shared" si="552"/>
        <v>0</v>
      </c>
      <c r="N334" s="54">
        <f t="shared" si="553"/>
        <v>0</v>
      </c>
      <c r="O334" s="54">
        <f t="shared" si="554"/>
        <v>0</v>
      </c>
      <c r="P334" s="55">
        <v>28</v>
      </c>
      <c r="Q334" s="54" t="str">
        <f t="shared" si="555"/>
        <v>Manel García</v>
      </c>
      <c r="R334" s="12">
        <v>6</v>
      </c>
      <c r="S334" s="12">
        <v>10</v>
      </c>
      <c r="T334" s="12">
        <v>10</v>
      </c>
      <c r="U334" s="54">
        <f t="shared" si="556"/>
        <v>26</v>
      </c>
      <c r="V334" s="54">
        <f t="shared" si="508"/>
        <v>2</v>
      </c>
      <c r="W334" s="54">
        <f t="shared" si="579"/>
        <v>1</v>
      </c>
      <c r="X334" s="54">
        <f t="shared" si="580"/>
        <v>0</v>
      </c>
      <c r="Y334" s="54">
        <f t="shared" si="557"/>
        <v>0</v>
      </c>
      <c r="Z334" s="54">
        <f t="shared" si="558"/>
        <v>0</v>
      </c>
      <c r="AA334" s="54">
        <f t="shared" si="559"/>
        <v>0</v>
      </c>
      <c r="AB334" s="54">
        <f t="shared" si="560"/>
        <v>0</v>
      </c>
      <c r="AC334" s="55">
        <v>28</v>
      </c>
      <c r="AD334" s="54" t="str">
        <f t="shared" si="561"/>
        <v>Manel García</v>
      </c>
      <c r="AE334" s="12">
        <v>10</v>
      </c>
      <c r="AF334" s="12">
        <v>10</v>
      </c>
      <c r="AG334" s="12">
        <v>2</v>
      </c>
      <c r="AH334" s="54">
        <f t="shared" si="562"/>
        <v>22</v>
      </c>
      <c r="AI334" s="54">
        <f t="shared" si="563"/>
        <v>2</v>
      </c>
      <c r="AJ334" s="54">
        <f t="shared" si="564"/>
        <v>0</v>
      </c>
      <c r="AK334" s="54">
        <f t="shared" si="565"/>
        <v>0</v>
      </c>
      <c r="AL334" s="54">
        <f t="shared" si="566"/>
        <v>0</v>
      </c>
      <c r="AM334" s="54">
        <f t="shared" si="567"/>
        <v>1</v>
      </c>
      <c r="AN334" s="54">
        <f t="shared" si="568"/>
        <v>0</v>
      </c>
      <c r="AO334" s="54">
        <f t="shared" si="569"/>
        <v>0</v>
      </c>
      <c r="AP334" s="54">
        <f t="shared" si="570"/>
        <v>68</v>
      </c>
      <c r="AQ334" s="54">
        <f t="shared" si="571"/>
        <v>7.5555555555555554</v>
      </c>
      <c r="AR334" s="58">
        <f t="shared" si="572"/>
        <v>5</v>
      </c>
      <c r="AS334" s="1">
        <f t="shared" si="573"/>
        <v>2</v>
      </c>
      <c r="AT334" s="1">
        <f t="shared" si="574"/>
        <v>1</v>
      </c>
      <c r="AU334" s="1">
        <f t="shared" si="575"/>
        <v>0</v>
      </c>
      <c r="AV334" s="1">
        <f t="shared" si="576"/>
        <v>1</v>
      </c>
      <c r="AW334" s="1">
        <f t="shared" si="577"/>
        <v>0</v>
      </c>
      <c r="AX334" s="1">
        <f t="shared" si="578"/>
        <v>0</v>
      </c>
      <c r="AY334" s="1" t="str">
        <f t="shared" si="509"/>
        <v>Manel García</v>
      </c>
      <c r="AZ334" s="1" t="b">
        <f t="shared" si="510"/>
        <v>0</v>
      </c>
      <c r="BA334" s="1" t="str">
        <f t="shared" si="511"/>
        <v>Manel García</v>
      </c>
      <c r="BB334" s="1">
        <f t="shared" si="512"/>
        <v>9</v>
      </c>
    </row>
    <row r="335" spans="1:54" ht="12.75" customHeight="1">
      <c r="A335" s="178"/>
      <c r="B335" s="55">
        <v>29</v>
      </c>
      <c r="C335" s="55">
        <v>11</v>
      </c>
      <c r="D335" s="54" t="str">
        <f>VLOOKUP((B335*10)+3,'Llistat de jugadors'!$O$3:$AQ$322,29,0)</f>
        <v>Pau Gallego</v>
      </c>
      <c r="E335" s="13">
        <v>6</v>
      </c>
      <c r="F335" s="13">
        <v>10</v>
      </c>
      <c r="G335" s="13">
        <v>10</v>
      </c>
      <c r="H335" s="55">
        <f t="shared" si="547"/>
        <v>26</v>
      </c>
      <c r="I335" s="54">
        <f t="shared" si="548"/>
        <v>2</v>
      </c>
      <c r="J335" s="54">
        <f t="shared" si="549"/>
        <v>1</v>
      </c>
      <c r="K335" s="54">
        <f t="shared" si="550"/>
        <v>0</v>
      </c>
      <c r="L335" s="54">
        <f t="shared" si="551"/>
        <v>0</v>
      </c>
      <c r="M335" s="54">
        <f t="shared" si="552"/>
        <v>0</v>
      </c>
      <c r="N335" s="54">
        <f t="shared" si="553"/>
        <v>0</v>
      </c>
      <c r="O335" s="54">
        <f t="shared" si="554"/>
        <v>0</v>
      </c>
      <c r="P335" s="55">
        <v>29</v>
      </c>
      <c r="Q335" s="54" t="str">
        <f t="shared" si="555"/>
        <v>Pau Gallego</v>
      </c>
      <c r="R335" s="12">
        <v>10</v>
      </c>
      <c r="S335" s="12">
        <v>10</v>
      </c>
      <c r="T335" s="12">
        <v>10</v>
      </c>
      <c r="U335" s="54">
        <f t="shared" si="556"/>
        <v>30</v>
      </c>
      <c r="V335" s="54">
        <f t="shared" si="508"/>
        <v>3</v>
      </c>
      <c r="W335" s="54">
        <f t="shared" si="579"/>
        <v>0</v>
      </c>
      <c r="X335" s="54">
        <f t="shared" si="580"/>
        <v>0</v>
      </c>
      <c r="Y335" s="54">
        <f t="shared" si="557"/>
        <v>0</v>
      </c>
      <c r="Z335" s="54">
        <f t="shared" si="558"/>
        <v>0</v>
      </c>
      <c r="AA335" s="54">
        <f t="shared" si="559"/>
        <v>0</v>
      </c>
      <c r="AB335" s="54">
        <f t="shared" si="560"/>
        <v>0</v>
      </c>
      <c r="AC335" s="55">
        <v>29</v>
      </c>
      <c r="AD335" s="54" t="str">
        <f t="shared" si="561"/>
        <v>Pau Gallego</v>
      </c>
      <c r="AE335" s="12">
        <v>10</v>
      </c>
      <c r="AF335" s="12">
        <v>10</v>
      </c>
      <c r="AG335" s="12">
        <v>1</v>
      </c>
      <c r="AH335" s="54">
        <f t="shared" si="562"/>
        <v>21</v>
      </c>
      <c r="AI335" s="54">
        <f t="shared" si="563"/>
        <v>2</v>
      </c>
      <c r="AJ335" s="54">
        <f t="shared" si="564"/>
        <v>0</v>
      </c>
      <c r="AK335" s="54">
        <f t="shared" si="565"/>
        <v>0</v>
      </c>
      <c r="AL335" s="54">
        <f t="shared" si="566"/>
        <v>0</v>
      </c>
      <c r="AM335" s="54">
        <f t="shared" si="567"/>
        <v>0</v>
      </c>
      <c r="AN335" s="54">
        <f t="shared" si="568"/>
        <v>1</v>
      </c>
      <c r="AO335" s="54">
        <f t="shared" si="569"/>
        <v>0</v>
      </c>
      <c r="AP335" s="54">
        <f t="shared" si="570"/>
        <v>77</v>
      </c>
      <c r="AQ335" s="54">
        <f t="shared" si="571"/>
        <v>8.5555555555555554</v>
      </c>
      <c r="AR335" s="58">
        <f t="shared" si="572"/>
        <v>7</v>
      </c>
      <c r="AS335" s="1">
        <f t="shared" si="573"/>
        <v>1</v>
      </c>
      <c r="AT335" s="1">
        <f t="shared" si="574"/>
        <v>0</v>
      </c>
      <c r="AU335" s="1">
        <f t="shared" si="575"/>
        <v>0</v>
      </c>
      <c r="AV335" s="1">
        <f t="shared" si="576"/>
        <v>0</v>
      </c>
      <c r="AW335" s="1">
        <f t="shared" si="577"/>
        <v>1</v>
      </c>
      <c r="AX335" s="1">
        <f t="shared" si="578"/>
        <v>0</v>
      </c>
      <c r="AY335" s="1" t="str">
        <f t="shared" si="509"/>
        <v>Pau Gallego</v>
      </c>
      <c r="AZ335" s="1" t="b">
        <f t="shared" si="510"/>
        <v>0</v>
      </c>
      <c r="BA335" s="1" t="str">
        <f t="shared" si="511"/>
        <v>Pau Gallego</v>
      </c>
      <c r="BB335" s="1">
        <f t="shared" si="512"/>
        <v>9</v>
      </c>
    </row>
    <row r="336" spans="1:54" ht="12.75" customHeight="1">
      <c r="A336" s="178"/>
      <c r="B336" s="55">
        <v>30</v>
      </c>
      <c r="C336" s="55">
        <v>12</v>
      </c>
      <c r="D336" s="54" t="str">
        <f>VLOOKUP((B336*10)+3,'Llistat de jugadors'!$O$3:$AQ$322,29,0)</f>
        <v>Cristian Luna</v>
      </c>
      <c r="E336" s="13">
        <v>6</v>
      </c>
      <c r="F336" s="13">
        <v>6</v>
      </c>
      <c r="G336" s="13">
        <v>4</v>
      </c>
      <c r="H336" s="55">
        <f t="shared" si="547"/>
        <v>16</v>
      </c>
      <c r="I336" s="54">
        <f t="shared" si="548"/>
        <v>0</v>
      </c>
      <c r="J336" s="54">
        <f t="shared" si="549"/>
        <v>2</v>
      </c>
      <c r="K336" s="54">
        <f t="shared" si="550"/>
        <v>1</v>
      </c>
      <c r="L336" s="54">
        <f t="shared" si="551"/>
        <v>0</v>
      </c>
      <c r="M336" s="54">
        <f t="shared" si="552"/>
        <v>0</v>
      </c>
      <c r="N336" s="54">
        <f t="shared" si="553"/>
        <v>0</v>
      </c>
      <c r="O336" s="54">
        <f t="shared" si="554"/>
        <v>0</v>
      </c>
      <c r="P336" s="55">
        <v>30</v>
      </c>
      <c r="Q336" s="54" t="str">
        <f t="shared" si="555"/>
        <v>Cristian Luna</v>
      </c>
      <c r="R336" s="12">
        <v>4</v>
      </c>
      <c r="S336" s="12">
        <v>6</v>
      </c>
      <c r="T336" s="12">
        <v>10</v>
      </c>
      <c r="U336" s="54">
        <f t="shared" si="556"/>
        <v>20</v>
      </c>
      <c r="V336" s="54">
        <f t="shared" si="508"/>
        <v>1</v>
      </c>
      <c r="W336" s="54">
        <f t="shared" si="579"/>
        <v>1</v>
      </c>
      <c r="X336" s="54">
        <f t="shared" si="580"/>
        <v>1</v>
      </c>
      <c r="Y336" s="54">
        <f t="shared" si="557"/>
        <v>0</v>
      </c>
      <c r="Z336" s="54">
        <f t="shared" si="558"/>
        <v>0</v>
      </c>
      <c r="AA336" s="54">
        <f t="shared" si="559"/>
        <v>0</v>
      </c>
      <c r="AB336" s="54">
        <f t="shared" si="560"/>
        <v>0</v>
      </c>
      <c r="AC336" s="55">
        <v>30</v>
      </c>
      <c r="AD336" s="54" t="str">
        <f t="shared" si="561"/>
        <v>Cristian Luna</v>
      </c>
      <c r="AE336" s="12">
        <v>6</v>
      </c>
      <c r="AF336" s="12">
        <v>6</v>
      </c>
      <c r="AG336" s="12">
        <v>10</v>
      </c>
      <c r="AH336" s="54">
        <f t="shared" si="562"/>
        <v>22</v>
      </c>
      <c r="AI336" s="54">
        <f t="shared" si="563"/>
        <v>1</v>
      </c>
      <c r="AJ336" s="54">
        <f t="shared" si="564"/>
        <v>2</v>
      </c>
      <c r="AK336" s="54">
        <f t="shared" si="565"/>
        <v>0</v>
      </c>
      <c r="AL336" s="54">
        <f t="shared" si="566"/>
        <v>0</v>
      </c>
      <c r="AM336" s="54">
        <f t="shared" si="567"/>
        <v>0</v>
      </c>
      <c r="AN336" s="54">
        <f t="shared" si="568"/>
        <v>0</v>
      </c>
      <c r="AO336" s="54">
        <f t="shared" si="569"/>
        <v>0</v>
      </c>
      <c r="AP336" s="54">
        <f t="shared" si="570"/>
        <v>58</v>
      </c>
      <c r="AQ336" s="54">
        <f t="shared" si="571"/>
        <v>6.4444444444444446</v>
      </c>
      <c r="AR336" s="58">
        <f t="shared" si="572"/>
        <v>2</v>
      </c>
      <c r="AS336" s="1">
        <f t="shared" si="573"/>
        <v>5</v>
      </c>
      <c r="AT336" s="1">
        <f t="shared" si="574"/>
        <v>2</v>
      </c>
      <c r="AU336" s="1">
        <f t="shared" si="575"/>
        <v>0</v>
      </c>
      <c r="AV336" s="1">
        <f t="shared" si="576"/>
        <v>0</v>
      </c>
      <c r="AW336" s="1">
        <f t="shared" si="577"/>
        <v>0</v>
      </c>
      <c r="AX336" s="1">
        <f t="shared" si="578"/>
        <v>0</v>
      </c>
      <c r="AY336" s="1" t="str">
        <f t="shared" si="509"/>
        <v>Cristian Luna</v>
      </c>
      <c r="AZ336" s="1" t="b">
        <f t="shared" si="510"/>
        <v>0</v>
      </c>
      <c r="BA336" s="1" t="str">
        <f t="shared" si="511"/>
        <v>Cristian Luna</v>
      </c>
      <c r="BB336" s="1">
        <f t="shared" si="512"/>
        <v>9</v>
      </c>
    </row>
    <row r="337" spans="1:54" ht="12.75" customHeight="1">
      <c r="A337" s="178"/>
      <c r="B337" s="55">
        <v>31</v>
      </c>
      <c r="C337" s="55">
        <v>13</v>
      </c>
      <c r="D337" s="54" t="str">
        <f>VLOOKUP((B337*10)+3,'Llistat de jugadors'!$O$3:$AQ$322,29,0)</f>
        <v>Montse Rodríguez</v>
      </c>
      <c r="E337" s="13">
        <v>4</v>
      </c>
      <c r="F337" s="13">
        <v>3</v>
      </c>
      <c r="G337" s="13">
        <v>10</v>
      </c>
      <c r="H337" s="55">
        <f t="shared" ref="H337:H346" si="581">E337+F337+G337</f>
        <v>17</v>
      </c>
      <c r="I337" s="54">
        <f t="shared" ref="I337:I346" si="582">COUNTIF(E337:G337,10)</f>
        <v>1</v>
      </c>
      <c r="J337" s="54">
        <f t="shared" ref="J337:J346" si="583">COUNTIF(E337:G337,6)</f>
        <v>0</v>
      </c>
      <c r="K337" s="54">
        <f t="shared" ref="K337:K346" si="584">COUNTIF(E337:G337,4)</f>
        <v>1</v>
      </c>
      <c r="L337" s="54">
        <f t="shared" ref="L337:L346" si="585">COUNTIF(E337:G337,3)</f>
        <v>1</v>
      </c>
      <c r="M337" s="54">
        <f t="shared" ref="M337:M346" si="586">COUNTIF(E337:G337,2)</f>
        <v>0</v>
      </c>
      <c r="N337" s="54">
        <f t="shared" ref="N337:N346" si="587">COUNTIF(E337:G337,1)</f>
        <v>0</v>
      </c>
      <c r="O337" s="54">
        <f t="shared" ref="O337:O346" si="588">COUNTIF(E337:G337,0)</f>
        <v>0</v>
      </c>
      <c r="P337" s="55">
        <v>31</v>
      </c>
      <c r="Q337" s="54" t="str">
        <f t="shared" ref="Q337:Q346" si="589">D337</f>
        <v>Montse Rodríguez</v>
      </c>
      <c r="R337" s="12">
        <v>4</v>
      </c>
      <c r="S337" s="12">
        <v>10</v>
      </c>
      <c r="T337" s="12">
        <v>1</v>
      </c>
      <c r="U337" s="54">
        <f t="shared" ref="U337:U346" si="590">R337+S337+T337</f>
        <v>15</v>
      </c>
      <c r="V337" s="54">
        <f t="shared" ref="V337:V346" si="591">COUNTIF(R337:T337,10)</f>
        <v>1</v>
      </c>
      <c r="W337" s="54">
        <f t="shared" ref="W337:W346" si="592">COUNTIF(R337:T337,6)</f>
        <v>0</v>
      </c>
      <c r="X337" s="54">
        <f t="shared" ref="X337:X346" si="593">COUNTIF(R337:T337,4)</f>
        <v>1</v>
      </c>
      <c r="Y337" s="54">
        <f t="shared" ref="Y337:Y346" si="594">COUNTIF(R337:T337,3)</f>
        <v>0</v>
      </c>
      <c r="Z337" s="54">
        <f t="shared" ref="Z337:Z346" si="595">COUNTIF(R337:T337,2)</f>
        <v>0</v>
      </c>
      <c r="AA337" s="54">
        <f t="shared" ref="AA337:AA346" si="596">COUNTIF(R337:T337,1)</f>
        <v>1</v>
      </c>
      <c r="AB337" s="54">
        <f t="shared" ref="AB337:AB346" si="597">COUNTIF(R337:T337,0)</f>
        <v>0</v>
      </c>
      <c r="AC337" s="55">
        <v>31</v>
      </c>
      <c r="AD337" s="54" t="str">
        <f t="shared" si="561"/>
        <v>Montse Rodríguez</v>
      </c>
      <c r="AE337" s="12">
        <v>3</v>
      </c>
      <c r="AF337" s="12">
        <v>4</v>
      </c>
      <c r="AG337" s="12">
        <v>6</v>
      </c>
      <c r="AH337" s="54">
        <f t="shared" ref="AH337:AH346" si="598">AE337+AF337+AG337</f>
        <v>13</v>
      </c>
      <c r="AI337" s="54">
        <f t="shared" ref="AI337:AI346" si="599">COUNTIF(AE337:AG337,10)</f>
        <v>0</v>
      </c>
      <c r="AJ337" s="54">
        <f t="shared" ref="AJ337:AJ346" si="600">COUNTIF(AE337:AG337,6)</f>
        <v>1</v>
      </c>
      <c r="AK337" s="54">
        <f t="shared" ref="AK337:AK346" si="601">COUNTIF(AE337:AG337,4)</f>
        <v>1</v>
      </c>
      <c r="AL337" s="54">
        <f t="shared" ref="AL337:AL346" si="602">COUNTIF(AE337:AG337,3)</f>
        <v>1</v>
      </c>
      <c r="AM337" s="54">
        <f t="shared" ref="AM337:AM346" si="603">COUNTIF(AE337:AG337,2)</f>
        <v>0</v>
      </c>
      <c r="AN337" s="54">
        <f t="shared" ref="AN337:AN346" si="604">COUNTIF(AE337:AG337,1)</f>
        <v>0</v>
      </c>
      <c r="AO337" s="54">
        <f t="shared" ref="AO337:AO346" si="605">COUNTIF(AE337:AG337,0)</f>
        <v>0</v>
      </c>
      <c r="AP337" s="54">
        <f t="shared" ref="AP337:AP346" si="606">H337+U337+AH337</f>
        <v>45</v>
      </c>
      <c r="AQ337" s="54">
        <f t="shared" ref="AQ337:AQ346" si="607">AVERAGE(E337:G337,R337:T337,AE337:AG337)</f>
        <v>5</v>
      </c>
      <c r="AR337" s="58">
        <f t="shared" ref="AR337:AR346" si="608">I337+V337+AI337</f>
        <v>2</v>
      </c>
      <c r="AS337" s="1">
        <f t="shared" ref="AS337:AS346" si="609">J337+W337+AJ337</f>
        <v>1</v>
      </c>
      <c r="AT337" s="1">
        <f t="shared" ref="AT337:AT346" si="610">K337+X337+AK337</f>
        <v>3</v>
      </c>
      <c r="AU337" s="1">
        <f t="shared" ref="AU337:AU346" si="611">L337+Y337+AL337</f>
        <v>2</v>
      </c>
      <c r="AV337" s="1">
        <f t="shared" ref="AV337:AV346" si="612">M337+Z337+AM337</f>
        <v>0</v>
      </c>
      <c r="AW337" s="1">
        <f t="shared" ref="AW337:AW346" si="613">N337+AA337+AN337</f>
        <v>1</v>
      </c>
      <c r="AX337" s="1">
        <f t="shared" ref="AX337:AX346" si="614">O337+AB337+AO337</f>
        <v>0</v>
      </c>
      <c r="AY337" s="1" t="str">
        <f t="shared" si="509"/>
        <v>Montse Rodríguez</v>
      </c>
      <c r="AZ337" s="1" t="b">
        <f t="shared" si="510"/>
        <v>0</v>
      </c>
      <c r="BA337" s="1" t="str">
        <f t="shared" si="511"/>
        <v>Montse Rodríguez</v>
      </c>
      <c r="BB337" s="1">
        <f t="shared" si="512"/>
        <v>9</v>
      </c>
    </row>
    <row r="338" spans="1:54" ht="12.75" customHeight="1">
      <c r="A338" s="178"/>
      <c r="B338" s="55">
        <v>32</v>
      </c>
      <c r="C338" s="55">
        <v>14</v>
      </c>
      <c r="D338" s="54" t="str">
        <f>VLOOKUP((B338*10)+3,'Llistat de jugadors'!$O$3:$AQ$322,29,0)</f>
        <v>Maria Gallart</v>
      </c>
      <c r="E338" s="13">
        <v>2</v>
      </c>
      <c r="F338" s="13">
        <v>3</v>
      </c>
      <c r="G338" s="13">
        <v>10</v>
      </c>
      <c r="H338" s="55">
        <f t="shared" si="581"/>
        <v>15</v>
      </c>
      <c r="I338" s="54">
        <f t="shared" si="582"/>
        <v>1</v>
      </c>
      <c r="J338" s="54">
        <f t="shared" si="583"/>
        <v>0</v>
      </c>
      <c r="K338" s="54">
        <f t="shared" si="584"/>
        <v>0</v>
      </c>
      <c r="L338" s="54">
        <f t="shared" si="585"/>
        <v>1</v>
      </c>
      <c r="M338" s="54">
        <f t="shared" si="586"/>
        <v>1</v>
      </c>
      <c r="N338" s="54">
        <f t="shared" si="587"/>
        <v>0</v>
      </c>
      <c r="O338" s="54">
        <f t="shared" si="588"/>
        <v>0</v>
      </c>
      <c r="P338" s="55">
        <v>32</v>
      </c>
      <c r="Q338" s="54" t="str">
        <f t="shared" si="589"/>
        <v>Maria Gallart</v>
      </c>
      <c r="R338" s="12">
        <v>2</v>
      </c>
      <c r="S338" s="12">
        <v>0</v>
      </c>
      <c r="T338" s="12">
        <v>4</v>
      </c>
      <c r="U338" s="54">
        <f t="shared" si="590"/>
        <v>6</v>
      </c>
      <c r="V338" s="54">
        <f t="shared" si="591"/>
        <v>0</v>
      </c>
      <c r="W338" s="54">
        <f t="shared" si="592"/>
        <v>0</v>
      </c>
      <c r="X338" s="54">
        <f t="shared" si="593"/>
        <v>1</v>
      </c>
      <c r="Y338" s="54">
        <f t="shared" si="594"/>
        <v>0</v>
      </c>
      <c r="Z338" s="54">
        <f t="shared" si="595"/>
        <v>1</v>
      </c>
      <c r="AA338" s="54">
        <f t="shared" si="596"/>
        <v>0</v>
      </c>
      <c r="AB338" s="54">
        <f t="shared" si="597"/>
        <v>1</v>
      </c>
      <c r="AC338" s="55">
        <v>32</v>
      </c>
      <c r="AD338" s="54" t="str">
        <f t="shared" si="561"/>
        <v>Maria Gallart</v>
      </c>
      <c r="AE338" s="12">
        <v>1</v>
      </c>
      <c r="AF338" s="12">
        <v>0</v>
      </c>
      <c r="AG338" s="12">
        <v>4</v>
      </c>
      <c r="AH338" s="54">
        <f t="shared" si="598"/>
        <v>5</v>
      </c>
      <c r="AI338" s="54">
        <f t="shared" si="599"/>
        <v>0</v>
      </c>
      <c r="AJ338" s="54">
        <f t="shared" si="600"/>
        <v>0</v>
      </c>
      <c r="AK338" s="54">
        <f t="shared" si="601"/>
        <v>1</v>
      </c>
      <c r="AL338" s="54">
        <f t="shared" si="602"/>
        <v>0</v>
      </c>
      <c r="AM338" s="54">
        <f t="shared" si="603"/>
        <v>0</v>
      </c>
      <c r="AN338" s="54">
        <f t="shared" si="604"/>
        <v>1</v>
      </c>
      <c r="AO338" s="54">
        <f t="shared" si="605"/>
        <v>1</v>
      </c>
      <c r="AP338" s="54">
        <f t="shared" si="606"/>
        <v>26</v>
      </c>
      <c r="AQ338" s="54">
        <f t="shared" si="607"/>
        <v>2.8888888888888888</v>
      </c>
      <c r="AR338" s="58">
        <f t="shared" si="608"/>
        <v>1</v>
      </c>
      <c r="AS338" s="1">
        <f t="shared" si="609"/>
        <v>0</v>
      </c>
      <c r="AT338" s="1">
        <f t="shared" si="610"/>
        <v>2</v>
      </c>
      <c r="AU338" s="1">
        <f t="shared" si="611"/>
        <v>1</v>
      </c>
      <c r="AV338" s="1">
        <f t="shared" si="612"/>
        <v>2</v>
      </c>
      <c r="AW338" s="1">
        <f t="shared" si="613"/>
        <v>1</v>
      </c>
      <c r="AX338" s="1">
        <f t="shared" si="614"/>
        <v>2</v>
      </c>
      <c r="AY338" s="1" t="str">
        <f t="shared" si="509"/>
        <v>Maria Gallart</v>
      </c>
      <c r="AZ338" s="1" t="b">
        <f t="shared" si="510"/>
        <v>0</v>
      </c>
      <c r="BA338" s="1" t="str">
        <f t="shared" si="511"/>
        <v>Maria Gallart</v>
      </c>
      <c r="BB338" s="1">
        <f t="shared" si="512"/>
        <v>9</v>
      </c>
    </row>
    <row r="339" spans="1:54" ht="12.75" customHeight="1">
      <c r="A339" s="178"/>
      <c r="B339" s="55">
        <v>33</v>
      </c>
      <c r="C339" s="55">
        <v>15</v>
      </c>
      <c r="D339" s="54" t="str">
        <f>VLOOKUP((B339*10)+3,'Llistat de jugadors'!$O$3:$AQ$322,29,0)</f>
        <v>Héctor Mateo</v>
      </c>
      <c r="E339" s="13">
        <v>10</v>
      </c>
      <c r="F339" s="13">
        <v>4</v>
      </c>
      <c r="G339" s="13">
        <v>2</v>
      </c>
      <c r="H339" s="55">
        <f t="shared" si="581"/>
        <v>16</v>
      </c>
      <c r="I339" s="54">
        <f t="shared" si="582"/>
        <v>1</v>
      </c>
      <c r="J339" s="54">
        <f t="shared" si="583"/>
        <v>0</v>
      </c>
      <c r="K339" s="54">
        <f t="shared" si="584"/>
        <v>1</v>
      </c>
      <c r="L339" s="54">
        <f t="shared" si="585"/>
        <v>0</v>
      </c>
      <c r="M339" s="54">
        <f t="shared" si="586"/>
        <v>1</v>
      </c>
      <c r="N339" s="54">
        <f t="shared" si="587"/>
        <v>0</v>
      </c>
      <c r="O339" s="54">
        <f t="shared" si="588"/>
        <v>0</v>
      </c>
      <c r="P339" s="55">
        <v>33</v>
      </c>
      <c r="Q339" s="54" t="str">
        <f t="shared" si="589"/>
        <v>Héctor Mateo</v>
      </c>
      <c r="R339" s="12">
        <v>10</v>
      </c>
      <c r="S339" s="12">
        <v>3</v>
      </c>
      <c r="T339" s="12">
        <v>4</v>
      </c>
      <c r="U339" s="54">
        <f t="shared" si="590"/>
        <v>17</v>
      </c>
      <c r="V339" s="54">
        <f t="shared" si="591"/>
        <v>1</v>
      </c>
      <c r="W339" s="54">
        <f t="shared" si="592"/>
        <v>0</v>
      </c>
      <c r="X339" s="54">
        <f t="shared" si="593"/>
        <v>1</v>
      </c>
      <c r="Y339" s="54">
        <f t="shared" si="594"/>
        <v>1</v>
      </c>
      <c r="Z339" s="54">
        <f t="shared" si="595"/>
        <v>0</v>
      </c>
      <c r="AA339" s="54">
        <f t="shared" si="596"/>
        <v>0</v>
      </c>
      <c r="AB339" s="54">
        <f t="shared" si="597"/>
        <v>0</v>
      </c>
      <c r="AC339" s="55">
        <v>33</v>
      </c>
      <c r="AD339" s="54" t="str">
        <f t="shared" si="561"/>
        <v>Héctor Mateo</v>
      </c>
      <c r="AE339" s="12">
        <v>3</v>
      </c>
      <c r="AF339" s="12">
        <v>10</v>
      </c>
      <c r="AG339" s="12">
        <v>4</v>
      </c>
      <c r="AH339" s="54">
        <f t="shared" si="598"/>
        <v>17</v>
      </c>
      <c r="AI339" s="54">
        <f t="shared" si="599"/>
        <v>1</v>
      </c>
      <c r="AJ339" s="54">
        <f t="shared" si="600"/>
        <v>0</v>
      </c>
      <c r="AK339" s="54">
        <f t="shared" si="601"/>
        <v>1</v>
      </c>
      <c r="AL339" s="54">
        <f t="shared" si="602"/>
        <v>1</v>
      </c>
      <c r="AM339" s="54">
        <f t="shared" si="603"/>
        <v>0</v>
      </c>
      <c r="AN339" s="54">
        <f t="shared" si="604"/>
        <v>0</v>
      </c>
      <c r="AO339" s="54">
        <f t="shared" si="605"/>
        <v>0</v>
      </c>
      <c r="AP339" s="54">
        <f t="shared" si="606"/>
        <v>50</v>
      </c>
      <c r="AQ339" s="54">
        <f t="shared" si="607"/>
        <v>5.5555555555555554</v>
      </c>
      <c r="AR339" s="58">
        <f t="shared" si="608"/>
        <v>3</v>
      </c>
      <c r="AS339" s="1">
        <f t="shared" si="609"/>
        <v>0</v>
      </c>
      <c r="AT339" s="1">
        <f t="shared" si="610"/>
        <v>3</v>
      </c>
      <c r="AU339" s="1">
        <f t="shared" si="611"/>
        <v>2</v>
      </c>
      <c r="AV339" s="1">
        <f t="shared" si="612"/>
        <v>1</v>
      </c>
      <c r="AW339" s="1">
        <f t="shared" si="613"/>
        <v>0</v>
      </c>
      <c r="AX339" s="1">
        <f t="shared" si="614"/>
        <v>0</v>
      </c>
      <c r="AY339" s="1" t="str">
        <f t="shared" si="509"/>
        <v>Héctor Mateo</v>
      </c>
      <c r="AZ339" s="1" t="b">
        <f t="shared" si="510"/>
        <v>0</v>
      </c>
      <c r="BA339" s="1" t="str">
        <f t="shared" si="511"/>
        <v>Héctor Mateo</v>
      </c>
      <c r="BB339" s="1">
        <f t="shared" si="512"/>
        <v>9</v>
      </c>
    </row>
    <row r="340" spans="1:54" ht="12.75" customHeight="1">
      <c r="A340" s="178"/>
      <c r="B340" s="55">
        <v>34</v>
      </c>
      <c r="C340" s="55">
        <v>16</v>
      </c>
      <c r="D340" s="54" t="str">
        <f>VLOOKUP((B340*10)+3,'Llistat de jugadors'!$O$3:$AQ$322,29,0)</f>
        <v>Meritxell Torroella</v>
      </c>
      <c r="E340" s="13">
        <v>3</v>
      </c>
      <c r="F340" s="13">
        <v>10</v>
      </c>
      <c r="G340" s="13">
        <v>10</v>
      </c>
      <c r="H340" s="55">
        <f t="shared" si="581"/>
        <v>23</v>
      </c>
      <c r="I340" s="54">
        <f t="shared" si="582"/>
        <v>2</v>
      </c>
      <c r="J340" s="54">
        <f t="shared" si="583"/>
        <v>0</v>
      </c>
      <c r="K340" s="54">
        <f t="shared" si="584"/>
        <v>0</v>
      </c>
      <c r="L340" s="54">
        <f t="shared" si="585"/>
        <v>1</v>
      </c>
      <c r="M340" s="54">
        <f t="shared" si="586"/>
        <v>0</v>
      </c>
      <c r="N340" s="54">
        <f t="shared" si="587"/>
        <v>0</v>
      </c>
      <c r="O340" s="54">
        <f t="shared" si="588"/>
        <v>0</v>
      </c>
      <c r="P340" s="55">
        <v>34</v>
      </c>
      <c r="Q340" s="54" t="str">
        <f t="shared" si="589"/>
        <v>Meritxell Torroella</v>
      </c>
      <c r="R340" s="12">
        <v>2</v>
      </c>
      <c r="S340" s="12">
        <v>10</v>
      </c>
      <c r="T340" s="12">
        <v>4</v>
      </c>
      <c r="U340" s="54">
        <f t="shared" si="590"/>
        <v>16</v>
      </c>
      <c r="V340" s="54">
        <f t="shared" si="591"/>
        <v>1</v>
      </c>
      <c r="W340" s="54">
        <f t="shared" si="592"/>
        <v>0</v>
      </c>
      <c r="X340" s="54">
        <f t="shared" si="593"/>
        <v>1</v>
      </c>
      <c r="Y340" s="54">
        <f t="shared" si="594"/>
        <v>0</v>
      </c>
      <c r="Z340" s="54">
        <f t="shared" si="595"/>
        <v>1</v>
      </c>
      <c r="AA340" s="54">
        <f t="shared" si="596"/>
        <v>0</v>
      </c>
      <c r="AB340" s="54">
        <f t="shared" si="597"/>
        <v>0</v>
      </c>
      <c r="AC340" s="55">
        <v>34</v>
      </c>
      <c r="AD340" s="54" t="str">
        <f t="shared" si="561"/>
        <v>Meritxell Torroella</v>
      </c>
      <c r="AE340" s="12">
        <v>2</v>
      </c>
      <c r="AF340" s="12">
        <v>10</v>
      </c>
      <c r="AG340" s="12">
        <v>1</v>
      </c>
      <c r="AH340" s="54">
        <f t="shared" si="598"/>
        <v>13</v>
      </c>
      <c r="AI340" s="54">
        <f t="shared" si="599"/>
        <v>1</v>
      </c>
      <c r="AJ340" s="54">
        <f t="shared" si="600"/>
        <v>0</v>
      </c>
      <c r="AK340" s="54">
        <f t="shared" si="601"/>
        <v>0</v>
      </c>
      <c r="AL340" s="54">
        <f t="shared" si="602"/>
        <v>0</v>
      </c>
      <c r="AM340" s="54">
        <f t="shared" si="603"/>
        <v>1</v>
      </c>
      <c r="AN340" s="54">
        <f t="shared" si="604"/>
        <v>1</v>
      </c>
      <c r="AO340" s="54">
        <f t="shared" si="605"/>
        <v>0</v>
      </c>
      <c r="AP340" s="54">
        <f t="shared" si="606"/>
        <v>52</v>
      </c>
      <c r="AQ340" s="54">
        <f t="shared" si="607"/>
        <v>5.7777777777777777</v>
      </c>
      <c r="AR340" s="58">
        <f t="shared" si="608"/>
        <v>4</v>
      </c>
      <c r="AS340" s="1">
        <f t="shared" si="609"/>
        <v>0</v>
      </c>
      <c r="AT340" s="1">
        <f t="shared" si="610"/>
        <v>1</v>
      </c>
      <c r="AU340" s="1">
        <f t="shared" si="611"/>
        <v>1</v>
      </c>
      <c r="AV340" s="1">
        <f t="shared" si="612"/>
        <v>2</v>
      </c>
      <c r="AW340" s="1">
        <f t="shared" si="613"/>
        <v>1</v>
      </c>
      <c r="AX340" s="1">
        <f t="shared" si="614"/>
        <v>0</v>
      </c>
      <c r="AY340" s="1" t="str">
        <f t="shared" si="509"/>
        <v>Meritxell Torroella</v>
      </c>
      <c r="AZ340" s="1" t="b">
        <f t="shared" si="510"/>
        <v>0</v>
      </c>
      <c r="BA340" s="1" t="str">
        <f t="shared" si="511"/>
        <v>Meritxell Torroella</v>
      </c>
      <c r="BB340" s="1">
        <f t="shared" si="512"/>
        <v>9</v>
      </c>
    </row>
    <row r="341" spans="1:54" ht="12.75" customHeight="1">
      <c r="A341" s="178"/>
      <c r="B341" s="55">
        <v>35</v>
      </c>
      <c r="C341" s="55">
        <v>17</v>
      </c>
      <c r="D341" s="54" t="str">
        <f>VLOOKUP((B341*10)+3,'Llistat de jugadors'!$O$3:$AQ$322,29,0)</f>
        <v>Adrià Ruiz</v>
      </c>
      <c r="E341" s="13">
        <v>4</v>
      </c>
      <c r="F341" s="13">
        <v>4</v>
      </c>
      <c r="G341" s="13">
        <v>6</v>
      </c>
      <c r="H341" s="55">
        <f t="shared" si="581"/>
        <v>14</v>
      </c>
      <c r="I341" s="54">
        <f t="shared" si="582"/>
        <v>0</v>
      </c>
      <c r="J341" s="54">
        <f t="shared" si="583"/>
        <v>1</v>
      </c>
      <c r="K341" s="54">
        <f t="shared" si="584"/>
        <v>2</v>
      </c>
      <c r="L341" s="54">
        <f t="shared" si="585"/>
        <v>0</v>
      </c>
      <c r="M341" s="54">
        <f t="shared" si="586"/>
        <v>0</v>
      </c>
      <c r="N341" s="54">
        <f t="shared" si="587"/>
        <v>0</v>
      </c>
      <c r="O341" s="54">
        <f t="shared" si="588"/>
        <v>0</v>
      </c>
      <c r="P341" s="55">
        <v>35</v>
      </c>
      <c r="Q341" s="54" t="str">
        <f t="shared" si="589"/>
        <v>Adrià Ruiz</v>
      </c>
      <c r="R341" s="12">
        <v>4</v>
      </c>
      <c r="S341" s="12">
        <v>4</v>
      </c>
      <c r="T341" s="12">
        <v>10</v>
      </c>
      <c r="U341" s="54">
        <f t="shared" si="590"/>
        <v>18</v>
      </c>
      <c r="V341" s="54">
        <f t="shared" si="591"/>
        <v>1</v>
      </c>
      <c r="W341" s="54">
        <f t="shared" si="592"/>
        <v>0</v>
      </c>
      <c r="X341" s="54">
        <f t="shared" si="593"/>
        <v>2</v>
      </c>
      <c r="Y341" s="54">
        <f t="shared" si="594"/>
        <v>0</v>
      </c>
      <c r="Z341" s="54">
        <f t="shared" si="595"/>
        <v>0</v>
      </c>
      <c r="AA341" s="54">
        <f t="shared" si="596"/>
        <v>0</v>
      </c>
      <c r="AB341" s="54">
        <f t="shared" si="597"/>
        <v>0</v>
      </c>
      <c r="AC341" s="55">
        <v>35</v>
      </c>
      <c r="AD341" s="54" t="str">
        <f t="shared" si="561"/>
        <v>Adrià Ruiz</v>
      </c>
      <c r="AE341" s="12">
        <v>10</v>
      </c>
      <c r="AF341" s="12">
        <v>4</v>
      </c>
      <c r="AG341" s="12">
        <v>4</v>
      </c>
      <c r="AH341" s="54">
        <f t="shared" si="598"/>
        <v>18</v>
      </c>
      <c r="AI341" s="54">
        <f t="shared" si="599"/>
        <v>1</v>
      </c>
      <c r="AJ341" s="54">
        <f t="shared" si="600"/>
        <v>0</v>
      </c>
      <c r="AK341" s="54">
        <f t="shared" si="601"/>
        <v>2</v>
      </c>
      <c r="AL341" s="54">
        <f t="shared" si="602"/>
        <v>0</v>
      </c>
      <c r="AM341" s="54">
        <f t="shared" si="603"/>
        <v>0</v>
      </c>
      <c r="AN341" s="54">
        <f t="shared" si="604"/>
        <v>0</v>
      </c>
      <c r="AO341" s="54">
        <f t="shared" si="605"/>
        <v>0</v>
      </c>
      <c r="AP341" s="54">
        <f t="shared" si="606"/>
        <v>50</v>
      </c>
      <c r="AQ341" s="54">
        <f t="shared" si="607"/>
        <v>5.5555555555555554</v>
      </c>
      <c r="AR341" s="58">
        <f t="shared" si="608"/>
        <v>2</v>
      </c>
      <c r="AS341" s="1">
        <f t="shared" si="609"/>
        <v>1</v>
      </c>
      <c r="AT341" s="1">
        <f t="shared" si="610"/>
        <v>6</v>
      </c>
      <c r="AU341" s="1">
        <f t="shared" si="611"/>
        <v>0</v>
      </c>
      <c r="AV341" s="1">
        <f t="shared" si="612"/>
        <v>0</v>
      </c>
      <c r="AW341" s="1">
        <f t="shared" si="613"/>
        <v>0</v>
      </c>
      <c r="AX341" s="1">
        <f t="shared" si="614"/>
        <v>0</v>
      </c>
      <c r="AY341" s="1" t="str">
        <f t="shared" si="509"/>
        <v>Adrià Ruiz</v>
      </c>
      <c r="AZ341" s="1" t="b">
        <f t="shared" si="510"/>
        <v>0</v>
      </c>
      <c r="BA341" s="1" t="str">
        <f t="shared" si="511"/>
        <v>Adrià Ruiz</v>
      </c>
      <c r="BB341" s="1">
        <f t="shared" si="512"/>
        <v>9</v>
      </c>
    </row>
    <row r="342" spans="1:54" ht="12.75" customHeight="1">
      <c r="A342" s="178"/>
      <c r="B342" s="55">
        <v>36</v>
      </c>
      <c r="C342" s="55">
        <v>18</v>
      </c>
      <c r="D342" s="54" t="str">
        <f>VLOOKUP((B342*10)+3,'Llistat de jugadors'!$O$3:$AQ$322,29,0)</f>
        <v>Juan Manuel Esteban</v>
      </c>
      <c r="E342" s="13">
        <v>1</v>
      </c>
      <c r="F342" s="13">
        <v>4</v>
      </c>
      <c r="G342" s="13">
        <v>6</v>
      </c>
      <c r="H342" s="55">
        <f t="shared" si="581"/>
        <v>11</v>
      </c>
      <c r="I342" s="54">
        <f t="shared" si="582"/>
        <v>0</v>
      </c>
      <c r="J342" s="54">
        <f t="shared" si="583"/>
        <v>1</v>
      </c>
      <c r="K342" s="54">
        <f t="shared" si="584"/>
        <v>1</v>
      </c>
      <c r="L342" s="54">
        <f t="shared" si="585"/>
        <v>0</v>
      </c>
      <c r="M342" s="54">
        <f t="shared" si="586"/>
        <v>0</v>
      </c>
      <c r="N342" s="54">
        <f t="shared" si="587"/>
        <v>1</v>
      </c>
      <c r="O342" s="54">
        <f t="shared" si="588"/>
        <v>0</v>
      </c>
      <c r="P342" s="55">
        <v>36</v>
      </c>
      <c r="Q342" s="54" t="str">
        <f t="shared" si="589"/>
        <v>Juan Manuel Esteban</v>
      </c>
      <c r="R342" s="12">
        <v>10</v>
      </c>
      <c r="S342" s="12">
        <v>10</v>
      </c>
      <c r="T342" s="12">
        <v>4</v>
      </c>
      <c r="U342" s="54">
        <f t="shared" si="590"/>
        <v>24</v>
      </c>
      <c r="V342" s="54">
        <f t="shared" si="591"/>
        <v>2</v>
      </c>
      <c r="W342" s="54">
        <f t="shared" si="592"/>
        <v>0</v>
      </c>
      <c r="X342" s="54">
        <f t="shared" si="593"/>
        <v>1</v>
      </c>
      <c r="Y342" s="54">
        <f t="shared" si="594"/>
        <v>0</v>
      </c>
      <c r="Z342" s="54">
        <f t="shared" si="595"/>
        <v>0</v>
      </c>
      <c r="AA342" s="54">
        <f t="shared" si="596"/>
        <v>0</v>
      </c>
      <c r="AB342" s="54">
        <f t="shared" si="597"/>
        <v>0</v>
      </c>
      <c r="AC342" s="55">
        <v>36</v>
      </c>
      <c r="AD342" s="54" t="str">
        <f t="shared" si="561"/>
        <v>Juan Manuel Esteban</v>
      </c>
      <c r="AE342" s="12">
        <v>0</v>
      </c>
      <c r="AF342" s="12">
        <v>2</v>
      </c>
      <c r="AG342" s="12">
        <v>10</v>
      </c>
      <c r="AH342" s="54">
        <f t="shared" si="598"/>
        <v>12</v>
      </c>
      <c r="AI342" s="54">
        <f t="shared" si="599"/>
        <v>1</v>
      </c>
      <c r="AJ342" s="54">
        <f t="shared" si="600"/>
        <v>0</v>
      </c>
      <c r="AK342" s="54">
        <f t="shared" si="601"/>
        <v>0</v>
      </c>
      <c r="AL342" s="54">
        <f t="shared" si="602"/>
        <v>0</v>
      </c>
      <c r="AM342" s="54">
        <f t="shared" si="603"/>
        <v>1</v>
      </c>
      <c r="AN342" s="54">
        <f t="shared" si="604"/>
        <v>0</v>
      </c>
      <c r="AO342" s="54">
        <f t="shared" si="605"/>
        <v>1</v>
      </c>
      <c r="AP342" s="54">
        <f t="shared" si="606"/>
        <v>47</v>
      </c>
      <c r="AQ342" s="54">
        <f t="shared" si="607"/>
        <v>5.2222222222222223</v>
      </c>
      <c r="AR342" s="58">
        <f t="shared" si="608"/>
        <v>3</v>
      </c>
      <c r="AS342" s="1">
        <f t="shared" si="609"/>
        <v>1</v>
      </c>
      <c r="AT342" s="1">
        <f t="shared" si="610"/>
        <v>2</v>
      </c>
      <c r="AU342" s="1">
        <f t="shared" si="611"/>
        <v>0</v>
      </c>
      <c r="AV342" s="1">
        <f t="shared" si="612"/>
        <v>1</v>
      </c>
      <c r="AW342" s="1">
        <f t="shared" si="613"/>
        <v>1</v>
      </c>
      <c r="AX342" s="1">
        <f t="shared" si="614"/>
        <v>1</v>
      </c>
      <c r="AY342" s="1" t="str">
        <f t="shared" si="509"/>
        <v>Juan Manuel Esteban</v>
      </c>
      <c r="AZ342" s="1" t="b">
        <f t="shared" si="510"/>
        <v>0</v>
      </c>
      <c r="BA342" s="1" t="str">
        <f t="shared" si="511"/>
        <v>Juan Manuel Esteban</v>
      </c>
      <c r="BB342" s="1">
        <f t="shared" si="512"/>
        <v>9</v>
      </c>
    </row>
    <row r="343" spans="1:54" ht="12.75" customHeight="1">
      <c r="A343" s="178"/>
      <c r="B343" s="55">
        <v>37</v>
      </c>
      <c r="C343" s="55"/>
      <c r="D343" s="54" t="e">
        <f>VLOOKUP((B343*10)+3,'Llistat de jugadors'!$O$3:$AQ$322,29,0)</f>
        <v>#N/A</v>
      </c>
      <c r="E343" s="13"/>
      <c r="F343" s="13"/>
      <c r="G343" s="13"/>
      <c r="H343" s="55">
        <f t="shared" si="581"/>
        <v>0</v>
      </c>
      <c r="I343" s="54">
        <f t="shared" si="582"/>
        <v>0</v>
      </c>
      <c r="J343" s="54">
        <f t="shared" si="583"/>
        <v>0</v>
      </c>
      <c r="K343" s="54">
        <f t="shared" si="584"/>
        <v>0</v>
      </c>
      <c r="L343" s="54">
        <f t="shared" si="585"/>
        <v>0</v>
      </c>
      <c r="M343" s="54">
        <f t="shared" si="586"/>
        <v>0</v>
      </c>
      <c r="N343" s="54">
        <f t="shared" si="587"/>
        <v>0</v>
      </c>
      <c r="O343" s="54">
        <f t="shared" si="588"/>
        <v>0</v>
      </c>
      <c r="P343" s="55">
        <v>37</v>
      </c>
      <c r="Q343" s="54" t="e">
        <f t="shared" si="589"/>
        <v>#N/A</v>
      </c>
      <c r="R343" s="12"/>
      <c r="S343" s="12"/>
      <c r="T343" s="12"/>
      <c r="U343" s="54">
        <f t="shared" si="590"/>
        <v>0</v>
      </c>
      <c r="V343" s="54">
        <f t="shared" si="591"/>
        <v>0</v>
      </c>
      <c r="W343" s="54">
        <f t="shared" si="592"/>
        <v>0</v>
      </c>
      <c r="X343" s="54">
        <f t="shared" si="593"/>
        <v>0</v>
      </c>
      <c r="Y343" s="54">
        <f t="shared" si="594"/>
        <v>0</v>
      </c>
      <c r="Z343" s="54">
        <f t="shared" si="595"/>
        <v>0</v>
      </c>
      <c r="AA343" s="54">
        <f t="shared" si="596"/>
        <v>0</v>
      </c>
      <c r="AB343" s="54">
        <f t="shared" si="597"/>
        <v>0</v>
      </c>
      <c r="AC343" s="55">
        <v>37</v>
      </c>
      <c r="AD343" s="54" t="e">
        <f t="shared" si="561"/>
        <v>#N/A</v>
      </c>
      <c r="AE343" s="12"/>
      <c r="AF343" s="12"/>
      <c r="AG343" s="12"/>
      <c r="AH343" s="54">
        <f t="shared" si="598"/>
        <v>0</v>
      </c>
      <c r="AI343" s="54">
        <f t="shared" si="599"/>
        <v>0</v>
      </c>
      <c r="AJ343" s="54">
        <f t="shared" si="600"/>
        <v>0</v>
      </c>
      <c r="AK343" s="54">
        <f t="shared" si="601"/>
        <v>0</v>
      </c>
      <c r="AL343" s="54">
        <f t="shared" si="602"/>
        <v>0</v>
      </c>
      <c r="AM343" s="54">
        <f t="shared" si="603"/>
        <v>0</v>
      </c>
      <c r="AN343" s="54">
        <f t="shared" si="604"/>
        <v>0</v>
      </c>
      <c r="AO343" s="54">
        <f t="shared" si="605"/>
        <v>0</v>
      </c>
      <c r="AP343" s="54">
        <f t="shared" si="606"/>
        <v>0</v>
      </c>
      <c r="AQ343" s="54" t="e">
        <f t="shared" si="607"/>
        <v>#DIV/0!</v>
      </c>
      <c r="AR343" s="58">
        <f t="shared" si="608"/>
        <v>0</v>
      </c>
      <c r="AS343" s="1">
        <f t="shared" si="609"/>
        <v>0</v>
      </c>
      <c r="AT343" s="1">
        <f t="shared" si="610"/>
        <v>0</v>
      </c>
      <c r="AU343" s="1">
        <f t="shared" si="611"/>
        <v>0</v>
      </c>
      <c r="AV343" s="1">
        <f t="shared" si="612"/>
        <v>0</v>
      </c>
      <c r="AW343" s="1">
        <f t="shared" si="613"/>
        <v>0</v>
      </c>
      <c r="AX343" s="1">
        <f t="shared" si="614"/>
        <v>0</v>
      </c>
      <c r="AY343" s="1" t="str">
        <f t="shared" si="509"/>
        <v/>
      </c>
      <c r="AZ343" s="1" t="b">
        <f t="shared" si="510"/>
        <v>1</v>
      </c>
      <c r="BA343" s="1" t="str">
        <f t="shared" si="511"/>
        <v/>
      </c>
      <c r="BB343" s="1" t="str">
        <f t="shared" si="512"/>
        <v/>
      </c>
    </row>
    <row r="344" spans="1:54" ht="12.75" customHeight="1">
      <c r="A344" s="178"/>
      <c r="B344" s="55">
        <v>38</v>
      </c>
      <c r="C344" s="55"/>
      <c r="D344" s="54" t="e">
        <f>VLOOKUP((B344*10)+3,'Llistat de jugadors'!$O$3:$AQ$322,29,0)</f>
        <v>#N/A</v>
      </c>
      <c r="E344" s="13"/>
      <c r="F344" s="13"/>
      <c r="G344" s="13"/>
      <c r="H344" s="55">
        <f t="shared" si="581"/>
        <v>0</v>
      </c>
      <c r="I344" s="54">
        <f t="shared" si="582"/>
        <v>0</v>
      </c>
      <c r="J344" s="54">
        <f t="shared" si="583"/>
        <v>0</v>
      </c>
      <c r="K344" s="54">
        <f t="shared" si="584"/>
        <v>0</v>
      </c>
      <c r="L344" s="54">
        <f t="shared" si="585"/>
        <v>0</v>
      </c>
      <c r="M344" s="54">
        <f t="shared" si="586"/>
        <v>0</v>
      </c>
      <c r="N344" s="54">
        <f t="shared" si="587"/>
        <v>0</v>
      </c>
      <c r="O344" s="54">
        <f t="shared" si="588"/>
        <v>0</v>
      </c>
      <c r="P344" s="55">
        <v>38</v>
      </c>
      <c r="Q344" s="54" t="e">
        <f t="shared" si="589"/>
        <v>#N/A</v>
      </c>
      <c r="R344" s="12"/>
      <c r="S344" s="12"/>
      <c r="T344" s="12"/>
      <c r="U344" s="54">
        <f t="shared" si="590"/>
        <v>0</v>
      </c>
      <c r="V344" s="54">
        <f t="shared" si="591"/>
        <v>0</v>
      </c>
      <c r="W344" s="54">
        <f t="shared" si="592"/>
        <v>0</v>
      </c>
      <c r="X344" s="54">
        <f t="shared" si="593"/>
        <v>0</v>
      </c>
      <c r="Y344" s="54">
        <f t="shared" si="594"/>
        <v>0</v>
      </c>
      <c r="Z344" s="54">
        <f t="shared" si="595"/>
        <v>0</v>
      </c>
      <c r="AA344" s="54">
        <f t="shared" si="596"/>
        <v>0</v>
      </c>
      <c r="AB344" s="54">
        <f t="shared" si="597"/>
        <v>0</v>
      </c>
      <c r="AC344" s="55">
        <v>38</v>
      </c>
      <c r="AD344" s="54" t="e">
        <f t="shared" si="561"/>
        <v>#N/A</v>
      </c>
      <c r="AE344" s="12"/>
      <c r="AF344" s="12"/>
      <c r="AG344" s="12"/>
      <c r="AH344" s="54">
        <f t="shared" si="598"/>
        <v>0</v>
      </c>
      <c r="AI344" s="54">
        <f t="shared" si="599"/>
        <v>0</v>
      </c>
      <c r="AJ344" s="54">
        <f t="shared" si="600"/>
        <v>0</v>
      </c>
      <c r="AK344" s="54">
        <f t="shared" si="601"/>
        <v>0</v>
      </c>
      <c r="AL344" s="54">
        <f t="shared" si="602"/>
        <v>0</v>
      </c>
      <c r="AM344" s="54">
        <f t="shared" si="603"/>
        <v>0</v>
      </c>
      <c r="AN344" s="54">
        <f t="shared" si="604"/>
        <v>0</v>
      </c>
      <c r="AO344" s="54">
        <f t="shared" si="605"/>
        <v>0</v>
      </c>
      <c r="AP344" s="54">
        <f t="shared" si="606"/>
        <v>0</v>
      </c>
      <c r="AQ344" s="54" t="e">
        <f t="shared" si="607"/>
        <v>#DIV/0!</v>
      </c>
      <c r="AR344" s="58">
        <f t="shared" si="608"/>
        <v>0</v>
      </c>
      <c r="AS344" s="1">
        <f t="shared" si="609"/>
        <v>0</v>
      </c>
      <c r="AT344" s="1">
        <f t="shared" si="610"/>
        <v>0</v>
      </c>
      <c r="AU344" s="1">
        <f t="shared" si="611"/>
        <v>0</v>
      </c>
      <c r="AV344" s="1">
        <f t="shared" si="612"/>
        <v>0</v>
      </c>
      <c r="AW344" s="1">
        <f t="shared" si="613"/>
        <v>0</v>
      </c>
      <c r="AX344" s="1">
        <f t="shared" si="614"/>
        <v>0</v>
      </c>
      <c r="AY344" s="1" t="str">
        <f t="shared" si="509"/>
        <v/>
      </c>
      <c r="AZ344" s="1" t="b">
        <f t="shared" si="510"/>
        <v>1</v>
      </c>
      <c r="BA344" s="1" t="str">
        <f t="shared" si="511"/>
        <v/>
      </c>
      <c r="BB344" s="1" t="str">
        <f t="shared" si="512"/>
        <v/>
      </c>
    </row>
    <row r="345" spans="1:54" ht="12.75" customHeight="1">
      <c r="A345" s="178"/>
      <c r="B345" s="55">
        <v>39</v>
      </c>
      <c r="C345" s="55"/>
      <c r="D345" s="54" t="e">
        <f>VLOOKUP((B345*10)+3,'Llistat de jugadors'!$O$3:$AQ$322,29,0)</f>
        <v>#N/A</v>
      </c>
      <c r="E345" s="13"/>
      <c r="F345" s="13"/>
      <c r="G345" s="13"/>
      <c r="H345" s="55">
        <f t="shared" si="581"/>
        <v>0</v>
      </c>
      <c r="I345" s="54">
        <f t="shared" si="582"/>
        <v>0</v>
      </c>
      <c r="J345" s="54">
        <f t="shared" si="583"/>
        <v>0</v>
      </c>
      <c r="K345" s="54">
        <f t="shared" si="584"/>
        <v>0</v>
      </c>
      <c r="L345" s="54">
        <f t="shared" si="585"/>
        <v>0</v>
      </c>
      <c r="M345" s="54">
        <f t="shared" si="586"/>
        <v>0</v>
      </c>
      <c r="N345" s="54">
        <f t="shared" si="587"/>
        <v>0</v>
      </c>
      <c r="O345" s="54">
        <f t="shared" si="588"/>
        <v>0</v>
      </c>
      <c r="P345" s="55">
        <v>39</v>
      </c>
      <c r="Q345" s="54" t="e">
        <f t="shared" si="589"/>
        <v>#N/A</v>
      </c>
      <c r="R345" s="12"/>
      <c r="S345" s="12"/>
      <c r="T345" s="12"/>
      <c r="U345" s="54">
        <f t="shared" si="590"/>
        <v>0</v>
      </c>
      <c r="V345" s="54">
        <f t="shared" si="591"/>
        <v>0</v>
      </c>
      <c r="W345" s="54">
        <f t="shared" si="592"/>
        <v>0</v>
      </c>
      <c r="X345" s="54">
        <f t="shared" si="593"/>
        <v>0</v>
      </c>
      <c r="Y345" s="54">
        <f t="shared" si="594"/>
        <v>0</v>
      </c>
      <c r="Z345" s="54">
        <f t="shared" si="595"/>
        <v>0</v>
      </c>
      <c r="AA345" s="54">
        <f t="shared" si="596"/>
        <v>0</v>
      </c>
      <c r="AB345" s="54">
        <f t="shared" si="597"/>
        <v>0</v>
      </c>
      <c r="AC345" s="55">
        <v>39</v>
      </c>
      <c r="AD345" s="54" t="e">
        <f t="shared" si="561"/>
        <v>#N/A</v>
      </c>
      <c r="AE345" s="12"/>
      <c r="AF345" s="12"/>
      <c r="AG345" s="12"/>
      <c r="AH345" s="54">
        <f t="shared" si="598"/>
        <v>0</v>
      </c>
      <c r="AI345" s="54">
        <f t="shared" si="599"/>
        <v>0</v>
      </c>
      <c r="AJ345" s="54">
        <f t="shared" si="600"/>
        <v>0</v>
      </c>
      <c r="AK345" s="54">
        <f t="shared" si="601"/>
        <v>0</v>
      </c>
      <c r="AL345" s="54">
        <f t="shared" si="602"/>
        <v>0</v>
      </c>
      <c r="AM345" s="54">
        <f t="shared" si="603"/>
        <v>0</v>
      </c>
      <c r="AN345" s="54">
        <f t="shared" si="604"/>
        <v>0</v>
      </c>
      <c r="AO345" s="54">
        <f t="shared" si="605"/>
        <v>0</v>
      </c>
      <c r="AP345" s="54">
        <f t="shared" si="606"/>
        <v>0</v>
      </c>
      <c r="AQ345" s="54" t="e">
        <f t="shared" si="607"/>
        <v>#DIV/0!</v>
      </c>
      <c r="AR345" s="58">
        <f t="shared" si="608"/>
        <v>0</v>
      </c>
      <c r="AS345" s="1">
        <f t="shared" si="609"/>
        <v>0</v>
      </c>
      <c r="AT345" s="1">
        <f t="shared" si="610"/>
        <v>0</v>
      </c>
      <c r="AU345" s="1">
        <f t="shared" si="611"/>
        <v>0</v>
      </c>
      <c r="AV345" s="1">
        <f t="shared" si="612"/>
        <v>0</v>
      </c>
      <c r="AW345" s="1">
        <f t="shared" si="613"/>
        <v>0</v>
      </c>
      <c r="AX345" s="1">
        <f t="shared" si="614"/>
        <v>0</v>
      </c>
      <c r="AY345" s="1" t="str">
        <f t="shared" si="509"/>
        <v/>
      </c>
      <c r="AZ345" s="1" t="b">
        <f t="shared" si="510"/>
        <v>1</v>
      </c>
      <c r="BA345" s="1" t="str">
        <f t="shared" si="511"/>
        <v/>
      </c>
      <c r="BB345" s="1" t="str">
        <f t="shared" si="512"/>
        <v/>
      </c>
    </row>
    <row r="346" spans="1:54" ht="12.75" customHeight="1">
      <c r="A346" s="179"/>
      <c r="B346" s="55">
        <v>40</v>
      </c>
      <c r="C346" s="55"/>
      <c r="D346" s="54" t="e">
        <f>VLOOKUP((B346*10)+3,'Llistat de jugadors'!$O$3:$AQ$322,29,0)</f>
        <v>#N/A</v>
      </c>
      <c r="E346" s="13"/>
      <c r="F346" s="13"/>
      <c r="G346" s="13"/>
      <c r="H346" s="55">
        <f t="shared" si="581"/>
        <v>0</v>
      </c>
      <c r="I346" s="54">
        <f t="shared" si="582"/>
        <v>0</v>
      </c>
      <c r="J346" s="54">
        <f t="shared" si="583"/>
        <v>0</v>
      </c>
      <c r="K346" s="54">
        <f t="shared" si="584"/>
        <v>0</v>
      </c>
      <c r="L346" s="54">
        <f t="shared" si="585"/>
        <v>0</v>
      </c>
      <c r="M346" s="54">
        <f t="shared" si="586"/>
        <v>0</v>
      </c>
      <c r="N346" s="54">
        <f t="shared" si="587"/>
        <v>0</v>
      </c>
      <c r="O346" s="54">
        <f t="shared" si="588"/>
        <v>0</v>
      </c>
      <c r="P346" s="55">
        <v>40</v>
      </c>
      <c r="Q346" s="54" t="e">
        <f t="shared" si="589"/>
        <v>#N/A</v>
      </c>
      <c r="R346" s="12"/>
      <c r="S346" s="12"/>
      <c r="T346" s="12"/>
      <c r="U346" s="54">
        <f t="shared" si="590"/>
        <v>0</v>
      </c>
      <c r="V346" s="54">
        <f t="shared" si="591"/>
        <v>0</v>
      </c>
      <c r="W346" s="54">
        <f t="shared" si="592"/>
        <v>0</v>
      </c>
      <c r="X346" s="54">
        <f t="shared" si="593"/>
        <v>0</v>
      </c>
      <c r="Y346" s="54">
        <f t="shared" si="594"/>
        <v>0</v>
      </c>
      <c r="Z346" s="54">
        <f t="shared" si="595"/>
        <v>0</v>
      </c>
      <c r="AA346" s="54">
        <f t="shared" si="596"/>
        <v>0</v>
      </c>
      <c r="AB346" s="54">
        <f t="shared" si="597"/>
        <v>0</v>
      </c>
      <c r="AC346" s="55">
        <v>40</v>
      </c>
      <c r="AD346" s="54" t="e">
        <f t="shared" si="561"/>
        <v>#N/A</v>
      </c>
      <c r="AE346" s="12"/>
      <c r="AF346" s="12"/>
      <c r="AG346" s="12"/>
      <c r="AH346" s="54">
        <f t="shared" si="598"/>
        <v>0</v>
      </c>
      <c r="AI346" s="54">
        <f t="shared" si="599"/>
        <v>0</v>
      </c>
      <c r="AJ346" s="54">
        <f t="shared" si="600"/>
        <v>0</v>
      </c>
      <c r="AK346" s="54">
        <f t="shared" si="601"/>
        <v>0</v>
      </c>
      <c r="AL346" s="54">
        <f t="shared" si="602"/>
        <v>0</v>
      </c>
      <c r="AM346" s="54">
        <f t="shared" si="603"/>
        <v>0</v>
      </c>
      <c r="AN346" s="54">
        <f t="shared" si="604"/>
        <v>0</v>
      </c>
      <c r="AO346" s="54">
        <f t="shared" si="605"/>
        <v>0</v>
      </c>
      <c r="AP346" s="54">
        <f t="shared" si="606"/>
        <v>0</v>
      </c>
      <c r="AQ346" s="54" t="e">
        <f t="shared" si="607"/>
        <v>#DIV/0!</v>
      </c>
      <c r="AR346" s="58">
        <f t="shared" si="608"/>
        <v>0</v>
      </c>
      <c r="AS346" s="1">
        <f t="shared" si="609"/>
        <v>0</v>
      </c>
      <c r="AT346" s="1">
        <f t="shared" si="610"/>
        <v>0</v>
      </c>
      <c r="AU346" s="1">
        <f t="shared" si="611"/>
        <v>0</v>
      </c>
      <c r="AV346" s="1">
        <f t="shared" si="612"/>
        <v>0</v>
      </c>
      <c r="AW346" s="1">
        <f t="shared" si="613"/>
        <v>0</v>
      </c>
      <c r="AX346" s="1">
        <f t="shared" si="614"/>
        <v>0</v>
      </c>
      <c r="AY346" s="1" t="str">
        <f t="shared" si="509"/>
        <v/>
      </c>
      <c r="AZ346" s="1" t="b">
        <f t="shared" si="510"/>
        <v>1</v>
      </c>
      <c r="BA346" s="1" t="str">
        <f t="shared" si="511"/>
        <v/>
      </c>
      <c r="BB346" s="1" t="str">
        <f t="shared" si="512"/>
        <v/>
      </c>
    </row>
    <row r="347" spans="1:54" ht="59.25">
      <c r="A347" s="56"/>
      <c r="B347" s="51" t="s">
        <v>312</v>
      </c>
      <c r="C347" s="109"/>
      <c r="D347" s="194">
        <v>1</v>
      </c>
      <c r="E347" s="195"/>
      <c r="F347" s="195"/>
      <c r="G347" s="195"/>
      <c r="H347" s="196"/>
      <c r="I347" s="131"/>
      <c r="J347" s="131"/>
      <c r="K347" s="131"/>
      <c r="L347" s="131"/>
      <c r="M347" s="131"/>
      <c r="N347" s="131"/>
      <c r="O347" s="52"/>
      <c r="P347" s="194">
        <v>2</v>
      </c>
      <c r="Q347" s="195"/>
      <c r="R347" s="195"/>
      <c r="S347" s="195"/>
      <c r="T347" s="195"/>
      <c r="U347" s="196"/>
      <c r="V347" s="54">
        <f t="shared" si="508"/>
        <v>0</v>
      </c>
      <c r="W347" s="53"/>
      <c r="X347" s="53"/>
      <c r="Y347" s="53"/>
      <c r="Z347" s="52"/>
      <c r="AA347" s="52"/>
      <c r="AB347" s="52"/>
      <c r="AC347" s="194">
        <v>3</v>
      </c>
      <c r="AD347" s="195"/>
      <c r="AE347" s="195"/>
      <c r="AF347" s="195"/>
      <c r="AG347" s="195"/>
      <c r="AH347" s="196"/>
      <c r="AI347" s="52"/>
      <c r="AJ347" s="52"/>
      <c r="AK347" s="52"/>
      <c r="AL347" s="52"/>
      <c r="AM347" s="52"/>
      <c r="AN347" s="52"/>
      <c r="AO347" s="52"/>
      <c r="AP347" s="52"/>
      <c r="AQ347" s="52"/>
      <c r="AR347" s="57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ht="12.75" customHeight="1">
      <c r="A348" s="189"/>
      <c r="B348" s="181" t="s">
        <v>313</v>
      </c>
      <c r="C348" s="181" t="s">
        <v>314</v>
      </c>
      <c r="D348" s="181" t="s">
        <v>332</v>
      </c>
      <c r="E348" s="197" t="s">
        <v>316</v>
      </c>
      <c r="F348" s="198"/>
      <c r="G348" s="198"/>
      <c r="H348" s="199"/>
      <c r="I348" s="129"/>
      <c r="J348" s="129"/>
      <c r="K348" s="129"/>
      <c r="L348" s="54"/>
      <c r="M348" s="54"/>
      <c r="N348" s="54"/>
      <c r="O348" s="54"/>
      <c r="P348" s="181" t="s">
        <v>313</v>
      </c>
      <c r="Q348" s="181" t="s">
        <v>332</v>
      </c>
      <c r="R348" s="184" t="s">
        <v>316</v>
      </c>
      <c r="S348" s="185"/>
      <c r="T348" s="185"/>
      <c r="U348" s="186"/>
      <c r="V348" s="54">
        <f t="shared" si="508"/>
        <v>0</v>
      </c>
      <c r="W348" s="54"/>
      <c r="X348" s="54"/>
      <c r="Y348" s="54"/>
      <c r="Z348" s="54"/>
      <c r="AA348" s="54"/>
      <c r="AB348" s="54"/>
      <c r="AC348" s="181" t="s">
        <v>313</v>
      </c>
      <c r="AD348" s="181" t="s">
        <v>332</v>
      </c>
      <c r="AE348" s="184" t="s">
        <v>316</v>
      </c>
      <c r="AF348" s="185"/>
      <c r="AG348" s="185"/>
      <c r="AH348" s="186"/>
      <c r="AI348" s="54"/>
      <c r="AJ348" s="54"/>
      <c r="AK348" s="54"/>
      <c r="AL348" s="54"/>
      <c r="AM348" s="54"/>
      <c r="AN348" s="54"/>
      <c r="AO348" s="54"/>
      <c r="AP348" s="54"/>
      <c r="AQ348" s="54"/>
      <c r="AR348" s="58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ht="12.75" customHeight="1">
      <c r="A349" s="190"/>
      <c r="B349" s="182"/>
      <c r="C349" s="182"/>
      <c r="D349" s="182"/>
      <c r="E349" s="130">
        <v>1</v>
      </c>
      <c r="F349" s="130">
        <v>2</v>
      </c>
      <c r="G349" s="130">
        <v>3</v>
      </c>
      <c r="H349" s="129" t="s">
        <v>318</v>
      </c>
      <c r="I349" s="129"/>
      <c r="J349" s="129"/>
      <c r="K349" s="129"/>
      <c r="L349" s="54"/>
      <c r="M349" s="54"/>
      <c r="N349" s="54"/>
      <c r="O349" s="54"/>
      <c r="P349" s="182"/>
      <c r="Q349" s="182"/>
      <c r="R349" s="129">
        <v>1</v>
      </c>
      <c r="S349" s="129">
        <v>2</v>
      </c>
      <c r="T349" s="129">
        <v>3</v>
      </c>
      <c r="U349" s="129" t="s">
        <v>318</v>
      </c>
      <c r="V349" s="54">
        <f t="shared" si="508"/>
        <v>0</v>
      </c>
      <c r="W349" s="54"/>
      <c r="X349" s="54"/>
      <c r="Y349" s="54"/>
      <c r="Z349" s="54"/>
      <c r="AA349" s="54"/>
      <c r="AB349" s="54"/>
      <c r="AC349" s="182"/>
      <c r="AD349" s="182"/>
      <c r="AE349" s="129">
        <v>1</v>
      </c>
      <c r="AF349" s="129">
        <v>2</v>
      </c>
      <c r="AG349" s="129">
        <v>3</v>
      </c>
      <c r="AH349" s="129" t="s">
        <v>318</v>
      </c>
      <c r="AI349" s="54"/>
      <c r="AJ349" s="54"/>
      <c r="AK349" s="54"/>
      <c r="AL349" s="54"/>
      <c r="AM349" s="54"/>
      <c r="AN349" s="54"/>
      <c r="AO349" s="54"/>
      <c r="AP349" s="54"/>
      <c r="AQ349" s="54"/>
      <c r="AR349" s="58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ht="12.75" customHeight="1">
      <c r="A350" s="177" t="s">
        <v>333</v>
      </c>
      <c r="B350" s="55">
        <v>1</v>
      </c>
      <c r="C350" s="55">
        <v>1</v>
      </c>
      <c r="D350" s="54" t="str">
        <f>VLOOKUP((B350*10)+4,'Llistat de jugadors'!$O$3:$AQ$322,29,0)</f>
        <v>Rafa Ruiz (TMBB)</v>
      </c>
      <c r="E350" s="12">
        <v>4</v>
      </c>
      <c r="F350" s="12">
        <v>10</v>
      </c>
      <c r="G350" s="12">
        <v>10</v>
      </c>
      <c r="H350" s="55">
        <f t="shared" ref="H350:H379" si="615">E350+F350+G350</f>
        <v>24</v>
      </c>
      <c r="I350" s="54">
        <f t="shared" ref="I350:I379" si="616">COUNTIF(E350:G350,10)</f>
        <v>2</v>
      </c>
      <c r="J350" s="54">
        <f t="shared" ref="J350:J379" si="617">COUNTIF(E350:G350,6)</f>
        <v>0</v>
      </c>
      <c r="K350" s="54">
        <f t="shared" ref="K350:K379" si="618">COUNTIF(E350:G350,4)</f>
        <v>1</v>
      </c>
      <c r="L350" s="54">
        <f t="shared" ref="L350:L379" si="619">COUNTIF(E350:G350,3)</f>
        <v>0</v>
      </c>
      <c r="M350" s="54">
        <f t="shared" ref="M350:M379" si="620">COUNTIF(E350:G350,2)</f>
        <v>0</v>
      </c>
      <c r="N350" s="54">
        <f t="shared" ref="N350:N379" si="621">COUNTIF(E350:G350,1)</f>
        <v>0</v>
      </c>
      <c r="O350" s="54">
        <f t="shared" ref="O350:O379" si="622">COUNTIF(E350:G350,0)</f>
        <v>0</v>
      </c>
      <c r="P350" s="55">
        <v>1</v>
      </c>
      <c r="Q350" s="54" t="str">
        <f t="shared" ref="Q350:Q379" si="623">D350</f>
        <v>Rafa Ruiz (TMBB)</v>
      </c>
      <c r="R350" s="12">
        <v>4</v>
      </c>
      <c r="S350" s="12">
        <v>3</v>
      </c>
      <c r="T350" s="12">
        <v>10</v>
      </c>
      <c r="U350" s="54">
        <f t="shared" ref="U350:U379" si="624">R350+S350+T350</f>
        <v>17</v>
      </c>
      <c r="V350" s="54">
        <f t="shared" si="508"/>
        <v>1</v>
      </c>
      <c r="W350" s="54">
        <f>COUNTIF($R$5:$T$5,6)</f>
        <v>0</v>
      </c>
      <c r="X350" s="54">
        <f>COUNTIF($R$5:$T$5,4)</f>
        <v>1</v>
      </c>
      <c r="Y350" s="54">
        <f t="shared" ref="Y350:Y379" si="625">COUNTIF(R350:T350,3)</f>
        <v>1</v>
      </c>
      <c r="Z350" s="54">
        <f t="shared" ref="Z350:Z379" si="626">COUNTIF(R350:T350,2)</f>
        <v>0</v>
      </c>
      <c r="AA350" s="54">
        <f t="shared" ref="AA350:AA379" si="627">COUNTIF(R350:T350,1)</f>
        <v>0</v>
      </c>
      <c r="AB350" s="54">
        <f t="shared" ref="AB350:AB379" si="628">COUNTIF(R350:T350,0)</f>
        <v>0</v>
      </c>
      <c r="AC350" s="55">
        <v>1</v>
      </c>
      <c r="AD350" s="54" t="str">
        <f t="shared" ref="AD350:AD389" si="629">Q350</f>
        <v>Rafa Ruiz (TMBB)</v>
      </c>
      <c r="AE350" s="12">
        <v>10</v>
      </c>
      <c r="AF350" s="12">
        <v>4</v>
      </c>
      <c r="AG350" s="12">
        <v>10</v>
      </c>
      <c r="AH350" s="54">
        <f t="shared" ref="AH350:AH379" si="630">AE350+AF350+AG350</f>
        <v>24</v>
      </c>
      <c r="AI350" s="54">
        <f t="shared" ref="AI350:AI379" si="631">COUNTIF(AE350:AG350,10)</f>
        <v>2</v>
      </c>
      <c r="AJ350" s="54">
        <f t="shared" ref="AJ350:AJ379" si="632">COUNTIF(AE350:AG350,6)</f>
        <v>0</v>
      </c>
      <c r="AK350" s="54">
        <f t="shared" ref="AK350:AK379" si="633">COUNTIF(AE350:AG350,4)</f>
        <v>1</v>
      </c>
      <c r="AL350" s="54">
        <f t="shared" ref="AL350:AL379" si="634">COUNTIF(AE350:AG350,3)</f>
        <v>0</v>
      </c>
      <c r="AM350" s="54">
        <f t="shared" ref="AM350:AM379" si="635">COUNTIF(AE350:AG350,2)</f>
        <v>0</v>
      </c>
      <c r="AN350" s="54">
        <f t="shared" ref="AN350:AN379" si="636">COUNTIF(AE350:AG350,1)</f>
        <v>0</v>
      </c>
      <c r="AO350" s="54">
        <f t="shared" ref="AO350:AO379" si="637">COUNTIF(AE350:AG350,0)</f>
        <v>0</v>
      </c>
      <c r="AP350" s="54">
        <f t="shared" ref="AP350:AP379" si="638">H350+U350+AH350</f>
        <v>65</v>
      </c>
      <c r="AQ350" s="54">
        <f t="shared" ref="AQ350:AQ379" si="639">AVERAGE(E350:G350,R350:T350,AE350:AG350)</f>
        <v>7.2222222222222223</v>
      </c>
      <c r="AR350" s="58">
        <f t="shared" ref="AR350:AR379" si="640">I350+V350+AI350</f>
        <v>5</v>
      </c>
      <c r="AS350" s="1">
        <f t="shared" ref="AS350:AS379" si="641">J350+W350+AJ350</f>
        <v>0</v>
      </c>
      <c r="AT350" s="1">
        <f t="shared" ref="AT350:AT379" si="642">K350+X350+AK350</f>
        <v>3</v>
      </c>
      <c r="AU350" s="1">
        <f t="shared" ref="AU350:AU379" si="643">L350+Y350+AL350</f>
        <v>1</v>
      </c>
      <c r="AV350" s="1">
        <f t="shared" ref="AV350:AV379" si="644">M350+Z350+AM350</f>
        <v>0</v>
      </c>
      <c r="AW350" s="1">
        <f t="shared" ref="AW350:AW379" si="645">N350+AA350+AN350</f>
        <v>0</v>
      </c>
      <c r="AX350" s="1">
        <f t="shared" ref="AX350:AX379" si="646">O350+AB350+AO350</f>
        <v>0</v>
      </c>
      <c r="AY350" s="1" t="str">
        <f t="shared" si="509"/>
        <v>Rafa Ruiz (TMBB)</v>
      </c>
      <c r="AZ350" s="1" t="b">
        <f t="shared" si="510"/>
        <v>0</v>
      </c>
      <c r="BA350" s="1" t="str">
        <f t="shared" si="511"/>
        <v>Rafa Ruiz (TMBB)</v>
      </c>
      <c r="BB350" s="1">
        <f t="shared" si="512"/>
        <v>9</v>
      </c>
    </row>
    <row r="351" spans="1:54" ht="12.75" customHeight="1">
      <c r="A351" s="178"/>
      <c r="B351" s="55">
        <v>2</v>
      </c>
      <c r="C351" s="55">
        <v>2</v>
      </c>
      <c r="D351" s="54" t="str">
        <f>VLOOKUP((B351*10)+4,'Llistat de jugadors'!$O$3:$AQ$322,29,0)</f>
        <v>Iulian Bultoc</v>
      </c>
      <c r="E351" s="12">
        <v>4</v>
      </c>
      <c r="F351" s="12">
        <v>4</v>
      </c>
      <c r="G351" s="12">
        <v>6</v>
      </c>
      <c r="H351" s="55">
        <f t="shared" si="615"/>
        <v>14</v>
      </c>
      <c r="I351" s="54">
        <f t="shared" si="616"/>
        <v>0</v>
      </c>
      <c r="J351" s="54">
        <f t="shared" si="617"/>
        <v>1</v>
      </c>
      <c r="K351" s="54">
        <f t="shared" si="618"/>
        <v>2</v>
      </c>
      <c r="L351" s="54">
        <f t="shared" si="619"/>
        <v>0</v>
      </c>
      <c r="M351" s="54">
        <f t="shared" si="620"/>
        <v>0</v>
      </c>
      <c r="N351" s="54">
        <f t="shared" si="621"/>
        <v>0</v>
      </c>
      <c r="O351" s="54">
        <f t="shared" si="622"/>
        <v>0</v>
      </c>
      <c r="P351" s="55">
        <v>2</v>
      </c>
      <c r="Q351" s="54" t="str">
        <f t="shared" si="623"/>
        <v>Iulian Bultoc</v>
      </c>
      <c r="R351" s="12">
        <v>10</v>
      </c>
      <c r="S351" s="12">
        <v>6</v>
      </c>
      <c r="T351" s="12">
        <v>6</v>
      </c>
      <c r="U351" s="54">
        <f t="shared" si="624"/>
        <v>22</v>
      </c>
      <c r="V351" s="54">
        <f t="shared" si="508"/>
        <v>1</v>
      </c>
      <c r="W351" s="54">
        <f t="shared" ref="W351:W379" si="647">COUNTIF(R351:T351,6)</f>
        <v>2</v>
      </c>
      <c r="X351" s="54">
        <f t="shared" ref="X351:X379" si="648">COUNTIF(R351:T351,4)</f>
        <v>0</v>
      </c>
      <c r="Y351" s="54">
        <f t="shared" si="625"/>
        <v>0</v>
      </c>
      <c r="Z351" s="54">
        <f t="shared" si="626"/>
        <v>0</v>
      </c>
      <c r="AA351" s="54">
        <f t="shared" si="627"/>
        <v>0</v>
      </c>
      <c r="AB351" s="54">
        <f t="shared" si="628"/>
        <v>0</v>
      </c>
      <c r="AC351" s="55">
        <v>2</v>
      </c>
      <c r="AD351" s="54" t="str">
        <f t="shared" si="629"/>
        <v>Iulian Bultoc</v>
      </c>
      <c r="AE351" s="12">
        <v>6</v>
      </c>
      <c r="AF351" s="12">
        <v>6</v>
      </c>
      <c r="AG351" s="12">
        <v>6</v>
      </c>
      <c r="AH351" s="54">
        <f t="shared" si="630"/>
        <v>18</v>
      </c>
      <c r="AI351" s="54">
        <f t="shared" si="631"/>
        <v>0</v>
      </c>
      <c r="AJ351" s="54">
        <f t="shared" si="632"/>
        <v>3</v>
      </c>
      <c r="AK351" s="54">
        <f t="shared" si="633"/>
        <v>0</v>
      </c>
      <c r="AL351" s="54">
        <f t="shared" si="634"/>
        <v>0</v>
      </c>
      <c r="AM351" s="54">
        <f t="shared" si="635"/>
        <v>0</v>
      </c>
      <c r="AN351" s="54">
        <f t="shared" si="636"/>
        <v>0</v>
      </c>
      <c r="AO351" s="54">
        <f t="shared" si="637"/>
        <v>0</v>
      </c>
      <c r="AP351" s="54">
        <f t="shared" si="638"/>
        <v>54</v>
      </c>
      <c r="AQ351" s="54">
        <f t="shared" si="639"/>
        <v>6</v>
      </c>
      <c r="AR351" s="58">
        <f t="shared" si="640"/>
        <v>1</v>
      </c>
      <c r="AS351" s="1">
        <f t="shared" si="641"/>
        <v>6</v>
      </c>
      <c r="AT351" s="1">
        <f t="shared" si="642"/>
        <v>2</v>
      </c>
      <c r="AU351" s="1">
        <f t="shared" si="643"/>
        <v>0</v>
      </c>
      <c r="AV351" s="1">
        <f t="shared" si="644"/>
        <v>0</v>
      </c>
      <c r="AW351" s="1">
        <f t="shared" si="645"/>
        <v>0</v>
      </c>
      <c r="AX351" s="1">
        <f t="shared" si="646"/>
        <v>0</v>
      </c>
      <c r="AY351" s="1" t="str">
        <f t="shared" si="509"/>
        <v>Iulian Bultoc</v>
      </c>
      <c r="AZ351" s="1" t="b">
        <f t="shared" si="510"/>
        <v>0</v>
      </c>
      <c r="BA351" s="1" t="str">
        <f t="shared" si="511"/>
        <v>Iulian Bultoc</v>
      </c>
      <c r="BB351" s="1">
        <f t="shared" si="512"/>
        <v>9</v>
      </c>
    </row>
    <row r="352" spans="1:54" ht="12.75" customHeight="1">
      <c r="A352" s="178"/>
      <c r="B352" s="55">
        <v>3</v>
      </c>
      <c r="C352" s="55">
        <v>3</v>
      </c>
      <c r="D352" s="54" t="str">
        <f>VLOOKUP((B352*10)+4,'Llistat de jugadors'!$O$3:$AQ$322,29,0)</f>
        <v>Vero Entrena</v>
      </c>
      <c r="E352" s="12">
        <v>4</v>
      </c>
      <c r="F352" s="12">
        <v>10</v>
      </c>
      <c r="G352" s="12">
        <v>10</v>
      </c>
      <c r="H352" s="55">
        <f t="shared" si="615"/>
        <v>24</v>
      </c>
      <c r="I352" s="54">
        <f t="shared" si="616"/>
        <v>2</v>
      </c>
      <c r="J352" s="54">
        <f t="shared" si="617"/>
        <v>0</v>
      </c>
      <c r="K352" s="54">
        <f t="shared" si="618"/>
        <v>1</v>
      </c>
      <c r="L352" s="54">
        <f t="shared" si="619"/>
        <v>0</v>
      </c>
      <c r="M352" s="54">
        <f t="shared" si="620"/>
        <v>0</v>
      </c>
      <c r="N352" s="54">
        <f t="shared" si="621"/>
        <v>0</v>
      </c>
      <c r="O352" s="54">
        <f t="shared" si="622"/>
        <v>0</v>
      </c>
      <c r="P352" s="55">
        <v>3</v>
      </c>
      <c r="Q352" s="54" t="str">
        <f t="shared" si="623"/>
        <v>Vero Entrena</v>
      </c>
      <c r="R352" s="12">
        <v>10</v>
      </c>
      <c r="S352" s="12">
        <v>10</v>
      </c>
      <c r="T352" s="12">
        <v>10</v>
      </c>
      <c r="U352" s="54">
        <f t="shared" si="624"/>
        <v>30</v>
      </c>
      <c r="V352" s="54">
        <f t="shared" si="508"/>
        <v>3</v>
      </c>
      <c r="W352" s="54">
        <f t="shared" si="647"/>
        <v>0</v>
      </c>
      <c r="X352" s="54">
        <f t="shared" si="648"/>
        <v>0</v>
      </c>
      <c r="Y352" s="54">
        <f t="shared" si="625"/>
        <v>0</v>
      </c>
      <c r="Z352" s="54">
        <f t="shared" si="626"/>
        <v>0</v>
      </c>
      <c r="AA352" s="54">
        <f t="shared" si="627"/>
        <v>0</v>
      </c>
      <c r="AB352" s="54">
        <f t="shared" si="628"/>
        <v>0</v>
      </c>
      <c r="AC352" s="55">
        <v>3</v>
      </c>
      <c r="AD352" s="54" t="str">
        <f t="shared" si="629"/>
        <v>Vero Entrena</v>
      </c>
      <c r="AE352" s="12">
        <v>10</v>
      </c>
      <c r="AF352" s="12">
        <v>10</v>
      </c>
      <c r="AG352" s="12">
        <v>10</v>
      </c>
      <c r="AH352" s="54">
        <f t="shared" si="630"/>
        <v>30</v>
      </c>
      <c r="AI352" s="54">
        <f t="shared" si="631"/>
        <v>3</v>
      </c>
      <c r="AJ352" s="54">
        <f t="shared" si="632"/>
        <v>0</v>
      </c>
      <c r="AK352" s="54">
        <f t="shared" si="633"/>
        <v>0</v>
      </c>
      <c r="AL352" s="54">
        <f t="shared" si="634"/>
        <v>0</v>
      </c>
      <c r="AM352" s="54">
        <f t="shared" si="635"/>
        <v>0</v>
      </c>
      <c r="AN352" s="54">
        <f t="shared" si="636"/>
        <v>0</v>
      </c>
      <c r="AO352" s="54">
        <f t="shared" si="637"/>
        <v>0</v>
      </c>
      <c r="AP352" s="54">
        <f t="shared" si="638"/>
        <v>84</v>
      </c>
      <c r="AQ352" s="54">
        <f t="shared" si="639"/>
        <v>9.3333333333333339</v>
      </c>
      <c r="AR352" s="58">
        <f t="shared" si="640"/>
        <v>8</v>
      </c>
      <c r="AS352" s="1">
        <f t="shared" si="641"/>
        <v>0</v>
      </c>
      <c r="AT352" s="1">
        <f t="shared" si="642"/>
        <v>1</v>
      </c>
      <c r="AU352" s="1">
        <f t="shared" si="643"/>
        <v>0</v>
      </c>
      <c r="AV352" s="1">
        <f t="shared" si="644"/>
        <v>0</v>
      </c>
      <c r="AW352" s="1">
        <f t="shared" si="645"/>
        <v>0</v>
      </c>
      <c r="AX352" s="1">
        <f t="shared" si="646"/>
        <v>0</v>
      </c>
      <c r="AY352" s="1" t="str">
        <f t="shared" si="509"/>
        <v>Vero Entrena</v>
      </c>
      <c r="AZ352" s="1" t="b">
        <f t="shared" si="510"/>
        <v>0</v>
      </c>
      <c r="BA352" s="1" t="str">
        <f t="shared" si="511"/>
        <v>Vero Entrena</v>
      </c>
      <c r="BB352" s="1">
        <f t="shared" si="512"/>
        <v>9</v>
      </c>
    </row>
    <row r="353" spans="1:54" ht="12.75" customHeight="1">
      <c r="A353" s="178"/>
      <c r="B353" s="55">
        <v>4</v>
      </c>
      <c r="C353" s="55">
        <v>4</v>
      </c>
      <c r="D353" s="54" t="str">
        <f>VLOOKUP((B353*10)+4,'Llistat de jugadors'!$O$3:$AQ$322,29,0)</f>
        <v>Ivan Sánchez</v>
      </c>
      <c r="E353" s="12">
        <v>3</v>
      </c>
      <c r="F353" s="12">
        <v>10</v>
      </c>
      <c r="G353" s="12">
        <v>10</v>
      </c>
      <c r="H353" s="55">
        <f t="shared" si="615"/>
        <v>23</v>
      </c>
      <c r="I353" s="54">
        <f t="shared" si="616"/>
        <v>2</v>
      </c>
      <c r="J353" s="54">
        <f t="shared" si="617"/>
        <v>0</v>
      </c>
      <c r="K353" s="54">
        <f t="shared" si="618"/>
        <v>0</v>
      </c>
      <c r="L353" s="54">
        <f t="shared" si="619"/>
        <v>1</v>
      </c>
      <c r="M353" s="54">
        <f t="shared" si="620"/>
        <v>0</v>
      </c>
      <c r="N353" s="54">
        <f t="shared" si="621"/>
        <v>0</v>
      </c>
      <c r="O353" s="54">
        <f t="shared" si="622"/>
        <v>0</v>
      </c>
      <c r="P353" s="55">
        <v>4</v>
      </c>
      <c r="Q353" s="54" t="str">
        <f t="shared" si="623"/>
        <v>Ivan Sánchez</v>
      </c>
      <c r="R353" s="12">
        <v>3</v>
      </c>
      <c r="S353" s="12">
        <v>6</v>
      </c>
      <c r="T353" s="12">
        <v>6</v>
      </c>
      <c r="U353" s="54">
        <f t="shared" si="624"/>
        <v>15</v>
      </c>
      <c r="V353" s="54">
        <f t="shared" si="508"/>
        <v>0</v>
      </c>
      <c r="W353" s="54">
        <f t="shared" si="647"/>
        <v>2</v>
      </c>
      <c r="X353" s="54">
        <f t="shared" si="648"/>
        <v>0</v>
      </c>
      <c r="Y353" s="54">
        <f t="shared" si="625"/>
        <v>1</v>
      </c>
      <c r="Z353" s="54">
        <f t="shared" si="626"/>
        <v>0</v>
      </c>
      <c r="AA353" s="54">
        <f t="shared" si="627"/>
        <v>0</v>
      </c>
      <c r="AB353" s="54">
        <f t="shared" si="628"/>
        <v>0</v>
      </c>
      <c r="AC353" s="55">
        <v>4</v>
      </c>
      <c r="AD353" s="54" t="str">
        <f t="shared" si="629"/>
        <v>Ivan Sánchez</v>
      </c>
      <c r="AE353" s="12">
        <v>4</v>
      </c>
      <c r="AF353" s="12">
        <v>10</v>
      </c>
      <c r="AG353" s="12">
        <v>10</v>
      </c>
      <c r="AH353" s="54">
        <f t="shared" si="630"/>
        <v>24</v>
      </c>
      <c r="AI353" s="54">
        <f t="shared" si="631"/>
        <v>2</v>
      </c>
      <c r="AJ353" s="54">
        <f t="shared" si="632"/>
        <v>0</v>
      </c>
      <c r="AK353" s="54">
        <f t="shared" si="633"/>
        <v>1</v>
      </c>
      <c r="AL353" s="54">
        <f t="shared" si="634"/>
        <v>0</v>
      </c>
      <c r="AM353" s="54">
        <f t="shared" si="635"/>
        <v>0</v>
      </c>
      <c r="AN353" s="54">
        <f t="shared" si="636"/>
        <v>0</v>
      </c>
      <c r="AO353" s="54">
        <f t="shared" si="637"/>
        <v>0</v>
      </c>
      <c r="AP353" s="54">
        <f t="shared" si="638"/>
        <v>62</v>
      </c>
      <c r="AQ353" s="54">
        <f t="shared" si="639"/>
        <v>6.8888888888888893</v>
      </c>
      <c r="AR353" s="58">
        <f t="shared" si="640"/>
        <v>4</v>
      </c>
      <c r="AS353" s="1">
        <f t="shared" si="641"/>
        <v>2</v>
      </c>
      <c r="AT353" s="1">
        <f t="shared" si="642"/>
        <v>1</v>
      </c>
      <c r="AU353" s="1">
        <f t="shared" si="643"/>
        <v>2</v>
      </c>
      <c r="AV353" s="1">
        <f t="shared" si="644"/>
        <v>0</v>
      </c>
      <c r="AW353" s="1">
        <f t="shared" si="645"/>
        <v>0</v>
      </c>
      <c r="AX353" s="1">
        <f t="shared" si="646"/>
        <v>0</v>
      </c>
      <c r="AY353" s="1" t="str">
        <f t="shared" si="509"/>
        <v>Ivan Sánchez</v>
      </c>
      <c r="AZ353" s="1" t="b">
        <f t="shared" si="510"/>
        <v>0</v>
      </c>
      <c r="BA353" s="1" t="str">
        <f t="shared" si="511"/>
        <v>Ivan Sánchez</v>
      </c>
      <c r="BB353" s="1">
        <f t="shared" si="512"/>
        <v>9</v>
      </c>
    </row>
    <row r="354" spans="1:54" ht="12.75" customHeight="1">
      <c r="A354" s="178"/>
      <c r="B354" s="55">
        <v>5</v>
      </c>
      <c r="C354" s="55">
        <v>5</v>
      </c>
      <c r="D354" s="54" t="str">
        <f>VLOOKUP((B354*10)+4,'Llistat de jugadors'!$O$3:$AQ$322,29,0)</f>
        <v>Mireia González</v>
      </c>
      <c r="E354" s="13">
        <v>2</v>
      </c>
      <c r="F354" s="13">
        <v>3</v>
      </c>
      <c r="G354" s="13">
        <v>10</v>
      </c>
      <c r="H354" s="55">
        <f t="shared" si="615"/>
        <v>15</v>
      </c>
      <c r="I354" s="54">
        <f t="shared" si="616"/>
        <v>1</v>
      </c>
      <c r="J354" s="54">
        <f t="shared" si="617"/>
        <v>0</v>
      </c>
      <c r="K354" s="54">
        <f t="shared" si="618"/>
        <v>0</v>
      </c>
      <c r="L354" s="54">
        <f t="shared" si="619"/>
        <v>1</v>
      </c>
      <c r="M354" s="54">
        <f t="shared" si="620"/>
        <v>1</v>
      </c>
      <c r="N354" s="54">
        <f t="shared" si="621"/>
        <v>0</v>
      </c>
      <c r="O354" s="54">
        <f t="shared" si="622"/>
        <v>0</v>
      </c>
      <c r="P354" s="55">
        <v>5</v>
      </c>
      <c r="Q354" s="54" t="str">
        <f t="shared" si="623"/>
        <v>Mireia González</v>
      </c>
      <c r="R354" s="12">
        <v>4</v>
      </c>
      <c r="S354" s="12">
        <v>10</v>
      </c>
      <c r="T354" s="12">
        <v>10</v>
      </c>
      <c r="U354" s="54">
        <f t="shared" si="624"/>
        <v>24</v>
      </c>
      <c r="V354" s="54">
        <f t="shared" si="508"/>
        <v>2</v>
      </c>
      <c r="W354" s="54">
        <f t="shared" si="647"/>
        <v>0</v>
      </c>
      <c r="X354" s="54">
        <f t="shared" si="648"/>
        <v>1</v>
      </c>
      <c r="Y354" s="54">
        <f t="shared" si="625"/>
        <v>0</v>
      </c>
      <c r="Z354" s="54">
        <f t="shared" si="626"/>
        <v>0</v>
      </c>
      <c r="AA354" s="54">
        <f t="shared" si="627"/>
        <v>0</v>
      </c>
      <c r="AB354" s="54">
        <f t="shared" si="628"/>
        <v>0</v>
      </c>
      <c r="AC354" s="55">
        <v>5</v>
      </c>
      <c r="AD354" s="54" t="str">
        <f t="shared" si="629"/>
        <v>Mireia González</v>
      </c>
      <c r="AE354" s="12">
        <v>4</v>
      </c>
      <c r="AF354" s="12">
        <v>10</v>
      </c>
      <c r="AG354" s="12">
        <v>3</v>
      </c>
      <c r="AH354" s="54">
        <f t="shared" si="630"/>
        <v>17</v>
      </c>
      <c r="AI354" s="54">
        <f t="shared" si="631"/>
        <v>1</v>
      </c>
      <c r="AJ354" s="54">
        <f t="shared" si="632"/>
        <v>0</v>
      </c>
      <c r="AK354" s="54">
        <f t="shared" si="633"/>
        <v>1</v>
      </c>
      <c r="AL354" s="54">
        <f t="shared" si="634"/>
        <v>1</v>
      </c>
      <c r="AM354" s="54">
        <f t="shared" si="635"/>
        <v>0</v>
      </c>
      <c r="AN354" s="54">
        <f t="shared" si="636"/>
        <v>0</v>
      </c>
      <c r="AO354" s="54">
        <f t="shared" si="637"/>
        <v>0</v>
      </c>
      <c r="AP354" s="54">
        <f t="shared" si="638"/>
        <v>56</v>
      </c>
      <c r="AQ354" s="54">
        <f t="shared" si="639"/>
        <v>6.2222222222222223</v>
      </c>
      <c r="AR354" s="58">
        <f t="shared" si="640"/>
        <v>4</v>
      </c>
      <c r="AS354" s="1">
        <f t="shared" si="641"/>
        <v>0</v>
      </c>
      <c r="AT354" s="1">
        <f t="shared" si="642"/>
        <v>2</v>
      </c>
      <c r="AU354" s="1">
        <f t="shared" si="643"/>
        <v>2</v>
      </c>
      <c r="AV354" s="1">
        <f t="shared" si="644"/>
        <v>1</v>
      </c>
      <c r="AW354" s="1">
        <f t="shared" si="645"/>
        <v>0</v>
      </c>
      <c r="AX354" s="1">
        <f t="shared" si="646"/>
        <v>0</v>
      </c>
      <c r="AY354" s="1" t="str">
        <f t="shared" si="509"/>
        <v>Mireia González</v>
      </c>
      <c r="AZ354" s="1" t="b">
        <f t="shared" si="510"/>
        <v>0</v>
      </c>
      <c r="BA354" s="1" t="str">
        <f t="shared" si="511"/>
        <v>Mireia González</v>
      </c>
      <c r="BB354" s="1">
        <f t="shared" si="512"/>
        <v>9</v>
      </c>
    </row>
    <row r="355" spans="1:54" ht="12.75" customHeight="1">
      <c r="A355" s="178"/>
      <c r="B355" s="55">
        <v>6</v>
      </c>
      <c r="C355" s="55">
        <v>6</v>
      </c>
      <c r="D355" s="54" t="str">
        <f>VLOOKUP((B355*10)+4,'Llistat de jugadors'!$O$3:$AQ$322,29,0)</f>
        <v>Pablo Pérez</v>
      </c>
      <c r="E355" s="13">
        <v>1</v>
      </c>
      <c r="F355" s="13">
        <v>3</v>
      </c>
      <c r="G355" s="13">
        <v>10</v>
      </c>
      <c r="H355" s="55">
        <f t="shared" si="615"/>
        <v>14</v>
      </c>
      <c r="I355" s="54">
        <f t="shared" si="616"/>
        <v>1</v>
      </c>
      <c r="J355" s="54">
        <f t="shared" si="617"/>
        <v>0</v>
      </c>
      <c r="K355" s="54">
        <f t="shared" si="618"/>
        <v>0</v>
      </c>
      <c r="L355" s="54">
        <f t="shared" si="619"/>
        <v>1</v>
      </c>
      <c r="M355" s="54">
        <f t="shared" si="620"/>
        <v>0</v>
      </c>
      <c r="N355" s="54">
        <f t="shared" si="621"/>
        <v>1</v>
      </c>
      <c r="O355" s="54">
        <f t="shared" si="622"/>
        <v>0</v>
      </c>
      <c r="P355" s="55">
        <v>6</v>
      </c>
      <c r="Q355" s="54" t="str">
        <f t="shared" si="623"/>
        <v>Pablo Pérez</v>
      </c>
      <c r="R355" s="12">
        <v>4</v>
      </c>
      <c r="S355" s="12">
        <v>10</v>
      </c>
      <c r="T355" s="12">
        <v>3</v>
      </c>
      <c r="U355" s="54">
        <f t="shared" si="624"/>
        <v>17</v>
      </c>
      <c r="V355" s="54">
        <f t="shared" si="508"/>
        <v>1</v>
      </c>
      <c r="W355" s="54">
        <f t="shared" si="647"/>
        <v>0</v>
      </c>
      <c r="X355" s="54">
        <f t="shared" si="648"/>
        <v>1</v>
      </c>
      <c r="Y355" s="54">
        <f t="shared" si="625"/>
        <v>1</v>
      </c>
      <c r="Z355" s="54">
        <f t="shared" si="626"/>
        <v>0</v>
      </c>
      <c r="AA355" s="54">
        <f t="shared" si="627"/>
        <v>0</v>
      </c>
      <c r="AB355" s="54">
        <f t="shared" si="628"/>
        <v>0</v>
      </c>
      <c r="AC355" s="55">
        <v>6</v>
      </c>
      <c r="AD355" s="54" t="str">
        <f t="shared" si="629"/>
        <v>Pablo Pérez</v>
      </c>
      <c r="AE355" s="12">
        <v>3</v>
      </c>
      <c r="AF355" s="12">
        <v>10</v>
      </c>
      <c r="AG355" s="12">
        <v>4</v>
      </c>
      <c r="AH355" s="54">
        <f t="shared" si="630"/>
        <v>17</v>
      </c>
      <c r="AI355" s="54">
        <f t="shared" si="631"/>
        <v>1</v>
      </c>
      <c r="AJ355" s="54">
        <f t="shared" si="632"/>
        <v>0</v>
      </c>
      <c r="AK355" s="54">
        <f t="shared" si="633"/>
        <v>1</v>
      </c>
      <c r="AL355" s="54">
        <f t="shared" si="634"/>
        <v>1</v>
      </c>
      <c r="AM355" s="54">
        <f t="shared" si="635"/>
        <v>0</v>
      </c>
      <c r="AN355" s="54">
        <f t="shared" si="636"/>
        <v>0</v>
      </c>
      <c r="AO355" s="54">
        <f t="shared" si="637"/>
        <v>0</v>
      </c>
      <c r="AP355" s="54">
        <f t="shared" si="638"/>
        <v>48</v>
      </c>
      <c r="AQ355" s="54">
        <f t="shared" si="639"/>
        <v>5.333333333333333</v>
      </c>
      <c r="AR355" s="58">
        <f t="shared" si="640"/>
        <v>3</v>
      </c>
      <c r="AS355" s="1">
        <f t="shared" si="641"/>
        <v>0</v>
      </c>
      <c r="AT355" s="1">
        <f t="shared" si="642"/>
        <v>2</v>
      </c>
      <c r="AU355" s="1">
        <f t="shared" si="643"/>
        <v>3</v>
      </c>
      <c r="AV355" s="1">
        <f t="shared" si="644"/>
        <v>0</v>
      </c>
      <c r="AW355" s="1">
        <f t="shared" si="645"/>
        <v>1</v>
      </c>
      <c r="AX355" s="1">
        <f t="shared" si="646"/>
        <v>0</v>
      </c>
      <c r="AY355" s="1" t="str">
        <f t="shared" ref="AY355:AY418" si="649">IF(AG355="","",AD355)</f>
        <v>Pablo Pérez</v>
      </c>
      <c r="AZ355" s="1" t="b">
        <f t="shared" ref="AZ355:AZ418" si="650">ISERROR(D355)</f>
        <v>0</v>
      </c>
      <c r="BA355" s="1" t="str">
        <f t="shared" ref="BA355:BA418" si="651">IF(AZ355,"",D355)</f>
        <v>Pablo Pérez</v>
      </c>
      <c r="BB355" s="1">
        <f t="shared" ref="BB355:BB418" si="652">IF(AZ355,"",(9-(COUNTBLANK(E355:AG355))))</f>
        <v>9</v>
      </c>
    </row>
    <row r="356" spans="1:54" ht="12.75" customHeight="1">
      <c r="A356" s="178"/>
      <c r="B356" s="55">
        <v>7</v>
      </c>
      <c r="C356" s="55">
        <v>7</v>
      </c>
      <c r="D356" s="54" t="str">
        <f>VLOOKUP((B356*10)+4,'Llistat de jugadors'!$O$3:$AQ$322,29,0)</f>
        <v>Nàdia Pla</v>
      </c>
      <c r="E356" s="13">
        <v>4</v>
      </c>
      <c r="F356" s="13">
        <v>10</v>
      </c>
      <c r="G356" s="13">
        <v>2</v>
      </c>
      <c r="H356" s="55">
        <f t="shared" si="615"/>
        <v>16</v>
      </c>
      <c r="I356" s="54">
        <f t="shared" si="616"/>
        <v>1</v>
      </c>
      <c r="J356" s="54">
        <f t="shared" si="617"/>
        <v>0</v>
      </c>
      <c r="K356" s="54">
        <f t="shared" si="618"/>
        <v>1</v>
      </c>
      <c r="L356" s="54">
        <f t="shared" si="619"/>
        <v>0</v>
      </c>
      <c r="M356" s="54">
        <f t="shared" si="620"/>
        <v>1</v>
      </c>
      <c r="N356" s="54">
        <f t="shared" si="621"/>
        <v>0</v>
      </c>
      <c r="O356" s="54">
        <f t="shared" si="622"/>
        <v>0</v>
      </c>
      <c r="P356" s="55">
        <v>7</v>
      </c>
      <c r="Q356" s="54" t="str">
        <f t="shared" si="623"/>
        <v>Nàdia Pla</v>
      </c>
      <c r="R356" s="12">
        <v>0</v>
      </c>
      <c r="S356" s="12">
        <v>0</v>
      </c>
      <c r="T356" s="12">
        <v>1</v>
      </c>
      <c r="U356" s="54">
        <f t="shared" si="624"/>
        <v>1</v>
      </c>
      <c r="V356" s="54">
        <f t="shared" si="508"/>
        <v>0</v>
      </c>
      <c r="W356" s="54">
        <f t="shared" si="647"/>
        <v>0</v>
      </c>
      <c r="X356" s="54">
        <f t="shared" si="648"/>
        <v>0</v>
      </c>
      <c r="Y356" s="54">
        <f t="shared" si="625"/>
        <v>0</v>
      </c>
      <c r="Z356" s="54">
        <f t="shared" si="626"/>
        <v>0</v>
      </c>
      <c r="AA356" s="54">
        <f t="shared" si="627"/>
        <v>1</v>
      </c>
      <c r="AB356" s="54">
        <f t="shared" si="628"/>
        <v>2</v>
      </c>
      <c r="AC356" s="55">
        <v>7</v>
      </c>
      <c r="AD356" s="54" t="str">
        <f t="shared" si="629"/>
        <v>Nàdia Pla</v>
      </c>
      <c r="AE356" s="12">
        <v>4</v>
      </c>
      <c r="AF356" s="12">
        <v>3</v>
      </c>
      <c r="AG356" s="12">
        <v>10</v>
      </c>
      <c r="AH356" s="54">
        <f t="shared" si="630"/>
        <v>17</v>
      </c>
      <c r="AI356" s="54">
        <f t="shared" si="631"/>
        <v>1</v>
      </c>
      <c r="AJ356" s="54">
        <f t="shared" si="632"/>
        <v>0</v>
      </c>
      <c r="AK356" s="54">
        <f t="shared" si="633"/>
        <v>1</v>
      </c>
      <c r="AL356" s="54">
        <f t="shared" si="634"/>
        <v>1</v>
      </c>
      <c r="AM356" s="54">
        <f t="shared" si="635"/>
        <v>0</v>
      </c>
      <c r="AN356" s="54">
        <f t="shared" si="636"/>
        <v>0</v>
      </c>
      <c r="AO356" s="54">
        <f t="shared" si="637"/>
        <v>0</v>
      </c>
      <c r="AP356" s="54">
        <f t="shared" si="638"/>
        <v>34</v>
      </c>
      <c r="AQ356" s="54">
        <f t="shared" si="639"/>
        <v>3.7777777777777777</v>
      </c>
      <c r="AR356" s="58">
        <f t="shared" si="640"/>
        <v>2</v>
      </c>
      <c r="AS356" s="1">
        <f t="shared" si="641"/>
        <v>0</v>
      </c>
      <c r="AT356" s="1">
        <f t="shared" si="642"/>
        <v>2</v>
      </c>
      <c r="AU356" s="1">
        <f t="shared" si="643"/>
        <v>1</v>
      </c>
      <c r="AV356" s="1">
        <f t="shared" si="644"/>
        <v>1</v>
      </c>
      <c r="AW356" s="1">
        <f t="shared" si="645"/>
        <v>1</v>
      </c>
      <c r="AX356" s="1">
        <f t="shared" si="646"/>
        <v>2</v>
      </c>
      <c r="AY356" s="1" t="str">
        <f t="shared" si="649"/>
        <v>Nàdia Pla</v>
      </c>
      <c r="AZ356" s="1" t="b">
        <f t="shared" si="650"/>
        <v>0</v>
      </c>
      <c r="BA356" s="1" t="str">
        <f t="shared" si="651"/>
        <v>Nàdia Pla</v>
      </c>
      <c r="BB356" s="1">
        <f t="shared" si="652"/>
        <v>9</v>
      </c>
    </row>
    <row r="357" spans="1:54" ht="12.75" customHeight="1">
      <c r="A357" s="178"/>
      <c r="B357" s="55">
        <v>8</v>
      </c>
      <c r="C357" s="55">
        <v>8</v>
      </c>
      <c r="D357" s="54" t="str">
        <f>VLOOKUP((B357*10)+4,'Llistat de jugadors'!$O$3:$AQ$322,29,0)</f>
        <v>Eudald Manresa</v>
      </c>
      <c r="E357" s="13">
        <v>2</v>
      </c>
      <c r="F357" s="13">
        <v>0</v>
      </c>
      <c r="G357" s="13">
        <v>0</v>
      </c>
      <c r="H357" s="55">
        <f t="shared" si="615"/>
        <v>2</v>
      </c>
      <c r="I357" s="54">
        <f t="shared" si="616"/>
        <v>0</v>
      </c>
      <c r="J357" s="54">
        <f t="shared" si="617"/>
        <v>0</v>
      </c>
      <c r="K357" s="54">
        <f t="shared" si="618"/>
        <v>0</v>
      </c>
      <c r="L357" s="54">
        <f t="shared" si="619"/>
        <v>0</v>
      </c>
      <c r="M357" s="54">
        <f t="shared" si="620"/>
        <v>1</v>
      </c>
      <c r="N357" s="54">
        <f t="shared" si="621"/>
        <v>0</v>
      </c>
      <c r="O357" s="54">
        <f t="shared" si="622"/>
        <v>2</v>
      </c>
      <c r="P357" s="55">
        <v>8</v>
      </c>
      <c r="Q357" s="54" t="str">
        <f t="shared" si="623"/>
        <v>Eudald Manresa</v>
      </c>
      <c r="R357" s="12">
        <v>4</v>
      </c>
      <c r="S357" s="12">
        <v>3</v>
      </c>
      <c r="T357" s="12">
        <v>3</v>
      </c>
      <c r="U357" s="54">
        <f t="shared" si="624"/>
        <v>10</v>
      </c>
      <c r="V357" s="54">
        <f t="shared" si="508"/>
        <v>0</v>
      </c>
      <c r="W357" s="54">
        <f t="shared" si="647"/>
        <v>0</v>
      </c>
      <c r="X357" s="54">
        <f t="shared" si="648"/>
        <v>1</v>
      </c>
      <c r="Y357" s="54">
        <f t="shared" si="625"/>
        <v>2</v>
      </c>
      <c r="Z357" s="54">
        <f t="shared" si="626"/>
        <v>0</v>
      </c>
      <c r="AA357" s="54">
        <f t="shared" si="627"/>
        <v>0</v>
      </c>
      <c r="AB357" s="54">
        <f t="shared" si="628"/>
        <v>0</v>
      </c>
      <c r="AC357" s="55">
        <v>8</v>
      </c>
      <c r="AD357" s="54" t="str">
        <f t="shared" si="629"/>
        <v>Eudald Manresa</v>
      </c>
      <c r="AE357" s="12">
        <v>3</v>
      </c>
      <c r="AF357" s="12">
        <v>6</v>
      </c>
      <c r="AG357" s="12">
        <v>4</v>
      </c>
      <c r="AH357" s="54">
        <f t="shared" si="630"/>
        <v>13</v>
      </c>
      <c r="AI357" s="54">
        <f t="shared" si="631"/>
        <v>0</v>
      </c>
      <c r="AJ357" s="54">
        <f t="shared" si="632"/>
        <v>1</v>
      </c>
      <c r="AK357" s="54">
        <f t="shared" si="633"/>
        <v>1</v>
      </c>
      <c r="AL357" s="54">
        <f t="shared" si="634"/>
        <v>1</v>
      </c>
      <c r="AM357" s="54">
        <f t="shared" si="635"/>
        <v>0</v>
      </c>
      <c r="AN357" s="54">
        <f t="shared" si="636"/>
        <v>0</v>
      </c>
      <c r="AO357" s="54">
        <f t="shared" si="637"/>
        <v>0</v>
      </c>
      <c r="AP357" s="54">
        <f t="shared" si="638"/>
        <v>25</v>
      </c>
      <c r="AQ357" s="54">
        <f t="shared" si="639"/>
        <v>2.7777777777777777</v>
      </c>
      <c r="AR357" s="58">
        <f t="shared" si="640"/>
        <v>0</v>
      </c>
      <c r="AS357" s="1">
        <f t="shared" si="641"/>
        <v>1</v>
      </c>
      <c r="AT357" s="1">
        <f t="shared" si="642"/>
        <v>2</v>
      </c>
      <c r="AU357" s="1">
        <f t="shared" si="643"/>
        <v>3</v>
      </c>
      <c r="AV357" s="1">
        <f t="shared" si="644"/>
        <v>1</v>
      </c>
      <c r="AW357" s="1">
        <f t="shared" si="645"/>
        <v>0</v>
      </c>
      <c r="AX357" s="1">
        <f t="shared" si="646"/>
        <v>2</v>
      </c>
      <c r="AY357" s="1" t="str">
        <f t="shared" si="649"/>
        <v>Eudald Manresa</v>
      </c>
      <c r="AZ357" s="1" t="b">
        <f t="shared" si="650"/>
        <v>0</v>
      </c>
      <c r="BA357" s="1" t="str">
        <f t="shared" si="651"/>
        <v>Eudald Manresa</v>
      </c>
      <c r="BB357" s="1">
        <f t="shared" si="652"/>
        <v>9</v>
      </c>
    </row>
    <row r="358" spans="1:54" ht="12.75" customHeight="1">
      <c r="A358" s="178"/>
      <c r="B358" s="55">
        <v>9</v>
      </c>
      <c r="C358" s="55">
        <v>9</v>
      </c>
      <c r="D358" s="54" t="str">
        <f>VLOOKUP((B358*10)+4,'Llistat de jugadors'!$O$3:$AQ$322,29,0)</f>
        <v>Dani Rodríguez</v>
      </c>
      <c r="E358" s="13">
        <v>2</v>
      </c>
      <c r="F358" s="13">
        <v>2</v>
      </c>
      <c r="G358" s="13">
        <v>4</v>
      </c>
      <c r="H358" s="55">
        <f t="shared" si="615"/>
        <v>8</v>
      </c>
      <c r="I358" s="54">
        <f t="shared" si="616"/>
        <v>0</v>
      </c>
      <c r="J358" s="54">
        <f t="shared" si="617"/>
        <v>0</v>
      </c>
      <c r="K358" s="54">
        <f t="shared" si="618"/>
        <v>1</v>
      </c>
      <c r="L358" s="54">
        <f t="shared" si="619"/>
        <v>0</v>
      </c>
      <c r="M358" s="54">
        <f t="shared" si="620"/>
        <v>2</v>
      </c>
      <c r="N358" s="54">
        <f t="shared" si="621"/>
        <v>0</v>
      </c>
      <c r="O358" s="54">
        <f t="shared" si="622"/>
        <v>0</v>
      </c>
      <c r="P358" s="55">
        <v>9</v>
      </c>
      <c r="Q358" s="54" t="str">
        <f t="shared" si="623"/>
        <v>Dani Rodríguez</v>
      </c>
      <c r="R358" s="12">
        <v>2</v>
      </c>
      <c r="S358" s="12">
        <v>2</v>
      </c>
      <c r="T358" s="12">
        <v>3</v>
      </c>
      <c r="U358" s="54">
        <f t="shared" si="624"/>
        <v>7</v>
      </c>
      <c r="V358" s="54">
        <f t="shared" si="508"/>
        <v>0</v>
      </c>
      <c r="W358" s="54">
        <f t="shared" si="647"/>
        <v>0</v>
      </c>
      <c r="X358" s="54">
        <f t="shared" si="648"/>
        <v>0</v>
      </c>
      <c r="Y358" s="54">
        <f t="shared" si="625"/>
        <v>1</v>
      </c>
      <c r="Z358" s="54">
        <f t="shared" si="626"/>
        <v>2</v>
      </c>
      <c r="AA358" s="54">
        <f t="shared" si="627"/>
        <v>0</v>
      </c>
      <c r="AB358" s="54">
        <f t="shared" si="628"/>
        <v>0</v>
      </c>
      <c r="AC358" s="55">
        <v>9</v>
      </c>
      <c r="AD358" s="54" t="str">
        <f t="shared" si="629"/>
        <v>Dani Rodríguez</v>
      </c>
      <c r="AE358" s="12">
        <v>0</v>
      </c>
      <c r="AF358" s="12">
        <v>4</v>
      </c>
      <c r="AG358" s="12">
        <v>2</v>
      </c>
      <c r="AH358" s="54">
        <f t="shared" si="630"/>
        <v>6</v>
      </c>
      <c r="AI358" s="54">
        <f t="shared" si="631"/>
        <v>0</v>
      </c>
      <c r="AJ358" s="54">
        <f t="shared" si="632"/>
        <v>0</v>
      </c>
      <c r="AK358" s="54">
        <f t="shared" si="633"/>
        <v>1</v>
      </c>
      <c r="AL358" s="54">
        <f t="shared" si="634"/>
        <v>0</v>
      </c>
      <c r="AM358" s="54">
        <f t="shared" si="635"/>
        <v>1</v>
      </c>
      <c r="AN358" s="54">
        <f t="shared" si="636"/>
        <v>0</v>
      </c>
      <c r="AO358" s="54">
        <f t="shared" si="637"/>
        <v>1</v>
      </c>
      <c r="AP358" s="54">
        <f t="shared" si="638"/>
        <v>21</v>
      </c>
      <c r="AQ358" s="54">
        <f t="shared" si="639"/>
        <v>2.3333333333333335</v>
      </c>
      <c r="AR358" s="58">
        <f t="shared" si="640"/>
        <v>0</v>
      </c>
      <c r="AS358" s="1">
        <f t="shared" si="641"/>
        <v>0</v>
      </c>
      <c r="AT358" s="1">
        <f t="shared" si="642"/>
        <v>2</v>
      </c>
      <c r="AU358" s="1">
        <f t="shared" si="643"/>
        <v>1</v>
      </c>
      <c r="AV358" s="1">
        <f t="shared" si="644"/>
        <v>5</v>
      </c>
      <c r="AW358" s="1">
        <f t="shared" si="645"/>
        <v>0</v>
      </c>
      <c r="AX358" s="1">
        <f t="shared" si="646"/>
        <v>1</v>
      </c>
      <c r="AY358" s="1" t="str">
        <f t="shared" si="649"/>
        <v>Dani Rodríguez</v>
      </c>
      <c r="AZ358" s="1" t="b">
        <f t="shared" si="650"/>
        <v>0</v>
      </c>
      <c r="BA358" s="1" t="str">
        <f t="shared" si="651"/>
        <v>Dani Rodríguez</v>
      </c>
      <c r="BB358" s="1">
        <f t="shared" si="652"/>
        <v>9</v>
      </c>
    </row>
    <row r="359" spans="1:54" ht="12.75" customHeight="1">
      <c r="A359" s="178"/>
      <c r="B359" s="55">
        <v>10</v>
      </c>
      <c r="C359" s="55">
        <v>10</v>
      </c>
      <c r="D359" s="54" t="str">
        <f>VLOOKUP((B359*10)+4,'Llistat de jugadors'!$O$3:$AQ$322,29,0)</f>
        <v>Pere Roca</v>
      </c>
      <c r="E359" s="13">
        <v>10</v>
      </c>
      <c r="F359" s="13">
        <v>2</v>
      </c>
      <c r="G359" s="13">
        <v>3</v>
      </c>
      <c r="H359" s="55">
        <f t="shared" si="615"/>
        <v>15</v>
      </c>
      <c r="I359" s="54">
        <f t="shared" si="616"/>
        <v>1</v>
      </c>
      <c r="J359" s="54">
        <f t="shared" si="617"/>
        <v>0</v>
      </c>
      <c r="K359" s="54">
        <f t="shared" si="618"/>
        <v>0</v>
      </c>
      <c r="L359" s="54">
        <f t="shared" si="619"/>
        <v>1</v>
      </c>
      <c r="M359" s="54">
        <f t="shared" si="620"/>
        <v>1</v>
      </c>
      <c r="N359" s="54">
        <f t="shared" si="621"/>
        <v>0</v>
      </c>
      <c r="O359" s="54">
        <f t="shared" si="622"/>
        <v>0</v>
      </c>
      <c r="P359" s="55">
        <v>10</v>
      </c>
      <c r="Q359" s="54" t="str">
        <f t="shared" si="623"/>
        <v>Pere Roca</v>
      </c>
      <c r="R359" s="12">
        <v>6</v>
      </c>
      <c r="S359" s="12">
        <v>4</v>
      </c>
      <c r="T359" s="12">
        <v>4</v>
      </c>
      <c r="U359" s="54">
        <f t="shared" si="624"/>
        <v>14</v>
      </c>
      <c r="V359" s="54">
        <f t="shared" si="508"/>
        <v>0</v>
      </c>
      <c r="W359" s="54">
        <f t="shared" si="647"/>
        <v>1</v>
      </c>
      <c r="X359" s="54">
        <f t="shared" si="648"/>
        <v>2</v>
      </c>
      <c r="Y359" s="54">
        <f t="shared" si="625"/>
        <v>0</v>
      </c>
      <c r="Z359" s="54">
        <f t="shared" si="626"/>
        <v>0</v>
      </c>
      <c r="AA359" s="54">
        <f t="shared" si="627"/>
        <v>0</v>
      </c>
      <c r="AB359" s="54">
        <f t="shared" si="628"/>
        <v>0</v>
      </c>
      <c r="AC359" s="55">
        <v>10</v>
      </c>
      <c r="AD359" s="54" t="str">
        <f t="shared" si="629"/>
        <v>Pere Roca</v>
      </c>
      <c r="AE359" s="12">
        <v>2</v>
      </c>
      <c r="AF359" s="12">
        <v>10</v>
      </c>
      <c r="AG359" s="12">
        <v>4</v>
      </c>
      <c r="AH359" s="54">
        <f t="shared" si="630"/>
        <v>16</v>
      </c>
      <c r="AI359" s="54">
        <f t="shared" si="631"/>
        <v>1</v>
      </c>
      <c r="AJ359" s="54">
        <f t="shared" si="632"/>
        <v>0</v>
      </c>
      <c r="AK359" s="54">
        <f t="shared" si="633"/>
        <v>1</v>
      </c>
      <c r="AL359" s="54">
        <f t="shared" si="634"/>
        <v>0</v>
      </c>
      <c r="AM359" s="54">
        <f t="shared" si="635"/>
        <v>1</v>
      </c>
      <c r="AN359" s="54">
        <f t="shared" si="636"/>
        <v>0</v>
      </c>
      <c r="AO359" s="54">
        <f t="shared" si="637"/>
        <v>0</v>
      </c>
      <c r="AP359" s="54">
        <f t="shared" si="638"/>
        <v>45</v>
      </c>
      <c r="AQ359" s="54">
        <f t="shared" si="639"/>
        <v>5</v>
      </c>
      <c r="AR359" s="58">
        <f t="shared" si="640"/>
        <v>2</v>
      </c>
      <c r="AS359" s="1">
        <f t="shared" si="641"/>
        <v>1</v>
      </c>
      <c r="AT359" s="1">
        <f t="shared" si="642"/>
        <v>3</v>
      </c>
      <c r="AU359" s="1">
        <f t="shared" si="643"/>
        <v>1</v>
      </c>
      <c r="AV359" s="1">
        <f t="shared" si="644"/>
        <v>2</v>
      </c>
      <c r="AW359" s="1">
        <f t="shared" si="645"/>
        <v>0</v>
      </c>
      <c r="AX359" s="1">
        <f t="shared" si="646"/>
        <v>0</v>
      </c>
      <c r="AY359" s="1" t="str">
        <f t="shared" si="649"/>
        <v>Pere Roca</v>
      </c>
      <c r="AZ359" s="1" t="b">
        <f t="shared" si="650"/>
        <v>0</v>
      </c>
      <c r="BA359" s="1" t="str">
        <f t="shared" si="651"/>
        <v>Pere Roca</v>
      </c>
      <c r="BB359" s="1">
        <f t="shared" si="652"/>
        <v>9</v>
      </c>
    </row>
    <row r="360" spans="1:54" ht="12.75" customHeight="1">
      <c r="A360" s="178"/>
      <c r="B360" s="55">
        <v>11</v>
      </c>
      <c r="C360" s="55">
        <v>11</v>
      </c>
      <c r="D360" s="54" t="str">
        <f>VLOOKUP((B360*10)+4,'Llistat de jugadors'!$O$3:$AQ$322,29,0)</f>
        <v>Queralt Manresa</v>
      </c>
      <c r="E360" s="13">
        <v>3</v>
      </c>
      <c r="F360" s="13">
        <v>10</v>
      </c>
      <c r="G360" s="13">
        <v>2</v>
      </c>
      <c r="H360" s="55">
        <f t="shared" si="615"/>
        <v>15</v>
      </c>
      <c r="I360" s="54">
        <f t="shared" si="616"/>
        <v>1</v>
      </c>
      <c r="J360" s="54">
        <f t="shared" si="617"/>
        <v>0</v>
      </c>
      <c r="K360" s="54">
        <f t="shared" si="618"/>
        <v>0</v>
      </c>
      <c r="L360" s="54">
        <f t="shared" si="619"/>
        <v>1</v>
      </c>
      <c r="M360" s="54">
        <f t="shared" si="620"/>
        <v>1</v>
      </c>
      <c r="N360" s="54">
        <f t="shared" si="621"/>
        <v>0</v>
      </c>
      <c r="O360" s="54">
        <f t="shared" si="622"/>
        <v>0</v>
      </c>
      <c r="P360" s="55">
        <v>11</v>
      </c>
      <c r="Q360" s="54" t="str">
        <f t="shared" si="623"/>
        <v>Queralt Manresa</v>
      </c>
      <c r="R360" s="12">
        <v>4</v>
      </c>
      <c r="S360" s="12">
        <v>2</v>
      </c>
      <c r="T360" s="12">
        <v>4</v>
      </c>
      <c r="U360" s="54">
        <f t="shared" si="624"/>
        <v>10</v>
      </c>
      <c r="V360" s="54">
        <f t="shared" si="508"/>
        <v>0</v>
      </c>
      <c r="W360" s="54">
        <f t="shared" si="647"/>
        <v>0</v>
      </c>
      <c r="X360" s="54">
        <f t="shared" si="648"/>
        <v>2</v>
      </c>
      <c r="Y360" s="54">
        <f t="shared" si="625"/>
        <v>0</v>
      </c>
      <c r="Z360" s="54">
        <f t="shared" si="626"/>
        <v>1</v>
      </c>
      <c r="AA360" s="54">
        <f t="shared" si="627"/>
        <v>0</v>
      </c>
      <c r="AB360" s="54">
        <f t="shared" si="628"/>
        <v>0</v>
      </c>
      <c r="AC360" s="55">
        <v>11</v>
      </c>
      <c r="AD360" s="54" t="str">
        <f t="shared" si="629"/>
        <v>Queralt Manresa</v>
      </c>
      <c r="AE360" s="12">
        <v>10</v>
      </c>
      <c r="AF360" s="12">
        <v>2</v>
      </c>
      <c r="AG360" s="12">
        <v>6</v>
      </c>
      <c r="AH360" s="54">
        <f t="shared" si="630"/>
        <v>18</v>
      </c>
      <c r="AI360" s="54">
        <f t="shared" si="631"/>
        <v>1</v>
      </c>
      <c r="AJ360" s="54">
        <f t="shared" si="632"/>
        <v>1</v>
      </c>
      <c r="AK360" s="54">
        <f t="shared" si="633"/>
        <v>0</v>
      </c>
      <c r="AL360" s="54">
        <f t="shared" si="634"/>
        <v>0</v>
      </c>
      <c r="AM360" s="54">
        <f t="shared" si="635"/>
        <v>1</v>
      </c>
      <c r="AN360" s="54">
        <f t="shared" si="636"/>
        <v>0</v>
      </c>
      <c r="AO360" s="54">
        <f t="shared" si="637"/>
        <v>0</v>
      </c>
      <c r="AP360" s="54">
        <f t="shared" si="638"/>
        <v>43</v>
      </c>
      <c r="AQ360" s="54">
        <f t="shared" si="639"/>
        <v>4.7777777777777777</v>
      </c>
      <c r="AR360" s="58">
        <f t="shared" si="640"/>
        <v>2</v>
      </c>
      <c r="AS360" s="1">
        <f t="shared" si="641"/>
        <v>1</v>
      </c>
      <c r="AT360" s="1">
        <f t="shared" si="642"/>
        <v>2</v>
      </c>
      <c r="AU360" s="1">
        <f t="shared" si="643"/>
        <v>1</v>
      </c>
      <c r="AV360" s="1">
        <f t="shared" si="644"/>
        <v>3</v>
      </c>
      <c r="AW360" s="1">
        <f t="shared" si="645"/>
        <v>0</v>
      </c>
      <c r="AX360" s="1">
        <f t="shared" si="646"/>
        <v>0</v>
      </c>
      <c r="AY360" s="1" t="str">
        <f t="shared" si="649"/>
        <v>Queralt Manresa</v>
      </c>
      <c r="AZ360" s="1" t="b">
        <f t="shared" si="650"/>
        <v>0</v>
      </c>
      <c r="BA360" s="1" t="str">
        <f t="shared" si="651"/>
        <v>Queralt Manresa</v>
      </c>
      <c r="BB360" s="1">
        <f t="shared" si="652"/>
        <v>9</v>
      </c>
    </row>
    <row r="361" spans="1:54" ht="12.75" customHeight="1">
      <c r="A361" s="178"/>
      <c r="B361" s="55">
        <v>12</v>
      </c>
      <c r="C361" s="55">
        <v>12</v>
      </c>
      <c r="D361" s="54" t="str">
        <f>VLOOKUP((B361*10)+4,'Llistat de jugadors'!$O$3:$AQ$322,29,0)</f>
        <v>Pere Cot</v>
      </c>
      <c r="E361" s="13">
        <v>2</v>
      </c>
      <c r="F361" s="13">
        <v>10</v>
      </c>
      <c r="G361" s="13">
        <v>6</v>
      </c>
      <c r="H361" s="55">
        <f t="shared" si="615"/>
        <v>18</v>
      </c>
      <c r="I361" s="54">
        <f t="shared" si="616"/>
        <v>1</v>
      </c>
      <c r="J361" s="54">
        <f t="shared" si="617"/>
        <v>1</v>
      </c>
      <c r="K361" s="54">
        <f t="shared" si="618"/>
        <v>0</v>
      </c>
      <c r="L361" s="54">
        <f t="shared" si="619"/>
        <v>0</v>
      </c>
      <c r="M361" s="54">
        <f t="shared" si="620"/>
        <v>1</v>
      </c>
      <c r="N361" s="54">
        <f t="shared" si="621"/>
        <v>0</v>
      </c>
      <c r="O361" s="54">
        <f t="shared" si="622"/>
        <v>0</v>
      </c>
      <c r="P361" s="55">
        <v>12</v>
      </c>
      <c r="Q361" s="54" t="str">
        <f t="shared" si="623"/>
        <v>Pere Cot</v>
      </c>
      <c r="R361" s="12">
        <v>3</v>
      </c>
      <c r="S361" s="12">
        <v>10</v>
      </c>
      <c r="T361" s="12">
        <v>4</v>
      </c>
      <c r="U361" s="54">
        <f t="shared" si="624"/>
        <v>17</v>
      </c>
      <c r="V361" s="54">
        <f t="shared" si="508"/>
        <v>1</v>
      </c>
      <c r="W361" s="54">
        <f t="shared" si="647"/>
        <v>0</v>
      </c>
      <c r="X361" s="54">
        <f t="shared" si="648"/>
        <v>1</v>
      </c>
      <c r="Y361" s="54">
        <f t="shared" si="625"/>
        <v>1</v>
      </c>
      <c r="Z361" s="54">
        <f t="shared" si="626"/>
        <v>0</v>
      </c>
      <c r="AA361" s="54">
        <f t="shared" si="627"/>
        <v>0</v>
      </c>
      <c r="AB361" s="54">
        <f t="shared" si="628"/>
        <v>0</v>
      </c>
      <c r="AC361" s="55">
        <v>12</v>
      </c>
      <c r="AD361" s="54" t="str">
        <f t="shared" si="629"/>
        <v>Pere Cot</v>
      </c>
      <c r="AE361" s="12">
        <v>10</v>
      </c>
      <c r="AF361" s="12">
        <v>4</v>
      </c>
      <c r="AG361" s="12">
        <v>10</v>
      </c>
      <c r="AH361" s="54">
        <f t="shared" si="630"/>
        <v>24</v>
      </c>
      <c r="AI361" s="54">
        <f t="shared" si="631"/>
        <v>2</v>
      </c>
      <c r="AJ361" s="54">
        <f t="shared" si="632"/>
        <v>0</v>
      </c>
      <c r="AK361" s="54">
        <f t="shared" si="633"/>
        <v>1</v>
      </c>
      <c r="AL361" s="54">
        <f t="shared" si="634"/>
        <v>0</v>
      </c>
      <c r="AM361" s="54">
        <f t="shared" si="635"/>
        <v>0</v>
      </c>
      <c r="AN361" s="54">
        <f t="shared" si="636"/>
        <v>0</v>
      </c>
      <c r="AO361" s="54">
        <f t="shared" si="637"/>
        <v>0</v>
      </c>
      <c r="AP361" s="54">
        <f t="shared" si="638"/>
        <v>59</v>
      </c>
      <c r="AQ361" s="54">
        <f t="shared" si="639"/>
        <v>6.5555555555555554</v>
      </c>
      <c r="AR361" s="58">
        <f t="shared" si="640"/>
        <v>4</v>
      </c>
      <c r="AS361" s="1">
        <f t="shared" si="641"/>
        <v>1</v>
      </c>
      <c r="AT361" s="1">
        <f t="shared" si="642"/>
        <v>2</v>
      </c>
      <c r="AU361" s="1">
        <f t="shared" si="643"/>
        <v>1</v>
      </c>
      <c r="AV361" s="1">
        <f t="shared" si="644"/>
        <v>1</v>
      </c>
      <c r="AW361" s="1">
        <f t="shared" si="645"/>
        <v>0</v>
      </c>
      <c r="AX361" s="1">
        <f t="shared" si="646"/>
        <v>0</v>
      </c>
      <c r="AY361" s="1" t="str">
        <f t="shared" si="649"/>
        <v>Pere Cot</v>
      </c>
      <c r="AZ361" s="1" t="b">
        <f t="shared" si="650"/>
        <v>0</v>
      </c>
      <c r="BA361" s="1" t="str">
        <f t="shared" si="651"/>
        <v>Pere Cot</v>
      </c>
      <c r="BB361" s="1">
        <f t="shared" si="652"/>
        <v>9</v>
      </c>
    </row>
    <row r="362" spans="1:54" ht="12.75" customHeight="1">
      <c r="A362" s="178"/>
      <c r="B362" s="55">
        <v>13</v>
      </c>
      <c r="C362" s="55">
        <v>13</v>
      </c>
      <c r="D362" s="54" t="str">
        <f>VLOOKUP((B362*10)+4,'Llistat de jugadors'!$O$3:$AQ$322,29,0)</f>
        <v>Paula López</v>
      </c>
      <c r="E362" s="13">
        <v>4</v>
      </c>
      <c r="F362" s="13">
        <v>0</v>
      </c>
      <c r="G362" s="13">
        <v>10</v>
      </c>
      <c r="H362" s="55">
        <f t="shared" si="615"/>
        <v>14</v>
      </c>
      <c r="I362" s="54">
        <f t="shared" si="616"/>
        <v>1</v>
      </c>
      <c r="J362" s="54">
        <f t="shared" si="617"/>
        <v>0</v>
      </c>
      <c r="K362" s="54">
        <f t="shared" si="618"/>
        <v>1</v>
      </c>
      <c r="L362" s="54">
        <f t="shared" si="619"/>
        <v>0</v>
      </c>
      <c r="M362" s="54">
        <f t="shared" si="620"/>
        <v>0</v>
      </c>
      <c r="N362" s="54">
        <f t="shared" si="621"/>
        <v>0</v>
      </c>
      <c r="O362" s="54">
        <f t="shared" si="622"/>
        <v>1</v>
      </c>
      <c r="P362" s="55">
        <v>13</v>
      </c>
      <c r="Q362" s="54" t="str">
        <f t="shared" si="623"/>
        <v>Paula López</v>
      </c>
      <c r="R362" s="12">
        <v>4</v>
      </c>
      <c r="S362" s="12">
        <v>4</v>
      </c>
      <c r="T362" s="12">
        <v>10</v>
      </c>
      <c r="U362" s="54">
        <f t="shared" si="624"/>
        <v>18</v>
      </c>
      <c r="V362" s="54">
        <f t="shared" si="508"/>
        <v>1</v>
      </c>
      <c r="W362" s="54">
        <f t="shared" si="647"/>
        <v>0</v>
      </c>
      <c r="X362" s="54">
        <f t="shared" si="648"/>
        <v>2</v>
      </c>
      <c r="Y362" s="54">
        <f t="shared" si="625"/>
        <v>0</v>
      </c>
      <c r="Z362" s="54">
        <f t="shared" si="626"/>
        <v>0</v>
      </c>
      <c r="AA362" s="54">
        <f t="shared" si="627"/>
        <v>0</v>
      </c>
      <c r="AB362" s="54">
        <f t="shared" si="628"/>
        <v>0</v>
      </c>
      <c r="AC362" s="55">
        <v>13</v>
      </c>
      <c r="AD362" s="54" t="str">
        <f t="shared" si="629"/>
        <v>Paula López</v>
      </c>
      <c r="AE362" s="12">
        <v>4</v>
      </c>
      <c r="AF362" s="12">
        <v>4</v>
      </c>
      <c r="AG362" s="12">
        <v>2</v>
      </c>
      <c r="AH362" s="54">
        <f t="shared" si="630"/>
        <v>10</v>
      </c>
      <c r="AI362" s="54">
        <f t="shared" si="631"/>
        <v>0</v>
      </c>
      <c r="AJ362" s="54">
        <f t="shared" si="632"/>
        <v>0</v>
      </c>
      <c r="AK362" s="54">
        <f t="shared" si="633"/>
        <v>2</v>
      </c>
      <c r="AL362" s="54">
        <f t="shared" si="634"/>
        <v>0</v>
      </c>
      <c r="AM362" s="54">
        <f t="shared" si="635"/>
        <v>1</v>
      </c>
      <c r="AN362" s="54">
        <f t="shared" si="636"/>
        <v>0</v>
      </c>
      <c r="AO362" s="54">
        <f t="shared" si="637"/>
        <v>0</v>
      </c>
      <c r="AP362" s="54">
        <f t="shared" si="638"/>
        <v>42</v>
      </c>
      <c r="AQ362" s="54">
        <f t="shared" si="639"/>
        <v>4.666666666666667</v>
      </c>
      <c r="AR362" s="58">
        <f t="shared" si="640"/>
        <v>2</v>
      </c>
      <c r="AS362" s="1">
        <f t="shared" si="641"/>
        <v>0</v>
      </c>
      <c r="AT362" s="1">
        <f t="shared" si="642"/>
        <v>5</v>
      </c>
      <c r="AU362" s="1">
        <f t="shared" si="643"/>
        <v>0</v>
      </c>
      <c r="AV362" s="1">
        <f t="shared" si="644"/>
        <v>1</v>
      </c>
      <c r="AW362" s="1">
        <f t="shared" si="645"/>
        <v>0</v>
      </c>
      <c r="AX362" s="1">
        <f t="shared" si="646"/>
        <v>1</v>
      </c>
      <c r="AY362" s="1" t="str">
        <f t="shared" si="649"/>
        <v>Paula López</v>
      </c>
      <c r="AZ362" s="1" t="b">
        <f t="shared" si="650"/>
        <v>0</v>
      </c>
      <c r="BA362" s="1" t="str">
        <f t="shared" si="651"/>
        <v>Paula López</v>
      </c>
      <c r="BB362" s="1">
        <f t="shared" si="652"/>
        <v>9</v>
      </c>
    </row>
    <row r="363" spans="1:54" ht="12.75" customHeight="1">
      <c r="A363" s="178"/>
      <c r="B363" s="55">
        <v>14</v>
      </c>
      <c r="C363" s="55">
        <v>14</v>
      </c>
      <c r="D363" s="54" t="str">
        <f>VLOOKUP((B363*10)+4,'Llistat de jugadors'!$O$3:$AQ$322,29,0)</f>
        <v>Jordi Monfulleda (CB)</v>
      </c>
      <c r="E363" s="13">
        <v>10</v>
      </c>
      <c r="F363" s="13">
        <v>4</v>
      </c>
      <c r="G363" s="13">
        <v>3</v>
      </c>
      <c r="H363" s="55">
        <f t="shared" si="615"/>
        <v>17</v>
      </c>
      <c r="I363" s="54">
        <f t="shared" si="616"/>
        <v>1</v>
      </c>
      <c r="J363" s="54">
        <f t="shared" si="617"/>
        <v>0</v>
      </c>
      <c r="K363" s="54">
        <f t="shared" si="618"/>
        <v>1</v>
      </c>
      <c r="L363" s="54">
        <f t="shared" si="619"/>
        <v>1</v>
      </c>
      <c r="M363" s="54">
        <f t="shared" si="620"/>
        <v>0</v>
      </c>
      <c r="N363" s="54">
        <f t="shared" si="621"/>
        <v>0</v>
      </c>
      <c r="O363" s="54">
        <f t="shared" si="622"/>
        <v>0</v>
      </c>
      <c r="P363" s="55">
        <v>14</v>
      </c>
      <c r="Q363" s="54" t="str">
        <f t="shared" si="623"/>
        <v>Jordi Monfulleda (CB)</v>
      </c>
      <c r="R363" s="12">
        <v>10</v>
      </c>
      <c r="S363" s="12">
        <v>10</v>
      </c>
      <c r="T363" s="12">
        <v>6</v>
      </c>
      <c r="U363" s="54">
        <f t="shared" si="624"/>
        <v>26</v>
      </c>
      <c r="V363" s="54">
        <f t="shared" si="508"/>
        <v>2</v>
      </c>
      <c r="W363" s="54">
        <f t="shared" si="647"/>
        <v>1</v>
      </c>
      <c r="X363" s="54">
        <f t="shared" si="648"/>
        <v>0</v>
      </c>
      <c r="Y363" s="54">
        <f t="shared" si="625"/>
        <v>0</v>
      </c>
      <c r="Z363" s="54">
        <f t="shared" si="626"/>
        <v>0</v>
      </c>
      <c r="AA363" s="54">
        <f t="shared" si="627"/>
        <v>0</v>
      </c>
      <c r="AB363" s="54">
        <f t="shared" si="628"/>
        <v>0</v>
      </c>
      <c r="AC363" s="55">
        <v>14</v>
      </c>
      <c r="AD363" s="54" t="str">
        <f t="shared" si="629"/>
        <v>Jordi Monfulleda (CB)</v>
      </c>
      <c r="AE363" s="12">
        <v>4</v>
      </c>
      <c r="AF363" s="12">
        <v>2</v>
      </c>
      <c r="AG363" s="12">
        <v>10</v>
      </c>
      <c r="AH363" s="54">
        <f t="shared" si="630"/>
        <v>16</v>
      </c>
      <c r="AI363" s="54">
        <f t="shared" si="631"/>
        <v>1</v>
      </c>
      <c r="AJ363" s="54">
        <f t="shared" si="632"/>
        <v>0</v>
      </c>
      <c r="AK363" s="54">
        <f t="shared" si="633"/>
        <v>1</v>
      </c>
      <c r="AL363" s="54">
        <f t="shared" si="634"/>
        <v>0</v>
      </c>
      <c r="AM363" s="54">
        <f t="shared" si="635"/>
        <v>1</v>
      </c>
      <c r="AN363" s="54">
        <f t="shared" si="636"/>
        <v>0</v>
      </c>
      <c r="AO363" s="54">
        <f t="shared" si="637"/>
        <v>0</v>
      </c>
      <c r="AP363" s="54">
        <f t="shared" si="638"/>
        <v>59</v>
      </c>
      <c r="AQ363" s="54">
        <f t="shared" si="639"/>
        <v>6.5555555555555554</v>
      </c>
      <c r="AR363" s="58">
        <f t="shared" si="640"/>
        <v>4</v>
      </c>
      <c r="AS363" s="1">
        <f t="shared" si="641"/>
        <v>1</v>
      </c>
      <c r="AT363" s="1">
        <f t="shared" si="642"/>
        <v>2</v>
      </c>
      <c r="AU363" s="1">
        <f t="shared" si="643"/>
        <v>1</v>
      </c>
      <c r="AV363" s="1">
        <f t="shared" si="644"/>
        <v>1</v>
      </c>
      <c r="AW363" s="1">
        <f t="shared" si="645"/>
        <v>0</v>
      </c>
      <c r="AX363" s="1">
        <f t="shared" si="646"/>
        <v>0</v>
      </c>
      <c r="AY363" s="1" t="str">
        <f t="shared" si="649"/>
        <v>Jordi Monfulleda (CB)</v>
      </c>
      <c r="AZ363" s="1" t="b">
        <f t="shared" si="650"/>
        <v>0</v>
      </c>
      <c r="BA363" s="1" t="str">
        <f t="shared" si="651"/>
        <v>Jordi Monfulleda (CB)</v>
      </c>
      <c r="BB363" s="1">
        <f t="shared" si="652"/>
        <v>9</v>
      </c>
    </row>
    <row r="364" spans="1:54" ht="12.75" customHeight="1">
      <c r="A364" s="178"/>
      <c r="B364" s="55">
        <v>15</v>
      </c>
      <c r="C364" s="55">
        <v>15</v>
      </c>
      <c r="D364" s="54" t="str">
        <f>VLOOKUP((B364*10)+4,'Llistat de jugadors'!$O$3:$AQ$322,29,0)</f>
        <v>Cesc Vea</v>
      </c>
      <c r="E364" s="13">
        <v>10</v>
      </c>
      <c r="F364" s="13">
        <v>10</v>
      </c>
      <c r="G364" s="13">
        <v>10</v>
      </c>
      <c r="H364" s="55">
        <f t="shared" si="615"/>
        <v>30</v>
      </c>
      <c r="I364" s="54">
        <f t="shared" si="616"/>
        <v>3</v>
      </c>
      <c r="J364" s="54">
        <f t="shared" si="617"/>
        <v>0</v>
      </c>
      <c r="K364" s="54">
        <f t="shared" si="618"/>
        <v>0</v>
      </c>
      <c r="L364" s="54">
        <f t="shared" si="619"/>
        <v>0</v>
      </c>
      <c r="M364" s="54">
        <f t="shared" si="620"/>
        <v>0</v>
      </c>
      <c r="N364" s="54">
        <f t="shared" si="621"/>
        <v>0</v>
      </c>
      <c r="O364" s="54">
        <f t="shared" si="622"/>
        <v>0</v>
      </c>
      <c r="P364" s="55">
        <v>15</v>
      </c>
      <c r="Q364" s="54" t="str">
        <f t="shared" si="623"/>
        <v>Cesc Vea</v>
      </c>
      <c r="R364" s="12">
        <v>10</v>
      </c>
      <c r="S364" s="12">
        <v>10</v>
      </c>
      <c r="T364" s="12">
        <v>4</v>
      </c>
      <c r="U364" s="54">
        <f t="shared" si="624"/>
        <v>24</v>
      </c>
      <c r="V364" s="54">
        <f t="shared" ref="V364:V422" si="653">COUNTIF(R364:T364,10)</f>
        <v>2</v>
      </c>
      <c r="W364" s="54">
        <f t="shared" si="647"/>
        <v>0</v>
      </c>
      <c r="X364" s="54">
        <f t="shared" si="648"/>
        <v>1</v>
      </c>
      <c r="Y364" s="54">
        <f t="shared" si="625"/>
        <v>0</v>
      </c>
      <c r="Z364" s="54">
        <f t="shared" si="626"/>
        <v>0</v>
      </c>
      <c r="AA364" s="54">
        <f t="shared" si="627"/>
        <v>0</v>
      </c>
      <c r="AB364" s="54">
        <f t="shared" si="628"/>
        <v>0</v>
      </c>
      <c r="AC364" s="55">
        <v>15</v>
      </c>
      <c r="AD364" s="54" t="str">
        <f t="shared" si="629"/>
        <v>Cesc Vea</v>
      </c>
      <c r="AE364" s="12">
        <v>10</v>
      </c>
      <c r="AF364" s="12">
        <v>10</v>
      </c>
      <c r="AG364" s="12">
        <v>10</v>
      </c>
      <c r="AH364" s="54">
        <f t="shared" si="630"/>
        <v>30</v>
      </c>
      <c r="AI364" s="54">
        <f t="shared" si="631"/>
        <v>3</v>
      </c>
      <c r="AJ364" s="54">
        <f t="shared" si="632"/>
        <v>0</v>
      </c>
      <c r="AK364" s="54">
        <f t="shared" si="633"/>
        <v>0</v>
      </c>
      <c r="AL364" s="54">
        <f t="shared" si="634"/>
        <v>0</v>
      </c>
      <c r="AM364" s="54">
        <f t="shared" si="635"/>
        <v>0</v>
      </c>
      <c r="AN364" s="54">
        <f t="shared" si="636"/>
        <v>0</v>
      </c>
      <c r="AO364" s="54">
        <f t="shared" si="637"/>
        <v>0</v>
      </c>
      <c r="AP364" s="54">
        <f t="shared" si="638"/>
        <v>84</v>
      </c>
      <c r="AQ364" s="54">
        <f t="shared" si="639"/>
        <v>9.3333333333333339</v>
      </c>
      <c r="AR364" s="58">
        <f t="shared" si="640"/>
        <v>8</v>
      </c>
      <c r="AS364" s="1">
        <f t="shared" si="641"/>
        <v>0</v>
      </c>
      <c r="AT364" s="1">
        <f t="shared" si="642"/>
        <v>1</v>
      </c>
      <c r="AU364" s="1">
        <f t="shared" si="643"/>
        <v>0</v>
      </c>
      <c r="AV364" s="1">
        <f t="shared" si="644"/>
        <v>0</v>
      </c>
      <c r="AW364" s="1">
        <f t="shared" si="645"/>
        <v>0</v>
      </c>
      <c r="AX364" s="1">
        <f t="shared" si="646"/>
        <v>0</v>
      </c>
      <c r="AY364" s="1" t="str">
        <f t="shared" si="649"/>
        <v>Cesc Vea</v>
      </c>
      <c r="AZ364" s="1" t="b">
        <f t="shared" si="650"/>
        <v>0</v>
      </c>
      <c r="BA364" s="1" t="str">
        <f t="shared" si="651"/>
        <v>Cesc Vea</v>
      </c>
      <c r="BB364" s="1">
        <f t="shared" si="652"/>
        <v>9</v>
      </c>
    </row>
    <row r="365" spans="1:54" ht="12.75" customHeight="1">
      <c r="A365" s="178"/>
      <c r="B365" s="55">
        <v>16</v>
      </c>
      <c r="C365" s="55">
        <v>16</v>
      </c>
      <c r="D365" s="54" t="str">
        <f>VLOOKUP((B365*10)+4,'Llistat de jugadors'!$O$3:$AQ$322,29,0)</f>
        <v>Sergi Torrentó</v>
      </c>
      <c r="E365" s="13">
        <v>4</v>
      </c>
      <c r="F365" s="13">
        <v>6</v>
      </c>
      <c r="G365" s="13">
        <v>0</v>
      </c>
      <c r="H365" s="55">
        <f t="shared" si="615"/>
        <v>10</v>
      </c>
      <c r="I365" s="54">
        <f t="shared" si="616"/>
        <v>0</v>
      </c>
      <c r="J365" s="54">
        <f t="shared" si="617"/>
        <v>1</v>
      </c>
      <c r="K365" s="54">
        <f t="shared" si="618"/>
        <v>1</v>
      </c>
      <c r="L365" s="54">
        <f t="shared" si="619"/>
        <v>0</v>
      </c>
      <c r="M365" s="54">
        <f t="shared" si="620"/>
        <v>0</v>
      </c>
      <c r="N365" s="54">
        <f t="shared" si="621"/>
        <v>0</v>
      </c>
      <c r="O365" s="54">
        <f t="shared" si="622"/>
        <v>1</v>
      </c>
      <c r="P365" s="55">
        <v>16</v>
      </c>
      <c r="Q365" s="54" t="str">
        <f t="shared" si="623"/>
        <v>Sergi Torrentó</v>
      </c>
      <c r="R365" s="12">
        <v>10</v>
      </c>
      <c r="S365" s="12">
        <v>3</v>
      </c>
      <c r="T365" s="12">
        <v>3</v>
      </c>
      <c r="U365" s="54">
        <f t="shared" si="624"/>
        <v>16</v>
      </c>
      <c r="V365" s="54">
        <f t="shared" si="653"/>
        <v>1</v>
      </c>
      <c r="W365" s="54">
        <f t="shared" si="647"/>
        <v>0</v>
      </c>
      <c r="X365" s="54">
        <f t="shared" si="648"/>
        <v>0</v>
      </c>
      <c r="Y365" s="54">
        <f t="shared" si="625"/>
        <v>2</v>
      </c>
      <c r="Z365" s="54">
        <f t="shared" si="626"/>
        <v>0</v>
      </c>
      <c r="AA365" s="54">
        <f t="shared" si="627"/>
        <v>0</v>
      </c>
      <c r="AB365" s="54">
        <f t="shared" si="628"/>
        <v>0</v>
      </c>
      <c r="AC365" s="55">
        <v>16</v>
      </c>
      <c r="AD365" s="54" t="str">
        <f t="shared" si="629"/>
        <v>Sergi Torrentó</v>
      </c>
      <c r="AE365" s="12">
        <v>2</v>
      </c>
      <c r="AF365" s="12">
        <v>2</v>
      </c>
      <c r="AG365" s="12">
        <v>4</v>
      </c>
      <c r="AH365" s="54">
        <f t="shared" si="630"/>
        <v>8</v>
      </c>
      <c r="AI365" s="54">
        <f t="shared" si="631"/>
        <v>0</v>
      </c>
      <c r="AJ365" s="54">
        <f t="shared" si="632"/>
        <v>0</v>
      </c>
      <c r="AK365" s="54">
        <f t="shared" si="633"/>
        <v>1</v>
      </c>
      <c r="AL365" s="54">
        <f t="shared" si="634"/>
        <v>0</v>
      </c>
      <c r="AM365" s="54">
        <f t="shared" si="635"/>
        <v>2</v>
      </c>
      <c r="AN365" s="54">
        <f t="shared" si="636"/>
        <v>0</v>
      </c>
      <c r="AO365" s="54">
        <f t="shared" si="637"/>
        <v>0</v>
      </c>
      <c r="AP365" s="54">
        <f t="shared" si="638"/>
        <v>34</v>
      </c>
      <c r="AQ365" s="54">
        <f t="shared" si="639"/>
        <v>3.7777777777777777</v>
      </c>
      <c r="AR365" s="58">
        <f t="shared" si="640"/>
        <v>1</v>
      </c>
      <c r="AS365" s="1">
        <f t="shared" si="641"/>
        <v>1</v>
      </c>
      <c r="AT365" s="1">
        <f t="shared" si="642"/>
        <v>2</v>
      </c>
      <c r="AU365" s="1">
        <f t="shared" si="643"/>
        <v>2</v>
      </c>
      <c r="AV365" s="1">
        <f t="shared" si="644"/>
        <v>2</v>
      </c>
      <c r="AW365" s="1">
        <f t="shared" si="645"/>
        <v>0</v>
      </c>
      <c r="AX365" s="1">
        <f t="shared" si="646"/>
        <v>1</v>
      </c>
      <c r="AY365" s="1" t="str">
        <f t="shared" si="649"/>
        <v>Sergi Torrentó</v>
      </c>
      <c r="AZ365" s="1" t="b">
        <f t="shared" si="650"/>
        <v>0</v>
      </c>
      <c r="BA365" s="1" t="str">
        <f t="shared" si="651"/>
        <v>Sergi Torrentó</v>
      </c>
      <c r="BB365" s="1">
        <f t="shared" si="652"/>
        <v>9</v>
      </c>
    </row>
    <row r="366" spans="1:54" ht="12.75" customHeight="1">
      <c r="A366" s="178"/>
      <c r="B366" s="55">
        <v>17</v>
      </c>
      <c r="C366" s="55">
        <v>17</v>
      </c>
      <c r="D366" s="54" t="str">
        <f>VLOOKUP((B366*10)+4,'Llistat de jugadors'!$O$3:$AQ$322,29,0)</f>
        <v>Vicens Díaz</v>
      </c>
      <c r="E366" s="13">
        <v>10</v>
      </c>
      <c r="F366" s="13">
        <v>10</v>
      </c>
      <c r="G366" s="13">
        <v>6</v>
      </c>
      <c r="H366" s="55">
        <f t="shared" si="615"/>
        <v>26</v>
      </c>
      <c r="I366" s="54">
        <f t="shared" si="616"/>
        <v>2</v>
      </c>
      <c r="J366" s="54">
        <f t="shared" si="617"/>
        <v>1</v>
      </c>
      <c r="K366" s="54">
        <f t="shared" si="618"/>
        <v>0</v>
      </c>
      <c r="L366" s="54">
        <f t="shared" si="619"/>
        <v>0</v>
      </c>
      <c r="M366" s="54">
        <f t="shared" si="620"/>
        <v>0</v>
      </c>
      <c r="N366" s="54">
        <f t="shared" si="621"/>
        <v>0</v>
      </c>
      <c r="O366" s="54">
        <f t="shared" si="622"/>
        <v>0</v>
      </c>
      <c r="P366" s="55">
        <v>17</v>
      </c>
      <c r="Q366" s="54" t="str">
        <f t="shared" si="623"/>
        <v>Vicens Díaz</v>
      </c>
      <c r="R366" s="12">
        <v>0</v>
      </c>
      <c r="S366" s="12">
        <v>0</v>
      </c>
      <c r="T366" s="12">
        <v>3</v>
      </c>
      <c r="U366" s="54">
        <f t="shared" si="624"/>
        <v>3</v>
      </c>
      <c r="V366" s="54">
        <f t="shared" si="653"/>
        <v>0</v>
      </c>
      <c r="W366" s="54">
        <f t="shared" si="647"/>
        <v>0</v>
      </c>
      <c r="X366" s="54">
        <f t="shared" si="648"/>
        <v>0</v>
      </c>
      <c r="Y366" s="54">
        <f t="shared" si="625"/>
        <v>1</v>
      </c>
      <c r="Z366" s="54">
        <f t="shared" si="626"/>
        <v>0</v>
      </c>
      <c r="AA366" s="54">
        <f t="shared" si="627"/>
        <v>0</v>
      </c>
      <c r="AB366" s="54">
        <f t="shared" si="628"/>
        <v>2</v>
      </c>
      <c r="AC366" s="55">
        <v>17</v>
      </c>
      <c r="AD366" s="54" t="str">
        <f t="shared" si="629"/>
        <v>Vicens Díaz</v>
      </c>
      <c r="AE366" s="12">
        <v>4</v>
      </c>
      <c r="AF366" s="12">
        <v>6</v>
      </c>
      <c r="AG366" s="12">
        <v>4</v>
      </c>
      <c r="AH366" s="54">
        <f t="shared" si="630"/>
        <v>14</v>
      </c>
      <c r="AI366" s="54">
        <f t="shared" si="631"/>
        <v>0</v>
      </c>
      <c r="AJ366" s="54">
        <f t="shared" si="632"/>
        <v>1</v>
      </c>
      <c r="AK366" s="54">
        <f t="shared" si="633"/>
        <v>2</v>
      </c>
      <c r="AL366" s="54">
        <f t="shared" si="634"/>
        <v>0</v>
      </c>
      <c r="AM366" s="54">
        <f t="shared" si="635"/>
        <v>0</v>
      </c>
      <c r="AN366" s="54">
        <f t="shared" si="636"/>
        <v>0</v>
      </c>
      <c r="AO366" s="54">
        <f t="shared" si="637"/>
        <v>0</v>
      </c>
      <c r="AP366" s="54">
        <f t="shared" si="638"/>
        <v>43</v>
      </c>
      <c r="AQ366" s="54">
        <f t="shared" si="639"/>
        <v>4.7777777777777777</v>
      </c>
      <c r="AR366" s="58">
        <f t="shared" si="640"/>
        <v>2</v>
      </c>
      <c r="AS366" s="1">
        <f t="shared" si="641"/>
        <v>2</v>
      </c>
      <c r="AT366" s="1">
        <f t="shared" si="642"/>
        <v>2</v>
      </c>
      <c r="AU366" s="1">
        <f t="shared" si="643"/>
        <v>1</v>
      </c>
      <c r="AV366" s="1">
        <f t="shared" si="644"/>
        <v>0</v>
      </c>
      <c r="AW366" s="1">
        <f t="shared" si="645"/>
        <v>0</v>
      </c>
      <c r="AX366" s="1">
        <f t="shared" si="646"/>
        <v>2</v>
      </c>
      <c r="AY366" s="1" t="str">
        <f t="shared" si="649"/>
        <v>Vicens Díaz</v>
      </c>
      <c r="AZ366" s="1" t="b">
        <f t="shared" si="650"/>
        <v>0</v>
      </c>
      <c r="BA366" s="1" t="str">
        <f t="shared" si="651"/>
        <v>Vicens Díaz</v>
      </c>
      <c r="BB366" s="1">
        <f t="shared" si="652"/>
        <v>9</v>
      </c>
    </row>
    <row r="367" spans="1:54" ht="12.75" customHeight="1">
      <c r="A367" s="178"/>
      <c r="B367" s="55">
        <v>18</v>
      </c>
      <c r="C367" s="55">
        <v>18</v>
      </c>
      <c r="D367" s="54" t="str">
        <f>VLOOKUP((B367*10)+4,'Llistat de jugadors'!$O$3:$AQ$322,29,0)</f>
        <v>Pau Martí</v>
      </c>
      <c r="E367" s="13">
        <v>10</v>
      </c>
      <c r="F367" s="13">
        <v>10</v>
      </c>
      <c r="G367" s="13">
        <v>1</v>
      </c>
      <c r="H367" s="55">
        <f t="shared" si="615"/>
        <v>21</v>
      </c>
      <c r="I367" s="54">
        <f t="shared" si="616"/>
        <v>2</v>
      </c>
      <c r="J367" s="54">
        <f t="shared" si="617"/>
        <v>0</v>
      </c>
      <c r="K367" s="54">
        <f t="shared" si="618"/>
        <v>0</v>
      </c>
      <c r="L367" s="54">
        <f t="shared" si="619"/>
        <v>0</v>
      </c>
      <c r="M367" s="54">
        <f t="shared" si="620"/>
        <v>0</v>
      </c>
      <c r="N367" s="54">
        <f t="shared" si="621"/>
        <v>1</v>
      </c>
      <c r="O367" s="54">
        <f t="shared" si="622"/>
        <v>0</v>
      </c>
      <c r="P367" s="55">
        <v>18</v>
      </c>
      <c r="Q367" s="54" t="str">
        <f t="shared" si="623"/>
        <v>Pau Martí</v>
      </c>
      <c r="R367" s="12">
        <v>3</v>
      </c>
      <c r="S367" s="12">
        <v>2</v>
      </c>
      <c r="T367" s="12">
        <v>3</v>
      </c>
      <c r="U367" s="54">
        <f t="shared" si="624"/>
        <v>8</v>
      </c>
      <c r="V367" s="54">
        <f t="shared" si="653"/>
        <v>0</v>
      </c>
      <c r="W367" s="54">
        <f t="shared" si="647"/>
        <v>0</v>
      </c>
      <c r="X367" s="54">
        <f t="shared" si="648"/>
        <v>0</v>
      </c>
      <c r="Y367" s="54">
        <f t="shared" si="625"/>
        <v>2</v>
      </c>
      <c r="Z367" s="54">
        <f t="shared" si="626"/>
        <v>1</v>
      </c>
      <c r="AA367" s="54">
        <f t="shared" si="627"/>
        <v>0</v>
      </c>
      <c r="AB367" s="54">
        <f t="shared" si="628"/>
        <v>0</v>
      </c>
      <c r="AC367" s="55">
        <v>18</v>
      </c>
      <c r="AD367" s="54" t="str">
        <f t="shared" si="629"/>
        <v>Pau Martí</v>
      </c>
      <c r="AE367" s="12">
        <v>0</v>
      </c>
      <c r="AF367" s="12">
        <v>3</v>
      </c>
      <c r="AG367" s="12">
        <v>0</v>
      </c>
      <c r="AH367" s="54">
        <f t="shared" si="630"/>
        <v>3</v>
      </c>
      <c r="AI367" s="54">
        <f t="shared" si="631"/>
        <v>0</v>
      </c>
      <c r="AJ367" s="54">
        <f t="shared" si="632"/>
        <v>0</v>
      </c>
      <c r="AK367" s="54">
        <f t="shared" si="633"/>
        <v>0</v>
      </c>
      <c r="AL367" s="54">
        <f t="shared" si="634"/>
        <v>1</v>
      </c>
      <c r="AM367" s="54">
        <f t="shared" si="635"/>
        <v>0</v>
      </c>
      <c r="AN367" s="54">
        <f t="shared" si="636"/>
        <v>0</v>
      </c>
      <c r="AO367" s="54">
        <f t="shared" si="637"/>
        <v>2</v>
      </c>
      <c r="AP367" s="54">
        <f t="shared" si="638"/>
        <v>32</v>
      </c>
      <c r="AQ367" s="54">
        <f t="shared" si="639"/>
        <v>3.5555555555555554</v>
      </c>
      <c r="AR367" s="58">
        <f t="shared" si="640"/>
        <v>2</v>
      </c>
      <c r="AS367" s="1">
        <f t="shared" si="641"/>
        <v>0</v>
      </c>
      <c r="AT367" s="1">
        <f t="shared" si="642"/>
        <v>0</v>
      </c>
      <c r="AU367" s="1">
        <f t="shared" si="643"/>
        <v>3</v>
      </c>
      <c r="AV367" s="1">
        <f t="shared" si="644"/>
        <v>1</v>
      </c>
      <c r="AW367" s="1">
        <f t="shared" si="645"/>
        <v>1</v>
      </c>
      <c r="AX367" s="1">
        <f t="shared" si="646"/>
        <v>2</v>
      </c>
      <c r="AY367" s="1" t="str">
        <f t="shared" si="649"/>
        <v>Pau Martí</v>
      </c>
      <c r="AZ367" s="1" t="b">
        <f t="shared" si="650"/>
        <v>0</v>
      </c>
      <c r="BA367" s="1" t="str">
        <f t="shared" si="651"/>
        <v>Pau Martí</v>
      </c>
      <c r="BB367" s="1">
        <f t="shared" si="652"/>
        <v>9</v>
      </c>
    </row>
    <row r="368" spans="1:54" ht="12.75" customHeight="1">
      <c r="A368" s="178"/>
      <c r="B368" s="55">
        <v>19</v>
      </c>
      <c r="C368" s="55">
        <v>1</v>
      </c>
      <c r="D368" s="54" t="str">
        <f>VLOOKUP((B368*10)+4,'Llistat de jugadors'!$O$3:$AQ$322,29,0)</f>
        <v>Martí Barrera</v>
      </c>
      <c r="E368" s="13">
        <v>10</v>
      </c>
      <c r="F368" s="13">
        <v>10</v>
      </c>
      <c r="G368" s="13">
        <v>6</v>
      </c>
      <c r="H368" s="55">
        <f t="shared" si="615"/>
        <v>26</v>
      </c>
      <c r="I368" s="54">
        <f t="shared" si="616"/>
        <v>2</v>
      </c>
      <c r="J368" s="54">
        <f t="shared" si="617"/>
        <v>1</v>
      </c>
      <c r="K368" s="54">
        <f t="shared" si="618"/>
        <v>0</v>
      </c>
      <c r="L368" s="54">
        <f t="shared" si="619"/>
        <v>0</v>
      </c>
      <c r="M368" s="54">
        <f t="shared" si="620"/>
        <v>0</v>
      </c>
      <c r="N368" s="54">
        <f t="shared" si="621"/>
        <v>0</v>
      </c>
      <c r="O368" s="54">
        <f t="shared" si="622"/>
        <v>0</v>
      </c>
      <c r="P368" s="55">
        <v>19</v>
      </c>
      <c r="Q368" s="54" t="str">
        <f t="shared" si="623"/>
        <v>Martí Barrera</v>
      </c>
      <c r="R368" s="12">
        <v>10</v>
      </c>
      <c r="S368" s="12">
        <v>4</v>
      </c>
      <c r="T368" s="12">
        <v>4</v>
      </c>
      <c r="U368" s="54">
        <f t="shared" si="624"/>
        <v>18</v>
      </c>
      <c r="V368" s="54">
        <f t="shared" si="653"/>
        <v>1</v>
      </c>
      <c r="W368" s="54">
        <f t="shared" si="647"/>
        <v>0</v>
      </c>
      <c r="X368" s="54">
        <f t="shared" si="648"/>
        <v>2</v>
      </c>
      <c r="Y368" s="54">
        <f t="shared" si="625"/>
        <v>0</v>
      </c>
      <c r="Z368" s="54">
        <f t="shared" si="626"/>
        <v>0</v>
      </c>
      <c r="AA368" s="54">
        <f t="shared" si="627"/>
        <v>0</v>
      </c>
      <c r="AB368" s="54">
        <f t="shared" si="628"/>
        <v>0</v>
      </c>
      <c r="AC368" s="55">
        <v>19</v>
      </c>
      <c r="AD368" s="54" t="str">
        <f t="shared" si="629"/>
        <v>Martí Barrera</v>
      </c>
      <c r="AE368" s="12">
        <v>3</v>
      </c>
      <c r="AF368" s="12">
        <v>6</v>
      </c>
      <c r="AG368" s="12">
        <v>4</v>
      </c>
      <c r="AH368" s="54">
        <f t="shared" si="630"/>
        <v>13</v>
      </c>
      <c r="AI368" s="54">
        <f t="shared" si="631"/>
        <v>0</v>
      </c>
      <c r="AJ368" s="54">
        <f t="shared" si="632"/>
        <v>1</v>
      </c>
      <c r="AK368" s="54">
        <f t="shared" si="633"/>
        <v>1</v>
      </c>
      <c r="AL368" s="54">
        <f t="shared" si="634"/>
        <v>1</v>
      </c>
      <c r="AM368" s="54">
        <f t="shared" si="635"/>
        <v>0</v>
      </c>
      <c r="AN368" s="54">
        <f t="shared" si="636"/>
        <v>0</v>
      </c>
      <c r="AO368" s="54">
        <f t="shared" si="637"/>
        <v>0</v>
      </c>
      <c r="AP368" s="54">
        <f t="shared" si="638"/>
        <v>57</v>
      </c>
      <c r="AQ368" s="54">
        <f t="shared" si="639"/>
        <v>6.333333333333333</v>
      </c>
      <c r="AR368" s="58">
        <f t="shared" si="640"/>
        <v>3</v>
      </c>
      <c r="AS368" s="1">
        <f t="shared" si="641"/>
        <v>2</v>
      </c>
      <c r="AT368" s="1">
        <f t="shared" si="642"/>
        <v>3</v>
      </c>
      <c r="AU368" s="1">
        <f t="shared" si="643"/>
        <v>1</v>
      </c>
      <c r="AV368" s="1">
        <f t="shared" si="644"/>
        <v>0</v>
      </c>
      <c r="AW368" s="1">
        <f t="shared" si="645"/>
        <v>0</v>
      </c>
      <c r="AX368" s="1">
        <f t="shared" si="646"/>
        <v>0</v>
      </c>
      <c r="AY368" s="1" t="str">
        <f t="shared" si="649"/>
        <v>Martí Barrera</v>
      </c>
      <c r="AZ368" s="1" t="b">
        <f t="shared" si="650"/>
        <v>0</v>
      </c>
      <c r="BA368" s="1" t="str">
        <f t="shared" si="651"/>
        <v>Martí Barrera</v>
      </c>
      <c r="BB368" s="1">
        <f t="shared" si="652"/>
        <v>9</v>
      </c>
    </row>
    <row r="369" spans="1:54">
      <c r="A369" s="178"/>
      <c r="B369" s="55">
        <v>20</v>
      </c>
      <c r="C369" s="55">
        <v>2</v>
      </c>
      <c r="D369" s="54" t="str">
        <f>VLOOKUP((B369*10)+4,'Llistat de jugadors'!$O$3:$AQ$322,29,0)</f>
        <v>Anna Xaubet</v>
      </c>
      <c r="E369" s="13">
        <v>0</v>
      </c>
      <c r="F369" s="13">
        <v>10</v>
      </c>
      <c r="G369" s="13">
        <v>2</v>
      </c>
      <c r="H369" s="55">
        <f t="shared" si="615"/>
        <v>12</v>
      </c>
      <c r="I369" s="54">
        <f t="shared" si="616"/>
        <v>1</v>
      </c>
      <c r="J369" s="54">
        <f t="shared" si="617"/>
        <v>0</v>
      </c>
      <c r="K369" s="54">
        <f t="shared" si="618"/>
        <v>0</v>
      </c>
      <c r="L369" s="54">
        <f t="shared" si="619"/>
        <v>0</v>
      </c>
      <c r="M369" s="54">
        <f t="shared" si="620"/>
        <v>1</v>
      </c>
      <c r="N369" s="54">
        <f t="shared" si="621"/>
        <v>0</v>
      </c>
      <c r="O369" s="54">
        <f t="shared" si="622"/>
        <v>1</v>
      </c>
      <c r="P369" s="55">
        <v>20</v>
      </c>
      <c r="Q369" s="54" t="str">
        <f t="shared" si="623"/>
        <v>Anna Xaubet</v>
      </c>
      <c r="R369" s="12">
        <v>4</v>
      </c>
      <c r="S369" s="12">
        <v>2</v>
      </c>
      <c r="T369" s="12">
        <v>4</v>
      </c>
      <c r="U369" s="54">
        <f t="shared" si="624"/>
        <v>10</v>
      </c>
      <c r="V369" s="54">
        <f t="shared" si="653"/>
        <v>0</v>
      </c>
      <c r="W369" s="54">
        <f t="shared" si="647"/>
        <v>0</v>
      </c>
      <c r="X369" s="54">
        <f t="shared" si="648"/>
        <v>2</v>
      </c>
      <c r="Y369" s="54">
        <f t="shared" si="625"/>
        <v>0</v>
      </c>
      <c r="Z369" s="54">
        <f t="shared" si="626"/>
        <v>1</v>
      </c>
      <c r="AA369" s="54">
        <f t="shared" si="627"/>
        <v>0</v>
      </c>
      <c r="AB369" s="54">
        <f t="shared" si="628"/>
        <v>0</v>
      </c>
      <c r="AC369" s="55">
        <v>20</v>
      </c>
      <c r="AD369" s="54" t="str">
        <f t="shared" si="629"/>
        <v>Anna Xaubet</v>
      </c>
      <c r="AE369" s="12">
        <v>0</v>
      </c>
      <c r="AF369" s="12">
        <v>3</v>
      </c>
      <c r="AG369" s="12">
        <v>3</v>
      </c>
      <c r="AH369" s="54">
        <f t="shared" si="630"/>
        <v>6</v>
      </c>
      <c r="AI369" s="54">
        <f t="shared" si="631"/>
        <v>0</v>
      </c>
      <c r="AJ369" s="54">
        <f t="shared" si="632"/>
        <v>0</v>
      </c>
      <c r="AK369" s="54">
        <f t="shared" si="633"/>
        <v>0</v>
      </c>
      <c r="AL369" s="54">
        <f t="shared" si="634"/>
        <v>2</v>
      </c>
      <c r="AM369" s="54">
        <f t="shared" si="635"/>
        <v>0</v>
      </c>
      <c r="AN369" s="54">
        <f t="shared" si="636"/>
        <v>0</v>
      </c>
      <c r="AO369" s="54">
        <f t="shared" si="637"/>
        <v>1</v>
      </c>
      <c r="AP369" s="54">
        <f t="shared" si="638"/>
        <v>28</v>
      </c>
      <c r="AQ369" s="54">
        <f t="shared" si="639"/>
        <v>3.1111111111111112</v>
      </c>
      <c r="AR369" s="58">
        <f t="shared" si="640"/>
        <v>1</v>
      </c>
      <c r="AS369" s="1">
        <f t="shared" si="641"/>
        <v>0</v>
      </c>
      <c r="AT369" s="1">
        <f t="shared" si="642"/>
        <v>2</v>
      </c>
      <c r="AU369" s="1">
        <f t="shared" si="643"/>
        <v>2</v>
      </c>
      <c r="AV369" s="1">
        <f t="shared" si="644"/>
        <v>2</v>
      </c>
      <c r="AW369" s="1">
        <f t="shared" si="645"/>
        <v>0</v>
      </c>
      <c r="AX369" s="1">
        <f t="shared" si="646"/>
        <v>2</v>
      </c>
      <c r="AY369" s="1" t="str">
        <f t="shared" si="649"/>
        <v>Anna Xaubet</v>
      </c>
      <c r="AZ369" s="1" t="b">
        <f t="shared" si="650"/>
        <v>0</v>
      </c>
      <c r="BA369" s="1" t="str">
        <f t="shared" si="651"/>
        <v>Anna Xaubet</v>
      </c>
      <c r="BB369" s="1">
        <f t="shared" si="652"/>
        <v>9</v>
      </c>
    </row>
    <row r="370" spans="1:54">
      <c r="A370" s="178"/>
      <c r="B370" s="55">
        <v>21</v>
      </c>
      <c r="C370" s="55">
        <v>3</v>
      </c>
      <c r="D370" s="54" t="str">
        <f>VLOOKUP((B370*10)+4,'Llistat de jugadors'!$O$3:$AQ$322,29,0)</f>
        <v>Silvia Català</v>
      </c>
      <c r="E370" s="13">
        <v>10</v>
      </c>
      <c r="F370" s="13">
        <v>4</v>
      </c>
      <c r="G370" s="13">
        <v>4</v>
      </c>
      <c r="H370" s="55">
        <f t="shared" si="615"/>
        <v>18</v>
      </c>
      <c r="I370" s="54">
        <f t="shared" si="616"/>
        <v>1</v>
      </c>
      <c r="J370" s="54">
        <f t="shared" si="617"/>
        <v>0</v>
      </c>
      <c r="K370" s="54">
        <f t="shared" si="618"/>
        <v>2</v>
      </c>
      <c r="L370" s="54">
        <f t="shared" si="619"/>
        <v>0</v>
      </c>
      <c r="M370" s="54">
        <f t="shared" si="620"/>
        <v>0</v>
      </c>
      <c r="N370" s="54">
        <f t="shared" si="621"/>
        <v>0</v>
      </c>
      <c r="O370" s="54">
        <f t="shared" si="622"/>
        <v>0</v>
      </c>
      <c r="P370" s="55">
        <v>21</v>
      </c>
      <c r="Q370" s="54" t="str">
        <f t="shared" si="623"/>
        <v>Silvia Català</v>
      </c>
      <c r="R370" s="12">
        <v>10</v>
      </c>
      <c r="S370" s="12">
        <v>3</v>
      </c>
      <c r="T370" s="12">
        <v>3</v>
      </c>
      <c r="U370" s="54">
        <f t="shared" si="624"/>
        <v>16</v>
      </c>
      <c r="V370" s="54">
        <f t="shared" si="653"/>
        <v>1</v>
      </c>
      <c r="W370" s="54">
        <f t="shared" si="647"/>
        <v>0</v>
      </c>
      <c r="X370" s="54">
        <f t="shared" si="648"/>
        <v>0</v>
      </c>
      <c r="Y370" s="54">
        <f t="shared" si="625"/>
        <v>2</v>
      </c>
      <c r="Z370" s="54">
        <f t="shared" si="626"/>
        <v>0</v>
      </c>
      <c r="AA370" s="54">
        <f t="shared" si="627"/>
        <v>0</v>
      </c>
      <c r="AB370" s="54">
        <f t="shared" si="628"/>
        <v>0</v>
      </c>
      <c r="AC370" s="55">
        <v>21</v>
      </c>
      <c r="AD370" s="54" t="str">
        <f t="shared" si="629"/>
        <v>Silvia Català</v>
      </c>
      <c r="AE370" s="12">
        <v>4</v>
      </c>
      <c r="AF370" s="12">
        <v>0</v>
      </c>
      <c r="AG370" s="12">
        <v>6</v>
      </c>
      <c r="AH370" s="54">
        <f t="shared" si="630"/>
        <v>10</v>
      </c>
      <c r="AI370" s="54">
        <f t="shared" si="631"/>
        <v>0</v>
      </c>
      <c r="AJ370" s="54">
        <f t="shared" si="632"/>
        <v>1</v>
      </c>
      <c r="AK370" s="54">
        <f t="shared" si="633"/>
        <v>1</v>
      </c>
      <c r="AL370" s="54">
        <f t="shared" si="634"/>
        <v>0</v>
      </c>
      <c r="AM370" s="54">
        <f t="shared" si="635"/>
        <v>0</v>
      </c>
      <c r="AN370" s="54">
        <f t="shared" si="636"/>
        <v>0</v>
      </c>
      <c r="AO370" s="54">
        <f t="shared" si="637"/>
        <v>1</v>
      </c>
      <c r="AP370" s="54">
        <f t="shared" si="638"/>
        <v>44</v>
      </c>
      <c r="AQ370" s="54">
        <f t="shared" si="639"/>
        <v>4.8888888888888893</v>
      </c>
      <c r="AR370" s="58">
        <f t="shared" si="640"/>
        <v>2</v>
      </c>
      <c r="AS370" s="1">
        <f t="shared" si="641"/>
        <v>1</v>
      </c>
      <c r="AT370" s="1">
        <f t="shared" si="642"/>
        <v>3</v>
      </c>
      <c r="AU370" s="1">
        <f t="shared" si="643"/>
        <v>2</v>
      </c>
      <c r="AV370" s="1">
        <f t="shared" si="644"/>
        <v>0</v>
      </c>
      <c r="AW370" s="1">
        <f t="shared" si="645"/>
        <v>0</v>
      </c>
      <c r="AX370" s="1">
        <f t="shared" si="646"/>
        <v>1</v>
      </c>
      <c r="AY370" s="1" t="str">
        <f t="shared" si="649"/>
        <v>Silvia Català</v>
      </c>
      <c r="AZ370" s="1" t="b">
        <f t="shared" si="650"/>
        <v>0</v>
      </c>
      <c r="BA370" s="1" t="str">
        <f t="shared" si="651"/>
        <v>Silvia Català</v>
      </c>
      <c r="BB370" s="1">
        <f t="shared" si="652"/>
        <v>9</v>
      </c>
    </row>
    <row r="371" spans="1:54">
      <c r="A371" s="178"/>
      <c r="B371" s="55">
        <v>22</v>
      </c>
      <c r="C371" s="55">
        <v>4</v>
      </c>
      <c r="D371" s="54" t="str">
        <f>VLOOKUP((B371*10)+4,'Llistat de jugadors'!$O$3:$AQ$322,29,0)</f>
        <v>Marc Nicolau</v>
      </c>
      <c r="E371" s="13">
        <v>10</v>
      </c>
      <c r="F371" s="13">
        <v>6</v>
      </c>
      <c r="G371" s="13">
        <v>4</v>
      </c>
      <c r="H371" s="55">
        <f t="shared" si="615"/>
        <v>20</v>
      </c>
      <c r="I371" s="54">
        <f t="shared" si="616"/>
        <v>1</v>
      </c>
      <c r="J371" s="54">
        <f t="shared" si="617"/>
        <v>1</v>
      </c>
      <c r="K371" s="54">
        <f t="shared" si="618"/>
        <v>1</v>
      </c>
      <c r="L371" s="54">
        <f t="shared" si="619"/>
        <v>0</v>
      </c>
      <c r="M371" s="54">
        <f t="shared" si="620"/>
        <v>0</v>
      </c>
      <c r="N371" s="54">
        <f t="shared" si="621"/>
        <v>0</v>
      </c>
      <c r="O371" s="54">
        <f t="shared" si="622"/>
        <v>0</v>
      </c>
      <c r="P371" s="55">
        <v>22</v>
      </c>
      <c r="Q371" s="54" t="str">
        <f t="shared" si="623"/>
        <v>Marc Nicolau</v>
      </c>
      <c r="R371" s="12">
        <v>10</v>
      </c>
      <c r="S371" s="12">
        <v>6</v>
      </c>
      <c r="T371" s="12">
        <v>6</v>
      </c>
      <c r="U371" s="54">
        <f t="shared" si="624"/>
        <v>22</v>
      </c>
      <c r="V371" s="54">
        <f t="shared" si="653"/>
        <v>1</v>
      </c>
      <c r="W371" s="54">
        <f t="shared" si="647"/>
        <v>2</v>
      </c>
      <c r="X371" s="54">
        <f t="shared" si="648"/>
        <v>0</v>
      </c>
      <c r="Y371" s="54">
        <f t="shared" si="625"/>
        <v>0</v>
      </c>
      <c r="Z371" s="54">
        <f t="shared" si="626"/>
        <v>0</v>
      </c>
      <c r="AA371" s="54">
        <f t="shared" si="627"/>
        <v>0</v>
      </c>
      <c r="AB371" s="54">
        <f t="shared" si="628"/>
        <v>0</v>
      </c>
      <c r="AC371" s="55">
        <v>22</v>
      </c>
      <c r="AD371" s="54" t="str">
        <f t="shared" si="629"/>
        <v>Marc Nicolau</v>
      </c>
      <c r="AE371" s="12">
        <v>10</v>
      </c>
      <c r="AF371" s="12">
        <v>10</v>
      </c>
      <c r="AG371" s="12">
        <v>6</v>
      </c>
      <c r="AH371" s="54">
        <f t="shared" si="630"/>
        <v>26</v>
      </c>
      <c r="AI371" s="54">
        <f t="shared" si="631"/>
        <v>2</v>
      </c>
      <c r="AJ371" s="54">
        <f t="shared" si="632"/>
        <v>1</v>
      </c>
      <c r="AK371" s="54">
        <f t="shared" si="633"/>
        <v>0</v>
      </c>
      <c r="AL371" s="54">
        <f t="shared" si="634"/>
        <v>0</v>
      </c>
      <c r="AM371" s="54">
        <f t="shared" si="635"/>
        <v>0</v>
      </c>
      <c r="AN371" s="54">
        <f t="shared" si="636"/>
        <v>0</v>
      </c>
      <c r="AO371" s="54">
        <f t="shared" si="637"/>
        <v>0</v>
      </c>
      <c r="AP371" s="54">
        <f t="shared" si="638"/>
        <v>68</v>
      </c>
      <c r="AQ371" s="54">
        <f t="shared" si="639"/>
        <v>7.5555555555555554</v>
      </c>
      <c r="AR371" s="58">
        <f t="shared" si="640"/>
        <v>4</v>
      </c>
      <c r="AS371" s="1">
        <f t="shared" si="641"/>
        <v>4</v>
      </c>
      <c r="AT371" s="1">
        <f t="shared" si="642"/>
        <v>1</v>
      </c>
      <c r="AU371" s="1">
        <f t="shared" si="643"/>
        <v>0</v>
      </c>
      <c r="AV371" s="1">
        <f t="shared" si="644"/>
        <v>0</v>
      </c>
      <c r="AW371" s="1">
        <f t="shared" si="645"/>
        <v>0</v>
      </c>
      <c r="AX371" s="1">
        <f t="shared" si="646"/>
        <v>0</v>
      </c>
      <c r="AY371" s="1" t="str">
        <f t="shared" si="649"/>
        <v>Marc Nicolau</v>
      </c>
      <c r="AZ371" s="1" t="b">
        <f t="shared" si="650"/>
        <v>0</v>
      </c>
      <c r="BA371" s="1" t="str">
        <f t="shared" si="651"/>
        <v>Marc Nicolau</v>
      </c>
      <c r="BB371" s="1">
        <f t="shared" si="652"/>
        <v>9</v>
      </c>
    </row>
    <row r="372" spans="1:54">
      <c r="A372" s="178"/>
      <c r="B372" s="55">
        <v>23</v>
      </c>
      <c r="C372" s="55">
        <v>5</v>
      </c>
      <c r="D372" s="54" t="str">
        <f>VLOOKUP((B372*10)+4,'Llistat de jugadors'!$O$3:$AQ$322,29,0)</f>
        <v>Mari Ángeles Pérez</v>
      </c>
      <c r="E372" s="13">
        <v>0</v>
      </c>
      <c r="F372" s="13">
        <v>2</v>
      </c>
      <c r="G372" s="13">
        <v>2</v>
      </c>
      <c r="H372" s="55">
        <f t="shared" si="615"/>
        <v>4</v>
      </c>
      <c r="I372" s="54">
        <f t="shared" si="616"/>
        <v>0</v>
      </c>
      <c r="J372" s="54">
        <f t="shared" si="617"/>
        <v>0</v>
      </c>
      <c r="K372" s="54">
        <f t="shared" si="618"/>
        <v>0</v>
      </c>
      <c r="L372" s="54">
        <f t="shared" si="619"/>
        <v>0</v>
      </c>
      <c r="M372" s="54">
        <f t="shared" si="620"/>
        <v>2</v>
      </c>
      <c r="N372" s="54">
        <f t="shared" si="621"/>
        <v>0</v>
      </c>
      <c r="O372" s="54">
        <f t="shared" si="622"/>
        <v>1</v>
      </c>
      <c r="P372" s="55">
        <v>23</v>
      </c>
      <c r="Q372" s="54" t="str">
        <f t="shared" si="623"/>
        <v>Mari Ángeles Pérez</v>
      </c>
      <c r="R372" s="12">
        <v>10</v>
      </c>
      <c r="S372" s="12">
        <v>4</v>
      </c>
      <c r="T372" s="12">
        <v>6</v>
      </c>
      <c r="U372" s="54">
        <f t="shared" si="624"/>
        <v>20</v>
      </c>
      <c r="V372" s="54">
        <f t="shared" si="653"/>
        <v>1</v>
      </c>
      <c r="W372" s="54">
        <f t="shared" si="647"/>
        <v>1</v>
      </c>
      <c r="X372" s="54">
        <f t="shared" si="648"/>
        <v>1</v>
      </c>
      <c r="Y372" s="54">
        <f t="shared" si="625"/>
        <v>0</v>
      </c>
      <c r="Z372" s="54">
        <f t="shared" si="626"/>
        <v>0</v>
      </c>
      <c r="AA372" s="54">
        <f t="shared" si="627"/>
        <v>0</v>
      </c>
      <c r="AB372" s="54">
        <f t="shared" si="628"/>
        <v>0</v>
      </c>
      <c r="AC372" s="55">
        <v>23</v>
      </c>
      <c r="AD372" s="54" t="str">
        <f t="shared" si="629"/>
        <v>Mari Ángeles Pérez</v>
      </c>
      <c r="AE372" s="12">
        <v>4</v>
      </c>
      <c r="AF372" s="12">
        <v>6</v>
      </c>
      <c r="AG372" s="12">
        <v>10</v>
      </c>
      <c r="AH372" s="54">
        <f t="shared" si="630"/>
        <v>20</v>
      </c>
      <c r="AI372" s="54">
        <f t="shared" si="631"/>
        <v>1</v>
      </c>
      <c r="AJ372" s="54">
        <f t="shared" si="632"/>
        <v>1</v>
      </c>
      <c r="AK372" s="54">
        <f t="shared" si="633"/>
        <v>1</v>
      </c>
      <c r="AL372" s="54">
        <f t="shared" si="634"/>
        <v>0</v>
      </c>
      <c r="AM372" s="54">
        <f t="shared" si="635"/>
        <v>0</v>
      </c>
      <c r="AN372" s="54">
        <f t="shared" si="636"/>
        <v>0</v>
      </c>
      <c r="AO372" s="54">
        <f t="shared" si="637"/>
        <v>0</v>
      </c>
      <c r="AP372" s="54">
        <f t="shared" si="638"/>
        <v>44</v>
      </c>
      <c r="AQ372" s="54">
        <f t="shared" si="639"/>
        <v>4.8888888888888893</v>
      </c>
      <c r="AR372" s="58">
        <f t="shared" si="640"/>
        <v>2</v>
      </c>
      <c r="AS372" s="1">
        <f t="shared" si="641"/>
        <v>2</v>
      </c>
      <c r="AT372" s="1">
        <f t="shared" si="642"/>
        <v>2</v>
      </c>
      <c r="AU372" s="1">
        <f t="shared" si="643"/>
        <v>0</v>
      </c>
      <c r="AV372" s="1">
        <f t="shared" si="644"/>
        <v>2</v>
      </c>
      <c r="AW372" s="1">
        <f t="shared" si="645"/>
        <v>0</v>
      </c>
      <c r="AX372" s="1">
        <f t="shared" si="646"/>
        <v>1</v>
      </c>
      <c r="AY372" s="1" t="str">
        <f t="shared" si="649"/>
        <v>Mari Ángeles Pérez</v>
      </c>
      <c r="AZ372" s="1" t="b">
        <f t="shared" si="650"/>
        <v>0</v>
      </c>
      <c r="BA372" s="1" t="str">
        <f t="shared" si="651"/>
        <v>Mari Ángeles Pérez</v>
      </c>
      <c r="BB372" s="1">
        <f t="shared" si="652"/>
        <v>9</v>
      </c>
    </row>
    <row r="373" spans="1:54">
      <c r="A373" s="178"/>
      <c r="B373" s="55">
        <v>24</v>
      </c>
      <c r="C373" s="55">
        <v>6</v>
      </c>
      <c r="D373" s="54" t="str">
        <f>VLOOKUP((B373*10)+4,'Llistat de jugadors'!$O$3:$AQ$322,29,0)</f>
        <v>Carles Llopart</v>
      </c>
      <c r="E373" s="13">
        <v>0</v>
      </c>
      <c r="F373" s="13">
        <v>3</v>
      </c>
      <c r="G373" s="13">
        <v>0</v>
      </c>
      <c r="H373" s="55">
        <f t="shared" si="615"/>
        <v>3</v>
      </c>
      <c r="I373" s="54">
        <f t="shared" si="616"/>
        <v>0</v>
      </c>
      <c r="J373" s="54">
        <f t="shared" si="617"/>
        <v>0</v>
      </c>
      <c r="K373" s="54">
        <f t="shared" si="618"/>
        <v>0</v>
      </c>
      <c r="L373" s="54">
        <f t="shared" si="619"/>
        <v>1</v>
      </c>
      <c r="M373" s="54">
        <f t="shared" si="620"/>
        <v>0</v>
      </c>
      <c r="N373" s="54">
        <f t="shared" si="621"/>
        <v>0</v>
      </c>
      <c r="O373" s="54">
        <f t="shared" si="622"/>
        <v>2</v>
      </c>
      <c r="P373" s="55">
        <v>24</v>
      </c>
      <c r="Q373" s="54" t="str">
        <f t="shared" si="623"/>
        <v>Carles Llopart</v>
      </c>
      <c r="R373" s="12">
        <v>0</v>
      </c>
      <c r="S373" s="12">
        <v>0</v>
      </c>
      <c r="T373" s="12">
        <v>4</v>
      </c>
      <c r="U373" s="54">
        <f t="shared" si="624"/>
        <v>4</v>
      </c>
      <c r="V373" s="54">
        <f t="shared" si="653"/>
        <v>0</v>
      </c>
      <c r="W373" s="54">
        <f t="shared" si="647"/>
        <v>0</v>
      </c>
      <c r="X373" s="54">
        <f t="shared" si="648"/>
        <v>1</v>
      </c>
      <c r="Y373" s="54">
        <f t="shared" si="625"/>
        <v>0</v>
      </c>
      <c r="Z373" s="54">
        <f t="shared" si="626"/>
        <v>0</v>
      </c>
      <c r="AA373" s="54">
        <f t="shared" si="627"/>
        <v>0</v>
      </c>
      <c r="AB373" s="54">
        <f t="shared" si="628"/>
        <v>2</v>
      </c>
      <c r="AC373" s="55">
        <v>24</v>
      </c>
      <c r="AD373" s="54" t="str">
        <f t="shared" si="629"/>
        <v>Carles Llopart</v>
      </c>
      <c r="AE373" s="12">
        <v>0</v>
      </c>
      <c r="AF373" s="12">
        <v>0</v>
      </c>
      <c r="AG373" s="12">
        <v>0</v>
      </c>
      <c r="AH373" s="54">
        <f t="shared" si="630"/>
        <v>0</v>
      </c>
      <c r="AI373" s="54">
        <f t="shared" si="631"/>
        <v>0</v>
      </c>
      <c r="AJ373" s="54">
        <f t="shared" si="632"/>
        <v>0</v>
      </c>
      <c r="AK373" s="54">
        <f t="shared" si="633"/>
        <v>0</v>
      </c>
      <c r="AL373" s="54">
        <f t="shared" si="634"/>
        <v>0</v>
      </c>
      <c r="AM373" s="54">
        <f t="shared" si="635"/>
        <v>0</v>
      </c>
      <c r="AN373" s="54">
        <f t="shared" si="636"/>
        <v>0</v>
      </c>
      <c r="AO373" s="54">
        <f t="shared" si="637"/>
        <v>3</v>
      </c>
      <c r="AP373" s="54">
        <f t="shared" si="638"/>
        <v>7</v>
      </c>
      <c r="AQ373" s="54">
        <f t="shared" si="639"/>
        <v>0.77777777777777779</v>
      </c>
      <c r="AR373" s="58">
        <f t="shared" si="640"/>
        <v>0</v>
      </c>
      <c r="AS373" s="1">
        <f t="shared" si="641"/>
        <v>0</v>
      </c>
      <c r="AT373" s="1">
        <f t="shared" si="642"/>
        <v>1</v>
      </c>
      <c r="AU373" s="1">
        <f t="shared" si="643"/>
        <v>1</v>
      </c>
      <c r="AV373" s="1">
        <f t="shared" si="644"/>
        <v>0</v>
      </c>
      <c r="AW373" s="1">
        <f t="shared" si="645"/>
        <v>0</v>
      </c>
      <c r="AX373" s="1">
        <f t="shared" si="646"/>
        <v>7</v>
      </c>
      <c r="AY373" s="1" t="str">
        <f t="shared" si="649"/>
        <v>Carles Llopart</v>
      </c>
      <c r="AZ373" s="1" t="b">
        <f t="shared" si="650"/>
        <v>0</v>
      </c>
      <c r="BA373" s="1" t="str">
        <f t="shared" si="651"/>
        <v>Carles Llopart</v>
      </c>
      <c r="BB373" s="1">
        <f t="shared" si="652"/>
        <v>9</v>
      </c>
    </row>
    <row r="374" spans="1:54">
      <c r="A374" s="178"/>
      <c r="B374" s="55">
        <v>25</v>
      </c>
      <c r="C374" s="55">
        <v>7</v>
      </c>
      <c r="D374" s="54" t="str">
        <f>VLOOKUP((B374*10)+4,'Llistat de jugadors'!$O$3:$AQ$322,29,0)</f>
        <v>Anna Soriano</v>
      </c>
      <c r="E374" s="13">
        <v>2</v>
      </c>
      <c r="F374" s="13">
        <v>0</v>
      </c>
      <c r="G374" s="13">
        <v>2</v>
      </c>
      <c r="H374" s="55">
        <f t="shared" si="615"/>
        <v>4</v>
      </c>
      <c r="I374" s="54">
        <f t="shared" si="616"/>
        <v>0</v>
      </c>
      <c r="J374" s="54">
        <f t="shared" si="617"/>
        <v>0</v>
      </c>
      <c r="K374" s="54">
        <f t="shared" si="618"/>
        <v>0</v>
      </c>
      <c r="L374" s="54">
        <f t="shared" si="619"/>
        <v>0</v>
      </c>
      <c r="M374" s="54">
        <f t="shared" si="620"/>
        <v>2</v>
      </c>
      <c r="N374" s="54">
        <f t="shared" si="621"/>
        <v>0</v>
      </c>
      <c r="O374" s="54">
        <f t="shared" si="622"/>
        <v>1</v>
      </c>
      <c r="P374" s="55">
        <v>25</v>
      </c>
      <c r="Q374" s="54" t="str">
        <f t="shared" si="623"/>
        <v>Anna Soriano</v>
      </c>
      <c r="R374" s="12">
        <v>4</v>
      </c>
      <c r="S374" s="12">
        <v>2</v>
      </c>
      <c r="T374" s="12">
        <v>4</v>
      </c>
      <c r="U374" s="54">
        <f t="shared" si="624"/>
        <v>10</v>
      </c>
      <c r="V374" s="54">
        <f t="shared" si="653"/>
        <v>0</v>
      </c>
      <c r="W374" s="54">
        <f t="shared" si="647"/>
        <v>0</v>
      </c>
      <c r="X374" s="54">
        <f t="shared" si="648"/>
        <v>2</v>
      </c>
      <c r="Y374" s="54">
        <f t="shared" si="625"/>
        <v>0</v>
      </c>
      <c r="Z374" s="54">
        <f t="shared" si="626"/>
        <v>1</v>
      </c>
      <c r="AA374" s="54">
        <f t="shared" si="627"/>
        <v>0</v>
      </c>
      <c r="AB374" s="54">
        <f t="shared" si="628"/>
        <v>0</v>
      </c>
      <c r="AC374" s="55">
        <v>25</v>
      </c>
      <c r="AD374" s="54" t="str">
        <f t="shared" si="629"/>
        <v>Anna Soriano</v>
      </c>
      <c r="AE374" s="12">
        <v>1</v>
      </c>
      <c r="AF374" s="12">
        <v>1</v>
      </c>
      <c r="AG374" s="12">
        <v>0</v>
      </c>
      <c r="AH374" s="54">
        <f t="shared" si="630"/>
        <v>2</v>
      </c>
      <c r="AI374" s="54">
        <f t="shared" si="631"/>
        <v>0</v>
      </c>
      <c r="AJ374" s="54">
        <f t="shared" si="632"/>
        <v>0</v>
      </c>
      <c r="AK374" s="54">
        <f t="shared" si="633"/>
        <v>0</v>
      </c>
      <c r="AL374" s="54">
        <f t="shared" si="634"/>
        <v>0</v>
      </c>
      <c r="AM374" s="54">
        <f t="shared" si="635"/>
        <v>0</v>
      </c>
      <c r="AN374" s="54">
        <f t="shared" si="636"/>
        <v>2</v>
      </c>
      <c r="AO374" s="54">
        <f t="shared" si="637"/>
        <v>1</v>
      </c>
      <c r="AP374" s="54">
        <f t="shared" si="638"/>
        <v>16</v>
      </c>
      <c r="AQ374" s="54">
        <f t="shared" si="639"/>
        <v>1.7777777777777777</v>
      </c>
      <c r="AR374" s="58">
        <f t="shared" si="640"/>
        <v>0</v>
      </c>
      <c r="AS374" s="1">
        <f t="shared" si="641"/>
        <v>0</v>
      </c>
      <c r="AT374" s="1">
        <f t="shared" si="642"/>
        <v>2</v>
      </c>
      <c r="AU374" s="1">
        <f t="shared" si="643"/>
        <v>0</v>
      </c>
      <c r="AV374" s="1">
        <f t="shared" si="644"/>
        <v>3</v>
      </c>
      <c r="AW374" s="1">
        <f t="shared" si="645"/>
        <v>2</v>
      </c>
      <c r="AX374" s="1">
        <f t="shared" si="646"/>
        <v>2</v>
      </c>
      <c r="AY374" s="1" t="str">
        <f t="shared" si="649"/>
        <v>Anna Soriano</v>
      </c>
      <c r="AZ374" s="1" t="b">
        <f t="shared" si="650"/>
        <v>0</v>
      </c>
      <c r="BA374" s="1" t="str">
        <f t="shared" si="651"/>
        <v>Anna Soriano</v>
      </c>
      <c r="BB374" s="1">
        <f t="shared" si="652"/>
        <v>9</v>
      </c>
    </row>
    <row r="375" spans="1:54">
      <c r="A375" s="178"/>
      <c r="B375" s="55">
        <v>26</v>
      </c>
      <c r="C375" s="55">
        <v>8</v>
      </c>
      <c r="D375" s="54" t="str">
        <f>VLOOKUP((B375*10)+4,'Llistat de jugadors'!$O$3:$AQ$322,29,0)</f>
        <v>Carlos Martín</v>
      </c>
      <c r="E375" s="13">
        <v>4</v>
      </c>
      <c r="F375" s="13">
        <v>10</v>
      </c>
      <c r="G375" s="13">
        <v>10</v>
      </c>
      <c r="H375" s="55">
        <f t="shared" si="615"/>
        <v>24</v>
      </c>
      <c r="I375" s="54">
        <f t="shared" si="616"/>
        <v>2</v>
      </c>
      <c r="J375" s="54">
        <f t="shared" si="617"/>
        <v>0</v>
      </c>
      <c r="K375" s="54">
        <f t="shared" si="618"/>
        <v>1</v>
      </c>
      <c r="L375" s="54">
        <f t="shared" si="619"/>
        <v>0</v>
      </c>
      <c r="M375" s="54">
        <f t="shared" si="620"/>
        <v>0</v>
      </c>
      <c r="N375" s="54">
        <f t="shared" si="621"/>
        <v>0</v>
      </c>
      <c r="O375" s="54">
        <f t="shared" si="622"/>
        <v>0</v>
      </c>
      <c r="P375" s="55">
        <v>26</v>
      </c>
      <c r="Q375" s="54" t="str">
        <f t="shared" si="623"/>
        <v>Carlos Martín</v>
      </c>
      <c r="R375" s="12">
        <v>10</v>
      </c>
      <c r="S375" s="12">
        <v>10</v>
      </c>
      <c r="T375" s="12">
        <v>10</v>
      </c>
      <c r="U375" s="54">
        <f t="shared" si="624"/>
        <v>30</v>
      </c>
      <c r="V375" s="54">
        <f t="shared" si="653"/>
        <v>3</v>
      </c>
      <c r="W375" s="54">
        <f t="shared" si="647"/>
        <v>0</v>
      </c>
      <c r="X375" s="54">
        <f t="shared" si="648"/>
        <v>0</v>
      </c>
      <c r="Y375" s="54">
        <f t="shared" si="625"/>
        <v>0</v>
      </c>
      <c r="Z375" s="54">
        <f t="shared" si="626"/>
        <v>0</v>
      </c>
      <c r="AA375" s="54">
        <f t="shared" si="627"/>
        <v>0</v>
      </c>
      <c r="AB375" s="54">
        <f t="shared" si="628"/>
        <v>0</v>
      </c>
      <c r="AC375" s="55">
        <v>26</v>
      </c>
      <c r="AD375" s="54" t="str">
        <f t="shared" si="629"/>
        <v>Carlos Martín</v>
      </c>
      <c r="AE375" s="12">
        <v>10</v>
      </c>
      <c r="AF375" s="12">
        <v>4</v>
      </c>
      <c r="AG375" s="12">
        <v>10</v>
      </c>
      <c r="AH375" s="54">
        <f t="shared" si="630"/>
        <v>24</v>
      </c>
      <c r="AI375" s="54">
        <f t="shared" si="631"/>
        <v>2</v>
      </c>
      <c r="AJ375" s="54">
        <f t="shared" si="632"/>
        <v>0</v>
      </c>
      <c r="AK375" s="54">
        <f t="shared" si="633"/>
        <v>1</v>
      </c>
      <c r="AL375" s="54">
        <f t="shared" si="634"/>
        <v>0</v>
      </c>
      <c r="AM375" s="54">
        <f t="shared" si="635"/>
        <v>0</v>
      </c>
      <c r="AN375" s="54">
        <f t="shared" si="636"/>
        <v>0</v>
      </c>
      <c r="AO375" s="54">
        <f t="shared" si="637"/>
        <v>0</v>
      </c>
      <c r="AP375" s="54">
        <f t="shared" si="638"/>
        <v>78</v>
      </c>
      <c r="AQ375" s="54">
        <f t="shared" si="639"/>
        <v>8.6666666666666661</v>
      </c>
      <c r="AR375" s="58">
        <f t="shared" si="640"/>
        <v>7</v>
      </c>
      <c r="AS375" s="1">
        <f t="shared" si="641"/>
        <v>0</v>
      </c>
      <c r="AT375" s="1">
        <f t="shared" si="642"/>
        <v>2</v>
      </c>
      <c r="AU375" s="1">
        <f t="shared" si="643"/>
        <v>0</v>
      </c>
      <c r="AV375" s="1">
        <f t="shared" si="644"/>
        <v>0</v>
      </c>
      <c r="AW375" s="1">
        <f t="shared" si="645"/>
        <v>0</v>
      </c>
      <c r="AX375" s="1">
        <f t="shared" si="646"/>
        <v>0</v>
      </c>
      <c r="AY375" s="1" t="str">
        <f t="shared" si="649"/>
        <v>Carlos Martín</v>
      </c>
      <c r="AZ375" s="1" t="b">
        <f t="shared" si="650"/>
        <v>0</v>
      </c>
      <c r="BA375" s="1" t="str">
        <f t="shared" si="651"/>
        <v>Carlos Martín</v>
      </c>
      <c r="BB375" s="1">
        <f t="shared" si="652"/>
        <v>9</v>
      </c>
    </row>
    <row r="376" spans="1:54" ht="12.75" customHeight="1">
      <c r="A376" s="178"/>
      <c r="B376" s="55">
        <v>27</v>
      </c>
      <c r="C376" s="55">
        <v>9</v>
      </c>
      <c r="D376" s="54" t="str">
        <f>VLOOKUP((B376*10)+4,'Llistat de jugadors'!$O$3:$AQ$322,29,0)</f>
        <v>Marc Buxadé</v>
      </c>
      <c r="E376" s="13">
        <v>3</v>
      </c>
      <c r="F376" s="13">
        <v>0</v>
      </c>
      <c r="G376" s="13">
        <v>2</v>
      </c>
      <c r="H376" s="55">
        <f t="shared" si="615"/>
        <v>5</v>
      </c>
      <c r="I376" s="54">
        <f t="shared" si="616"/>
        <v>0</v>
      </c>
      <c r="J376" s="54">
        <f t="shared" si="617"/>
        <v>0</v>
      </c>
      <c r="K376" s="54">
        <f t="shared" si="618"/>
        <v>0</v>
      </c>
      <c r="L376" s="54">
        <f t="shared" si="619"/>
        <v>1</v>
      </c>
      <c r="M376" s="54">
        <f t="shared" si="620"/>
        <v>1</v>
      </c>
      <c r="N376" s="54">
        <f t="shared" si="621"/>
        <v>0</v>
      </c>
      <c r="O376" s="54">
        <f t="shared" si="622"/>
        <v>1</v>
      </c>
      <c r="P376" s="55">
        <v>27</v>
      </c>
      <c r="Q376" s="54" t="str">
        <f t="shared" si="623"/>
        <v>Marc Buxadé</v>
      </c>
      <c r="R376" s="12">
        <v>3</v>
      </c>
      <c r="S376" s="12">
        <v>4</v>
      </c>
      <c r="T376" s="12">
        <v>3</v>
      </c>
      <c r="U376" s="54">
        <f t="shared" si="624"/>
        <v>10</v>
      </c>
      <c r="V376" s="54">
        <f t="shared" si="653"/>
        <v>0</v>
      </c>
      <c r="W376" s="54">
        <f t="shared" si="647"/>
        <v>0</v>
      </c>
      <c r="X376" s="54">
        <f t="shared" si="648"/>
        <v>1</v>
      </c>
      <c r="Y376" s="54">
        <f t="shared" si="625"/>
        <v>2</v>
      </c>
      <c r="Z376" s="54">
        <f t="shared" si="626"/>
        <v>0</v>
      </c>
      <c r="AA376" s="54">
        <f t="shared" si="627"/>
        <v>0</v>
      </c>
      <c r="AB376" s="54">
        <f t="shared" si="628"/>
        <v>0</v>
      </c>
      <c r="AC376" s="55">
        <v>27</v>
      </c>
      <c r="AD376" s="54" t="str">
        <f t="shared" si="629"/>
        <v>Marc Buxadé</v>
      </c>
      <c r="AE376" s="12">
        <v>0</v>
      </c>
      <c r="AF376" s="12">
        <v>4</v>
      </c>
      <c r="AG376" s="12">
        <v>3</v>
      </c>
      <c r="AH376" s="54">
        <f t="shared" si="630"/>
        <v>7</v>
      </c>
      <c r="AI376" s="54">
        <f t="shared" si="631"/>
        <v>0</v>
      </c>
      <c r="AJ376" s="54">
        <f t="shared" si="632"/>
        <v>0</v>
      </c>
      <c r="AK376" s="54">
        <f t="shared" si="633"/>
        <v>1</v>
      </c>
      <c r="AL376" s="54">
        <f t="shared" si="634"/>
        <v>1</v>
      </c>
      <c r="AM376" s="54">
        <f t="shared" si="635"/>
        <v>0</v>
      </c>
      <c r="AN376" s="54">
        <f t="shared" si="636"/>
        <v>0</v>
      </c>
      <c r="AO376" s="54">
        <f t="shared" si="637"/>
        <v>1</v>
      </c>
      <c r="AP376" s="54">
        <f t="shared" si="638"/>
        <v>22</v>
      </c>
      <c r="AQ376" s="54">
        <f t="shared" si="639"/>
        <v>2.4444444444444446</v>
      </c>
      <c r="AR376" s="58">
        <f t="shared" si="640"/>
        <v>0</v>
      </c>
      <c r="AS376" s="1">
        <f t="shared" si="641"/>
        <v>0</v>
      </c>
      <c r="AT376" s="1">
        <f t="shared" si="642"/>
        <v>2</v>
      </c>
      <c r="AU376" s="1">
        <f t="shared" si="643"/>
        <v>4</v>
      </c>
      <c r="AV376" s="1">
        <f t="shared" si="644"/>
        <v>1</v>
      </c>
      <c r="AW376" s="1">
        <f t="shared" si="645"/>
        <v>0</v>
      </c>
      <c r="AX376" s="1">
        <f t="shared" si="646"/>
        <v>2</v>
      </c>
      <c r="AY376" s="1" t="str">
        <f t="shared" si="649"/>
        <v>Marc Buxadé</v>
      </c>
      <c r="AZ376" s="1" t="b">
        <f t="shared" si="650"/>
        <v>0</v>
      </c>
      <c r="BA376" s="1" t="str">
        <f t="shared" si="651"/>
        <v>Marc Buxadé</v>
      </c>
      <c r="BB376" s="1">
        <f t="shared" si="652"/>
        <v>9</v>
      </c>
    </row>
    <row r="377" spans="1:54" ht="12.75" customHeight="1">
      <c r="A377" s="178"/>
      <c r="B377" s="55">
        <v>28</v>
      </c>
      <c r="C377" s="55">
        <v>10</v>
      </c>
      <c r="D377" s="54" t="str">
        <f>VLOOKUP((B377*10)+4,'Llistat de jugadors'!$O$3:$AQ$322,29,0)</f>
        <v>Manel Gil</v>
      </c>
      <c r="E377" s="13">
        <v>4</v>
      </c>
      <c r="F377" s="13">
        <v>10</v>
      </c>
      <c r="G377" s="13">
        <v>10</v>
      </c>
      <c r="H377" s="55">
        <f t="shared" si="615"/>
        <v>24</v>
      </c>
      <c r="I377" s="54">
        <f t="shared" si="616"/>
        <v>2</v>
      </c>
      <c r="J377" s="54">
        <f t="shared" si="617"/>
        <v>0</v>
      </c>
      <c r="K377" s="54">
        <f t="shared" si="618"/>
        <v>1</v>
      </c>
      <c r="L377" s="54">
        <f t="shared" si="619"/>
        <v>0</v>
      </c>
      <c r="M377" s="54">
        <f t="shared" si="620"/>
        <v>0</v>
      </c>
      <c r="N377" s="54">
        <f t="shared" si="621"/>
        <v>0</v>
      </c>
      <c r="O377" s="54">
        <f t="shared" si="622"/>
        <v>0</v>
      </c>
      <c r="P377" s="55">
        <v>28</v>
      </c>
      <c r="Q377" s="54" t="str">
        <f t="shared" si="623"/>
        <v>Manel Gil</v>
      </c>
      <c r="R377" s="12">
        <v>6</v>
      </c>
      <c r="S377" s="12">
        <v>10</v>
      </c>
      <c r="T377" s="12">
        <v>10</v>
      </c>
      <c r="U377" s="54">
        <f t="shared" si="624"/>
        <v>26</v>
      </c>
      <c r="V377" s="54">
        <f t="shared" si="653"/>
        <v>2</v>
      </c>
      <c r="W377" s="54">
        <f t="shared" si="647"/>
        <v>1</v>
      </c>
      <c r="X377" s="54">
        <f t="shared" si="648"/>
        <v>0</v>
      </c>
      <c r="Y377" s="54">
        <f t="shared" si="625"/>
        <v>0</v>
      </c>
      <c r="Z377" s="54">
        <f t="shared" si="626"/>
        <v>0</v>
      </c>
      <c r="AA377" s="54">
        <f t="shared" si="627"/>
        <v>0</v>
      </c>
      <c r="AB377" s="54">
        <f t="shared" si="628"/>
        <v>0</v>
      </c>
      <c r="AC377" s="55">
        <v>28</v>
      </c>
      <c r="AD377" s="54" t="str">
        <f t="shared" si="629"/>
        <v>Manel Gil</v>
      </c>
      <c r="AE377" s="12">
        <v>6</v>
      </c>
      <c r="AF377" s="12">
        <v>3</v>
      </c>
      <c r="AG377" s="12">
        <v>10</v>
      </c>
      <c r="AH377" s="54">
        <f t="shared" si="630"/>
        <v>19</v>
      </c>
      <c r="AI377" s="54">
        <f t="shared" si="631"/>
        <v>1</v>
      </c>
      <c r="AJ377" s="54">
        <f t="shared" si="632"/>
        <v>1</v>
      </c>
      <c r="AK377" s="54">
        <f t="shared" si="633"/>
        <v>0</v>
      </c>
      <c r="AL377" s="54">
        <f t="shared" si="634"/>
        <v>1</v>
      </c>
      <c r="AM377" s="54">
        <f t="shared" si="635"/>
        <v>0</v>
      </c>
      <c r="AN377" s="54">
        <f t="shared" si="636"/>
        <v>0</v>
      </c>
      <c r="AO377" s="54">
        <f t="shared" si="637"/>
        <v>0</v>
      </c>
      <c r="AP377" s="54">
        <f t="shared" si="638"/>
        <v>69</v>
      </c>
      <c r="AQ377" s="54">
        <f t="shared" si="639"/>
        <v>7.666666666666667</v>
      </c>
      <c r="AR377" s="58">
        <f t="shared" si="640"/>
        <v>5</v>
      </c>
      <c r="AS377" s="1">
        <f t="shared" si="641"/>
        <v>2</v>
      </c>
      <c r="AT377" s="1">
        <f t="shared" si="642"/>
        <v>1</v>
      </c>
      <c r="AU377" s="1">
        <f t="shared" si="643"/>
        <v>1</v>
      </c>
      <c r="AV377" s="1">
        <f t="shared" si="644"/>
        <v>0</v>
      </c>
      <c r="AW377" s="1">
        <f t="shared" si="645"/>
        <v>0</v>
      </c>
      <c r="AX377" s="1">
        <f t="shared" si="646"/>
        <v>0</v>
      </c>
      <c r="AY377" s="1" t="str">
        <f t="shared" si="649"/>
        <v>Manel Gil</v>
      </c>
      <c r="AZ377" s="1" t="b">
        <f t="shared" si="650"/>
        <v>0</v>
      </c>
      <c r="BA377" s="1" t="str">
        <f t="shared" si="651"/>
        <v>Manel Gil</v>
      </c>
      <c r="BB377" s="1">
        <f t="shared" si="652"/>
        <v>9</v>
      </c>
    </row>
    <row r="378" spans="1:54" ht="12.75" customHeight="1">
      <c r="A378" s="178"/>
      <c r="B378" s="55">
        <v>29</v>
      </c>
      <c r="C378" s="55">
        <v>11</v>
      </c>
      <c r="D378" s="54" t="str">
        <f>VLOOKUP((B378*10)+4,'Llistat de jugadors'!$O$3:$AQ$322,29,0)</f>
        <v>Jaime López</v>
      </c>
      <c r="E378" s="13">
        <v>10</v>
      </c>
      <c r="F378" s="13">
        <v>10</v>
      </c>
      <c r="G378" s="13">
        <v>10</v>
      </c>
      <c r="H378" s="55">
        <f t="shared" si="615"/>
        <v>30</v>
      </c>
      <c r="I378" s="54">
        <f t="shared" si="616"/>
        <v>3</v>
      </c>
      <c r="J378" s="54">
        <f t="shared" si="617"/>
        <v>0</v>
      </c>
      <c r="K378" s="54">
        <f t="shared" si="618"/>
        <v>0</v>
      </c>
      <c r="L378" s="54">
        <f t="shared" si="619"/>
        <v>0</v>
      </c>
      <c r="M378" s="54">
        <f t="shared" si="620"/>
        <v>0</v>
      </c>
      <c r="N378" s="54">
        <f t="shared" si="621"/>
        <v>0</v>
      </c>
      <c r="O378" s="54">
        <f t="shared" si="622"/>
        <v>0</v>
      </c>
      <c r="P378" s="55">
        <v>29</v>
      </c>
      <c r="Q378" s="54" t="str">
        <f t="shared" si="623"/>
        <v>Jaime López</v>
      </c>
      <c r="R378" s="12">
        <v>4</v>
      </c>
      <c r="S378" s="12">
        <v>10</v>
      </c>
      <c r="T378" s="12">
        <v>6</v>
      </c>
      <c r="U378" s="54">
        <f t="shared" si="624"/>
        <v>20</v>
      </c>
      <c r="V378" s="54">
        <f t="shared" si="653"/>
        <v>1</v>
      </c>
      <c r="W378" s="54">
        <f t="shared" si="647"/>
        <v>1</v>
      </c>
      <c r="X378" s="54">
        <f t="shared" si="648"/>
        <v>1</v>
      </c>
      <c r="Y378" s="54">
        <f t="shared" si="625"/>
        <v>0</v>
      </c>
      <c r="Z378" s="54">
        <f t="shared" si="626"/>
        <v>0</v>
      </c>
      <c r="AA378" s="54">
        <f t="shared" si="627"/>
        <v>0</v>
      </c>
      <c r="AB378" s="54">
        <f t="shared" si="628"/>
        <v>0</v>
      </c>
      <c r="AC378" s="55">
        <v>29</v>
      </c>
      <c r="AD378" s="54" t="str">
        <f t="shared" si="629"/>
        <v>Jaime López</v>
      </c>
      <c r="AE378" s="12">
        <v>10</v>
      </c>
      <c r="AF378" s="12">
        <v>10</v>
      </c>
      <c r="AG378" s="12">
        <v>10</v>
      </c>
      <c r="AH378" s="54">
        <f t="shared" si="630"/>
        <v>30</v>
      </c>
      <c r="AI378" s="54">
        <f t="shared" si="631"/>
        <v>3</v>
      </c>
      <c r="AJ378" s="54">
        <f t="shared" si="632"/>
        <v>0</v>
      </c>
      <c r="AK378" s="54">
        <f t="shared" si="633"/>
        <v>0</v>
      </c>
      <c r="AL378" s="54">
        <f t="shared" si="634"/>
        <v>0</v>
      </c>
      <c r="AM378" s="54">
        <f t="shared" si="635"/>
        <v>0</v>
      </c>
      <c r="AN378" s="54">
        <f t="shared" si="636"/>
        <v>0</v>
      </c>
      <c r="AO378" s="54">
        <f t="shared" si="637"/>
        <v>0</v>
      </c>
      <c r="AP378" s="54">
        <f t="shared" si="638"/>
        <v>80</v>
      </c>
      <c r="AQ378" s="54">
        <f t="shared" si="639"/>
        <v>8.8888888888888893</v>
      </c>
      <c r="AR378" s="58">
        <f t="shared" si="640"/>
        <v>7</v>
      </c>
      <c r="AS378" s="1">
        <f t="shared" si="641"/>
        <v>1</v>
      </c>
      <c r="AT378" s="1">
        <f t="shared" si="642"/>
        <v>1</v>
      </c>
      <c r="AU378" s="1">
        <f t="shared" si="643"/>
        <v>0</v>
      </c>
      <c r="AV378" s="1">
        <f t="shared" si="644"/>
        <v>0</v>
      </c>
      <c r="AW378" s="1">
        <f t="shared" si="645"/>
        <v>0</v>
      </c>
      <c r="AX378" s="1">
        <f t="shared" si="646"/>
        <v>0</v>
      </c>
      <c r="AY378" s="1" t="str">
        <f t="shared" si="649"/>
        <v>Jaime López</v>
      </c>
      <c r="AZ378" s="1" t="b">
        <f t="shared" si="650"/>
        <v>0</v>
      </c>
      <c r="BA378" s="1" t="str">
        <f t="shared" si="651"/>
        <v>Jaime López</v>
      </c>
      <c r="BB378" s="1">
        <f t="shared" si="652"/>
        <v>9</v>
      </c>
    </row>
    <row r="379" spans="1:54" ht="12.75" customHeight="1">
      <c r="A379" s="178"/>
      <c r="B379" s="55">
        <v>30</v>
      </c>
      <c r="C379" s="55">
        <v>12</v>
      </c>
      <c r="D379" s="54" t="str">
        <f>VLOOKUP((B379*10)+4,'Llistat de jugadors'!$O$3:$AQ$322,29,0)</f>
        <v>Alejandro Soria</v>
      </c>
      <c r="E379" s="13">
        <v>3</v>
      </c>
      <c r="F379" s="13">
        <v>10</v>
      </c>
      <c r="G379" s="13">
        <v>10</v>
      </c>
      <c r="H379" s="55">
        <f t="shared" si="615"/>
        <v>23</v>
      </c>
      <c r="I379" s="54">
        <f t="shared" si="616"/>
        <v>2</v>
      </c>
      <c r="J379" s="54">
        <f t="shared" si="617"/>
        <v>0</v>
      </c>
      <c r="K379" s="54">
        <f t="shared" si="618"/>
        <v>0</v>
      </c>
      <c r="L379" s="54">
        <f t="shared" si="619"/>
        <v>1</v>
      </c>
      <c r="M379" s="54">
        <f t="shared" si="620"/>
        <v>0</v>
      </c>
      <c r="N379" s="54">
        <f t="shared" si="621"/>
        <v>0</v>
      </c>
      <c r="O379" s="54">
        <f t="shared" si="622"/>
        <v>0</v>
      </c>
      <c r="P379" s="55">
        <v>30</v>
      </c>
      <c r="Q379" s="54" t="str">
        <f t="shared" si="623"/>
        <v>Alejandro Soria</v>
      </c>
      <c r="R379" s="12">
        <v>10</v>
      </c>
      <c r="S379" s="12">
        <v>4</v>
      </c>
      <c r="T379" s="12">
        <v>2</v>
      </c>
      <c r="U379" s="54">
        <f t="shared" si="624"/>
        <v>16</v>
      </c>
      <c r="V379" s="54">
        <f t="shared" si="653"/>
        <v>1</v>
      </c>
      <c r="W379" s="54">
        <f t="shared" si="647"/>
        <v>0</v>
      </c>
      <c r="X379" s="54">
        <f t="shared" si="648"/>
        <v>1</v>
      </c>
      <c r="Y379" s="54">
        <f t="shared" si="625"/>
        <v>0</v>
      </c>
      <c r="Z379" s="54">
        <f t="shared" si="626"/>
        <v>1</v>
      </c>
      <c r="AA379" s="54">
        <f t="shared" si="627"/>
        <v>0</v>
      </c>
      <c r="AB379" s="54">
        <f t="shared" si="628"/>
        <v>0</v>
      </c>
      <c r="AC379" s="55">
        <v>30</v>
      </c>
      <c r="AD379" s="54" t="str">
        <f t="shared" si="629"/>
        <v>Alejandro Soria</v>
      </c>
      <c r="AE379" s="12">
        <v>4</v>
      </c>
      <c r="AF379" s="12">
        <v>10</v>
      </c>
      <c r="AG379" s="12">
        <v>6</v>
      </c>
      <c r="AH379" s="54">
        <f t="shared" si="630"/>
        <v>20</v>
      </c>
      <c r="AI379" s="54">
        <f t="shared" si="631"/>
        <v>1</v>
      </c>
      <c r="AJ379" s="54">
        <f t="shared" si="632"/>
        <v>1</v>
      </c>
      <c r="AK379" s="54">
        <f t="shared" si="633"/>
        <v>1</v>
      </c>
      <c r="AL379" s="54">
        <f t="shared" si="634"/>
        <v>0</v>
      </c>
      <c r="AM379" s="54">
        <f t="shared" si="635"/>
        <v>0</v>
      </c>
      <c r="AN379" s="54">
        <f t="shared" si="636"/>
        <v>0</v>
      </c>
      <c r="AO379" s="54">
        <f t="shared" si="637"/>
        <v>0</v>
      </c>
      <c r="AP379" s="54">
        <f t="shared" si="638"/>
        <v>59</v>
      </c>
      <c r="AQ379" s="54">
        <f t="shared" si="639"/>
        <v>6.5555555555555554</v>
      </c>
      <c r="AR379" s="58">
        <f t="shared" si="640"/>
        <v>4</v>
      </c>
      <c r="AS379" s="1">
        <f t="shared" si="641"/>
        <v>1</v>
      </c>
      <c r="AT379" s="1">
        <f t="shared" si="642"/>
        <v>2</v>
      </c>
      <c r="AU379" s="1">
        <f t="shared" si="643"/>
        <v>1</v>
      </c>
      <c r="AV379" s="1">
        <f t="shared" si="644"/>
        <v>1</v>
      </c>
      <c r="AW379" s="1">
        <f t="shared" si="645"/>
        <v>0</v>
      </c>
      <c r="AX379" s="1">
        <f t="shared" si="646"/>
        <v>0</v>
      </c>
      <c r="AY379" s="1" t="str">
        <f t="shared" si="649"/>
        <v>Alejandro Soria</v>
      </c>
      <c r="AZ379" s="1" t="b">
        <f t="shared" si="650"/>
        <v>0</v>
      </c>
      <c r="BA379" s="1" t="str">
        <f t="shared" si="651"/>
        <v>Alejandro Soria</v>
      </c>
      <c r="BB379" s="1">
        <f t="shared" si="652"/>
        <v>9</v>
      </c>
    </row>
    <row r="380" spans="1:54" ht="12.75" customHeight="1">
      <c r="A380" s="178"/>
      <c r="B380" s="55">
        <v>31</v>
      </c>
      <c r="C380" s="55">
        <v>13</v>
      </c>
      <c r="D380" s="54" t="str">
        <f>VLOOKUP((B380*10)+4,'Llistat de jugadors'!$O$3:$AQ$322,29,0)</f>
        <v>Edu Cruz</v>
      </c>
      <c r="E380" s="13">
        <v>10</v>
      </c>
      <c r="F380" s="13">
        <v>4</v>
      </c>
      <c r="G380" s="13">
        <v>3</v>
      </c>
      <c r="H380" s="55">
        <f t="shared" ref="H380:H389" si="654">E380+F380+G380</f>
        <v>17</v>
      </c>
      <c r="I380" s="54">
        <f t="shared" ref="I380:I389" si="655">COUNTIF(E380:G380,10)</f>
        <v>1</v>
      </c>
      <c r="J380" s="54">
        <f t="shared" ref="J380:J389" si="656">COUNTIF(E380:G380,6)</f>
        <v>0</v>
      </c>
      <c r="K380" s="54">
        <f t="shared" ref="K380:K389" si="657">COUNTIF(E380:G380,4)</f>
        <v>1</v>
      </c>
      <c r="L380" s="54">
        <f t="shared" ref="L380:L389" si="658">COUNTIF(E380:G380,3)</f>
        <v>1</v>
      </c>
      <c r="M380" s="54">
        <f t="shared" ref="M380:M389" si="659">COUNTIF(E380:G380,2)</f>
        <v>0</v>
      </c>
      <c r="N380" s="54">
        <f t="shared" ref="N380:N389" si="660">COUNTIF(E380:G380,1)</f>
        <v>0</v>
      </c>
      <c r="O380" s="54">
        <f t="shared" ref="O380:O389" si="661">COUNTIF(E380:G380,0)</f>
        <v>0</v>
      </c>
      <c r="P380" s="55">
        <v>31</v>
      </c>
      <c r="Q380" s="54" t="str">
        <f t="shared" ref="Q380:Q389" si="662">D380</f>
        <v>Edu Cruz</v>
      </c>
      <c r="R380" s="12">
        <v>1</v>
      </c>
      <c r="S380" s="12">
        <v>10</v>
      </c>
      <c r="T380" s="12">
        <v>4</v>
      </c>
      <c r="U380" s="54">
        <f t="shared" ref="U380:U389" si="663">R380+S380+T380</f>
        <v>15</v>
      </c>
      <c r="V380" s="54">
        <f t="shared" ref="V380:V389" si="664">COUNTIF(R380:T380,10)</f>
        <v>1</v>
      </c>
      <c r="W380" s="54">
        <f t="shared" ref="W380:W389" si="665">COUNTIF(R380:T380,6)</f>
        <v>0</v>
      </c>
      <c r="X380" s="54">
        <f t="shared" ref="X380:X389" si="666">COUNTIF(R380:T380,4)</f>
        <v>1</v>
      </c>
      <c r="Y380" s="54">
        <f t="shared" ref="Y380:Y389" si="667">COUNTIF(R380:T380,3)</f>
        <v>0</v>
      </c>
      <c r="Z380" s="54">
        <f t="shared" ref="Z380:Z389" si="668">COUNTIF(R380:T380,2)</f>
        <v>0</v>
      </c>
      <c r="AA380" s="54">
        <f t="shared" ref="AA380:AA389" si="669">COUNTIF(R380:T380,1)</f>
        <v>1</v>
      </c>
      <c r="AB380" s="54">
        <f t="shared" ref="AB380:AB389" si="670">COUNTIF(R380:T380,0)</f>
        <v>0</v>
      </c>
      <c r="AC380" s="55">
        <v>31</v>
      </c>
      <c r="AD380" s="54" t="str">
        <f t="shared" si="629"/>
        <v>Edu Cruz</v>
      </c>
      <c r="AE380" s="12">
        <v>6</v>
      </c>
      <c r="AF380" s="12">
        <v>10</v>
      </c>
      <c r="AG380" s="12">
        <v>10</v>
      </c>
      <c r="AH380" s="54">
        <f t="shared" ref="AH380:AH389" si="671">AE380+AF380+AG380</f>
        <v>26</v>
      </c>
      <c r="AI380" s="54">
        <f t="shared" ref="AI380:AI389" si="672">COUNTIF(AE380:AG380,10)</f>
        <v>2</v>
      </c>
      <c r="AJ380" s="54">
        <f t="shared" ref="AJ380:AJ389" si="673">COUNTIF(AE380:AG380,6)</f>
        <v>1</v>
      </c>
      <c r="AK380" s="54">
        <f t="shared" ref="AK380:AK389" si="674">COUNTIF(AE380:AG380,4)</f>
        <v>0</v>
      </c>
      <c r="AL380" s="54">
        <f t="shared" ref="AL380:AL389" si="675">COUNTIF(AE380:AG380,3)</f>
        <v>0</v>
      </c>
      <c r="AM380" s="54">
        <f t="shared" ref="AM380:AM389" si="676">COUNTIF(AE380:AG380,2)</f>
        <v>0</v>
      </c>
      <c r="AN380" s="54">
        <f t="shared" ref="AN380:AN389" si="677">COUNTIF(AE380:AG380,1)</f>
        <v>0</v>
      </c>
      <c r="AO380" s="54">
        <f t="shared" ref="AO380:AO389" si="678">COUNTIF(AE380:AG380,0)</f>
        <v>0</v>
      </c>
      <c r="AP380" s="54">
        <f t="shared" ref="AP380:AP389" si="679">H380+U380+AH380</f>
        <v>58</v>
      </c>
      <c r="AQ380" s="54">
        <f t="shared" ref="AQ380:AQ389" si="680">AVERAGE(E380:G380,R380:T380,AE380:AG380)</f>
        <v>6.4444444444444446</v>
      </c>
      <c r="AR380" s="58">
        <f t="shared" ref="AR380:AR389" si="681">I380+V380+AI380</f>
        <v>4</v>
      </c>
      <c r="AS380" s="1">
        <f t="shared" ref="AS380:AS389" si="682">J380+W380+AJ380</f>
        <v>1</v>
      </c>
      <c r="AT380" s="1">
        <f t="shared" ref="AT380:AT389" si="683">K380+X380+AK380</f>
        <v>2</v>
      </c>
      <c r="AU380" s="1">
        <f t="shared" ref="AU380:AU389" si="684">L380+Y380+AL380</f>
        <v>1</v>
      </c>
      <c r="AV380" s="1">
        <f t="shared" ref="AV380:AV389" si="685">M380+Z380+AM380</f>
        <v>0</v>
      </c>
      <c r="AW380" s="1">
        <f t="shared" ref="AW380:AW389" si="686">N380+AA380+AN380</f>
        <v>1</v>
      </c>
      <c r="AX380" s="1">
        <f t="shared" ref="AX380:AX389" si="687">O380+AB380+AO380</f>
        <v>0</v>
      </c>
      <c r="AY380" s="1" t="str">
        <f t="shared" si="649"/>
        <v>Edu Cruz</v>
      </c>
      <c r="AZ380" s="1" t="b">
        <f t="shared" si="650"/>
        <v>0</v>
      </c>
      <c r="BA380" s="1" t="str">
        <f t="shared" si="651"/>
        <v>Edu Cruz</v>
      </c>
      <c r="BB380" s="1">
        <f t="shared" si="652"/>
        <v>9</v>
      </c>
    </row>
    <row r="381" spans="1:54" ht="12.75" customHeight="1">
      <c r="A381" s="178"/>
      <c r="B381" s="55">
        <v>32</v>
      </c>
      <c r="C381" s="55">
        <v>14</v>
      </c>
      <c r="D381" s="54" t="str">
        <f>VLOOKUP((B381*10)+4,'Llistat de jugadors'!$O$3:$AQ$322,29,0)</f>
        <v>Stel·la Pagès</v>
      </c>
      <c r="E381" s="13">
        <v>0</v>
      </c>
      <c r="F381" s="13">
        <v>3</v>
      </c>
      <c r="G381" s="13">
        <v>6</v>
      </c>
      <c r="H381" s="55">
        <f t="shared" si="654"/>
        <v>9</v>
      </c>
      <c r="I381" s="54">
        <f t="shared" si="655"/>
        <v>0</v>
      </c>
      <c r="J381" s="54">
        <f t="shared" si="656"/>
        <v>1</v>
      </c>
      <c r="K381" s="54">
        <f t="shared" si="657"/>
        <v>0</v>
      </c>
      <c r="L381" s="54">
        <f t="shared" si="658"/>
        <v>1</v>
      </c>
      <c r="M381" s="54">
        <f t="shared" si="659"/>
        <v>0</v>
      </c>
      <c r="N381" s="54">
        <f t="shared" si="660"/>
        <v>0</v>
      </c>
      <c r="O381" s="54">
        <f t="shared" si="661"/>
        <v>1</v>
      </c>
      <c r="P381" s="55">
        <v>32</v>
      </c>
      <c r="Q381" s="54" t="str">
        <f t="shared" si="662"/>
        <v>Stel·la Pagès</v>
      </c>
      <c r="R381" s="12">
        <v>4</v>
      </c>
      <c r="S381" s="12">
        <v>6</v>
      </c>
      <c r="T381" s="12">
        <v>2</v>
      </c>
      <c r="U381" s="54">
        <f t="shared" si="663"/>
        <v>12</v>
      </c>
      <c r="V381" s="54">
        <f t="shared" si="664"/>
        <v>0</v>
      </c>
      <c r="W381" s="54">
        <f t="shared" si="665"/>
        <v>1</v>
      </c>
      <c r="X381" s="54">
        <f t="shared" si="666"/>
        <v>1</v>
      </c>
      <c r="Y381" s="54">
        <f t="shared" si="667"/>
        <v>0</v>
      </c>
      <c r="Z381" s="54">
        <f t="shared" si="668"/>
        <v>1</v>
      </c>
      <c r="AA381" s="54">
        <f t="shared" si="669"/>
        <v>0</v>
      </c>
      <c r="AB381" s="54">
        <f t="shared" si="670"/>
        <v>0</v>
      </c>
      <c r="AC381" s="55">
        <v>32</v>
      </c>
      <c r="AD381" s="54" t="str">
        <f t="shared" si="629"/>
        <v>Stel·la Pagès</v>
      </c>
      <c r="AE381" s="12">
        <v>3</v>
      </c>
      <c r="AF381" s="12">
        <v>4</v>
      </c>
      <c r="AG381" s="12">
        <v>6</v>
      </c>
      <c r="AH381" s="54">
        <f t="shared" si="671"/>
        <v>13</v>
      </c>
      <c r="AI381" s="54">
        <f t="shared" si="672"/>
        <v>0</v>
      </c>
      <c r="AJ381" s="54">
        <f t="shared" si="673"/>
        <v>1</v>
      </c>
      <c r="AK381" s="54">
        <f t="shared" si="674"/>
        <v>1</v>
      </c>
      <c r="AL381" s="54">
        <f t="shared" si="675"/>
        <v>1</v>
      </c>
      <c r="AM381" s="54">
        <f t="shared" si="676"/>
        <v>0</v>
      </c>
      <c r="AN381" s="54">
        <f t="shared" si="677"/>
        <v>0</v>
      </c>
      <c r="AO381" s="54">
        <f t="shared" si="678"/>
        <v>0</v>
      </c>
      <c r="AP381" s="54">
        <f t="shared" si="679"/>
        <v>34</v>
      </c>
      <c r="AQ381" s="54">
        <f t="shared" si="680"/>
        <v>3.7777777777777777</v>
      </c>
      <c r="AR381" s="58">
        <f t="shared" si="681"/>
        <v>0</v>
      </c>
      <c r="AS381" s="1">
        <f t="shared" si="682"/>
        <v>3</v>
      </c>
      <c r="AT381" s="1">
        <f t="shared" si="683"/>
        <v>2</v>
      </c>
      <c r="AU381" s="1">
        <f t="shared" si="684"/>
        <v>2</v>
      </c>
      <c r="AV381" s="1">
        <f t="shared" si="685"/>
        <v>1</v>
      </c>
      <c r="AW381" s="1">
        <f t="shared" si="686"/>
        <v>0</v>
      </c>
      <c r="AX381" s="1">
        <f t="shared" si="687"/>
        <v>1</v>
      </c>
      <c r="AY381" s="1" t="str">
        <f t="shared" si="649"/>
        <v>Stel·la Pagès</v>
      </c>
      <c r="AZ381" s="1" t="b">
        <f t="shared" si="650"/>
        <v>0</v>
      </c>
      <c r="BA381" s="1" t="str">
        <f t="shared" si="651"/>
        <v>Stel·la Pagès</v>
      </c>
      <c r="BB381" s="1">
        <f t="shared" si="652"/>
        <v>9</v>
      </c>
    </row>
    <row r="382" spans="1:54" ht="12.75" customHeight="1">
      <c r="A382" s="178"/>
      <c r="B382" s="55">
        <v>33</v>
      </c>
      <c r="C382" s="55">
        <v>15</v>
      </c>
      <c r="D382" s="54" t="str">
        <f>VLOOKUP((B382*10)+4,'Llistat de jugadors'!$O$3:$AQ$322,29,0)</f>
        <v>Jordi Monfulleda (MB)</v>
      </c>
      <c r="E382" s="13">
        <v>10</v>
      </c>
      <c r="F382" s="13">
        <v>4</v>
      </c>
      <c r="G382" s="13">
        <v>6</v>
      </c>
      <c r="H382" s="55">
        <f t="shared" si="654"/>
        <v>20</v>
      </c>
      <c r="I382" s="54">
        <f t="shared" si="655"/>
        <v>1</v>
      </c>
      <c r="J382" s="54">
        <f t="shared" si="656"/>
        <v>1</v>
      </c>
      <c r="K382" s="54">
        <f t="shared" si="657"/>
        <v>1</v>
      </c>
      <c r="L382" s="54">
        <f t="shared" si="658"/>
        <v>0</v>
      </c>
      <c r="M382" s="54">
        <f t="shared" si="659"/>
        <v>0</v>
      </c>
      <c r="N382" s="54">
        <f t="shared" si="660"/>
        <v>0</v>
      </c>
      <c r="O382" s="54">
        <f t="shared" si="661"/>
        <v>0</v>
      </c>
      <c r="P382" s="55">
        <v>33</v>
      </c>
      <c r="Q382" s="54" t="str">
        <f t="shared" si="662"/>
        <v>Jordi Monfulleda (MB)</v>
      </c>
      <c r="R382" s="12">
        <v>4</v>
      </c>
      <c r="S382" s="12">
        <v>10</v>
      </c>
      <c r="T382" s="12">
        <v>10</v>
      </c>
      <c r="U382" s="54">
        <f t="shared" si="663"/>
        <v>24</v>
      </c>
      <c r="V382" s="54">
        <f t="shared" si="664"/>
        <v>2</v>
      </c>
      <c r="W382" s="54">
        <f t="shared" si="665"/>
        <v>0</v>
      </c>
      <c r="X382" s="54">
        <f t="shared" si="666"/>
        <v>1</v>
      </c>
      <c r="Y382" s="54">
        <f t="shared" si="667"/>
        <v>0</v>
      </c>
      <c r="Z382" s="54">
        <f t="shared" si="668"/>
        <v>0</v>
      </c>
      <c r="AA382" s="54">
        <f t="shared" si="669"/>
        <v>0</v>
      </c>
      <c r="AB382" s="54">
        <f t="shared" si="670"/>
        <v>0</v>
      </c>
      <c r="AC382" s="55">
        <v>33</v>
      </c>
      <c r="AD382" s="54" t="str">
        <f t="shared" si="629"/>
        <v>Jordi Monfulleda (MB)</v>
      </c>
      <c r="AE382" s="12">
        <v>10</v>
      </c>
      <c r="AF382" s="12">
        <v>10</v>
      </c>
      <c r="AG382" s="12">
        <v>10</v>
      </c>
      <c r="AH382" s="54">
        <f t="shared" si="671"/>
        <v>30</v>
      </c>
      <c r="AI382" s="54">
        <f t="shared" si="672"/>
        <v>3</v>
      </c>
      <c r="AJ382" s="54">
        <f t="shared" si="673"/>
        <v>0</v>
      </c>
      <c r="AK382" s="54">
        <f t="shared" si="674"/>
        <v>0</v>
      </c>
      <c r="AL382" s="54">
        <f t="shared" si="675"/>
        <v>0</v>
      </c>
      <c r="AM382" s="54">
        <f t="shared" si="676"/>
        <v>0</v>
      </c>
      <c r="AN382" s="54">
        <f t="shared" si="677"/>
        <v>0</v>
      </c>
      <c r="AO382" s="54">
        <f t="shared" si="678"/>
        <v>0</v>
      </c>
      <c r="AP382" s="54">
        <f t="shared" si="679"/>
        <v>74</v>
      </c>
      <c r="AQ382" s="54">
        <f t="shared" si="680"/>
        <v>8.2222222222222214</v>
      </c>
      <c r="AR382" s="58">
        <f t="shared" si="681"/>
        <v>6</v>
      </c>
      <c r="AS382" s="1">
        <f t="shared" si="682"/>
        <v>1</v>
      </c>
      <c r="AT382" s="1">
        <f t="shared" si="683"/>
        <v>2</v>
      </c>
      <c r="AU382" s="1">
        <f t="shared" si="684"/>
        <v>0</v>
      </c>
      <c r="AV382" s="1">
        <f t="shared" si="685"/>
        <v>0</v>
      </c>
      <c r="AW382" s="1">
        <f t="shared" si="686"/>
        <v>0</v>
      </c>
      <c r="AX382" s="1">
        <f t="shared" si="687"/>
        <v>0</v>
      </c>
      <c r="AY382" s="1" t="str">
        <f t="shared" si="649"/>
        <v>Jordi Monfulleda (MB)</v>
      </c>
      <c r="AZ382" s="1" t="b">
        <f t="shared" si="650"/>
        <v>0</v>
      </c>
      <c r="BA382" s="1" t="str">
        <f t="shared" si="651"/>
        <v>Jordi Monfulleda (MB)</v>
      </c>
      <c r="BB382" s="1">
        <f t="shared" si="652"/>
        <v>9</v>
      </c>
    </row>
    <row r="383" spans="1:54" ht="12.75" customHeight="1">
      <c r="A383" s="178"/>
      <c r="B383" s="55">
        <v>34</v>
      </c>
      <c r="C383" s="55">
        <v>16</v>
      </c>
      <c r="D383" s="54" t="str">
        <f>VLOOKUP((B383*10)+4,'Llistat de jugadors'!$O$3:$AQ$322,29,0)</f>
        <v>Glòria Morales</v>
      </c>
      <c r="E383" s="13">
        <v>0</v>
      </c>
      <c r="F383" s="13">
        <v>3</v>
      </c>
      <c r="G383" s="13">
        <v>0</v>
      </c>
      <c r="H383" s="55">
        <f t="shared" si="654"/>
        <v>3</v>
      </c>
      <c r="I383" s="54">
        <f t="shared" si="655"/>
        <v>0</v>
      </c>
      <c r="J383" s="54">
        <f t="shared" si="656"/>
        <v>0</v>
      </c>
      <c r="K383" s="54">
        <f t="shared" si="657"/>
        <v>0</v>
      </c>
      <c r="L383" s="54">
        <f t="shared" si="658"/>
        <v>1</v>
      </c>
      <c r="M383" s="54">
        <f t="shared" si="659"/>
        <v>0</v>
      </c>
      <c r="N383" s="54">
        <f t="shared" si="660"/>
        <v>0</v>
      </c>
      <c r="O383" s="54">
        <f t="shared" si="661"/>
        <v>2</v>
      </c>
      <c r="P383" s="55">
        <v>34</v>
      </c>
      <c r="Q383" s="54" t="str">
        <f t="shared" si="662"/>
        <v>Glòria Morales</v>
      </c>
      <c r="R383" s="12">
        <v>0</v>
      </c>
      <c r="S383" s="12">
        <v>1</v>
      </c>
      <c r="T383" s="12">
        <v>0</v>
      </c>
      <c r="U383" s="54">
        <f t="shared" si="663"/>
        <v>1</v>
      </c>
      <c r="V383" s="54">
        <f t="shared" si="664"/>
        <v>0</v>
      </c>
      <c r="W383" s="54">
        <f t="shared" si="665"/>
        <v>0</v>
      </c>
      <c r="X383" s="54">
        <f t="shared" si="666"/>
        <v>0</v>
      </c>
      <c r="Y383" s="54">
        <f t="shared" si="667"/>
        <v>0</v>
      </c>
      <c r="Z383" s="54">
        <f t="shared" si="668"/>
        <v>0</v>
      </c>
      <c r="AA383" s="54">
        <f t="shared" si="669"/>
        <v>1</v>
      </c>
      <c r="AB383" s="54">
        <f t="shared" si="670"/>
        <v>2</v>
      </c>
      <c r="AC383" s="55">
        <v>34</v>
      </c>
      <c r="AD383" s="54" t="str">
        <f t="shared" si="629"/>
        <v>Glòria Morales</v>
      </c>
      <c r="AE383" s="12">
        <v>0</v>
      </c>
      <c r="AF383" s="12">
        <v>0</v>
      </c>
      <c r="AG383" s="12">
        <v>0</v>
      </c>
      <c r="AH383" s="54">
        <f t="shared" si="671"/>
        <v>0</v>
      </c>
      <c r="AI383" s="54">
        <f t="shared" si="672"/>
        <v>0</v>
      </c>
      <c r="AJ383" s="54">
        <f t="shared" si="673"/>
        <v>0</v>
      </c>
      <c r="AK383" s="54">
        <f t="shared" si="674"/>
        <v>0</v>
      </c>
      <c r="AL383" s="54">
        <f t="shared" si="675"/>
        <v>0</v>
      </c>
      <c r="AM383" s="54">
        <f t="shared" si="676"/>
        <v>0</v>
      </c>
      <c r="AN383" s="54">
        <f t="shared" si="677"/>
        <v>0</v>
      </c>
      <c r="AO383" s="54">
        <f t="shared" si="678"/>
        <v>3</v>
      </c>
      <c r="AP383" s="54">
        <f t="shared" si="679"/>
        <v>4</v>
      </c>
      <c r="AQ383" s="54">
        <f t="shared" si="680"/>
        <v>0.44444444444444442</v>
      </c>
      <c r="AR383" s="58">
        <f t="shared" si="681"/>
        <v>0</v>
      </c>
      <c r="AS383" s="1">
        <f t="shared" si="682"/>
        <v>0</v>
      </c>
      <c r="AT383" s="1">
        <f t="shared" si="683"/>
        <v>0</v>
      </c>
      <c r="AU383" s="1">
        <f t="shared" si="684"/>
        <v>1</v>
      </c>
      <c r="AV383" s="1">
        <f t="shared" si="685"/>
        <v>0</v>
      </c>
      <c r="AW383" s="1">
        <f t="shared" si="686"/>
        <v>1</v>
      </c>
      <c r="AX383" s="1">
        <f t="shared" si="687"/>
        <v>7</v>
      </c>
      <c r="AY383" s="1" t="str">
        <f t="shared" si="649"/>
        <v>Glòria Morales</v>
      </c>
      <c r="AZ383" s="1" t="b">
        <f t="shared" si="650"/>
        <v>0</v>
      </c>
      <c r="BA383" s="1" t="str">
        <f t="shared" si="651"/>
        <v>Glòria Morales</v>
      </c>
      <c r="BB383" s="1">
        <f t="shared" si="652"/>
        <v>9</v>
      </c>
    </row>
    <row r="384" spans="1:54" ht="12.75" customHeight="1">
      <c r="A384" s="178"/>
      <c r="B384" s="55">
        <v>35</v>
      </c>
      <c r="C384" s="55">
        <v>17</v>
      </c>
      <c r="D384" s="54" t="str">
        <f>VLOOKUP((B384*10)+4,'Llistat de jugadors'!$O$3:$AQ$322,29,0)</f>
        <v>Robert Bosch</v>
      </c>
      <c r="E384" s="13">
        <v>2</v>
      </c>
      <c r="F384" s="13">
        <v>1</v>
      </c>
      <c r="G384" s="13">
        <v>10</v>
      </c>
      <c r="H384" s="55">
        <f t="shared" si="654"/>
        <v>13</v>
      </c>
      <c r="I384" s="54">
        <f t="shared" si="655"/>
        <v>1</v>
      </c>
      <c r="J384" s="54">
        <f t="shared" si="656"/>
        <v>0</v>
      </c>
      <c r="K384" s="54">
        <f t="shared" si="657"/>
        <v>0</v>
      </c>
      <c r="L384" s="54">
        <f t="shared" si="658"/>
        <v>0</v>
      </c>
      <c r="M384" s="54">
        <f t="shared" si="659"/>
        <v>1</v>
      </c>
      <c r="N384" s="54">
        <f t="shared" si="660"/>
        <v>1</v>
      </c>
      <c r="O384" s="54">
        <f t="shared" si="661"/>
        <v>0</v>
      </c>
      <c r="P384" s="55">
        <v>35</v>
      </c>
      <c r="Q384" s="54" t="str">
        <f t="shared" si="662"/>
        <v>Robert Bosch</v>
      </c>
      <c r="R384" s="12">
        <v>10</v>
      </c>
      <c r="S384" s="12">
        <v>4</v>
      </c>
      <c r="T384" s="12">
        <v>1</v>
      </c>
      <c r="U384" s="54">
        <f t="shared" si="663"/>
        <v>15</v>
      </c>
      <c r="V384" s="54">
        <f t="shared" si="664"/>
        <v>1</v>
      </c>
      <c r="W384" s="54">
        <f t="shared" si="665"/>
        <v>0</v>
      </c>
      <c r="X384" s="54">
        <f t="shared" si="666"/>
        <v>1</v>
      </c>
      <c r="Y384" s="54">
        <f t="shared" si="667"/>
        <v>0</v>
      </c>
      <c r="Z384" s="54">
        <f t="shared" si="668"/>
        <v>0</v>
      </c>
      <c r="AA384" s="54">
        <f t="shared" si="669"/>
        <v>1</v>
      </c>
      <c r="AB384" s="54">
        <f t="shared" si="670"/>
        <v>0</v>
      </c>
      <c r="AC384" s="55">
        <v>35</v>
      </c>
      <c r="AD384" s="54" t="str">
        <f t="shared" si="629"/>
        <v>Robert Bosch</v>
      </c>
      <c r="AE384" s="12">
        <v>6</v>
      </c>
      <c r="AF384" s="12">
        <v>0</v>
      </c>
      <c r="AG384" s="12">
        <v>2</v>
      </c>
      <c r="AH384" s="54">
        <f t="shared" si="671"/>
        <v>8</v>
      </c>
      <c r="AI384" s="54">
        <f t="shared" si="672"/>
        <v>0</v>
      </c>
      <c r="AJ384" s="54">
        <f t="shared" si="673"/>
        <v>1</v>
      </c>
      <c r="AK384" s="54">
        <f t="shared" si="674"/>
        <v>0</v>
      </c>
      <c r="AL384" s="54">
        <f t="shared" si="675"/>
        <v>0</v>
      </c>
      <c r="AM384" s="54">
        <f t="shared" si="676"/>
        <v>1</v>
      </c>
      <c r="AN384" s="54">
        <f t="shared" si="677"/>
        <v>0</v>
      </c>
      <c r="AO384" s="54">
        <f t="shared" si="678"/>
        <v>1</v>
      </c>
      <c r="AP384" s="54">
        <f t="shared" si="679"/>
        <v>36</v>
      </c>
      <c r="AQ384" s="54">
        <f t="shared" si="680"/>
        <v>4</v>
      </c>
      <c r="AR384" s="58">
        <f t="shared" si="681"/>
        <v>2</v>
      </c>
      <c r="AS384" s="1">
        <f t="shared" si="682"/>
        <v>1</v>
      </c>
      <c r="AT384" s="1">
        <f t="shared" si="683"/>
        <v>1</v>
      </c>
      <c r="AU384" s="1">
        <f t="shared" si="684"/>
        <v>0</v>
      </c>
      <c r="AV384" s="1">
        <f t="shared" si="685"/>
        <v>2</v>
      </c>
      <c r="AW384" s="1">
        <f t="shared" si="686"/>
        <v>2</v>
      </c>
      <c r="AX384" s="1">
        <f t="shared" si="687"/>
        <v>1</v>
      </c>
      <c r="AY384" s="1" t="str">
        <f t="shared" si="649"/>
        <v>Robert Bosch</v>
      </c>
      <c r="AZ384" s="1" t="b">
        <f t="shared" si="650"/>
        <v>0</v>
      </c>
      <c r="BA384" s="1" t="str">
        <f t="shared" si="651"/>
        <v>Robert Bosch</v>
      </c>
      <c r="BB384" s="1">
        <f t="shared" si="652"/>
        <v>9</v>
      </c>
    </row>
    <row r="385" spans="1:54" ht="12.75" customHeight="1">
      <c r="A385" s="178"/>
      <c r="B385" s="55">
        <v>36</v>
      </c>
      <c r="C385" s="55">
        <v>18</v>
      </c>
      <c r="D385" s="54" t="str">
        <f>VLOOKUP((B385*10)+4,'Llistat de jugadors'!$O$3:$AQ$322,29,0)</f>
        <v>David Xampeny</v>
      </c>
      <c r="E385" s="13">
        <v>10</v>
      </c>
      <c r="F385" s="13">
        <v>10</v>
      </c>
      <c r="G385" s="13">
        <v>10</v>
      </c>
      <c r="H385" s="55">
        <f t="shared" si="654"/>
        <v>30</v>
      </c>
      <c r="I385" s="54">
        <f t="shared" si="655"/>
        <v>3</v>
      </c>
      <c r="J385" s="54">
        <f t="shared" si="656"/>
        <v>0</v>
      </c>
      <c r="K385" s="54">
        <f t="shared" si="657"/>
        <v>0</v>
      </c>
      <c r="L385" s="54">
        <f t="shared" si="658"/>
        <v>0</v>
      </c>
      <c r="M385" s="54">
        <f t="shared" si="659"/>
        <v>0</v>
      </c>
      <c r="N385" s="54">
        <f t="shared" si="660"/>
        <v>0</v>
      </c>
      <c r="O385" s="54">
        <f t="shared" si="661"/>
        <v>0</v>
      </c>
      <c r="P385" s="55">
        <v>36</v>
      </c>
      <c r="Q385" s="54" t="str">
        <f t="shared" si="662"/>
        <v>David Xampeny</v>
      </c>
      <c r="R385" s="12">
        <v>10</v>
      </c>
      <c r="S385" s="12">
        <v>6</v>
      </c>
      <c r="T385" s="12">
        <v>10</v>
      </c>
      <c r="U385" s="54">
        <f t="shared" si="663"/>
        <v>26</v>
      </c>
      <c r="V385" s="54">
        <f t="shared" si="664"/>
        <v>2</v>
      </c>
      <c r="W385" s="54">
        <f t="shared" si="665"/>
        <v>1</v>
      </c>
      <c r="X385" s="54">
        <f t="shared" si="666"/>
        <v>0</v>
      </c>
      <c r="Y385" s="54">
        <f t="shared" si="667"/>
        <v>0</v>
      </c>
      <c r="Z385" s="54">
        <f t="shared" si="668"/>
        <v>0</v>
      </c>
      <c r="AA385" s="54">
        <f t="shared" si="669"/>
        <v>0</v>
      </c>
      <c r="AB385" s="54">
        <f t="shared" si="670"/>
        <v>0</v>
      </c>
      <c r="AC385" s="55">
        <v>36</v>
      </c>
      <c r="AD385" s="54" t="str">
        <f t="shared" si="629"/>
        <v>David Xampeny</v>
      </c>
      <c r="AE385" s="12">
        <v>10</v>
      </c>
      <c r="AF385" s="12">
        <v>6</v>
      </c>
      <c r="AG385" s="12">
        <v>3</v>
      </c>
      <c r="AH385" s="54">
        <f t="shared" si="671"/>
        <v>19</v>
      </c>
      <c r="AI385" s="54">
        <f t="shared" si="672"/>
        <v>1</v>
      </c>
      <c r="AJ385" s="54">
        <f t="shared" si="673"/>
        <v>1</v>
      </c>
      <c r="AK385" s="54">
        <f t="shared" si="674"/>
        <v>0</v>
      </c>
      <c r="AL385" s="54">
        <f t="shared" si="675"/>
        <v>1</v>
      </c>
      <c r="AM385" s="54">
        <f t="shared" si="676"/>
        <v>0</v>
      </c>
      <c r="AN385" s="54">
        <f t="shared" si="677"/>
        <v>0</v>
      </c>
      <c r="AO385" s="54">
        <f t="shared" si="678"/>
        <v>0</v>
      </c>
      <c r="AP385" s="54">
        <f t="shared" si="679"/>
        <v>75</v>
      </c>
      <c r="AQ385" s="54">
        <f t="shared" si="680"/>
        <v>8.3333333333333339</v>
      </c>
      <c r="AR385" s="58">
        <f t="shared" si="681"/>
        <v>6</v>
      </c>
      <c r="AS385" s="1">
        <f t="shared" si="682"/>
        <v>2</v>
      </c>
      <c r="AT385" s="1">
        <f t="shared" si="683"/>
        <v>0</v>
      </c>
      <c r="AU385" s="1">
        <f t="shared" si="684"/>
        <v>1</v>
      </c>
      <c r="AV385" s="1">
        <f t="shared" si="685"/>
        <v>0</v>
      </c>
      <c r="AW385" s="1">
        <f t="shared" si="686"/>
        <v>0</v>
      </c>
      <c r="AX385" s="1">
        <f t="shared" si="687"/>
        <v>0</v>
      </c>
      <c r="AY385" s="1" t="str">
        <f t="shared" si="649"/>
        <v>David Xampeny</v>
      </c>
      <c r="AZ385" s="1" t="b">
        <f t="shared" si="650"/>
        <v>0</v>
      </c>
      <c r="BA385" s="1" t="str">
        <f t="shared" si="651"/>
        <v>David Xampeny</v>
      </c>
      <c r="BB385" s="1">
        <f t="shared" si="652"/>
        <v>9</v>
      </c>
    </row>
    <row r="386" spans="1:54" ht="12.75" customHeight="1">
      <c r="A386" s="178"/>
      <c r="B386" s="55">
        <v>37</v>
      </c>
      <c r="C386" s="55"/>
      <c r="D386" s="54" t="e">
        <f>VLOOKUP((B386*10)+4,'Llistat de jugadors'!$O$3:$AQ$322,29,0)</f>
        <v>#N/A</v>
      </c>
      <c r="E386" s="13"/>
      <c r="F386" s="13"/>
      <c r="G386" s="13"/>
      <c r="H386" s="55">
        <f t="shared" si="654"/>
        <v>0</v>
      </c>
      <c r="I386" s="54">
        <f t="shared" si="655"/>
        <v>0</v>
      </c>
      <c r="J386" s="54">
        <f t="shared" si="656"/>
        <v>0</v>
      </c>
      <c r="K386" s="54">
        <f t="shared" si="657"/>
        <v>0</v>
      </c>
      <c r="L386" s="54">
        <f t="shared" si="658"/>
        <v>0</v>
      </c>
      <c r="M386" s="54">
        <f t="shared" si="659"/>
        <v>0</v>
      </c>
      <c r="N386" s="54">
        <f t="shared" si="660"/>
        <v>0</v>
      </c>
      <c r="O386" s="54">
        <f t="shared" si="661"/>
        <v>0</v>
      </c>
      <c r="P386" s="55">
        <v>37</v>
      </c>
      <c r="Q386" s="54" t="e">
        <f t="shared" si="662"/>
        <v>#N/A</v>
      </c>
      <c r="R386" s="12"/>
      <c r="S386" s="12"/>
      <c r="T386" s="12"/>
      <c r="U386" s="54">
        <f t="shared" si="663"/>
        <v>0</v>
      </c>
      <c r="V386" s="54">
        <f t="shared" si="664"/>
        <v>0</v>
      </c>
      <c r="W386" s="54">
        <f t="shared" si="665"/>
        <v>0</v>
      </c>
      <c r="X386" s="54">
        <f t="shared" si="666"/>
        <v>0</v>
      </c>
      <c r="Y386" s="54">
        <f t="shared" si="667"/>
        <v>0</v>
      </c>
      <c r="Z386" s="54">
        <f t="shared" si="668"/>
        <v>0</v>
      </c>
      <c r="AA386" s="54">
        <f t="shared" si="669"/>
        <v>0</v>
      </c>
      <c r="AB386" s="54">
        <f t="shared" si="670"/>
        <v>0</v>
      </c>
      <c r="AC386" s="55">
        <v>37</v>
      </c>
      <c r="AD386" s="54" t="e">
        <f t="shared" si="629"/>
        <v>#N/A</v>
      </c>
      <c r="AE386" s="12"/>
      <c r="AF386" s="12"/>
      <c r="AG386" s="12"/>
      <c r="AH386" s="54">
        <f t="shared" si="671"/>
        <v>0</v>
      </c>
      <c r="AI386" s="54">
        <f t="shared" si="672"/>
        <v>0</v>
      </c>
      <c r="AJ386" s="54">
        <f t="shared" si="673"/>
        <v>0</v>
      </c>
      <c r="AK386" s="54">
        <f t="shared" si="674"/>
        <v>0</v>
      </c>
      <c r="AL386" s="54">
        <f t="shared" si="675"/>
        <v>0</v>
      </c>
      <c r="AM386" s="54">
        <f t="shared" si="676"/>
        <v>0</v>
      </c>
      <c r="AN386" s="54">
        <f t="shared" si="677"/>
        <v>0</v>
      </c>
      <c r="AO386" s="54">
        <f t="shared" si="678"/>
        <v>0</v>
      </c>
      <c r="AP386" s="54">
        <f t="shared" si="679"/>
        <v>0</v>
      </c>
      <c r="AQ386" s="54" t="e">
        <f t="shared" si="680"/>
        <v>#DIV/0!</v>
      </c>
      <c r="AR386" s="58">
        <f t="shared" si="681"/>
        <v>0</v>
      </c>
      <c r="AS386" s="1">
        <f t="shared" si="682"/>
        <v>0</v>
      </c>
      <c r="AT386" s="1">
        <f t="shared" si="683"/>
        <v>0</v>
      </c>
      <c r="AU386" s="1">
        <f t="shared" si="684"/>
        <v>0</v>
      </c>
      <c r="AV386" s="1">
        <f t="shared" si="685"/>
        <v>0</v>
      </c>
      <c r="AW386" s="1">
        <f t="shared" si="686"/>
        <v>0</v>
      </c>
      <c r="AX386" s="1">
        <f t="shared" si="687"/>
        <v>0</v>
      </c>
      <c r="AY386" s="1" t="str">
        <f t="shared" si="649"/>
        <v/>
      </c>
      <c r="AZ386" s="1" t="b">
        <f t="shared" si="650"/>
        <v>1</v>
      </c>
      <c r="BA386" s="1" t="str">
        <f t="shared" si="651"/>
        <v/>
      </c>
      <c r="BB386" s="1" t="str">
        <f t="shared" si="652"/>
        <v/>
      </c>
    </row>
    <row r="387" spans="1:54" ht="12.75" customHeight="1">
      <c r="A387" s="178"/>
      <c r="B387" s="55">
        <v>38</v>
      </c>
      <c r="C387" s="55"/>
      <c r="D387" s="54" t="e">
        <f>VLOOKUP((B387*10)+4,'Llistat de jugadors'!$O$3:$AQ$322,29,0)</f>
        <v>#N/A</v>
      </c>
      <c r="E387" s="13"/>
      <c r="F387" s="13"/>
      <c r="G387" s="13"/>
      <c r="H387" s="55">
        <f t="shared" si="654"/>
        <v>0</v>
      </c>
      <c r="I387" s="54">
        <f t="shared" si="655"/>
        <v>0</v>
      </c>
      <c r="J387" s="54">
        <f t="shared" si="656"/>
        <v>0</v>
      </c>
      <c r="K387" s="54">
        <f t="shared" si="657"/>
        <v>0</v>
      </c>
      <c r="L387" s="54">
        <f t="shared" si="658"/>
        <v>0</v>
      </c>
      <c r="M387" s="54">
        <f t="shared" si="659"/>
        <v>0</v>
      </c>
      <c r="N387" s="54">
        <f t="shared" si="660"/>
        <v>0</v>
      </c>
      <c r="O387" s="54">
        <f t="shared" si="661"/>
        <v>0</v>
      </c>
      <c r="P387" s="55">
        <v>38</v>
      </c>
      <c r="Q387" s="54" t="e">
        <f t="shared" si="662"/>
        <v>#N/A</v>
      </c>
      <c r="R387" s="12"/>
      <c r="S387" s="12"/>
      <c r="T387" s="12"/>
      <c r="U387" s="54">
        <f t="shared" si="663"/>
        <v>0</v>
      </c>
      <c r="V387" s="54">
        <f t="shared" si="664"/>
        <v>0</v>
      </c>
      <c r="W387" s="54">
        <f t="shared" si="665"/>
        <v>0</v>
      </c>
      <c r="X387" s="54">
        <f t="shared" si="666"/>
        <v>0</v>
      </c>
      <c r="Y387" s="54">
        <f t="shared" si="667"/>
        <v>0</v>
      </c>
      <c r="Z387" s="54">
        <f t="shared" si="668"/>
        <v>0</v>
      </c>
      <c r="AA387" s="54">
        <f t="shared" si="669"/>
        <v>0</v>
      </c>
      <c r="AB387" s="54">
        <f t="shared" si="670"/>
        <v>0</v>
      </c>
      <c r="AC387" s="55">
        <v>38</v>
      </c>
      <c r="AD387" s="54" t="e">
        <f t="shared" si="629"/>
        <v>#N/A</v>
      </c>
      <c r="AE387" s="12"/>
      <c r="AF387" s="12"/>
      <c r="AG387" s="12"/>
      <c r="AH387" s="54">
        <f t="shared" si="671"/>
        <v>0</v>
      </c>
      <c r="AI387" s="54">
        <f t="shared" si="672"/>
        <v>0</v>
      </c>
      <c r="AJ387" s="54">
        <f t="shared" si="673"/>
        <v>0</v>
      </c>
      <c r="AK387" s="54">
        <f t="shared" si="674"/>
        <v>0</v>
      </c>
      <c r="AL387" s="54">
        <f t="shared" si="675"/>
        <v>0</v>
      </c>
      <c r="AM387" s="54">
        <f t="shared" si="676"/>
        <v>0</v>
      </c>
      <c r="AN387" s="54">
        <f t="shared" si="677"/>
        <v>0</v>
      </c>
      <c r="AO387" s="54">
        <f t="shared" si="678"/>
        <v>0</v>
      </c>
      <c r="AP387" s="54">
        <f t="shared" si="679"/>
        <v>0</v>
      </c>
      <c r="AQ387" s="54" t="e">
        <f t="shared" si="680"/>
        <v>#DIV/0!</v>
      </c>
      <c r="AR387" s="58">
        <f t="shared" si="681"/>
        <v>0</v>
      </c>
      <c r="AS387" s="1">
        <f t="shared" si="682"/>
        <v>0</v>
      </c>
      <c r="AT387" s="1">
        <f t="shared" si="683"/>
        <v>0</v>
      </c>
      <c r="AU387" s="1">
        <f t="shared" si="684"/>
        <v>0</v>
      </c>
      <c r="AV387" s="1">
        <f t="shared" si="685"/>
        <v>0</v>
      </c>
      <c r="AW387" s="1">
        <f t="shared" si="686"/>
        <v>0</v>
      </c>
      <c r="AX387" s="1">
        <f t="shared" si="687"/>
        <v>0</v>
      </c>
      <c r="AY387" s="1" t="str">
        <f t="shared" si="649"/>
        <v/>
      </c>
      <c r="AZ387" s="1" t="b">
        <f t="shared" si="650"/>
        <v>1</v>
      </c>
      <c r="BA387" s="1" t="str">
        <f t="shared" si="651"/>
        <v/>
      </c>
      <c r="BB387" s="1" t="str">
        <f t="shared" si="652"/>
        <v/>
      </c>
    </row>
    <row r="388" spans="1:54" ht="12.75" customHeight="1">
      <c r="A388" s="178"/>
      <c r="B388" s="55">
        <v>39</v>
      </c>
      <c r="C388" s="55"/>
      <c r="D388" s="54" t="e">
        <f>VLOOKUP((B388*10)+4,'Llistat de jugadors'!$O$3:$AQ$322,29,0)</f>
        <v>#N/A</v>
      </c>
      <c r="E388" s="13"/>
      <c r="F388" s="13"/>
      <c r="G388" s="13"/>
      <c r="H388" s="55">
        <f t="shared" si="654"/>
        <v>0</v>
      </c>
      <c r="I388" s="54">
        <f t="shared" si="655"/>
        <v>0</v>
      </c>
      <c r="J388" s="54">
        <f t="shared" si="656"/>
        <v>0</v>
      </c>
      <c r="K388" s="54">
        <f t="shared" si="657"/>
        <v>0</v>
      </c>
      <c r="L388" s="54">
        <f t="shared" si="658"/>
        <v>0</v>
      </c>
      <c r="M388" s="54">
        <f t="shared" si="659"/>
        <v>0</v>
      </c>
      <c r="N388" s="54">
        <f t="shared" si="660"/>
        <v>0</v>
      </c>
      <c r="O388" s="54">
        <f t="shared" si="661"/>
        <v>0</v>
      </c>
      <c r="P388" s="55">
        <v>39</v>
      </c>
      <c r="Q388" s="54" t="e">
        <f t="shared" si="662"/>
        <v>#N/A</v>
      </c>
      <c r="R388" s="12"/>
      <c r="S388" s="12"/>
      <c r="T388" s="12"/>
      <c r="U388" s="54">
        <f t="shared" si="663"/>
        <v>0</v>
      </c>
      <c r="V388" s="54">
        <f t="shared" si="664"/>
        <v>0</v>
      </c>
      <c r="W388" s="54">
        <f t="shared" si="665"/>
        <v>0</v>
      </c>
      <c r="X388" s="54">
        <f t="shared" si="666"/>
        <v>0</v>
      </c>
      <c r="Y388" s="54">
        <f t="shared" si="667"/>
        <v>0</v>
      </c>
      <c r="Z388" s="54">
        <f t="shared" si="668"/>
        <v>0</v>
      </c>
      <c r="AA388" s="54">
        <f t="shared" si="669"/>
        <v>0</v>
      </c>
      <c r="AB388" s="54">
        <f t="shared" si="670"/>
        <v>0</v>
      </c>
      <c r="AC388" s="55">
        <v>39</v>
      </c>
      <c r="AD388" s="54" t="e">
        <f t="shared" si="629"/>
        <v>#N/A</v>
      </c>
      <c r="AE388" s="12"/>
      <c r="AF388" s="12"/>
      <c r="AG388" s="12"/>
      <c r="AH388" s="54">
        <f t="shared" si="671"/>
        <v>0</v>
      </c>
      <c r="AI388" s="54">
        <f t="shared" si="672"/>
        <v>0</v>
      </c>
      <c r="AJ388" s="54">
        <f t="shared" si="673"/>
        <v>0</v>
      </c>
      <c r="AK388" s="54">
        <f t="shared" si="674"/>
        <v>0</v>
      </c>
      <c r="AL388" s="54">
        <f t="shared" si="675"/>
        <v>0</v>
      </c>
      <c r="AM388" s="54">
        <f t="shared" si="676"/>
        <v>0</v>
      </c>
      <c r="AN388" s="54">
        <f t="shared" si="677"/>
        <v>0</v>
      </c>
      <c r="AO388" s="54">
        <f t="shared" si="678"/>
        <v>0</v>
      </c>
      <c r="AP388" s="54">
        <f t="shared" si="679"/>
        <v>0</v>
      </c>
      <c r="AQ388" s="54" t="e">
        <f t="shared" si="680"/>
        <v>#DIV/0!</v>
      </c>
      <c r="AR388" s="58">
        <f t="shared" si="681"/>
        <v>0</v>
      </c>
      <c r="AS388" s="1">
        <f t="shared" si="682"/>
        <v>0</v>
      </c>
      <c r="AT388" s="1">
        <f t="shared" si="683"/>
        <v>0</v>
      </c>
      <c r="AU388" s="1">
        <f t="shared" si="684"/>
        <v>0</v>
      </c>
      <c r="AV388" s="1">
        <f t="shared" si="685"/>
        <v>0</v>
      </c>
      <c r="AW388" s="1">
        <f t="shared" si="686"/>
        <v>0</v>
      </c>
      <c r="AX388" s="1">
        <f t="shared" si="687"/>
        <v>0</v>
      </c>
      <c r="AY388" s="1" t="str">
        <f t="shared" si="649"/>
        <v/>
      </c>
      <c r="AZ388" s="1" t="b">
        <f t="shared" si="650"/>
        <v>1</v>
      </c>
      <c r="BA388" s="1" t="str">
        <f t="shared" si="651"/>
        <v/>
      </c>
      <c r="BB388" s="1" t="str">
        <f t="shared" si="652"/>
        <v/>
      </c>
    </row>
    <row r="389" spans="1:54" ht="12.75" customHeight="1">
      <c r="A389" s="179"/>
      <c r="B389" s="55">
        <v>40</v>
      </c>
      <c r="C389" s="55"/>
      <c r="D389" s="54" t="e">
        <f>VLOOKUP((B389*10)+4,'Llistat de jugadors'!$O$3:$AQ$322,29,0)</f>
        <v>#N/A</v>
      </c>
      <c r="E389" s="13"/>
      <c r="F389" s="13"/>
      <c r="G389" s="13"/>
      <c r="H389" s="55">
        <f t="shared" si="654"/>
        <v>0</v>
      </c>
      <c r="I389" s="54">
        <f t="shared" si="655"/>
        <v>0</v>
      </c>
      <c r="J389" s="54">
        <f t="shared" si="656"/>
        <v>0</v>
      </c>
      <c r="K389" s="54">
        <f t="shared" si="657"/>
        <v>0</v>
      </c>
      <c r="L389" s="54">
        <f t="shared" si="658"/>
        <v>0</v>
      </c>
      <c r="M389" s="54">
        <f t="shared" si="659"/>
        <v>0</v>
      </c>
      <c r="N389" s="54">
        <f t="shared" si="660"/>
        <v>0</v>
      </c>
      <c r="O389" s="54">
        <f t="shared" si="661"/>
        <v>0</v>
      </c>
      <c r="P389" s="55">
        <v>40</v>
      </c>
      <c r="Q389" s="54" t="e">
        <f t="shared" si="662"/>
        <v>#N/A</v>
      </c>
      <c r="R389" s="12"/>
      <c r="S389" s="12"/>
      <c r="T389" s="12"/>
      <c r="U389" s="54">
        <f t="shared" si="663"/>
        <v>0</v>
      </c>
      <c r="V389" s="54">
        <f t="shared" si="664"/>
        <v>0</v>
      </c>
      <c r="W389" s="54">
        <f t="shared" si="665"/>
        <v>0</v>
      </c>
      <c r="X389" s="54">
        <f t="shared" si="666"/>
        <v>0</v>
      </c>
      <c r="Y389" s="54">
        <f t="shared" si="667"/>
        <v>0</v>
      </c>
      <c r="Z389" s="54">
        <f t="shared" si="668"/>
        <v>0</v>
      </c>
      <c r="AA389" s="54">
        <f t="shared" si="669"/>
        <v>0</v>
      </c>
      <c r="AB389" s="54">
        <f t="shared" si="670"/>
        <v>0</v>
      </c>
      <c r="AC389" s="55">
        <v>40</v>
      </c>
      <c r="AD389" s="54" t="e">
        <f t="shared" si="629"/>
        <v>#N/A</v>
      </c>
      <c r="AE389" s="12"/>
      <c r="AF389" s="12"/>
      <c r="AG389" s="12"/>
      <c r="AH389" s="54">
        <f t="shared" si="671"/>
        <v>0</v>
      </c>
      <c r="AI389" s="54">
        <f t="shared" si="672"/>
        <v>0</v>
      </c>
      <c r="AJ389" s="54">
        <f t="shared" si="673"/>
        <v>0</v>
      </c>
      <c r="AK389" s="54">
        <f t="shared" si="674"/>
        <v>0</v>
      </c>
      <c r="AL389" s="54">
        <f t="shared" si="675"/>
        <v>0</v>
      </c>
      <c r="AM389" s="54">
        <f t="shared" si="676"/>
        <v>0</v>
      </c>
      <c r="AN389" s="54">
        <f t="shared" si="677"/>
        <v>0</v>
      </c>
      <c r="AO389" s="54">
        <f t="shared" si="678"/>
        <v>0</v>
      </c>
      <c r="AP389" s="54">
        <f t="shared" si="679"/>
        <v>0</v>
      </c>
      <c r="AQ389" s="54" t="e">
        <f t="shared" si="680"/>
        <v>#DIV/0!</v>
      </c>
      <c r="AR389" s="58">
        <f t="shared" si="681"/>
        <v>0</v>
      </c>
      <c r="AS389" s="1">
        <f t="shared" si="682"/>
        <v>0</v>
      </c>
      <c r="AT389" s="1">
        <f t="shared" si="683"/>
        <v>0</v>
      </c>
      <c r="AU389" s="1">
        <f t="shared" si="684"/>
        <v>0</v>
      </c>
      <c r="AV389" s="1">
        <f t="shared" si="685"/>
        <v>0</v>
      </c>
      <c r="AW389" s="1">
        <f t="shared" si="686"/>
        <v>0</v>
      </c>
      <c r="AX389" s="1">
        <f t="shared" si="687"/>
        <v>0</v>
      </c>
      <c r="AY389" s="1" t="str">
        <f t="shared" si="649"/>
        <v/>
      </c>
      <c r="AZ389" s="1" t="b">
        <f t="shared" si="650"/>
        <v>1</v>
      </c>
      <c r="BA389" s="1" t="str">
        <f t="shared" si="651"/>
        <v/>
      </c>
      <c r="BB389" s="1" t="str">
        <f t="shared" si="652"/>
        <v/>
      </c>
    </row>
    <row r="390" spans="1:54" ht="59.25">
      <c r="A390" s="56"/>
      <c r="B390" s="51" t="s">
        <v>312</v>
      </c>
      <c r="C390" s="109"/>
      <c r="D390" s="194">
        <v>1</v>
      </c>
      <c r="E390" s="195"/>
      <c r="F390" s="195"/>
      <c r="G390" s="195"/>
      <c r="H390" s="196"/>
      <c r="I390" s="131"/>
      <c r="J390" s="131"/>
      <c r="K390" s="131"/>
      <c r="L390" s="131"/>
      <c r="M390" s="131"/>
      <c r="N390" s="131"/>
      <c r="O390" s="52"/>
      <c r="P390" s="194">
        <v>2</v>
      </c>
      <c r="Q390" s="195"/>
      <c r="R390" s="195"/>
      <c r="S390" s="195"/>
      <c r="T390" s="195"/>
      <c r="U390" s="196"/>
      <c r="V390" s="54">
        <f t="shared" si="653"/>
        <v>0</v>
      </c>
      <c r="W390" s="53"/>
      <c r="X390" s="53"/>
      <c r="Y390" s="53"/>
      <c r="Z390" s="52"/>
      <c r="AA390" s="52"/>
      <c r="AB390" s="52"/>
      <c r="AC390" s="194">
        <v>3</v>
      </c>
      <c r="AD390" s="195"/>
      <c r="AE390" s="195"/>
      <c r="AF390" s="195"/>
      <c r="AG390" s="195"/>
      <c r="AH390" s="196"/>
      <c r="AI390" s="52"/>
      <c r="AJ390" s="52"/>
      <c r="AK390" s="52"/>
      <c r="AL390" s="52"/>
      <c r="AM390" s="52"/>
      <c r="AN390" s="52"/>
      <c r="AO390" s="52"/>
      <c r="AP390" s="52"/>
      <c r="AQ390" s="52"/>
      <c r="AR390" s="57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ht="12.75" customHeight="1">
      <c r="A391" s="189"/>
      <c r="B391" s="181" t="s">
        <v>313</v>
      </c>
      <c r="C391" s="181" t="s">
        <v>314</v>
      </c>
      <c r="D391" s="181" t="s">
        <v>334</v>
      </c>
      <c r="E391" s="197" t="s">
        <v>316</v>
      </c>
      <c r="F391" s="198"/>
      <c r="G391" s="198"/>
      <c r="H391" s="199"/>
      <c r="I391" s="129"/>
      <c r="J391" s="129"/>
      <c r="K391" s="129"/>
      <c r="L391" s="54"/>
      <c r="M391" s="54"/>
      <c r="N391" s="54"/>
      <c r="O391" s="54"/>
      <c r="P391" s="181" t="s">
        <v>313</v>
      </c>
      <c r="Q391" s="181" t="s">
        <v>334</v>
      </c>
      <c r="R391" s="184" t="s">
        <v>316</v>
      </c>
      <c r="S391" s="185"/>
      <c r="T391" s="185"/>
      <c r="U391" s="186"/>
      <c r="V391" s="54">
        <f t="shared" si="653"/>
        <v>0</v>
      </c>
      <c r="W391" s="54"/>
      <c r="X391" s="54"/>
      <c r="Y391" s="54"/>
      <c r="Z391" s="54"/>
      <c r="AA391" s="54"/>
      <c r="AB391" s="54"/>
      <c r="AC391" s="181" t="s">
        <v>313</v>
      </c>
      <c r="AD391" s="181" t="s">
        <v>334</v>
      </c>
      <c r="AE391" s="184" t="s">
        <v>316</v>
      </c>
      <c r="AF391" s="185"/>
      <c r="AG391" s="185"/>
      <c r="AH391" s="186"/>
      <c r="AI391" s="54"/>
      <c r="AJ391" s="54"/>
      <c r="AK391" s="54"/>
      <c r="AL391" s="54"/>
      <c r="AM391" s="54"/>
      <c r="AN391" s="54"/>
      <c r="AO391" s="54"/>
      <c r="AP391" s="54"/>
      <c r="AQ391" s="54"/>
      <c r="AR391" s="58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ht="12.75" customHeight="1">
      <c r="A392" s="190"/>
      <c r="B392" s="182"/>
      <c r="C392" s="182"/>
      <c r="D392" s="182"/>
      <c r="E392" s="130">
        <v>1</v>
      </c>
      <c r="F392" s="130">
        <v>2</v>
      </c>
      <c r="G392" s="130">
        <v>3</v>
      </c>
      <c r="H392" s="129" t="s">
        <v>318</v>
      </c>
      <c r="I392" s="129"/>
      <c r="J392" s="129"/>
      <c r="K392" s="129"/>
      <c r="L392" s="54"/>
      <c r="M392" s="54"/>
      <c r="N392" s="54"/>
      <c r="O392" s="54"/>
      <c r="P392" s="182"/>
      <c r="Q392" s="182"/>
      <c r="R392" s="129">
        <v>1</v>
      </c>
      <c r="S392" s="129">
        <v>2</v>
      </c>
      <c r="T392" s="129">
        <v>3</v>
      </c>
      <c r="U392" s="129" t="s">
        <v>318</v>
      </c>
      <c r="V392" s="54">
        <f t="shared" si="653"/>
        <v>0</v>
      </c>
      <c r="W392" s="54"/>
      <c r="X392" s="54"/>
      <c r="Y392" s="54"/>
      <c r="Z392" s="54"/>
      <c r="AA392" s="54"/>
      <c r="AB392" s="54"/>
      <c r="AC392" s="182"/>
      <c r="AD392" s="182"/>
      <c r="AE392" s="129">
        <v>1</v>
      </c>
      <c r="AF392" s="129">
        <v>2</v>
      </c>
      <c r="AG392" s="129">
        <v>3</v>
      </c>
      <c r="AH392" s="129" t="s">
        <v>318</v>
      </c>
      <c r="AI392" s="54"/>
      <c r="AJ392" s="54"/>
      <c r="AK392" s="54"/>
      <c r="AL392" s="54"/>
      <c r="AM392" s="54"/>
      <c r="AN392" s="54"/>
      <c r="AO392" s="54"/>
      <c r="AP392" s="54"/>
      <c r="AQ392" s="54"/>
      <c r="AR392" s="58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ht="12.75" customHeight="1">
      <c r="A393" s="177" t="s">
        <v>335</v>
      </c>
      <c r="B393" s="55">
        <v>1</v>
      </c>
      <c r="C393" s="55">
        <v>1</v>
      </c>
      <c r="D393" s="54" t="str">
        <f>VLOOKUP((B393*10)+5,'Llistat de jugadors'!$O$3:$AQ$322,29,0)</f>
        <v>Cristina Pérez</v>
      </c>
      <c r="E393" s="12">
        <v>4</v>
      </c>
      <c r="F393" s="12">
        <v>10</v>
      </c>
      <c r="G393" s="12">
        <v>10</v>
      </c>
      <c r="H393" s="55">
        <f t="shared" ref="H393:H422" si="688">E393+F393+G393</f>
        <v>24</v>
      </c>
      <c r="I393" s="54">
        <f t="shared" ref="I393:I422" si="689">COUNTIF(E393:G393,10)</f>
        <v>2</v>
      </c>
      <c r="J393" s="54">
        <f t="shared" ref="J393:J422" si="690">COUNTIF(E393:G393,6)</f>
        <v>0</v>
      </c>
      <c r="K393" s="54">
        <f t="shared" ref="K393:K422" si="691">COUNTIF(E393:G393,4)</f>
        <v>1</v>
      </c>
      <c r="L393" s="54">
        <f t="shared" ref="L393:L422" si="692">COUNTIF(E393:G393,3)</f>
        <v>0</v>
      </c>
      <c r="M393" s="54">
        <f t="shared" ref="M393:M422" si="693">COUNTIF(E393:G393,2)</f>
        <v>0</v>
      </c>
      <c r="N393" s="54">
        <f t="shared" ref="N393:N422" si="694">COUNTIF(E393:G393,1)</f>
        <v>0</v>
      </c>
      <c r="O393" s="54">
        <f t="shared" ref="O393:O422" si="695">COUNTIF(E393:G393,0)</f>
        <v>0</v>
      </c>
      <c r="P393" s="55">
        <v>1</v>
      </c>
      <c r="Q393" s="54" t="str">
        <f t="shared" ref="Q393:Q422" si="696">D393</f>
        <v>Cristina Pérez</v>
      </c>
      <c r="R393" s="12">
        <v>10</v>
      </c>
      <c r="S393" s="12">
        <v>10</v>
      </c>
      <c r="T393" s="12">
        <v>10</v>
      </c>
      <c r="U393" s="54">
        <f t="shared" ref="U393:U422" si="697">R393+S393+T393</f>
        <v>30</v>
      </c>
      <c r="V393" s="54">
        <f t="shared" si="653"/>
        <v>3</v>
      </c>
      <c r="W393" s="54">
        <f>COUNTIF($R$5:$T$5,6)</f>
        <v>0</v>
      </c>
      <c r="X393" s="54">
        <f>COUNTIF($R$5:$T$5,4)</f>
        <v>1</v>
      </c>
      <c r="Y393" s="54">
        <f t="shared" ref="Y393:Y422" si="698">COUNTIF(R393:T393,3)</f>
        <v>0</v>
      </c>
      <c r="Z393" s="54">
        <f t="shared" ref="Z393:Z422" si="699">COUNTIF(R393:T393,2)</f>
        <v>0</v>
      </c>
      <c r="AA393" s="54">
        <f t="shared" ref="AA393:AA422" si="700">COUNTIF(R393:T393,1)</f>
        <v>0</v>
      </c>
      <c r="AB393" s="54">
        <f t="shared" ref="AB393:AB422" si="701">COUNTIF(R393:T393,0)</f>
        <v>0</v>
      </c>
      <c r="AC393" s="55">
        <v>1</v>
      </c>
      <c r="AD393" s="54" t="str">
        <f t="shared" ref="AD393:AD432" si="702">Q393</f>
        <v>Cristina Pérez</v>
      </c>
      <c r="AE393" s="12">
        <v>10</v>
      </c>
      <c r="AF393" s="12">
        <v>6</v>
      </c>
      <c r="AG393" s="12">
        <v>6</v>
      </c>
      <c r="AH393" s="54">
        <f t="shared" ref="AH393:AH422" si="703">AE393+AF393+AG393</f>
        <v>22</v>
      </c>
      <c r="AI393" s="54">
        <f t="shared" ref="AI393:AI422" si="704">COUNTIF(AE393:AG393,10)</f>
        <v>1</v>
      </c>
      <c r="AJ393" s="54">
        <f t="shared" ref="AJ393:AJ422" si="705">COUNTIF(AE393:AG393,6)</f>
        <v>2</v>
      </c>
      <c r="AK393" s="54">
        <f t="shared" ref="AK393:AK422" si="706">COUNTIF(AE393:AG393,4)</f>
        <v>0</v>
      </c>
      <c r="AL393" s="54">
        <f t="shared" ref="AL393:AL422" si="707">COUNTIF(AE393:AG393,3)</f>
        <v>0</v>
      </c>
      <c r="AM393" s="54">
        <f t="shared" ref="AM393:AM422" si="708">COUNTIF(AE393:AG393,2)</f>
        <v>0</v>
      </c>
      <c r="AN393" s="54">
        <f t="shared" ref="AN393:AN422" si="709">COUNTIF(AE393:AG393,1)</f>
        <v>0</v>
      </c>
      <c r="AO393" s="54">
        <f t="shared" ref="AO393:AO422" si="710">COUNTIF(AE393:AG393,0)</f>
        <v>0</v>
      </c>
      <c r="AP393" s="54">
        <f t="shared" ref="AP393:AP422" si="711">H393+U393+AH393</f>
        <v>76</v>
      </c>
      <c r="AQ393" s="54">
        <f t="shared" ref="AQ393:AQ422" si="712">AVERAGE(E393:G393,R393:T393,AE393:AG393)</f>
        <v>8.4444444444444446</v>
      </c>
      <c r="AR393" s="58">
        <f t="shared" ref="AR393:AR422" si="713">I393+V393+AI393</f>
        <v>6</v>
      </c>
      <c r="AS393" s="1">
        <f t="shared" ref="AS393:AS422" si="714">J393+W393+AJ393</f>
        <v>2</v>
      </c>
      <c r="AT393" s="1">
        <f t="shared" ref="AT393:AT422" si="715">K393+X393+AK393</f>
        <v>2</v>
      </c>
      <c r="AU393" s="1">
        <f t="shared" ref="AU393:AU422" si="716">L393+Y393+AL393</f>
        <v>0</v>
      </c>
      <c r="AV393" s="1">
        <f t="shared" ref="AV393:AV422" si="717">M393+Z393+AM393</f>
        <v>0</v>
      </c>
      <c r="AW393" s="1">
        <f t="shared" ref="AW393:AW422" si="718">N393+AA393+AN393</f>
        <v>0</v>
      </c>
      <c r="AX393" s="1">
        <f t="shared" ref="AX393:AX422" si="719">O393+AB393+AO393</f>
        <v>0</v>
      </c>
      <c r="AY393" s="1" t="str">
        <f t="shared" si="649"/>
        <v>Cristina Pérez</v>
      </c>
      <c r="AZ393" s="1" t="b">
        <f t="shared" si="650"/>
        <v>0</v>
      </c>
      <c r="BA393" s="1" t="str">
        <f t="shared" si="651"/>
        <v>Cristina Pérez</v>
      </c>
      <c r="BB393" s="1">
        <f t="shared" si="652"/>
        <v>9</v>
      </c>
    </row>
    <row r="394" spans="1:54" ht="12.75" customHeight="1">
      <c r="A394" s="178"/>
      <c r="B394" s="55">
        <v>2</v>
      </c>
      <c r="C394" s="55">
        <v>2</v>
      </c>
      <c r="D394" s="54" t="str">
        <f>VLOOKUP((B394*10)+5,'Llistat de jugadors'!$O$3:$AQ$322,29,0)</f>
        <v>Hipolito Palomares</v>
      </c>
      <c r="E394" s="12">
        <v>2</v>
      </c>
      <c r="F394" s="12">
        <v>6</v>
      </c>
      <c r="G394" s="12">
        <v>6</v>
      </c>
      <c r="H394" s="55">
        <f t="shared" si="688"/>
        <v>14</v>
      </c>
      <c r="I394" s="54">
        <f t="shared" si="689"/>
        <v>0</v>
      </c>
      <c r="J394" s="54">
        <f t="shared" si="690"/>
        <v>2</v>
      </c>
      <c r="K394" s="54">
        <f t="shared" si="691"/>
        <v>0</v>
      </c>
      <c r="L394" s="54">
        <f t="shared" si="692"/>
        <v>0</v>
      </c>
      <c r="M394" s="54">
        <f t="shared" si="693"/>
        <v>1</v>
      </c>
      <c r="N394" s="54">
        <f t="shared" si="694"/>
        <v>0</v>
      </c>
      <c r="O394" s="54">
        <f t="shared" si="695"/>
        <v>0</v>
      </c>
      <c r="P394" s="55">
        <v>2</v>
      </c>
      <c r="Q394" s="54" t="str">
        <f t="shared" si="696"/>
        <v>Hipolito Palomares</v>
      </c>
      <c r="R394" s="12">
        <v>10</v>
      </c>
      <c r="S394" s="12">
        <v>10</v>
      </c>
      <c r="T394" s="12">
        <v>10</v>
      </c>
      <c r="U394" s="54">
        <f t="shared" si="697"/>
        <v>30</v>
      </c>
      <c r="V394" s="54">
        <f t="shared" si="653"/>
        <v>3</v>
      </c>
      <c r="W394" s="54">
        <f t="shared" ref="W394:W422" si="720">COUNTIF(R394:T394,6)</f>
        <v>0</v>
      </c>
      <c r="X394" s="54">
        <f t="shared" ref="X394:X422" si="721">COUNTIF(R394:T394,4)</f>
        <v>0</v>
      </c>
      <c r="Y394" s="54">
        <f t="shared" si="698"/>
        <v>0</v>
      </c>
      <c r="Z394" s="54">
        <f t="shared" si="699"/>
        <v>0</v>
      </c>
      <c r="AA394" s="54">
        <f t="shared" si="700"/>
        <v>0</v>
      </c>
      <c r="AB394" s="54">
        <f t="shared" si="701"/>
        <v>0</v>
      </c>
      <c r="AC394" s="55">
        <v>2</v>
      </c>
      <c r="AD394" s="54" t="str">
        <f t="shared" si="702"/>
        <v>Hipolito Palomares</v>
      </c>
      <c r="AE394" s="12">
        <v>10</v>
      </c>
      <c r="AF394" s="12">
        <v>4</v>
      </c>
      <c r="AG394" s="12">
        <v>10</v>
      </c>
      <c r="AH394" s="54">
        <f t="shared" si="703"/>
        <v>24</v>
      </c>
      <c r="AI394" s="54">
        <f t="shared" si="704"/>
        <v>2</v>
      </c>
      <c r="AJ394" s="54">
        <f t="shared" si="705"/>
        <v>0</v>
      </c>
      <c r="AK394" s="54">
        <f t="shared" si="706"/>
        <v>1</v>
      </c>
      <c r="AL394" s="54">
        <f t="shared" si="707"/>
        <v>0</v>
      </c>
      <c r="AM394" s="54">
        <f t="shared" si="708"/>
        <v>0</v>
      </c>
      <c r="AN394" s="54">
        <f t="shared" si="709"/>
        <v>0</v>
      </c>
      <c r="AO394" s="54">
        <f t="shared" si="710"/>
        <v>0</v>
      </c>
      <c r="AP394" s="54">
        <f t="shared" si="711"/>
        <v>68</v>
      </c>
      <c r="AQ394" s="54">
        <f t="shared" si="712"/>
        <v>7.5555555555555554</v>
      </c>
      <c r="AR394" s="58">
        <f t="shared" si="713"/>
        <v>5</v>
      </c>
      <c r="AS394" s="1">
        <f t="shared" si="714"/>
        <v>2</v>
      </c>
      <c r="AT394" s="1">
        <f t="shared" si="715"/>
        <v>1</v>
      </c>
      <c r="AU394" s="1">
        <f t="shared" si="716"/>
        <v>0</v>
      </c>
      <c r="AV394" s="1">
        <f t="shared" si="717"/>
        <v>1</v>
      </c>
      <c r="AW394" s="1">
        <f t="shared" si="718"/>
        <v>0</v>
      </c>
      <c r="AX394" s="1">
        <f t="shared" si="719"/>
        <v>0</v>
      </c>
      <c r="AY394" s="1" t="str">
        <f t="shared" si="649"/>
        <v>Hipolito Palomares</v>
      </c>
      <c r="AZ394" s="1" t="b">
        <f t="shared" si="650"/>
        <v>0</v>
      </c>
      <c r="BA394" s="1" t="str">
        <f t="shared" si="651"/>
        <v>Hipolito Palomares</v>
      </c>
      <c r="BB394" s="1">
        <f t="shared" si="652"/>
        <v>9</v>
      </c>
    </row>
    <row r="395" spans="1:54" ht="12.75" customHeight="1">
      <c r="A395" s="178"/>
      <c r="B395" s="55">
        <v>3</v>
      </c>
      <c r="C395" s="55">
        <v>3</v>
      </c>
      <c r="D395" s="54" t="str">
        <f>VLOOKUP((B395*10)+5,'Llistat de jugadors'!$O$3:$AQ$322,29,0)</f>
        <v>David Palomé</v>
      </c>
      <c r="E395" s="12">
        <v>10</v>
      </c>
      <c r="F395" s="12">
        <v>6</v>
      </c>
      <c r="G395" s="12">
        <v>4</v>
      </c>
      <c r="H395" s="55">
        <f t="shared" si="688"/>
        <v>20</v>
      </c>
      <c r="I395" s="54">
        <f t="shared" si="689"/>
        <v>1</v>
      </c>
      <c r="J395" s="54">
        <f t="shared" si="690"/>
        <v>1</v>
      </c>
      <c r="K395" s="54">
        <f t="shared" si="691"/>
        <v>1</v>
      </c>
      <c r="L395" s="54">
        <f t="shared" si="692"/>
        <v>0</v>
      </c>
      <c r="M395" s="54">
        <f t="shared" si="693"/>
        <v>0</v>
      </c>
      <c r="N395" s="54">
        <f t="shared" si="694"/>
        <v>0</v>
      </c>
      <c r="O395" s="54">
        <f t="shared" si="695"/>
        <v>0</v>
      </c>
      <c r="P395" s="55">
        <v>3</v>
      </c>
      <c r="Q395" s="54" t="str">
        <f t="shared" si="696"/>
        <v>David Palomé</v>
      </c>
      <c r="R395" s="12">
        <v>10</v>
      </c>
      <c r="S395" s="12">
        <v>10</v>
      </c>
      <c r="T395" s="12">
        <v>10</v>
      </c>
      <c r="U395" s="54">
        <f t="shared" si="697"/>
        <v>30</v>
      </c>
      <c r="V395" s="54">
        <f t="shared" si="653"/>
        <v>3</v>
      </c>
      <c r="W395" s="54">
        <f t="shared" si="720"/>
        <v>0</v>
      </c>
      <c r="X395" s="54">
        <f t="shared" si="721"/>
        <v>0</v>
      </c>
      <c r="Y395" s="54">
        <f t="shared" si="698"/>
        <v>0</v>
      </c>
      <c r="Z395" s="54">
        <f t="shared" si="699"/>
        <v>0</v>
      </c>
      <c r="AA395" s="54">
        <f t="shared" si="700"/>
        <v>0</v>
      </c>
      <c r="AB395" s="54">
        <f t="shared" si="701"/>
        <v>0</v>
      </c>
      <c r="AC395" s="55">
        <v>3</v>
      </c>
      <c r="AD395" s="54" t="str">
        <f t="shared" si="702"/>
        <v>David Palomé</v>
      </c>
      <c r="AE395" s="12">
        <v>10</v>
      </c>
      <c r="AF395" s="12">
        <v>10</v>
      </c>
      <c r="AG395" s="12">
        <v>10</v>
      </c>
      <c r="AH395" s="54">
        <f t="shared" si="703"/>
        <v>30</v>
      </c>
      <c r="AI395" s="54">
        <f t="shared" si="704"/>
        <v>3</v>
      </c>
      <c r="AJ395" s="54">
        <f t="shared" si="705"/>
        <v>0</v>
      </c>
      <c r="AK395" s="54">
        <f t="shared" si="706"/>
        <v>0</v>
      </c>
      <c r="AL395" s="54">
        <f t="shared" si="707"/>
        <v>0</v>
      </c>
      <c r="AM395" s="54">
        <f t="shared" si="708"/>
        <v>0</v>
      </c>
      <c r="AN395" s="54">
        <f t="shared" si="709"/>
        <v>0</v>
      </c>
      <c r="AO395" s="54">
        <f t="shared" si="710"/>
        <v>0</v>
      </c>
      <c r="AP395" s="54">
        <f t="shared" si="711"/>
        <v>80</v>
      </c>
      <c r="AQ395" s="54">
        <f t="shared" si="712"/>
        <v>8.8888888888888893</v>
      </c>
      <c r="AR395" s="58">
        <f t="shared" si="713"/>
        <v>7</v>
      </c>
      <c r="AS395" s="1">
        <f t="shared" si="714"/>
        <v>1</v>
      </c>
      <c r="AT395" s="1">
        <f t="shared" si="715"/>
        <v>1</v>
      </c>
      <c r="AU395" s="1">
        <f t="shared" si="716"/>
        <v>0</v>
      </c>
      <c r="AV395" s="1">
        <f t="shared" si="717"/>
        <v>0</v>
      </c>
      <c r="AW395" s="1">
        <f t="shared" si="718"/>
        <v>0</v>
      </c>
      <c r="AX395" s="1">
        <f t="shared" si="719"/>
        <v>0</v>
      </c>
      <c r="AY395" s="1" t="str">
        <f t="shared" si="649"/>
        <v>David Palomé</v>
      </c>
      <c r="AZ395" s="1" t="b">
        <f t="shared" si="650"/>
        <v>0</v>
      </c>
      <c r="BA395" s="1" t="str">
        <f t="shared" si="651"/>
        <v>David Palomé</v>
      </c>
      <c r="BB395" s="1">
        <f t="shared" si="652"/>
        <v>9</v>
      </c>
    </row>
    <row r="396" spans="1:54" ht="12.75" customHeight="1">
      <c r="A396" s="178"/>
      <c r="B396" s="55">
        <v>4</v>
      </c>
      <c r="C396" s="55">
        <v>4</v>
      </c>
      <c r="D396" s="54" t="str">
        <f>VLOOKUP((B396*10)+5,'Llistat de jugadors'!$O$3:$AQ$322,29,0)</f>
        <v>Ivan Moreno</v>
      </c>
      <c r="E396" s="12">
        <v>3</v>
      </c>
      <c r="F396" s="12">
        <v>3</v>
      </c>
      <c r="G396" s="12">
        <v>6</v>
      </c>
      <c r="H396" s="55">
        <f t="shared" si="688"/>
        <v>12</v>
      </c>
      <c r="I396" s="54">
        <f t="shared" si="689"/>
        <v>0</v>
      </c>
      <c r="J396" s="54">
        <f t="shared" si="690"/>
        <v>1</v>
      </c>
      <c r="K396" s="54">
        <f t="shared" si="691"/>
        <v>0</v>
      </c>
      <c r="L396" s="54">
        <f t="shared" si="692"/>
        <v>2</v>
      </c>
      <c r="M396" s="54">
        <f t="shared" si="693"/>
        <v>0</v>
      </c>
      <c r="N396" s="54">
        <f t="shared" si="694"/>
        <v>0</v>
      </c>
      <c r="O396" s="54">
        <f t="shared" si="695"/>
        <v>0</v>
      </c>
      <c r="P396" s="55">
        <v>4</v>
      </c>
      <c r="Q396" s="54" t="str">
        <f t="shared" si="696"/>
        <v>Ivan Moreno</v>
      </c>
      <c r="R396" s="12">
        <v>3</v>
      </c>
      <c r="S396" s="12">
        <v>10</v>
      </c>
      <c r="T396" s="12">
        <v>10</v>
      </c>
      <c r="U396" s="54">
        <f t="shared" si="697"/>
        <v>23</v>
      </c>
      <c r="V396" s="54">
        <f t="shared" si="653"/>
        <v>2</v>
      </c>
      <c r="W396" s="54">
        <f t="shared" si="720"/>
        <v>0</v>
      </c>
      <c r="X396" s="54">
        <f t="shared" si="721"/>
        <v>0</v>
      </c>
      <c r="Y396" s="54">
        <f t="shared" si="698"/>
        <v>1</v>
      </c>
      <c r="Z396" s="54">
        <f t="shared" si="699"/>
        <v>0</v>
      </c>
      <c r="AA396" s="54">
        <f t="shared" si="700"/>
        <v>0</v>
      </c>
      <c r="AB396" s="54">
        <f t="shared" si="701"/>
        <v>0</v>
      </c>
      <c r="AC396" s="55">
        <v>4</v>
      </c>
      <c r="AD396" s="54" t="str">
        <f t="shared" si="702"/>
        <v>Ivan Moreno</v>
      </c>
      <c r="AE396" s="12">
        <v>10</v>
      </c>
      <c r="AF396" s="12">
        <v>4</v>
      </c>
      <c r="AG396" s="12">
        <v>4</v>
      </c>
      <c r="AH396" s="54">
        <f t="shared" si="703"/>
        <v>18</v>
      </c>
      <c r="AI396" s="54">
        <f t="shared" si="704"/>
        <v>1</v>
      </c>
      <c r="AJ396" s="54">
        <f t="shared" si="705"/>
        <v>0</v>
      </c>
      <c r="AK396" s="54">
        <f t="shared" si="706"/>
        <v>2</v>
      </c>
      <c r="AL396" s="54">
        <f t="shared" si="707"/>
        <v>0</v>
      </c>
      <c r="AM396" s="54">
        <f t="shared" si="708"/>
        <v>0</v>
      </c>
      <c r="AN396" s="54">
        <f t="shared" si="709"/>
        <v>0</v>
      </c>
      <c r="AO396" s="54">
        <f t="shared" si="710"/>
        <v>0</v>
      </c>
      <c r="AP396" s="54">
        <f t="shared" si="711"/>
        <v>53</v>
      </c>
      <c r="AQ396" s="54">
        <f t="shared" si="712"/>
        <v>5.8888888888888893</v>
      </c>
      <c r="AR396" s="58">
        <f t="shared" si="713"/>
        <v>3</v>
      </c>
      <c r="AS396" s="1">
        <f t="shared" si="714"/>
        <v>1</v>
      </c>
      <c r="AT396" s="1">
        <f t="shared" si="715"/>
        <v>2</v>
      </c>
      <c r="AU396" s="1">
        <f t="shared" si="716"/>
        <v>3</v>
      </c>
      <c r="AV396" s="1">
        <f t="shared" si="717"/>
        <v>0</v>
      </c>
      <c r="AW396" s="1">
        <f t="shared" si="718"/>
        <v>0</v>
      </c>
      <c r="AX396" s="1">
        <f t="shared" si="719"/>
        <v>0</v>
      </c>
      <c r="AY396" s="1" t="str">
        <f t="shared" si="649"/>
        <v>Ivan Moreno</v>
      </c>
      <c r="AZ396" s="1" t="b">
        <f t="shared" si="650"/>
        <v>0</v>
      </c>
      <c r="BA396" s="1" t="str">
        <f t="shared" si="651"/>
        <v>Ivan Moreno</v>
      </c>
      <c r="BB396" s="1">
        <f t="shared" si="652"/>
        <v>9</v>
      </c>
    </row>
    <row r="397" spans="1:54" ht="12.75" customHeight="1">
      <c r="A397" s="178"/>
      <c r="B397" s="55">
        <v>5</v>
      </c>
      <c r="C397" s="55">
        <v>5</v>
      </c>
      <c r="D397" s="54" t="str">
        <f>VLOOKUP((B397*10)+5,'Llistat de jugadors'!$O$3:$AQ$322,29,0)</f>
        <v>Mónica Muñoz</v>
      </c>
      <c r="E397" s="13">
        <v>4</v>
      </c>
      <c r="F397" s="13">
        <v>1</v>
      </c>
      <c r="G397" s="13">
        <v>0</v>
      </c>
      <c r="H397" s="55">
        <f t="shared" si="688"/>
        <v>5</v>
      </c>
      <c r="I397" s="54">
        <f t="shared" si="689"/>
        <v>0</v>
      </c>
      <c r="J397" s="54">
        <f t="shared" si="690"/>
        <v>0</v>
      </c>
      <c r="K397" s="54">
        <f t="shared" si="691"/>
        <v>1</v>
      </c>
      <c r="L397" s="54">
        <f t="shared" si="692"/>
        <v>0</v>
      </c>
      <c r="M397" s="54">
        <f t="shared" si="693"/>
        <v>0</v>
      </c>
      <c r="N397" s="54">
        <f t="shared" si="694"/>
        <v>1</v>
      </c>
      <c r="O397" s="54">
        <f t="shared" si="695"/>
        <v>1</v>
      </c>
      <c r="P397" s="55">
        <v>5</v>
      </c>
      <c r="Q397" s="54" t="str">
        <f t="shared" si="696"/>
        <v>Mónica Muñoz</v>
      </c>
      <c r="R397" s="12">
        <v>3</v>
      </c>
      <c r="S397" s="12">
        <v>4</v>
      </c>
      <c r="T397" s="12">
        <v>0</v>
      </c>
      <c r="U397" s="54">
        <f t="shared" si="697"/>
        <v>7</v>
      </c>
      <c r="V397" s="54">
        <f t="shared" si="653"/>
        <v>0</v>
      </c>
      <c r="W397" s="54">
        <f t="shared" si="720"/>
        <v>0</v>
      </c>
      <c r="X397" s="54">
        <f t="shared" si="721"/>
        <v>1</v>
      </c>
      <c r="Y397" s="54">
        <f t="shared" si="698"/>
        <v>1</v>
      </c>
      <c r="Z397" s="54">
        <f t="shared" si="699"/>
        <v>0</v>
      </c>
      <c r="AA397" s="54">
        <f t="shared" si="700"/>
        <v>0</v>
      </c>
      <c r="AB397" s="54">
        <f t="shared" si="701"/>
        <v>1</v>
      </c>
      <c r="AC397" s="55">
        <v>5</v>
      </c>
      <c r="AD397" s="54" t="str">
        <f t="shared" si="702"/>
        <v>Mónica Muñoz</v>
      </c>
      <c r="AE397" s="12">
        <v>2</v>
      </c>
      <c r="AF397" s="12">
        <v>2</v>
      </c>
      <c r="AG397" s="12">
        <v>4</v>
      </c>
      <c r="AH397" s="54">
        <f t="shared" si="703"/>
        <v>8</v>
      </c>
      <c r="AI397" s="54">
        <f t="shared" si="704"/>
        <v>0</v>
      </c>
      <c r="AJ397" s="54">
        <f t="shared" si="705"/>
        <v>0</v>
      </c>
      <c r="AK397" s="54">
        <f t="shared" si="706"/>
        <v>1</v>
      </c>
      <c r="AL397" s="54">
        <f t="shared" si="707"/>
        <v>0</v>
      </c>
      <c r="AM397" s="54">
        <f t="shared" si="708"/>
        <v>2</v>
      </c>
      <c r="AN397" s="54">
        <f t="shared" si="709"/>
        <v>0</v>
      </c>
      <c r="AO397" s="54">
        <f t="shared" si="710"/>
        <v>0</v>
      </c>
      <c r="AP397" s="54">
        <f t="shared" si="711"/>
        <v>20</v>
      </c>
      <c r="AQ397" s="54">
        <f t="shared" si="712"/>
        <v>2.2222222222222223</v>
      </c>
      <c r="AR397" s="58">
        <f t="shared" si="713"/>
        <v>0</v>
      </c>
      <c r="AS397" s="1">
        <f t="shared" si="714"/>
        <v>0</v>
      </c>
      <c r="AT397" s="1">
        <f t="shared" si="715"/>
        <v>3</v>
      </c>
      <c r="AU397" s="1">
        <f t="shared" si="716"/>
        <v>1</v>
      </c>
      <c r="AV397" s="1">
        <f t="shared" si="717"/>
        <v>2</v>
      </c>
      <c r="AW397" s="1">
        <f t="shared" si="718"/>
        <v>1</v>
      </c>
      <c r="AX397" s="1">
        <f t="shared" si="719"/>
        <v>2</v>
      </c>
      <c r="AY397" s="1" t="str">
        <f t="shared" si="649"/>
        <v>Mónica Muñoz</v>
      </c>
      <c r="AZ397" s="1" t="b">
        <f t="shared" si="650"/>
        <v>0</v>
      </c>
      <c r="BA397" s="1" t="str">
        <f t="shared" si="651"/>
        <v>Mónica Muñoz</v>
      </c>
      <c r="BB397" s="1">
        <f t="shared" si="652"/>
        <v>9</v>
      </c>
    </row>
    <row r="398" spans="1:54" ht="12.75" customHeight="1">
      <c r="A398" s="178"/>
      <c r="B398" s="55">
        <v>6</v>
      </c>
      <c r="C398" s="55">
        <v>6</v>
      </c>
      <c r="D398" s="54" t="str">
        <f>VLOOKUP((B398*10)+5,'Llistat de jugadors'!$O$3:$AQ$322,29,0)</f>
        <v>Erik Morcillo</v>
      </c>
      <c r="E398" s="13">
        <v>10</v>
      </c>
      <c r="F398" s="13">
        <v>10</v>
      </c>
      <c r="G398" s="13">
        <v>1</v>
      </c>
      <c r="H398" s="55">
        <f t="shared" si="688"/>
        <v>21</v>
      </c>
      <c r="I398" s="54">
        <f t="shared" si="689"/>
        <v>2</v>
      </c>
      <c r="J398" s="54">
        <f t="shared" si="690"/>
        <v>0</v>
      </c>
      <c r="K398" s="54">
        <f t="shared" si="691"/>
        <v>0</v>
      </c>
      <c r="L398" s="54">
        <f t="shared" si="692"/>
        <v>0</v>
      </c>
      <c r="M398" s="54">
        <f t="shared" si="693"/>
        <v>0</v>
      </c>
      <c r="N398" s="54">
        <f t="shared" si="694"/>
        <v>1</v>
      </c>
      <c r="O398" s="54">
        <f t="shared" si="695"/>
        <v>0</v>
      </c>
      <c r="P398" s="55">
        <v>6</v>
      </c>
      <c r="Q398" s="54" t="str">
        <f t="shared" si="696"/>
        <v>Erik Morcillo</v>
      </c>
      <c r="R398" s="12">
        <v>3</v>
      </c>
      <c r="S398" s="12">
        <v>10</v>
      </c>
      <c r="T398" s="12">
        <v>3</v>
      </c>
      <c r="U398" s="54">
        <f t="shared" si="697"/>
        <v>16</v>
      </c>
      <c r="V398" s="54">
        <f t="shared" si="653"/>
        <v>1</v>
      </c>
      <c r="W398" s="54">
        <f t="shared" si="720"/>
        <v>0</v>
      </c>
      <c r="X398" s="54">
        <f t="shared" si="721"/>
        <v>0</v>
      </c>
      <c r="Y398" s="54">
        <f t="shared" si="698"/>
        <v>2</v>
      </c>
      <c r="Z398" s="54">
        <f t="shared" si="699"/>
        <v>0</v>
      </c>
      <c r="AA398" s="54">
        <f t="shared" si="700"/>
        <v>0</v>
      </c>
      <c r="AB398" s="54">
        <f t="shared" si="701"/>
        <v>0</v>
      </c>
      <c r="AC398" s="55">
        <v>6</v>
      </c>
      <c r="AD398" s="54" t="str">
        <f t="shared" si="702"/>
        <v>Erik Morcillo</v>
      </c>
      <c r="AE398" s="12">
        <v>4</v>
      </c>
      <c r="AF398" s="12">
        <v>4</v>
      </c>
      <c r="AG398" s="12">
        <v>4</v>
      </c>
      <c r="AH398" s="54">
        <f t="shared" si="703"/>
        <v>12</v>
      </c>
      <c r="AI398" s="54">
        <f t="shared" si="704"/>
        <v>0</v>
      </c>
      <c r="AJ398" s="54">
        <f t="shared" si="705"/>
        <v>0</v>
      </c>
      <c r="AK398" s="54">
        <f t="shared" si="706"/>
        <v>3</v>
      </c>
      <c r="AL398" s="54">
        <f t="shared" si="707"/>
        <v>0</v>
      </c>
      <c r="AM398" s="54">
        <f t="shared" si="708"/>
        <v>0</v>
      </c>
      <c r="AN398" s="54">
        <f t="shared" si="709"/>
        <v>0</v>
      </c>
      <c r="AO398" s="54">
        <f t="shared" si="710"/>
        <v>0</v>
      </c>
      <c r="AP398" s="54">
        <f t="shared" si="711"/>
        <v>49</v>
      </c>
      <c r="AQ398" s="54">
        <f t="shared" si="712"/>
        <v>5.4444444444444446</v>
      </c>
      <c r="AR398" s="58">
        <f t="shared" si="713"/>
        <v>3</v>
      </c>
      <c r="AS398" s="1">
        <f t="shared" si="714"/>
        <v>0</v>
      </c>
      <c r="AT398" s="1">
        <f t="shared" si="715"/>
        <v>3</v>
      </c>
      <c r="AU398" s="1">
        <f t="shared" si="716"/>
        <v>2</v>
      </c>
      <c r="AV398" s="1">
        <f t="shared" si="717"/>
        <v>0</v>
      </c>
      <c r="AW398" s="1">
        <f t="shared" si="718"/>
        <v>1</v>
      </c>
      <c r="AX398" s="1">
        <f t="shared" si="719"/>
        <v>0</v>
      </c>
      <c r="AY398" s="1" t="str">
        <f t="shared" si="649"/>
        <v>Erik Morcillo</v>
      </c>
      <c r="AZ398" s="1" t="b">
        <f t="shared" si="650"/>
        <v>0</v>
      </c>
      <c r="BA398" s="1" t="str">
        <f t="shared" si="651"/>
        <v>Erik Morcillo</v>
      </c>
      <c r="BB398" s="1">
        <f t="shared" si="652"/>
        <v>9</v>
      </c>
    </row>
    <row r="399" spans="1:54" ht="12.75" customHeight="1">
      <c r="A399" s="178"/>
      <c r="B399" s="55">
        <v>7</v>
      </c>
      <c r="C399" s="55">
        <v>7</v>
      </c>
      <c r="D399" s="54" t="str">
        <f>VLOOKUP((B399*10)+5,'Llistat de jugadors'!$O$3:$AQ$322,29,0)</f>
        <v>Marina Ruiz</v>
      </c>
      <c r="E399" s="13">
        <v>4</v>
      </c>
      <c r="F399" s="13">
        <v>10</v>
      </c>
      <c r="G399" s="13">
        <v>3</v>
      </c>
      <c r="H399" s="55">
        <f t="shared" si="688"/>
        <v>17</v>
      </c>
      <c r="I399" s="54">
        <f t="shared" si="689"/>
        <v>1</v>
      </c>
      <c r="J399" s="54">
        <f t="shared" si="690"/>
        <v>0</v>
      </c>
      <c r="K399" s="54">
        <f t="shared" si="691"/>
        <v>1</v>
      </c>
      <c r="L399" s="54">
        <f t="shared" si="692"/>
        <v>1</v>
      </c>
      <c r="M399" s="54">
        <f t="shared" si="693"/>
        <v>0</v>
      </c>
      <c r="N399" s="54">
        <f t="shared" si="694"/>
        <v>0</v>
      </c>
      <c r="O399" s="54">
        <f t="shared" si="695"/>
        <v>0</v>
      </c>
      <c r="P399" s="55">
        <v>7</v>
      </c>
      <c r="Q399" s="54" t="str">
        <f t="shared" si="696"/>
        <v>Marina Ruiz</v>
      </c>
      <c r="R399" s="12">
        <v>10</v>
      </c>
      <c r="S399" s="12">
        <v>10</v>
      </c>
      <c r="T399" s="12">
        <v>6</v>
      </c>
      <c r="U399" s="54">
        <f t="shared" si="697"/>
        <v>26</v>
      </c>
      <c r="V399" s="54">
        <f t="shared" si="653"/>
        <v>2</v>
      </c>
      <c r="W399" s="54">
        <f t="shared" si="720"/>
        <v>1</v>
      </c>
      <c r="X399" s="54">
        <f t="shared" si="721"/>
        <v>0</v>
      </c>
      <c r="Y399" s="54">
        <f t="shared" si="698"/>
        <v>0</v>
      </c>
      <c r="Z399" s="54">
        <f t="shared" si="699"/>
        <v>0</v>
      </c>
      <c r="AA399" s="54">
        <f t="shared" si="700"/>
        <v>0</v>
      </c>
      <c r="AB399" s="54">
        <f t="shared" si="701"/>
        <v>0</v>
      </c>
      <c r="AC399" s="55">
        <v>7</v>
      </c>
      <c r="AD399" s="54" t="str">
        <f t="shared" si="702"/>
        <v>Marina Ruiz</v>
      </c>
      <c r="AE399" s="12">
        <v>4</v>
      </c>
      <c r="AF399" s="12">
        <v>10</v>
      </c>
      <c r="AG399" s="12">
        <v>3</v>
      </c>
      <c r="AH399" s="54">
        <f t="shared" si="703"/>
        <v>17</v>
      </c>
      <c r="AI399" s="54">
        <f t="shared" si="704"/>
        <v>1</v>
      </c>
      <c r="AJ399" s="54">
        <f t="shared" si="705"/>
        <v>0</v>
      </c>
      <c r="AK399" s="54">
        <f t="shared" si="706"/>
        <v>1</v>
      </c>
      <c r="AL399" s="54">
        <f t="shared" si="707"/>
        <v>1</v>
      </c>
      <c r="AM399" s="54">
        <f t="shared" si="708"/>
        <v>0</v>
      </c>
      <c r="AN399" s="54">
        <f t="shared" si="709"/>
        <v>0</v>
      </c>
      <c r="AO399" s="54">
        <f t="shared" si="710"/>
        <v>0</v>
      </c>
      <c r="AP399" s="54">
        <f t="shared" si="711"/>
        <v>60</v>
      </c>
      <c r="AQ399" s="54">
        <f t="shared" si="712"/>
        <v>6.666666666666667</v>
      </c>
      <c r="AR399" s="58">
        <f t="shared" si="713"/>
        <v>4</v>
      </c>
      <c r="AS399" s="1">
        <f t="shared" si="714"/>
        <v>1</v>
      </c>
      <c r="AT399" s="1">
        <f t="shared" si="715"/>
        <v>2</v>
      </c>
      <c r="AU399" s="1">
        <f t="shared" si="716"/>
        <v>2</v>
      </c>
      <c r="AV399" s="1">
        <f t="shared" si="717"/>
        <v>0</v>
      </c>
      <c r="AW399" s="1">
        <f t="shared" si="718"/>
        <v>0</v>
      </c>
      <c r="AX399" s="1">
        <f t="shared" si="719"/>
        <v>0</v>
      </c>
      <c r="AY399" s="1" t="str">
        <f t="shared" si="649"/>
        <v>Marina Ruiz</v>
      </c>
      <c r="AZ399" s="1" t="b">
        <f t="shared" si="650"/>
        <v>0</v>
      </c>
      <c r="BA399" s="1" t="str">
        <f t="shared" si="651"/>
        <v>Marina Ruiz</v>
      </c>
      <c r="BB399" s="1">
        <f t="shared" si="652"/>
        <v>9</v>
      </c>
    </row>
    <row r="400" spans="1:54" ht="12.75" customHeight="1">
      <c r="A400" s="178"/>
      <c r="B400" s="55">
        <v>8</v>
      </c>
      <c r="C400" s="55">
        <v>8</v>
      </c>
      <c r="D400" s="54" t="str">
        <f>VLOOKUP((B400*10)+5,'Llistat de jugadors'!$O$3:$AQ$322,29,0)</f>
        <v>Helena Castañeda</v>
      </c>
      <c r="E400" s="13">
        <v>0</v>
      </c>
      <c r="F400" s="13">
        <v>2</v>
      </c>
      <c r="G400" s="13">
        <v>0</v>
      </c>
      <c r="H400" s="55">
        <f t="shared" si="688"/>
        <v>2</v>
      </c>
      <c r="I400" s="54">
        <f t="shared" si="689"/>
        <v>0</v>
      </c>
      <c r="J400" s="54">
        <f t="shared" si="690"/>
        <v>0</v>
      </c>
      <c r="K400" s="54">
        <f t="shared" si="691"/>
        <v>0</v>
      </c>
      <c r="L400" s="54">
        <f t="shared" si="692"/>
        <v>0</v>
      </c>
      <c r="M400" s="54">
        <f t="shared" si="693"/>
        <v>1</v>
      </c>
      <c r="N400" s="54">
        <f t="shared" si="694"/>
        <v>0</v>
      </c>
      <c r="O400" s="54">
        <f t="shared" si="695"/>
        <v>2</v>
      </c>
      <c r="P400" s="55">
        <v>8</v>
      </c>
      <c r="Q400" s="54" t="str">
        <f t="shared" si="696"/>
        <v>Helena Castañeda</v>
      </c>
      <c r="R400" s="12">
        <v>6</v>
      </c>
      <c r="S400" s="12">
        <v>3</v>
      </c>
      <c r="T400" s="12">
        <v>4</v>
      </c>
      <c r="U400" s="54">
        <f t="shared" si="697"/>
        <v>13</v>
      </c>
      <c r="V400" s="54">
        <f t="shared" si="653"/>
        <v>0</v>
      </c>
      <c r="W400" s="54">
        <f t="shared" si="720"/>
        <v>1</v>
      </c>
      <c r="X400" s="54">
        <f t="shared" si="721"/>
        <v>1</v>
      </c>
      <c r="Y400" s="54">
        <f t="shared" si="698"/>
        <v>1</v>
      </c>
      <c r="Z400" s="54">
        <f t="shared" si="699"/>
        <v>0</v>
      </c>
      <c r="AA400" s="54">
        <f t="shared" si="700"/>
        <v>0</v>
      </c>
      <c r="AB400" s="54">
        <f t="shared" si="701"/>
        <v>0</v>
      </c>
      <c r="AC400" s="55">
        <v>8</v>
      </c>
      <c r="AD400" s="54" t="str">
        <f t="shared" si="702"/>
        <v>Helena Castañeda</v>
      </c>
      <c r="AE400" s="12">
        <v>6</v>
      </c>
      <c r="AF400" s="12">
        <v>4</v>
      </c>
      <c r="AG400" s="12">
        <v>3</v>
      </c>
      <c r="AH400" s="54">
        <f t="shared" si="703"/>
        <v>13</v>
      </c>
      <c r="AI400" s="54">
        <f t="shared" si="704"/>
        <v>0</v>
      </c>
      <c r="AJ400" s="54">
        <f t="shared" si="705"/>
        <v>1</v>
      </c>
      <c r="AK400" s="54">
        <f t="shared" si="706"/>
        <v>1</v>
      </c>
      <c r="AL400" s="54">
        <f t="shared" si="707"/>
        <v>1</v>
      </c>
      <c r="AM400" s="54">
        <f t="shared" si="708"/>
        <v>0</v>
      </c>
      <c r="AN400" s="54">
        <f t="shared" si="709"/>
        <v>0</v>
      </c>
      <c r="AO400" s="54">
        <f t="shared" si="710"/>
        <v>0</v>
      </c>
      <c r="AP400" s="54">
        <f t="shared" si="711"/>
        <v>28</v>
      </c>
      <c r="AQ400" s="54">
        <f t="shared" si="712"/>
        <v>3.1111111111111112</v>
      </c>
      <c r="AR400" s="58">
        <f t="shared" si="713"/>
        <v>0</v>
      </c>
      <c r="AS400" s="1">
        <f t="shared" si="714"/>
        <v>2</v>
      </c>
      <c r="AT400" s="1">
        <f t="shared" si="715"/>
        <v>2</v>
      </c>
      <c r="AU400" s="1">
        <f t="shared" si="716"/>
        <v>2</v>
      </c>
      <c r="AV400" s="1">
        <f t="shared" si="717"/>
        <v>1</v>
      </c>
      <c r="AW400" s="1">
        <f t="shared" si="718"/>
        <v>0</v>
      </c>
      <c r="AX400" s="1">
        <f t="shared" si="719"/>
        <v>2</v>
      </c>
      <c r="AY400" s="1" t="str">
        <f t="shared" si="649"/>
        <v>Helena Castañeda</v>
      </c>
      <c r="AZ400" s="1" t="b">
        <f t="shared" si="650"/>
        <v>0</v>
      </c>
      <c r="BA400" s="1" t="str">
        <f t="shared" si="651"/>
        <v>Helena Castañeda</v>
      </c>
      <c r="BB400" s="1">
        <f t="shared" si="652"/>
        <v>9</v>
      </c>
    </row>
    <row r="401" spans="1:54" ht="12.75" customHeight="1">
      <c r="A401" s="178"/>
      <c r="B401" s="55">
        <v>9</v>
      </c>
      <c r="C401" s="55">
        <v>9</v>
      </c>
      <c r="D401" s="54" t="str">
        <f>VLOOKUP((B401*10)+5,'Llistat de jugadors'!$O$3:$AQ$322,29,0)</f>
        <v>Jordi Durán</v>
      </c>
      <c r="E401" s="13">
        <v>0</v>
      </c>
      <c r="F401" s="13">
        <v>0</v>
      </c>
      <c r="G401" s="13">
        <v>2</v>
      </c>
      <c r="H401" s="55">
        <f t="shared" si="688"/>
        <v>2</v>
      </c>
      <c r="I401" s="54">
        <f t="shared" si="689"/>
        <v>0</v>
      </c>
      <c r="J401" s="54">
        <f t="shared" si="690"/>
        <v>0</v>
      </c>
      <c r="K401" s="54">
        <f t="shared" si="691"/>
        <v>0</v>
      </c>
      <c r="L401" s="54">
        <f t="shared" si="692"/>
        <v>0</v>
      </c>
      <c r="M401" s="54">
        <f t="shared" si="693"/>
        <v>1</v>
      </c>
      <c r="N401" s="54">
        <f t="shared" si="694"/>
        <v>0</v>
      </c>
      <c r="O401" s="54">
        <f t="shared" si="695"/>
        <v>2</v>
      </c>
      <c r="P401" s="55">
        <v>9</v>
      </c>
      <c r="Q401" s="54" t="str">
        <f t="shared" si="696"/>
        <v>Jordi Durán</v>
      </c>
      <c r="R401" s="12">
        <v>4</v>
      </c>
      <c r="S401" s="12">
        <v>4</v>
      </c>
      <c r="T401" s="12">
        <v>1</v>
      </c>
      <c r="U401" s="54">
        <f t="shared" si="697"/>
        <v>9</v>
      </c>
      <c r="V401" s="54">
        <f t="shared" si="653"/>
        <v>0</v>
      </c>
      <c r="W401" s="54">
        <f t="shared" si="720"/>
        <v>0</v>
      </c>
      <c r="X401" s="54">
        <f t="shared" si="721"/>
        <v>2</v>
      </c>
      <c r="Y401" s="54">
        <f t="shared" si="698"/>
        <v>0</v>
      </c>
      <c r="Z401" s="54">
        <f t="shared" si="699"/>
        <v>0</v>
      </c>
      <c r="AA401" s="54">
        <f t="shared" si="700"/>
        <v>1</v>
      </c>
      <c r="AB401" s="54">
        <f t="shared" si="701"/>
        <v>0</v>
      </c>
      <c r="AC401" s="55">
        <v>9</v>
      </c>
      <c r="AD401" s="54" t="str">
        <f t="shared" si="702"/>
        <v>Jordi Durán</v>
      </c>
      <c r="AE401" s="12">
        <v>6</v>
      </c>
      <c r="AF401" s="12">
        <v>4</v>
      </c>
      <c r="AG401" s="12">
        <v>1</v>
      </c>
      <c r="AH401" s="54">
        <f t="shared" si="703"/>
        <v>11</v>
      </c>
      <c r="AI401" s="54">
        <f t="shared" si="704"/>
        <v>0</v>
      </c>
      <c r="AJ401" s="54">
        <f t="shared" si="705"/>
        <v>1</v>
      </c>
      <c r="AK401" s="54">
        <f t="shared" si="706"/>
        <v>1</v>
      </c>
      <c r="AL401" s="54">
        <f t="shared" si="707"/>
        <v>0</v>
      </c>
      <c r="AM401" s="54">
        <f t="shared" si="708"/>
        <v>0</v>
      </c>
      <c r="AN401" s="54">
        <f t="shared" si="709"/>
        <v>1</v>
      </c>
      <c r="AO401" s="54">
        <f t="shared" si="710"/>
        <v>0</v>
      </c>
      <c r="AP401" s="54">
        <f t="shared" si="711"/>
        <v>22</v>
      </c>
      <c r="AQ401" s="54">
        <f t="shared" si="712"/>
        <v>2.4444444444444446</v>
      </c>
      <c r="AR401" s="58">
        <f t="shared" si="713"/>
        <v>0</v>
      </c>
      <c r="AS401" s="1">
        <f t="shared" si="714"/>
        <v>1</v>
      </c>
      <c r="AT401" s="1">
        <f t="shared" si="715"/>
        <v>3</v>
      </c>
      <c r="AU401" s="1">
        <f t="shared" si="716"/>
        <v>0</v>
      </c>
      <c r="AV401" s="1">
        <f t="shared" si="717"/>
        <v>1</v>
      </c>
      <c r="AW401" s="1">
        <f t="shared" si="718"/>
        <v>2</v>
      </c>
      <c r="AX401" s="1">
        <f t="shared" si="719"/>
        <v>2</v>
      </c>
      <c r="AY401" s="1" t="str">
        <f t="shared" si="649"/>
        <v>Jordi Durán</v>
      </c>
      <c r="AZ401" s="1" t="b">
        <f t="shared" si="650"/>
        <v>0</v>
      </c>
      <c r="BA401" s="1" t="str">
        <f t="shared" si="651"/>
        <v>Jordi Durán</v>
      </c>
      <c r="BB401" s="1">
        <f t="shared" si="652"/>
        <v>9</v>
      </c>
    </row>
    <row r="402" spans="1:54" ht="12.75" customHeight="1">
      <c r="A402" s="178"/>
      <c r="B402" s="55">
        <v>10</v>
      </c>
      <c r="C402" s="55">
        <v>10</v>
      </c>
      <c r="D402" s="54" t="str">
        <f>VLOOKUP((B402*10)+5,'Llistat de jugadors'!$O$3:$AQ$322,29,0)</f>
        <v>Josep Duran</v>
      </c>
      <c r="E402" s="13">
        <v>10</v>
      </c>
      <c r="F402" s="13">
        <v>4</v>
      </c>
      <c r="G402" s="13">
        <v>3</v>
      </c>
      <c r="H402" s="55">
        <f t="shared" si="688"/>
        <v>17</v>
      </c>
      <c r="I402" s="54">
        <f t="shared" si="689"/>
        <v>1</v>
      </c>
      <c r="J402" s="54">
        <f t="shared" si="690"/>
        <v>0</v>
      </c>
      <c r="K402" s="54">
        <f t="shared" si="691"/>
        <v>1</v>
      </c>
      <c r="L402" s="54">
        <f t="shared" si="692"/>
        <v>1</v>
      </c>
      <c r="M402" s="54">
        <f t="shared" si="693"/>
        <v>0</v>
      </c>
      <c r="N402" s="54">
        <f t="shared" si="694"/>
        <v>0</v>
      </c>
      <c r="O402" s="54">
        <f t="shared" si="695"/>
        <v>0</v>
      </c>
      <c r="P402" s="55">
        <v>10</v>
      </c>
      <c r="Q402" s="54" t="str">
        <f t="shared" si="696"/>
        <v>Josep Duran</v>
      </c>
      <c r="R402" s="12">
        <v>2</v>
      </c>
      <c r="S402" s="12">
        <v>10</v>
      </c>
      <c r="T402" s="12">
        <v>0</v>
      </c>
      <c r="U402" s="54">
        <f t="shared" si="697"/>
        <v>12</v>
      </c>
      <c r="V402" s="54">
        <f t="shared" si="653"/>
        <v>1</v>
      </c>
      <c r="W402" s="54">
        <f t="shared" si="720"/>
        <v>0</v>
      </c>
      <c r="X402" s="54">
        <f t="shared" si="721"/>
        <v>0</v>
      </c>
      <c r="Y402" s="54">
        <f t="shared" si="698"/>
        <v>0</v>
      </c>
      <c r="Z402" s="54">
        <f t="shared" si="699"/>
        <v>1</v>
      </c>
      <c r="AA402" s="54">
        <f t="shared" si="700"/>
        <v>0</v>
      </c>
      <c r="AB402" s="54">
        <f t="shared" si="701"/>
        <v>1</v>
      </c>
      <c r="AC402" s="55">
        <v>10</v>
      </c>
      <c r="AD402" s="54" t="str">
        <f t="shared" si="702"/>
        <v>Josep Duran</v>
      </c>
      <c r="AE402" s="12">
        <v>10</v>
      </c>
      <c r="AF402" s="12">
        <v>3</v>
      </c>
      <c r="AG402" s="12">
        <v>4</v>
      </c>
      <c r="AH402" s="54">
        <f t="shared" si="703"/>
        <v>17</v>
      </c>
      <c r="AI402" s="54">
        <f t="shared" si="704"/>
        <v>1</v>
      </c>
      <c r="AJ402" s="54">
        <f t="shared" si="705"/>
        <v>0</v>
      </c>
      <c r="AK402" s="54">
        <f t="shared" si="706"/>
        <v>1</v>
      </c>
      <c r="AL402" s="54">
        <f t="shared" si="707"/>
        <v>1</v>
      </c>
      <c r="AM402" s="54">
        <f t="shared" si="708"/>
        <v>0</v>
      </c>
      <c r="AN402" s="54">
        <f t="shared" si="709"/>
        <v>0</v>
      </c>
      <c r="AO402" s="54">
        <f t="shared" si="710"/>
        <v>0</v>
      </c>
      <c r="AP402" s="54">
        <f t="shared" si="711"/>
        <v>46</v>
      </c>
      <c r="AQ402" s="54">
        <f t="shared" si="712"/>
        <v>5.1111111111111107</v>
      </c>
      <c r="AR402" s="58">
        <f t="shared" si="713"/>
        <v>3</v>
      </c>
      <c r="AS402" s="1">
        <f t="shared" si="714"/>
        <v>0</v>
      </c>
      <c r="AT402" s="1">
        <f t="shared" si="715"/>
        <v>2</v>
      </c>
      <c r="AU402" s="1">
        <f t="shared" si="716"/>
        <v>2</v>
      </c>
      <c r="AV402" s="1">
        <f t="shared" si="717"/>
        <v>1</v>
      </c>
      <c r="AW402" s="1">
        <f t="shared" si="718"/>
        <v>0</v>
      </c>
      <c r="AX402" s="1">
        <f t="shared" si="719"/>
        <v>1</v>
      </c>
      <c r="AY402" s="1" t="str">
        <f t="shared" si="649"/>
        <v>Josep Duran</v>
      </c>
      <c r="AZ402" s="1" t="b">
        <f t="shared" si="650"/>
        <v>0</v>
      </c>
      <c r="BA402" s="1" t="str">
        <f t="shared" si="651"/>
        <v>Josep Duran</v>
      </c>
      <c r="BB402" s="1">
        <f t="shared" si="652"/>
        <v>9</v>
      </c>
    </row>
    <row r="403" spans="1:54" ht="12.75" customHeight="1">
      <c r="A403" s="178"/>
      <c r="B403" s="55">
        <v>11</v>
      </c>
      <c r="C403" s="55">
        <v>11</v>
      </c>
      <c r="D403" s="54" t="str">
        <f>VLOOKUP((B403*10)+5,'Llistat de jugadors'!$O$3:$AQ$322,29,0)</f>
        <v>Daniel López</v>
      </c>
      <c r="E403" s="13">
        <v>1</v>
      </c>
      <c r="F403" s="13">
        <v>3</v>
      </c>
      <c r="G403" s="13">
        <v>10</v>
      </c>
      <c r="H403" s="55">
        <f t="shared" si="688"/>
        <v>14</v>
      </c>
      <c r="I403" s="54">
        <f t="shared" si="689"/>
        <v>1</v>
      </c>
      <c r="J403" s="54">
        <f t="shared" si="690"/>
        <v>0</v>
      </c>
      <c r="K403" s="54">
        <f t="shared" si="691"/>
        <v>0</v>
      </c>
      <c r="L403" s="54">
        <f t="shared" si="692"/>
        <v>1</v>
      </c>
      <c r="M403" s="54">
        <f t="shared" si="693"/>
        <v>0</v>
      </c>
      <c r="N403" s="54">
        <f t="shared" si="694"/>
        <v>1</v>
      </c>
      <c r="O403" s="54">
        <f t="shared" si="695"/>
        <v>0</v>
      </c>
      <c r="P403" s="55">
        <v>11</v>
      </c>
      <c r="Q403" s="54" t="str">
        <f t="shared" si="696"/>
        <v>Daniel López</v>
      </c>
      <c r="R403" s="12">
        <v>0</v>
      </c>
      <c r="S403" s="12">
        <v>3</v>
      </c>
      <c r="T403" s="12">
        <v>6</v>
      </c>
      <c r="U403" s="54">
        <f t="shared" si="697"/>
        <v>9</v>
      </c>
      <c r="V403" s="54">
        <f t="shared" si="653"/>
        <v>0</v>
      </c>
      <c r="W403" s="54">
        <f t="shared" si="720"/>
        <v>1</v>
      </c>
      <c r="X403" s="54">
        <f t="shared" si="721"/>
        <v>0</v>
      </c>
      <c r="Y403" s="54">
        <f t="shared" si="698"/>
        <v>1</v>
      </c>
      <c r="Z403" s="54">
        <f t="shared" si="699"/>
        <v>0</v>
      </c>
      <c r="AA403" s="54">
        <f t="shared" si="700"/>
        <v>0</v>
      </c>
      <c r="AB403" s="54">
        <f t="shared" si="701"/>
        <v>1</v>
      </c>
      <c r="AC403" s="55">
        <v>11</v>
      </c>
      <c r="AD403" s="54" t="str">
        <f t="shared" si="702"/>
        <v>Daniel López</v>
      </c>
      <c r="AE403" s="12">
        <v>0</v>
      </c>
      <c r="AF403" s="12">
        <v>10</v>
      </c>
      <c r="AG403" s="12">
        <v>2</v>
      </c>
      <c r="AH403" s="54">
        <f t="shared" si="703"/>
        <v>12</v>
      </c>
      <c r="AI403" s="54">
        <f t="shared" si="704"/>
        <v>1</v>
      </c>
      <c r="AJ403" s="54">
        <f t="shared" si="705"/>
        <v>0</v>
      </c>
      <c r="AK403" s="54">
        <f t="shared" si="706"/>
        <v>0</v>
      </c>
      <c r="AL403" s="54">
        <f t="shared" si="707"/>
        <v>0</v>
      </c>
      <c r="AM403" s="54">
        <f t="shared" si="708"/>
        <v>1</v>
      </c>
      <c r="AN403" s="54">
        <f t="shared" si="709"/>
        <v>0</v>
      </c>
      <c r="AO403" s="54">
        <f t="shared" si="710"/>
        <v>1</v>
      </c>
      <c r="AP403" s="54">
        <f t="shared" si="711"/>
        <v>35</v>
      </c>
      <c r="AQ403" s="54">
        <f t="shared" si="712"/>
        <v>3.8888888888888888</v>
      </c>
      <c r="AR403" s="58">
        <f t="shared" si="713"/>
        <v>2</v>
      </c>
      <c r="AS403" s="1">
        <f t="shared" si="714"/>
        <v>1</v>
      </c>
      <c r="AT403" s="1">
        <f t="shared" si="715"/>
        <v>0</v>
      </c>
      <c r="AU403" s="1">
        <f t="shared" si="716"/>
        <v>2</v>
      </c>
      <c r="AV403" s="1">
        <f t="shared" si="717"/>
        <v>1</v>
      </c>
      <c r="AW403" s="1">
        <f t="shared" si="718"/>
        <v>1</v>
      </c>
      <c r="AX403" s="1">
        <f t="shared" si="719"/>
        <v>2</v>
      </c>
      <c r="AY403" s="1" t="str">
        <f t="shared" si="649"/>
        <v>Daniel López</v>
      </c>
      <c r="AZ403" s="1" t="b">
        <f t="shared" si="650"/>
        <v>0</v>
      </c>
      <c r="BA403" s="1" t="str">
        <f t="shared" si="651"/>
        <v>Daniel López</v>
      </c>
      <c r="BB403" s="1">
        <f t="shared" si="652"/>
        <v>9</v>
      </c>
    </row>
    <row r="404" spans="1:54" ht="12.75" customHeight="1">
      <c r="A404" s="178"/>
      <c r="B404" s="55">
        <v>12</v>
      </c>
      <c r="C404" s="55">
        <v>12</v>
      </c>
      <c r="D404" s="54" t="str">
        <f>VLOOKUP((B404*10)+5,'Llistat de jugadors'!$O$3:$AQ$322,29,0)</f>
        <v>Xevi Ros</v>
      </c>
      <c r="E404" s="13">
        <v>4</v>
      </c>
      <c r="F404" s="13">
        <v>10</v>
      </c>
      <c r="G404" s="13">
        <v>4</v>
      </c>
      <c r="H404" s="55">
        <f t="shared" si="688"/>
        <v>18</v>
      </c>
      <c r="I404" s="54">
        <f t="shared" si="689"/>
        <v>1</v>
      </c>
      <c r="J404" s="54">
        <f t="shared" si="690"/>
        <v>0</v>
      </c>
      <c r="K404" s="54">
        <f t="shared" si="691"/>
        <v>2</v>
      </c>
      <c r="L404" s="54">
        <f t="shared" si="692"/>
        <v>0</v>
      </c>
      <c r="M404" s="54">
        <f t="shared" si="693"/>
        <v>0</v>
      </c>
      <c r="N404" s="54">
        <f t="shared" si="694"/>
        <v>0</v>
      </c>
      <c r="O404" s="54">
        <f t="shared" si="695"/>
        <v>0</v>
      </c>
      <c r="P404" s="55">
        <v>12</v>
      </c>
      <c r="Q404" s="54" t="str">
        <f t="shared" si="696"/>
        <v>Xevi Ros</v>
      </c>
      <c r="R404" s="12">
        <v>3</v>
      </c>
      <c r="S404" s="12">
        <v>2</v>
      </c>
      <c r="T404" s="12">
        <v>3</v>
      </c>
      <c r="U404" s="54">
        <f t="shared" si="697"/>
        <v>8</v>
      </c>
      <c r="V404" s="54">
        <f t="shared" si="653"/>
        <v>0</v>
      </c>
      <c r="W404" s="54">
        <f t="shared" si="720"/>
        <v>0</v>
      </c>
      <c r="X404" s="54">
        <f t="shared" si="721"/>
        <v>0</v>
      </c>
      <c r="Y404" s="54">
        <f t="shared" si="698"/>
        <v>2</v>
      </c>
      <c r="Z404" s="54">
        <f t="shared" si="699"/>
        <v>1</v>
      </c>
      <c r="AA404" s="54">
        <f t="shared" si="700"/>
        <v>0</v>
      </c>
      <c r="AB404" s="54">
        <f t="shared" si="701"/>
        <v>0</v>
      </c>
      <c r="AC404" s="55">
        <v>12</v>
      </c>
      <c r="AD404" s="54" t="str">
        <f t="shared" si="702"/>
        <v>Xevi Ros</v>
      </c>
      <c r="AE404" s="12">
        <v>3</v>
      </c>
      <c r="AF404" s="12">
        <v>10</v>
      </c>
      <c r="AG404" s="12">
        <v>4</v>
      </c>
      <c r="AH404" s="54">
        <f t="shared" si="703"/>
        <v>17</v>
      </c>
      <c r="AI404" s="54">
        <f t="shared" si="704"/>
        <v>1</v>
      </c>
      <c r="AJ404" s="54">
        <f t="shared" si="705"/>
        <v>0</v>
      </c>
      <c r="AK404" s="54">
        <f t="shared" si="706"/>
        <v>1</v>
      </c>
      <c r="AL404" s="54">
        <f t="shared" si="707"/>
        <v>1</v>
      </c>
      <c r="AM404" s="54">
        <f t="shared" si="708"/>
        <v>0</v>
      </c>
      <c r="AN404" s="54">
        <f t="shared" si="709"/>
        <v>0</v>
      </c>
      <c r="AO404" s="54">
        <f t="shared" si="710"/>
        <v>0</v>
      </c>
      <c r="AP404" s="54">
        <f t="shared" si="711"/>
        <v>43</v>
      </c>
      <c r="AQ404" s="54">
        <f t="shared" si="712"/>
        <v>4.7777777777777777</v>
      </c>
      <c r="AR404" s="58">
        <f t="shared" si="713"/>
        <v>2</v>
      </c>
      <c r="AS404" s="1">
        <f t="shared" si="714"/>
        <v>0</v>
      </c>
      <c r="AT404" s="1">
        <f t="shared" si="715"/>
        <v>3</v>
      </c>
      <c r="AU404" s="1">
        <f t="shared" si="716"/>
        <v>3</v>
      </c>
      <c r="AV404" s="1">
        <f t="shared" si="717"/>
        <v>1</v>
      </c>
      <c r="AW404" s="1">
        <f t="shared" si="718"/>
        <v>0</v>
      </c>
      <c r="AX404" s="1">
        <f t="shared" si="719"/>
        <v>0</v>
      </c>
      <c r="AY404" s="1" t="str">
        <f t="shared" si="649"/>
        <v>Xevi Ros</v>
      </c>
      <c r="AZ404" s="1" t="b">
        <f t="shared" si="650"/>
        <v>0</v>
      </c>
      <c r="BA404" s="1" t="str">
        <f t="shared" si="651"/>
        <v>Xevi Ros</v>
      </c>
      <c r="BB404" s="1">
        <f t="shared" si="652"/>
        <v>9</v>
      </c>
    </row>
    <row r="405" spans="1:54" ht="12.75" customHeight="1">
      <c r="A405" s="178"/>
      <c r="B405" s="55">
        <v>13</v>
      </c>
      <c r="C405" s="55">
        <v>13</v>
      </c>
      <c r="D405" s="54" t="str">
        <f>VLOOKUP((B405*10)+5,'Llistat de jugadors'!$O$3:$AQ$322,29,0)</f>
        <v>Joana Castañeda</v>
      </c>
      <c r="E405" s="13">
        <v>10</v>
      </c>
      <c r="F405" s="13">
        <v>6</v>
      </c>
      <c r="G405" s="13">
        <v>10</v>
      </c>
      <c r="H405" s="55">
        <f t="shared" si="688"/>
        <v>26</v>
      </c>
      <c r="I405" s="54">
        <f t="shared" si="689"/>
        <v>2</v>
      </c>
      <c r="J405" s="54">
        <f t="shared" si="690"/>
        <v>1</v>
      </c>
      <c r="K405" s="54">
        <f t="shared" si="691"/>
        <v>0</v>
      </c>
      <c r="L405" s="54">
        <f t="shared" si="692"/>
        <v>0</v>
      </c>
      <c r="M405" s="54">
        <f t="shared" si="693"/>
        <v>0</v>
      </c>
      <c r="N405" s="54">
        <f t="shared" si="694"/>
        <v>0</v>
      </c>
      <c r="O405" s="54">
        <f t="shared" si="695"/>
        <v>0</v>
      </c>
      <c r="P405" s="55">
        <v>13</v>
      </c>
      <c r="Q405" s="54" t="str">
        <f t="shared" si="696"/>
        <v>Joana Castañeda</v>
      </c>
      <c r="R405" s="12">
        <v>3</v>
      </c>
      <c r="S405" s="12">
        <v>10</v>
      </c>
      <c r="T405" s="12">
        <v>4</v>
      </c>
      <c r="U405" s="54">
        <f t="shared" si="697"/>
        <v>17</v>
      </c>
      <c r="V405" s="54">
        <f t="shared" si="653"/>
        <v>1</v>
      </c>
      <c r="W405" s="54">
        <f t="shared" si="720"/>
        <v>0</v>
      </c>
      <c r="X405" s="54">
        <f t="shared" si="721"/>
        <v>1</v>
      </c>
      <c r="Y405" s="54">
        <f t="shared" si="698"/>
        <v>1</v>
      </c>
      <c r="Z405" s="54">
        <f t="shared" si="699"/>
        <v>0</v>
      </c>
      <c r="AA405" s="54">
        <f t="shared" si="700"/>
        <v>0</v>
      </c>
      <c r="AB405" s="54">
        <f t="shared" si="701"/>
        <v>0</v>
      </c>
      <c r="AC405" s="55">
        <v>13</v>
      </c>
      <c r="AD405" s="54" t="str">
        <f t="shared" si="702"/>
        <v>Joana Castañeda</v>
      </c>
      <c r="AE405" s="12">
        <v>10</v>
      </c>
      <c r="AF405" s="12">
        <v>10</v>
      </c>
      <c r="AG405" s="12">
        <v>10</v>
      </c>
      <c r="AH405" s="54">
        <f t="shared" si="703"/>
        <v>30</v>
      </c>
      <c r="AI405" s="54">
        <f t="shared" si="704"/>
        <v>3</v>
      </c>
      <c r="AJ405" s="54">
        <f t="shared" si="705"/>
        <v>0</v>
      </c>
      <c r="AK405" s="54">
        <f t="shared" si="706"/>
        <v>0</v>
      </c>
      <c r="AL405" s="54">
        <f t="shared" si="707"/>
        <v>0</v>
      </c>
      <c r="AM405" s="54">
        <f t="shared" si="708"/>
        <v>0</v>
      </c>
      <c r="AN405" s="54">
        <f t="shared" si="709"/>
        <v>0</v>
      </c>
      <c r="AO405" s="54">
        <f t="shared" si="710"/>
        <v>0</v>
      </c>
      <c r="AP405" s="54">
        <f t="shared" si="711"/>
        <v>73</v>
      </c>
      <c r="AQ405" s="54">
        <f t="shared" si="712"/>
        <v>8.1111111111111107</v>
      </c>
      <c r="AR405" s="58">
        <f t="shared" si="713"/>
        <v>6</v>
      </c>
      <c r="AS405" s="1">
        <f t="shared" si="714"/>
        <v>1</v>
      </c>
      <c r="AT405" s="1">
        <f t="shared" si="715"/>
        <v>1</v>
      </c>
      <c r="AU405" s="1">
        <f t="shared" si="716"/>
        <v>1</v>
      </c>
      <c r="AV405" s="1">
        <f t="shared" si="717"/>
        <v>0</v>
      </c>
      <c r="AW405" s="1">
        <f t="shared" si="718"/>
        <v>0</v>
      </c>
      <c r="AX405" s="1">
        <f t="shared" si="719"/>
        <v>0</v>
      </c>
      <c r="AY405" s="1" t="str">
        <f t="shared" si="649"/>
        <v>Joana Castañeda</v>
      </c>
      <c r="AZ405" s="1" t="b">
        <f t="shared" si="650"/>
        <v>0</v>
      </c>
      <c r="BA405" s="1" t="str">
        <f t="shared" si="651"/>
        <v>Joana Castañeda</v>
      </c>
      <c r="BB405" s="1">
        <f t="shared" si="652"/>
        <v>9</v>
      </c>
    </row>
    <row r="406" spans="1:54" ht="12.75" customHeight="1">
      <c r="A406" s="178"/>
      <c r="B406" s="55">
        <v>14</v>
      </c>
      <c r="C406" s="55">
        <v>14</v>
      </c>
      <c r="D406" s="54" t="str">
        <f>VLOOKUP((B406*10)+5,'Llistat de jugadors'!$O$3:$AQ$322,29,0)</f>
        <v>Quim Caballé</v>
      </c>
      <c r="E406" s="13">
        <v>10</v>
      </c>
      <c r="F406" s="13">
        <v>10</v>
      </c>
      <c r="G406" s="13">
        <v>4</v>
      </c>
      <c r="H406" s="55">
        <f t="shared" si="688"/>
        <v>24</v>
      </c>
      <c r="I406" s="54">
        <f t="shared" si="689"/>
        <v>2</v>
      </c>
      <c r="J406" s="54">
        <f t="shared" si="690"/>
        <v>0</v>
      </c>
      <c r="K406" s="54">
        <f t="shared" si="691"/>
        <v>1</v>
      </c>
      <c r="L406" s="54">
        <f t="shared" si="692"/>
        <v>0</v>
      </c>
      <c r="M406" s="54">
        <f t="shared" si="693"/>
        <v>0</v>
      </c>
      <c r="N406" s="54">
        <f t="shared" si="694"/>
        <v>0</v>
      </c>
      <c r="O406" s="54">
        <f t="shared" si="695"/>
        <v>0</v>
      </c>
      <c r="P406" s="55">
        <v>14</v>
      </c>
      <c r="Q406" s="54" t="str">
        <f t="shared" si="696"/>
        <v>Quim Caballé</v>
      </c>
      <c r="R406" s="12">
        <v>4</v>
      </c>
      <c r="S406" s="12">
        <v>10</v>
      </c>
      <c r="T406" s="12">
        <v>10</v>
      </c>
      <c r="U406" s="54">
        <f t="shared" si="697"/>
        <v>24</v>
      </c>
      <c r="V406" s="54">
        <f t="shared" si="653"/>
        <v>2</v>
      </c>
      <c r="W406" s="54">
        <f t="shared" si="720"/>
        <v>0</v>
      </c>
      <c r="X406" s="54">
        <f t="shared" si="721"/>
        <v>1</v>
      </c>
      <c r="Y406" s="54">
        <f t="shared" si="698"/>
        <v>0</v>
      </c>
      <c r="Z406" s="54">
        <f t="shared" si="699"/>
        <v>0</v>
      </c>
      <c r="AA406" s="54">
        <f t="shared" si="700"/>
        <v>0</v>
      </c>
      <c r="AB406" s="54">
        <f t="shared" si="701"/>
        <v>0</v>
      </c>
      <c r="AC406" s="55">
        <v>14</v>
      </c>
      <c r="AD406" s="54" t="str">
        <f t="shared" si="702"/>
        <v>Quim Caballé</v>
      </c>
      <c r="AE406" s="12">
        <v>10</v>
      </c>
      <c r="AF406" s="12">
        <v>10</v>
      </c>
      <c r="AG406" s="12">
        <v>10</v>
      </c>
      <c r="AH406" s="54">
        <f t="shared" si="703"/>
        <v>30</v>
      </c>
      <c r="AI406" s="54">
        <f t="shared" si="704"/>
        <v>3</v>
      </c>
      <c r="AJ406" s="54">
        <f t="shared" si="705"/>
        <v>0</v>
      </c>
      <c r="AK406" s="54">
        <f t="shared" si="706"/>
        <v>0</v>
      </c>
      <c r="AL406" s="54">
        <f t="shared" si="707"/>
        <v>0</v>
      </c>
      <c r="AM406" s="54">
        <f t="shared" si="708"/>
        <v>0</v>
      </c>
      <c r="AN406" s="54">
        <f t="shared" si="709"/>
        <v>0</v>
      </c>
      <c r="AO406" s="54">
        <f t="shared" si="710"/>
        <v>0</v>
      </c>
      <c r="AP406" s="54">
        <f t="shared" si="711"/>
        <v>78</v>
      </c>
      <c r="AQ406" s="54">
        <f t="shared" si="712"/>
        <v>8.6666666666666661</v>
      </c>
      <c r="AR406" s="58">
        <f t="shared" si="713"/>
        <v>7</v>
      </c>
      <c r="AS406" s="1">
        <f t="shared" si="714"/>
        <v>0</v>
      </c>
      <c r="AT406" s="1">
        <f t="shared" si="715"/>
        <v>2</v>
      </c>
      <c r="AU406" s="1">
        <f t="shared" si="716"/>
        <v>0</v>
      </c>
      <c r="AV406" s="1">
        <f t="shared" si="717"/>
        <v>0</v>
      </c>
      <c r="AW406" s="1">
        <f t="shared" si="718"/>
        <v>0</v>
      </c>
      <c r="AX406" s="1">
        <f t="shared" si="719"/>
        <v>0</v>
      </c>
      <c r="AY406" s="1" t="str">
        <f t="shared" si="649"/>
        <v>Quim Caballé</v>
      </c>
      <c r="AZ406" s="1" t="b">
        <f t="shared" si="650"/>
        <v>0</v>
      </c>
      <c r="BA406" s="1" t="str">
        <f t="shared" si="651"/>
        <v>Quim Caballé</v>
      </c>
      <c r="BB406" s="1">
        <f t="shared" si="652"/>
        <v>9</v>
      </c>
    </row>
    <row r="407" spans="1:54" ht="12.75" customHeight="1">
      <c r="A407" s="178"/>
      <c r="B407" s="55">
        <v>15</v>
      </c>
      <c r="C407" s="55">
        <v>15</v>
      </c>
      <c r="D407" s="54" t="str">
        <f>VLOOKUP((B407*10)+5,'Llistat de jugadors'!$O$3:$AQ$322,29,0)</f>
        <v>Susana Casado</v>
      </c>
      <c r="E407" s="13">
        <v>10</v>
      </c>
      <c r="F407" s="13">
        <v>10</v>
      </c>
      <c r="G407" s="13">
        <v>4</v>
      </c>
      <c r="H407" s="55">
        <f t="shared" si="688"/>
        <v>24</v>
      </c>
      <c r="I407" s="54">
        <f t="shared" si="689"/>
        <v>2</v>
      </c>
      <c r="J407" s="54">
        <f t="shared" si="690"/>
        <v>0</v>
      </c>
      <c r="K407" s="54">
        <f t="shared" si="691"/>
        <v>1</v>
      </c>
      <c r="L407" s="54">
        <f t="shared" si="692"/>
        <v>0</v>
      </c>
      <c r="M407" s="54">
        <f t="shared" si="693"/>
        <v>0</v>
      </c>
      <c r="N407" s="54">
        <f t="shared" si="694"/>
        <v>0</v>
      </c>
      <c r="O407" s="54">
        <f t="shared" si="695"/>
        <v>0</v>
      </c>
      <c r="P407" s="55">
        <v>15</v>
      </c>
      <c r="Q407" s="54" t="str">
        <f t="shared" si="696"/>
        <v>Susana Casado</v>
      </c>
      <c r="R407" s="12">
        <v>10</v>
      </c>
      <c r="S407" s="12">
        <v>4</v>
      </c>
      <c r="T407" s="12">
        <v>2</v>
      </c>
      <c r="U407" s="54">
        <f t="shared" si="697"/>
        <v>16</v>
      </c>
      <c r="V407" s="54">
        <f t="shared" si="653"/>
        <v>1</v>
      </c>
      <c r="W407" s="54">
        <f t="shared" si="720"/>
        <v>0</v>
      </c>
      <c r="X407" s="54">
        <f t="shared" si="721"/>
        <v>1</v>
      </c>
      <c r="Y407" s="54">
        <f t="shared" si="698"/>
        <v>0</v>
      </c>
      <c r="Z407" s="54">
        <f t="shared" si="699"/>
        <v>1</v>
      </c>
      <c r="AA407" s="54">
        <f t="shared" si="700"/>
        <v>0</v>
      </c>
      <c r="AB407" s="54">
        <f t="shared" si="701"/>
        <v>0</v>
      </c>
      <c r="AC407" s="55">
        <v>15</v>
      </c>
      <c r="AD407" s="54" t="str">
        <f t="shared" si="702"/>
        <v>Susana Casado</v>
      </c>
      <c r="AE407" s="12">
        <v>10</v>
      </c>
      <c r="AF407" s="12">
        <v>10</v>
      </c>
      <c r="AG407" s="12">
        <v>6</v>
      </c>
      <c r="AH407" s="54">
        <f t="shared" si="703"/>
        <v>26</v>
      </c>
      <c r="AI407" s="54">
        <f t="shared" si="704"/>
        <v>2</v>
      </c>
      <c r="AJ407" s="54">
        <f t="shared" si="705"/>
        <v>1</v>
      </c>
      <c r="AK407" s="54">
        <f t="shared" si="706"/>
        <v>0</v>
      </c>
      <c r="AL407" s="54">
        <f t="shared" si="707"/>
        <v>0</v>
      </c>
      <c r="AM407" s="54">
        <f t="shared" si="708"/>
        <v>0</v>
      </c>
      <c r="AN407" s="54">
        <f t="shared" si="709"/>
        <v>0</v>
      </c>
      <c r="AO407" s="54">
        <f t="shared" si="710"/>
        <v>0</v>
      </c>
      <c r="AP407" s="54">
        <f t="shared" si="711"/>
        <v>66</v>
      </c>
      <c r="AQ407" s="54">
        <f t="shared" si="712"/>
        <v>7.333333333333333</v>
      </c>
      <c r="AR407" s="58">
        <f t="shared" si="713"/>
        <v>5</v>
      </c>
      <c r="AS407" s="1">
        <f t="shared" si="714"/>
        <v>1</v>
      </c>
      <c r="AT407" s="1">
        <f t="shared" si="715"/>
        <v>2</v>
      </c>
      <c r="AU407" s="1">
        <f t="shared" si="716"/>
        <v>0</v>
      </c>
      <c r="AV407" s="1">
        <f t="shared" si="717"/>
        <v>1</v>
      </c>
      <c r="AW407" s="1">
        <f t="shared" si="718"/>
        <v>0</v>
      </c>
      <c r="AX407" s="1">
        <f t="shared" si="719"/>
        <v>0</v>
      </c>
      <c r="AY407" s="1" t="str">
        <f t="shared" si="649"/>
        <v>Susana Casado</v>
      </c>
      <c r="AZ407" s="1" t="b">
        <f t="shared" si="650"/>
        <v>0</v>
      </c>
      <c r="BA407" s="1" t="str">
        <f t="shared" si="651"/>
        <v>Susana Casado</v>
      </c>
      <c r="BB407" s="1">
        <f t="shared" si="652"/>
        <v>9</v>
      </c>
    </row>
    <row r="408" spans="1:54" ht="12.75" customHeight="1">
      <c r="A408" s="178"/>
      <c r="B408" s="55">
        <v>16</v>
      </c>
      <c r="C408" s="55">
        <v>16</v>
      </c>
      <c r="D408" s="54" t="str">
        <f>VLOOKUP((B408*10)+5,'Llistat de jugadors'!$O$3:$AQ$322,29,0)</f>
        <v>Martina Vallicrosa</v>
      </c>
      <c r="E408" s="13">
        <v>1</v>
      </c>
      <c r="F408" s="13">
        <v>0</v>
      </c>
      <c r="G408" s="13">
        <v>3</v>
      </c>
      <c r="H408" s="55">
        <f t="shared" si="688"/>
        <v>4</v>
      </c>
      <c r="I408" s="54">
        <f t="shared" si="689"/>
        <v>0</v>
      </c>
      <c r="J408" s="54">
        <f t="shared" si="690"/>
        <v>0</v>
      </c>
      <c r="K408" s="54">
        <f t="shared" si="691"/>
        <v>0</v>
      </c>
      <c r="L408" s="54">
        <f t="shared" si="692"/>
        <v>1</v>
      </c>
      <c r="M408" s="54">
        <f t="shared" si="693"/>
        <v>0</v>
      </c>
      <c r="N408" s="54">
        <f t="shared" si="694"/>
        <v>1</v>
      </c>
      <c r="O408" s="54">
        <f t="shared" si="695"/>
        <v>1</v>
      </c>
      <c r="P408" s="55">
        <v>16</v>
      </c>
      <c r="Q408" s="54" t="str">
        <f t="shared" si="696"/>
        <v>Martina Vallicrosa</v>
      </c>
      <c r="R408" s="12">
        <v>10</v>
      </c>
      <c r="S408" s="12">
        <v>4</v>
      </c>
      <c r="T408" s="12">
        <v>6</v>
      </c>
      <c r="U408" s="54">
        <f t="shared" si="697"/>
        <v>20</v>
      </c>
      <c r="V408" s="54">
        <f t="shared" si="653"/>
        <v>1</v>
      </c>
      <c r="W408" s="54">
        <f t="shared" si="720"/>
        <v>1</v>
      </c>
      <c r="X408" s="54">
        <f t="shared" si="721"/>
        <v>1</v>
      </c>
      <c r="Y408" s="54">
        <f t="shared" si="698"/>
        <v>0</v>
      </c>
      <c r="Z408" s="54">
        <f t="shared" si="699"/>
        <v>0</v>
      </c>
      <c r="AA408" s="54">
        <f t="shared" si="700"/>
        <v>0</v>
      </c>
      <c r="AB408" s="54">
        <f t="shared" si="701"/>
        <v>0</v>
      </c>
      <c r="AC408" s="55">
        <v>16</v>
      </c>
      <c r="AD408" s="54" t="str">
        <f t="shared" si="702"/>
        <v>Martina Vallicrosa</v>
      </c>
      <c r="AE408" s="12">
        <v>3</v>
      </c>
      <c r="AF408" s="12">
        <v>4</v>
      </c>
      <c r="AG408" s="12">
        <v>3</v>
      </c>
      <c r="AH408" s="54">
        <f t="shared" si="703"/>
        <v>10</v>
      </c>
      <c r="AI408" s="54">
        <f t="shared" si="704"/>
        <v>0</v>
      </c>
      <c r="AJ408" s="54">
        <f t="shared" si="705"/>
        <v>0</v>
      </c>
      <c r="AK408" s="54">
        <f t="shared" si="706"/>
        <v>1</v>
      </c>
      <c r="AL408" s="54">
        <f t="shared" si="707"/>
        <v>2</v>
      </c>
      <c r="AM408" s="54">
        <f t="shared" si="708"/>
        <v>0</v>
      </c>
      <c r="AN408" s="54">
        <f t="shared" si="709"/>
        <v>0</v>
      </c>
      <c r="AO408" s="54">
        <f t="shared" si="710"/>
        <v>0</v>
      </c>
      <c r="AP408" s="54">
        <f t="shared" si="711"/>
        <v>34</v>
      </c>
      <c r="AQ408" s="54">
        <f t="shared" si="712"/>
        <v>3.7777777777777777</v>
      </c>
      <c r="AR408" s="58">
        <f t="shared" si="713"/>
        <v>1</v>
      </c>
      <c r="AS408" s="1">
        <f t="shared" si="714"/>
        <v>1</v>
      </c>
      <c r="AT408" s="1">
        <f t="shared" si="715"/>
        <v>2</v>
      </c>
      <c r="AU408" s="1">
        <f t="shared" si="716"/>
        <v>3</v>
      </c>
      <c r="AV408" s="1">
        <f t="shared" si="717"/>
        <v>0</v>
      </c>
      <c r="AW408" s="1">
        <f t="shared" si="718"/>
        <v>1</v>
      </c>
      <c r="AX408" s="1">
        <f t="shared" si="719"/>
        <v>1</v>
      </c>
      <c r="AY408" s="1" t="str">
        <f t="shared" si="649"/>
        <v>Martina Vallicrosa</v>
      </c>
      <c r="AZ408" s="1" t="b">
        <f t="shared" si="650"/>
        <v>0</v>
      </c>
      <c r="BA408" s="1" t="str">
        <f t="shared" si="651"/>
        <v>Martina Vallicrosa</v>
      </c>
      <c r="BB408" s="1">
        <f t="shared" si="652"/>
        <v>9</v>
      </c>
    </row>
    <row r="409" spans="1:54" ht="12.75" customHeight="1">
      <c r="A409" s="178"/>
      <c r="B409" s="55">
        <v>17</v>
      </c>
      <c r="C409" s="55">
        <v>17</v>
      </c>
      <c r="D409" s="54" t="str">
        <f>VLOOKUP((B409*10)+5,'Llistat de jugadors'!$O$3:$AQ$322,29,0)</f>
        <v>Gerard Gras</v>
      </c>
      <c r="E409" s="13">
        <v>10</v>
      </c>
      <c r="F409" s="13">
        <v>2</v>
      </c>
      <c r="G409" s="13">
        <v>10</v>
      </c>
      <c r="H409" s="55">
        <f t="shared" si="688"/>
        <v>22</v>
      </c>
      <c r="I409" s="54">
        <f t="shared" si="689"/>
        <v>2</v>
      </c>
      <c r="J409" s="54">
        <f t="shared" si="690"/>
        <v>0</v>
      </c>
      <c r="K409" s="54">
        <f t="shared" si="691"/>
        <v>0</v>
      </c>
      <c r="L409" s="54">
        <f t="shared" si="692"/>
        <v>0</v>
      </c>
      <c r="M409" s="54">
        <f t="shared" si="693"/>
        <v>1</v>
      </c>
      <c r="N409" s="54">
        <f t="shared" si="694"/>
        <v>0</v>
      </c>
      <c r="O409" s="54">
        <f t="shared" si="695"/>
        <v>0</v>
      </c>
      <c r="P409" s="55">
        <v>17</v>
      </c>
      <c r="Q409" s="54" t="str">
        <f t="shared" si="696"/>
        <v>Gerard Gras</v>
      </c>
      <c r="R409" s="12">
        <v>6</v>
      </c>
      <c r="S409" s="12">
        <v>10</v>
      </c>
      <c r="T409" s="12">
        <v>10</v>
      </c>
      <c r="U409" s="54">
        <f t="shared" si="697"/>
        <v>26</v>
      </c>
      <c r="V409" s="54">
        <f t="shared" si="653"/>
        <v>2</v>
      </c>
      <c r="W409" s="54">
        <f t="shared" si="720"/>
        <v>1</v>
      </c>
      <c r="X409" s="54">
        <f t="shared" si="721"/>
        <v>0</v>
      </c>
      <c r="Y409" s="54">
        <f t="shared" si="698"/>
        <v>0</v>
      </c>
      <c r="Z409" s="54">
        <f t="shared" si="699"/>
        <v>0</v>
      </c>
      <c r="AA409" s="54">
        <f t="shared" si="700"/>
        <v>0</v>
      </c>
      <c r="AB409" s="54">
        <f t="shared" si="701"/>
        <v>0</v>
      </c>
      <c r="AC409" s="55">
        <v>17</v>
      </c>
      <c r="AD409" s="54" t="str">
        <f t="shared" si="702"/>
        <v>Gerard Gras</v>
      </c>
      <c r="AE409" s="12">
        <v>3</v>
      </c>
      <c r="AF409" s="12">
        <v>6</v>
      </c>
      <c r="AG409" s="12">
        <v>10</v>
      </c>
      <c r="AH409" s="54">
        <f t="shared" si="703"/>
        <v>19</v>
      </c>
      <c r="AI409" s="54">
        <f t="shared" si="704"/>
        <v>1</v>
      </c>
      <c r="AJ409" s="54">
        <f t="shared" si="705"/>
        <v>1</v>
      </c>
      <c r="AK409" s="54">
        <f t="shared" si="706"/>
        <v>0</v>
      </c>
      <c r="AL409" s="54">
        <f t="shared" si="707"/>
        <v>1</v>
      </c>
      <c r="AM409" s="54">
        <f t="shared" si="708"/>
        <v>0</v>
      </c>
      <c r="AN409" s="54">
        <f t="shared" si="709"/>
        <v>0</v>
      </c>
      <c r="AO409" s="54">
        <f t="shared" si="710"/>
        <v>0</v>
      </c>
      <c r="AP409" s="54">
        <f t="shared" si="711"/>
        <v>67</v>
      </c>
      <c r="AQ409" s="54">
        <f t="shared" si="712"/>
        <v>7.4444444444444446</v>
      </c>
      <c r="AR409" s="58">
        <f t="shared" si="713"/>
        <v>5</v>
      </c>
      <c r="AS409" s="1">
        <f t="shared" si="714"/>
        <v>2</v>
      </c>
      <c r="AT409" s="1">
        <f t="shared" si="715"/>
        <v>0</v>
      </c>
      <c r="AU409" s="1">
        <f t="shared" si="716"/>
        <v>1</v>
      </c>
      <c r="AV409" s="1">
        <f t="shared" si="717"/>
        <v>1</v>
      </c>
      <c r="AW409" s="1">
        <f t="shared" si="718"/>
        <v>0</v>
      </c>
      <c r="AX409" s="1">
        <f t="shared" si="719"/>
        <v>0</v>
      </c>
      <c r="AY409" s="1" t="str">
        <f t="shared" si="649"/>
        <v>Gerard Gras</v>
      </c>
      <c r="AZ409" s="1" t="b">
        <f t="shared" si="650"/>
        <v>0</v>
      </c>
      <c r="BA409" s="1" t="str">
        <f t="shared" si="651"/>
        <v>Gerard Gras</v>
      </c>
      <c r="BB409" s="1">
        <f t="shared" si="652"/>
        <v>9</v>
      </c>
    </row>
    <row r="410" spans="1:54" ht="12.75" customHeight="1">
      <c r="A410" s="178"/>
      <c r="B410" s="55">
        <v>18</v>
      </c>
      <c r="C410" s="55">
        <v>18</v>
      </c>
      <c r="D410" s="54" t="str">
        <f>VLOOKUP((B410*10)+5,'Llistat de jugadors'!$O$3:$AQ$322,29,0)</f>
        <v>Joan Martí</v>
      </c>
      <c r="E410" s="13">
        <v>10</v>
      </c>
      <c r="F410" s="13">
        <v>0</v>
      </c>
      <c r="G410" s="13">
        <v>6</v>
      </c>
      <c r="H410" s="55">
        <f t="shared" si="688"/>
        <v>16</v>
      </c>
      <c r="I410" s="54">
        <f t="shared" si="689"/>
        <v>1</v>
      </c>
      <c r="J410" s="54">
        <f t="shared" si="690"/>
        <v>1</v>
      </c>
      <c r="K410" s="54">
        <f t="shared" si="691"/>
        <v>0</v>
      </c>
      <c r="L410" s="54">
        <f t="shared" si="692"/>
        <v>0</v>
      </c>
      <c r="M410" s="54">
        <f t="shared" si="693"/>
        <v>0</v>
      </c>
      <c r="N410" s="54">
        <f t="shared" si="694"/>
        <v>0</v>
      </c>
      <c r="O410" s="54">
        <f t="shared" si="695"/>
        <v>1</v>
      </c>
      <c r="P410" s="55">
        <v>18</v>
      </c>
      <c r="Q410" s="54" t="str">
        <f t="shared" si="696"/>
        <v>Joan Martí</v>
      </c>
      <c r="R410" s="12">
        <v>3</v>
      </c>
      <c r="S410" s="12">
        <v>4</v>
      </c>
      <c r="T410" s="12">
        <v>10</v>
      </c>
      <c r="U410" s="54">
        <f t="shared" si="697"/>
        <v>17</v>
      </c>
      <c r="V410" s="54">
        <f t="shared" si="653"/>
        <v>1</v>
      </c>
      <c r="W410" s="54">
        <f t="shared" si="720"/>
        <v>0</v>
      </c>
      <c r="X410" s="54">
        <f t="shared" si="721"/>
        <v>1</v>
      </c>
      <c r="Y410" s="54">
        <f t="shared" si="698"/>
        <v>1</v>
      </c>
      <c r="Z410" s="54">
        <f t="shared" si="699"/>
        <v>0</v>
      </c>
      <c r="AA410" s="54">
        <f t="shared" si="700"/>
        <v>0</v>
      </c>
      <c r="AB410" s="54">
        <f t="shared" si="701"/>
        <v>0</v>
      </c>
      <c r="AC410" s="55">
        <v>18</v>
      </c>
      <c r="AD410" s="54" t="str">
        <f t="shared" si="702"/>
        <v>Joan Martí</v>
      </c>
      <c r="AE410" s="12">
        <v>10</v>
      </c>
      <c r="AF410" s="12">
        <v>4</v>
      </c>
      <c r="AG410" s="12">
        <v>10</v>
      </c>
      <c r="AH410" s="54">
        <f t="shared" si="703"/>
        <v>24</v>
      </c>
      <c r="AI410" s="54">
        <f t="shared" si="704"/>
        <v>2</v>
      </c>
      <c r="AJ410" s="54">
        <f t="shared" si="705"/>
        <v>0</v>
      </c>
      <c r="AK410" s="54">
        <f t="shared" si="706"/>
        <v>1</v>
      </c>
      <c r="AL410" s="54">
        <f t="shared" si="707"/>
        <v>0</v>
      </c>
      <c r="AM410" s="54">
        <f t="shared" si="708"/>
        <v>0</v>
      </c>
      <c r="AN410" s="54">
        <f t="shared" si="709"/>
        <v>0</v>
      </c>
      <c r="AO410" s="54">
        <f t="shared" si="710"/>
        <v>0</v>
      </c>
      <c r="AP410" s="54">
        <f t="shared" si="711"/>
        <v>57</v>
      </c>
      <c r="AQ410" s="54">
        <f t="shared" si="712"/>
        <v>6.333333333333333</v>
      </c>
      <c r="AR410" s="58">
        <f t="shared" si="713"/>
        <v>4</v>
      </c>
      <c r="AS410" s="1">
        <f t="shared" si="714"/>
        <v>1</v>
      </c>
      <c r="AT410" s="1">
        <f t="shared" si="715"/>
        <v>2</v>
      </c>
      <c r="AU410" s="1">
        <f t="shared" si="716"/>
        <v>1</v>
      </c>
      <c r="AV410" s="1">
        <f t="shared" si="717"/>
        <v>0</v>
      </c>
      <c r="AW410" s="1">
        <f t="shared" si="718"/>
        <v>0</v>
      </c>
      <c r="AX410" s="1">
        <f t="shared" si="719"/>
        <v>1</v>
      </c>
      <c r="AY410" s="1" t="str">
        <f t="shared" si="649"/>
        <v>Joan Martí</v>
      </c>
      <c r="AZ410" s="1" t="b">
        <f t="shared" si="650"/>
        <v>0</v>
      </c>
      <c r="BA410" s="1" t="str">
        <f t="shared" si="651"/>
        <v>Joan Martí</v>
      </c>
      <c r="BB410" s="1">
        <f t="shared" si="652"/>
        <v>9</v>
      </c>
    </row>
    <row r="411" spans="1:54" ht="12.75" customHeight="1">
      <c r="A411" s="178"/>
      <c r="B411" s="55">
        <v>19</v>
      </c>
      <c r="C411" s="55">
        <v>1</v>
      </c>
      <c r="D411" s="54" t="str">
        <f>VLOOKUP((B411*10)+5,'Llistat de jugadors'!$O$3:$AQ$322,29,0)</f>
        <v>Lluc Carbonell</v>
      </c>
      <c r="E411" s="13">
        <v>6</v>
      </c>
      <c r="F411" s="13">
        <v>10</v>
      </c>
      <c r="G411" s="13">
        <v>4</v>
      </c>
      <c r="H411" s="55">
        <f t="shared" si="688"/>
        <v>20</v>
      </c>
      <c r="I411" s="54">
        <f t="shared" si="689"/>
        <v>1</v>
      </c>
      <c r="J411" s="54">
        <f t="shared" si="690"/>
        <v>1</v>
      </c>
      <c r="K411" s="54">
        <f t="shared" si="691"/>
        <v>1</v>
      </c>
      <c r="L411" s="54">
        <f t="shared" si="692"/>
        <v>0</v>
      </c>
      <c r="M411" s="54">
        <f t="shared" si="693"/>
        <v>0</v>
      </c>
      <c r="N411" s="54">
        <f t="shared" si="694"/>
        <v>0</v>
      </c>
      <c r="O411" s="54">
        <f t="shared" si="695"/>
        <v>0</v>
      </c>
      <c r="P411" s="55">
        <v>19</v>
      </c>
      <c r="Q411" s="54" t="str">
        <f t="shared" si="696"/>
        <v>Lluc Carbonell</v>
      </c>
      <c r="R411" s="12">
        <v>4</v>
      </c>
      <c r="S411" s="12">
        <v>2</v>
      </c>
      <c r="T411" s="12">
        <v>10</v>
      </c>
      <c r="U411" s="54">
        <f t="shared" si="697"/>
        <v>16</v>
      </c>
      <c r="V411" s="54">
        <f t="shared" si="653"/>
        <v>1</v>
      </c>
      <c r="W411" s="54">
        <f t="shared" si="720"/>
        <v>0</v>
      </c>
      <c r="X411" s="54">
        <f t="shared" si="721"/>
        <v>1</v>
      </c>
      <c r="Y411" s="54">
        <f t="shared" si="698"/>
        <v>0</v>
      </c>
      <c r="Z411" s="54">
        <f t="shared" si="699"/>
        <v>1</v>
      </c>
      <c r="AA411" s="54">
        <f t="shared" si="700"/>
        <v>0</v>
      </c>
      <c r="AB411" s="54">
        <f t="shared" si="701"/>
        <v>0</v>
      </c>
      <c r="AC411" s="55">
        <v>19</v>
      </c>
      <c r="AD411" s="54" t="str">
        <f t="shared" si="702"/>
        <v>Lluc Carbonell</v>
      </c>
      <c r="AE411" s="12">
        <v>2</v>
      </c>
      <c r="AF411" s="12">
        <v>10</v>
      </c>
      <c r="AG411" s="12">
        <v>3</v>
      </c>
      <c r="AH411" s="54">
        <f t="shared" si="703"/>
        <v>15</v>
      </c>
      <c r="AI411" s="54">
        <f t="shared" si="704"/>
        <v>1</v>
      </c>
      <c r="AJ411" s="54">
        <f t="shared" si="705"/>
        <v>0</v>
      </c>
      <c r="AK411" s="54">
        <f t="shared" si="706"/>
        <v>0</v>
      </c>
      <c r="AL411" s="54">
        <f t="shared" si="707"/>
        <v>1</v>
      </c>
      <c r="AM411" s="54">
        <f t="shared" si="708"/>
        <v>1</v>
      </c>
      <c r="AN411" s="54">
        <f t="shared" si="709"/>
        <v>0</v>
      </c>
      <c r="AO411" s="54">
        <f t="shared" si="710"/>
        <v>0</v>
      </c>
      <c r="AP411" s="54">
        <f t="shared" si="711"/>
        <v>51</v>
      </c>
      <c r="AQ411" s="54">
        <f t="shared" si="712"/>
        <v>5.666666666666667</v>
      </c>
      <c r="AR411" s="58">
        <f t="shared" si="713"/>
        <v>3</v>
      </c>
      <c r="AS411" s="1">
        <f t="shared" si="714"/>
        <v>1</v>
      </c>
      <c r="AT411" s="1">
        <f t="shared" si="715"/>
        <v>2</v>
      </c>
      <c r="AU411" s="1">
        <f t="shared" si="716"/>
        <v>1</v>
      </c>
      <c r="AV411" s="1">
        <f t="shared" si="717"/>
        <v>2</v>
      </c>
      <c r="AW411" s="1">
        <f t="shared" si="718"/>
        <v>0</v>
      </c>
      <c r="AX411" s="1">
        <f t="shared" si="719"/>
        <v>0</v>
      </c>
      <c r="AY411" s="1" t="str">
        <f t="shared" si="649"/>
        <v>Lluc Carbonell</v>
      </c>
      <c r="AZ411" s="1" t="b">
        <f t="shared" si="650"/>
        <v>0</v>
      </c>
      <c r="BA411" s="1" t="str">
        <f t="shared" si="651"/>
        <v>Lluc Carbonell</v>
      </c>
      <c r="BB411" s="1">
        <f t="shared" si="652"/>
        <v>9</v>
      </c>
    </row>
    <row r="412" spans="1:54">
      <c r="A412" s="178"/>
      <c r="B412" s="55">
        <v>20</v>
      </c>
      <c r="C412" s="55">
        <v>2</v>
      </c>
      <c r="D412" s="54" t="str">
        <f>VLOOKUP((B412*10)+5,'Llistat de jugadors'!$O$3:$AQ$322,29,0)</f>
        <v>Bernat García</v>
      </c>
      <c r="E412" s="13">
        <v>3</v>
      </c>
      <c r="F412" s="13">
        <v>2</v>
      </c>
      <c r="G412" s="13">
        <v>6</v>
      </c>
      <c r="H412" s="55">
        <f t="shared" si="688"/>
        <v>11</v>
      </c>
      <c r="I412" s="54">
        <f t="shared" si="689"/>
        <v>0</v>
      </c>
      <c r="J412" s="54">
        <f t="shared" si="690"/>
        <v>1</v>
      </c>
      <c r="K412" s="54">
        <f t="shared" si="691"/>
        <v>0</v>
      </c>
      <c r="L412" s="54">
        <f t="shared" si="692"/>
        <v>1</v>
      </c>
      <c r="M412" s="54">
        <f t="shared" si="693"/>
        <v>1</v>
      </c>
      <c r="N412" s="54">
        <f t="shared" si="694"/>
        <v>0</v>
      </c>
      <c r="O412" s="54">
        <f t="shared" si="695"/>
        <v>0</v>
      </c>
      <c r="P412" s="55">
        <v>20</v>
      </c>
      <c r="Q412" s="54" t="str">
        <f t="shared" si="696"/>
        <v>Bernat García</v>
      </c>
      <c r="R412" s="12">
        <v>4</v>
      </c>
      <c r="S412" s="12">
        <v>6</v>
      </c>
      <c r="T412" s="12">
        <v>10</v>
      </c>
      <c r="U412" s="54">
        <f t="shared" si="697"/>
        <v>20</v>
      </c>
      <c r="V412" s="54">
        <f t="shared" si="653"/>
        <v>1</v>
      </c>
      <c r="W412" s="54">
        <f t="shared" si="720"/>
        <v>1</v>
      </c>
      <c r="X412" s="54">
        <f t="shared" si="721"/>
        <v>1</v>
      </c>
      <c r="Y412" s="54">
        <f t="shared" si="698"/>
        <v>0</v>
      </c>
      <c r="Z412" s="54">
        <f t="shared" si="699"/>
        <v>0</v>
      </c>
      <c r="AA412" s="54">
        <f t="shared" si="700"/>
        <v>0</v>
      </c>
      <c r="AB412" s="54">
        <f t="shared" si="701"/>
        <v>0</v>
      </c>
      <c r="AC412" s="55">
        <v>20</v>
      </c>
      <c r="AD412" s="54" t="str">
        <f t="shared" si="702"/>
        <v>Bernat García</v>
      </c>
      <c r="AE412" s="12">
        <v>0</v>
      </c>
      <c r="AF412" s="12">
        <v>4</v>
      </c>
      <c r="AG412" s="12">
        <v>6</v>
      </c>
      <c r="AH412" s="54">
        <f t="shared" si="703"/>
        <v>10</v>
      </c>
      <c r="AI412" s="54">
        <f t="shared" si="704"/>
        <v>0</v>
      </c>
      <c r="AJ412" s="54">
        <f t="shared" si="705"/>
        <v>1</v>
      </c>
      <c r="AK412" s="54">
        <f t="shared" si="706"/>
        <v>1</v>
      </c>
      <c r="AL412" s="54">
        <f t="shared" si="707"/>
        <v>0</v>
      </c>
      <c r="AM412" s="54">
        <f t="shared" si="708"/>
        <v>0</v>
      </c>
      <c r="AN412" s="54">
        <f t="shared" si="709"/>
        <v>0</v>
      </c>
      <c r="AO412" s="54">
        <f t="shared" si="710"/>
        <v>1</v>
      </c>
      <c r="AP412" s="54">
        <f t="shared" si="711"/>
        <v>41</v>
      </c>
      <c r="AQ412" s="54">
        <f t="shared" si="712"/>
        <v>4.5555555555555554</v>
      </c>
      <c r="AR412" s="58">
        <f t="shared" si="713"/>
        <v>1</v>
      </c>
      <c r="AS412" s="1">
        <f t="shared" si="714"/>
        <v>3</v>
      </c>
      <c r="AT412" s="1">
        <f t="shared" si="715"/>
        <v>2</v>
      </c>
      <c r="AU412" s="1">
        <f t="shared" si="716"/>
        <v>1</v>
      </c>
      <c r="AV412" s="1">
        <f t="shared" si="717"/>
        <v>1</v>
      </c>
      <c r="AW412" s="1">
        <f t="shared" si="718"/>
        <v>0</v>
      </c>
      <c r="AX412" s="1">
        <f t="shared" si="719"/>
        <v>1</v>
      </c>
      <c r="AY412" s="1" t="str">
        <f t="shared" si="649"/>
        <v>Bernat García</v>
      </c>
      <c r="AZ412" s="1" t="b">
        <f t="shared" si="650"/>
        <v>0</v>
      </c>
      <c r="BA412" s="1" t="str">
        <f t="shared" si="651"/>
        <v>Bernat García</v>
      </c>
      <c r="BB412" s="1">
        <f t="shared" si="652"/>
        <v>9</v>
      </c>
    </row>
    <row r="413" spans="1:54">
      <c r="A413" s="178"/>
      <c r="B413" s="55">
        <v>21</v>
      </c>
      <c r="C413" s="55">
        <v>3</v>
      </c>
      <c r="D413" s="54" t="str">
        <f>VLOOKUP((B413*10)+5,'Llistat de jugadors'!$O$3:$AQ$322,29,0)</f>
        <v>Eva Zapatero</v>
      </c>
      <c r="E413" s="13">
        <v>2</v>
      </c>
      <c r="F413" s="13">
        <v>10</v>
      </c>
      <c r="G413" s="13">
        <v>6</v>
      </c>
      <c r="H413" s="55">
        <f t="shared" si="688"/>
        <v>18</v>
      </c>
      <c r="I413" s="54">
        <f t="shared" si="689"/>
        <v>1</v>
      </c>
      <c r="J413" s="54">
        <f t="shared" si="690"/>
        <v>1</v>
      </c>
      <c r="K413" s="54">
        <f t="shared" si="691"/>
        <v>0</v>
      </c>
      <c r="L413" s="54">
        <f t="shared" si="692"/>
        <v>0</v>
      </c>
      <c r="M413" s="54">
        <f t="shared" si="693"/>
        <v>1</v>
      </c>
      <c r="N413" s="54">
        <f t="shared" si="694"/>
        <v>0</v>
      </c>
      <c r="O413" s="54">
        <f t="shared" si="695"/>
        <v>0</v>
      </c>
      <c r="P413" s="55">
        <v>21</v>
      </c>
      <c r="Q413" s="54" t="str">
        <f t="shared" si="696"/>
        <v>Eva Zapatero</v>
      </c>
      <c r="R413" s="12">
        <v>4</v>
      </c>
      <c r="S413" s="12">
        <v>2</v>
      </c>
      <c r="T413" s="12">
        <v>2</v>
      </c>
      <c r="U413" s="54">
        <f t="shared" si="697"/>
        <v>8</v>
      </c>
      <c r="V413" s="54">
        <f t="shared" si="653"/>
        <v>0</v>
      </c>
      <c r="W413" s="54">
        <f t="shared" si="720"/>
        <v>0</v>
      </c>
      <c r="X413" s="54">
        <f t="shared" si="721"/>
        <v>1</v>
      </c>
      <c r="Y413" s="54">
        <f t="shared" si="698"/>
        <v>0</v>
      </c>
      <c r="Z413" s="54">
        <f t="shared" si="699"/>
        <v>2</v>
      </c>
      <c r="AA413" s="54">
        <f t="shared" si="700"/>
        <v>0</v>
      </c>
      <c r="AB413" s="54">
        <f t="shared" si="701"/>
        <v>0</v>
      </c>
      <c r="AC413" s="55">
        <v>21</v>
      </c>
      <c r="AD413" s="54" t="str">
        <f t="shared" si="702"/>
        <v>Eva Zapatero</v>
      </c>
      <c r="AE413" s="12">
        <v>4</v>
      </c>
      <c r="AF413" s="12">
        <v>10</v>
      </c>
      <c r="AG413" s="12">
        <v>4</v>
      </c>
      <c r="AH413" s="54">
        <f t="shared" si="703"/>
        <v>18</v>
      </c>
      <c r="AI413" s="54">
        <f t="shared" si="704"/>
        <v>1</v>
      </c>
      <c r="AJ413" s="54">
        <f t="shared" si="705"/>
        <v>0</v>
      </c>
      <c r="AK413" s="54">
        <f t="shared" si="706"/>
        <v>2</v>
      </c>
      <c r="AL413" s="54">
        <f t="shared" si="707"/>
        <v>0</v>
      </c>
      <c r="AM413" s="54">
        <f t="shared" si="708"/>
        <v>0</v>
      </c>
      <c r="AN413" s="54">
        <f t="shared" si="709"/>
        <v>0</v>
      </c>
      <c r="AO413" s="54">
        <f t="shared" si="710"/>
        <v>0</v>
      </c>
      <c r="AP413" s="54">
        <f t="shared" si="711"/>
        <v>44</v>
      </c>
      <c r="AQ413" s="54">
        <f t="shared" si="712"/>
        <v>4.8888888888888893</v>
      </c>
      <c r="AR413" s="58">
        <f t="shared" si="713"/>
        <v>2</v>
      </c>
      <c r="AS413" s="1">
        <f t="shared" si="714"/>
        <v>1</v>
      </c>
      <c r="AT413" s="1">
        <f t="shared" si="715"/>
        <v>3</v>
      </c>
      <c r="AU413" s="1">
        <f t="shared" si="716"/>
        <v>0</v>
      </c>
      <c r="AV413" s="1">
        <f t="shared" si="717"/>
        <v>3</v>
      </c>
      <c r="AW413" s="1">
        <f t="shared" si="718"/>
        <v>0</v>
      </c>
      <c r="AX413" s="1">
        <f t="shared" si="719"/>
        <v>0</v>
      </c>
      <c r="AY413" s="1" t="str">
        <f t="shared" si="649"/>
        <v>Eva Zapatero</v>
      </c>
      <c r="AZ413" s="1" t="b">
        <f t="shared" si="650"/>
        <v>0</v>
      </c>
      <c r="BA413" s="1" t="str">
        <f t="shared" si="651"/>
        <v>Eva Zapatero</v>
      </c>
      <c r="BB413" s="1">
        <f t="shared" si="652"/>
        <v>9</v>
      </c>
    </row>
    <row r="414" spans="1:54">
      <c r="A414" s="178"/>
      <c r="B414" s="55">
        <v>22</v>
      </c>
      <c r="C414" s="55">
        <v>4</v>
      </c>
      <c r="D414" s="54" t="str">
        <f>VLOOKUP((B414*10)+5,'Llistat de jugadors'!$O$3:$AQ$322,29,0)</f>
        <v>Albert Nicolau</v>
      </c>
      <c r="E414" s="13">
        <v>10</v>
      </c>
      <c r="F414" s="13">
        <v>4</v>
      </c>
      <c r="G414" s="13">
        <v>10</v>
      </c>
      <c r="H414" s="55">
        <f t="shared" si="688"/>
        <v>24</v>
      </c>
      <c r="I414" s="54">
        <f t="shared" si="689"/>
        <v>2</v>
      </c>
      <c r="J414" s="54">
        <f t="shared" si="690"/>
        <v>0</v>
      </c>
      <c r="K414" s="54">
        <f t="shared" si="691"/>
        <v>1</v>
      </c>
      <c r="L414" s="54">
        <f t="shared" si="692"/>
        <v>0</v>
      </c>
      <c r="M414" s="54">
        <f t="shared" si="693"/>
        <v>0</v>
      </c>
      <c r="N414" s="54">
        <f t="shared" si="694"/>
        <v>0</v>
      </c>
      <c r="O414" s="54">
        <f t="shared" si="695"/>
        <v>0</v>
      </c>
      <c r="P414" s="55">
        <v>22</v>
      </c>
      <c r="Q414" s="54" t="str">
        <f t="shared" si="696"/>
        <v>Albert Nicolau</v>
      </c>
      <c r="R414" s="12">
        <v>6</v>
      </c>
      <c r="S414" s="12">
        <v>6</v>
      </c>
      <c r="T414" s="12">
        <v>10</v>
      </c>
      <c r="U414" s="54">
        <f t="shared" si="697"/>
        <v>22</v>
      </c>
      <c r="V414" s="54">
        <f t="shared" si="653"/>
        <v>1</v>
      </c>
      <c r="W414" s="54">
        <f t="shared" si="720"/>
        <v>2</v>
      </c>
      <c r="X414" s="54">
        <f t="shared" si="721"/>
        <v>0</v>
      </c>
      <c r="Y414" s="54">
        <f t="shared" si="698"/>
        <v>0</v>
      </c>
      <c r="Z414" s="54">
        <f t="shared" si="699"/>
        <v>0</v>
      </c>
      <c r="AA414" s="54">
        <f t="shared" si="700"/>
        <v>0</v>
      </c>
      <c r="AB414" s="54">
        <f t="shared" si="701"/>
        <v>0</v>
      </c>
      <c r="AC414" s="55">
        <v>22</v>
      </c>
      <c r="AD414" s="54" t="str">
        <f t="shared" si="702"/>
        <v>Albert Nicolau</v>
      </c>
      <c r="AE414" s="12">
        <v>4</v>
      </c>
      <c r="AF414" s="12">
        <v>10</v>
      </c>
      <c r="AG414" s="12">
        <v>10</v>
      </c>
      <c r="AH414" s="54">
        <f t="shared" si="703"/>
        <v>24</v>
      </c>
      <c r="AI414" s="54">
        <f t="shared" si="704"/>
        <v>2</v>
      </c>
      <c r="AJ414" s="54">
        <f t="shared" si="705"/>
        <v>0</v>
      </c>
      <c r="AK414" s="54">
        <f t="shared" si="706"/>
        <v>1</v>
      </c>
      <c r="AL414" s="54">
        <f t="shared" si="707"/>
        <v>0</v>
      </c>
      <c r="AM414" s="54">
        <f t="shared" si="708"/>
        <v>0</v>
      </c>
      <c r="AN414" s="54">
        <f t="shared" si="709"/>
        <v>0</v>
      </c>
      <c r="AO414" s="54">
        <f t="shared" si="710"/>
        <v>0</v>
      </c>
      <c r="AP414" s="54">
        <f t="shared" si="711"/>
        <v>70</v>
      </c>
      <c r="AQ414" s="54">
        <f t="shared" si="712"/>
        <v>7.7777777777777777</v>
      </c>
      <c r="AR414" s="58">
        <f t="shared" si="713"/>
        <v>5</v>
      </c>
      <c r="AS414" s="1">
        <f t="shared" si="714"/>
        <v>2</v>
      </c>
      <c r="AT414" s="1">
        <f t="shared" si="715"/>
        <v>2</v>
      </c>
      <c r="AU414" s="1">
        <f t="shared" si="716"/>
        <v>0</v>
      </c>
      <c r="AV414" s="1">
        <f t="shared" si="717"/>
        <v>0</v>
      </c>
      <c r="AW414" s="1">
        <f t="shared" si="718"/>
        <v>0</v>
      </c>
      <c r="AX414" s="1">
        <f t="shared" si="719"/>
        <v>0</v>
      </c>
      <c r="AY414" s="1" t="str">
        <f t="shared" si="649"/>
        <v>Albert Nicolau</v>
      </c>
      <c r="AZ414" s="1" t="b">
        <f t="shared" si="650"/>
        <v>0</v>
      </c>
      <c r="BA414" s="1" t="str">
        <f t="shared" si="651"/>
        <v>Albert Nicolau</v>
      </c>
      <c r="BB414" s="1">
        <f t="shared" si="652"/>
        <v>9</v>
      </c>
    </row>
    <row r="415" spans="1:54">
      <c r="A415" s="178"/>
      <c r="B415" s="55">
        <v>23</v>
      </c>
      <c r="C415" s="55">
        <v>5</v>
      </c>
      <c r="D415" s="54" t="str">
        <f>VLOOKUP((B415*10)+5,'Llistat de jugadors'!$O$3:$AQ$322,29,0)</f>
        <v>Pilar Pujol</v>
      </c>
      <c r="E415" s="13">
        <v>2</v>
      </c>
      <c r="F415" s="13">
        <v>2</v>
      </c>
      <c r="G415" s="13">
        <v>2</v>
      </c>
      <c r="H415" s="55">
        <f t="shared" si="688"/>
        <v>6</v>
      </c>
      <c r="I415" s="54">
        <f t="shared" si="689"/>
        <v>0</v>
      </c>
      <c r="J415" s="54">
        <f t="shared" si="690"/>
        <v>0</v>
      </c>
      <c r="K415" s="54">
        <f t="shared" si="691"/>
        <v>0</v>
      </c>
      <c r="L415" s="54">
        <f t="shared" si="692"/>
        <v>0</v>
      </c>
      <c r="M415" s="54">
        <f t="shared" si="693"/>
        <v>3</v>
      </c>
      <c r="N415" s="54">
        <f t="shared" si="694"/>
        <v>0</v>
      </c>
      <c r="O415" s="54">
        <f t="shared" si="695"/>
        <v>0</v>
      </c>
      <c r="P415" s="55">
        <v>23</v>
      </c>
      <c r="Q415" s="54" t="str">
        <f t="shared" si="696"/>
        <v>Pilar Pujol</v>
      </c>
      <c r="R415" s="12">
        <v>2</v>
      </c>
      <c r="S415" s="12">
        <v>1</v>
      </c>
      <c r="T415" s="12">
        <v>1</v>
      </c>
      <c r="U415" s="54">
        <f t="shared" si="697"/>
        <v>4</v>
      </c>
      <c r="V415" s="54">
        <f t="shared" si="653"/>
        <v>0</v>
      </c>
      <c r="W415" s="54">
        <f t="shared" si="720"/>
        <v>0</v>
      </c>
      <c r="X415" s="54">
        <f t="shared" si="721"/>
        <v>0</v>
      </c>
      <c r="Y415" s="54">
        <f t="shared" si="698"/>
        <v>0</v>
      </c>
      <c r="Z415" s="54">
        <f t="shared" si="699"/>
        <v>1</v>
      </c>
      <c r="AA415" s="54">
        <f t="shared" si="700"/>
        <v>2</v>
      </c>
      <c r="AB415" s="54">
        <f t="shared" si="701"/>
        <v>0</v>
      </c>
      <c r="AC415" s="55">
        <v>23</v>
      </c>
      <c r="AD415" s="54" t="str">
        <f t="shared" si="702"/>
        <v>Pilar Pujol</v>
      </c>
      <c r="AE415" s="12">
        <v>2</v>
      </c>
      <c r="AF415" s="12">
        <v>10</v>
      </c>
      <c r="AG415" s="12">
        <v>0</v>
      </c>
      <c r="AH415" s="54">
        <f t="shared" si="703"/>
        <v>12</v>
      </c>
      <c r="AI415" s="54">
        <f t="shared" si="704"/>
        <v>1</v>
      </c>
      <c r="AJ415" s="54">
        <f t="shared" si="705"/>
        <v>0</v>
      </c>
      <c r="AK415" s="54">
        <f t="shared" si="706"/>
        <v>0</v>
      </c>
      <c r="AL415" s="54">
        <f t="shared" si="707"/>
        <v>0</v>
      </c>
      <c r="AM415" s="54">
        <f t="shared" si="708"/>
        <v>1</v>
      </c>
      <c r="AN415" s="54">
        <f t="shared" si="709"/>
        <v>0</v>
      </c>
      <c r="AO415" s="54">
        <f t="shared" si="710"/>
        <v>1</v>
      </c>
      <c r="AP415" s="54">
        <f t="shared" si="711"/>
        <v>22</v>
      </c>
      <c r="AQ415" s="54">
        <f t="shared" si="712"/>
        <v>2.4444444444444446</v>
      </c>
      <c r="AR415" s="58">
        <f t="shared" si="713"/>
        <v>1</v>
      </c>
      <c r="AS415" s="1">
        <f t="shared" si="714"/>
        <v>0</v>
      </c>
      <c r="AT415" s="1">
        <f t="shared" si="715"/>
        <v>0</v>
      </c>
      <c r="AU415" s="1">
        <f t="shared" si="716"/>
        <v>0</v>
      </c>
      <c r="AV415" s="1">
        <f t="shared" si="717"/>
        <v>5</v>
      </c>
      <c r="AW415" s="1">
        <f t="shared" si="718"/>
        <v>2</v>
      </c>
      <c r="AX415" s="1">
        <f t="shared" si="719"/>
        <v>1</v>
      </c>
      <c r="AY415" s="1" t="str">
        <f t="shared" si="649"/>
        <v>Pilar Pujol</v>
      </c>
      <c r="AZ415" s="1" t="b">
        <f t="shared" si="650"/>
        <v>0</v>
      </c>
      <c r="BA415" s="1" t="str">
        <f t="shared" si="651"/>
        <v>Pilar Pujol</v>
      </c>
      <c r="BB415" s="1">
        <f t="shared" si="652"/>
        <v>9</v>
      </c>
    </row>
    <row r="416" spans="1:54">
      <c r="A416" s="178"/>
      <c r="B416" s="55">
        <v>24</v>
      </c>
      <c r="C416" s="55">
        <v>6</v>
      </c>
      <c r="D416" s="54" t="str">
        <f>VLOOKUP((B416*10)+5,'Llistat de jugadors'!$O$3:$AQ$322,29,0)</f>
        <v>Mayra Di Giorgi</v>
      </c>
      <c r="E416" s="13">
        <v>2</v>
      </c>
      <c r="F416" s="13">
        <v>0</v>
      </c>
      <c r="G416" s="13">
        <v>2</v>
      </c>
      <c r="H416" s="55">
        <f t="shared" si="688"/>
        <v>4</v>
      </c>
      <c r="I416" s="54">
        <f t="shared" si="689"/>
        <v>0</v>
      </c>
      <c r="J416" s="54">
        <f t="shared" si="690"/>
        <v>0</v>
      </c>
      <c r="K416" s="54">
        <f t="shared" si="691"/>
        <v>0</v>
      </c>
      <c r="L416" s="54">
        <f t="shared" si="692"/>
        <v>0</v>
      </c>
      <c r="M416" s="54">
        <f t="shared" si="693"/>
        <v>2</v>
      </c>
      <c r="N416" s="54">
        <f t="shared" si="694"/>
        <v>0</v>
      </c>
      <c r="O416" s="54">
        <f t="shared" si="695"/>
        <v>1</v>
      </c>
      <c r="P416" s="55">
        <v>24</v>
      </c>
      <c r="Q416" s="54" t="str">
        <f t="shared" si="696"/>
        <v>Mayra Di Giorgi</v>
      </c>
      <c r="R416" s="12">
        <v>3</v>
      </c>
      <c r="S416" s="12">
        <v>0</v>
      </c>
      <c r="T416" s="12">
        <v>4</v>
      </c>
      <c r="U416" s="54">
        <f t="shared" si="697"/>
        <v>7</v>
      </c>
      <c r="V416" s="54">
        <f t="shared" si="653"/>
        <v>0</v>
      </c>
      <c r="W416" s="54">
        <f t="shared" si="720"/>
        <v>0</v>
      </c>
      <c r="X416" s="54">
        <f t="shared" si="721"/>
        <v>1</v>
      </c>
      <c r="Y416" s="54">
        <f t="shared" si="698"/>
        <v>1</v>
      </c>
      <c r="Z416" s="54">
        <f t="shared" si="699"/>
        <v>0</v>
      </c>
      <c r="AA416" s="54">
        <f t="shared" si="700"/>
        <v>0</v>
      </c>
      <c r="AB416" s="54">
        <f t="shared" si="701"/>
        <v>1</v>
      </c>
      <c r="AC416" s="55">
        <v>24</v>
      </c>
      <c r="AD416" s="54" t="str">
        <f t="shared" si="702"/>
        <v>Mayra Di Giorgi</v>
      </c>
      <c r="AE416" s="12">
        <v>2</v>
      </c>
      <c r="AF416" s="12">
        <v>10</v>
      </c>
      <c r="AG416" s="12">
        <v>1</v>
      </c>
      <c r="AH416" s="54">
        <f t="shared" si="703"/>
        <v>13</v>
      </c>
      <c r="AI416" s="54">
        <f t="shared" si="704"/>
        <v>1</v>
      </c>
      <c r="AJ416" s="54">
        <f t="shared" si="705"/>
        <v>0</v>
      </c>
      <c r="AK416" s="54">
        <f t="shared" si="706"/>
        <v>0</v>
      </c>
      <c r="AL416" s="54">
        <f t="shared" si="707"/>
        <v>0</v>
      </c>
      <c r="AM416" s="54">
        <f t="shared" si="708"/>
        <v>1</v>
      </c>
      <c r="AN416" s="54">
        <f t="shared" si="709"/>
        <v>1</v>
      </c>
      <c r="AO416" s="54">
        <f t="shared" si="710"/>
        <v>0</v>
      </c>
      <c r="AP416" s="54">
        <f t="shared" si="711"/>
        <v>24</v>
      </c>
      <c r="AQ416" s="54">
        <f t="shared" si="712"/>
        <v>2.6666666666666665</v>
      </c>
      <c r="AR416" s="58">
        <f t="shared" si="713"/>
        <v>1</v>
      </c>
      <c r="AS416" s="1">
        <f t="shared" si="714"/>
        <v>0</v>
      </c>
      <c r="AT416" s="1">
        <f t="shared" si="715"/>
        <v>1</v>
      </c>
      <c r="AU416" s="1">
        <f t="shared" si="716"/>
        <v>1</v>
      </c>
      <c r="AV416" s="1">
        <f t="shared" si="717"/>
        <v>3</v>
      </c>
      <c r="AW416" s="1">
        <f t="shared" si="718"/>
        <v>1</v>
      </c>
      <c r="AX416" s="1">
        <f t="shared" si="719"/>
        <v>2</v>
      </c>
      <c r="AY416" s="1" t="str">
        <f t="shared" si="649"/>
        <v>Mayra Di Giorgi</v>
      </c>
      <c r="AZ416" s="1" t="b">
        <f t="shared" si="650"/>
        <v>0</v>
      </c>
      <c r="BA416" s="1" t="str">
        <f t="shared" si="651"/>
        <v>Mayra Di Giorgi</v>
      </c>
      <c r="BB416" s="1">
        <f t="shared" si="652"/>
        <v>9</v>
      </c>
    </row>
    <row r="417" spans="1:54">
      <c r="A417" s="178"/>
      <c r="B417" s="55">
        <v>25</v>
      </c>
      <c r="C417" s="55">
        <v>7</v>
      </c>
      <c r="D417" s="54" t="str">
        <f>VLOOKUP((B417*10)+5,'Llistat de jugadors'!$O$3:$AQ$322,29,0)</f>
        <v>Rocio Muñoz</v>
      </c>
      <c r="E417" s="13">
        <v>4</v>
      </c>
      <c r="F417" s="13">
        <v>10</v>
      </c>
      <c r="G417" s="13">
        <v>10</v>
      </c>
      <c r="H417" s="55">
        <f t="shared" si="688"/>
        <v>24</v>
      </c>
      <c r="I417" s="54">
        <f t="shared" si="689"/>
        <v>2</v>
      </c>
      <c r="J417" s="54">
        <f t="shared" si="690"/>
        <v>0</v>
      </c>
      <c r="K417" s="54">
        <f t="shared" si="691"/>
        <v>1</v>
      </c>
      <c r="L417" s="54">
        <f t="shared" si="692"/>
        <v>0</v>
      </c>
      <c r="M417" s="54">
        <f t="shared" si="693"/>
        <v>0</v>
      </c>
      <c r="N417" s="54">
        <f t="shared" si="694"/>
        <v>0</v>
      </c>
      <c r="O417" s="54">
        <f t="shared" si="695"/>
        <v>0</v>
      </c>
      <c r="P417" s="55">
        <v>25</v>
      </c>
      <c r="Q417" s="54" t="str">
        <f t="shared" si="696"/>
        <v>Rocio Muñoz</v>
      </c>
      <c r="R417" s="12">
        <v>4</v>
      </c>
      <c r="S417" s="12">
        <v>6</v>
      </c>
      <c r="T417" s="12">
        <v>10</v>
      </c>
      <c r="U417" s="54">
        <f t="shared" si="697"/>
        <v>20</v>
      </c>
      <c r="V417" s="54">
        <f t="shared" si="653"/>
        <v>1</v>
      </c>
      <c r="W417" s="54">
        <f t="shared" si="720"/>
        <v>1</v>
      </c>
      <c r="X417" s="54">
        <f t="shared" si="721"/>
        <v>1</v>
      </c>
      <c r="Y417" s="54">
        <f t="shared" si="698"/>
        <v>0</v>
      </c>
      <c r="Z417" s="54">
        <f t="shared" si="699"/>
        <v>0</v>
      </c>
      <c r="AA417" s="54">
        <f t="shared" si="700"/>
        <v>0</v>
      </c>
      <c r="AB417" s="54">
        <f t="shared" si="701"/>
        <v>0</v>
      </c>
      <c r="AC417" s="55">
        <v>25</v>
      </c>
      <c r="AD417" s="54" t="str">
        <f t="shared" si="702"/>
        <v>Rocio Muñoz</v>
      </c>
      <c r="AE417" s="12">
        <v>10</v>
      </c>
      <c r="AF417" s="12">
        <v>4</v>
      </c>
      <c r="AG417" s="12">
        <v>4</v>
      </c>
      <c r="AH417" s="54">
        <f t="shared" si="703"/>
        <v>18</v>
      </c>
      <c r="AI417" s="54">
        <f t="shared" si="704"/>
        <v>1</v>
      </c>
      <c r="AJ417" s="54">
        <f t="shared" si="705"/>
        <v>0</v>
      </c>
      <c r="AK417" s="54">
        <f t="shared" si="706"/>
        <v>2</v>
      </c>
      <c r="AL417" s="54">
        <f t="shared" si="707"/>
        <v>0</v>
      </c>
      <c r="AM417" s="54">
        <f t="shared" si="708"/>
        <v>0</v>
      </c>
      <c r="AN417" s="54">
        <f t="shared" si="709"/>
        <v>0</v>
      </c>
      <c r="AO417" s="54">
        <f t="shared" si="710"/>
        <v>0</v>
      </c>
      <c r="AP417" s="54">
        <f t="shared" si="711"/>
        <v>62</v>
      </c>
      <c r="AQ417" s="54">
        <f t="shared" si="712"/>
        <v>6.8888888888888893</v>
      </c>
      <c r="AR417" s="58">
        <f t="shared" si="713"/>
        <v>4</v>
      </c>
      <c r="AS417" s="1">
        <f t="shared" si="714"/>
        <v>1</v>
      </c>
      <c r="AT417" s="1">
        <f t="shared" si="715"/>
        <v>4</v>
      </c>
      <c r="AU417" s="1">
        <f t="shared" si="716"/>
        <v>0</v>
      </c>
      <c r="AV417" s="1">
        <f t="shared" si="717"/>
        <v>0</v>
      </c>
      <c r="AW417" s="1">
        <f t="shared" si="718"/>
        <v>0</v>
      </c>
      <c r="AX417" s="1">
        <f t="shared" si="719"/>
        <v>0</v>
      </c>
      <c r="AY417" s="1" t="str">
        <f t="shared" si="649"/>
        <v>Rocio Muñoz</v>
      </c>
      <c r="AZ417" s="1" t="b">
        <f t="shared" si="650"/>
        <v>0</v>
      </c>
      <c r="BA417" s="1" t="str">
        <f t="shared" si="651"/>
        <v>Rocio Muñoz</v>
      </c>
      <c r="BB417" s="1">
        <f t="shared" si="652"/>
        <v>9</v>
      </c>
    </row>
    <row r="418" spans="1:54">
      <c r="A418" s="178"/>
      <c r="B418" s="55">
        <v>26</v>
      </c>
      <c r="C418" s="55">
        <v>8</v>
      </c>
      <c r="D418" s="54" t="str">
        <f>VLOOKUP((B418*10)+5,'Llistat de jugadors'!$O$3:$AQ$322,29,0)</f>
        <v>Albert Taberner</v>
      </c>
      <c r="E418" s="13">
        <v>10</v>
      </c>
      <c r="F418" s="13">
        <v>6</v>
      </c>
      <c r="G418" s="13">
        <v>3</v>
      </c>
      <c r="H418" s="55">
        <f t="shared" si="688"/>
        <v>19</v>
      </c>
      <c r="I418" s="54">
        <f t="shared" si="689"/>
        <v>1</v>
      </c>
      <c r="J418" s="54">
        <f t="shared" si="690"/>
        <v>1</v>
      </c>
      <c r="K418" s="54">
        <f t="shared" si="691"/>
        <v>0</v>
      </c>
      <c r="L418" s="54">
        <f t="shared" si="692"/>
        <v>1</v>
      </c>
      <c r="M418" s="54">
        <f t="shared" si="693"/>
        <v>0</v>
      </c>
      <c r="N418" s="54">
        <f t="shared" si="694"/>
        <v>0</v>
      </c>
      <c r="O418" s="54">
        <f t="shared" si="695"/>
        <v>0</v>
      </c>
      <c r="P418" s="55">
        <v>26</v>
      </c>
      <c r="Q418" s="54" t="str">
        <f t="shared" si="696"/>
        <v>Albert Taberner</v>
      </c>
      <c r="R418" s="12">
        <v>2</v>
      </c>
      <c r="S418" s="12">
        <v>6</v>
      </c>
      <c r="T418" s="12">
        <v>3</v>
      </c>
      <c r="U418" s="54">
        <f t="shared" si="697"/>
        <v>11</v>
      </c>
      <c r="V418" s="54">
        <f t="shared" si="653"/>
        <v>0</v>
      </c>
      <c r="W418" s="54">
        <f t="shared" si="720"/>
        <v>1</v>
      </c>
      <c r="X418" s="54">
        <f t="shared" si="721"/>
        <v>0</v>
      </c>
      <c r="Y418" s="54">
        <f t="shared" si="698"/>
        <v>1</v>
      </c>
      <c r="Z418" s="54">
        <f t="shared" si="699"/>
        <v>1</v>
      </c>
      <c r="AA418" s="54">
        <f t="shared" si="700"/>
        <v>0</v>
      </c>
      <c r="AB418" s="54">
        <f t="shared" si="701"/>
        <v>0</v>
      </c>
      <c r="AC418" s="55">
        <v>26</v>
      </c>
      <c r="AD418" s="54" t="str">
        <f t="shared" si="702"/>
        <v>Albert Taberner</v>
      </c>
      <c r="AE418" s="12">
        <v>2</v>
      </c>
      <c r="AF418" s="12">
        <v>4</v>
      </c>
      <c r="AG418" s="12">
        <v>2</v>
      </c>
      <c r="AH418" s="54">
        <f t="shared" si="703"/>
        <v>8</v>
      </c>
      <c r="AI418" s="54">
        <f t="shared" si="704"/>
        <v>0</v>
      </c>
      <c r="AJ418" s="54">
        <f t="shared" si="705"/>
        <v>0</v>
      </c>
      <c r="AK418" s="54">
        <f t="shared" si="706"/>
        <v>1</v>
      </c>
      <c r="AL418" s="54">
        <f t="shared" si="707"/>
        <v>0</v>
      </c>
      <c r="AM418" s="54">
        <f t="shared" si="708"/>
        <v>2</v>
      </c>
      <c r="AN418" s="54">
        <f t="shared" si="709"/>
        <v>0</v>
      </c>
      <c r="AO418" s="54">
        <f t="shared" si="710"/>
        <v>0</v>
      </c>
      <c r="AP418" s="54">
        <f t="shared" si="711"/>
        <v>38</v>
      </c>
      <c r="AQ418" s="54">
        <f t="shared" si="712"/>
        <v>4.2222222222222223</v>
      </c>
      <c r="AR418" s="58">
        <f t="shared" si="713"/>
        <v>1</v>
      </c>
      <c r="AS418" s="1">
        <f t="shared" si="714"/>
        <v>2</v>
      </c>
      <c r="AT418" s="1">
        <f t="shared" si="715"/>
        <v>1</v>
      </c>
      <c r="AU418" s="1">
        <f t="shared" si="716"/>
        <v>2</v>
      </c>
      <c r="AV418" s="1">
        <f t="shared" si="717"/>
        <v>3</v>
      </c>
      <c r="AW418" s="1">
        <f t="shared" si="718"/>
        <v>0</v>
      </c>
      <c r="AX418" s="1">
        <f t="shared" si="719"/>
        <v>0</v>
      </c>
      <c r="AY418" s="1" t="str">
        <f t="shared" si="649"/>
        <v>Albert Taberner</v>
      </c>
      <c r="AZ418" s="1" t="b">
        <f t="shared" si="650"/>
        <v>0</v>
      </c>
      <c r="BA418" s="1" t="str">
        <f t="shared" si="651"/>
        <v>Albert Taberner</v>
      </c>
      <c r="BB418" s="1">
        <f t="shared" si="652"/>
        <v>9</v>
      </c>
    </row>
    <row r="419" spans="1:54" ht="12.75" customHeight="1">
      <c r="A419" s="178"/>
      <c r="B419" s="55">
        <v>27</v>
      </c>
      <c r="C419" s="55">
        <v>9</v>
      </c>
      <c r="D419" s="54" t="str">
        <f>VLOOKUP((B419*10)+5,'Llistat de jugadors'!$O$3:$AQ$322,29,0)</f>
        <v>Sara Correa</v>
      </c>
      <c r="E419" s="13">
        <v>4</v>
      </c>
      <c r="F419" s="13">
        <v>3</v>
      </c>
      <c r="G419" s="13">
        <v>10</v>
      </c>
      <c r="H419" s="55">
        <f t="shared" si="688"/>
        <v>17</v>
      </c>
      <c r="I419" s="54">
        <f t="shared" si="689"/>
        <v>1</v>
      </c>
      <c r="J419" s="54">
        <f t="shared" si="690"/>
        <v>0</v>
      </c>
      <c r="K419" s="54">
        <f t="shared" si="691"/>
        <v>1</v>
      </c>
      <c r="L419" s="54">
        <f t="shared" si="692"/>
        <v>1</v>
      </c>
      <c r="M419" s="54">
        <f t="shared" si="693"/>
        <v>0</v>
      </c>
      <c r="N419" s="54">
        <f t="shared" si="694"/>
        <v>0</v>
      </c>
      <c r="O419" s="54">
        <f t="shared" si="695"/>
        <v>0</v>
      </c>
      <c r="P419" s="55">
        <v>27</v>
      </c>
      <c r="Q419" s="54" t="str">
        <f t="shared" si="696"/>
        <v>Sara Correa</v>
      </c>
      <c r="R419" s="12">
        <v>0</v>
      </c>
      <c r="S419" s="12">
        <v>2</v>
      </c>
      <c r="T419" s="12">
        <v>1</v>
      </c>
      <c r="U419" s="54">
        <f t="shared" si="697"/>
        <v>3</v>
      </c>
      <c r="V419" s="54">
        <f t="shared" si="653"/>
        <v>0</v>
      </c>
      <c r="W419" s="54">
        <f t="shared" si="720"/>
        <v>0</v>
      </c>
      <c r="X419" s="54">
        <f t="shared" si="721"/>
        <v>0</v>
      </c>
      <c r="Y419" s="54">
        <f t="shared" si="698"/>
        <v>0</v>
      </c>
      <c r="Z419" s="54">
        <f t="shared" si="699"/>
        <v>1</v>
      </c>
      <c r="AA419" s="54">
        <f t="shared" si="700"/>
        <v>1</v>
      </c>
      <c r="AB419" s="54">
        <f t="shared" si="701"/>
        <v>1</v>
      </c>
      <c r="AC419" s="55">
        <v>27</v>
      </c>
      <c r="AD419" s="54" t="str">
        <f t="shared" si="702"/>
        <v>Sara Correa</v>
      </c>
      <c r="AE419" s="12">
        <v>3</v>
      </c>
      <c r="AF419" s="12">
        <v>3</v>
      </c>
      <c r="AG419" s="12">
        <v>2</v>
      </c>
      <c r="AH419" s="54">
        <f t="shared" si="703"/>
        <v>8</v>
      </c>
      <c r="AI419" s="54">
        <f t="shared" si="704"/>
        <v>0</v>
      </c>
      <c r="AJ419" s="54">
        <f t="shared" si="705"/>
        <v>0</v>
      </c>
      <c r="AK419" s="54">
        <f t="shared" si="706"/>
        <v>0</v>
      </c>
      <c r="AL419" s="54">
        <f t="shared" si="707"/>
        <v>2</v>
      </c>
      <c r="AM419" s="54">
        <f t="shared" si="708"/>
        <v>1</v>
      </c>
      <c r="AN419" s="54">
        <f t="shared" si="709"/>
        <v>0</v>
      </c>
      <c r="AO419" s="54">
        <f t="shared" si="710"/>
        <v>0</v>
      </c>
      <c r="AP419" s="54">
        <f t="shared" si="711"/>
        <v>28</v>
      </c>
      <c r="AQ419" s="54">
        <f t="shared" si="712"/>
        <v>3.1111111111111112</v>
      </c>
      <c r="AR419" s="58">
        <f t="shared" si="713"/>
        <v>1</v>
      </c>
      <c r="AS419" s="1">
        <f t="shared" si="714"/>
        <v>0</v>
      </c>
      <c r="AT419" s="1">
        <f t="shared" si="715"/>
        <v>1</v>
      </c>
      <c r="AU419" s="1">
        <f t="shared" si="716"/>
        <v>3</v>
      </c>
      <c r="AV419" s="1">
        <f t="shared" si="717"/>
        <v>2</v>
      </c>
      <c r="AW419" s="1">
        <f t="shared" si="718"/>
        <v>1</v>
      </c>
      <c r="AX419" s="1">
        <f t="shared" si="719"/>
        <v>1</v>
      </c>
      <c r="AY419" s="1" t="str">
        <f t="shared" ref="AY419:AY482" si="722">IF(AG419="","",AD419)</f>
        <v>Sara Correa</v>
      </c>
      <c r="AZ419" s="1" t="b">
        <f t="shared" ref="AZ419:AZ482" si="723">ISERROR(D419)</f>
        <v>0</v>
      </c>
      <c r="BA419" s="1" t="str">
        <f t="shared" ref="BA419:BA482" si="724">IF(AZ419,"",D419)</f>
        <v>Sara Correa</v>
      </c>
      <c r="BB419" s="1">
        <f t="shared" ref="BB419:BB482" si="725">IF(AZ419,"",(9-(COUNTBLANK(E419:AG419))))</f>
        <v>9</v>
      </c>
    </row>
    <row r="420" spans="1:54" ht="12.75" customHeight="1">
      <c r="A420" s="178"/>
      <c r="B420" s="55">
        <v>28</v>
      </c>
      <c r="C420" s="55">
        <v>10</v>
      </c>
      <c r="D420" s="54" t="str">
        <f>VLOOKUP((B420*10)+5,'Llistat de jugadors'!$O$3:$AQ$322,29,0)</f>
        <v>Xavi Mena</v>
      </c>
      <c r="E420" s="13">
        <v>4</v>
      </c>
      <c r="F420" s="13">
        <v>10</v>
      </c>
      <c r="G420" s="13">
        <v>10</v>
      </c>
      <c r="H420" s="55">
        <f t="shared" si="688"/>
        <v>24</v>
      </c>
      <c r="I420" s="54">
        <f t="shared" si="689"/>
        <v>2</v>
      </c>
      <c r="J420" s="54">
        <f t="shared" si="690"/>
        <v>0</v>
      </c>
      <c r="K420" s="54">
        <f t="shared" si="691"/>
        <v>1</v>
      </c>
      <c r="L420" s="54">
        <f t="shared" si="692"/>
        <v>0</v>
      </c>
      <c r="M420" s="54">
        <f t="shared" si="693"/>
        <v>0</v>
      </c>
      <c r="N420" s="54">
        <f t="shared" si="694"/>
        <v>0</v>
      </c>
      <c r="O420" s="54">
        <f t="shared" si="695"/>
        <v>0</v>
      </c>
      <c r="P420" s="55">
        <v>28</v>
      </c>
      <c r="Q420" s="54" t="str">
        <f t="shared" si="696"/>
        <v>Xavi Mena</v>
      </c>
      <c r="R420" s="12">
        <v>10</v>
      </c>
      <c r="S420" s="12">
        <v>10</v>
      </c>
      <c r="T420" s="12">
        <v>10</v>
      </c>
      <c r="U420" s="54">
        <f t="shared" si="697"/>
        <v>30</v>
      </c>
      <c r="V420" s="54">
        <f t="shared" si="653"/>
        <v>3</v>
      </c>
      <c r="W420" s="54">
        <f t="shared" si="720"/>
        <v>0</v>
      </c>
      <c r="X420" s="54">
        <f t="shared" si="721"/>
        <v>0</v>
      </c>
      <c r="Y420" s="54">
        <f t="shared" si="698"/>
        <v>0</v>
      </c>
      <c r="Z420" s="54">
        <f t="shared" si="699"/>
        <v>0</v>
      </c>
      <c r="AA420" s="54">
        <f t="shared" si="700"/>
        <v>0</v>
      </c>
      <c r="AB420" s="54">
        <f t="shared" si="701"/>
        <v>0</v>
      </c>
      <c r="AC420" s="55">
        <v>28</v>
      </c>
      <c r="AD420" s="54" t="str">
        <f t="shared" si="702"/>
        <v>Xavi Mena</v>
      </c>
      <c r="AE420" s="12">
        <v>10</v>
      </c>
      <c r="AF420" s="12">
        <v>10</v>
      </c>
      <c r="AG420" s="12">
        <v>6</v>
      </c>
      <c r="AH420" s="54">
        <f t="shared" si="703"/>
        <v>26</v>
      </c>
      <c r="AI420" s="54">
        <f t="shared" si="704"/>
        <v>2</v>
      </c>
      <c r="AJ420" s="54">
        <f t="shared" si="705"/>
        <v>1</v>
      </c>
      <c r="AK420" s="54">
        <f t="shared" si="706"/>
        <v>0</v>
      </c>
      <c r="AL420" s="54">
        <f t="shared" si="707"/>
        <v>0</v>
      </c>
      <c r="AM420" s="54">
        <f t="shared" si="708"/>
        <v>0</v>
      </c>
      <c r="AN420" s="54">
        <f t="shared" si="709"/>
        <v>0</v>
      </c>
      <c r="AO420" s="54">
        <f t="shared" si="710"/>
        <v>0</v>
      </c>
      <c r="AP420" s="54">
        <f t="shared" si="711"/>
        <v>80</v>
      </c>
      <c r="AQ420" s="54">
        <f t="shared" si="712"/>
        <v>8.8888888888888893</v>
      </c>
      <c r="AR420" s="58">
        <f t="shared" si="713"/>
        <v>7</v>
      </c>
      <c r="AS420" s="1">
        <f t="shared" si="714"/>
        <v>1</v>
      </c>
      <c r="AT420" s="1">
        <f t="shared" si="715"/>
        <v>1</v>
      </c>
      <c r="AU420" s="1">
        <f t="shared" si="716"/>
        <v>0</v>
      </c>
      <c r="AV420" s="1">
        <f t="shared" si="717"/>
        <v>0</v>
      </c>
      <c r="AW420" s="1">
        <f t="shared" si="718"/>
        <v>0</v>
      </c>
      <c r="AX420" s="1">
        <f t="shared" si="719"/>
        <v>0</v>
      </c>
      <c r="AY420" s="1" t="str">
        <f t="shared" si="722"/>
        <v>Xavi Mena</v>
      </c>
      <c r="AZ420" s="1" t="b">
        <f t="shared" si="723"/>
        <v>0</v>
      </c>
      <c r="BA420" s="1" t="str">
        <f t="shared" si="724"/>
        <v>Xavi Mena</v>
      </c>
      <c r="BB420" s="1">
        <f t="shared" si="725"/>
        <v>9</v>
      </c>
    </row>
    <row r="421" spans="1:54" ht="12.75" customHeight="1">
      <c r="A421" s="178"/>
      <c r="B421" s="55">
        <v>29</v>
      </c>
      <c r="C421" s="55">
        <v>11</v>
      </c>
      <c r="D421" s="54" t="str">
        <f>VLOOKUP((B421*10)+5,'Llistat de jugadors'!$O$3:$AQ$322,29,0)</f>
        <v>Anna Pruna</v>
      </c>
      <c r="E421" s="13">
        <v>10</v>
      </c>
      <c r="F421" s="13">
        <v>4</v>
      </c>
      <c r="G421" s="13">
        <v>6</v>
      </c>
      <c r="H421" s="55">
        <f t="shared" si="688"/>
        <v>20</v>
      </c>
      <c r="I421" s="54">
        <f t="shared" si="689"/>
        <v>1</v>
      </c>
      <c r="J421" s="54">
        <f t="shared" si="690"/>
        <v>1</v>
      </c>
      <c r="K421" s="54">
        <f t="shared" si="691"/>
        <v>1</v>
      </c>
      <c r="L421" s="54">
        <f t="shared" si="692"/>
        <v>0</v>
      </c>
      <c r="M421" s="54">
        <f t="shared" si="693"/>
        <v>0</v>
      </c>
      <c r="N421" s="54">
        <f t="shared" si="694"/>
        <v>0</v>
      </c>
      <c r="O421" s="54">
        <f t="shared" si="695"/>
        <v>0</v>
      </c>
      <c r="P421" s="55">
        <v>29</v>
      </c>
      <c r="Q421" s="54" t="str">
        <f t="shared" si="696"/>
        <v>Anna Pruna</v>
      </c>
      <c r="R421" s="12">
        <v>6</v>
      </c>
      <c r="S421" s="12">
        <v>10</v>
      </c>
      <c r="T421" s="12">
        <v>3</v>
      </c>
      <c r="U421" s="54">
        <f t="shared" si="697"/>
        <v>19</v>
      </c>
      <c r="V421" s="54">
        <f t="shared" si="653"/>
        <v>1</v>
      </c>
      <c r="W421" s="54">
        <f t="shared" si="720"/>
        <v>1</v>
      </c>
      <c r="X421" s="54">
        <f t="shared" si="721"/>
        <v>0</v>
      </c>
      <c r="Y421" s="54">
        <f t="shared" si="698"/>
        <v>1</v>
      </c>
      <c r="Z421" s="54">
        <f t="shared" si="699"/>
        <v>0</v>
      </c>
      <c r="AA421" s="54">
        <f t="shared" si="700"/>
        <v>0</v>
      </c>
      <c r="AB421" s="54">
        <f t="shared" si="701"/>
        <v>0</v>
      </c>
      <c r="AC421" s="55">
        <v>29</v>
      </c>
      <c r="AD421" s="54" t="str">
        <f t="shared" si="702"/>
        <v>Anna Pruna</v>
      </c>
      <c r="AE421" s="12">
        <v>6</v>
      </c>
      <c r="AF421" s="12">
        <v>10</v>
      </c>
      <c r="AG421" s="12">
        <v>10</v>
      </c>
      <c r="AH421" s="54">
        <f t="shared" si="703"/>
        <v>26</v>
      </c>
      <c r="AI421" s="54">
        <f t="shared" si="704"/>
        <v>2</v>
      </c>
      <c r="AJ421" s="54">
        <f t="shared" si="705"/>
        <v>1</v>
      </c>
      <c r="AK421" s="54">
        <f t="shared" si="706"/>
        <v>0</v>
      </c>
      <c r="AL421" s="54">
        <f t="shared" si="707"/>
        <v>0</v>
      </c>
      <c r="AM421" s="54">
        <f t="shared" si="708"/>
        <v>0</v>
      </c>
      <c r="AN421" s="54">
        <f t="shared" si="709"/>
        <v>0</v>
      </c>
      <c r="AO421" s="54">
        <f t="shared" si="710"/>
        <v>0</v>
      </c>
      <c r="AP421" s="54">
        <f t="shared" si="711"/>
        <v>65</v>
      </c>
      <c r="AQ421" s="54">
        <f t="shared" si="712"/>
        <v>7.2222222222222223</v>
      </c>
      <c r="AR421" s="58">
        <f t="shared" si="713"/>
        <v>4</v>
      </c>
      <c r="AS421" s="1">
        <f t="shared" si="714"/>
        <v>3</v>
      </c>
      <c r="AT421" s="1">
        <f t="shared" si="715"/>
        <v>1</v>
      </c>
      <c r="AU421" s="1">
        <f t="shared" si="716"/>
        <v>1</v>
      </c>
      <c r="AV421" s="1">
        <f t="shared" si="717"/>
        <v>0</v>
      </c>
      <c r="AW421" s="1">
        <f t="shared" si="718"/>
        <v>0</v>
      </c>
      <c r="AX421" s="1">
        <f t="shared" si="719"/>
        <v>0</v>
      </c>
      <c r="AY421" s="1" t="str">
        <f t="shared" si="722"/>
        <v>Anna Pruna</v>
      </c>
      <c r="AZ421" s="1" t="b">
        <f t="shared" si="723"/>
        <v>0</v>
      </c>
      <c r="BA421" s="1" t="str">
        <f t="shared" si="724"/>
        <v>Anna Pruna</v>
      </c>
      <c r="BB421" s="1">
        <f t="shared" si="725"/>
        <v>9</v>
      </c>
    </row>
    <row r="422" spans="1:54" ht="12.75" customHeight="1">
      <c r="A422" s="178"/>
      <c r="B422" s="55">
        <v>30</v>
      </c>
      <c r="C422" s="55">
        <v>12</v>
      </c>
      <c r="D422" s="54" t="str">
        <f>VLOOKUP((B422*10)+5,'Llistat de jugadors'!$O$3:$AQ$322,29,0)</f>
        <v>Jordi Serra</v>
      </c>
      <c r="E422" s="13">
        <v>4</v>
      </c>
      <c r="F422" s="13">
        <v>4</v>
      </c>
      <c r="G422" s="13">
        <v>6</v>
      </c>
      <c r="H422" s="55">
        <f t="shared" si="688"/>
        <v>14</v>
      </c>
      <c r="I422" s="54">
        <f t="shared" si="689"/>
        <v>0</v>
      </c>
      <c r="J422" s="54">
        <f t="shared" si="690"/>
        <v>1</v>
      </c>
      <c r="K422" s="54">
        <f t="shared" si="691"/>
        <v>2</v>
      </c>
      <c r="L422" s="54">
        <f t="shared" si="692"/>
        <v>0</v>
      </c>
      <c r="M422" s="54">
        <f t="shared" si="693"/>
        <v>0</v>
      </c>
      <c r="N422" s="54">
        <f t="shared" si="694"/>
        <v>0</v>
      </c>
      <c r="O422" s="54">
        <f t="shared" si="695"/>
        <v>0</v>
      </c>
      <c r="P422" s="55">
        <v>30</v>
      </c>
      <c r="Q422" s="54" t="str">
        <f t="shared" si="696"/>
        <v>Jordi Serra</v>
      </c>
      <c r="R422" s="12">
        <v>10</v>
      </c>
      <c r="S422" s="12">
        <v>10</v>
      </c>
      <c r="T422" s="12">
        <v>3</v>
      </c>
      <c r="U422" s="54">
        <f t="shared" si="697"/>
        <v>23</v>
      </c>
      <c r="V422" s="54">
        <f t="shared" si="653"/>
        <v>2</v>
      </c>
      <c r="W422" s="54">
        <f t="shared" si="720"/>
        <v>0</v>
      </c>
      <c r="X422" s="54">
        <f t="shared" si="721"/>
        <v>0</v>
      </c>
      <c r="Y422" s="54">
        <f t="shared" si="698"/>
        <v>1</v>
      </c>
      <c r="Z422" s="54">
        <f t="shared" si="699"/>
        <v>0</v>
      </c>
      <c r="AA422" s="54">
        <f t="shared" si="700"/>
        <v>0</v>
      </c>
      <c r="AB422" s="54">
        <f t="shared" si="701"/>
        <v>0</v>
      </c>
      <c r="AC422" s="55">
        <v>30</v>
      </c>
      <c r="AD422" s="54" t="str">
        <f t="shared" si="702"/>
        <v>Jordi Serra</v>
      </c>
      <c r="AE422" s="12">
        <v>10</v>
      </c>
      <c r="AF422" s="12">
        <v>10</v>
      </c>
      <c r="AG422" s="12">
        <v>10</v>
      </c>
      <c r="AH422" s="54">
        <f t="shared" si="703"/>
        <v>30</v>
      </c>
      <c r="AI422" s="54">
        <f t="shared" si="704"/>
        <v>3</v>
      </c>
      <c r="AJ422" s="54">
        <f t="shared" si="705"/>
        <v>0</v>
      </c>
      <c r="AK422" s="54">
        <f t="shared" si="706"/>
        <v>0</v>
      </c>
      <c r="AL422" s="54">
        <f t="shared" si="707"/>
        <v>0</v>
      </c>
      <c r="AM422" s="54">
        <f t="shared" si="708"/>
        <v>0</v>
      </c>
      <c r="AN422" s="54">
        <f t="shared" si="709"/>
        <v>0</v>
      </c>
      <c r="AO422" s="54">
        <f t="shared" si="710"/>
        <v>0</v>
      </c>
      <c r="AP422" s="54">
        <f t="shared" si="711"/>
        <v>67</v>
      </c>
      <c r="AQ422" s="54">
        <f t="shared" si="712"/>
        <v>7.4444444444444446</v>
      </c>
      <c r="AR422" s="58">
        <f t="shared" si="713"/>
        <v>5</v>
      </c>
      <c r="AS422" s="1">
        <f t="shared" si="714"/>
        <v>1</v>
      </c>
      <c r="AT422" s="1">
        <f t="shared" si="715"/>
        <v>2</v>
      </c>
      <c r="AU422" s="1">
        <f t="shared" si="716"/>
        <v>1</v>
      </c>
      <c r="AV422" s="1">
        <f t="shared" si="717"/>
        <v>0</v>
      </c>
      <c r="AW422" s="1">
        <f t="shared" si="718"/>
        <v>0</v>
      </c>
      <c r="AX422" s="1">
        <f t="shared" si="719"/>
        <v>0</v>
      </c>
      <c r="AY422" s="1" t="str">
        <f t="shared" si="722"/>
        <v>Jordi Serra</v>
      </c>
      <c r="AZ422" s="1" t="b">
        <f t="shared" si="723"/>
        <v>0</v>
      </c>
      <c r="BA422" s="1" t="str">
        <f t="shared" si="724"/>
        <v>Jordi Serra</v>
      </c>
      <c r="BB422" s="1">
        <f t="shared" si="725"/>
        <v>9</v>
      </c>
    </row>
    <row r="423" spans="1:54" ht="12.75" customHeight="1">
      <c r="A423" s="178"/>
      <c r="B423" s="55">
        <v>31</v>
      </c>
      <c r="C423" s="55">
        <v>13</v>
      </c>
      <c r="D423" s="54" t="str">
        <f>VLOOKUP((B423*10)+5,'Llistat de jugadors'!$O$3:$AQ$322,29,0)</f>
        <v>Marc Escolano</v>
      </c>
      <c r="E423" s="13">
        <v>10</v>
      </c>
      <c r="F423" s="13">
        <v>4</v>
      </c>
      <c r="G423" s="13">
        <v>4</v>
      </c>
      <c r="H423" s="55">
        <f t="shared" ref="H423:H432" si="726">E423+F423+G423</f>
        <v>18</v>
      </c>
      <c r="I423" s="54">
        <f t="shared" ref="I423:I432" si="727">COUNTIF(E423:G423,10)</f>
        <v>1</v>
      </c>
      <c r="J423" s="54">
        <f t="shared" ref="J423:J432" si="728">COUNTIF(E423:G423,6)</f>
        <v>0</v>
      </c>
      <c r="K423" s="54">
        <f t="shared" ref="K423:K432" si="729">COUNTIF(E423:G423,4)</f>
        <v>2</v>
      </c>
      <c r="L423" s="54">
        <f t="shared" ref="L423:L432" si="730">COUNTIF(E423:G423,3)</f>
        <v>0</v>
      </c>
      <c r="M423" s="54">
        <f t="shared" ref="M423:M432" si="731">COUNTIF(E423:G423,2)</f>
        <v>0</v>
      </c>
      <c r="N423" s="54">
        <f t="shared" ref="N423:N432" si="732">COUNTIF(E423:G423,1)</f>
        <v>0</v>
      </c>
      <c r="O423" s="54">
        <f t="shared" ref="O423:O432" si="733">COUNTIF(E423:G423,0)</f>
        <v>0</v>
      </c>
      <c r="P423" s="55">
        <v>31</v>
      </c>
      <c r="Q423" s="54" t="str">
        <f t="shared" ref="Q423:Q432" si="734">D423</f>
        <v>Marc Escolano</v>
      </c>
      <c r="R423" s="12">
        <v>4</v>
      </c>
      <c r="S423" s="12">
        <v>4</v>
      </c>
      <c r="T423" s="12">
        <v>10</v>
      </c>
      <c r="U423" s="54">
        <f t="shared" ref="U423:U432" si="735">R423+S423+T423</f>
        <v>18</v>
      </c>
      <c r="V423" s="54">
        <f t="shared" ref="V423:V432" si="736">COUNTIF(R423:T423,10)</f>
        <v>1</v>
      </c>
      <c r="W423" s="54">
        <f t="shared" ref="W423:W432" si="737">COUNTIF(R423:T423,6)</f>
        <v>0</v>
      </c>
      <c r="X423" s="54">
        <f t="shared" ref="X423:X432" si="738">COUNTIF(R423:T423,4)</f>
        <v>2</v>
      </c>
      <c r="Y423" s="54">
        <f t="shared" ref="Y423:Y432" si="739">COUNTIF(R423:T423,3)</f>
        <v>0</v>
      </c>
      <c r="Z423" s="54">
        <f t="shared" ref="Z423:Z432" si="740">COUNTIF(R423:T423,2)</f>
        <v>0</v>
      </c>
      <c r="AA423" s="54">
        <f t="shared" ref="AA423:AA432" si="741">COUNTIF(R423:T423,1)</f>
        <v>0</v>
      </c>
      <c r="AB423" s="54">
        <f t="shared" ref="AB423:AB432" si="742">COUNTIF(R423:T423,0)</f>
        <v>0</v>
      </c>
      <c r="AC423" s="55">
        <v>31</v>
      </c>
      <c r="AD423" s="54" t="str">
        <f t="shared" si="702"/>
        <v>Marc Escolano</v>
      </c>
      <c r="AE423" s="12">
        <v>4</v>
      </c>
      <c r="AF423" s="12">
        <v>10</v>
      </c>
      <c r="AG423" s="12">
        <v>4</v>
      </c>
      <c r="AH423" s="54">
        <f t="shared" ref="AH423:AH432" si="743">AE423+AF423+AG423</f>
        <v>18</v>
      </c>
      <c r="AI423" s="54">
        <f t="shared" ref="AI423:AI432" si="744">COUNTIF(AE423:AG423,10)</f>
        <v>1</v>
      </c>
      <c r="AJ423" s="54">
        <f t="shared" ref="AJ423:AJ432" si="745">COUNTIF(AE423:AG423,6)</f>
        <v>0</v>
      </c>
      <c r="AK423" s="54">
        <f t="shared" ref="AK423:AK432" si="746">COUNTIF(AE423:AG423,4)</f>
        <v>2</v>
      </c>
      <c r="AL423" s="54">
        <f t="shared" ref="AL423:AL432" si="747">COUNTIF(AE423:AG423,3)</f>
        <v>0</v>
      </c>
      <c r="AM423" s="54">
        <f t="shared" ref="AM423:AM432" si="748">COUNTIF(AE423:AG423,2)</f>
        <v>0</v>
      </c>
      <c r="AN423" s="54">
        <f t="shared" ref="AN423:AN432" si="749">COUNTIF(AE423:AG423,1)</f>
        <v>0</v>
      </c>
      <c r="AO423" s="54">
        <f t="shared" ref="AO423:AO432" si="750">COUNTIF(AE423:AG423,0)</f>
        <v>0</v>
      </c>
      <c r="AP423" s="54">
        <f t="shared" ref="AP423:AP432" si="751">H423+U423+AH423</f>
        <v>54</v>
      </c>
      <c r="AQ423" s="54">
        <f t="shared" ref="AQ423:AQ432" si="752">AVERAGE(E423:G423,R423:T423,AE423:AG423)</f>
        <v>6</v>
      </c>
      <c r="AR423" s="58">
        <f t="shared" ref="AR423:AR432" si="753">I423+V423+AI423</f>
        <v>3</v>
      </c>
      <c r="AS423" s="1">
        <f t="shared" ref="AS423:AS432" si="754">J423+W423+AJ423</f>
        <v>0</v>
      </c>
      <c r="AT423" s="1">
        <f t="shared" ref="AT423:AT432" si="755">K423+X423+AK423</f>
        <v>6</v>
      </c>
      <c r="AU423" s="1">
        <f t="shared" ref="AU423:AU432" si="756">L423+Y423+AL423</f>
        <v>0</v>
      </c>
      <c r="AV423" s="1">
        <f t="shared" ref="AV423:AV432" si="757">M423+Z423+AM423</f>
        <v>0</v>
      </c>
      <c r="AW423" s="1">
        <f t="shared" ref="AW423:AW432" si="758">N423+AA423+AN423</f>
        <v>0</v>
      </c>
      <c r="AX423" s="1">
        <f t="shared" ref="AX423:AX432" si="759">O423+AB423+AO423</f>
        <v>0</v>
      </c>
      <c r="AY423" s="1" t="str">
        <f t="shared" si="722"/>
        <v>Marc Escolano</v>
      </c>
      <c r="AZ423" s="1" t="b">
        <f t="shared" si="723"/>
        <v>0</v>
      </c>
      <c r="BA423" s="1" t="str">
        <f t="shared" si="724"/>
        <v>Marc Escolano</v>
      </c>
      <c r="BB423" s="1">
        <f t="shared" si="725"/>
        <v>9</v>
      </c>
    </row>
    <row r="424" spans="1:54" ht="12.75" customHeight="1">
      <c r="A424" s="178"/>
      <c r="B424" s="55">
        <v>32</v>
      </c>
      <c r="C424" s="55">
        <v>14</v>
      </c>
      <c r="D424" s="54" t="str">
        <f>VLOOKUP((B424*10)+5,'Llistat de jugadors'!$O$3:$AQ$322,29,0)</f>
        <v>Inès Pagès</v>
      </c>
      <c r="E424" s="13">
        <v>0</v>
      </c>
      <c r="F424" s="13">
        <v>3</v>
      </c>
      <c r="G424" s="13">
        <v>2</v>
      </c>
      <c r="H424" s="55">
        <f t="shared" si="726"/>
        <v>5</v>
      </c>
      <c r="I424" s="54">
        <f t="shared" si="727"/>
        <v>0</v>
      </c>
      <c r="J424" s="54">
        <f t="shared" si="728"/>
        <v>0</v>
      </c>
      <c r="K424" s="54">
        <f t="shared" si="729"/>
        <v>0</v>
      </c>
      <c r="L424" s="54">
        <f t="shared" si="730"/>
        <v>1</v>
      </c>
      <c r="M424" s="54">
        <f t="shared" si="731"/>
        <v>1</v>
      </c>
      <c r="N424" s="54">
        <f t="shared" si="732"/>
        <v>0</v>
      </c>
      <c r="O424" s="54">
        <f t="shared" si="733"/>
        <v>1</v>
      </c>
      <c r="P424" s="55">
        <v>32</v>
      </c>
      <c r="Q424" s="54" t="str">
        <f t="shared" si="734"/>
        <v>Inès Pagès</v>
      </c>
      <c r="R424" s="12">
        <v>3</v>
      </c>
      <c r="S424" s="12">
        <v>4</v>
      </c>
      <c r="T424" s="12">
        <v>3</v>
      </c>
      <c r="U424" s="54">
        <f t="shared" si="735"/>
        <v>10</v>
      </c>
      <c r="V424" s="54">
        <f t="shared" si="736"/>
        <v>0</v>
      </c>
      <c r="W424" s="54">
        <f t="shared" si="737"/>
        <v>0</v>
      </c>
      <c r="X424" s="54">
        <f t="shared" si="738"/>
        <v>1</v>
      </c>
      <c r="Y424" s="54">
        <f t="shared" si="739"/>
        <v>2</v>
      </c>
      <c r="Z424" s="54">
        <f t="shared" si="740"/>
        <v>0</v>
      </c>
      <c r="AA424" s="54">
        <f t="shared" si="741"/>
        <v>0</v>
      </c>
      <c r="AB424" s="54">
        <f t="shared" si="742"/>
        <v>0</v>
      </c>
      <c r="AC424" s="55">
        <v>32</v>
      </c>
      <c r="AD424" s="54" t="str">
        <f t="shared" si="702"/>
        <v>Inès Pagès</v>
      </c>
      <c r="AE424" s="12">
        <v>10</v>
      </c>
      <c r="AF424" s="12">
        <v>4</v>
      </c>
      <c r="AG424" s="12">
        <v>0</v>
      </c>
      <c r="AH424" s="54">
        <f t="shared" si="743"/>
        <v>14</v>
      </c>
      <c r="AI424" s="54">
        <f t="shared" si="744"/>
        <v>1</v>
      </c>
      <c r="AJ424" s="54">
        <f t="shared" si="745"/>
        <v>0</v>
      </c>
      <c r="AK424" s="54">
        <f t="shared" si="746"/>
        <v>1</v>
      </c>
      <c r="AL424" s="54">
        <f t="shared" si="747"/>
        <v>0</v>
      </c>
      <c r="AM424" s="54">
        <f t="shared" si="748"/>
        <v>0</v>
      </c>
      <c r="AN424" s="54">
        <f t="shared" si="749"/>
        <v>0</v>
      </c>
      <c r="AO424" s="54">
        <f t="shared" si="750"/>
        <v>1</v>
      </c>
      <c r="AP424" s="54">
        <f t="shared" si="751"/>
        <v>29</v>
      </c>
      <c r="AQ424" s="54">
        <f t="shared" si="752"/>
        <v>3.2222222222222223</v>
      </c>
      <c r="AR424" s="58">
        <f t="shared" si="753"/>
        <v>1</v>
      </c>
      <c r="AS424" s="1">
        <f t="shared" si="754"/>
        <v>0</v>
      </c>
      <c r="AT424" s="1">
        <f t="shared" si="755"/>
        <v>2</v>
      </c>
      <c r="AU424" s="1">
        <f t="shared" si="756"/>
        <v>3</v>
      </c>
      <c r="AV424" s="1">
        <f t="shared" si="757"/>
        <v>1</v>
      </c>
      <c r="AW424" s="1">
        <f t="shared" si="758"/>
        <v>0</v>
      </c>
      <c r="AX424" s="1">
        <f t="shared" si="759"/>
        <v>2</v>
      </c>
      <c r="AY424" s="1" t="str">
        <f t="shared" si="722"/>
        <v>Inès Pagès</v>
      </c>
      <c r="AZ424" s="1" t="b">
        <f t="shared" si="723"/>
        <v>0</v>
      </c>
      <c r="BA424" s="1" t="str">
        <f t="shared" si="724"/>
        <v>Inès Pagès</v>
      </c>
      <c r="BB424" s="1">
        <f t="shared" si="725"/>
        <v>9</v>
      </c>
    </row>
    <row r="425" spans="1:54" ht="12.75" customHeight="1">
      <c r="A425" s="178"/>
      <c r="B425" s="55">
        <v>33</v>
      </c>
      <c r="C425" s="55">
        <v>15</v>
      </c>
      <c r="D425" s="54" t="str">
        <f>VLOOKUP((B425*10)+5,'Llistat de jugadors'!$O$3:$AQ$322,29,0)</f>
        <v>Pol Xampeny</v>
      </c>
      <c r="E425" s="13">
        <v>2</v>
      </c>
      <c r="F425" s="13">
        <v>2</v>
      </c>
      <c r="G425" s="13">
        <v>6</v>
      </c>
      <c r="H425" s="55">
        <f t="shared" si="726"/>
        <v>10</v>
      </c>
      <c r="I425" s="54">
        <f t="shared" si="727"/>
        <v>0</v>
      </c>
      <c r="J425" s="54">
        <f t="shared" si="728"/>
        <v>1</v>
      </c>
      <c r="K425" s="54">
        <f t="shared" si="729"/>
        <v>0</v>
      </c>
      <c r="L425" s="54">
        <f t="shared" si="730"/>
        <v>0</v>
      </c>
      <c r="M425" s="54">
        <f t="shared" si="731"/>
        <v>2</v>
      </c>
      <c r="N425" s="54">
        <f t="shared" si="732"/>
        <v>0</v>
      </c>
      <c r="O425" s="54">
        <f t="shared" si="733"/>
        <v>0</v>
      </c>
      <c r="P425" s="55">
        <v>33</v>
      </c>
      <c r="Q425" s="54" t="str">
        <f t="shared" si="734"/>
        <v>Pol Xampeny</v>
      </c>
      <c r="R425" s="12">
        <v>4</v>
      </c>
      <c r="S425" s="12">
        <v>6</v>
      </c>
      <c r="T425" s="12">
        <v>4</v>
      </c>
      <c r="U425" s="54">
        <f t="shared" si="735"/>
        <v>14</v>
      </c>
      <c r="V425" s="54">
        <f t="shared" si="736"/>
        <v>0</v>
      </c>
      <c r="W425" s="54">
        <f t="shared" si="737"/>
        <v>1</v>
      </c>
      <c r="X425" s="54">
        <f t="shared" si="738"/>
        <v>2</v>
      </c>
      <c r="Y425" s="54">
        <f t="shared" si="739"/>
        <v>0</v>
      </c>
      <c r="Z425" s="54">
        <f t="shared" si="740"/>
        <v>0</v>
      </c>
      <c r="AA425" s="54">
        <f t="shared" si="741"/>
        <v>0</v>
      </c>
      <c r="AB425" s="54">
        <f t="shared" si="742"/>
        <v>0</v>
      </c>
      <c r="AC425" s="55">
        <v>33</v>
      </c>
      <c r="AD425" s="54" t="str">
        <f t="shared" si="702"/>
        <v>Pol Xampeny</v>
      </c>
      <c r="AE425" s="12">
        <v>10</v>
      </c>
      <c r="AF425" s="12">
        <v>10</v>
      </c>
      <c r="AG425" s="12">
        <v>10</v>
      </c>
      <c r="AH425" s="54">
        <f t="shared" si="743"/>
        <v>30</v>
      </c>
      <c r="AI425" s="54">
        <f t="shared" si="744"/>
        <v>3</v>
      </c>
      <c r="AJ425" s="54">
        <f t="shared" si="745"/>
        <v>0</v>
      </c>
      <c r="AK425" s="54">
        <f t="shared" si="746"/>
        <v>0</v>
      </c>
      <c r="AL425" s="54">
        <f t="shared" si="747"/>
        <v>0</v>
      </c>
      <c r="AM425" s="54">
        <f t="shared" si="748"/>
        <v>0</v>
      </c>
      <c r="AN425" s="54">
        <f t="shared" si="749"/>
        <v>0</v>
      </c>
      <c r="AO425" s="54">
        <f t="shared" si="750"/>
        <v>0</v>
      </c>
      <c r="AP425" s="54">
        <f t="shared" si="751"/>
        <v>54</v>
      </c>
      <c r="AQ425" s="54">
        <f t="shared" si="752"/>
        <v>6</v>
      </c>
      <c r="AR425" s="58">
        <f t="shared" si="753"/>
        <v>3</v>
      </c>
      <c r="AS425" s="1">
        <f t="shared" si="754"/>
        <v>2</v>
      </c>
      <c r="AT425" s="1">
        <f t="shared" si="755"/>
        <v>2</v>
      </c>
      <c r="AU425" s="1">
        <f t="shared" si="756"/>
        <v>0</v>
      </c>
      <c r="AV425" s="1">
        <f t="shared" si="757"/>
        <v>2</v>
      </c>
      <c r="AW425" s="1">
        <f t="shared" si="758"/>
        <v>0</v>
      </c>
      <c r="AX425" s="1">
        <f t="shared" si="759"/>
        <v>0</v>
      </c>
      <c r="AY425" s="1" t="str">
        <f t="shared" si="722"/>
        <v>Pol Xampeny</v>
      </c>
      <c r="AZ425" s="1" t="b">
        <f t="shared" si="723"/>
        <v>0</v>
      </c>
      <c r="BA425" s="1" t="str">
        <f t="shared" si="724"/>
        <v>Pol Xampeny</v>
      </c>
      <c r="BB425" s="1">
        <f t="shared" si="725"/>
        <v>9</v>
      </c>
    </row>
    <row r="426" spans="1:54" ht="12.75" customHeight="1">
      <c r="A426" s="178"/>
      <c r="B426" s="55">
        <v>34</v>
      </c>
      <c r="C426" s="55">
        <v>16</v>
      </c>
      <c r="D426" s="54" t="str">
        <f>VLOOKUP((B426*10)+5,'Llistat de jugadors'!$O$3:$AQ$322,29,0)</f>
        <v>Ana Maria Ruiz</v>
      </c>
      <c r="E426" s="13">
        <v>0</v>
      </c>
      <c r="F426" s="13">
        <v>2</v>
      </c>
      <c r="G426" s="13">
        <v>2</v>
      </c>
      <c r="H426" s="55">
        <f t="shared" si="726"/>
        <v>4</v>
      </c>
      <c r="I426" s="54">
        <f t="shared" si="727"/>
        <v>0</v>
      </c>
      <c r="J426" s="54">
        <f t="shared" si="728"/>
        <v>0</v>
      </c>
      <c r="K426" s="54">
        <f t="shared" si="729"/>
        <v>0</v>
      </c>
      <c r="L426" s="54">
        <f t="shared" si="730"/>
        <v>0</v>
      </c>
      <c r="M426" s="54">
        <f t="shared" si="731"/>
        <v>2</v>
      </c>
      <c r="N426" s="54">
        <f t="shared" si="732"/>
        <v>0</v>
      </c>
      <c r="O426" s="54">
        <f t="shared" si="733"/>
        <v>1</v>
      </c>
      <c r="P426" s="55">
        <v>34</v>
      </c>
      <c r="Q426" s="54" t="str">
        <f t="shared" si="734"/>
        <v>Ana Maria Ruiz</v>
      </c>
      <c r="R426" s="12">
        <v>0</v>
      </c>
      <c r="S426" s="12">
        <v>3</v>
      </c>
      <c r="T426" s="12">
        <v>0</v>
      </c>
      <c r="U426" s="54">
        <f t="shared" si="735"/>
        <v>3</v>
      </c>
      <c r="V426" s="54">
        <f t="shared" si="736"/>
        <v>0</v>
      </c>
      <c r="W426" s="54">
        <f t="shared" si="737"/>
        <v>0</v>
      </c>
      <c r="X426" s="54">
        <f t="shared" si="738"/>
        <v>0</v>
      </c>
      <c r="Y426" s="54">
        <f t="shared" si="739"/>
        <v>1</v>
      </c>
      <c r="Z426" s="54">
        <f t="shared" si="740"/>
        <v>0</v>
      </c>
      <c r="AA426" s="54">
        <f t="shared" si="741"/>
        <v>0</v>
      </c>
      <c r="AB426" s="54">
        <f t="shared" si="742"/>
        <v>2</v>
      </c>
      <c r="AC426" s="55">
        <v>34</v>
      </c>
      <c r="AD426" s="54" t="str">
        <f t="shared" si="702"/>
        <v>Ana Maria Ruiz</v>
      </c>
      <c r="AE426" s="12">
        <v>0</v>
      </c>
      <c r="AF426" s="12">
        <v>3</v>
      </c>
      <c r="AG426" s="12">
        <v>3</v>
      </c>
      <c r="AH426" s="54">
        <f t="shared" si="743"/>
        <v>6</v>
      </c>
      <c r="AI426" s="54">
        <f t="shared" si="744"/>
        <v>0</v>
      </c>
      <c r="AJ426" s="54">
        <f t="shared" si="745"/>
        <v>0</v>
      </c>
      <c r="AK426" s="54">
        <f t="shared" si="746"/>
        <v>0</v>
      </c>
      <c r="AL426" s="54">
        <f t="shared" si="747"/>
        <v>2</v>
      </c>
      <c r="AM426" s="54">
        <f t="shared" si="748"/>
        <v>0</v>
      </c>
      <c r="AN426" s="54">
        <f t="shared" si="749"/>
        <v>0</v>
      </c>
      <c r="AO426" s="54">
        <f t="shared" si="750"/>
        <v>1</v>
      </c>
      <c r="AP426" s="54">
        <f t="shared" si="751"/>
        <v>13</v>
      </c>
      <c r="AQ426" s="54">
        <f t="shared" si="752"/>
        <v>1.4444444444444444</v>
      </c>
      <c r="AR426" s="58">
        <f t="shared" si="753"/>
        <v>0</v>
      </c>
      <c r="AS426" s="1">
        <f t="shared" si="754"/>
        <v>0</v>
      </c>
      <c r="AT426" s="1">
        <f t="shared" si="755"/>
        <v>0</v>
      </c>
      <c r="AU426" s="1">
        <f t="shared" si="756"/>
        <v>3</v>
      </c>
      <c r="AV426" s="1">
        <f t="shared" si="757"/>
        <v>2</v>
      </c>
      <c r="AW426" s="1">
        <f t="shared" si="758"/>
        <v>0</v>
      </c>
      <c r="AX426" s="1">
        <f t="shared" si="759"/>
        <v>4</v>
      </c>
      <c r="AY426" s="1" t="str">
        <f t="shared" si="722"/>
        <v>Ana Maria Ruiz</v>
      </c>
      <c r="AZ426" s="1" t="b">
        <f t="shared" si="723"/>
        <v>0</v>
      </c>
      <c r="BA426" s="1" t="str">
        <f t="shared" si="724"/>
        <v>Ana Maria Ruiz</v>
      </c>
      <c r="BB426" s="1">
        <f t="shared" si="725"/>
        <v>9</v>
      </c>
    </row>
    <row r="427" spans="1:54" ht="12.75" customHeight="1">
      <c r="A427" s="178"/>
      <c r="B427" s="55">
        <v>35</v>
      </c>
      <c r="C427" s="55">
        <v>17</v>
      </c>
      <c r="D427" s="54" t="str">
        <f>VLOOKUP((B427*10)+5,'Llistat de jugadors'!$O$3:$AQ$322,29,0)</f>
        <v>Marc Muñoz</v>
      </c>
      <c r="E427" s="13">
        <v>3</v>
      </c>
      <c r="F427" s="13">
        <v>10</v>
      </c>
      <c r="G427" s="13">
        <v>10</v>
      </c>
      <c r="H427" s="55">
        <f t="shared" si="726"/>
        <v>23</v>
      </c>
      <c r="I427" s="54">
        <f t="shared" si="727"/>
        <v>2</v>
      </c>
      <c r="J427" s="54">
        <f t="shared" si="728"/>
        <v>0</v>
      </c>
      <c r="K427" s="54">
        <f t="shared" si="729"/>
        <v>0</v>
      </c>
      <c r="L427" s="54">
        <f t="shared" si="730"/>
        <v>1</v>
      </c>
      <c r="M427" s="54">
        <f t="shared" si="731"/>
        <v>0</v>
      </c>
      <c r="N427" s="54">
        <f t="shared" si="732"/>
        <v>0</v>
      </c>
      <c r="O427" s="54">
        <f t="shared" si="733"/>
        <v>0</v>
      </c>
      <c r="P427" s="55">
        <v>35</v>
      </c>
      <c r="Q427" s="54" t="str">
        <f t="shared" si="734"/>
        <v>Marc Muñoz</v>
      </c>
      <c r="R427" s="12">
        <v>4</v>
      </c>
      <c r="S427" s="12">
        <v>4</v>
      </c>
      <c r="T427" s="12">
        <v>4</v>
      </c>
      <c r="U427" s="54">
        <f t="shared" si="735"/>
        <v>12</v>
      </c>
      <c r="V427" s="54">
        <f t="shared" si="736"/>
        <v>0</v>
      </c>
      <c r="W427" s="54">
        <f t="shared" si="737"/>
        <v>0</v>
      </c>
      <c r="X427" s="54">
        <f t="shared" si="738"/>
        <v>3</v>
      </c>
      <c r="Y427" s="54">
        <f t="shared" si="739"/>
        <v>0</v>
      </c>
      <c r="Z427" s="54">
        <f t="shared" si="740"/>
        <v>0</v>
      </c>
      <c r="AA427" s="54">
        <f t="shared" si="741"/>
        <v>0</v>
      </c>
      <c r="AB427" s="54">
        <f t="shared" si="742"/>
        <v>0</v>
      </c>
      <c r="AC427" s="55">
        <v>35</v>
      </c>
      <c r="AD427" s="54" t="str">
        <f t="shared" si="702"/>
        <v>Marc Muñoz</v>
      </c>
      <c r="AE427" s="12">
        <v>10</v>
      </c>
      <c r="AF427" s="12">
        <v>4</v>
      </c>
      <c r="AG427" s="12">
        <v>2</v>
      </c>
      <c r="AH427" s="54">
        <f t="shared" si="743"/>
        <v>16</v>
      </c>
      <c r="AI427" s="54">
        <f t="shared" si="744"/>
        <v>1</v>
      </c>
      <c r="AJ427" s="54">
        <f t="shared" si="745"/>
        <v>0</v>
      </c>
      <c r="AK427" s="54">
        <f t="shared" si="746"/>
        <v>1</v>
      </c>
      <c r="AL427" s="54">
        <f t="shared" si="747"/>
        <v>0</v>
      </c>
      <c r="AM427" s="54">
        <f t="shared" si="748"/>
        <v>1</v>
      </c>
      <c r="AN427" s="54">
        <f t="shared" si="749"/>
        <v>0</v>
      </c>
      <c r="AO427" s="54">
        <f t="shared" si="750"/>
        <v>0</v>
      </c>
      <c r="AP427" s="54">
        <f t="shared" si="751"/>
        <v>51</v>
      </c>
      <c r="AQ427" s="54">
        <f t="shared" si="752"/>
        <v>5.666666666666667</v>
      </c>
      <c r="AR427" s="58">
        <f t="shared" si="753"/>
        <v>3</v>
      </c>
      <c r="AS427" s="1">
        <f t="shared" si="754"/>
        <v>0</v>
      </c>
      <c r="AT427" s="1">
        <f t="shared" si="755"/>
        <v>4</v>
      </c>
      <c r="AU427" s="1">
        <f t="shared" si="756"/>
        <v>1</v>
      </c>
      <c r="AV427" s="1">
        <f t="shared" si="757"/>
        <v>1</v>
      </c>
      <c r="AW427" s="1">
        <f t="shared" si="758"/>
        <v>0</v>
      </c>
      <c r="AX427" s="1">
        <f t="shared" si="759"/>
        <v>0</v>
      </c>
      <c r="AY427" s="1" t="str">
        <f t="shared" si="722"/>
        <v>Marc Muñoz</v>
      </c>
      <c r="AZ427" s="1" t="b">
        <f t="shared" si="723"/>
        <v>0</v>
      </c>
      <c r="BA427" s="1" t="str">
        <f t="shared" si="724"/>
        <v>Marc Muñoz</v>
      </c>
      <c r="BB427" s="1">
        <f t="shared" si="725"/>
        <v>9</v>
      </c>
    </row>
    <row r="428" spans="1:54" ht="12.75" customHeight="1">
      <c r="A428" s="178"/>
      <c r="B428" s="55">
        <v>36</v>
      </c>
      <c r="C428" s="55">
        <v>18</v>
      </c>
      <c r="D428" s="54" t="str">
        <f>VLOOKUP((B428*10)+5,'Llistat de jugadors'!$O$3:$AQ$322,29,0)</f>
        <v>Pep Cladellas</v>
      </c>
      <c r="E428" s="13">
        <v>2</v>
      </c>
      <c r="F428" s="13">
        <v>10</v>
      </c>
      <c r="G428" s="13">
        <v>10</v>
      </c>
      <c r="H428" s="55">
        <f t="shared" si="726"/>
        <v>22</v>
      </c>
      <c r="I428" s="54">
        <f t="shared" si="727"/>
        <v>2</v>
      </c>
      <c r="J428" s="54">
        <f t="shared" si="728"/>
        <v>0</v>
      </c>
      <c r="K428" s="54">
        <f t="shared" si="729"/>
        <v>0</v>
      </c>
      <c r="L428" s="54">
        <f t="shared" si="730"/>
        <v>0</v>
      </c>
      <c r="M428" s="54">
        <f t="shared" si="731"/>
        <v>1</v>
      </c>
      <c r="N428" s="54">
        <f t="shared" si="732"/>
        <v>0</v>
      </c>
      <c r="O428" s="54">
        <f t="shared" si="733"/>
        <v>0</v>
      </c>
      <c r="P428" s="55">
        <v>36</v>
      </c>
      <c r="Q428" s="54" t="str">
        <f t="shared" si="734"/>
        <v>Pep Cladellas</v>
      </c>
      <c r="R428" s="12">
        <v>10</v>
      </c>
      <c r="S428" s="12">
        <v>10</v>
      </c>
      <c r="T428" s="12">
        <v>3</v>
      </c>
      <c r="U428" s="54">
        <f t="shared" si="735"/>
        <v>23</v>
      </c>
      <c r="V428" s="54">
        <f t="shared" si="736"/>
        <v>2</v>
      </c>
      <c r="W428" s="54">
        <f t="shared" si="737"/>
        <v>0</v>
      </c>
      <c r="X428" s="54">
        <f t="shared" si="738"/>
        <v>0</v>
      </c>
      <c r="Y428" s="54">
        <f t="shared" si="739"/>
        <v>1</v>
      </c>
      <c r="Z428" s="54">
        <f t="shared" si="740"/>
        <v>0</v>
      </c>
      <c r="AA428" s="54">
        <f t="shared" si="741"/>
        <v>0</v>
      </c>
      <c r="AB428" s="54">
        <f t="shared" si="742"/>
        <v>0</v>
      </c>
      <c r="AC428" s="55">
        <v>36</v>
      </c>
      <c r="AD428" s="54" t="str">
        <f t="shared" si="702"/>
        <v>Pep Cladellas</v>
      </c>
      <c r="AE428" s="12">
        <v>10</v>
      </c>
      <c r="AF428" s="12">
        <v>3</v>
      </c>
      <c r="AG428" s="12">
        <v>10</v>
      </c>
      <c r="AH428" s="54">
        <f t="shared" si="743"/>
        <v>23</v>
      </c>
      <c r="AI428" s="54">
        <f t="shared" si="744"/>
        <v>2</v>
      </c>
      <c r="AJ428" s="54">
        <f t="shared" si="745"/>
        <v>0</v>
      </c>
      <c r="AK428" s="54">
        <f t="shared" si="746"/>
        <v>0</v>
      </c>
      <c r="AL428" s="54">
        <f t="shared" si="747"/>
        <v>1</v>
      </c>
      <c r="AM428" s="54">
        <f t="shared" si="748"/>
        <v>0</v>
      </c>
      <c r="AN428" s="54">
        <f t="shared" si="749"/>
        <v>0</v>
      </c>
      <c r="AO428" s="54">
        <f t="shared" si="750"/>
        <v>0</v>
      </c>
      <c r="AP428" s="54">
        <f t="shared" si="751"/>
        <v>68</v>
      </c>
      <c r="AQ428" s="54">
        <f t="shared" si="752"/>
        <v>7.5555555555555554</v>
      </c>
      <c r="AR428" s="58">
        <f t="shared" si="753"/>
        <v>6</v>
      </c>
      <c r="AS428" s="1">
        <f t="shared" si="754"/>
        <v>0</v>
      </c>
      <c r="AT428" s="1">
        <f t="shared" si="755"/>
        <v>0</v>
      </c>
      <c r="AU428" s="1">
        <f t="shared" si="756"/>
        <v>2</v>
      </c>
      <c r="AV428" s="1">
        <f t="shared" si="757"/>
        <v>1</v>
      </c>
      <c r="AW428" s="1">
        <f t="shared" si="758"/>
        <v>0</v>
      </c>
      <c r="AX428" s="1">
        <f t="shared" si="759"/>
        <v>0</v>
      </c>
      <c r="AY428" s="1" t="str">
        <f t="shared" si="722"/>
        <v>Pep Cladellas</v>
      </c>
      <c r="AZ428" s="1" t="b">
        <f t="shared" si="723"/>
        <v>0</v>
      </c>
      <c r="BA428" s="1" t="str">
        <f t="shared" si="724"/>
        <v>Pep Cladellas</v>
      </c>
      <c r="BB428" s="1">
        <f t="shared" si="725"/>
        <v>9</v>
      </c>
    </row>
    <row r="429" spans="1:54" ht="12.75" customHeight="1">
      <c r="A429" s="178"/>
      <c r="B429" s="55">
        <v>37</v>
      </c>
      <c r="C429" s="55"/>
      <c r="D429" s="54" t="e">
        <f>VLOOKUP((B429*10)+5,'Llistat de jugadors'!$O$3:$AQ$322,29,0)</f>
        <v>#N/A</v>
      </c>
      <c r="E429" s="13"/>
      <c r="F429" s="13"/>
      <c r="G429" s="13"/>
      <c r="H429" s="55">
        <f t="shared" si="726"/>
        <v>0</v>
      </c>
      <c r="I429" s="54">
        <f t="shared" si="727"/>
        <v>0</v>
      </c>
      <c r="J429" s="54">
        <f t="shared" si="728"/>
        <v>0</v>
      </c>
      <c r="K429" s="54">
        <f t="shared" si="729"/>
        <v>0</v>
      </c>
      <c r="L429" s="54">
        <f t="shared" si="730"/>
        <v>0</v>
      </c>
      <c r="M429" s="54">
        <f t="shared" si="731"/>
        <v>0</v>
      </c>
      <c r="N429" s="54">
        <f t="shared" si="732"/>
        <v>0</v>
      </c>
      <c r="O429" s="54">
        <f t="shared" si="733"/>
        <v>0</v>
      </c>
      <c r="P429" s="55">
        <v>37</v>
      </c>
      <c r="Q429" s="54" t="e">
        <f t="shared" si="734"/>
        <v>#N/A</v>
      </c>
      <c r="R429" s="12"/>
      <c r="S429" s="12"/>
      <c r="T429" s="12"/>
      <c r="U429" s="54">
        <f t="shared" si="735"/>
        <v>0</v>
      </c>
      <c r="V429" s="54">
        <f t="shared" si="736"/>
        <v>0</v>
      </c>
      <c r="W429" s="54">
        <f t="shared" si="737"/>
        <v>0</v>
      </c>
      <c r="X429" s="54">
        <f t="shared" si="738"/>
        <v>0</v>
      </c>
      <c r="Y429" s="54">
        <f t="shared" si="739"/>
        <v>0</v>
      </c>
      <c r="Z429" s="54">
        <f t="shared" si="740"/>
        <v>0</v>
      </c>
      <c r="AA429" s="54">
        <f t="shared" si="741"/>
        <v>0</v>
      </c>
      <c r="AB429" s="54">
        <f t="shared" si="742"/>
        <v>0</v>
      </c>
      <c r="AC429" s="55">
        <v>37</v>
      </c>
      <c r="AD429" s="54" t="e">
        <f t="shared" si="702"/>
        <v>#N/A</v>
      </c>
      <c r="AE429" s="12"/>
      <c r="AF429" s="12"/>
      <c r="AG429" s="12"/>
      <c r="AH429" s="54">
        <f t="shared" si="743"/>
        <v>0</v>
      </c>
      <c r="AI429" s="54">
        <f t="shared" si="744"/>
        <v>0</v>
      </c>
      <c r="AJ429" s="54">
        <f t="shared" si="745"/>
        <v>0</v>
      </c>
      <c r="AK429" s="54">
        <f t="shared" si="746"/>
        <v>0</v>
      </c>
      <c r="AL429" s="54">
        <f t="shared" si="747"/>
        <v>0</v>
      </c>
      <c r="AM429" s="54">
        <f t="shared" si="748"/>
        <v>0</v>
      </c>
      <c r="AN429" s="54">
        <f t="shared" si="749"/>
        <v>0</v>
      </c>
      <c r="AO429" s="54">
        <f t="shared" si="750"/>
        <v>0</v>
      </c>
      <c r="AP429" s="54">
        <f t="shared" si="751"/>
        <v>0</v>
      </c>
      <c r="AQ429" s="54" t="e">
        <f t="shared" si="752"/>
        <v>#DIV/0!</v>
      </c>
      <c r="AR429" s="58">
        <f t="shared" si="753"/>
        <v>0</v>
      </c>
      <c r="AS429" s="1">
        <f t="shared" si="754"/>
        <v>0</v>
      </c>
      <c r="AT429" s="1">
        <f t="shared" si="755"/>
        <v>0</v>
      </c>
      <c r="AU429" s="1">
        <f t="shared" si="756"/>
        <v>0</v>
      </c>
      <c r="AV429" s="1">
        <f t="shared" si="757"/>
        <v>0</v>
      </c>
      <c r="AW429" s="1">
        <f t="shared" si="758"/>
        <v>0</v>
      </c>
      <c r="AX429" s="1">
        <f t="shared" si="759"/>
        <v>0</v>
      </c>
      <c r="AY429" s="1" t="str">
        <f t="shared" si="722"/>
        <v/>
      </c>
      <c r="AZ429" s="1" t="b">
        <f t="shared" si="723"/>
        <v>1</v>
      </c>
      <c r="BA429" s="1" t="str">
        <f t="shared" si="724"/>
        <v/>
      </c>
      <c r="BB429" s="1" t="str">
        <f t="shared" si="725"/>
        <v/>
      </c>
    </row>
    <row r="430" spans="1:54" ht="12.75" customHeight="1">
      <c r="A430" s="178"/>
      <c r="B430" s="55">
        <v>38</v>
      </c>
      <c r="C430" s="55"/>
      <c r="D430" s="54" t="e">
        <f>VLOOKUP((B430*10)+5,'Llistat de jugadors'!$O$3:$AQ$322,29,0)</f>
        <v>#N/A</v>
      </c>
      <c r="E430" s="13"/>
      <c r="F430" s="13"/>
      <c r="G430" s="13"/>
      <c r="H430" s="55">
        <f t="shared" si="726"/>
        <v>0</v>
      </c>
      <c r="I430" s="54">
        <f t="shared" si="727"/>
        <v>0</v>
      </c>
      <c r="J430" s="54">
        <f t="shared" si="728"/>
        <v>0</v>
      </c>
      <c r="K430" s="54">
        <f t="shared" si="729"/>
        <v>0</v>
      </c>
      <c r="L430" s="54">
        <f t="shared" si="730"/>
        <v>0</v>
      </c>
      <c r="M430" s="54">
        <f t="shared" si="731"/>
        <v>0</v>
      </c>
      <c r="N430" s="54">
        <f t="shared" si="732"/>
        <v>0</v>
      </c>
      <c r="O430" s="54">
        <f t="shared" si="733"/>
        <v>0</v>
      </c>
      <c r="P430" s="55">
        <v>38</v>
      </c>
      <c r="Q430" s="54" t="e">
        <f t="shared" si="734"/>
        <v>#N/A</v>
      </c>
      <c r="R430" s="12"/>
      <c r="S430" s="12"/>
      <c r="T430" s="12"/>
      <c r="U430" s="54">
        <f t="shared" si="735"/>
        <v>0</v>
      </c>
      <c r="V430" s="54">
        <f t="shared" si="736"/>
        <v>0</v>
      </c>
      <c r="W430" s="54">
        <f t="shared" si="737"/>
        <v>0</v>
      </c>
      <c r="X430" s="54">
        <f t="shared" si="738"/>
        <v>0</v>
      </c>
      <c r="Y430" s="54">
        <f t="shared" si="739"/>
        <v>0</v>
      </c>
      <c r="Z430" s="54">
        <f t="shared" si="740"/>
        <v>0</v>
      </c>
      <c r="AA430" s="54">
        <f t="shared" si="741"/>
        <v>0</v>
      </c>
      <c r="AB430" s="54">
        <f t="shared" si="742"/>
        <v>0</v>
      </c>
      <c r="AC430" s="55">
        <v>38</v>
      </c>
      <c r="AD430" s="54" t="e">
        <f t="shared" si="702"/>
        <v>#N/A</v>
      </c>
      <c r="AE430" s="12"/>
      <c r="AF430" s="12"/>
      <c r="AG430" s="12"/>
      <c r="AH430" s="54">
        <f t="shared" si="743"/>
        <v>0</v>
      </c>
      <c r="AI430" s="54">
        <f t="shared" si="744"/>
        <v>0</v>
      </c>
      <c r="AJ430" s="54">
        <f t="shared" si="745"/>
        <v>0</v>
      </c>
      <c r="AK430" s="54">
        <f t="shared" si="746"/>
        <v>0</v>
      </c>
      <c r="AL430" s="54">
        <f t="shared" si="747"/>
        <v>0</v>
      </c>
      <c r="AM430" s="54">
        <f t="shared" si="748"/>
        <v>0</v>
      </c>
      <c r="AN430" s="54">
        <f t="shared" si="749"/>
        <v>0</v>
      </c>
      <c r="AO430" s="54">
        <f t="shared" si="750"/>
        <v>0</v>
      </c>
      <c r="AP430" s="54">
        <f t="shared" si="751"/>
        <v>0</v>
      </c>
      <c r="AQ430" s="54" t="e">
        <f t="shared" si="752"/>
        <v>#DIV/0!</v>
      </c>
      <c r="AR430" s="58">
        <f t="shared" si="753"/>
        <v>0</v>
      </c>
      <c r="AS430" s="1">
        <f t="shared" si="754"/>
        <v>0</v>
      </c>
      <c r="AT430" s="1">
        <f t="shared" si="755"/>
        <v>0</v>
      </c>
      <c r="AU430" s="1">
        <f t="shared" si="756"/>
        <v>0</v>
      </c>
      <c r="AV430" s="1">
        <f t="shared" si="757"/>
        <v>0</v>
      </c>
      <c r="AW430" s="1">
        <f t="shared" si="758"/>
        <v>0</v>
      </c>
      <c r="AX430" s="1">
        <f t="shared" si="759"/>
        <v>0</v>
      </c>
      <c r="AY430" s="1" t="str">
        <f t="shared" si="722"/>
        <v/>
      </c>
      <c r="AZ430" s="1" t="b">
        <f t="shared" si="723"/>
        <v>1</v>
      </c>
      <c r="BA430" s="1" t="str">
        <f t="shared" si="724"/>
        <v/>
      </c>
      <c r="BB430" s="1" t="str">
        <f t="shared" si="725"/>
        <v/>
      </c>
    </row>
    <row r="431" spans="1:54" ht="12.75" customHeight="1">
      <c r="A431" s="178"/>
      <c r="B431" s="55">
        <v>39</v>
      </c>
      <c r="C431" s="55"/>
      <c r="D431" s="54" t="e">
        <f>VLOOKUP((B431*10)+5,'Llistat de jugadors'!$O$3:$AQ$322,29,0)</f>
        <v>#N/A</v>
      </c>
      <c r="E431" s="13"/>
      <c r="F431" s="13"/>
      <c r="G431" s="13"/>
      <c r="H431" s="55">
        <f t="shared" si="726"/>
        <v>0</v>
      </c>
      <c r="I431" s="54">
        <f t="shared" si="727"/>
        <v>0</v>
      </c>
      <c r="J431" s="54">
        <f t="shared" si="728"/>
        <v>0</v>
      </c>
      <c r="K431" s="54">
        <f t="shared" si="729"/>
        <v>0</v>
      </c>
      <c r="L431" s="54">
        <f t="shared" si="730"/>
        <v>0</v>
      </c>
      <c r="M431" s="54">
        <f t="shared" si="731"/>
        <v>0</v>
      </c>
      <c r="N431" s="54">
        <f t="shared" si="732"/>
        <v>0</v>
      </c>
      <c r="O431" s="54">
        <f t="shared" si="733"/>
        <v>0</v>
      </c>
      <c r="P431" s="55">
        <v>39</v>
      </c>
      <c r="Q431" s="54" t="e">
        <f t="shared" si="734"/>
        <v>#N/A</v>
      </c>
      <c r="R431" s="12"/>
      <c r="S431" s="12"/>
      <c r="T431" s="12"/>
      <c r="U431" s="54">
        <f t="shared" si="735"/>
        <v>0</v>
      </c>
      <c r="V431" s="54">
        <f t="shared" si="736"/>
        <v>0</v>
      </c>
      <c r="W431" s="54">
        <f t="shared" si="737"/>
        <v>0</v>
      </c>
      <c r="X431" s="54">
        <f t="shared" si="738"/>
        <v>0</v>
      </c>
      <c r="Y431" s="54">
        <f t="shared" si="739"/>
        <v>0</v>
      </c>
      <c r="Z431" s="54">
        <f t="shared" si="740"/>
        <v>0</v>
      </c>
      <c r="AA431" s="54">
        <f t="shared" si="741"/>
        <v>0</v>
      </c>
      <c r="AB431" s="54">
        <f t="shared" si="742"/>
        <v>0</v>
      </c>
      <c r="AC431" s="55">
        <v>39</v>
      </c>
      <c r="AD431" s="54" t="e">
        <f t="shared" si="702"/>
        <v>#N/A</v>
      </c>
      <c r="AE431" s="12"/>
      <c r="AF431" s="12"/>
      <c r="AG431" s="12"/>
      <c r="AH431" s="54">
        <f t="shared" si="743"/>
        <v>0</v>
      </c>
      <c r="AI431" s="54">
        <f t="shared" si="744"/>
        <v>0</v>
      </c>
      <c r="AJ431" s="54">
        <f t="shared" si="745"/>
        <v>0</v>
      </c>
      <c r="AK431" s="54">
        <f t="shared" si="746"/>
        <v>0</v>
      </c>
      <c r="AL431" s="54">
        <f t="shared" si="747"/>
        <v>0</v>
      </c>
      <c r="AM431" s="54">
        <f t="shared" si="748"/>
        <v>0</v>
      </c>
      <c r="AN431" s="54">
        <f t="shared" si="749"/>
        <v>0</v>
      </c>
      <c r="AO431" s="54">
        <f t="shared" si="750"/>
        <v>0</v>
      </c>
      <c r="AP431" s="54">
        <f t="shared" si="751"/>
        <v>0</v>
      </c>
      <c r="AQ431" s="54" t="e">
        <f t="shared" si="752"/>
        <v>#DIV/0!</v>
      </c>
      <c r="AR431" s="58">
        <f t="shared" si="753"/>
        <v>0</v>
      </c>
      <c r="AS431" s="1">
        <f t="shared" si="754"/>
        <v>0</v>
      </c>
      <c r="AT431" s="1">
        <f t="shared" si="755"/>
        <v>0</v>
      </c>
      <c r="AU431" s="1">
        <f t="shared" si="756"/>
        <v>0</v>
      </c>
      <c r="AV431" s="1">
        <f t="shared" si="757"/>
        <v>0</v>
      </c>
      <c r="AW431" s="1">
        <f t="shared" si="758"/>
        <v>0</v>
      </c>
      <c r="AX431" s="1">
        <f t="shared" si="759"/>
        <v>0</v>
      </c>
      <c r="AY431" s="1" t="str">
        <f t="shared" si="722"/>
        <v/>
      </c>
      <c r="AZ431" s="1" t="b">
        <f t="shared" si="723"/>
        <v>1</v>
      </c>
      <c r="BA431" s="1" t="str">
        <f t="shared" si="724"/>
        <v/>
      </c>
      <c r="BB431" s="1" t="str">
        <f t="shared" si="725"/>
        <v/>
      </c>
    </row>
    <row r="432" spans="1:54" ht="12.75" customHeight="1">
      <c r="A432" s="179"/>
      <c r="B432" s="55">
        <v>40</v>
      </c>
      <c r="C432" s="55"/>
      <c r="D432" s="54" t="e">
        <f>VLOOKUP((B432*10)+5,'Llistat de jugadors'!$O$3:$AQ$322,29,0)</f>
        <v>#N/A</v>
      </c>
      <c r="E432" s="13"/>
      <c r="F432" s="13"/>
      <c r="G432" s="13"/>
      <c r="H432" s="55">
        <f t="shared" si="726"/>
        <v>0</v>
      </c>
      <c r="I432" s="54">
        <f t="shared" si="727"/>
        <v>0</v>
      </c>
      <c r="J432" s="54">
        <f t="shared" si="728"/>
        <v>0</v>
      </c>
      <c r="K432" s="54">
        <f t="shared" si="729"/>
        <v>0</v>
      </c>
      <c r="L432" s="54">
        <f t="shared" si="730"/>
        <v>0</v>
      </c>
      <c r="M432" s="54">
        <f t="shared" si="731"/>
        <v>0</v>
      </c>
      <c r="N432" s="54">
        <f t="shared" si="732"/>
        <v>0</v>
      </c>
      <c r="O432" s="54">
        <f t="shared" si="733"/>
        <v>0</v>
      </c>
      <c r="P432" s="55">
        <v>40</v>
      </c>
      <c r="Q432" s="54" t="e">
        <f t="shared" si="734"/>
        <v>#N/A</v>
      </c>
      <c r="R432" s="12"/>
      <c r="S432" s="12"/>
      <c r="T432" s="12"/>
      <c r="U432" s="54">
        <f t="shared" si="735"/>
        <v>0</v>
      </c>
      <c r="V432" s="54">
        <f t="shared" si="736"/>
        <v>0</v>
      </c>
      <c r="W432" s="54">
        <f t="shared" si="737"/>
        <v>0</v>
      </c>
      <c r="X432" s="54">
        <f t="shared" si="738"/>
        <v>0</v>
      </c>
      <c r="Y432" s="54">
        <f t="shared" si="739"/>
        <v>0</v>
      </c>
      <c r="Z432" s="54">
        <f t="shared" si="740"/>
        <v>0</v>
      </c>
      <c r="AA432" s="54">
        <f t="shared" si="741"/>
        <v>0</v>
      </c>
      <c r="AB432" s="54">
        <f t="shared" si="742"/>
        <v>0</v>
      </c>
      <c r="AC432" s="55">
        <v>40</v>
      </c>
      <c r="AD432" s="54" t="e">
        <f t="shared" si="702"/>
        <v>#N/A</v>
      </c>
      <c r="AE432" s="12"/>
      <c r="AF432" s="12"/>
      <c r="AG432" s="12"/>
      <c r="AH432" s="54">
        <f t="shared" si="743"/>
        <v>0</v>
      </c>
      <c r="AI432" s="54">
        <f t="shared" si="744"/>
        <v>0</v>
      </c>
      <c r="AJ432" s="54">
        <f t="shared" si="745"/>
        <v>0</v>
      </c>
      <c r="AK432" s="54">
        <f t="shared" si="746"/>
        <v>0</v>
      </c>
      <c r="AL432" s="54">
        <f t="shared" si="747"/>
        <v>0</v>
      </c>
      <c r="AM432" s="54">
        <f t="shared" si="748"/>
        <v>0</v>
      </c>
      <c r="AN432" s="54">
        <f t="shared" si="749"/>
        <v>0</v>
      </c>
      <c r="AO432" s="54">
        <f t="shared" si="750"/>
        <v>0</v>
      </c>
      <c r="AP432" s="54">
        <f t="shared" si="751"/>
        <v>0</v>
      </c>
      <c r="AQ432" s="54" t="e">
        <f t="shared" si="752"/>
        <v>#DIV/0!</v>
      </c>
      <c r="AR432" s="58">
        <f t="shared" si="753"/>
        <v>0</v>
      </c>
      <c r="AS432" s="1">
        <f t="shared" si="754"/>
        <v>0</v>
      </c>
      <c r="AT432" s="1">
        <f t="shared" si="755"/>
        <v>0</v>
      </c>
      <c r="AU432" s="1">
        <f t="shared" si="756"/>
        <v>0</v>
      </c>
      <c r="AV432" s="1">
        <f t="shared" si="757"/>
        <v>0</v>
      </c>
      <c r="AW432" s="1">
        <f t="shared" si="758"/>
        <v>0</v>
      </c>
      <c r="AX432" s="1">
        <f t="shared" si="759"/>
        <v>0</v>
      </c>
      <c r="AY432" s="1" t="str">
        <f t="shared" si="722"/>
        <v/>
      </c>
      <c r="AZ432" s="1" t="b">
        <f t="shared" si="723"/>
        <v>1</v>
      </c>
      <c r="BA432" s="1" t="str">
        <f t="shared" si="724"/>
        <v/>
      </c>
      <c r="BB432" s="1" t="str">
        <f t="shared" si="725"/>
        <v/>
      </c>
    </row>
    <row r="433" spans="1:54" ht="59.25">
      <c r="A433" s="87"/>
      <c r="B433" s="191" t="s">
        <v>338</v>
      </c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  <c r="AM433" s="191"/>
      <c r="AN433" s="191"/>
      <c r="AO433" s="191"/>
      <c r="AP433" s="191"/>
      <c r="AQ433" s="191"/>
      <c r="AR433" s="86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ht="59.25">
      <c r="A434" s="56"/>
      <c r="B434" s="51" t="s">
        <v>312</v>
      </c>
      <c r="C434" s="109"/>
      <c r="D434" s="194">
        <v>1</v>
      </c>
      <c r="E434" s="195"/>
      <c r="F434" s="195"/>
      <c r="G434" s="195"/>
      <c r="H434" s="196"/>
      <c r="I434" s="131"/>
      <c r="J434" s="131"/>
      <c r="K434" s="131"/>
      <c r="L434" s="131"/>
      <c r="M434" s="131"/>
      <c r="N434" s="131"/>
      <c r="O434" s="52"/>
      <c r="P434" s="194">
        <v>2</v>
      </c>
      <c r="Q434" s="195"/>
      <c r="R434" s="195"/>
      <c r="S434" s="195"/>
      <c r="T434" s="195"/>
      <c r="U434" s="196"/>
      <c r="V434" s="53"/>
      <c r="W434" s="53"/>
      <c r="X434" s="53"/>
      <c r="Y434" s="53"/>
      <c r="Z434" s="52"/>
      <c r="AA434" s="52"/>
      <c r="AB434" s="52"/>
      <c r="AC434" s="194">
        <v>3</v>
      </c>
      <c r="AD434" s="195"/>
      <c r="AE434" s="195"/>
      <c r="AF434" s="195"/>
      <c r="AG434" s="195"/>
      <c r="AH434" s="196"/>
      <c r="AI434" s="52"/>
      <c r="AJ434" s="52"/>
      <c r="AK434" s="52"/>
      <c r="AL434" s="52"/>
      <c r="AM434" s="52"/>
      <c r="AN434" s="52"/>
      <c r="AO434" s="52"/>
      <c r="AP434" s="52"/>
      <c r="AQ434" s="52"/>
      <c r="AR434" s="57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ht="12.75" customHeight="1">
      <c r="A435" s="189"/>
      <c r="B435" s="181" t="s">
        <v>313</v>
      </c>
      <c r="C435" s="181" t="s">
        <v>314</v>
      </c>
      <c r="D435" s="181" t="s">
        <v>315</v>
      </c>
      <c r="E435" s="184" t="s">
        <v>316</v>
      </c>
      <c r="F435" s="185"/>
      <c r="G435" s="185"/>
      <c r="H435" s="186"/>
      <c r="I435" s="129"/>
      <c r="J435" s="129"/>
      <c r="K435" s="129"/>
      <c r="L435" s="129"/>
      <c r="M435" s="129"/>
      <c r="N435" s="129"/>
      <c r="O435" s="54"/>
      <c r="P435" s="181" t="s">
        <v>313</v>
      </c>
      <c r="Q435" s="181" t="s">
        <v>315</v>
      </c>
      <c r="R435" s="184" t="s">
        <v>316</v>
      </c>
      <c r="S435" s="185"/>
      <c r="T435" s="185"/>
      <c r="U435" s="186"/>
      <c r="V435" s="129"/>
      <c r="W435" s="129"/>
      <c r="X435" s="129"/>
      <c r="Y435" s="129"/>
      <c r="Z435" s="54"/>
      <c r="AA435" s="54"/>
      <c r="AB435" s="54"/>
      <c r="AC435" s="181" t="s">
        <v>313</v>
      </c>
      <c r="AD435" s="181" t="s">
        <v>315</v>
      </c>
      <c r="AE435" s="184" t="s">
        <v>316</v>
      </c>
      <c r="AF435" s="185"/>
      <c r="AG435" s="185"/>
      <c r="AH435" s="186"/>
      <c r="AI435" s="54"/>
      <c r="AJ435" s="54"/>
      <c r="AK435" s="54"/>
      <c r="AL435" s="54"/>
      <c r="AM435" s="54"/>
      <c r="AN435" s="54"/>
      <c r="AO435" s="54"/>
      <c r="AP435" s="54" t="s">
        <v>317</v>
      </c>
      <c r="AQ435" s="54"/>
      <c r="AR435" s="58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ht="12.75" customHeight="1">
      <c r="A436" s="190"/>
      <c r="B436" s="182"/>
      <c r="C436" s="182"/>
      <c r="D436" s="182"/>
      <c r="E436" s="129">
        <v>1</v>
      </c>
      <c r="F436" s="129">
        <v>2</v>
      </c>
      <c r="G436" s="129">
        <v>3</v>
      </c>
      <c r="H436" s="129" t="s">
        <v>318</v>
      </c>
      <c r="I436" s="129" t="s">
        <v>319</v>
      </c>
      <c r="J436" s="129" t="s">
        <v>320</v>
      </c>
      <c r="K436" s="129" t="s">
        <v>321</v>
      </c>
      <c r="L436" s="129" t="s">
        <v>322</v>
      </c>
      <c r="M436" s="55" t="s">
        <v>323</v>
      </c>
      <c r="N436" s="55" t="s">
        <v>324</v>
      </c>
      <c r="O436" s="55" t="s">
        <v>325</v>
      </c>
      <c r="P436" s="182"/>
      <c r="Q436" s="182"/>
      <c r="R436" s="129">
        <v>1</v>
      </c>
      <c r="S436" s="129">
        <v>2</v>
      </c>
      <c r="T436" s="129">
        <v>3</v>
      </c>
      <c r="U436" s="129" t="s">
        <v>318</v>
      </c>
      <c r="V436" s="129" t="s">
        <v>319</v>
      </c>
      <c r="W436" s="129" t="s">
        <v>320</v>
      </c>
      <c r="X436" s="129" t="s">
        <v>321</v>
      </c>
      <c r="Y436" s="129" t="s">
        <v>322</v>
      </c>
      <c r="Z436" s="55" t="s">
        <v>323</v>
      </c>
      <c r="AA436" s="55" t="s">
        <v>324</v>
      </c>
      <c r="AB436" s="55" t="s">
        <v>325</v>
      </c>
      <c r="AC436" s="182"/>
      <c r="AD436" s="182"/>
      <c r="AE436" s="129">
        <v>1</v>
      </c>
      <c r="AF436" s="129">
        <v>2</v>
      </c>
      <c r="AG436" s="129">
        <v>3</v>
      </c>
      <c r="AH436" s="129" t="s">
        <v>318</v>
      </c>
      <c r="AI436" s="129" t="s">
        <v>319</v>
      </c>
      <c r="AJ436" s="129" t="s">
        <v>320</v>
      </c>
      <c r="AK436" s="129" t="s">
        <v>321</v>
      </c>
      <c r="AL436" s="129" t="s">
        <v>322</v>
      </c>
      <c r="AM436" s="55" t="s">
        <v>323</v>
      </c>
      <c r="AN436" s="55" t="s">
        <v>324</v>
      </c>
      <c r="AO436" s="55" t="s">
        <v>325</v>
      </c>
      <c r="AP436" s="55" t="s">
        <v>326</v>
      </c>
      <c r="AQ436" s="55" t="s">
        <v>327</v>
      </c>
      <c r="AR436" s="59" t="s">
        <v>319</v>
      </c>
      <c r="AS436" s="8" t="s">
        <v>320</v>
      </c>
      <c r="AT436" s="8" t="s">
        <v>321</v>
      </c>
      <c r="AU436" s="8" t="s">
        <v>322</v>
      </c>
      <c r="AV436" s="68" t="s">
        <v>323</v>
      </c>
      <c r="AW436" s="68" t="s">
        <v>324</v>
      </c>
      <c r="AX436" s="68" t="s">
        <v>325</v>
      </c>
      <c r="AY436" s="1"/>
      <c r="AZ436" s="1"/>
      <c r="BA436" s="1"/>
      <c r="BB436" s="1"/>
    </row>
    <row r="437" spans="1:54" ht="12.75" customHeight="1">
      <c r="A437" s="177" t="s">
        <v>328</v>
      </c>
      <c r="B437" s="55">
        <v>1</v>
      </c>
      <c r="C437" s="55">
        <v>1</v>
      </c>
      <c r="D437" s="54" t="e">
        <f>VLOOKUP((B437*10)+1,'Llistat de jugadors'!$S$3:$AQ$322,25,0)</f>
        <v>#N/A</v>
      </c>
      <c r="E437" s="12"/>
      <c r="F437" s="12"/>
      <c r="G437" s="12"/>
      <c r="H437" s="55">
        <f t="shared" ref="H437:H466" si="760">E437+F437+G437</f>
        <v>0</v>
      </c>
      <c r="I437" s="54">
        <f t="shared" ref="I437:I466" si="761">COUNTIF(E437:G437,10)</f>
        <v>0</v>
      </c>
      <c r="J437" s="54">
        <f t="shared" ref="J437:J466" si="762">COUNTIF(E437:G437,6)</f>
        <v>0</v>
      </c>
      <c r="K437" s="54">
        <f t="shared" ref="K437:K466" si="763">COUNTIF(E437:G437,4)</f>
        <v>0</v>
      </c>
      <c r="L437" s="54">
        <f t="shared" ref="L437:L466" si="764">COUNTIF(E437:G437,3)</f>
        <v>0</v>
      </c>
      <c r="M437" s="54">
        <f t="shared" ref="M437:M466" si="765">COUNTIF(E437:G437,2)</f>
        <v>0</v>
      </c>
      <c r="N437" s="54">
        <f t="shared" ref="N437:N466" si="766">COUNTIF(E437:G437,1)</f>
        <v>0</v>
      </c>
      <c r="O437" s="54">
        <f t="shared" ref="O437:O466" si="767">COUNTIF(E437:G437,0)</f>
        <v>0</v>
      </c>
      <c r="P437" s="55">
        <v>1</v>
      </c>
      <c r="Q437" s="54" t="e">
        <f t="shared" ref="Q437:Q466" si="768">D437</f>
        <v>#N/A</v>
      </c>
      <c r="R437" s="12"/>
      <c r="S437" s="12"/>
      <c r="T437" s="12"/>
      <c r="U437" s="54">
        <f t="shared" ref="U437:U466" si="769">R437+S437+T437</f>
        <v>0</v>
      </c>
      <c r="V437" s="54">
        <f t="shared" ref="V437:V505" si="770">COUNTIF(R437:T437,10)</f>
        <v>0</v>
      </c>
      <c r="W437" s="54">
        <f>COUNTIF($R$5:$T$5,6)</f>
        <v>0</v>
      </c>
      <c r="X437" s="54">
        <f>COUNTIF($R$5:$T$5,4)</f>
        <v>1</v>
      </c>
      <c r="Y437" s="54">
        <f t="shared" ref="Y437:Y466" si="771">COUNTIF(R437:T437,3)</f>
        <v>0</v>
      </c>
      <c r="Z437" s="54">
        <f t="shared" ref="Z437:Z466" si="772">COUNTIF(R437:T437,2)</f>
        <v>0</v>
      </c>
      <c r="AA437" s="54">
        <f t="shared" ref="AA437:AA466" si="773">COUNTIF(R437:T437,1)</f>
        <v>0</v>
      </c>
      <c r="AB437" s="54">
        <f t="shared" ref="AB437:AB466" si="774">COUNTIF(R437:T437,0)</f>
        <v>0</v>
      </c>
      <c r="AC437" s="55">
        <v>1</v>
      </c>
      <c r="AD437" s="54" t="e">
        <f t="shared" ref="AD437:AD476" si="775">Q437</f>
        <v>#N/A</v>
      </c>
      <c r="AE437" s="12"/>
      <c r="AF437" s="12"/>
      <c r="AG437" s="12"/>
      <c r="AH437" s="54">
        <f t="shared" ref="AH437:AH466" si="776">AE437+AF437+AG437</f>
        <v>0</v>
      </c>
      <c r="AI437" s="54">
        <f t="shared" ref="AI437:AI466" si="777">COUNTIF(AE437:AG437,10)</f>
        <v>0</v>
      </c>
      <c r="AJ437" s="54">
        <f t="shared" ref="AJ437:AJ466" si="778">COUNTIF(AE437:AG437,6)</f>
        <v>0</v>
      </c>
      <c r="AK437" s="54">
        <f t="shared" ref="AK437:AK466" si="779">COUNTIF(AE437:AG437,4)</f>
        <v>0</v>
      </c>
      <c r="AL437" s="54">
        <f t="shared" ref="AL437:AL466" si="780">COUNTIF(AE437:AG437,3)</f>
        <v>0</v>
      </c>
      <c r="AM437" s="54">
        <f t="shared" ref="AM437:AM466" si="781">COUNTIF(AE437:AG437,2)</f>
        <v>0</v>
      </c>
      <c r="AN437" s="54">
        <f t="shared" ref="AN437:AN466" si="782">COUNTIF(AE437:AG437,1)</f>
        <v>0</v>
      </c>
      <c r="AO437" s="54">
        <f t="shared" ref="AO437:AO466" si="783">COUNTIF(AE437:AG437,0)</f>
        <v>0</v>
      </c>
      <c r="AP437" s="54">
        <f t="shared" ref="AP437:AP466" si="784">H437+U437+AH437</f>
        <v>0</v>
      </c>
      <c r="AQ437" s="54" t="e">
        <f t="shared" ref="AQ437:AQ466" si="785">AVERAGE(E437:G437,R437:T437,AE437:AG437)</f>
        <v>#DIV/0!</v>
      </c>
      <c r="AR437" s="58">
        <f t="shared" ref="AR437:AR466" si="786">I437+V437+AI437</f>
        <v>0</v>
      </c>
      <c r="AS437" s="1">
        <f t="shared" ref="AS437:AS466" si="787">J437+W437+AJ437</f>
        <v>0</v>
      </c>
      <c r="AT437" s="1">
        <f t="shared" ref="AT437:AT466" si="788">K437+X437+AK437</f>
        <v>1</v>
      </c>
      <c r="AU437" s="1">
        <f t="shared" ref="AU437:AU466" si="789">L437+Y437+AL437</f>
        <v>0</v>
      </c>
      <c r="AV437" s="1">
        <f t="shared" ref="AV437:AV466" si="790">M437+Z437+AM437</f>
        <v>0</v>
      </c>
      <c r="AW437" s="1">
        <f t="shared" ref="AW437:AW466" si="791">N437+AA437+AN437</f>
        <v>0</v>
      </c>
      <c r="AX437" s="1">
        <f t="shared" ref="AX437:AX466" si="792">O437+AB437+AO437</f>
        <v>0</v>
      </c>
      <c r="AY437" s="1" t="str">
        <f t="shared" si="722"/>
        <v/>
      </c>
      <c r="AZ437" s="1" t="b">
        <f t="shared" si="723"/>
        <v>1</v>
      </c>
      <c r="BA437" s="1" t="str">
        <f t="shared" si="724"/>
        <v/>
      </c>
      <c r="BB437" s="1" t="str">
        <f t="shared" si="725"/>
        <v/>
      </c>
    </row>
    <row r="438" spans="1:54" ht="12.75" customHeight="1">
      <c r="A438" s="178"/>
      <c r="B438" s="55">
        <v>2</v>
      </c>
      <c r="C438" s="55">
        <v>2</v>
      </c>
      <c r="D438" s="54" t="e">
        <f>VLOOKUP((B438*10)+1,'Llistat de jugadors'!$S$3:$AQ$322,25,0)</f>
        <v>#N/A</v>
      </c>
      <c r="E438" s="12"/>
      <c r="F438" s="12"/>
      <c r="G438" s="12"/>
      <c r="H438" s="55">
        <f t="shared" si="760"/>
        <v>0</v>
      </c>
      <c r="I438" s="54">
        <f t="shared" si="761"/>
        <v>0</v>
      </c>
      <c r="J438" s="54">
        <f t="shared" si="762"/>
        <v>0</v>
      </c>
      <c r="K438" s="54">
        <f t="shared" si="763"/>
        <v>0</v>
      </c>
      <c r="L438" s="54">
        <f t="shared" si="764"/>
        <v>0</v>
      </c>
      <c r="M438" s="54">
        <f t="shared" si="765"/>
        <v>0</v>
      </c>
      <c r="N438" s="54">
        <f t="shared" si="766"/>
        <v>0</v>
      </c>
      <c r="O438" s="54">
        <f t="shared" si="767"/>
        <v>0</v>
      </c>
      <c r="P438" s="55">
        <v>2</v>
      </c>
      <c r="Q438" s="54" t="e">
        <f t="shared" si="768"/>
        <v>#N/A</v>
      </c>
      <c r="R438" s="12"/>
      <c r="S438" s="12"/>
      <c r="T438" s="12"/>
      <c r="U438" s="54">
        <f t="shared" si="769"/>
        <v>0</v>
      </c>
      <c r="V438" s="54">
        <f t="shared" si="770"/>
        <v>0</v>
      </c>
      <c r="W438" s="54">
        <f t="shared" ref="W438:W466" si="793">COUNTIF(R438:T438,6)</f>
        <v>0</v>
      </c>
      <c r="X438" s="54">
        <f t="shared" ref="X438:X466" si="794">COUNTIF(R438:T438,4)</f>
        <v>0</v>
      </c>
      <c r="Y438" s="54">
        <f t="shared" si="771"/>
        <v>0</v>
      </c>
      <c r="Z438" s="54">
        <f t="shared" si="772"/>
        <v>0</v>
      </c>
      <c r="AA438" s="54">
        <f t="shared" si="773"/>
        <v>0</v>
      </c>
      <c r="AB438" s="54">
        <f t="shared" si="774"/>
        <v>0</v>
      </c>
      <c r="AC438" s="55">
        <v>2</v>
      </c>
      <c r="AD438" s="54" t="e">
        <f t="shared" si="775"/>
        <v>#N/A</v>
      </c>
      <c r="AE438" s="12"/>
      <c r="AF438" s="12"/>
      <c r="AG438" s="12"/>
      <c r="AH438" s="54">
        <f t="shared" si="776"/>
        <v>0</v>
      </c>
      <c r="AI438" s="54">
        <f t="shared" si="777"/>
        <v>0</v>
      </c>
      <c r="AJ438" s="54">
        <f t="shared" si="778"/>
        <v>0</v>
      </c>
      <c r="AK438" s="54">
        <f t="shared" si="779"/>
        <v>0</v>
      </c>
      <c r="AL438" s="54">
        <f t="shared" si="780"/>
        <v>0</v>
      </c>
      <c r="AM438" s="54">
        <f t="shared" si="781"/>
        <v>0</v>
      </c>
      <c r="AN438" s="54">
        <f t="shared" si="782"/>
        <v>0</v>
      </c>
      <c r="AO438" s="54">
        <f t="shared" si="783"/>
        <v>0</v>
      </c>
      <c r="AP438" s="54">
        <f t="shared" si="784"/>
        <v>0</v>
      </c>
      <c r="AQ438" s="54" t="e">
        <f t="shared" si="785"/>
        <v>#DIV/0!</v>
      </c>
      <c r="AR438" s="58">
        <f t="shared" si="786"/>
        <v>0</v>
      </c>
      <c r="AS438" s="1">
        <f t="shared" si="787"/>
        <v>0</v>
      </c>
      <c r="AT438" s="1">
        <f t="shared" si="788"/>
        <v>0</v>
      </c>
      <c r="AU438" s="1">
        <f t="shared" si="789"/>
        <v>0</v>
      </c>
      <c r="AV438" s="1">
        <f t="shared" si="790"/>
        <v>0</v>
      </c>
      <c r="AW438" s="1">
        <f t="shared" si="791"/>
        <v>0</v>
      </c>
      <c r="AX438" s="1">
        <f t="shared" si="792"/>
        <v>0</v>
      </c>
      <c r="AY438" s="1" t="str">
        <f t="shared" si="722"/>
        <v/>
      </c>
      <c r="AZ438" s="1" t="b">
        <f t="shared" si="723"/>
        <v>1</v>
      </c>
      <c r="BA438" s="1" t="str">
        <f t="shared" si="724"/>
        <v/>
      </c>
      <c r="BB438" s="1" t="str">
        <f t="shared" si="725"/>
        <v/>
      </c>
    </row>
    <row r="439" spans="1:54" ht="12.75" customHeight="1">
      <c r="A439" s="178"/>
      <c r="B439" s="55">
        <v>3</v>
      </c>
      <c r="C439" s="55">
        <v>3</v>
      </c>
      <c r="D439" s="54" t="e">
        <f>VLOOKUP((B439*10)+1,'Llistat de jugadors'!$S$3:$AQ$322,25,0)</f>
        <v>#N/A</v>
      </c>
      <c r="E439" s="12"/>
      <c r="F439" s="12"/>
      <c r="G439" s="12"/>
      <c r="H439" s="55">
        <f t="shared" si="760"/>
        <v>0</v>
      </c>
      <c r="I439" s="54">
        <f t="shared" si="761"/>
        <v>0</v>
      </c>
      <c r="J439" s="54">
        <f t="shared" si="762"/>
        <v>0</v>
      </c>
      <c r="K439" s="54">
        <f t="shared" si="763"/>
        <v>0</v>
      </c>
      <c r="L439" s="54">
        <f t="shared" si="764"/>
        <v>0</v>
      </c>
      <c r="M439" s="54">
        <f t="shared" si="765"/>
        <v>0</v>
      </c>
      <c r="N439" s="54">
        <f t="shared" si="766"/>
        <v>0</v>
      </c>
      <c r="O439" s="54">
        <f t="shared" si="767"/>
        <v>0</v>
      </c>
      <c r="P439" s="55">
        <v>3</v>
      </c>
      <c r="Q439" s="54" t="e">
        <f t="shared" si="768"/>
        <v>#N/A</v>
      </c>
      <c r="R439" s="12"/>
      <c r="S439" s="12"/>
      <c r="T439" s="12"/>
      <c r="U439" s="54">
        <f t="shared" si="769"/>
        <v>0</v>
      </c>
      <c r="V439" s="54">
        <f t="shared" si="770"/>
        <v>0</v>
      </c>
      <c r="W439" s="54">
        <f t="shared" si="793"/>
        <v>0</v>
      </c>
      <c r="X439" s="54">
        <f t="shared" si="794"/>
        <v>0</v>
      </c>
      <c r="Y439" s="54">
        <f t="shared" si="771"/>
        <v>0</v>
      </c>
      <c r="Z439" s="54">
        <f t="shared" si="772"/>
        <v>0</v>
      </c>
      <c r="AA439" s="54">
        <f t="shared" si="773"/>
        <v>0</v>
      </c>
      <c r="AB439" s="54">
        <f t="shared" si="774"/>
        <v>0</v>
      </c>
      <c r="AC439" s="55">
        <v>3</v>
      </c>
      <c r="AD439" s="54" t="e">
        <f t="shared" si="775"/>
        <v>#N/A</v>
      </c>
      <c r="AE439" s="12"/>
      <c r="AF439" s="12"/>
      <c r="AG439" s="12"/>
      <c r="AH439" s="54">
        <f t="shared" si="776"/>
        <v>0</v>
      </c>
      <c r="AI439" s="54">
        <f t="shared" si="777"/>
        <v>0</v>
      </c>
      <c r="AJ439" s="54">
        <f t="shared" si="778"/>
        <v>0</v>
      </c>
      <c r="AK439" s="54">
        <f t="shared" si="779"/>
        <v>0</v>
      </c>
      <c r="AL439" s="54">
        <f t="shared" si="780"/>
        <v>0</v>
      </c>
      <c r="AM439" s="54">
        <f t="shared" si="781"/>
        <v>0</v>
      </c>
      <c r="AN439" s="54">
        <f t="shared" si="782"/>
        <v>0</v>
      </c>
      <c r="AO439" s="54">
        <f t="shared" si="783"/>
        <v>0</v>
      </c>
      <c r="AP439" s="54">
        <f t="shared" si="784"/>
        <v>0</v>
      </c>
      <c r="AQ439" s="54" t="e">
        <f t="shared" si="785"/>
        <v>#DIV/0!</v>
      </c>
      <c r="AR439" s="58">
        <f t="shared" si="786"/>
        <v>0</v>
      </c>
      <c r="AS439" s="1">
        <f t="shared" si="787"/>
        <v>0</v>
      </c>
      <c r="AT439" s="1">
        <f t="shared" si="788"/>
        <v>0</v>
      </c>
      <c r="AU439" s="1">
        <f t="shared" si="789"/>
        <v>0</v>
      </c>
      <c r="AV439" s="1">
        <f t="shared" si="790"/>
        <v>0</v>
      </c>
      <c r="AW439" s="1">
        <f t="shared" si="791"/>
        <v>0</v>
      </c>
      <c r="AX439" s="1">
        <f t="shared" si="792"/>
        <v>0</v>
      </c>
      <c r="AY439" s="1" t="str">
        <f t="shared" si="722"/>
        <v/>
      </c>
      <c r="AZ439" s="1" t="b">
        <f t="shared" si="723"/>
        <v>1</v>
      </c>
      <c r="BA439" s="1" t="str">
        <f t="shared" si="724"/>
        <v/>
      </c>
      <c r="BB439" s="1" t="str">
        <f t="shared" si="725"/>
        <v/>
      </c>
    </row>
    <row r="440" spans="1:54" ht="12.75" customHeight="1">
      <c r="A440" s="178"/>
      <c r="B440" s="55">
        <v>4</v>
      </c>
      <c r="C440" s="55">
        <v>4</v>
      </c>
      <c r="D440" s="54" t="e">
        <f>VLOOKUP((B440*10)+1,'Llistat de jugadors'!$S$3:$AQ$322,25,0)</f>
        <v>#N/A</v>
      </c>
      <c r="E440" s="12"/>
      <c r="F440" s="12"/>
      <c r="G440" s="12"/>
      <c r="H440" s="55">
        <f t="shared" si="760"/>
        <v>0</v>
      </c>
      <c r="I440" s="54">
        <f t="shared" si="761"/>
        <v>0</v>
      </c>
      <c r="J440" s="54">
        <f t="shared" si="762"/>
        <v>0</v>
      </c>
      <c r="K440" s="54">
        <f t="shared" si="763"/>
        <v>0</v>
      </c>
      <c r="L440" s="54">
        <f t="shared" si="764"/>
        <v>0</v>
      </c>
      <c r="M440" s="54">
        <f t="shared" si="765"/>
        <v>0</v>
      </c>
      <c r="N440" s="54">
        <f t="shared" si="766"/>
        <v>0</v>
      </c>
      <c r="O440" s="54">
        <f t="shared" si="767"/>
        <v>0</v>
      </c>
      <c r="P440" s="55">
        <v>4</v>
      </c>
      <c r="Q440" s="54" t="e">
        <f t="shared" si="768"/>
        <v>#N/A</v>
      </c>
      <c r="R440" s="12"/>
      <c r="S440" s="12"/>
      <c r="T440" s="12"/>
      <c r="U440" s="54">
        <f t="shared" si="769"/>
        <v>0</v>
      </c>
      <c r="V440" s="54">
        <f t="shared" si="770"/>
        <v>0</v>
      </c>
      <c r="W440" s="54">
        <f t="shared" si="793"/>
        <v>0</v>
      </c>
      <c r="X440" s="54">
        <f t="shared" si="794"/>
        <v>0</v>
      </c>
      <c r="Y440" s="54">
        <f t="shared" si="771"/>
        <v>0</v>
      </c>
      <c r="Z440" s="54">
        <f t="shared" si="772"/>
        <v>0</v>
      </c>
      <c r="AA440" s="54">
        <f t="shared" si="773"/>
        <v>0</v>
      </c>
      <c r="AB440" s="54">
        <f t="shared" si="774"/>
        <v>0</v>
      </c>
      <c r="AC440" s="55">
        <v>4</v>
      </c>
      <c r="AD440" s="54" t="e">
        <f t="shared" si="775"/>
        <v>#N/A</v>
      </c>
      <c r="AE440" s="12"/>
      <c r="AF440" s="12"/>
      <c r="AG440" s="12"/>
      <c r="AH440" s="54">
        <f t="shared" si="776"/>
        <v>0</v>
      </c>
      <c r="AI440" s="54">
        <f t="shared" si="777"/>
        <v>0</v>
      </c>
      <c r="AJ440" s="54">
        <f t="shared" si="778"/>
        <v>0</v>
      </c>
      <c r="AK440" s="54">
        <f t="shared" si="779"/>
        <v>0</v>
      </c>
      <c r="AL440" s="54">
        <f t="shared" si="780"/>
        <v>0</v>
      </c>
      <c r="AM440" s="54">
        <f t="shared" si="781"/>
        <v>0</v>
      </c>
      <c r="AN440" s="54">
        <f t="shared" si="782"/>
        <v>0</v>
      </c>
      <c r="AO440" s="54">
        <f t="shared" si="783"/>
        <v>0</v>
      </c>
      <c r="AP440" s="54">
        <f t="shared" si="784"/>
        <v>0</v>
      </c>
      <c r="AQ440" s="54" t="e">
        <f t="shared" si="785"/>
        <v>#DIV/0!</v>
      </c>
      <c r="AR440" s="58">
        <f t="shared" si="786"/>
        <v>0</v>
      </c>
      <c r="AS440" s="1">
        <f t="shared" si="787"/>
        <v>0</v>
      </c>
      <c r="AT440" s="1">
        <f t="shared" si="788"/>
        <v>0</v>
      </c>
      <c r="AU440" s="1">
        <f t="shared" si="789"/>
        <v>0</v>
      </c>
      <c r="AV440" s="1">
        <f t="shared" si="790"/>
        <v>0</v>
      </c>
      <c r="AW440" s="1">
        <f t="shared" si="791"/>
        <v>0</v>
      </c>
      <c r="AX440" s="1">
        <f t="shared" si="792"/>
        <v>0</v>
      </c>
      <c r="AY440" s="1" t="str">
        <f t="shared" si="722"/>
        <v/>
      </c>
      <c r="AZ440" s="1" t="b">
        <f t="shared" si="723"/>
        <v>1</v>
      </c>
      <c r="BA440" s="1" t="str">
        <f t="shared" si="724"/>
        <v/>
      </c>
      <c r="BB440" s="1" t="str">
        <f t="shared" si="725"/>
        <v/>
      </c>
    </row>
    <row r="441" spans="1:54" ht="12.75" customHeight="1">
      <c r="A441" s="178"/>
      <c r="B441" s="55">
        <v>5</v>
      </c>
      <c r="C441" s="55">
        <v>5</v>
      </c>
      <c r="D441" s="54" t="e">
        <f>VLOOKUP((B441*10)+1,'Llistat de jugadors'!$S$3:$AQ$322,25,0)</f>
        <v>#N/A</v>
      </c>
      <c r="E441" s="13"/>
      <c r="F441" s="13"/>
      <c r="G441" s="13"/>
      <c r="H441" s="55">
        <f t="shared" si="760"/>
        <v>0</v>
      </c>
      <c r="I441" s="54">
        <f t="shared" si="761"/>
        <v>0</v>
      </c>
      <c r="J441" s="54">
        <f t="shared" si="762"/>
        <v>0</v>
      </c>
      <c r="K441" s="54">
        <f t="shared" si="763"/>
        <v>0</v>
      </c>
      <c r="L441" s="54">
        <f t="shared" si="764"/>
        <v>0</v>
      </c>
      <c r="M441" s="54">
        <f t="shared" si="765"/>
        <v>0</v>
      </c>
      <c r="N441" s="54">
        <f t="shared" si="766"/>
        <v>0</v>
      </c>
      <c r="O441" s="54">
        <f t="shared" si="767"/>
        <v>0</v>
      </c>
      <c r="P441" s="55">
        <v>5</v>
      </c>
      <c r="Q441" s="54" t="e">
        <f t="shared" si="768"/>
        <v>#N/A</v>
      </c>
      <c r="R441" s="12"/>
      <c r="S441" s="12"/>
      <c r="T441" s="12"/>
      <c r="U441" s="54">
        <f t="shared" si="769"/>
        <v>0</v>
      </c>
      <c r="V441" s="54">
        <f t="shared" si="770"/>
        <v>0</v>
      </c>
      <c r="W441" s="54">
        <f t="shared" si="793"/>
        <v>0</v>
      </c>
      <c r="X441" s="54">
        <f t="shared" si="794"/>
        <v>0</v>
      </c>
      <c r="Y441" s="54">
        <f t="shared" si="771"/>
        <v>0</v>
      </c>
      <c r="Z441" s="54">
        <f t="shared" si="772"/>
        <v>0</v>
      </c>
      <c r="AA441" s="54">
        <f t="shared" si="773"/>
        <v>0</v>
      </c>
      <c r="AB441" s="54">
        <f t="shared" si="774"/>
        <v>0</v>
      </c>
      <c r="AC441" s="55">
        <v>5</v>
      </c>
      <c r="AD441" s="54" t="e">
        <f t="shared" si="775"/>
        <v>#N/A</v>
      </c>
      <c r="AE441" s="12"/>
      <c r="AF441" s="12"/>
      <c r="AG441" s="12"/>
      <c r="AH441" s="54">
        <f t="shared" si="776"/>
        <v>0</v>
      </c>
      <c r="AI441" s="54">
        <f t="shared" si="777"/>
        <v>0</v>
      </c>
      <c r="AJ441" s="54">
        <f t="shared" si="778"/>
        <v>0</v>
      </c>
      <c r="AK441" s="54">
        <f t="shared" si="779"/>
        <v>0</v>
      </c>
      <c r="AL441" s="54">
        <f t="shared" si="780"/>
        <v>0</v>
      </c>
      <c r="AM441" s="54">
        <f t="shared" si="781"/>
        <v>0</v>
      </c>
      <c r="AN441" s="54">
        <f t="shared" si="782"/>
        <v>0</v>
      </c>
      <c r="AO441" s="54">
        <f t="shared" si="783"/>
        <v>0</v>
      </c>
      <c r="AP441" s="54">
        <f t="shared" si="784"/>
        <v>0</v>
      </c>
      <c r="AQ441" s="54" t="e">
        <f t="shared" si="785"/>
        <v>#DIV/0!</v>
      </c>
      <c r="AR441" s="58">
        <f t="shared" si="786"/>
        <v>0</v>
      </c>
      <c r="AS441" s="1">
        <f t="shared" si="787"/>
        <v>0</v>
      </c>
      <c r="AT441" s="1">
        <f t="shared" si="788"/>
        <v>0</v>
      </c>
      <c r="AU441" s="1">
        <f t="shared" si="789"/>
        <v>0</v>
      </c>
      <c r="AV441" s="1">
        <f t="shared" si="790"/>
        <v>0</v>
      </c>
      <c r="AW441" s="1">
        <f t="shared" si="791"/>
        <v>0</v>
      </c>
      <c r="AX441" s="1">
        <f t="shared" si="792"/>
        <v>0</v>
      </c>
      <c r="AY441" s="1" t="str">
        <f t="shared" si="722"/>
        <v/>
      </c>
      <c r="AZ441" s="1" t="b">
        <f t="shared" si="723"/>
        <v>1</v>
      </c>
      <c r="BA441" s="1" t="str">
        <f t="shared" si="724"/>
        <v/>
      </c>
      <c r="BB441" s="1" t="str">
        <f t="shared" si="725"/>
        <v/>
      </c>
    </row>
    <row r="442" spans="1:54" ht="12.75" customHeight="1">
      <c r="A442" s="178"/>
      <c r="B442" s="55">
        <v>6</v>
      </c>
      <c r="C442" s="55">
        <v>6</v>
      </c>
      <c r="D442" s="54" t="e">
        <f>VLOOKUP((B442*10)+1,'Llistat de jugadors'!$S$3:$AQ$322,25,0)</f>
        <v>#N/A</v>
      </c>
      <c r="E442" s="13"/>
      <c r="F442" s="13"/>
      <c r="G442" s="13"/>
      <c r="H442" s="55">
        <f t="shared" si="760"/>
        <v>0</v>
      </c>
      <c r="I442" s="54">
        <f t="shared" si="761"/>
        <v>0</v>
      </c>
      <c r="J442" s="54">
        <f t="shared" si="762"/>
        <v>0</v>
      </c>
      <c r="K442" s="54">
        <f t="shared" si="763"/>
        <v>0</v>
      </c>
      <c r="L442" s="54">
        <f t="shared" si="764"/>
        <v>0</v>
      </c>
      <c r="M442" s="54">
        <f t="shared" si="765"/>
        <v>0</v>
      </c>
      <c r="N442" s="54">
        <f t="shared" si="766"/>
        <v>0</v>
      </c>
      <c r="O442" s="54">
        <f t="shared" si="767"/>
        <v>0</v>
      </c>
      <c r="P442" s="55">
        <v>6</v>
      </c>
      <c r="Q442" s="54" t="e">
        <f t="shared" si="768"/>
        <v>#N/A</v>
      </c>
      <c r="R442" s="12"/>
      <c r="S442" s="12"/>
      <c r="T442" s="12"/>
      <c r="U442" s="54">
        <f t="shared" si="769"/>
        <v>0</v>
      </c>
      <c r="V442" s="54">
        <f t="shared" si="770"/>
        <v>0</v>
      </c>
      <c r="W442" s="54">
        <f t="shared" si="793"/>
        <v>0</v>
      </c>
      <c r="X442" s="54">
        <f t="shared" si="794"/>
        <v>0</v>
      </c>
      <c r="Y442" s="54">
        <f t="shared" si="771"/>
        <v>0</v>
      </c>
      <c r="Z442" s="54">
        <f t="shared" si="772"/>
        <v>0</v>
      </c>
      <c r="AA442" s="54">
        <f t="shared" si="773"/>
        <v>0</v>
      </c>
      <c r="AB442" s="54">
        <f t="shared" si="774"/>
        <v>0</v>
      </c>
      <c r="AC442" s="55">
        <v>6</v>
      </c>
      <c r="AD442" s="54" t="e">
        <f t="shared" si="775"/>
        <v>#N/A</v>
      </c>
      <c r="AE442" s="12"/>
      <c r="AF442" s="12"/>
      <c r="AG442" s="12"/>
      <c r="AH442" s="54">
        <f t="shared" si="776"/>
        <v>0</v>
      </c>
      <c r="AI442" s="54">
        <f t="shared" si="777"/>
        <v>0</v>
      </c>
      <c r="AJ442" s="54">
        <f t="shared" si="778"/>
        <v>0</v>
      </c>
      <c r="AK442" s="54">
        <f t="shared" si="779"/>
        <v>0</v>
      </c>
      <c r="AL442" s="54">
        <f t="shared" si="780"/>
        <v>0</v>
      </c>
      <c r="AM442" s="54">
        <f t="shared" si="781"/>
        <v>0</v>
      </c>
      <c r="AN442" s="54">
        <f t="shared" si="782"/>
        <v>0</v>
      </c>
      <c r="AO442" s="54">
        <f t="shared" si="783"/>
        <v>0</v>
      </c>
      <c r="AP442" s="54">
        <f t="shared" si="784"/>
        <v>0</v>
      </c>
      <c r="AQ442" s="54" t="e">
        <f t="shared" si="785"/>
        <v>#DIV/0!</v>
      </c>
      <c r="AR442" s="58">
        <f t="shared" si="786"/>
        <v>0</v>
      </c>
      <c r="AS442" s="1">
        <f t="shared" si="787"/>
        <v>0</v>
      </c>
      <c r="AT442" s="1">
        <f t="shared" si="788"/>
        <v>0</v>
      </c>
      <c r="AU442" s="1">
        <f t="shared" si="789"/>
        <v>0</v>
      </c>
      <c r="AV442" s="1">
        <f t="shared" si="790"/>
        <v>0</v>
      </c>
      <c r="AW442" s="1">
        <f t="shared" si="791"/>
        <v>0</v>
      </c>
      <c r="AX442" s="1">
        <f t="shared" si="792"/>
        <v>0</v>
      </c>
      <c r="AY442" s="1" t="str">
        <f t="shared" si="722"/>
        <v/>
      </c>
      <c r="AZ442" s="1" t="b">
        <f t="shared" si="723"/>
        <v>1</v>
      </c>
      <c r="BA442" s="1" t="str">
        <f t="shared" si="724"/>
        <v/>
      </c>
      <c r="BB442" s="1" t="str">
        <f t="shared" si="725"/>
        <v/>
      </c>
    </row>
    <row r="443" spans="1:54" ht="12.75" customHeight="1">
      <c r="A443" s="178"/>
      <c r="B443" s="55">
        <v>7</v>
      </c>
      <c r="C443" s="55">
        <v>7</v>
      </c>
      <c r="D443" s="54" t="e">
        <f>VLOOKUP((B443*10)+1,'Llistat de jugadors'!$S$3:$AQ$322,25,0)</f>
        <v>#N/A</v>
      </c>
      <c r="E443" s="13"/>
      <c r="F443" s="13"/>
      <c r="G443" s="13"/>
      <c r="H443" s="55">
        <f t="shared" si="760"/>
        <v>0</v>
      </c>
      <c r="I443" s="54">
        <f t="shared" si="761"/>
        <v>0</v>
      </c>
      <c r="J443" s="54">
        <f t="shared" si="762"/>
        <v>0</v>
      </c>
      <c r="K443" s="54">
        <f t="shared" si="763"/>
        <v>0</v>
      </c>
      <c r="L443" s="54">
        <f t="shared" si="764"/>
        <v>0</v>
      </c>
      <c r="M443" s="54">
        <f t="shared" si="765"/>
        <v>0</v>
      </c>
      <c r="N443" s="54">
        <f t="shared" si="766"/>
        <v>0</v>
      </c>
      <c r="O443" s="54">
        <f t="shared" si="767"/>
        <v>0</v>
      </c>
      <c r="P443" s="55">
        <v>7</v>
      </c>
      <c r="Q443" s="54" t="e">
        <f t="shared" si="768"/>
        <v>#N/A</v>
      </c>
      <c r="R443" s="12"/>
      <c r="S443" s="12"/>
      <c r="T443" s="12"/>
      <c r="U443" s="54">
        <f t="shared" si="769"/>
        <v>0</v>
      </c>
      <c r="V443" s="54">
        <f t="shared" si="770"/>
        <v>0</v>
      </c>
      <c r="W443" s="54">
        <f t="shared" si="793"/>
        <v>0</v>
      </c>
      <c r="X443" s="54">
        <f t="shared" si="794"/>
        <v>0</v>
      </c>
      <c r="Y443" s="54">
        <f t="shared" si="771"/>
        <v>0</v>
      </c>
      <c r="Z443" s="54">
        <f t="shared" si="772"/>
        <v>0</v>
      </c>
      <c r="AA443" s="54">
        <f t="shared" si="773"/>
        <v>0</v>
      </c>
      <c r="AB443" s="54">
        <f t="shared" si="774"/>
        <v>0</v>
      </c>
      <c r="AC443" s="55">
        <v>7</v>
      </c>
      <c r="AD443" s="54" t="e">
        <f t="shared" si="775"/>
        <v>#N/A</v>
      </c>
      <c r="AE443" s="12"/>
      <c r="AF443" s="12"/>
      <c r="AG443" s="12"/>
      <c r="AH443" s="54">
        <f t="shared" si="776"/>
        <v>0</v>
      </c>
      <c r="AI443" s="54">
        <f t="shared" si="777"/>
        <v>0</v>
      </c>
      <c r="AJ443" s="54">
        <f t="shared" si="778"/>
        <v>0</v>
      </c>
      <c r="AK443" s="54">
        <f t="shared" si="779"/>
        <v>0</v>
      </c>
      <c r="AL443" s="54">
        <f t="shared" si="780"/>
        <v>0</v>
      </c>
      <c r="AM443" s="54">
        <f t="shared" si="781"/>
        <v>0</v>
      </c>
      <c r="AN443" s="54">
        <f t="shared" si="782"/>
        <v>0</v>
      </c>
      <c r="AO443" s="54">
        <f t="shared" si="783"/>
        <v>0</v>
      </c>
      <c r="AP443" s="54">
        <f t="shared" si="784"/>
        <v>0</v>
      </c>
      <c r="AQ443" s="54" t="e">
        <f t="shared" si="785"/>
        <v>#DIV/0!</v>
      </c>
      <c r="AR443" s="58">
        <f t="shared" si="786"/>
        <v>0</v>
      </c>
      <c r="AS443" s="1">
        <f t="shared" si="787"/>
        <v>0</v>
      </c>
      <c r="AT443" s="1">
        <f t="shared" si="788"/>
        <v>0</v>
      </c>
      <c r="AU443" s="1">
        <f t="shared" si="789"/>
        <v>0</v>
      </c>
      <c r="AV443" s="1">
        <f t="shared" si="790"/>
        <v>0</v>
      </c>
      <c r="AW443" s="1">
        <f t="shared" si="791"/>
        <v>0</v>
      </c>
      <c r="AX443" s="1">
        <f t="shared" si="792"/>
        <v>0</v>
      </c>
      <c r="AY443" s="1" t="str">
        <f t="shared" si="722"/>
        <v/>
      </c>
      <c r="AZ443" s="1" t="b">
        <f t="shared" si="723"/>
        <v>1</v>
      </c>
      <c r="BA443" s="1" t="str">
        <f t="shared" si="724"/>
        <v/>
      </c>
      <c r="BB443" s="1" t="str">
        <f t="shared" si="725"/>
        <v/>
      </c>
    </row>
    <row r="444" spans="1:54" ht="12.75" customHeight="1">
      <c r="A444" s="178"/>
      <c r="B444" s="55">
        <v>8</v>
      </c>
      <c r="C444" s="55">
        <v>8</v>
      </c>
      <c r="D444" s="54" t="e">
        <f>VLOOKUP((B444*10)+1,'Llistat de jugadors'!$S$3:$AQ$322,25,0)</f>
        <v>#N/A</v>
      </c>
      <c r="E444" s="13"/>
      <c r="F444" s="13"/>
      <c r="G444" s="13"/>
      <c r="H444" s="55">
        <f t="shared" si="760"/>
        <v>0</v>
      </c>
      <c r="I444" s="54">
        <f t="shared" si="761"/>
        <v>0</v>
      </c>
      <c r="J444" s="54">
        <f t="shared" si="762"/>
        <v>0</v>
      </c>
      <c r="K444" s="54">
        <f t="shared" si="763"/>
        <v>0</v>
      </c>
      <c r="L444" s="54">
        <f t="shared" si="764"/>
        <v>0</v>
      </c>
      <c r="M444" s="54">
        <f t="shared" si="765"/>
        <v>0</v>
      </c>
      <c r="N444" s="54">
        <f t="shared" si="766"/>
        <v>0</v>
      </c>
      <c r="O444" s="54">
        <f t="shared" si="767"/>
        <v>0</v>
      </c>
      <c r="P444" s="55">
        <v>8</v>
      </c>
      <c r="Q444" s="54" t="e">
        <f t="shared" si="768"/>
        <v>#N/A</v>
      </c>
      <c r="R444" s="12"/>
      <c r="S444" s="12"/>
      <c r="T444" s="12"/>
      <c r="U444" s="54">
        <f t="shared" si="769"/>
        <v>0</v>
      </c>
      <c r="V444" s="54">
        <f t="shared" si="770"/>
        <v>0</v>
      </c>
      <c r="W444" s="54">
        <f t="shared" si="793"/>
        <v>0</v>
      </c>
      <c r="X444" s="54">
        <f t="shared" si="794"/>
        <v>0</v>
      </c>
      <c r="Y444" s="54">
        <f t="shared" si="771"/>
        <v>0</v>
      </c>
      <c r="Z444" s="54">
        <f t="shared" si="772"/>
        <v>0</v>
      </c>
      <c r="AA444" s="54">
        <f t="shared" si="773"/>
        <v>0</v>
      </c>
      <c r="AB444" s="54">
        <f t="shared" si="774"/>
        <v>0</v>
      </c>
      <c r="AC444" s="55">
        <v>8</v>
      </c>
      <c r="AD444" s="54" t="e">
        <f t="shared" si="775"/>
        <v>#N/A</v>
      </c>
      <c r="AE444" s="12"/>
      <c r="AF444" s="12"/>
      <c r="AG444" s="12"/>
      <c r="AH444" s="54">
        <f t="shared" si="776"/>
        <v>0</v>
      </c>
      <c r="AI444" s="54">
        <f t="shared" si="777"/>
        <v>0</v>
      </c>
      <c r="AJ444" s="54">
        <f t="shared" si="778"/>
        <v>0</v>
      </c>
      <c r="AK444" s="54">
        <f t="shared" si="779"/>
        <v>0</v>
      </c>
      <c r="AL444" s="54">
        <f t="shared" si="780"/>
        <v>0</v>
      </c>
      <c r="AM444" s="54">
        <f t="shared" si="781"/>
        <v>0</v>
      </c>
      <c r="AN444" s="54">
        <f t="shared" si="782"/>
        <v>0</v>
      </c>
      <c r="AO444" s="54">
        <f t="shared" si="783"/>
        <v>0</v>
      </c>
      <c r="AP444" s="54">
        <f t="shared" si="784"/>
        <v>0</v>
      </c>
      <c r="AQ444" s="54" t="e">
        <f t="shared" si="785"/>
        <v>#DIV/0!</v>
      </c>
      <c r="AR444" s="58">
        <f t="shared" si="786"/>
        <v>0</v>
      </c>
      <c r="AS444" s="1">
        <f t="shared" si="787"/>
        <v>0</v>
      </c>
      <c r="AT444" s="1">
        <f t="shared" si="788"/>
        <v>0</v>
      </c>
      <c r="AU444" s="1">
        <f t="shared" si="789"/>
        <v>0</v>
      </c>
      <c r="AV444" s="1">
        <f t="shared" si="790"/>
        <v>0</v>
      </c>
      <c r="AW444" s="1">
        <f t="shared" si="791"/>
        <v>0</v>
      </c>
      <c r="AX444" s="1">
        <f t="shared" si="792"/>
        <v>0</v>
      </c>
      <c r="AY444" s="1" t="str">
        <f t="shared" si="722"/>
        <v/>
      </c>
      <c r="AZ444" s="1" t="b">
        <f t="shared" si="723"/>
        <v>1</v>
      </c>
      <c r="BA444" s="1" t="str">
        <f t="shared" si="724"/>
        <v/>
      </c>
      <c r="BB444" s="1" t="str">
        <f t="shared" si="725"/>
        <v/>
      </c>
    </row>
    <row r="445" spans="1:54" ht="12.75" customHeight="1">
      <c r="A445" s="178"/>
      <c r="B445" s="55">
        <v>9</v>
      </c>
      <c r="C445" s="55">
        <v>9</v>
      </c>
      <c r="D445" s="54" t="e">
        <f>VLOOKUP((B445*10)+1,'Llistat de jugadors'!$S$3:$AQ$322,25,0)</f>
        <v>#N/A</v>
      </c>
      <c r="E445" s="13"/>
      <c r="F445" s="13"/>
      <c r="G445" s="13"/>
      <c r="H445" s="55">
        <f t="shared" si="760"/>
        <v>0</v>
      </c>
      <c r="I445" s="54">
        <f t="shared" si="761"/>
        <v>0</v>
      </c>
      <c r="J445" s="54">
        <f t="shared" si="762"/>
        <v>0</v>
      </c>
      <c r="K445" s="54">
        <f t="shared" si="763"/>
        <v>0</v>
      </c>
      <c r="L445" s="54">
        <f t="shared" si="764"/>
        <v>0</v>
      </c>
      <c r="M445" s="54">
        <f t="shared" si="765"/>
        <v>0</v>
      </c>
      <c r="N445" s="54">
        <f t="shared" si="766"/>
        <v>0</v>
      </c>
      <c r="O445" s="54">
        <f t="shared" si="767"/>
        <v>0</v>
      </c>
      <c r="P445" s="55">
        <v>9</v>
      </c>
      <c r="Q445" s="54" t="e">
        <f t="shared" si="768"/>
        <v>#N/A</v>
      </c>
      <c r="R445" s="12"/>
      <c r="S445" s="12"/>
      <c r="T445" s="12"/>
      <c r="U445" s="54">
        <f t="shared" si="769"/>
        <v>0</v>
      </c>
      <c r="V445" s="54">
        <f t="shared" si="770"/>
        <v>0</v>
      </c>
      <c r="W445" s="54">
        <f t="shared" si="793"/>
        <v>0</v>
      </c>
      <c r="X445" s="54">
        <f t="shared" si="794"/>
        <v>0</v>
      </c>
      <c r="Y445" s="54">
        <f t="shared" si="771"/>
        <v>0</v>
      </c>
      <c r="Z445" s="54">
        <f t="shared" si="772"/>
        <v>0</v>
      </c>
      <c r="AA445" s="54">
        <f t="shared" si="773"/>
        <v>0</v>
      </c>
      <c r="AB445" s="54">
        <f t="shared" si="774"/>
        <v>0</v>
      </c>
      <c r="AC445" s="55">
        <v>9</v>
      </c>
      <c r="AD445" s="54" t="e">
        <f t="shared" si="775"/>
        <v>#N/A</v>
      </c>
      <c r="AE445" s="12"/>
      <c r="AF445" s="12"/>
      <c r="AG445" s="12"/>
      <c r="AH445" s="54">
        <f t="shared" si="776"/>
        <v>0</v>
      </c>
      <c r="AI445" s="54">
        <f t="shared" si="777"/>
        <v>0</v>
      </c>
      <c r="AJ445" s="54">
        <f t="shared" si="778"/>
        <v>0</v>
      </c>
      <c r="AK445" s="54">
        <f t="shared" si="779"/>
        <v>0</v>
      </c>
      <c r="AL445" s="54">
        <f t="shared" si="780"/>
        <v>0</v>
      </c>
      <c r="AM445" s="54">
        <f t="shared" si="781"/>
        <v>0</v>
      </c>
      <c r="AN445" s="54">
        <f t="shared" si="782"/>
        <v>0</v>
      </c>
      <c r="AO445" s="54">
        <f t="shared" si="783"/>
        <v>0</v>
      </c>
      <c r="AP445" s="54">
        <f t="shared" si="784"/>
        <v>0</v>
      </c>
      <c r="AQ445" s="54" t="e">
        <f t="shared" si="785"/>
        <v>#DIV/0!</v>
      </c>
      <c r="AR445" s="58">
        <f t="shared" si="786"/>
        <v>0</v>
      </c>
      <c r="AS445" s="1">
        <f t="shared" si="787"/>
        <v>0</v>
      </c>
      <c r="AT445" s="1">
        <f t="shared" si="788"/>
        <v>0</v>
      </c>
      <c r="AU445" s="1">
        <f t="shared" si="789"/>
        <v>0</v>
      </c>
      <c r="AV445" s="1">
        <f t="shared" si="790"/>
        <v>0</v>
      </c>
      <c r="AW445" s="1">
        <f t="shared" si="791"/>
        <v>0</v>
      </c>
      <c r="AX445" s="1">
        <f t="shared" si="792"/>
        <v>0</v>
      </c>
      <c r="AY445" s="1" t="str">
        <f t="shared" si="722"/>
        <v/>
      </c>
      <c r="AZ445" s="1" t="b">
        <f t="shared" si="723"/>
        <v>1</v>
      </c>
      <c r="BA445" s="1" t="str">
        <f t="shared" si="724"/>
        <v/>
      </c>
      <c r="BB445" s="1" t="str">
        <f t="shared" si="725"/>
        <v/>
      </c>
    </row>
    <row r="446" spans="1:54" ht="12.75" customHeight="1">
      <c r="A446" s="178"/>
      <c r="B446" s="55">
        <v>10</v>
      </c>
      <c r="C446" s="55">
        <v>10</v>
      </c>
      <c r="D446" s="54" t="e">
        <f>VLOOKUP((B446*10)+1,'Llistat de jugadors'!$S$3:$AQ$322,25,0)</f>
        <v>#N/A</v>
      </c>
      <c r="E446" s="13"/>
      <c r="F446" s="13"/>
      <c r="G446" s="13"/>
      <c r="H446" s="55">
        <f t="shared" si="760"/>
        <v>0</v>
      </c>
      <c r="I446" s="54">
        <f t="shared" si="761"/>
        <v>0</v>
      </c>
      <c r="J446" s="54">
        <f t="shared" si="762"/>
        <v>0</v>
      </c>
      <c r="K446" s="54">
        <f t="shared" si="763"/>
        <v>0</v>
      </c>
      <c r="L446" s="54">
        <f t="shared" si="764"/>
        <v>0</v>
      </c>
      <c r="M446" s="54">
        <f t="shared" si="765"/>
        <v>0</v>
      </c>
      <c r="N446" s="54">
        <f t="shared" si="766"/>
        <v>0</v>
      </c>
      <c r="O446" s="54">
        <f t="shared" si="767"/>
        <v>0</v>
      </c>
      <c r="P446" s="55">
        <v>10</v>
      </c>
      <c r="Q446" s="54" t="e">
        <f t="shared" si="768"/>
        <v>#N/A</v>
      </c>
      <c r="R446" s="12"/>
      <c r="S446" s="12"/>
      <c r="T446" s="12"/>
      <c r="U446" s="54">
        <f t="shared" si="769"/>
        <v>0</v>
      </c>
      <c r="V446" s="54">
        <f t="shared" si="770"/>
        <v>0</v>
      </c>
      <c r="W446" s="54">
        <f t="shared" si="793"/>
        <v>0</v>
      </c>
      <c r="X446" s="54">
        <f t="shared" si="794"/>
        <v>0</v>
      </c>
      <c r="Y446" s="54">
        <f t="shared" si="771"/>
        <v>0</v>
      </c>
      <c r="Z446" s="54">
        <f t="shared" si="772"/>
        <v>0</v>
      </c>
      <c r="AA446" s="54">
        <f t="shared" si="773"/>
        <v>0</v>
      </c>
      <c r="AB446" s="54">
        <f t="shared" si="774"/>
        <v>0</v>
      </c>
      <c r="AC446" s="55">
        <v>10</v>
      </c>
      <c r="AD446" s="54" t="e">
        <f t="shared" si="775"/>
        <v>#N/A</v>
      </c>
      <c r="AE446" s="12"/>
      <c r="AF446" s="12"/>
      <c r="AG446" s="12"/>
      <c r="AH446" s="54">
        <f t="shared" si="776"/>
        <v>0</v>
      </c>
      <c r="AI446" s="54">
        <f t="shared" si="777"/>
        <v>0</v>
      </c>
      <c r="AJ446" s="54">
        <f t="shared" si="778"/>
        <v>0</v>
      </c>
      <c r="AK446" s="54">
        <f t="shared" si="779"/>
        <v>0</v>
      </c>
      <c r="AL446" s="54">
        <f t="shared" si="780"/>
        <v>0</v>
      </c>
      <c r="AM446" s="54">
        <f t="shared" si="781"/>
        <v>0</v>
      </c>
      <c r="AN446" s="54">
        <f t="shared" si="782"/>
        <v>0</v>
      </c>
      <c r="AO446" s="54">
        <f t="shared" si="783"/>
        <v>0</v>
      </c>
      <c r="AP446" s="54">
        <f t="shared" si="784"/>
        <v>0</v>
      </c>
      <c r="AQ446" s="54" t="e">
        <f t="shared" si="785"/>
        <v>#DIV/0!</v>
      </c>
      <c r="AR446" s="58">
        <f t="shared" si="786"/>
        <v>0</v>
      </c>
      <c r="AS446" s="1">
        <f t="shared" si="787"/>
        <v>0</v>
      </c>
      <c r="AT446" s="1">
        <f t="shared" si="788"/>
        <v>0</v>
      </c>
      <c r="AU446" s="1">
        <f t="shared" si="789"/>
        <v>0</v>
      </c>
      <c r="AV446" s="1">
        <f t="shared" si="790"/>
        <v>0</v>
      </c>
      <c r="AW446" s="1">
        <f t="shared" si="791"/>
        <v>0</v>
      </c>
      <c r="AX446" s="1">
        <f t="shared" si="792"/>
        <v>0</v>
      </c>
      <c r="AY446" s="1" t="str">
        <f t="shared" si="722"/>
        <v/>
      </c>
      <c r="AZ446" s="1" t="b">
        <f t="shared" si="723"/>
        <v>1</v>
      </c>
      <c r="BA446" s="1" t="str">
        <f t="shared" si="724"/>
        <v/>
      </c>
      <c r="BB446" s="1" t="str">
        <f t="shared" si="725"/>
        <v/>
      </c>
    </row>
    <row r="447" spans="1:54" ht="12.75" customHeight="1">
      <c r="A447" s="178"/>
      <c r="B447" s="55">
        <v>11</v>
      </c>
      <c r="C447" s="55">
        <v>11</v>
      </c>
      <c r="D447" s="54" t="e">
        <f>VLOOKUP((B447*10)+1,'Llistat de jugadors'!$S$3:$AQ$322,25,0)</f>
        <v>#N/A</v>
      </c>
      <c r="E447" s="13"/>
      <c r="F447" s="13"/>
      <c r="G447" s="13"/>
      <c r="H447" s="55">
        <f t="shared" si="760"/>
        <v>0</v>
      </c>
      <c r="I447" s="54">
        <f t="shared" si="761"/>
        <v>0</v>
      </c>
      <c r="J447" s="54">
        <f t="shared" si="762"/>
        <v>0</v>
      </c>
      <c r="K447" s="54">
        <f t="shared" si="763"/>
        <v>0</v>
      </c>
      <c r="L447" s="54">
        <f t="shared" si="764"/>
        <v>0</v>
      </c>
      <c r="M447" s="54">
        <f t="shared" si="765"/>
        <v>0</v>
      </c>
      <c r="N447" s="54">
        <f t="shared" si="766"/>
        <v>0</v>
      </c>
      <c r="O447" s="54">
        <f t="shared" si="767"/>
        <v>0</v>
      </c>
      <c r="P447" s="55">
        <v>11</v>
      </c>
      <c r="Q447" s="54" t="e">
        <f t="shared" si="768"/>
        <v>#N/A</v>
      </c>
      <c r="R447" s="12"/>
      <c r="S447" s="12"/>
      <c r="T447" s="12"/>
      <c r="U447" s="54">
        <f t="shared" si="769"/>
        <v>0</v>
      </c>
      <c r="V447" s="54">
        <f t="shared" si="770"/>
        <v>0</v>
      </c>
      <c r="W447" s="54">
        <f t="shared" si="793"/>
        <v>0</v>
      </c>
      <c r="X447" s="54">
        <f t="shared" si="794"/>
        <v>0</v>
      </c>
      <c r="Y447" s="54">
        <f t="shared" si="771"/>
        <v>0</v>
      </c>
      <c r="Z447" s="54">
        <f t="shared" si="772"/>
        <v>0</v>
      </c>
      <c r="AA447" s="54">
        <f t="shared" si="773"/>
        <v>0</v>
      </c>
      <c r="AB447" s="54">
        <f t="shared" si="774"/>
        <v>0</v>
      </c>
      <c r="AC447" s="55">
        <v>11</v>
      </c>
      <c r="AD447" s="54" t="e">
        <f t="shared" si="775"/>
        <v>#N/A</v>
      </c>
      <c r="AE447" s="12"/>
      <c r="AF447" s="12"/>
      <c r="AG447" s="12"/>
      <c r="AH447" s="54">
        <f t="shared" si="776"/>
        <v>0</v>
      </c>
      <c r="AI447" s="54">
        <f t="shared" si="777"/>
        <v>0</v>
      </c>
      <c r="AJ447" s="54">
        <f t="shared" si="778"/>
        <v>0</v>
      </c>
      <c r="AK447" s="54">
        <f t="shared" si="779"/>
        <v>0</v>
      </c>
      <c r="AL447" s="54">
        <f t="shared" si="780"/>
        <v>0</v>
      </c>
      <c r="AM447" s="54">
        <f t="shared" si="781"/>
        <v>0</v>
      </c>
      <c r="AN447" s="54">
        <f t="shared" si="782"/>
        <v>0</v>
      </c>
      <c r="AO447" s="54">
        <f t="shared" si="783"/>
        <v>0</v>
      </c>
      <c r="AP447" s="54">
        <f t="shared" si="784"/>
        <v>0</v>
      </c>
      <c r="AQ447" s="54" t="e">
        <f t="shared" si="785"/>
        <v>#DIV/0!</v>
      </c>
      <c r="AR447" s="58">
        <f t="shared" si="786"/>
        <v>0</v>
      </c>
      <c r="AS447" s="1">
        <f t="shared" si="787"/>
        <v>0</v>
      </c>
      <c r="AT447" s="1">
        <f t="shared" si="788"/>
        <v>0</v>
      </c>
      <c r="AU447" s="1">
        <f t="shared" si="789"/>
        <v>0</v>
      </c>
      <c r="AV447" s="1">
        <f t="shared" si="790"/>
        <v>0</v>
      </c>
      <c r="AW447" s="1">
        <f t="shared" si="791"/>
        <v>0</v>
      </c>
      <c r="AX447" s="1">
        <f t="shared" si="792"/>
        <v>0</v>
      </c>
      <c r="AY447" s="1" t="str">
        <f t="shared" si="722"/>
        <v/>
      </c>
      <c r="AZ447" s="1" t="b">
        <f t="shared" si="723"/>
        <v>1</v>
      </c>
      <c r="BA447" s="1" t="str">
        <f t="shared" si="724"/>
        <v/>
      </c>
      <c r="BB447" s="1" t="str">
        <f t="shared" si="725"/>
        <v/>
      </c>
    </row>
    <row r="448" spans="1:54" ht="12.75" customHeight="1">
      <c r="A448" s="178"/>
      <c r="B448" s="55">
        <v>12</v>
      </c>
      <c r="C448" s="55">
        <v>12</v>
      </c>
      <c r="D448" s="54" t="e">
        <f>VLOOKUP((B448*10)+1,'Llistat de jugadors'!$S$3:$AQ$322,25,0)</f>
        <v>#N/A</v>
      </c>
      <c r="E448" s="13"/>
      <c r="F448" s="13"/>
      <c r="G448" s="13"/>
      <c r="H448" s="55">
        <f t="shared" si="760"/>
        <v>0</v>
      </c>
      <c r="I448" s="54">
        <f t="shared" si="761"/>
        <v>0</v>
      </c>
      <c r="J448" s="54">
        <f t="shared" si="762"/>
        <v>0</v>
      </c>
      <c r="K448" s="54">
        <f t="shared" si="763"/>
        <v>0</v>
      </c>
      <c r="L448" s="54">
        <f t="shared" si="764"/>
        <v>0</v>
      </c>
      <c r="M448" s="54">
        <f t="shared" si="765"/>
        <v>0</v>
      </c>
      <c r="N448" s="54">
        <f t="shared" si="766"/>
        <v>0</v>
      </c>
      <c r="O448" s="54">
        <f t="shared" si="767"/>
        <v>0</v>
      </c>
      <c r="P448" s="55">
        <v>12</v>
      </c>
      <c r="Q448" s="54" t="e">
        <f t="shared" si="768"/>
        <v>#N/A</v>
      </c>
      <c r="R448" s="12"/>
      <c r="S448" s="12"/>
      <c r="T448" s="12"/>
      <c r="U448" s="54">
        <f t="shared" si="769"/>
        <v>0</v>
      </c>
      <c r="V448" s="54">
        <f t="shared" si="770"/>
        <v>0</v>
      </c>
      <c r="W448" s="54">
        <f t="shared" si="793"/>
        <v>0</v>
      </c>
      <c r="X448" s="54">
        <f t="shared" si="794"/>
        <v>0</v>
      </c>
      <c r="Y448" s="54">
        <f t="shared" si="771"/>
        <v>0</v>
      </c>
      <c r="Z448" s="54">
        <f t="shared" si="772"/>
        <v>0</v>
      </c>
      <c r="AA448" s="54">
        <f t="shared" si="773"/>
        <v>0</v>
      </c>
      <c r="AB448" s="54">
        <f t="shared" si="774"/>
        <v>0</v>
      </c>
      <c r="AC448" s="55">
        <v>12</v>
      </c>
      <c r="AD448" s="54" t="e">
        <f t="shared" si="775"/>
        <v>#N/A</v>
      </c>
      <c r="AE448" s="12"/>
      <c r="AF448" s="12"/>
      <c r="AG448" s="12"/>
      <c r="AH448" s="54">
        <f t="shared" si="776"/>
        <v>0</v>
      </c>
      <c r="AI448" s="54">
        <f t="shared" si="777"/>
        <v>0</v>
      </c>
      <c r="AJ448" s="54">
        <f t="shared" si="778"/>
        <v>0</v>
      </c>
      <c r="AK448" s="54">
        <f t="shared" si="779"/>
        <v>0</v>
      </c>
      <c r="AL448" s="54">
        <f t="shared" si="780"/>
        <v>0</v>
      </c>
      <c r="AM448" s="54">
        <f t="shared" si="781"/>
        <v>0</v>
      </c>
      <c r="AN448" s="54">
        <f t="shared" si="782"/>
        <v>0</v>
      </c>
      <c r="AO448" s="54">
        <f t="shared" si="783"/>
        <v>0</v>
      </c>
      <c r="AP448" s="54">
        <f t="shared" si="784"/>
        <v>0</v>
      </c>
      <c r="AQ448" s="54" t="e">
        <f t="shared" si="785"/>
        <v>#DIV/0!</v>
      </c>
      <c r="AR448" s="58">
        <f t="shared" si="786"/>
        <v>0</v>
      </c>
      <c r="AS448" s="1">
        <f t="shared" si="787"/>
        <v>0</v>
      </c>
      <c r="AT448" s="1">
        <f t="shared" si="788"/>
        <v>0</v>
      </c>
      <c r="AU448" s="1">
        <f t="shared" si="789"/>
        <v>0</v>
      </c>
      <c r="AV448" s="1">
        <f t="shared" si="790"/>
        <v>0</v>
      </c>
      <c r="AW448" s="1">
        <f t="shared" si="791"/>
        <v>0</v>
      </c>
      <c r="AX448" s="1">
        <f t="shared" si="792"/>
        <v>0</v>
      </c>
      <c r="AY448" s="1" t="str">
        <f t="shared" si="722"/>
        <v/>
      </c>
      <c r="AZ448" s="1" t="b">
        <f t="shared" si="723"/>
        <v>1</v>
      </c>
      <c r="BA448" s="1" t="str">
        <f t="shared" si="724"/>
        <v/>
      </c>
      <c r="BB448" s="1" t="str">
        <f t="shared" si="725"/>
        <v/>
      </c>
    </row>
    <row r="449" spans="1:54" ht="12.75" customHeight="1">
      <c r="A449" s="178"/>
      <c r="B449" s="55">
        <v>13</v>
      </c>
      <c r="C449" s="55">
        <v>13</v>
      </c>
      <c r="D449" s="54" t="e">
        <f>VLOOKUP((B449*10)+1,'Llistat de jugadors'!$S$3:$AQ$322,25,0)</f>
        <v>#N/A</v>
      </c>
      <c r="E449" s="13"/>
      <c r="F449" s="13"/>
      <c r="G449" s="13"/>
      <c r="H449" s="55">
        <f t="shared" si="760"/>
        <v>0</v>
      </c>
      <c r="I449" s="54">
        <f t="shared" si="761"/>
        <v>0</v>
      </c>
      <c r="J449" s="54">
        <f t="shared" si="762"/>
        <v>0</v>
      </c>
      <c r="K449" s="54">
        <f t="shared" si="763"/>
        <v>0</v>
      </c>
      <c r="L449" s="54">
        <f t="shared" si="764"/>
        <v>0</v>
      </c>
      <c r="M449" s="54">
        <f t="shared" si="765"/>
        <v>0</v>
      </c>
      <c r="N449" s="54">
        <f t="shared" si="766"/>
        <v>0</v>
      </c>
      <c r="O449" s="54">
        <f t="shared" si="767"/>
        <v>0</v>
      </c>
      <c r="P449" s="55">
        <v>13</v>
      </c>
      <c r="Q449" s="54" t="e">
        <f t="shared" si="768"/>
        <v>#N/A</v>
      </c>
      <c r="R449" s="12"/>
      <c r="S449" s="12"/>
      <c r="T449" s="12"/>
      <c r="U449" s="54">
        <f t="shared" si="769"/>
        <v>0</v>
      </c>
      <c r="V449" s="54">
        <f t="shared" si="770"/>
        <v>0</v>
      </c>
      <c r="W449" s="54">
        <f t="shared" si="793"/>
        <v>0</v>
      </c>
      <c r="X449" s="54">
        <f t="shared" si="794"/>
        <v>0</v>
      </c>
      <c r="Y449" s="54">
        <f t="shared" si="771"/>
        <v>0</v>
      </c>
      <c r="Z449" s="54">
        <f t="shared" si="772"/>
        <v>0</v>
      </c>
      <c r="AA449" s="54">
        <f t="shared" si="773"/>
        <v>0</v>
      </c>
      <c r="AB449" s="54">
        <f t="shared" si="774"/>
        <v>0</v>
      </c>
      <c r="AC449" s="55">
        <v>13</v>
      </c>
      <c r="AD449" s="54" t="e">
        <f t="shared" si="775"/>
        <v>#N/A</v>
      </c>
      <c r="AE449" s="12"/>
      <c r="AF449" s="12"/>
      <c r="AG449" s="12"/>
      <c r="AH449" s="54">
        <f t="shared" si="776"/>
        <v>0</v>
      </c>
      <c r="AI449" s="54">
        <f t="shared" si="777"/>
        <v>0</v>
      </c>
      <c r="AJ449" s="54">
        <f t="shared" si="778"/>
        <v>0</v>
      </c>
      <c r="AK449" s="54">
        <f t="shared" si="779"/>
        <v>0</v>
      </c>
      <c r="AL449" s="54">
        <f t="shared" si="780"/>
        <v>0</v>
      </c>
      <c r="AM449" s="54">
        <f t="shared" si="781"/>
        <v>0</v>
      </c>
      <c r="AN449" s="54">
        <f t="shared" si="782"/>
        <v>0</v>
      </c>
      <c r="AO449" s="54">
        <f t="shared" si="783"/>
        <v>0</v>
      </c>
      <c r="AP449" s="54">
        <f t="shared" si="784"/>
        <v>0</v>
      </c>
      <c r="AQ449" s="54" t="e">
        <f t="shared" si="785"/>
        <v>#DIV/0!</v>
      </c>
      <c r="AR449" s="58">
        <f t="shared" si="786"/>
        <v>0</v>
      </c>
      <c r="AS449" s="1">
        <f t="shared" si="787"/>
        <v>0</v>
      </c>
      <c r="AT449" s="1">
        <f t="shared" si="788"/>
        <v>0</v>
      </c>
      <c r="AU449" s="1">
        <f t="shared" si="789"/>
        <v>0</v>
      </c>
      <c r="AV449" s="1">
        <f t="shared" si="790"/>
        <v>0</v>
      </c>
      <c r="AW449" s="1">
        <f t="shared" si="791"/>
        <v>0</v>
      </c>
      <c r="AX449" s="1">
        <f t="shared" si="792"/>
        <v>0</v>
      </c>
      <c r="AY449" s="1" t="str">
        <f t="shared" si="722"/>
        <v/>
      </c>
      <c r="AZ449" s="1" t="b">
        <f t="shared" si="723"/>
        <v>1</v>
      </c>
      <c r="BA449" s="1" t="str">
        <f t="shared" si="724"/>
        <v/>
      </c>
      <c r="BB449" s="1" t="str">
        <f t="shared" si="725"/>
        <v/>
      </c>
    </row>
    <row r="450" spans="1:54" ht="12.75" customHeight="1">
      <c r="A450" s="178"/>
      <c r="B450" s="55">
        <v>14</v>
      </c>
      <c r="C450" s="55">
        <v>14</v>
      </c>
      <c r="D450" s="54" t="e">
        <f>VLOOKUP((B450*10)+1,'Llistat de jugadors'!$S$3:$AQ$322,25,0)</f>
        <v>#N/A</v>
      </c>
      <c r="E450" s="13"/>
      <c r="F450" s="13"/>
      <c r="G450" s="13"/>
      <c r="H450" s="55">
        <f t="shared" si="760"/>
        <v>0</v>
      </c>
      <c r="I450" s="54">
        <f t="shared" si="761"/>
        <v>0</v>
      </c>
      <c r="J450" s="54">
        <f t="shared" si="762"/>
        <v>0</v>
      </c>
      <c r="K450" s="54">
        <f t="shared" si="763"/>
        <v>0</v>
      </c>
      <c r="L450" s="54">
        <f t="shared" si="764"/>
        <v>0</v>
      </c>
      <c r="M450" s="54">
        <f t="shared" si="765"/>
        <v>0</v>
      </c>
      <c r="N450" s="54">
        <f t="shared" si="766"/>
        <v>0</v>
      </c>
      <c r="O450" s="54">
        <f t="shared" si="767"/>
        <v>0</v>
      </c>
      <c r="P450" s="55">
        <v>14</v>
      </c>
      <c r="Q450" s="54" t="e">
        <f t="shared" si="768"/>
        <v>#N/A</v>
      </c>
      <c r="R450" s="12"/>
      <c r="S450" s="12"/>
      <c r="T450" s="12"/>
      <c r="U450" s="54">
        <f t="shared" si="769"/>
        <v>0</v>
      </c>
      <c r="V450" s="54">
        <f t="shared" si="770"/>
        <v>0</v>
      </c>
      <c r="W450" s="54">
        <f t="shared" si="793"/>
        <v>0</v>
      </c>
      <c r="X450" s="54">
        <f t="shared" si="794"/>
        <v>0</v>
      </c>
      <c r="Y450" s="54">
        <f t="shared" si="771"/>
        <v>0</v>
      </c>
      <c r="Z450" s="54">
        <f t="shared" si="772"/>
        <v>0</v>
      </c>
      <c r="AA450" s="54">
        <f t="shared" si="773"/>
        <v>0</v>
      </c>
      <c r="AB450" s="54">
        <f t="shared" si="774"/>
        <v>0</v>
      </c>
      <c r="AC450" s="55">
        <v>14</v>
      </c>
      <c r="AD450" s="54" t="e">
        <f t="shared" si="775"/>
        <v>#N/A</v>
      </c>
      <c r="AE450" s="12"/>
      <c r="AF450" s="12"/>
      <c r="AG450" s="12"/>
      <c r="AH450" s="54">
        <f t="shared" si="776"/>
        <v>0</v>
      </c>
      <c r="AI450" s="54">
        <f t="shared" si="777"/>
        <v>0</v>
      </c>
      <c r="AJ450" s="54">
        <f t="shared" si="778"/>
        <v>0</v>
      </c>
      <c r="AK450" s="54">
        <f t="shared" si="779"/>
        <v>0</v>
      </c>
      <c r="AL450" s="54">
        <f t="shared" si="780"/>
        <v>0</v>
      </c>
      <c r="AM450" s="54">
        <f t="shared" si="781"/>
        <v>0</v>
      </c>
      <c r="AN450" s="54">
        <f t="shared" si="782"/>
        <v>0</v>
      </c>
      <c r="AO450" s="54">
        <f t="shared" si="783"/>
        <v>0</v>
      </c>
      <c r="AP450" s="54">
        <f t="shared" si="784"/>
        <v>0</v>
      </c>
      <c r="AQ450" s="54" t="e">
        <f t="shared" si="785"/>
        <v>#DIV/0!</v>
      </c>
      <c r="AR450" s="58">
        <f t="shared" si="786"/>
        <v>0</v>
      </c>
      <c r="AS450" s="1">
        <f t="shared" si="787"/>
        <v>0</v>
      </c>
      <c r="AT450" s="1">
        <f t="shared" si="788"/>
        <v>0</v>
      </c>
      <c r="AU450" s="1">
        <f t="shared" si="789"/>
        <v>0</v>
      </c>
      <c r="AV450" s="1">
        <f t="shared" si="790"/>
        <v>0</v>
      </c>
      <c r="AW450" s="1">
        <f t="shared" si="791"/>
        <v>0</v>
      </c>
      <c r="AX450" s="1">
        <f t="shared" si="792"/>
        <v>0</v>
      </c>
      <c r="AY450" s="1" t="str">
        <f t="shared" si="722"/>
        <v/>
      </c>
      <c r="AZ450" s="1" t="b">
        <f t="shared" si="723"/>
        <v>1</v>
      </c>
      <c r="BA450" s="1" t="str">
        <f t="shared" si="724"/>
        <v/>
      </c>
      <c r="BB450" s="1" t="str">
        <f t="shared" si="725"/>
        <v/>
      </c>
    </row>
    <row r="451" spans="1:54" ht="12.75" customHeight="1">
      <c r="A451" s="178"/>
      <c r="B451" s="55">
        <v>15</v>
      </c>
      <c r="C451" s="55">
        <v>15</v>
      </c>
      <c r="D451" s="54" t="e">
        <f>VLOOKUP((B451*10)+1,'Llistat de jugadors'!$S$3:$AQ$322,25,0)</f>
        <v>#N/A</v>
      </c>
      <c r="E451" s="13"/>
      <c r="F451" s="13"/>
      <c r="G451" s="13"/>
      <c r="H451" s="55">
        <f t="shared" si="760"/>
        <v>0</v>
      </c>
      <c r="I451" s="54">
        <f t="shared" si="761"/>
        <v>0</v>
      </c>
      <c r="J451" s="54">
        <f t="shared" si="762"/>
        <v>0</v>
      </c>
      <c r="K451" s="54">
        <f t="shared" si="763"/>
        <v>0</v>
      </c>
      <c r="L451" s="54">
        <f t="shared" si="764"/>
        <v>0</v>
      </c>
      <c r="M451" s="54">
        <f t="shared" si="765"/>
        <v>0</v>
      </c>
      <c r="N451" s="54">
        <f t="shared" si="766"/>
        <v>0</v>
      </c>
      <c r="O451" s="54">
        <f t="shared" si="767"/>
        <v>0</v>
      </c>
      <c r="P451" s="55">
        <v>15</v>
      </c>
      <c r="Q451" s="54" t="e">
        <f t="shared" si="768"/>
        <v>#N/A</v>
      </c>
      <c r="R451" s="12"/>
      <c r="S451" s="12"/>
      <c r="T451" s="12"/>
      <c r="U451" s="54">
        <f t="shared" si="769"/>
        <v>0</v>
      </c>
      <c r="V451" s="54">
        <f t="shared" si="770"/>
        <v>0</v>
      </c>
      <c r="W451" s="54">
        <f t="shared" si="793"/>
        <v>0</v>
      </c>
      <c r="X451" s="54">
        <f t="shared" si="794"/>
        <v>0</v>
      </c>
      <c r="Y451" s="54">
        <f t="shared" si="771"/>
        <v>0</v>
      </c>
      <c r="Z451" s="54">
        <f t="shared" si="772"/>
        <v>0</v>
      </c>
      <c r="AA451" s="54">
        <f t="shared" si="773"/>
        <v>0</v>
      </c>
      <c r="AB451" s="54">
        <f t="shared" si="774"/>
        <v>0</v>
      </c>
      <c r="AC451" s="55">
        <v>15</v>
      </c>
      <c r="AD451" s="54" t="e">
        <f t="shared" si="775"/>
        <v>#N/A</v>
      </c>
      <c r="AE451" s="12"/>
      <c r="AF451" s="12"/>
      <c r="AG451" s="12"/>
      <c r="AH451" s="54">
        <f t="shared" si="776"/>
        <v>0</v>
      </c>
      <c r="AI451" s="54">
        <f t="shared" si="777"/>
        <v>0</v>
      </c>
      <c r="AJ451" s="54">
        <f t="shared" si="778"/>
        <v>0</v>
      </c>
      <c r="AK451" s="54">
        <f t="shared" si="779"/>
        <v>0</v>
      </c>
      <c r="AL451" s="54">
        <f t="shared" si="780"/>
        <v>0</v>
      </c>
      <c r="AM451" s="54">
        <f t="shared" si="781"/>
        <v>0</v>
      </c>
      <c r="AN451" s="54">
        <f t="shared" si="782"/>
        <v>0</v>
      </c>
      <c r="AO451" s="54">
        <f t="shared" si="783"/>
        <v>0</v>
      </c>
      <c r="AP451" s="54">
        <f t="shared" si="784"/>
        <v>0</v>
      </c>
      <c r="AQ451" s="54" t="e">
        <f t="shared" si="785"/>
        <v>#DIV/0!</v>
      </c>
      <c r="AR451" s="58">
        <f t="shared" si="786"/>
        <v>0</v>
      </c>
      <c r="AS451" s="1">
        <f t="shared" si="787"/>
        <v>0</v>
      </c>
      <c r="AT451" s="1">
        <f t="shared" si="788"/>
        <v>0</v>
      </c>
      <c r="AU451" s="1">
        <f t="shared" si="789"/>
        <v>0</v>
      </c>
      <c r="AV451" s="1">
        <f t="shared" si="790"/>
        <v>0</v>
      </c>
      <c r="AW451" s="1">
        <f t="shared" si="791"/>
        <v>0</v>
      </c>
      <c r="AX451" s="1">
        <f t="shared" si="792"/>
        <v>0</v>
      </c>
      <c r="AY451" s="1" t="str">
        <f t="shared" si="722"/>
        <v/>
      </c>
      <c r="AZ451" s="1" t="b">
        <f t="shared" si="723"/>
        <v>1</v>
      </c>
      <c r="BA451" s="1" t="str">
        <f t="shared" si="724"/>
        <v/>
      </c>
      <c r="BB451" s="1" t="str">
        <f t="shared" si="725"/>
        <v/>
      </c>
    </row>
    <row r="452" spans="1:54" ht="12.75" customHeight="1">
      <c r="A452" s="178"/>
      <c r="B452" s="55">
        <v>16</v>
      </c>
      <c r="C452" s="55">
        <v>16</v>
      </c>
      <c r="D452" s="54" t="e">
        <f>VLOOKUP((B452*10)+1,'Llistat de jugadors'!$S$3:$AQ$322,25,0)</f>
        <v>#N/A</v>
      </c>
      <c r="E452" s="13"/>
      <c r="F452" s="13"/>
      <c r="G452" s="13"/>
      <c r="H452" s="55">
        <f t="shared" si="760"/>
        <v>0</v>
      </c>
      <c r="I452" s="54">
        <f t="shared" si="761"/>
        <v>0</v>
      </c>
      <c r="J452" s="54">
        <f t="shared" si="762"/>
        <v>0</v>
      </c>
      <c r="K452" s="54">
        <f t="shared" si="763"/>
        <v>0</v>
      </c>
      <c r="L452" s="54">
        <f t="shared" si="764"/>
        <v>0</v>
      </c>
      <c r="M452" s="54">
        <f t="shared" si="765"/>
        <v>0</v>
      </c>
      <c r="N452" s="54">
        <f t="shared" si="766"/>
        <v>0</v>
      </c>
      <c r="O452" s="54">
        <f t="shared" si="767"/>
        <v>0</v>
      </c>
      <c r="P452" s="55">
        <v>16</v>
      </c>
      <c r="Q452" s="54" t="e">
        <f t="shared" si="768"/>
        <v>#N/A</v>
      </c>
      <c r="R452" s="12"/>
      <c r="S452" s="12"/>
      <c r="T452" s="12"/>
      <c r="U452" s="54">
        <f t="shared" si="769"/>
        <v>0</v>
      </c>
      <c r="V452" s="54">
        <f t="shared" si="770"/>
        <v>0</v>
      </c>
      <c r="W452" s="54">
        <f t="shared" si="793"/>
        <v>0</v>
      </c>
      <c r="X452" s="54">
        <f t="shared" si="794"/>
        <v>0</v>
      </c>
      <c r="Y452" s="54">
        <f t="shared" si="771"/>
        <v>0</v>
      </c>
      <c r="Z452" s="54">
        <f t="shared" si="772"/>
        <v>0</v>
      </c>
      <c r="AA452" s="54">
        <f t="shared" si="773"/>
        <v>0</v>
      </c>
      <c r="AB452" s="54">
        <f t="shared" si="774"/>
        <v>0</v>
      </c>
      <c r="AC452" s="55">
        <v>16</v>
      </c>
      <c r="AD452" s="54" t="e">
        <f t="shared" si="775"/>
        <v>#N/A</v>
      </c>
      <c r="AE452" s="12"/>
      <c r="AF452" s="12"/>
      <c r="AG452" s="12"/>
      <c r="AH452" s="54">
        <f t="shared" si="776"/>
        <v>0</v>
      </c>
      <c r="AI452" s="54">
        <f t="shared" si="777"/>
        <v>0</v>
      </c>
      <c r="AJ452" s="54">
        <f t="shared" si="778"/>
        <v>0</v>
      </c>
      <c r="AK452" s="54">
        <f t="shared" si="779"/>
        <v>0</v>
      </c>
      <c r="AL452" s="54">
        <f t="shared" si="780"/>
        <v>0</v>
      </c>
      <c r="AM452" s="54">
        <f t="shared" si="781"/>
        <v>0</v>
      </c>
      <c r="AN452" s="54">
        <f t="shared" si="782"/>
        <v>0</v>
      </c>
      <c r="AO452" s="54">
        <f t="shared" si="783"/>
        <v>0</v>
      </c>
      <c r="AP452" s="54">
        <f t="shared" si="784"/>
        <v>0</v>
      </c>
      <c r="AQ452" s="54" t="e">
        <f t="shared" si="785"/>
        <v>#DIV/0!</v>
      </c>
      <c r="AR452" s="58">
        <f t="shared" si="786"/>
        <v>0</v>
      </c>
      <c r="AS452" s="1">
        <f t="shared" si="787"/>
        <v>0</v>
      </c>
      <c r="AT452" s="1">
        <f t="shared" si="788"/>
        <v>0</v>
      </c>
      <c r="AU452" s="1">
        <f t="shared" si="789"/>
        <v>0</v>
      </c>
      <c r="AV452" s="1">
        <f t="shared" si="790"/>
        <v>0</v>
      </c>
      <c r="AW452" s="1">
        <f t="shared" si="791"/>
        <v>0</v>
      </c>
      <c r="AX452" s="1">
        <f t="shared" si="792"/>
        <v>0</v>
      </c>
      <c r="AY452" s="1" t="str">
        <f t="shared" si="722"/>
        <v/>
      </c>
      <c r="AZ452" s="1" t="b">
        <f t="shared" si="723"/>
        <v>1</v>
      </c>
      <c r="BA452" s="1" t="str">
        <f t="shared" si="724"/>
        <v/>
      </c>
      <c r="BB452" s="1" t="str">
        <f t="shared" si="725"/>
        <v/>
      </c>
    </row>
    <row r="453" spans="1:54" ht="12.75" customHeight="1">
      <c r="A453" s="178"/>
      <c r="B453" s="55">
        <v>17</v>
      </c>
      <c r="C453" s="55">
        <v>17</v>
      </c>
      <c r="D453" s="54" t="e">
        <f>VLOOKUP((B453*10)+1,'Llistat de jugadors'!$S$3:$AQ$322,25,0)</f>
        <v>#N/A</v>
      </c>
      <c r="E453" s="13"/>
      <c r="F453" s="13"/>
      <c r="G453" s="13"/>
      <c r="H453" s="55">
        <f t="shared" si="760"/>
        <v>0</v>
      </c>
      <c r="I453" s="54">
        <f t="shared" si="761"/>
        <v>0</v>
      </c>
      <c r="J453" s="54">
        <f t="shared" si="762"/>
        <v>0</v>
      </c>
      <c r="K453" s="54">
        <f t="shared" si="763"/>
        <v>0</v>
      </c>
      <c r="L453" s="54">
        <f t="shared" si="764"/>
        <v>0</v>
      </c>
      <c r="M453" s="54">
        <f t="shared" si="765"/>
        <v>0</v>
      </c>
      <c r="N453" s="54">
        <f t="shared" si="766"/>
        <v>0</v>
      </c>
      <c r="O453" s="54">
        <f t="shared" si="767"/>
        <v>0</v>
      </c>
      <c r="P453" s="55">
        <v>17</v>
      </c>
      <c r="Q453" s="54" t="e">
        <f t="shared" si="768"/>
        <v>#N/A</v>
      </c>
      <c r="R453" s="12"/>
      <c r="S453" s="12"/>
      <c r="T453" s="12"/>
      <c r="U453" s="54">
        <f t="shared" si="769"/>
        <v>0</v>
      </c>
      <c r="V453" s="54">
        <f t="shared" si="770"/>
        <v>0</v>
      </c>
      <c r="W453" s="54">
        <f t="shared" si="793"/>
        <v>0</v>
      </c>
      <c r="X453" s="54">
        <f t="shared" si="794"/>
        <v>0</v>
      </c>
      <c r="Y453" s="54">
        <f t="shared" si="771"/>
        <v>0</v>
      </c>
      <c r="Z453" s="54">
        <f t="shared" si="772"/>
        <v>0</v>
      </c>
      <c r="AA453" s="54">
        <f t="shared" si="773"/>
        <v>0</v>
      </c>
      <c r="AB453" s="54">
        <f t="shared" si="774"/>
        <v>0</v>
      </c>
      <c r="AC453" s="55">
        <v>17</v>
      </c>
      <c r="AD453" s="54" t="e">
        <f t="shared" si="775"/>
        <v>#N/A</v>
      </c>
      <c r="AE453" s="12"/>
      <c r="AF453" s="12"/>
      <c r="AG453" s="12"/>
      <c r="AH453" s="54">
        <f t="shared" si="776"/>
        <v>0</v>
      </c>
      <c r="AI453" s="54">
        <f t="shared" si="777"/>
        <v>0</v>
      </c>
      <c r="AJ453" s="54">
        <f t="shared" si="778"/>
        <v>0</v>
      </c>
      <c r="AK453" s="54">
        <f t="shared" si="779"/>
        <v>0</v>
      </c>
      <c r="AL453" s="54">
        <f t="shared" si="780"/>
        <v>0</v>
      </c>
      <c r="AM453" s="54">
        <f t="shared" si="781"/>
        <v>0</v>
      </c>
      <c r="AN453" s="54">
        <f t="shared" si="782"/>
        <v>0</v>
      </c>
      <c r="AO453" s="54">
        <f t="shared" si="783"/>
        <v>0</v>
      </c>
      <c r="AP453" s="54">
        <f t="shared" si="784"/>
        <v>0</v>
      </c>
      <c r="AQ453" s="54" t="e">
        <f t="shared" si="785"/>
        <v>#DIV/0!</v>
      </c>
      <c r="AR453" s="58">
        <f t="shared" si="786"/>
        <v>0</v>
      </c>
      <c r="AS453" s="1">
        <f t="shared" si="787"/>
        <v>0</v>
      </c>
      <c r="AT453" s="1">
        <f t="shared" si="788"/>
        <v>0</v>
      </c>
      <c r="AU453" s="1">
        <f t="shared" si="789"/>
        <v>0</v>
      </c>
      <c r="AV453" s="1">
        <f t="shared" si="790"/>
        <v>0</v>
      </c>
      <c r="AW453" s="1">
        <f t="shared" si="791"/>
        <v>0</v>
      </c>
      <c r="AX453" s="1">
        <f t="shared" si="792"/>
        <v>0</v>
      </c>
      <c r="AY453" s="1" t="str">
        <f t="shared" si="722"/>
        <v/>
      </c>
      <c r="AZ453" s="1" t="b">
        <f t="shared" si="723"/>
        <v>1</v>
      </c>
      <c r="BA453" s="1" t="str">
        <f t="shared" si="724"/>
        <v/>
      </c>
      <c r="BB453" s="1" t="str">
        <f t="shared" si="725"/>
        <v/>
      </c>
    </row>
    <row r="454" spans="1:54" ht="12.75" customHeight="1">
      <c r="A454" s="178"/>
      <c r="B454" s="55">
        <v>18</v>
      </c>
      <c r="C454" s="55">
        <v>18</v>
      </c>
      <c r="D454" s="54" t="e">
        <f>VLOOKUP((B454*10)+1,'Llistat de jugadors'!$S$3:$AQ$322,25,0)</f>
        <v>#N/A</v>
      </c>
      <c r="E454" s="13"/>
      <c r="F454" s="13"/>
      <c r="G454" s="13"/>
      <c r="H454" s="55">
        <f t="shared" si="760"/>
        <v>0</v>
      </c>
      <c r="I454" s="54">
        <f t="shared" si="761"/>
        <v>0</v>
      </c>
      <c r="J454" s="54">
        <f t="shared" si="762"/>
        <v>0</v>
      </c>
      <c r="K454" s="54">
        <f t="shared" si="763"/>
        <v>0</v>
      </c>
      <c r="L454" s="54">
        <f t="shared" si="764"/>
        <v>0</v>
      </c>
      <c r="M454" s="54">
        <f t="shared" si="765"/>
        <v>0</v>
      </c>
      <c r="N454" s="54">
        <f t="shared" si="766"/>
        <v>0</v>
      </c>
      <c r="O454" s="54">
        <f t="shared" si="767"/>
        <v>0</v>
      </c>
      <c r="P454" s="55">
        <v>18</v>
      </c>
      <c r="Q454" s="54" t="e">
        <f t="shared" si="768"/>
        <v>#N/A</v>
      </c>
      <c r="R454" s="12"/>
      <c r="S454" s="12"/>
      <c r="T454" s="12"/>
      <c r="U454" s="54">
        <f t="shared" si="769"/>
        <v>0</v>
      </c>
      <c r="V454" s="54">
        <f t="shared" si="770"/>
        <v>0</v>
      </c>
      <c r="W454" s="54">
        <f t="shared" si="793"/>
        <v>0</v>
      </c>
      <c r="X454" s="54">
        <f t="shared" si="794"/>
        <v>0</v>
      </c>
      <c r="Y454" s="54">
        <f t="shared" si="771"/>
        <v>0</v>
      </c>
      <c r="Z454" s="54">
        <f t="shared" si="772"/>
        <v>0</v>
      </c>
      <c r="AA454" s="54">
        <f t="shared" si="773"/>
        <v>0</v>
      </c>
      <c r="AB454" s="54">
        <f t="shared" si="774"/>
        <v>0</v>
      </c>
      <c r="AC454" s="55">
        <v>18</v>
      </c>
      <c r="AD454" s="54" t="e">
        <f t="shared" si="775"/>
        <v>#N/A</v>
      </c>
      <c r="AE454" s="12"/>
      <c r="AF454" s="12"/>
      <c r="AG454" s="12"/>
      <c r="AH454" s="54">
        <f t="shared" si="776"/>
        <v>0</v>
      </c>
      <c r="AI454" s="54">
        <f t="shared" si="777"/>
        <v>0</v>
      </c>
      <c r="AJ454" s="54">
        <f t="shared" si="778"/>
        <v>0</v>
      </c>
      <c r="AK454" s="54">
        <f t="shared" si="779"/>
        <v>0</v>
      </c>
      <c r="AL454" s="54">
        <f t="shared" si="780"/>
        <v>0</v>
      </c>
      <c r="AM454" s="54">
        <f t="shared" si="781"/>
        <v>0</v>
      </c>
      <c r="AN454" s="54">
        <f t="shared" si="782"/>
        <v>0</v>
      </c>
      <c r="AO454" s="54">
        <f t="shared" si="783"/>
        <v>0</v>
      </c>
      <c r="AP454" s="54">
        <f t="shared" si="784"/>
        <v>0</v>
      </c>
      <c r="AQ454" s="54" t="e">
        <f t="shared" si="785"/>
        <v>#DIV/0!</v>
      </c>
      <c r="AR454" s="58">
        <f t="shared" si="786"/>
        <v>0</v>
      </c>
      <c r="AS454" s="1">
        <f t="shared" si="787"/>
        <v>0</v>
      </c>
      <c r="AT454" s="1">
        <f t="shared" si="788"/>
        <v>0</v>
      </c>
      <c r="AU454" s="1">
        <f t="shared" si="789"/>
        <v>0</v>
      </c>
      <c r="AV454" s="1">
        <f t="shared" si="790"/>
        <v>0</v>
      </c>
      <c r="AW454" s="1">
        <f t="shared" si="791"/>
        <v>0</v>
      </c>
      <c r="AX454" s="1">
        <f t="shared" si="792"/>
        <v>0</v>
      </c>
      <c r="AY454" s="1" t="str">
        <f t="shared" si="722"/>
        <v/>
      </c>
      <c r="AZ454" s="1" t="b">
        <f t="shared" si="723"/>
        <v>1</v>
      </c>
      <c r="BA454" s="1" t="str">
        <f t="shared" si="724"/>
        <v/>
      </c>
      <c r="BB454" s="1" t="str">
        <f t="shared" si="725"/>
        <v/>
      </c>
    </row>
    <row r="455" spans="1:54" ht="12.75" customHeight="1">
      <c r="A455" s="178"/>
      <c r="B455" s="55">
        <v>19</v>
      </c>
      <c r="C455" s="55">
        <v>1</v>
      </c>
      <c r="D455" s="54" t="e">
        <f>VLOOKUP((B455*10)+1,'Llistat de jugadors'!$S$3:$AQ$322,25,0)</f>
        <v>#N/A</v>
      </c>
      <c r="E455" s="13"/>
      <c r="F455" s="13"/>
      <c r="G455" s="13"/>
      <c r="H455" s="55">
        <f t="shared" si="760"/>
        <v>0</v>
      </c>
      <c r="I455" s="54">
        <f t="shared" si="761"/>
        <v>0</v>
      </c>
      <c r="J455" s="54">
        <f t="shared" si="762"/>
        <v>0</v>
      </c>
      <c r="K455" s="54">
        <f t="shared" si="763"/>
        <v>0</v>
      </c>
      <c r="L455" s="54">
        <f t="shared" si="764"/>
        <v>0</v>
      </c>
      <c r="M455" s="54">
        <f t="shared" si="765"/>
        <v>0</v>
      </c>
      <c r="N455" s="54">
        <f t="shared" si="766"/>
        <v>0</v>
      </c>
      <c r="O455" s="54">
        <f t="shared" si="767"/>
        <v>0</v>
      </c>
      <c r="P455" s="55">
        <v>19</v>
      </c>
      <c r="Q455" s="54" t="e">
        <f t="shared" si="768"/>
        <v>#N/A</v>
      </c>
      <c r="R455" s="12"/>
      <c r="S455" s="12"/>
      <c r="T455" s="12"/>
      <c r="U455" s="54">
        <f t="shared" si="769"/>
        <v>0</v>
      </c>
      <c r="V455" s="54">
        <f t="shared" si="770"/>
        <v>0</v>
      </c>
      <c r="W455" s="54">
        <f t="shared" si="793"/>
        <v>0</v>
      </c>
      <c r="X455" s="54">
        <f t="shared" si="794"/>
        <v>0</v>
      </c>
      <c r="Y455" s="54">
        <f t="shared" si="771"/>
        <v>0</v>
      </c>
      <c r="Z455" s="54">
        <f t="shared" si="772"/>
        <v>0</v>
      </c>
      <c r="AA455" s="54">
        <f t="shared" si="773"/>
        <v>0</v>
      </c>
      <c r="AB455" s="54">
        <f t="shared" si="774"/>
        <v>0</v>
      </c>
      <c r="AC455" s="55">
        <v>19</v>
      </c>
      <c r="AD455" s="54" t="e">
        <f t="shared" si="775"/>
        <v>#N/A</v>
      </c>
      <c r="AE455" s="12"/>
      <c r="AF455" s="12"/>
      <c r="AG455" s="12"/>
      <c r="AH455" s="54">
        <f t="shared" si="776"/>
        <v>0</v>
      </c>
      <c r="AI455" s="54">
        <f t="shared" si="777"/>
        <v>0</v>
      </c>
      <c r="AJ455" s="54">
        <f t="shared" si="778"/>
        <v>0</v>
      </c>
      <c r="AK455" s="54">
        <f t="shared" si="779"/>
        <v>0</v>
      </c>
      <c r="AL455" s="54">
        <f t="shared" si="780"/>
        <v>0</v>
      </c>
      <c r="AM455" s="54">
        <f t="shared" si="781"/>
        <v>0</v>
      </c>
      <c r="AN455" s="54">
        <f t="shared" si="782"/>
        <v>0</v>
      </c>
      <c r="AO455" s="54">
        <f t="shared" si="783"/>
        <v>0</v>
      </c>
      <c r="AP455" s="54">
        <f t="shared" si="784"/>
        <v>0</v>
      </c>
      <c r="AQ455" s="54" t="e">
        <f t="shared" si="785"/>
        <v>#DIV/0!</v>
      </c>
      <c r="AR455" s="58">
        <f t="shared" si="786"/>
        <v>0</v>
      </c>
      <c r="AS455" s="1">
        <f t="shared" si="787"/>
        <v>0</v>
      </c>
      <c r="AT455" s="1">
        <f t="shared" si="788"/>
        <v>0</v>
      </c>
      <c r="AU455" s="1">
        <f t="shared" si="789"/>
        <v>0</v>
      </c>
      <c r="AV455" s="1">
        <f t="shared" si="790"/>
        <v>0</v>
      </c>
      <c r="AW455" s="1">
        <f t="shared" si="791"/>
        <v>0</v>
      </c>
      <c r="AX455" s="1">
        <f t="shared" si="792"/>
        <v>0</v>
      </c>
      <c r="AY455" s="1" t="str">
        <f t="shared" si="722"/>
        <v/>
      </c>
      <c r="AZ455" s="1" t="b">
        <f t="shared" si="723"/>
        <v>1</v>
      </c>
      <c r="BA455" s="1" t="str">
        <f t="shared" si="724"/>
        <v/>
      </c>
      <c r="BB455" s="1" t="str">
        <f t="shared" si="725"/>
        <v/>
      </c>
    </row>
    <row r="456" spans="1:54">
      <c r="A456" s="178"/>
      <c r="B456" s="55">
        <v>20</v>
      </c>
      <c r="C456" s="55">
        <v>2</v>
      </c>
      <c r="D456" s="54" t="e">
        <f>VLOOKUP((B456*10)+1,'Llistat de jugadors'!$S$3:$AQ$322,25,0)</f>
        <v>#N/A</v>
      </c>
      <c r="E456" s="13"/>
      <c r="F456" s="13"/>
      <c r="G456" s="13"/>
      <c r="H456" s="55">
        <f t="shared" si="760"/>
        <v>0</v>
      </c>
      <c r="I456" s="54">
        <f t="shared" si="761"/>
        <v>0</v>
      </c>
      <c r="J456" s="54">
        <f t="shared" si="762"/>
        <v>0</v>
      </c>
      <c r="K456" s="54">
        <f t="shared" si="763"/>
        <v>0</v>
      </c>
      <c r="L456" s="54">
        <f t="shared" si="764"/>
        <v>0</v>
      </c>
      <c r="M456" s="54">
        <f t="shared" si="765"/>
        <v>0</v>
      </c>
      <c r="N456" s="54">
        <f t="shared" si="766"/>
        <v>0</v>
      </c>
      <c r="O456" s="54">
        <f t="shared" si="767"/>
        <v>0</v>
      </c>
      <c r="P456" s="55">
        <v>20</v>
      </c>
      <c r="Q456" s="54" t="e">
        <f t="shared" si="768"/>
        <v>#N/A</v>
      </c>
      <c r="R456" s="12"/>
      <c r="S456" s="12"/>
      <c r="T456" s="12"/>
      <c r="U456" s="54">
        <f t="shared" si="769"/>
        <v>0</v>
      </c>
      <c r="V456" s="54">
        <f t="shared" si="770"/>
        <v>0</v>
      </c>
      <c r="W456" s="54">
        <f t="shared" si="793"/>
        <v>0</v>
      </c>
      <c r="X456" s="54">
        <f t="shared" si="794"/>
        <v>0</v>
      </c>
      <c r="Y456" s="54">
        <f t="shared" si="771"/>
        <v>0</v>
      </c>
      <c r="Z456" s="54">
        <f t="shared" si="772"/>
        <v>0</v>
      </c>
      <c r="AA456" s="54">
        <f t="shared" si="773"/>
        <v>0</v>
      </c>
      <c r="AB456" s="54">
        <f t="shared" si="774"/>
        <v>0</v>
      </c>
      <c r="AC456" s="55">
        <v>20</v>
      </c>
      <c r="AD456" s="54" t="e">
        <f t="shared" si="775"/>
        <v>#N/A</v>
      </c>
      <c r="AE456" s="12"/>
      <c r="AF456" s="12"/>
      <c r="AG456" s="12"/>
      <c r="AH456" s="54">
        <f t="shared" si="776"/>
        <v>0</v>
      </c>
      <c r="AI456" s="54">
        <f t="shared" si="777"/>
        <v>0</v>
      </c>
      <c r="AJ456" s="54">
        <f t="shared" si="778"/>
        <v>0</v>
      </c>
      <c r="AK456" s="54">
        <f t="shared" si="779"/>
        <v>0</v>
      </c>
      <c r="AL456" s="54">
        <f t="shared" si="780"/>
        <v>0</v>
      </c>
      <c r="AM456" s="54">
        <f t="shared" si="781"/>
        <v>0</v>
      </c>
      <c r="AN456" s="54">
        <f t="shared" si="782"/>
        <v>0</v>
      </c>
      <c r="AO456" s="54">
        <f t="shared" si="783"/>
        <v>0</v>
      </c>
      <c r="AP456" s="54">
        <f t="shared" si="784"/>
        <v>0</v>
      </c>
      <c r="AQ456" s="54" t="e">
        <f t="shared" si="785"/>
        <v>#DIV/0!</v>
      </c>
      <c r="AR456" s="58">
        <f t="shared" si="786"/>
        <v>0</v>
      </c>
      <c r="AS456" s="1">
        <f t="shared" si="787"/>
        <v>0</v>
      </c>
      <c r="AT456" s="1">
        <f t="shared" si="788"/>
        <v>0</v>
      </c>
      <c r="AU456" s="1">
        <f t="shared" si="789"/>
        <v>0</v>
      </c>
      <c r="AV456" s="1">
        <f t="shared" si="790"/>
        <v>0</v>
      </c>
      <c r="AW456" s="1">
        <f t="shared" si="791"/>
        <v>0</v>
      </c>
      <c r="AX456" s="1">
        <f t="shared" si="792"/>
        <v>0</v>
      </c>
      <c r="AY456" s="1" t="str">
        <f t="shared" si="722"/>
        <v/>
      </c>
      <c r="AZ456" s="1" t="b">
        <f t="shared" si="723"/>
        <v>1</v>
      </c>
      <c r="BA456" s="1" t="str">
        <f t="shared" si="724"/>
        <v/>
      </c>
      <c r="BB456" s="1" t="str">
        <f t="shared" si="725"/>
        <v/>
      </c>
    </row>
    <row r="457" spans="1:54">
      <c r="A457" s="178"/>
      <c r="B457" s="55">
        <v>21</v>
      </c>
      <c r="C457" s="55">
        <v>3</v>
      </c>
      <c r="D457" s="54" t="e">
        <f>VLOOKUP((B457*10)+1,'Llistat de jugadors'!$S$3:$AQ$322,25,0)</f>
        <v>#N/A</v>
      </c>
      <c r="E457" s="13"/>
      <c r="F457" s="13"/>
      <c r="G457" s="13"/>
      <c r="H457" s="55">
        <f t="shared" si="760"/>
        <v>0</v>
      </c>
      <c r="I457" s="54">
        <f t="shared" si="761"/>
        <v>0</v>
      </c>
      <c r="J457" s="54">
        <f t="shared" si="762"/>
        <v>0</v>
      </c>
      <c r="K457" s="54">
        <f t="shared" si="763"/>
        <v>0</v>
      </c>
      <c r="L457" s="54">
        <f t="shared" si="764"/>
        <v>0</v>
      </c>
      <c r="M457" s="54">
        <f t="shared" si="765"/>
        <v>0</v>
      </c>
      <c r="N457" s="54">
        <f t="shared" si="766"/>
        <v>0</v>
      </c>
      <c r="O457" s="54">
        <f t="shared" si="767"/>
        <v>0</v>
      </c>
      <c r="P457" s="55">
        <v>21</v>
      </c>
      <c r="Q457" s="54" t="e">
        <f t="shared" si="768"/>
        <v>#N/A</v>
      </c>
      <c r="R457" s="12"/>
      <c r="S457" s="12"/>
      <c r="T457" s="12"/>
      <c r="U457" s="54">
        <f t="shared" si="769"/>
        <v>0</v>
      </c>
      <c r="V457" s="54">
        <f t="shared" si="770"/>
        <v>0</v>
      </c>
      <c r="W457" s="54">
        <f t="shared" si="793"/>
        <v>0</v>
      </c>
      <c r="X457" s="54">
        <f t="shared" si="794"/>
        <v>0</v>
      </c>
      <c r="Y457" s="54">
        <f t="shared" si="771"/>
        <v>0</v>
      </c>
      <c r="Z457" s="54">
        <f t="shared" si="772"/>
        <v>0</v>
      </c>
      <c r="AA457" s="54">
        <f t="shared" si="773"/>
        <v>0</v>
      </c>
      <c r="AB457" s="54">
        <f t="shared" si="774"/>
        <v>0</v>
      </c>
      <c r="AC457" s="55">
        <v>21</v>
      </c>
      <c r="AD457" s="54" t="e">
        <f t="shared" si="775"/>
        <v>#N/A</v>
      </c>
      <c r="AE457" s="12"/>
      <c r="AF457" s="12"/>
      <c r="AG457" s="12"/>
      <c r="AH457" s="54">
        <f t="shared" si="776"/>
        <v>0</v>
      </c>
      <c r="AI457" s="54">
        <f t="shared" si="777"/>
        <v>0</v>
      </c>
      <c r="AJ457" s="54">
        <f t="shared" si="778"/>
        <v>0</v>
      </c>
      <c r="AK457" s="54">
        <f t="shared" si="779"/>
        <v>0</v>
      </c>
      <c r="AL457" s="54">
        <f t="shared" si="780"/>
        <v>0</v>
      </c>
      <c r="AM457" s="54">
        <f t="shared" si="781"/>
        <v>0</v>
      </c>
      <c r="AN457" s="54">
        <f t="shared" si="782"/>
        <v>0</v>
      </c>
      <c r="AO457" s="54">
        <f t="shared" si="783"/>
        <v>0</v>
      </c>
      <c r="AP457" s="54">
        <f t="shared" si="784"/>
        <v>0</v>
      </c>
      <c r="AQ457" s="54" t="e">
        <f t="shared" si="785"/>
        <v>#DIV/0!</v>
      </c>
      <c r="AR457" s="58">
        <f t="shared" si="786"/>
        <v>0</v>
      </c>
      <c r="AS457" s="1">
        <f t="shared" si="787"/>
        <v>0</v>
      </c>
      <c r="AT457" s="1">
        <f t="shared" si="788"/>
        <v>0</v>
      </c>
      <c r="AU457" s="1">
        <f t="shared" si="789"/>
        <v>0</v>
      </c>
      <c r="AV457" s="1">
        <f t="shared" si="790"/>
        <v>0</v>
      </c>
      <c r="AW457" s="1">
        <f t="shared" si="791"/>
        <v>0</v>
      </c>
      <c r="AX457" s="1">
        <f t="shared" si="792"/>
        <v>0</v>
      </c>
      <c r="AY457" s="1" t="str">
        <f t="shared" si="722"/>
        <v/>
      </c>
      <c r="AZ457" s="1" t="b">
        <f t="shared" si="723"/>
        <v>1</v>
      </c>
      <c r="BA457" s="1" t="str">
        <f t="shared" si="724"/>
        <v/>
      </c>
      <c r="BB457" s="1" t="str">
        <f t="shared" si="725"/>
        <v/>
      </c>
    </row>
    <row r="458" spans="1:54">
      <c r="A458" s="178"/>
      <c r="B458" s="55">
        <v>22</v>
      </c>
      <c r="C458" s="55">
        <v>4</v>
      </c>
      <c r="D458" s="54" t="e">
        <f>VLOOKUP((B458*10)+1,'Llistat de jugadors'!$S$3:$AQ$322,25,0)</f>
        <v>#N/A</v>
      </c>
      <c r="E458" s="13"/>
      <c r="F458" s="13"/>
      <c r="G458" s="13"/>
      <c r="H458" s="55">
        <f t="shared" si="760"/>
        <v>0</v>
      </c>
      <c r="I458" s="54">
        <f t="shared" si="761"/>
        <v>0</v>
      </c>
      <c r="J458" s="54">
        <f t="shared" si="762"/>
        <v>0</v>
      </c>
      <c r="K458" s="54">
        <f t="shared" si="763"/>
        <v>0</v>
      </c>
      <c r="L458" s="54">
        <f t="shared" si="764"/>
        <v>0</v>
      </c>
      <c r="M458" s="54">
        <f t="shared" si="765"/>
        <v>0</v>
      </c>
      <c r="N458" s="54">
        <f t="shared" si="766"/>
        <v>0</v>
      </c>
      <c r="O458" s="54">
        <f t="shared" si="767"/>
        <v>0</v>
      </c>
      <c r="P458" s="55">
        <v>22</v>
      </c>
      <c r="Q458" s="54" t="e">
        <f t="shared" si="768"/>
        <v>#N/A</v>
      </c>
      <c r="R458" s="12"/>
      <c r="S458" s="12"/>
      <c r="T458" s="12"/>
      <c r="U458" s="54">
        <f t="shared" si="769"/>
        <v>0</v>
      </c>
      <c r="V458" s="54">
        <f t="shared" si="770"/>
        <v>0</v>
      </c>
      <c r="W458" s="54">
        <f t="shared" si="793"/>
        <v>0</v>
      </c>
      <c r="X458" s="54">
        <f t="shared" si="794"/>
        <v>0</v>
      </c>
      <c r="Y458" s="54">
        <f t="shared" si="771"/>
        <v>0</v>
      </c>
      <c r="Z458" s="54">
        <f t="shared" si="772"/>
        <v>0</v>
      </c>
      <c r="AA458" s="54">
        <f t="shared" si="773"/>
        <v>0</v>
      </c>
      <c r="AB458" s="54">
        <f t="shared" si="774"/>
        <v>0</v>
      </c>
      <c r="AC458" s="55">
        <v>22</v>
      </c>
      <c r="AD458" s="54" t="e">
        <f t="shared" si="775"/>
        <v>#N/A</v>
      </c>
      <c r="AE458" s="12"/>
      <c r="AF458" s="12"/>
      <c r="AG458" s="12"/>
      <c r="AH458" s="54">
        <f t="shared" si="776"/>
        <v>0</v>
      </c>
      <c r="AI458" s="54">
        <f t="shared" si="777"/>
        <v>0</v>
      </c>
      <c r="AJ458" s="54">
        <f t="shared" si="778"/>
        <v>0</v>
      </c>
      <c r="AK458" s="54">
        <f t="shared" si="779"/>
        <v>0</v>
      </c>
      <c r="AL458" s="54">
        <f t="shared" si="780"/>
        <v>0</v>
      </c>
      <c r="AM458" s="54">
        <f t="shared" si="781"/>
        <v>0</v>
      </c>
      <c r="AN458" s="54">
        <f t="shared" si="782"/>
        <v>0</v>
      </c>
      <c r="AO458" s="54">
        <f t="shared" si="783"/>
        <v>0</v>
      </c>
      <c r="AP458" s="54">
        <f t="shared" si="784"/>
        <v>0</v>
      </c>
      <c r="AQ458" s="54" t="e">
        <f t="shared" si="785"/>
        <v>#DIV/0!</v>
      </c>
      <c r="AR458" s="58">
        <f t="shared" si="786"/>
        <v>0</v>
      </c>
      <c r="AS458" s="1">
        <f t="shared" si="787"/>
        <v>0</v>
      </c>
      <c r="AT458" s="1">
        <f t="shared" si="788"/>
        <v>0</v>
      </c>
      <c r="AU458" s="1">
        <f t="shared" si="789"/>
        <v>0</v>
      </c>
      <c r="AV458" s="1">
        <f t="shared" si="790"/>
        <v>0</v>
      </c>
      <c r="AW458" s="1">
        <f t="shared" si="791"/>
        <v>0</v>
      </c>
      <c r="AX458" s="1">
        <f t="shared" si="792"/>
        <v>0</v>
      </c>
      <c r="AY458" s="1" t="str">
        <f t="shared" si="722"/>
        <v/>
      </c>
      <c r="AZ458" s="1" t="b">
        <f t="shared" si="723"/>
        <v>1</v>
      </c>
      <c r="BA458" s="1" t="str">
        <f t="shared" si="724"/>
        <v/>
      </c>
      <c r="BB458" s="1" t="str">
        <f t="shared" si="725"/>
        <v/>
      </c>
    </row>
    <row r="459" spans="1:54">
      <c r="A459" s="178"/>
      <c r="B459" s="55">
        <v>23</v>
      </c>
      <c r="C459" s="55">
        <v>5</v>
      </c>
      <c r="D459" s="54" t="e">
        <f>VLOOKUP((B459*10)+1,'Llistat de jugadors'!$S$3:$AQ$322,25,0)</f>
        <v>#N/A</v>
      </c>
      <c r="E459" s="13"/>
      <c r="F459" s="13"/>
      <c r="G459" s="13"/>
      <c r="H459" s="55">
        <f t="shared" si="760"/>
        <v>0</v>
      </c>
      <c r="I459" s="54">
        <f t="shared" si="761"/>
        <v>0</v>
      </c>
      <c r="J459" s="54">
        <f t="shared" si="762"/>
        <v>0</v>
      </c>
      <c r="K459" s="54">
        <f t="shared" si="763"/>
        <v>0</v>
      </c>
      <c r="L459" s="54">
        <f t="shared" si="764"/>
        <v>0</v>
      </c>
      <c r="M459" s="54">
        <f t="shared" si="765"/>
        <v>0</v>
      </c>
      <c r="N459" s="54">
        <f t="shared" si="766"/>
        <v>0</v>
      </c>
      <c r="O459" s="54">
        <f t="shared" si="767"/>
        <v>0</v>
      </c>
      <c r="P459" s="55">
        <v>23</v>
      </c>
      <c r="Q459" s="54" t="e">
        <f t="shared" si="768"/>
        <v>#N/A</v>
      </c>
      <c r="R459" s="12"/>
      <c r="S459" s="12"/>
      <c r="T459" s="12"/>
      <c r="U459" s="54">
        <f t="shared" si="769"/>
        <v>0</v>
      </c>
      <c r="V459" s="54">
        <f t="shared" si="770"/>
        <v>0</v>
      </c>
      <c r="W459" s="54">
        <f t="shared" si="793"/>
        <v>0</v>
      </c>
      <c r="X459" s="54">
        <f t="shared" si="794"/>
        <v>0</v>
      </c>
      <c r="Y459" s="54">
        <f t="shared" si="771"/>
        <v>0</v>
      </c>
      <c r="Z459" s="54">
        <f t="shared" si="772"/>
        <v>0</v>
      </c>
      <c r="AA459" s="54">
        <f t="shared" si="773"/>
        <v>0</v>
      </c>
      <c r="AB459" s="54">
        <f t="shared" si="774"/>
        <v>0</v>
      </c>
      <c r="AC459" s="55">
        <v>23</v>
      </c>
      <c r="AD459" s="54" t="e">
        <f t="shared" si="775"/>
        <v>#N/A</v>
      </c>
      <c r="AE459" s="12"/>
      <c r="AF459" s="12"/>
      <c r="AG459" s="12"/>
      <c r="AH459" s="54">
        <f t="shared" si="776"/>
        <v>0</v>
      </c>
      <c r="AI459" s="54">
        <f t="shared" si="777"/>
        <v>0</v>
      </c>
      <c r="AJ459" s="54">
        <f t="shared" si="778"/>
        <v>0</v>
      </c>
      <c r="AK459" s="54">
        <f t="shared" si="779"/>
        <v>0</v>
      </c>
      <c r="AL459" s="54">
        <f t="shared" si="780"/>
        <v>0</v>
      </c>
      <c r="AM459" s="54">
        <f t="shared" si="781"/>
        <v>0</v>
      </c>
      <c r="AN459" s="54">
        <f t="shared" si="782"/>
        <v>0</v>
      </c>
      <c r="AO459" s="54">
        <f t="shared" si="783"/>
        <v>0</v>
      </c>
      <c r="AP459" s="54">
        <f t="shared" si="784"/>
        <v>0</v>
      </c>
      <c r="AQ459" s="54" t="e">
        <f t="shared" si="785"/>
        <v>#DIV/0!</v>
      </c>
      <c r="AR459" s="58">
        <f t="shared" si="786"/>
        <v>0</v>
      </c>
      <c r="AS459" s="1">
        <f t="shared" si="787"/>
        <v>0</v>
      </c>
      <c r="AT459" s="1">
        <f t="shared" si="788"/>
        <v>0</v>
      </c>
      <c r="AU459" s="1">
        <f t="shared" si="789"/>
        <v>0</v>
      </c>
      <c r="AV459" s="1">
        <f t="shared" si="790"/>
        <v>0</v>
      </c>
      <c r="AW459" s="1">
        <f t="shared" si="791"/>
        <v>0</v>
      </c>
      <c r="AX459" s="1">
        <f t="shared" si="792"/>
        <v>0</v>
      </c>
      <c r="AY459" s="1" t="str">
        <f t="shared" si="722"/>
        <v/>
      </c>
      <c r="AZ459" s="1" t="b">
        <f t="shared" si="723"/>
        <v>1</v>
      </c>
      <c r="BA459" s="1" t="str">
        <f t="shared" si="724"/>
        <v/>
      </c>
      <c r="BB459" s="1" t="str">
        <f t="shared" si="725"/>
        <v/>
      </c>
    </row>
    <row r="460" spans="1:54">
      <c r="A460" s="178"/>
      <c r="B460" s="55">
        <v>24</v>
      </c>
      <c r="C460" s="55">
        <v>6</v>
      </c>
      <c r="D460" s="54" t="e">
        <f>VLOOKUP((B460*10)+1,'Llistat de jugadors'!$S$3:$AQ$322,25,0)</f>
        <v>#N/A</v>
      </c>
      <c r="E460" s="13"/>
      <c r="F460" s="13"/>
      <c r="G460" s="13"/>
      <c r="H460" s="55">
        <f t="shared" si="760"/>
        <v>0</v>
      </c>
      <c r="I460" s="54">
        <f t="shared" si="761"/>
        <v>0</v>
      </c>
      <c r="J460" s="54">
        <f t="shared" si="762"/>
        <v>0</v>
      </c>
      <c r="K460" s="54">
        <f t="shared" si="763"/>
        <v>0</v>
      </c>
      <c r="L460" s="54">
        <f t="shared" si="764"/>
        <v>0</v>
      </c>
      <c r="M460" s="54">
        <f t="shared" si="765"/>
        <v>0</v>
      </c>
      <c r="N460" s="54">
        <f t="shared" si="766"/>
        <v>0</v>
      </c>
      <c r="O460" s="54">
        <f t="shared" si="767"/>
        <v>0</v>
      </c>
      <c r="P460" s="55">
        <v>24</v>
      </c>
      <c r="Q460" s="54" t="e">
        <f t="shared" si="768"/>
        <v>#N/A</v>
      </c>
      <c r="R460" s="12"/>
      <c r="S460" s="12"/>
      <c r="T460" s="12"/>
      <c r="U460" s="54">
        <f t="shared" si="769"/>
        <v>0</v>
      </c>
      <c r="V460" s="54">
        <f t="shared" si="770"/>
        <v>0</v>
      </c>
      <c r="W460" s="54">
        <f t="shared" si="793"/>
        <v>0</v>
      </c>
      <c r="X460" s="54">
        <f t="shared" si="794"/>
        <v>0</v>
      </c>
      <c r="Y460" s="54">
        <f t="shared" si="771"/>
        <v>0</v>
      </c>
      <c r="Z460" s="54">
        <f t="shared" si="772"/>
        <v>0</v>
      </c>
      <c r="AA460" s="54">
        <f t="shared" si="773"/>
        <v>0</v>
      </c>
      <c r="AB460" s="54">
        <f t="shared" si="774"/>
        <v>0</v>
      </c>
      <c r="AC460" s="55">
        <v>24</v>
      </c>
      <c r="AD460" s="54" t="e">
        <f t="shared" si="775"/>
        <v>#N/A</v>
      </c>
      <c r="AE460" s="12"/>
      <c r="AF460" s="12"/>
      <c r="AG460" s="12"/>
      <c r="AH460" s="54">
        <f t="shared" si="776"/>
        <v>0</v>
      </c>
      <c r="AI460" s="54">
        <f t="shared" si="777"/>
        <v>0</v>
      </c>
      <c r="AJ460" s="54">
        <f t="shared" si="778"/>
        <v>0</v>
      </c>
      <c r="AK460" s="54">
        <f t="shared" si="779"/>
        <v>0</v>
      </c>
      <c r="AL460" s="54">
        <f t="shared" si="780"/>
        <v>0</v>
      </c>
      <c r="AM460" s="54">
        <f t="shared" si="781"/>
        <v>0</v>
      </c>
      <c r="AN460" s="54">
        <f t="shared" si="782"/>
        <v>0</v>
      </c>
      <c r="AO460" s="54">
        <f t="shared" si="783"/>
        <v>0</v>
      </c>
      <c r="AP460" s="54">
        <f t="shared" si="784"/>
        <v>0</v>
      </c>
      <c r="AQ460" s="54" t="e">
        <f t="shared" si="785"/>
        <v>#DIV/0!</v>
      </c>
      <c r="AR460" s="58">
        <f t="shared" si="786"/>
        <v>0</v>
      </c>
      <c r="AS460" s="1">
        <f t="shared" si="787"/>
        <v>0</v>
      </c>
      <c r="AT460" s="1">
        <f t="shared" si="788"/>
        <v>0</v>
      </c>
      <c r="AU460" s="1">
        <f t="shared" si="789"/>
        <v>0</v>
      </c>
      <c r="AV460" s="1">
        <f t="shared" si="790"/>
        <v>0</v>
      </c>
      <c r="AW460" s="1">
        <f t="shared" si="791"/>
        <v>0</v>
      </c>
      <c r="AX460" s="1">
        <f t="shared" si="792"/>
        <v>0</v>
      </c>
      <c r="AY460" s="1" t="str">
        <f t="shared" si="722"/>
        <v/>
      </c>
      <c r="AZ460" s="1" t="b">
        <f t="shared" si="723"/>
        <v>1</v>
      </c>
      <c r="BA460" s="1" t="str">
        <f t="shared" si="724"/>
        <v/>
      </c>
      <c r="BB460" s="1" t="str">
        <f t="shared" si="725"/>
        <v/>
      </c>
    </row>
    <row r="461" spans="1:54">
      <c r="A461" s="178"/>
      <c r="B461" s="55">
        <v>25</v>
      </c>
      <c r="C461" s="55">
        <v>7</v>
      </c>
      <c r="D461" s="54" t="e">
        <f>VLOOKUP((B461*10)+1,'Llistat de jugadors'!$S$3:$AQ$322,25,0)</f>
        <v>#N/A</v>
      </c>
      <c r="E461" s="13"/>
      <c r="F461" s="13"/>
      <c r="G461" s="13"/>
      <c r="H461" s="55">
        <f t="shared" si="760"/>
        <v>0</v>
      </c>
      <c r="I461" s="54">
        <f t="shared" si="761"/>
        <v>0</v>
      </c>
      <c r="J461" s="54">
        <f t="shared" si="762"/>
        <v>0</v>
      </c>
      <c r="K461" s="54">
        <f t="shared" si="763"/>
        <v>0</v>
      </c>
      <c r="L461" s="54">
        <f t="shared" si="764"/>
        <v>0</v>
      </c>
      <c r="M461" s="54">
        <f t="shared" si="765"/>
        <v>0</v>
      </c>
      <c r="N461" s="54">
        <f t="shared" si="766"/>
        <v>0</v>
      </c>
      <c r="O461" s="54">
        <f t="shared" si="767"/>
        <v>0</v>
      </c>
      <c r="P461" s="55">
        <v>25</v>
      </c>
      <c r="Q461" s="54" t="e">
        <f t="shared" si="768"/>
        <v>#N/A</v>
      </c>
      <c r="R461" s="12"/>
      <c r="S461" s="12"/>
      <c r="T461" s="12"/>
      <c r="U461" s="54">
        <f t="shared" si="769"/>
        <v>0</v>
      </c>
      <c r="V461" s="54">
        <f t="shared" si="770"/>
        <v>0</v>
      </c>
      <c r="W461" s="54">
        <f t="shared" si="793"/>
        <v>0</v>
      </c>
      <c r="X461" s="54">
        <f t="shared" si="794"/>
        <v>0</v>
      </c>
      <c r="Y461" s="54">
        <f t="shared" si="771"/>
        <v>0</v>
      </c>
      <c r="Z461" s="54">
        <f t="shared" si="772"/>
        <v>0</v>
      </c>
      <c r="AA461" s="54">
        <f t="shared" si="773"/>
        <v>0</v>
      </c>
      <c r="AB461" s="54">
        <f t="shared" si="774"/>
        <v>0</v>
      </c>
      <c r="AC461" s="55">
        <v>25</v>
      </c>
      <c r="AD461" s="54" t="e">
        <f t="shared" si="775"/>
        <v>#N/A</v>
      </c>
      <c r="AE461" s="12"/>
      <c r="AF461" s="12"/>
      <c r="AG461" s="12"/>
      <c r="AH461" s="54">
        <f t="shared" si="776"/>
        <v>0</v>
      </c>
      <c r="AI461" s="54">
        <f t="shared" si="777"/>
        <v>0</v>
      </c>
      <c r="AJ461" s="54">
        <f t="shared" si="778"/>
        <v>0</v>
      </c>
      <c r="AK461" s="54">
        <f t="shared" si="779"/>
        <v>0</v>
      </c>
      <c r="AL461" s="54">
        <f t="shared" si="780"/>
        <v>0</v>
      </c>
      <c r="AM461" s="54">
        <f t="shared" si="781"/>
        <v>0</v>
      </c>
      <c r="AN461" s="54">
        <f t="shared" si="782"/>
        <v>0</v>
      </c>
      <c r="AO461" s="54">
        <f t="shared" si="783"/>
        <v>0</v>
      </c>
      <c r="AP461" s="54">
        <f t="shared" si="784"/>
        <v>0</v>
      </c>
      <c r="AQ461" s="54" t="e">
        <f t="shared" si="785"/>
        <v>#DIV/0!</v>
      </c>
      <c r="AR461" s="58">
        <f t="shared" si="786"/>
        <v>0</v>
      </c>
      <c r="AS461" s="1">
        <f t="shared" si="787"/>
        <v>0</v>
      </c>
      <c r="AT461" s="1">
        <f t="shared" si="788"/>
        <v>0</v>
      </c>
      <c r="AU461" s="1">
        <f t="shared" si="789"/>
        <v>0</v>
      </c>
      <c r="AV461" s="1">
        <f t="shared" si="790"/>
        <v>0</v>
      </c>
      <c r="AW461" s="1">
        <f t="shared" si="791"/>
        <v>0</v>
      </c>
      <c r="AX461" s="1">
        <f t="shared" si="792"/>
        <v>0</v>
      </c>
      <c r="AY461" s="1" t="str">
        <f t="shared" si="722"/>
        <v/>
      </c>
      <c r="AZ461" s="1" t="b">
        <f t="shared" si="723"/>
        <v>1</v>
      </c>
      <c r="BA461" s="1" t="str">
        <f t="shared" si="724"/>
        <v/>
      </c>
      <c r="BB461" s="1" t="str">
        <f t="shared" si="725"/>
        <v/>
      </c>
    </row>
    <row r="462" spans="1:54">
      <c r="A462" s="178"/>
      <c r="B462" s="55">
        <v>26</v>
      </c>
      <c r="C462" s="55">
        <v>8</v>
      </c>
      <c r="D462" s="54" t="e">
        <f>VLOOKUP((B462*10)+1,'Llistat de jugadors'!$S$3:$AQ$322,25,0)</f>
        <v>#N/A</v>
      </c>
      <c r="E462" s="13"/>
      <c r="F462" s="13"/>
      <c r="G462" s="13"/>
      <c r="H462" s="55">
        <f t="shared" si="760"/>
        <v>0</v>
      </c>
      <c r="I462" s="54">
        <f t="shared" si="761"/>
        <v>0</v>
      </c>
      <c r="J462" s="54">
        <f t="shared" si="762"/>
        <v>0</v>
      </c>
      <c r="K462" s="54">
        <f t="shared" si="763"/>
        <v>0</v>
      </c>
      <c r="L462" s="54">
        <f t="shared" si="764"/>
        <v>0</v>
      </c>
      <c r="M462" s="54">
        <f t="shared" si="765"/>
        <v>0</v>
      </c>
      <c r="N462" s="54">
        <f t="shared" si="766"/>
        <v>0</v>
      </c>
      <c r="O462" s="54">
        <f t="shared" si="767"/>
        <v>0</v>
      </c>
      <c r="P462" s="55">
        <v>26</v>
      </c>
      <c r="Q462" s="54" t="e">
        <f t="shared" si="768"/>
        <v>#N/A</v>
      </c>
      <c r="R462" s="12"/>
      <c r="S462" s="12"/>
      <c r="T462" s="12"/>
      <c r="U462" s="54">
        <f t="shared" si="769"/>
        <v>0</v>
      </c>
      <c r="V462" s="54">
        <f t="shared" si="770"/>
        <v>0</v>
      </c>
      <c r="W462" s="54">
        <f t="shared" si="793"/>
        <v>0</v>
      </c>
      <c r="X462" s="54">
        <f t="shared" si="794"/>
        <v>0</v>
      </c>
      <c r="Y462" s="54">
        <f t="shared" si="771"/>
        <v>0</v>
      </c>
      <c r="Z462" s="54">
        <f t="shared" si="772"/>
        <v>0</v>
      </c>
      <c r="AA462" s="54">
        <f t="shared" si="773"/>
        <v>0</v>
      </c>
      <c r="AB462" s="54">
        <f t="shared" si="774"/>
        <v>0</v>
      </c>
      <c r="AC462" s="55">
        <v>26</v>
      </c>
      <c r="AD462" s="54" t="e">
        <f t="shared" si="775"/>
        <v>#N/A</v>
      </c>
      <c r="AE462" s="12"/>
      <c r="AF462" s="12"/>
      <c r="AG462" s="12"/>
      <c r="AH462" s="54">
        <f t="shared" si="776"/>
        <v>0</v>
      </c>
      <c r="AI462" s="54">
        <f t="shared" si="777"/>
        <v>0</v>
      </c>
      <c r="AJ462" s="54">
        <f t="shared" si="778"/>
        <v>0</v>
      </c>
      <c r="AK462" s="54">
        <f t="shared" si="779"/>
        <v>0</v>
      </c>
      <c r="AL462" s="54">
        <f t="shared" si="780"/>
        <v>0</v>
      </c>
      <c r="AM462" s="54">
        <f t="shared" si="781"/>
        <v>0</v>
      </c>
      <c r="AN462" s="54">
        <f t="shared" si="782"/>
        <v>0</v>
      </c>
      <c r="AO462" s="54">
        <f t="shared" si="783"/>
        <v>0</v>
      </c>
      <c r="AP462" s="54">
        <f t="shared" si="784"/>
        <v>0</v>
      </c>
      <c r="AQ462" s="54" t="e">
        <f t="shared" si="785"/>
        <v>#DIV/0!</v>
      </c>
      <c r="AR462" s="58">
        <f t="shared" si="786"/>
        <v>0</v>
      </c>
      <c r="AS462" s="1">
        <f t="shared" si="787"/>
        <v>0</v>
      </c>
      <c r="AT462" s="1">
        <f t="shared" si="788"/>
        <v>0</v>
      </c>
      <c r="AU462" s="1">
        <f t="shared" si="789"/>
        <v>0</v>
      </c>
      <c r="AV462" s="1">
        <f t="shared" si="790"/>
        <v>0</v>
      </c>
      <c r="AW462" s="1">
        <f t="shared" si="791"/>
        <v>0</v>
      </c>
      <c r="AX462" s="1">
        <f t="shared" si="792"/>
        <v>0</v>
      </c>
      <c r="AY462" s="1" t="str">
        <f t="shared" si="722"/>
        <v/>
      </c>
      <c r="AZ462" s="1" t="b">
        <f t="shared" si="723"/>
        <v>1</v>
      </c>
      <c r="BA462" s="1" t="str">
        <f t="shared" si="724"/>
        <v/>
      </c>
      <c r="BB462" s="1" t="str">
        <f t="shared" si="725"/>
        <v/>
      </c>
    </row>
    <row r="463" spans="1:54" ht="12.75" customHeight="1">
      <c r="A463" s="178"/>
      <c r="B463" s="55">
        <v>27</v>
      </c>
      <c r="C463" s="55">
        <v>9</v>
      </c>
      <c r="D463" s="54" t="e">
        <f>VLOOKUP((B463*10)+1,'Llistat de jugadors'!$S$3:$AQ$322,25,0)</f>
        <v>#N/A</v>
      </c>
      <c r="E463" s="13"/>
      <c r="F463" s="13"/>
      <c r="G463" s="13"/>
      <c r="H463" s="55">
        <f t="shared" si="760"/>
        <v>0</v>
      </c>
      <c r="I463" s="54">
        <f t="shared" si="761"/>
        <v>0</v>
      </c>
      <c r="J463" s="54">
        <f t="shared" si="762"/>
        <v>0</v>
      </c>
      <c r="K463" s="54">
        <f t="shared" si="763"/>
        <v>0</v>
      </c>
      <c r="L463" s="54">
        <f t="shared" si="764"/>
        <v>0</v>
      </c>
      <c r="M463" s="54">
        <f t="shared" si="765"/>
        <v>0</v>
      </c>
      <c r="N463" s="54">
        <f t="shared" si="766"/>
        <v>0</v>
      </c>
      <c r="O463" s="54">
        <f t="shared" si="767"/>
        <v>0</v>
      </c>
      <c r="P463" s="55">
        <v>27</v>
      </c>
      <c r="Q463" s="54" t="e">
        <f t="shared" si="768"/>
        <v>#N/A</v>
      </c>
      <c r="R463" s="12"/>
      <c r="S463" s="12"/>
      <c r="T463" s="12"/>
      <c r="U463" s="54">
        <f t="shared" si="769"/>
        <v>0</v>
      </c>
      <c r="V463" s="54">
        <f t="shared" si="770"/>
        <v>0</v>
      </c>
      <c r="W463" s="54">
        <f t="shared" si="793"/>
        <v>0</v>
      </c>
      <c r="X463" s="54">
        <f t="shared" si="794"/>
        <v>0</v>
      </c>
      <c r="Y463" s="54">
        <f t="shared" si="771"/>
        <v>0</v>
      </c>
      <c r="Z463" s="54">
        <f t="shared" si="772"/>
        <v>0</v>
      </c>
      <c r="AA463" s="54">
        <f t="shared" si="773"/>
        <v>0</v>
      </c>
      <c r="AB463" s="54">
        <f t="shared" si="774"/>
        <v>0</v>
      </c>
      <c r="AC463" s="55">
        <v>27</v>
      </c>
      <c r="AD463" s="54" t="e">
        <f t="shared" si="775"/>
        <v>#N/A</v>
      </c>
      <c r="AE463" s="12"/>
      <c r="AF463" s="12"/>
      <c r="AG463" s="12"/>
      <c r="AH463" s="54">
        <f t="shared" si="776"/>
        <v>0</v>
      </c>
      <c r="AI463" s="54">
        <f t="shared" si="777"/>
        <v>0</v>
      </c>
      <c r="AJ463" s="54">
        <f t="shared" si="778"/>
        <v>0</v>
      </c>
      <c r="AK463" s="54">
        <f t="shared" si="779"/>
        <v>0</v>
      </c>
      <c r="AL463" s="54">
        <f t="shared" si="780"/>
        <v>0</v>
      </c>
      <c r="AM463" s="54">
        <f t="shared" si="781"/>
        <v>0</v>
      </c>
      <c r="AN463" s="54">
        <f t="shared" si="782"/>
        <v>0</v>
      </c>
      <c r="AO463" s="54">
        <f t="shared" si="783"/>
        <v>0</v>
      </c>
      <c r="AP463" s="54">
        <f t="shared" si="784"/>
        <v>0</v>
      </c>
      <c r="AQ463" s="54" t="e">
        <f t="shared" si="785"/>
        <v>#DIV/0!</v>
      </c>
      <c r="AR463" s="58">
        <f t="shared" si="786"/>
        <v>0</v>
      </c>
      <c r="AS463" s="1">
        <f t="shared" si="787"/>
        <v>0</v>
      </c>
      <c r="AT463" s="1">
        <f t="shared" si="788"/>
        <v>0</v>
      </c>
      <c r="AU463" s="1">
        <f t="shared" si="789"/>
        <v>0</v>
      </c>
      <c r="AV463" s="1">
        <f t="shared" si="790"/>
        <v>0</v>
      </c>
      <c r="AW463" s="1">
        <f t="shared" si="791"/>
        <v>0</v>
      </c>
      <c r="AX463" s="1">
        <f t="shared" si="792"/>
        <v>0</v>
      </c>
      <c r="AY463" s="1" t="str">
        <f t="shared" si="722"/>
        <v/>
      </c>
      <c r="AZ463" s="1" t="b">
        <f t="shared" si="723"/>
        <v>1</v>
      </c>
      <c r="BA463" s="1" t="str">
        <f t="shared" si="724"/>
        <v/>
      </c>
      <c r="BB463" s="1" t="str">
        <f t="shared" si="725"/>
        <v/>
      </c>
    </row>
    <row r="464" spans="1:54" ht="12.75" customHeight="1">
      <c r="A464" s="178"/>
      <c r="B464" s="55">
        <v>28</v>
      </c>
      <c r="C464" s="55">
        <v>10</v>
      </c>
      <c r="D464" s="54" t="e">
        <f>VLOOKUP((B464*10)+1,'Llistat de jugadors'!$S$3:$AQ$322,25,0)</f>
        <v>#N/A</v>
      </c>
      <c r="E464" s="13"/>
      <c r="F464" s="13"/>
      <c r="G464" s="13"/>
      <c r="H464" s="55">
        <f t="shared" si="760"/>
        <v>0</v>
      </c>
      <c r="I464" s="54">
        <f t="shared" si="761"/>
        <v>0</v>
      </c>
      <c r="J464" s="54">
        <f t="shared" si="762"/>
        <v>0</v>
      </c>
      <c r="K464" s="54">
        <f t="shared" si="763"/>
        <v>0</v>
      </c>
      <c r="L464" s="54">
        <f t="shared" si="764"/>
        <v>0</v>
      </c>
      <c r="M464" s="54">
        <f t="shared" si="765"/>
        <v>0</v>
      </c>
      <c r="N464" s="54">
        <f t="shared" si="766"/>
        <v>0</v>
      </c>
      <c r="O464" s="54">
        <f t="shared" si="767"/>
        <v>0</v>
      </c>
      <c r="P464" s="55">
        <v>28</v>
      </c>
      <c r="Q464" s="54" t="e">
        <f t="shared" si="768"/>
        <v>#N/A</v>
      </c>
      <c r="R464" s="12"/>
      <c r="S464" s="12"/>
      <c r="T464" s="12"/>
      <c r="U464" s="54">
        <f t="shared" si="769"/>
        <v>0</v>
      </c>
      <c r="V464" s="54">
        <f t="shared" si="770"/>
        <v>0</v>
      </c>
      <c r="W464" s="54">
        <f t="shared" si="793"/>
        <v>0</v>
      </c>
      <c r="X464" s="54">
        <f t="shared" si="794"/>
        <v>0</v>
      </c>
      <c r="Y464" s="54">
        <f t="shared" si="771"/>
        <v>0</v>
      </c>
      <c r="Z464" s="54">
        <f t="shared" si="772"/>
        <v>0</v>
      </c>
      <c r="AA464" s="54">
        <f t="shared" si="773"/>
        <v>0</v>
      </c>
      <c r="AB464" s="54">
        <f t="shared" si="774"/>
        <v>0</v>
      </c>
      <c r="AC464" s="55">
        <v>28</v>
      </c>
      <c r="AD464" s="54" t="e">
        <f t="shared" si="775"/>
        <v>#N/A</v>
      </c>
      <c r="AE464" s="12"/>
      <c r="AF464" s="12"/>
      <c r="AG464" s="12"/>
      <c r="AH464" s="54">
        <f t="shared" si="776"/>
        <v>0</v>
      </c>
      <c r="AI464" s="54">
        <f t="shared" si="777"/>
        <v>0</v>
      </c>
      <c r="AJ464" s="54">
        <f t="shared" si="778"/>
        <v>0</v>
      </c>
      <c r="AK464" s="54">
        <f t="shared" si="779"/>
        <v>0</v>
      </c>
      <c r="AL464" s="54">
        <f t="shared" si="780"/>
        <v>0</v>
      </c>
      <c r="AM464" s="54">
        <f t="shared" si="781"/>
        <v>0</v>
      </c>
      <c r="AN464" s="54">
        <f t="shared" si="782"/>
        <v>0</v>
      </c>
      <c r="AO464" s="54">
        <f t="shared" si="783"/>
        <v>0</v>
      </c>
      <c r="AP464" s="54">
        <f t="shared" si="784"/>
        <v>0</v>
      </c>
      <c r="AQ464" s="54" t="e">
        <f t="shared" si="785"/>
        <v>#DIV/0!</v>
      </c>
      <c r="AR464" s="58">
        <f t="shared" si="786"/>
        <v>0</v>
      </c>
      <c r="AS464" s="1">
        <f t="shared" si="787"/>
        <v>0</v>
      </c>
      <c r="AT464" s="1">
        <f t="shared" si="788"/>
        <v>0</v>
      </c>
      <c r="AU464" s="1">
        <f t="shared" si="789"/>
        <v>0</v>
      </c>
      <c r="AV464" s="1">
        <f t="shared" si="790"/>
        <v>0</v>
      </c>
      <c r="AW464" s="1">
        <f t="shared" si="791"/>
        <v>0</v>
      </c>
      <c r="AX464" s="1">
        <f t="shared" si="792"/>
        <v>0</v>
      </c>
      <c r="AY464" s="1" t="str">
        <f t="shared" si="722"/>
        <v/>
      </c>
      <c r="AZ464" s="1" t="b">
        <f t="shared" si="723"/>
        <v>1</v>
      </c>
      <c r="BA464" s="1" t="str">
        <f t="shared" si="724"/>
        <v/>
      </c>
      <c r="BB464" s="1" t="str">
        <f t="shared" si="725"/>
        <v/>
      </c>
    </row>
    <row r="465" spans="1:54" ht="12.75" customHeight="1">
      <c r="A465" s="178"/>
      <c r="B465" s="55">
        <v>29</v>
      </c>
      <c r="C465" s="55">
        <v>11</v>
      </c>
      <c r="D465" s="54" t="e">
        <f>VLOOKUP((B465*10)+1,'Llistat de jugadors'!$S$3:$AQ$322,25,0)</f>
        <v>#N/A</v>
      </c>
      <c r="E465" s="13"/>
      <c r="F465" s="13"/>
      <c r="G465" s="13"/>
      <c r="H465" s="55">
        <f t="shared" si="760"/>
        <v>0</v>
      </c>
      <c r="I465" s="54">
        <f t="shared" si="761"/>
        <v>0</v>
      </c>
      <c r="J465" s="54">
        <f t="shared" si="762"/>
        <v>0</v>
      </c>
      <c r="K465" s="54">
        <f t="shared" si="763"/>
        <v>0</v>
      </c>
      <c r="L465" s="54">
        <f t="shared" si="764"/>
        <v>0</v>
      </c>
      <c r="M465" s="54">
        <f t="shared" si="765"/>
        <v>0</v>
      </c>
      <c r="N465" s="54">
        <f t="shared" si="766"/>
        <v>0</v>
      </c>
      <c r="O465" s="54">
        <f t="shared" si="767"/>
        <v>0</v>
      </c>
      <c r="P465" s="55">
        <v>29</v>
      </c>
      <c r="Q465" s="54" t="e">
        <f t="shared" si="768"/>
        <v>#N/A</v>
      </c>
      <c r="R465" s="12"/>
      <c r="S465" s="12"/>
      <c r="T465" s="12"/>
      <c r="U465" s="54">
        <f t="shared" si="769"/>
        <v>0</v>
      </c>
      <c r="V465" s="54">
        <f t="shared" si="770"/>
        <v>0</v>
      </c>
      <c r="W465" s="54">
        <f t="shared" si="793"/>
        <v>0</v>
      </c>
      <c r="X465" s="54">
        <f t="shared" si="794"/>
        <v>0</v>
      </c>
      <c r="Y465" s="54">
        <f t="shared" si="771"/>
        <v>0</v>
      </c>
      <c r="Z465" s="54">
        <f t="shared" si="772"/>
        <v>0</v>
      </c>
      <c r="AA465" s="54">
        <f t="shared" si="773"/>
        <v>0</v>
      </c>
      <c r="AB465" s="54">
        <f t="shared" si="774"/>
        <v>0</v>
      </c>
      <c r="AC465" s="55">
        <v>29</v>
      </c>
      <c r="AD465" s="54" t="e">
        <f t="shared" si="775"/>
        <v>#N/A</v>
      </c>
      <c r="AE465" s="12"/>
      <c r="AF465" s="12"/>
      <c r="AG465" s="12"/>
      <c r="AH465" s="54">
        <f t="shared" si="776"/>
        <v>0</v>
      </c>
      <c r="AI465" s="54">
        <f t="shared" si="777"/>
        <v>0</v>
      </c>
      <c r="AJ465" s="54">
        <f t="shared" si="778"/>
        <v>0</v>
      </c>
      <c r="AK465" s="54">
        <f t="shared" si="779"/>
        <v>0</v>
      </c>
      <c r="AL465" s="54">
        <f t="shared" si="780"/>
        <v>0</v>
      </c>
      <c r="AM465" s="54">
        <f t="shared" si="781"/>
        <v>0</v>
      </c>
      <c r="AN465" s="54">
        <f t="shared" si="782"/>
        <v>0</v>
      </c>
      <c r="AO465" s="54">
        <f t="shared" si="783"/>
        <v>0</v>
      </c>
      <c r="AP465" s="54">
        <f t="shared" si="784"/>
        <v>0</v>
      </c>
      <c r="AQ465" s="54" t="e">
        <f t="shared" si="785"/>
        <v>#DIV/0!</v>
      </c>
      <c r="AR465" s="58">
        <f t="shared" si="786"/>
        <v>0</v>
      </c>
      <c r="AS465" s="1">
        <f t="shared" si="787"/>
        <v>0</v>
      </c>
      <c r="AT465" s="1">
        <f t="shared" si="788"/>
        <v>0</v>
      </c>
      <c r="AU465" s="1">
        <f t="shared" si="789"/>
        <v>0</v>
      </c>
      <c r="AV465" s="1">
        <f t="shared" si="790"/>
        <v>0</v>
      </c>
      <c r="AW465" s="1">
        <f t="shared" si="791"/>
        <v>0</v>
      </c>
      <c r="AX465" s="1">
        <f t="shared" si="792"/>
        <v>0</v>
      </c>
      <c r="AY465" s="1" t="str">
        <f t="shared" si="722"/>
        <v/>
      </c>
      <c r="AZ465" s="1" t="b">
        <f t="shared" si="723"/>
        <v>1</v>
      </c>
      <c r="BA465" s="1" t="str">
        <f t="shared" si="724"/>
        <v/>
      </c>
      <c r="BB465" s="1" t="str">
        <f t="shared" si="725"/>
        <v/>
      </c>
    </row>
    <row r="466" spans="1:54" ht="12.75" customHeight="1">
      <c r="A466" s="178"/>
      <c r="B466" s="55">
        <v>30</v>
      </c>
      <c r="C466" s="55">
        <v>12</v>
      </c>
      <c r="D466" s="54" t="e">
        <f>VLOOKUP((B466*10)+1,'Llistat de jugadors'!$S$3:$AQ$322,25,0)</f>
        <v>#N/A</v>
      </c>
      <c r="E466" s="13"/>
      <c r="F466" s="13"/>
      <c r="G466" s="13"/>
      <c r="H466" s="55">
        <f t="shared" si="760"/>
        <v>0</v>
      </c>
      <c r="I466" s="54">
        <f t="shared" si="761"/>
        <v>0</v>
      </c>
      <c r="J466" s="54">
        <f t="shared" si="762"/>
        <v>0</v>
      </c>
      <c r="K466" s="54">
        <f t="shared" si="763"/>
        <v>0</v>
      </c>
      <c r="L466" s="54">
        <f t="shared" si="764"/>
        <v>0</v>
      </c>
      <c r="M466" s="54">
        <f t="shared" si="765"/>
        <v>0</v>
      </c>
      <c r="N466" s="54">
        <f t="shared" si="766"/>
        <v>0</v>
      </c>
      <c r="O466" s="54">
        <f t="shared" si="767"/>
        <v>0</v>
      </c>
      <c r="P466" s="55">
        <v>30</v>
      </c>
      <c r="Q466" s="54" t="e">
        <f t="shared" si="768"/>
        <v>#N/A</v>
      </c>
      <c r="R466" s="12"/>
      <c r="S466" s="12"/>
      <c r="T466" s="12"/>
      <c r="U466" s="54">
        <f t="shared" si="769"/>
        <v>0</v>
      </c>
      <c r="V466" s="54">
        <f t="shared" si="770"/>
        <v>0</v>
      </c>
      <c r="W466" s="54">
        <f t="shared" si="793"/>
        <v>0</v>
      </c>
      <c r="X466" s="54">
        <f t="shared" si="794"/>
        <v>0</v>
      </c>
      <c r="Y466" s="54">
        <f t="shared" si="771"/>
        <v>0</v>
      </c>
      <c r="Z466" s="54">
        <f t="shared" si="772"/>
        <v>0</v>
      </c>
      <c r="AA466" s="54">
        <f t="shared" si="773"/>
        <v>0</v>
      </c>
      <c r="AB466" s="54">
        <f t="shared" si="774"/>
        <v>0</v>
      </c>
      <c r="AC466" s="55">
        <v>30</v>
      </c>
      <c r="AD466" s="54" t="e">
        <f t="shared" si="775"/>
        <v>#N/A</v>
      </c>
      <c r="AE466" s="12"/>
      <c r="AF466" s="12"/>
      <c r="AG466" s="12"/>
      <c r="AH466" s="54">
        <f t="shared" si="776"/>
        <v>0</v>
      </c>
      <c r="AI466" s="54">
        <f t="shared" si="777"/>
        <v>0</v>
      </c>
      <c r="AJ466" s="54">
        <f t="shared" si="778"/>
        <v>0</v>
      </c>
      <c r="AK466" s="54">
        <f t="shared" si="779"/>
        <v>0</v>
      </c>
      <c r="AL466" s="54">
        <f t="shared" si="780"/>
        <v>0</v>
      </c>
      <c r="AM466" s="54">
        <f t="shared" si="781"/>
        <v>0</v>
      </c>
      <c r="AN466" s="54">
        <f t="shared" si="782"/>
        <v>0</v>
      </c>
      <c r="AO466" s="54">
        <f t="shared" si="783"/>
        <v>0</v>
      </c>
      <c r="AP466" s="54">
        <f t="shared" si="784"/>
        <v>0</v>
      </c>
      <c r="AQ466" s="54" t="e">
        <f t="shared" si="785"/>
        <v>#DIV/0!</v>
      </c>
      <c r="AR466" s="58">
        <f t="shared" si="786"/>
        <v>0</v>
      </c>
      <c r="AS466" s="1">
        <f t="shared" si="787"/>
        <v>0</v>
      </c>
      <c r="AT466" s="1">
        <f t="shared" si="788"/>
        <v>0</v>
      </c>
      <c r="AU466" s="1">
        <f t="shared" si="789"/>
        <v>0</v>
      </c>
      <c r="AV466" s="1">
        <f t="shared" si="790"/>
        <v>0</v>
      </c>
      <c r="AW466" s="1">
        <f t="shared" si="791"/>
        <v>0</v>
      </c>
      <c r="AX466" s="1">
        <f t="shared" si="792"/>
        <v>0</v>
      </c>
      <c r="AY466" s="1" t="str">
        <f t="shared" si="722"/>
        <v/>
      </c>
      <c r="AZ466" s="1" t="b">
        <f t="shared" si="723"/>
        <v>1</v>
      </c>
      <c r="BA466" s="1" t="str">
        <f t="shared" si="724"/>
        <v/>
      </c>
      <c r="BB466" s="1" t="str">
        <f t="shared" si="725"/>
        <v/>
      </c>
    </row>
    <row r="467" spans="1:54" ht="12.75" customHeight="1">
      <c r="A467" s="178"/>
      <c r="B467" s="55">
        <v>31</v>
      </c>
      <c r="C467" s="55">
        <v>13</v>
      </c>
      <c r="D467" s="54" t="e">
        <f>VLOOKUP((B467*10)+1,'Llistat de jugadors'!$S$3:$AQ$322,25,0)</f>
        <v>#N/A</v>
      </c>
      <c r="E467" s="13"/>
      <c r="F467" s="13"/>
      <c r="G467" s="13"/>
      <c r="H467" s="55">
        <f t="shared" ref="H467:H476" si="795">E467+F467+G467</f>
        <v>0</v>
      </c>
      <c r="I467" s="54">
        <f t="shared" ref="I467:I476" si="796">COUNTIF(E467:G467,10)</f>
        <v>0</v>
      </c>
      <c r="J467" s="54">
        <f t="shared" ref="J467:J476" si="797">COUNTIF(E467:G467,6)</f>
        <v>0</v>
      </c>
      <c r="K467" s="54">
        <f t="shared" ref="K467:K476" si="798">COUNTIF(E467:G467,4)</f>
        <v>0</v>
      </c>
      <c r="L467" s="54">
        <f t="shared" ref="L467:L476" si="799">COUNTIF(E467:G467,3)</f>
        <v>0</v>
      </c>
      <c r="M467" s="54">
        <f t="shared" ref="M467:M476" si="800">COUNTIF(E467:G467,2)</f>
        <v>0</v>
      </c>
      <c r="N467" s="54">
        <f t="shared" ref="N467:N476" si="801">COUNTIF(E467:G467,1)</f>
        <v>0</v>
      </c>
      <c r="O467" s="54">
        <f t="shared" ref="O467:O476" si="802">COUNTIF(E467:G467,0)</f>
        <v>0</v>
      </c>
      <c r="P467" s="55">
        <v>31</v>
      </c>
      <c r="Q467" s="54" t="e">
        <f t="shared" ref="Q467:Q476" si="803">D467</f>
        <v>#N/A</v>
      </c>
      <c r="R467" s="12"/>
      <c r="S467" s="12"/>
      <c r="T467" s="12"/>
      <c r="U467" s="54">
        <f t="shared" ref="U467:U476" si="804">R467+S467+T467</f>
        <v>0</v>
      </c>
      <c r="V467" s="54">
        <f t="shared" ref="V467:V476" si="805">COUNTIF(R467:T467,10)</f>
        <v>0</v>
      </c>
      <c r="W467" s="54">
        <f t="shared" ref="W467:W476" si="806">COUNTIF(R467:T467,6)</f>
        <v>0</v>
      </c>
      <c r="X467" s="54">
        <f t="shared" ref="X467:X476" si="807">COUNTIF(R467:T467,4)</f>
        <v>0</v>
      </c>
      <c r="Y467" s="54">
        <f t="shared" ref="Y467:Y476" si="808">COUNTIF(R467:T467,3)</f>
        <v>0</v>
      </c>
      <c r="Z467" s="54">
        <f t="shared" ref="Z467:Z476" si="809">COUNTIF(R467:T467,2)</f>
        <v>0</v>
      </c>
      <c r="AA467" s="54">
        <f t="shared" ref="AA467:AA476" si="810">COUNTIF(R467:T467,1)</f>
        <v>0</v>
      </c>
      <c r="AB467" s="54">
        <f t="shared" ref="AB467:AB476" si="811">COUNTIF(R467:T467,0)</f>
        <v>0</v>
      </c>
      <c r="AC467" s="55">
        <v>31</v>
      </c>
      <c r="AD467" s="54" t="e">
        <f t="shared" si="775"/>
        <v>#N/A</v>
      </c>
      <c r="AE467" s="12"/>
      <c r="AF467" s="12"/>
      <c r="AG467" s="12"/>
      <c r="AH467" s="54">
        <f t="shared" ref="AH467:AH476" si="812">AE467+AF467+AG467</f>
        <v>0</v>
      </c>
      <c r="AI467" s="54">
        <f t="shared" ref="AI467:AI476" si="813">COUNTIF(AE467:AG467,10)</f>
        <v>0</v>
      </c>
      <c r="AJ467" s="54">
        <f t="shared" ref="AJ467:AJ476" si="814">COUNTIF(AE467:AG467,6)</f>
        <v>0</v>
      </c>
      <c r="AK467" s="54">
        <f t="shared" ref="AK467:AK476" si="815">COUNTIF(AE467:AG467,4)</f>
        <v>0</v>
      </c>
      <c r="AL467" s="54">
        <f t="shared" ref="AL467:AL476" si="816">COUNTIF(AE467:AG467,3)</f>
        <v>0</v>
      </c>
      <c r="AM467" s="54">
        <f t="shared" ref="AM467:AM476" si="817">COUNTIF(AE467:AG467,2)</f>
        <v>0</v>
      </c>
      <c r="AN467" s="54">
        <f t="shared" ref="AN467:AN476" si="818">COUNTIF(AE467:AG467,1)</f>
        <v>0</v>
      </c>
      <c r="AO467" s="54">
        <f t="shared" ref="AO467:AO476" si="819">COUNTIF(AE467:AG467,0)</f>
        <v>0</v>
      </c>
      <c r="AP467" s="54">
        <f t="shared" ref="AP467:AP476" si="820">H467+U467+AH467</f>
        <v>0</v>
      </c>
      <c r="AQ467" s="54" t="e">
        <f t="shared" ref="AQ467:AQ476" si="821">AVERAGE(E467:G467,R467:T467,AE467:AG467)</f>
        <v>#DIV/0!</v>
      </c>
      <c r="AR467" s="58">
        <f t="shared" ref="AR467:AR476" si="822">I467+V467+AI467</f>
        <v>0</v>
      </c>
      <c r="AS467" s="1">
        <f t="shared" ref="AS467:AS476" si="823">J467+W467+AJ467</f>
        <v>0</v>
      </c>
      <c r="AT467" s="1">
        <f t="shared" ref="AT467:AT476" si="824">K467+X467+AK467</f>
        <v>0</v>
      </c>
      <c r="AU467" s="1">
        <f t="shared" ref="AU467:AU476" si="825">L467+Y467+AL467</f>
        <v>0</v>
      </c>
      <c r="AV467" s="1">
        <f t="shared" ref="AV467:AV476" si="826">M467+Z467+AM467</f>
        <v>0</v>
      </c>
      <c r="AW467" s="1">
        <f t="shared" ref="AW467:AW476" si="827">N467+AA467+AN467</f>
        <v>0</v>
      </c>
      <c r="AX467" s="1">
        <f t="shared" ref="AX467:AX476" si="828">O467+AB467+AO467</f>
        <v>0</v>
      </c>
      <c r="AY467" s="1" t="str">
        <f t="shared" si="722"/>
        <v/>
      </c>
      <c r="AZ467" s="1" t="b">
        <f t="shared" si="723"/>
        <v>1</v>
      </c>
      <c r="BA467" s="1" t="str">
        <f t="shared" si="724"/>
        <v/>
      </c>
      <c r="BB467" s="1" t="str">
        <f t="shared" si="725"/>
        <v/>
      </c>
    </row>
    <row r="468" spans="1:54" ht="12.75" customHeight="1">
      <c r="A468" s="178"/>
      <c r="B468" s="55">
        <v>32</v>
      </c>
      <c r="C468" s="55">
        <v>14</v>
      </c>
      <c r="D468" s="54" t="e">
        <f>VLOOKUP((B468*10)+1,'Llistat de jugadors'!$S$3:$AQ$322,25,0)</f>
        <v>#N/A</v>
      </c>
      <c r="E468" s="13"/>
      <c r="F468" s="13"/>
      <c r="G468" s="13"/>
      <c r="H468" s="55">
        <f t="shared" si="795"/>
        <v>0</v>
      </c>
      <c r="I468" s="54">
        <f t="shared" si="796"/>
        <v>0</v>
      </c>
      <c r="J468" s="54">
        <f t="shared" si="797"/>
        <v>0</v>
      </c>
      <c r="K468" s="54">
        <f t="shared" si="798"/>
        <v>0</v>
      </c>
      <c r="L468" s="54">
        <f t="shared" si="799"/>
        <v>0</v>
      </c>
      <c r="M468" s="54">
        <f t="shared" si="800"/>
        <v>0</v>
      </c>
      <c r="N468" s="54">
        <f t="shared" si="801"/>
        <v>0</v>
      </c>
      <c r="O468" s="54">
        <f t="shared" si="802"/>
        <v>0</v>
      </c>
      <c r="P468" s="55">
        <v>32</v>
      </c>
      <c r="Q468" s="54" t="e">
        <f t="shared" si="803"/>
        <v>#N/A</v>
      </c>
      <c r="R468" s="12"/>
      <c r="S468" s="12"/>
      <c r="T468" s="12"/>
      <c r="U468" s="54">
        <f t="shared" si="804"/>
        <v>0</v>
      </c>
      <c r="V468" s="54">
        <f t="shared" si="805"/>
        <v>0</v>
      </c>
      <c r="W468" s="54">
        <f t="shared" si="806"/>
        <v>0</v>
      </c>
      <c r="X468" s="54">
        <f t="shared" si="807"/>
        <v>0</v>
      </c>
      <c r="Y468" s="54">
        <f t="shared" si="808"/>
        <v>0</v>
      </c>
      <c r="Z468" s="54">
        <f t="shared" si="809"/>
        <v>0</v>
      </c>
      <c r="AA468" s="54">
        <f t="shared" si="810"/>
        <v>0</v>
      </c>
      <c r="AB468" s="54">
        <f t="shared" si="811"/>
        <v>0</v>
      </c>
      <c r="AC468" s="55">
        <v>32</v>
      </c>
      <c r="AD468" s="54" t="e">
        <f t="shared" si="775"/>
        <v>#N/A</v>
      </c>
      <c r="AE468" s="12"/>
      <c r="AF468" s="12"/>
      <c r="AG468" s="12"/>
      <c r="AH468" s="54">
        <f t="shared" si="812"/>
        <v>0</v>
      </c>
      <c r="AI468" s="54">
        <f t="shared" si="813"/>
        <v>0</v>
      </c>
      <c r="AJ468" s="54">
        <f t="shared" si="814"/>
        <v>0</v>
      </c>
      <c r="AK468" s="54">
        <f t="shared" si="815"/>
        <v>0</v>
      </c>
      <c r="AL468" s="54">
        <f t="shared" si="816"/>
        <v>0</v>
      </c>
      <c r="AM468" s="54">
        <f t="shared" si="817"/>
        <v>0</v>
      </c>
      <c r="AN468" s="54">
        <f t="shared" si="818"/>
        <v>0</v>
      </c>
      <c r="AO468" s="54">
        <f t="shared" si="819"/>
        <v>0</v>
      </c>
      <c r="AP468" s="54">
        <f t="shared" si="820"/>
        <v>0</v>
      </c>
      <c r="AQ468" s="54" t="e">
        <f t="shared" si="821"/>
        <v>#DIV/0!</v>
      </c>
      <c r="AR468" s="58">
        <f t="shared" si="822"/>
        <v>0</v>
      </c>
      <c r="AS468" s="1">
        <f t="shared" si="823"/>
        <v>0</v>
      </c>
      <c r="AT468" s="1">
        <f t="shared" si="824"/>
        <v>0</v>
      </c>
      <c r="AU468" s="1">
        <f t="shared" si="825"/>
        <v>0</v>
      </c>
      <c r="AV468" s="1">
        <f t="shared" si="826"/>
        <v>0</v>
      </c>
      <c r="AW468" s="1">
        <f t="shared" si="827"/>
        <v>0</v>
      </c>
      <c r="AX468" s="1">
        <f t="shared" si="828"/>
        <v>0</v>
      </c>
      <c r="AY468" s="1" t="str">
        <f t="shared" si="722"/>
        <v/>
      </c>
      <c r="AZ468" s="1" t="b">
        <f t="shared" si="723"/>
        <v>1</v>
      </c>
      <c r="BA468" s="1" t="str">
        <f t="shared" si="724"/>
        <v/>
      </c>
      <c r="BB468" s="1" t="str">
        <f t="shared" si="725"/>
        <v/>
      </c>
    </row>
    <row r="469" spans="1:54" ht="12.75" customHeight="1">
      <c r="A469" s="178"/>
      <c r="B469" s="55">
        <v>33</v>
      </c>
      <c r="C469" s="55">
        <v>15</v>
      </c>
      <c r="D469" s="54" t="e">
        <f>VLOOKUP((B469*10)+1,'Llistat de jugadors'!$S$3:$AQ$322,25,0)</f>
        <v>#N/A</v>
      </c>
      <c r="E469" s="13"/>
      <c r="F469" s="13"/>
      <c r="G469" s="13"/>
      <c r="H469" s="55">
        <f t="shared" si="795"/>
        <v>0</v>
      </c>
      <c r="I469" s="54">
        <f t="shared" si="796"/>
        <v>0</v>
      </c>
      <c r="J469" s="54">
        <f t="shared" si="797"/>
        <v>0</v>
      </c>
      <c r="K469" s="54">
        <f t="shared" si="798"/>
        <v>0</v>
      </c>
      <c r="L469" s="54">
        <f t="shared" si="799"/>
        <v>0</v>
      </c>
      <c r="M469" s="54">
        <f t="shared" si="800"/>
        <v>0</v>
      </c>
      <c r="N469" s="54">
        <f t="shared" si="801"/>
        <v>0</v>
      </c>
      <c r="O469" s="54">
        <f t="shared" si="802"/>
        <v>0</v>
      </c>
      <c r="P469" s="55">
        <v>33</v>
      </c>
      <c r="Q469" s="54" t="e">
        <f t="shared" si="803"/>
        <v>#N/A</v>
      </c>
      <c r="R469" s="12"/>
      <c r="S469" s="12"/>
      <c r="T469" s="12"/>
      <c r="U469" s="54">
        <f t="shared" si="804"/>
        <v>0</v>
      </c>
      <c r="V469" s="54">
        <f t="shared" si="805"/>
        <v>0</v>
      </c>
      <c r="W469" s="54">
        <f t="shared" si="806"/>
        <v>0</v>
      </c>
      <c r="X469" s="54">
        <f t="shared" si="807"/>
        <v>0</v>
      </c>
      <c r="Y469" s="54">
        <f t="shared" si="808"/>
        <v>0</v>
      </c>
      <c r="Z469" s="54">
        <f t="shared" si="809"/>
        <v>0</v>
      </c>
      <c r="AA469" s="54">
        <f t="shared" si="810"/>
        <v>0</v>
      </c>
      <c r="AB469" s="54">
        <f t="shared" si="811"/>
        <v>0</v>
      </c>
      <c r="AC469" s="55">
        <v>33</v>
      </c>
      <c r="AD469" s="54" t="e">
        <f t="shared" si="775"/>
        <v>#N/A</v>
      </c>
      <c r="AE469" s="12"/>
      <c r="AF469" s="12"/>
      <c r="AG469" s="12"/>
      <c r="AH469" s="54">
        <f t="shared" si="812"/>
        <v>0</v>
      </c>
      <c r="AI469" s="54">
        <f t="shared" si="813"/>
        <v>0</v>
      </c>
      <c r="AJ469" s="54">
        <f t="shared" si="814"/>
        <v>0</v>
      </c>
      <c r="AK469" s="54">
        <f t="shared" si="815"/>
        <v>0</v>
      </c>
      <c r="AL469" s="54">
        <f t="shared" si="816"/>
        <v>0</v>
      </c>
      <c r="AM469" s="54">
        <f t="shared" si="817"/>
        <v>0</v>
      </c>
      <c r="AN469" s="54">
        <f t="shared" si="818"/>
        <v>0</v>
      </c>
      <c r="AO469" s="54">
        <f t="shared" si="819"/>
        <v>0</v>
      </c>
      <c r="AP469" s="54">
        <f t="shared" si="820"/>
        <v>0</v>
      </c>
      <c r="AQ469" s="54" t="e">
        <f t="shared" si="821"/>
        <v>#DIV/0!</v>
      </c>
      <c r="AR469" s="58">
        <f t="shared" si="822"/>
        <v>0</v>
      </c>
      <c r="AS469" s="1">
        <f t="shared" si="823"/>
        <v>0</v>
      </c>
      <c r="AT469" s="1">
        <f t="shared" si="824"/>
        <v>0</v>
      </c>
      <c r="AU469" s="1">
        <f t="shared" si="825"/>
        <v>0</v>
      </c>
      <c r="AV469" s="1">
        <f t="shared" si="826"/>
        <v>0</v>
      </c>
      <c r="AW469" s="1">
        <f t="shared" si="827"/>
        <v>0</v>
      </c>
      <c r="AX469" s="1">
        <f t="shared" si="828"/>
        <v>0</v>
      </c>
      <c r="AY469" s="1" t="str">
        <f t="shared" si="722"/>
        <v/>
      </c>
      <c r="AZ469" s="1" t="b">
        <f t="shared" si="723"/>
        <v>1</v>
      </c>
      <c r="BA469" s="1" t="str">
        <f t="shared" si="724"/>
        <v/>
      </c>
      <c r="BB469" s="1" t="str">
        <f t="shared" si="725"/>
        <v/>
      </c>
    </row>
    <row r="470" spans="1:54" ht="12.75" customHeight="1">
      <c r="A470" s="178"/>
      <c r="B470" s="55">
        <v>34</v>
      </c>
      <c r="C470" s="55">
        <v>16</v>
      </c>
      <c r="D470" s="54" t="e">
        <f>VLOOKUP((B470*10)+1,'Llistat de jugadors'!$S$3:$AQ$322,25,0)</f>
        <v>#N/A</v>
      </c>
      <c r="E470" s="13"/>
      <c r="F470" s="13"/>
      <c r="G470" s="13"/>
      <c r="H470" s="55">
        <f t="shared" si="795"/>
        <v>0</v>
      </c>
      <c r="I470" s="54">
        <f t="shared" si="796"/>
        <v>0</v>
      </c>
      <c r="J470" s="54">
        <f t="shared" si="797"/>
        <v>0</v>
      </c>
      <c r="K470" s="54">
        <f t="shared" si="798"/>
        <v>0</v>
      </c>
      <c r="L470" s="54">
        <f t="shared" si="799"/>
        <v>0</v>
      </c>
      <c r="M470" s="54">
        <f t="shared" si="800"/>
        <v>0</v>
      </c>
      <c r="N470" s="54">
        <f t="shared" si="801"/>
        <v>0</v>
      </c>
      <c r="O470" s="54">
        <f t="shared" si="802"/>
        <v>0</v>
      </c>
      <c r="P470" s="55">
        <v>34</v>
      </c>
      <c r="Q470" s="54" t="e">
        <f t="shared" si="803"/>
        <v>#N/A</v>
      </c>
      <c r="R470" s="12"/>
      <c r="S470" s="12"/>
      <c r="T470" s="12"/>
      <c r="U470" s="54">
        <f t="shared" si="804"/>
        <v>0</v>
      </c>
      <c r="V470" s="54">
        <f t="shared" si="805"/>
        <v>0</v>
      </c>
      <c r="W470" s="54">
        <f t="shared" si="806"/>
        <v>0</v>
      </c>
      <c r="X470" s="54">
        <f t="shared" si="807"/>
        <v>0</v>
      </c>
      <c r="Y470" s="54">
        <f t="shared" si="808"/>
        <v>0</v>
      </c>
      <c r="Z470" s="54">
        <f t="shared" si="809"/>
        <v>0</v>
      </c>
      <c r="AA470" s="54">
        <f t="shared" si="810"/>
        <v>0</v>
      </c>
      <c r="AB470" s="54">
        <f t="shared" si="811"/>
        <v>0</v>
      </c>
      <c r="AC470" s="55">
        <v>34</v>
      </c>
      <c r="AD470" s="54" t="e">
        <f t="shared" si="775"/>
        <v>#N/A</v>
      </c>
      <c r="AE470" s="12"/>
      <c r="AF470" s="12"/>
      <c r="AG470" s="12"/>
      <c r="AH470" s="54">
        <f t="shared" si="812"/>
        <v>0</v>
      </c>
      <c r="AI470" s="54">
        <f t="shared" si="813"/>
        <v>0</v>
      </c>
      <c r="AJ470" s="54">
        <f t="shared" si="814"/>
        <v>0</v>
      </c>
      <c r="AK470" s="54">
        <f t="shared" si="815"/>
        <v>0</v>
      </c>
      <c r="AL470" s="54">
        <f t="shared" si="816"/>
        <v>0</v>
      </c>
      <c r="AM470" s="54">
        <f t="shared" si="817"/>
        <v>0</v>
      </c>
      <c r="AN470" s="54">
        <f t="shared" si="818"/>
        <v>0</v>
      </c>
      <c r="AO470" s="54">
        <f t="shared" si="819"/>
        <v>0</v>
      </c>
      <c r="AP470" s="54">
        <f t="shared" si="820"/>
        <v>0</v>
      </c>
      <c r="AQ470" s="54" t="e">
        <f t="shared" si="821"/>
        <v>#DIV/0!</v>
      </c>
      <c r="AR470" s="58">
        <f t="shared" si="822"/>
        <v>0</v>
      </c>
      <c r="AS470" s="1">
        <f t="shared" si="823"/>
        <v>0</v>
      </c>
      <c r="AT470" s="1">
        <f t="shared" si="824"/>
        <v>0</v>
      </c>
      <c r="AU470" s="1">
        <f t="shared" si="825"/>
        <v>0</v>
      </c>
      <c r="AV470" s="1">
        <f t="shared" si="826"/>
        <v>0</v>
      </c>
      <c r="AW470" s="1">
        <f t="shared" si="827"/>
        <v>0</v>
      </c>
      <c r="AX470" s="1">
        <f t="shared" si="828"/>
        <v>0</v>
      </c>
      <c r="AY470" s="1" t="str">
        <f t="shared" si="722"/>
        <v/>
      </c>
      <c r="AZ470" s="1" t="b">
        <f t="shared" si="723"/>
        <v>1</v>
      </c>
      <c r="BA470" s="1" t="str">
        <f t="shared" si="724"/>
        <v/>
      </c>
      <c r="BB470" s="1" t="str">
        <f t="shared" si="725"/>
        <v/>
      </c>
    </row>
    <row r="471" spans="1:54" ht="12.75" customHeight="1">
      <c r="A471" s="178"/>
      <c r="B471" s="55">
        <v>35</v>
      </c>
      <c r="C471" s="55">
        <v>17</v>
      </c>
      <c r="D471" s="54" t="e">
        <f>VLOOKUP((B471*10)+1,'Llistat de jugadors'!$S$3:$AQ$322,25,0)</f>
        <v>#N/A</v>
      </c>
      <c r="E471" s="13"/>
      <c r="F471" s="13"/>
      <c r="G471" s="13"/>
      <c r="H471" s="55">
        <f t="shared" si="795"/>
        <v>0</v>
      </c>
      <c r="I471" s="54">
        <f t="shared" si="796"/>
        <v>0</v>
      </c>
      <c r="J471" s="54">
        <f t="shared" si="797"/>
        <v>0</v>
      </c>
      <c r="K471" s="54">
        <f t="shared" si="798"/>
        <v>0</v>
      </c>
      <c r="L471" s="54">
        <f t="shared" si="799"/>
        <v>0</v>
      </c>
      <c r="M471" s="54">
        <f t="shared" si="800"/>
        <v>0</v>
      </c>
      <c r="N471" s="54">
        <f t="shared" si="801"/>
        <v>0</v>
      </c>
      <c r="O471" s="54">
        <f t="shared" si="802"/>
        <v>0</v>
      </c>
      <c r="P471" s="55">
        <v>35</v>
      </c>
      <c r="Q471" s="54" t="e">
        <f t="shared" si="803"/>
        <v>#N/A</v>
      </c>
      <c r="R471" s="12"/>
      <c r="S471" s="12"/>
      <c r="T471" s="12"/>
      <c r="U471" s="54">
        <f t="shared" si="804"/>
        <v>0</v>
      </c>
      <c r="V471" s="54">
        <f t="shared" si="805"/>
        <v>0</v>
      </c>
      <c r="W471" s="54">
        <f t="shared" si="806"/>
        <v>0</v>
      </c>
      <c r="X471" s="54">
        <f t="shared" si="807"/>
        <v>0</v>
      </c>
      <c r="Y471" s="54">
        <f t="shared" si="808"/>
        <v>0</v>
      </c>
      <c r="Z471" s="54">
        <f t="shared" si="809"/>
        <v>0</v>
      </c>
      <c r="AA471" s="54">
        <f t="shared" si="810"/>
        <v>0</v>
      </c>
      <c r="AB471" s="54">
        <f t="shared" si="811"/>
        <v>0</v>
      </c>
      <c r="AC471" s="55">
        <v>35</v>
      </c>
      <c r="AD471" s="54" t="e">
        <f t="shared" si="775"/>
        <v>#N/A</v>
      </c>
      <c r="AE471" s="12"/>
      <c r="AF471" s="12"/>
      <c r="AG471" s="12"/>
      <c r="AH471" s="54">
        <f t="shared" si="812"/>
        <v>0</v>
      </c>
      <c r="AI471" s="54">
        <f t="shared" si="813"/>
        <v>0</v>
      </c>
      <c r="AJ471" s="54">
        <f t="shared" si="814"/>
        <v>0</v>
      </c>
      <c r="AK471" s="54">
        <f t="shared" si="815"/>
        <v>0</v>
      </c>
      <c r="AL471" s="54">
        <f t="shared" si="816"/>
        <v>0</v>
      </c>
      <c r="AM471" s="54">
        <f t="shared" si="817"/>
        <v>0</v>
      </c>
      <c r="AN471" s="54">
        <f t="shared" si="818"/>
        <v>0</v>
      </c>
      <c r="AO471" s="54">
        <f t="shared" si="819"/>
        <v>0</v>
      </c>
      <c r="AP471" s="54">
        <f t="shared" si="820"/>
        <v>0</v>
      </c>
      <c r="AQ471" s="54" t="e">
        <f t="shared" si="821"/>
        <v>#DIV/0!</v>
      </c>
      <c r="AR471" s="58">
        <f t="shared" si="822"/>
        <v>0</v>
      </c>
      <c r="AS471" s="1">
        <f t="shared" si="823"/>
        <v>0</v>
      </c>
      <c r="AT471" s="1">
        <f t="shared" si="824"/>
        <v>0</v>
      </c>
      <c r="AU471" s="1">
        <f t="shared" si="825"/>
        <v>0</v>
      </c>
      <c r="AV471" s="1">
        <f t="shared" si="826"/>
        <v>0</v>
      </c>
      <c r="AW471" s="1">
        <f t="shared" si="827"/>
        <v>0</v>
      </c>
      <c r="AX471" s="1">
        <f t="shared" si="828"/>
        <v>0</v>
      </c>
      <c r="AY471" s="1" t="str">
        <f t="shared" si="722"/>
        <v/>
      </c>
      <c r="AZ471" s="1" t="b">
        <f t="shared" si="723"/>
        <v>1</v>
      </c>
      <c r="BA471" s="1" t="str">
        <f t="shared" si="724"/>
        <v/>
      </c>
      <c r="BB471" s="1" t="str">
        <f t="shared" si="725"/>
        <v/>
      </c>
    </row>
    <row r="472" spans="1:54" ht="12.75" customHeight="1">
      <c r="A472" s="178"/>
      <c r="B472" s="55">
        <v>36</v>
      </c>
      <c r="C472" s="55">
        <v>18</v>
      </c>
      <c r="D472" s="54" t="e">
        <f>VLOOKUP((B472*10)+1,'Llistat de jugadors'!$S$3:$AQ$322,25,0)</f>
        <v>#N/A</v>
      </c>
      <c r="E472" s="13"/>
      <c r="F472" s="13"/>
      <c r="G472" s="13"/>
      <c r="H472" s="55">
        <f t="shared" si="795"/>
        <v>0</v>
      </c>
      <c r="I472" s="54">
        <f t="shared" si="796"/>
        <v>0</v>
      </c>
      <c r="J472" s="54">
        <f t="shared" si="797"/>
        <v>0</v>
      </c>
      <c r="K472" s="54">
        <f t="shared" si="798"/>
        <v>0</v>
      </c>
      <c r="L472" s="54">
        <f t="shared" si="799"/>
        <v>0</v>
      </c>
      <c r="M472" s="54">
        <f t="shared" si="800"/>
        <v>0</v>
      </c>
      <c r="N472" s="54">
        <f t="shared" si="801"/>
        <v>0</v>
      </c>
      <c r="O472" s="54">
        <f t="shared" si="802"/>
        <v>0</v>
      </c>
      <c r="P472" s="55">
        <v>36</v>
      </c>
      <c r="Q472" s="54" t="e">
        <f t="shared" si="803"/>
        <v>#N/A</v>
      </c>
      <c r="R472" s="12"/>
      <c r="S472" s="12"/>
      <c r="T472" s="12"/>
      <c r="U472" s="54">
        <f t="shared" si="804"/>
        <v>0</v>
      </c>
      <c r="V472" s="54">
        <f t="shared" si="805"/>
        <v>0</v>
      </c>
      <c r="W472" s="54">
        <f t="shared" si="806"/>
        <v>0</v>
      </c>
      <c r="X472" s="54">
        <f t="shared" si="807"/>
        <v>0</v>
      </c>
      <c r="Y472" s="54">
        <f t="shared" si="808"/>
        <v>0</v>
      </c>
      <c r="Z472" s="54">
        <f t="shared" si="809"/>
        <v>0</v>
      </c>
      <c r="AA472" s="54">
        <f t="shared" si="810"/>
        <v>0</v>
      </c>
      <c r="AB472" s="54">
        <f t="shared" si="811"/>
        <v>0</v>
      </c>
      <c r="AC472" s="55">
        <v>36</v>
      </c>
      <c r="AD472" s="54" t="e">
        <f t="shared" si="775"/>
        <v>#N/A</v>
      </c>
      <c r="AE472" s="12"/>
      <c r="AF472" s="12"/>
      <c r="AG472" s="12"/>
      <c r="AH472" s="54">
        <f t="shared" si="812"/>
        <v>0</v>
      </c>
      <c r="AI472" s="54">
        <f t="shared" si="813"/>
        <v>0</v>
      </c>
      <c r="AJ472" s="54">
        <f t="shared" si="814"/>
        <v>0</v>
      </c>
      <c r="AK472" s="54">
        <f t="shared" si="815"/>
        <v>0</v>
      </c>
      <c r="AL472" s="54">
        <f t="shared" si="816"/>
        <v>0</v>
      </c>
      <c r="AM472" s="54">
        <f t="shared" si="817"/>
        <v>0</v>
      </c>
      <c r="AN472" s="54">
        <f t="shared" si="818"/>
        <v>0</v>
      </c>
      <c r="AO472" s="54">
        <f t="shared" si="819"/>
        <v>0</v>
      </c>
      <c r="AP472" s="54">
        <f t="shared" si="820"/>
        <v>0</v>
      </c>
      <c r="AQ472" s="54" t="e">
        <f t="shared" si="821"/>
        <v>#DIV/0!</v>
      </c>
      <c r="AR472" s="58">
        <f t="shared" si="822"/>
        <v>0</v>
      </c>
      <c r="AS472" s="1">
        <f t="shared" si="823"/>
        <v>0</v>
      </c>
      <c r="AT472" s="1">
        <f t="shared" si="824"/>
        <v>0</v>
      </c>
      <c r="AU472" s="1">
        <f t="shared" si="825"/>
        <v>0</v>
      </c>
      <c r="AV472" s="1">
        <f t="shared" si="826"/>
        <v>0</v>
      </c>
      <c r="AW472" s="1">
        <f t="shared" si="827"/>
        <v>0</v>
      </c>
      <c r="AX472" s="1">
        <f t="shared" si="828"/>
        <v>0</v>
      </c>
      <c r="AY472" s="1" t="str">
        <f t="shared" si="722"/>
        <v/>
      </c>
      <c r="AZ472" s="1" t="b">
        <f t="shared" si="723"/>
        <v>1</v>
      </c>
      <c r="BA472" s="1" t="str">
        <f t="shared" si="724"/>
        <v/>
      </c>
      <c r="BB472" s="1" t="str">
        <f t="shared" si="725"/>
        <v/>
      </c>
    </row>
    <row r="473" spans="1:54" ht="12.75" customHeight="1">
      <c r="A473" s="178"/>
      <c r="B473" s="55">
        <v>37</v>
      </c>
      <c r="C473" s="55"/>
      <c r="D473" s="54" t="e">
        <f>VLOOKUP((B473*10)+1,'Llistat de jugadors'!$S$3:$AQ$322,25,0)</f>
        <v>#N/A</v>
      </c>
      <c r="E473" s="13"/>
      <c r="F473" s="13"/>
      <c r="G473" s="13"/>
      <c r="H473" s="55">
        <f t="shared" si="795"/>
        <v>0</v>
      </c>
      <c r="I473" s="54">
        <f t="shared" si="796"/>
        <v>0</v>
      </c>
      <c r="J473" s="54">
        <f t="shared" si="797"/>
        <v>0</v>
      </c>
      <c r="K473" s="54">
        <f t="shared" si="798"/>
        <v>0</v>
      </c>
      <c r="L473" s="54">
        <f t="shared" si="799"/>
        <v>0</v>
      </c>
      <c r="M473" s="54">
        <f t="shared" si="800"/>
        <v>0</v>
      </c>
      <c r="N473" s="54">
        <f t="shared" si="801"/>
        <v>0</v>
      </c>
      <c r="O473" s="54">
        <f t="shared" si="802"/>
        <v>0</v>
      </c>
      <c r="P473" s="55">
        <v>37</v>
      </c>
      <c r="Q473" s="54" t="e">
        <f t="shared" si="803"/>
        <v>#N/A</v>
      </c>
      <c r="R473" s="12"/>
      <c r="S473" s="12"/>
      <c r="T473" s="12"/>
      <c r="U473" s="54">
        <f t="shared" si="804"/>
        <v>0</v>
      </c>
      <c r="V473" s="54">
        <f t="shared" si="805"/>
        <v>0</v>
      </c>
      <c r="W473" s="54">
        <f t="shared" si="806"/>
        <v>0</v>
      </c>
      <c r="X473" s="54">
        <f t="shared" si="807"/>
        <v>0</v>
      </c>
      <c r="Y473" s="54">
        <f t="shared" si="808"/>
        <v>0</v>
      </c>
      <c r="Z473" s="54">
        <f t="shared" si="809"/>
        <v>0</v>
      </c>
      <c r="AA473" s="54">
        <f t="shared" si="810"/>
        <v>0</v>
      </c>
      <c r="AB473" s="54">
        <f t="shared" si="811"/>
        <v>0</v>
      </c>
      <c r="AC473" s="55">
        <v>37</v>
      </c>
      <c r="AD473" s="54" t="e">
        <f t="shared" si="775"/>
        <v>#N/A</v>
      </c>
      <c r="AE473" s="12"/>
      <c r="AF473" s="12"/>
      <c r="AG473" s="12"/>
      <c r="AH473" s="54">
        <f t="shared" si="812"/>
        <v>0</v>
      </c>
      <c r="AI473" s="54">
        <f t="shared" si="813"/>
        <v>0</v>
      </c>
      <c r="AJ473" s="54">
        <f t="shared" si="814"/>
        <v>0</v>
      </c>
      <c r="AK473" s="54">
        <f t="shared" si="815"/>
        <v>0</v>
      </c>
      <c r="AL473" s="54">
        <f t="shared" si="816"/>
        <v>0</v>
      </c>
      <c r="AM473" s="54">
        <f t="shared" si="817"/>
        <v>0</v>
      </c>
      <c r="AN473" s="54">
        <f t="shared" si="818"/>
        <v>0</v>
      </c>
      <c r="AO473" s="54">
        <f t="shared" si="819"/>
        <v>0</v>
      </c>
      <c r="AP473" s="54">
        <f t="shared" si="820"/>
        <v>0</v>
      </c>
      <c r="AQ473" s="54" t="e">
        <f t="shared" si="821"/>
        <v>#DIV/0!</v>
      </c>
      <c r="AR473" s="58">
        <f t="shared" si="822"/>
        <v>0</v>
      </c>
      <c r="AS473" s="1">
        <f t="shared" si="823"/>
        <v>0</v>
      </c>
      <c r="AT473" s="1">
        <f t="shared" si="824"/>
        <v>0</v>
      </c>
      <c r="AU473" s="1">
        <f t="shared" si="825"/>
        <v>0</v>
      </c>
      <c r="AV473" s="1">
        <f t="shared" si="826"/>
        <v>0</v>
      </c>
      <c r="AW473" s="1">
        <f t="shared" si="827"/>
        <v>0</v>
      </c>
      <c r="AX473" s="1">
        <f t="shared" si="828"/>
        <v>0</v>
      </c>
      <c r="AY473" s="1" t="str">
        <f t="shared" si="722"/>
        <v/>
      </c>
      <c r="AZ473" s="1" t="b">
        <f t="shared" si="723"/>
        <v>1</v>
      </c>
      <c r="BA473" s="1" t="str">
        <f t="shared" si="724"/>
        <v/>
      </c>
      <c r="BB473" s="1" t="str">
        <f t="shared" si="725"/>
        <v/>
      </c>
    </row>
    <row r="474" spans="1:54" ht="12.75" customHeight="1">
      <c r="A474" s="178"/>
      <c r="B474" s="55">
        <v>38</v>
      </c>
      <c r="C474" s="55"/>
      <c r="D474" s="54" t="e">
        <f>VLOOKUP((B474*10)+1,'Llistat de jugadors'!$S$3:$AQ$322,25,0)</f>
        <v>#N/A</v>
      </c>
      <c r="E474" s="13"/>
      <c r="F474" s="13"/>
      <c r="G474" s="13"/>
      <c r="H474" s="55">
        <f t="shared" si="795"/>
        <v>0</v>
      </c>
      <c r="I474" s="54">
        <f t="shared" si="796"/>
        <v>0</v>
      </c>
      <c r="J474" s="54">
        <f t="shared" si="797"/>
        <v>0</v>
      </c>
      <c r="K474" s="54">
        <f t="shared" si="798"/>
        <v>0</v>
      </c>
      <c r="L474" s="54">
        <f t="shared" si="799"/>
        <v>0</v>
      </c>
      <c r="M474" s="54">
        <f t="shared" si="800"/>
        <v>0</v>
      </c>
      <c r="N474" s="54">
        <f t="shared" si="801"/>
        <v>0</v>
      </c>
      <c r="O474" s="54">
        <f t="shared" si="802"/>
        <v>0</v>
      </c>
      <c r="P474" s="55">
        <v>38</v>
      </c>
      <c r="Q474" s="54" t="e">
        <f t="shared" si="803"/>
        <v>#N/A</v>
      </c>
      <c r="R474" s="12"/>
      <c r="S474" s="12"/>
      <c r="T474" s="12"/>
      <c r="U474" s="54">
        <f t="shared" si="804"/>
        <v>0</v>
      </c>
      <c r="V474" s="54">
        <f t="shared" si="805"/>
        <v>0</v>
      </c>
      <c r="W474" s="54">
        <f t="shared" si="806"/>
        <v>0</v>
      </c>
      <c r="X474" s="54">
        <f t="shared" si="807"/>
        <v>0</v>
      </c>
      <c r="Y474" s="54">
        <f t="shared" si="808"/>
        <v>0</v>
      </c>
      <c r="Z474" s="54">
        <f t="shared" si="809"/>
        <v>0</v>
      </c>
      <c r="AA474" s="54">
        <f t="shared" si="810"/>
        <v>0</v>
      </c>
      <c r="AB474" s="54">
        <f t="shared" si="811"/>
        <v>0</v>
      </c>
      <c r="AC474" s="55">
        <v>38</v>
      </c>
      <c r="AD474" s="54" t="e">
        <f t="shared" si="775"/>
        <v>#N/A</v>
      </c>
      <c r="AE474" s="12"/>
      <c r="AF474" s="12"/>
      <c r="AG474" s="12"/>
      <c r="AH474" s="54">
        <f t="shared" si="812"/>
        <v>0</v>
      </c>
      <c r="AI474" s="54">
        <f t="shared" si="813"/>
        <v>0</v>
      </c>
      <c r="AJ474" s="54">
        <f t="shared" si="814"/>
        <v>0</v>
      </c>
      <c r="AK474" s="54">
        <f t="shared" si="815"/>
        <v>0</v>
      </c>
      <c r="AL474" s="54">
        <f t="shared" si="816"/>
        <v>0</v>
      </c>
      <c r="AM474" s="54">
        <f t="shared" si="817"/>
        <v>0</v>
      </c>
      <c r="AN474" s="54">
        <f t="shared" si="818"/>
        <v>0</v>
      </c>
      <c r="AO474" s="54">
        <f t="shared" si="819"/>
        <v>0</v>
      </c>
      <c r="AP474" s="54">
        <f t="shared" si="820"/>
        <v>0</v>
      </c>
      <c r="AQ474" s="54" t="e">
        <f t="shared" si="821"/>
        <v>#DIV/0!</v>
      </c>
      <c r="AR474" s="58">
        <f t="shared" si="822"/>
        <v>0</v>
      </c>
      <c r="AS474" s="1">
        <f t="shared" si="823"/>
        <v>0</v>
      </c>
      <c r="AT474" s="1">
        <f t="shared" si="824"/>
        <v>0</v>
      </c>
      <c r="AU474" s="1">
        <f t="shared" si="825"/>
        <v>0</v>
      </c>
      <c r="AV474" s="1">
        <f t="shared" si="826"/>
        <v>0</v>
      </c>
      <c r="AW474" s="1">
        <f t="shared" si="827"/>
        <v>0</v>
      </c>
      <c r="AX474" s="1">
        <f t="shared" si="828"/>
        <v>0</v>
      </c>
      <c r="AY474" s="1" t="str">
        <f t="shared" si="722"/>
        <v/>
      </c>
      <c r="AZ474" s="1" t="b">
        <f t="shared" si="723"/>
        <v>1</v>
      </c>
      <c r="BA474" s="1" t="str">
        <f t="shared" si="724"/>
        <v/>
      </c>
      <c r="BB474" s="1" t="str">
        <f t="shared" si="725"/>
        <v/>
      </c>
    </row>
    <row r="475" spans="1:54" ht="12.75" customHeight="1">
      <c r="A475" s="178"/>
      <c r="B475" s="55">
        <v>39</v>
      </c>
      <c r="C475" s="55"/>
      <c r="D475" s="54" t="e">
        <f>VLOOKUP((B475*10)+1,'Llistat de jugadors'!$S$3:$AQ$322,25,0)</f>
        <v>#N/A</v>
      </c>
      <c r="E475" s="13"/>
      <c r="F475" s="13"/>
      <c r="G475" s="13"/>
      <c r="H475" s="55">
        <f t="shared" si="795"/>
        <v>0</v>
      </c>
      <c r="I475" s="54">
        <f t="shared" si="796"/>
        <v>0</v>
      </c>
      <c r="J475" s="54">
        <f t="shared" si="797"/>
        <v>0</v>
      </c>
      <c r="K475" s="54">
        <f t="shared" si="798"/>
        <v>0</v>
      </c>
      <c r="L475" s="54">
        <f t="shared" si="799"/>
        <v>0</v>
      </c>
      <c r="M475" s="54">
        <f t="shared" si="800"/>
        <v>0</v>
      </c>
      <c r="N475" s="54">
        <f t="shared" si="801"/>
        <v>0</v>
      </c>
      <c r="O475" s="54">
        <f t="shared" si="802"/>
        <v>0</v>
      </c>
      <c r="P475" s="55">
        <v>39</v>
      </c>
      <c r="Q475" s="54" t="e">
        <f t="shared" si="803"/>
        <v>#N/A</v>
      </c>
      <c r="R475" s="12"/>
      <c r="S475" s="12"/>
      <c r="T475" s="12"/>
      <c r="U475" s="54">
        <f t="shared" si="804"/>
        <v>0</v>
      </c>
      <c r="V475" s="54">
        <f t="shared" si="805"/>
        <v>0</v>
      </c>
      <c r="W475" s="54">
        <f t="shared" si="806"/>
        <v>0</v>
      </c>
      <c r="X475" s="54">
        <f t="shared" si="807"/>
        <v>0</v>
      </c>
      <c r="Y475" s="54">
        <f t="shared" si="808"/>
        <v>0</v>
      </c>
      <c r="Z475" s="54">
        <f t="shared" si="809"/>
        <v>0</v>
      </c>
      <c r="AA475" s="54">
        <f t="shared" si="810"/>
        <v>0</v>
      </c>
      <c r="AB475" s="54">
        <f t="shared" si="811"/>
        <v>0</v>
      </c>
      <c r="AC475" s="55">
        <v>39</v>
      </c>
      <c r="AD475" s="54" t="e">
        <f t="shared" si="775"/>
        <v>#N/A</v>
      </c>
      <c r="AE475" s="12"/>
      <c r="AF475" s="12"/>
      <c r="AG475" s="12"/>
      <c r="AH475" s="54">
        <f t="shared" si="812"/>
        <v>0</v>
      </c>
      <c r="AI475" s="54">
        <f t="shared" si="813"/>
        <v>0</v>
      </c>
      <c r="AJ475" s="54">
        <f t="shared" si="814"/>
        <v>0</v>
      </c>
      <c r="AK475" s="54">
        <f t="shared" si="815"/>
        <v>0</v>
      </c>
      <c r="AL475" s="54">
        <f t="shared" si="816"/>
        <v>0</v>
      </c>
      <c r="AM475" s="54">
        <f t="shared" si="817"/>
        <v>0</v>
      </c>
      <c r="AN475" s="54">
        <f t="shared" si="818"/>
        <v>0</v>
      </c>
      <c r="AO475" s="54">
        <f t="shared" si="819"/>
        <v>0</v>
      </c>
      <c r="AP475" s="54">
        <f t="shared" si="820"/>
        <v>0</v>
      </c>
      <c r="AQ475" s="54" t="e">
        <f t="shared" si="821"/>
        <v>#DIV/0!</v>
      </c>
      <c r="AR475" s="58">
        <f t="shared" si="822"/>
        <v>0</v>
      </c>
      <c r="AS475" s="1">
        <f t="shared" si="823"/>
        <v>0</v>
      </c>
      <c r="AT475" s="1">
        <f t="shared" si="824"/>
        <v>0</v>
      </c>
      <c r="AU475" s="1">
        <f t="shared" si="825"/>
        <v>0</v>
      </c>
      <c r="AV475" s="1">
        <f t="shared" si="826"/>
        <v>0</v>
      </c>
      <c r="AW475" s="1">
        <f t="shared" si="827"/>
        <v>0</v>
      </c>
      <c r="AX475" s="1">
        <f t="shared" si="828"/>
        <v>0</v>
      </c>
      <c r="AY475" s="1" t="str">
        <f t="shared" si="722"/>
        <v/>
      </c>
      <c r="AZ475" s="1" t="b">
        <f t="shared" si="723"/>
        <v>1</v>
      </c>
      <c r="BA475" s="1" t="str">
        <f t="shared" si="724"/>
        <v/>
      </c>
      <c r="BB475" s="1" t="str">
        <f t="shared" si="725"/>
        <v/>
      </c>
    </row>
    <row r="476" spans="1:54" ht="12.75" customHeight="1">
      <c r="A476" s="179"/>
      <c r="B476" s="55">
        <v>40</v>
      </c>
      <c r="C476" s="55"/>
      <c r="D476" s="54" t="e">
        <f>VLOOKUP((B476*10)+1,'Llistat de jugadors'!$S$3:$AQ$322,25,0)</f>
        <v>#N/A</v>
      </c>
      <c r="E476" s="13"/>
      <c r="F476" s="13"/>
      <c r="G476" s="13"/>
      <c r="H476" s="55">
        <f t="shared" si="795"/>
        <v>0</v>
      </c>
      <c r="I476" s="54">
        <f t="shared" si="796"/>
        <v>0</v>
      </c>
      <c r="J476" s="54">
        <f t="shared" si="797"/>
        <v>0</v>
      </c>
      <c r="K476" s="54">
        <f t="shared" si="798"/>
        <v>0</v>
      </c>
      <c r="L476" s="54">
        <f t="shared" si="799"/>
        <v>0</v>
      </c>
      <c r="M476" s="54">
        <f t="shared" si="800"/>
        <v>0</v>
      </c>
      <c r="N476" s="54">
        <f t="shared" si="801"/>
        <v>0</v>
      </c>
      <c r="O476" s="54">
        <f t="shared" si="802"/>
        <v>0</v>
      </c>
      <c r="P476" s="55">
        <v>40</v>
      </c>
      <c r="Q476" s="54" t="e">
        <f t="shared" si="803"/>
        <v>#N/A</v>
      </c>
      <c r="R476" s="12"/>
      <c r="S476" s="12"/>
      <c r="T476" s="12"/>
      <c r="U476" s="54">
        <f t="shared" si="804"/>
        <v>0</v>
      </c>
      <c r="V476" s="54">
        <f t="shared" si="805"/>
        <v>0</v>
      </c>
      <c r="W476" s="54">
        <f t="shared" si="806"/>
        <v>0</v>
      </c>
      <c r="X476" s="54">
        <f t="shared" si="807"/>
        <v>0</v>
      </c>
      <c r="Y476" s="54">
        <f t="shared" si="808"/>
        <v>0</v>
      </c>
      <c r="Z476" s="54">
        <f t="shared" si="809"/>
        <v>0</v>
      </c>
      <c r="AA476" s="54">
        <f t="shared" si="810"/>
        <v>0</v>
      </c>
      <c r="AB476" s="54">
        <f t="shared" si="811"/>
        <v>0</v>
      </c>
      <c r="AC476" s="55">
        <v>40</v>
      </c>
      <c r="AD476" s="54" t="e">
        <f t="shared" si="775"/>
        <v>#N/A</v>
      </c>
      <c r="AE476" s="12"/>
      <c r="AF476" s="12"/>
      <c r="AG476" s="12"/>
      <c r="AH476" s="54">
        <f t="shared" si="812"/>
        <v>0</v>
      </c>
      <c r="AI476" s="54">
        <f t="shared" si="813"/>
        <v>0</v>
      </c>
      <c r="AJ476" s="54">
        <f t="shared" si="814"/>
        <v>0</v>
      </c>
      <c r="AK476" s="54">
        <f t="shared" si="815"/>
        <v>0</v>
      </c>
      <c r="AL476" s="54">
        <f t="shared" si="816"/>
        <v>0</v>
      </c>
      <c r="AM476" s="54">
        <f t="shared" si="817"/>
        <v>0</v>
      </c>
      <c r="AN476" s="54">
        <f t="shared" si="818"/>
        <v>0</v>
      </c>
      <c r="AO476" s="54">
        <f t="shared" si="819"/>
        <v>0</v>
      </c>
      <c r="AP476" s="54">
        <f t="shared" si="820"/>
        <v>0</v>
      </c>
      <c r="AQ476" s="54" t="e">
        <f t="shared" si="821"/>
        <v>#DIV/0!</v>
      </c>
      <c r="AR476" s="58">
        <f t="shared" si="822"/>
        <v>0</v>
      </c>
      <c r="AS476" s="1">
        <f t="shared" si="823"/>
        <v>0</v>
      </c>
      <c r="AT476" s="1">
        <f t="shared" si="824"/>
        <v>0</v>
      </c>
      <c r="AU476" s="1">
        <f t="shared" si="825"/>
        <v>0</v>
      </c>
      <c r="AV476" s="1">
        <f t="shared" si="826"/>
        <v>0</v>
      </c>
      <c r="AW476" s="1">
        <f t="shared" si="827"/>
        <v>0</v>
      </c>
      <c r="AX476" s="1">
        <f t="shared" si="828"/>
        <v>0</v>
      </c>
      <c r="AY476" s="1" t="str">
        <f t="shared" si="722"/>
        <v/>
      </c>
      <c r="AZ476" s="1" t="b">
        <f t="shared" si="723"/>
        <v>1</v>
      </c>
      <c r="BA476" s="1" t="str">
        <f t="shared" si="724"/>
        <v/>
      </c>
      <c r="BB476" s="1" t="str">
        <f t="shared" si="725"/>
        <v/>
      </c>
    </row>
    <row r="477" spans="1:54" ht="59.25">
      <c r="A477" s="56"/>
      <c r="B477" s="51" t="s">
        <v>312</v>
      </c>
      <c r="C477" s="109"/>
      <c r="D477" s="194">
        <v>1</v>
      </c>
      <c r="E477" s="195"/>
      <c r="F477" s="195"/>
      <c r="G477" s="195"/>
      <c r="H477" s="196"/>
      <c r="I477" s="131"/>
      <c r="J477" s="131"/>
      <c r="K477" s="131"/>
      <c r="L477" s="131"/>
      <c r="M477" s="131"/>
      <c r="N477" s="131"/>
      <c r="O477" s="52"/>
      <c r="P477" s="194">
        <v>2</v>
      </c>
      <c r="Q477" s="195"/>
      <c r="R477" s="195"/>
      <c r="S477" s="195"/>
      <c r="T477" s="195"/>
      <c r="U477" s="196"/>
      <c r="V477" s="54"/>
      <c r="W477" s="53"/>
      <c r="X477" s="53"/>
      <c r="Y477" s="53"/>
      <c r="Z477" s="52"/>
      <c r="AA477" s="52"/>
      <c r="AB477" s="52"/>
      <c r="AC477" s="194">
        <v>3</v>
      </c>
      <c r="AD477" s="195"/>
      <c r="AE477" s="195"/>
      <c r="AF477" s="195"/>
      <c r="AG477" s="195"/>
      <c r="AH477" s="196"/>
      <c r="AI477" s="52"/>
      <c r="AJ477" s="52"/>
      <c r="AK477" s="52"/>
      <c r="AL477" s="52"/>
      <c r="AM477" s="52"/>
      <c r="AN477" s="52"/>
      <c r="AO477" s="52"/>
      <c r="AP477" s="52"/>
      <c r="AQ477" s="52"/>
      <c r="AR477" s="57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>
      <c r="A478" s="180"/>
      <c r="B478" s="183" t="s">
        <v>313</v>
      </c>
      <c r="C478" s="181" t="s">
        <v>314</v>
      </c>
      <c r="D478" s="183" t="s">
        <v>337</v>
      </c>
      <c r="E478" s="193" t="s">
        <v>316</v>
      </c>
      <c r="F478" s="193"/>
      <c r="G478" s="193"/>
      <c r="H478" s="193"/>
      <c r="I478" s="129"/>
      <c r="J478" s="129"/>
      <c r="K478" s="129"/>
      <c r="L478" s="129"/>
      <c r="M478" s="54"/>
      <c r="N478" s="54"/>
      <c r="O478" s="54"/>
      <c r="P478" s="183" t="s">
        <v>313</v>
      </c>
      <c r="Q478" s="183" t="s">
        <v>337</v>
      </c>
      <c r="R478" s="183" t="s">
        <v>316</v>
      </c>
      <c r="S478" s="183"/>
      <c r="T478" s="183"/>
      <c r="U478" s="183"/>
      <c r="V478" s="54">
        <f t="shared" si="770"/>
        <v>0</v>
      </c>
      <c r="W478" s="54"/>
      <c r="X478" s="54"/>
      <c r="Y478" s="54"/>
      <c r="Z478" s="54"/>
      <c r="AA478" s="54"/>
      <c r="AB478" s="54"/>
      <c r="AC478" s="183" t="s">
        <v>313</v>
      </c>
      <c r="AD478" s="183" t="s">
        <v>337</v>
      </c>
      <c r="AE478" s="183" t="s">
        <v>316</v>
      </c>
      <c r="AF478" s="183"/>
      <c r="AG478" s="183"/>
      <c r="AH478" s="183"/>
      <c r="AI478" s="54"/>
      <c r="AJ478" s="54"/>
      <c r="AK478" s="54"/>
      <c r="AL478" s="54"/>
      <c r="AM478" s="54"/>
      <c r="AN478" s="54"/>
      <c r="AO478" s="54"/>
      <c r="AP478" s="54"/>
      <c r="AQ478" s="54"/>
      <c r="AR478" s="58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>
      <c r="A479" s="180"/>
      <c r="B479" s="183"/>
      <c r="C479" s="182"/>
      <c r="D479" s="183"/>
      <c r="E479" s="130">
        <v>1</v>
      </c>
      <c r="F479" s="130">
        <v>2</v>
      </c>
      <c r="G479" s="130">
        <v>3</v>
      </c>
      <c r="H479" s="129" t="s">
        <v>318</v>
      </c>
      <c r="I479" s="129"/>
      <c r="J479" s="129"/>
      <c r="K479" s="129"/>
      <c r="L479" s="129"/>
      <c r="M479" s="54"/>
      <c r="N479" s="54"/>
      <c r="O479" s="54"/>
      <c r="P479" s="183"/>
      <c r="Q479" s="183"/>
      <c r="R479" s="129">
        <v>1</v>
      </c>
      <c r="S479" s="129">
        <v>2</v>
      </c>
      <c r="T479" s="129">
        <v>3</v>
      </c>
      <c r="U479" s="129" t="s">
        <v>318</v>
      </c>
      <c r="V479" s="54">
        <f t="shared" si="770"/>
        <v>0</v>
      </c>
      <c r="W479" s="54"/>
      <c r="X479" s="54"/>
      <c r="Y479" s="54"/>
      <c r="Z479" s="54"/>
      <c r="AA479" s="54"/>
      <c r="AB479" s="54"/>
      <c r="AC479" s="183"/>
      <c r="AD479" s="183"/>
      <c r="AE479" s="129">
        <v>1</v>
      </c>
      <c r="AF479" s="129">
        <v>2</v>
      </c>
      <c r="AG479" s="129">
        <v>3</v>
      </c>
      <c r="AH479" s="129" t="s">
        <v>318</v>
      </c>
      <c r="AI479" s="54"/>
      <c r="AJ479" s="54"/>
      <c r="AK479" s="54"/>
      <c r="AL479" s="54"/>
      <c r="AM479" s="54"/>
      <c r="AN479" s="54"/>
      <c r="AO479" s="54"/>
      <c r="AP479" s="54"/>
      <c r="AQ479" s="54"/>
      <c r="AR479" s="58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ht="12.75" customHeight="1">
      <c r="A480" s="177" t="s">
        <v>329</v>
      </c>
      <c r="B480" s="55">
        <v>1</v>
      </c>
      <c r="C480" s="55">
        <v>1</v>
      </c>
      <c r="D480" s="54" t="e">
        <f>VLOOKUP((B480*10)+2,'Llistat de jugadors'!$S$3:$AQ$322,25,0)</f>
        <v>#N/A</v>
      </c>
      <c r="E480" s="12"/>
      <c r="F480" s="12"/>
      <c r="G480" s="12"/>
      <c r="H480" s="55">
        <f t="shared" ref="H480:H509" si="829">E480+F480+G480</f>
        <v>0</v>
      </c>
      <c r="I480" s="54">
        <f t="shared" ref="I480:I509" si="830">COUNTIF(E480:G480,10)</f>
        <v>0</v>
      </c>
      <c r="J480" s="54">
        <f t="shared" ref="J480:J509" si="831">COUNTIF(E480:G480,6)</f>
        <v>0</v>
      </c>
      <c r="K480" s="54">
        <f t="shared" ref="K480:K509" si="832">COUNTIF(E480:G480,4)</f>
        <v>0</v>
      </c>
      <c r="L480" s="54">
        <f t="shared" ref="L480:L509" si="833">COUNTIF(E480:G480,3)</f>
        <v>0</v>
      </c>
      <c r="M480" s="54">
        <f t="shared" ref="M480:M509" si="834">COUNTIF(E480:G480,2)</f>
        <v>0</v>
      </c>
      <c r="N480" s="54">
        <f t="shared" ref="N480:N509" si="835">COUNTIF(E480:G480,1)</f>
        <v>0</v>
      </c>
      <c r="O480" s="54">
        <f t="shared" ref="O480:O509" si="836">COUNTIF(E480:G480,0)</f>
        <v>0</v>
      </c>
      <c r="P480" s="55">
        <v>1</v>
      </c>
      <c r="Q480" s="54" t="e">
        <f t="shared" ref="Q480:Q509" si="837">D480</f>
        <v>#N/A</v>
      </c>
      <c r="R480" s="12"/>
      <c r="S480" s="12"/>
      <c r="T480" s="12"/>
      <c r="U480" s="54">
        <f t="shared" ref="U480:U509" si="838">R480+S480+T480</f>
        <v>0</v>
      </c>
      <c r="V480" s="54">
        <f t="shared" si="770"/>
        <v>0</v>
      </c>
      <c r="W480" s="54">
        <f>COUNTIF($R$5:$T$5,6)</f>
        <v>0</v>
      </c>
      <c r="X480" s="54">
        <f>COUNTIF($R$5:$T$5,4)</f>
        <v>1</v>
      </c>
      <c r="Y480" s="54">
        <f t="shared" ref="Y480:Y509" si="839">COUNTIF(R480:T480,3)</f>
        <v>0</v>
      </c>
      <c r="Z480" s="54">
        <f t="shared" ref="Z480:Z509" si="840">COUNTIF(R480:T480,2)</f>
        <v>0</v>
      </c>
      <c r="AA480" s="54">
        <f t="shared" ref="AA480:AA509" si="841">COUNTIF(R480:T480,1)</f>
        <v>0</v>
      </c>
      <c r="AB480" s="54">
        <f t="shared" ref="AB480:AB509" si="842">COUNTIF(R480:T480,0)</f>
        <v>0</v>
      </c>
      <c r="AC480" s="55">
        <v>1</v>
      </c>
      <c r="AD480" s="54" t="e">
        <f t="shared" ref="AD480:AD519" si="843">Q480</f>
        <v>#N/A</v>
      </c>
      <c r="AE480" s="12"/>
      <c r="AF480" s="12"/>
      <c r="AG480" s="12"/>
      <c r="AH480" s="54">
        <f t="shared" ref="AH480:AH509" si="844">AE480+AF480+AG480</f>
        <v>0</v>
      </c>
      <c r="AI480" s="54">
        <f t="shared" ref="AI480:AI509" si="845">COUNTIF(AE480:AG480,10)</f>
        <v>0</v>
      </c>
      <c r="AJ480" s="54">
        <f t="shared" ref="AJ480:AJ509" si="846">COUNTIF(AE480:AG480,6)</f>
        <v>0</v>
      </c>
      <c r="AK480" s="54">
        <f t="shared" ref="AK480:AK509" si="847">COUNTIF(AE480:AG480,4)</f>
        <v>0</v>
      </c>
      <c r="AL480" s="54">
        <f t="shared" ref="AL480:AL509" si="848">COUNTIF(AE480:AG480,3)</f>
        <v>0</v>
      </c>
      <c r="AM480" s="54">
        <f t="shared" ref="AM480:AM509" si="849">COUNTIF(AE480:AG480,2)</f>
        <v>0</v>
      </c>
      <c r="AN480" s="54">
        <f t="shared" ref="AN480:AN509" si="850">COUNTIF(AE480:AG480,1)</f>
        <v>0</v>
      </c>
      <c r="AO480" s="54">
        <f t="shared" ref="AO480:AO509" si="851">COUNTIF(AE480:AG480,0)</f>
        <v>0</v>
      </c>
      <c r="AP480" s="54">
        <f t="shared" ref="AP480:AP509" si="852">H480+U480+AH480</f>
        <v>0</v>
      </c>
      <c r="AQ480" s="54" t="e">
        <f t="shared" ref="AQ480:AQ509" si="853">AVERAGE(E480:G480,R480:T480,AE480:AG480)</f>
        <v>#DIV/0!</v>
      </c>
      <c r="AR480" s="58">
        <f t="shared" ref="AR480:AR509" si="854">I480+V480+AI480</f>
        <v>0</v>
      </c>
      <c r="AS480" s="1">
        <f t="shared" ref="AS480:AS509" si="855">J480+W480+AJ480</f>
        <v>0</v>
      </c>
      <c r="AT480" s="1">
        <f t="shared" ref="AT480:AT509" si="856">K480+X480+AK480</f>
        <v>1</v>
      </c>
      <c r="AU480" s="1">
        <f t="shared" ref="AU480:AU509" si="857">L480+Y480+AL480</f>
        <v>0</v>
      </c>
      <c r="AV480" s="1">
        <f t="shared" ref="AV480:AV509" si="858">M480+Z480+AM480</f>
        <v>0</v>
      </c>
      <c r="AW480" s="1">
        <f t="shared" ref="AW480:AW509" si="859">N480+AA480+AN480</f>
        <v>0</v>
      </c>
      <c r="AX480" s="1">
        <f t="shared" ref="AX480:AX509" si="860">O480+AB480+AO480</f>
        <v>0</v>
      </c>
      <c r="AY480" s="1" t="str">
        <f t="shared" si="722"/>
        <v/>
      </c>
      <c r="AZ480" s="1" t="b">
        <f t="shared" si="723"/>
        <v>1</v>
      </c>
      <c r="BA480" s="1" t="str">
        <f t="shared" si="724"/>
        <v/>
      </c>
      <c r="BB480" s="1" t="str">
        <f t="shared" si="725"/>
        <v/>
      </c>
    </row>
    <row r="481" spans="1:54" ht="12.75" customHeight="1">
      <c r="A481" s="178"/>
      <c r="B481" s="55">
        <v>2</v>
      </c>
      <c r="C481" s="55">
        <v>2</v>
      </c>
      <c r="D481" s="54" t="e">
        <f>VLOOKUP((B481*10)+2,'Llistat de jugadors'!$S$3:$AQ$322,25,0)</f>
        <v>#N/A</v>
      </c>
      <c r="E481" s="12"/>
      <c r="F481" s="12"/>
      <c r="G481" s="12"/>
      <c r="H481" s="55">
        <f t="shared" si="829"/>
        <v>0</v>
      </c>
      <c r="I481" s="54">
        <f t="shared" si="830"/>
        <v>0</v>
      </c>
      <c r="J481" s="54">
        <f t="shared" si="831"/>
        <v>0</v>
      </c>
      <c r="K481" s="54">
        <f t="shared" si="832"/>
        <v>0</v>
      </c>
      <c r="L481" s="54">
        <f t="shared" si="833"/>
        <v>0</v>
      </c>
      <c r="M481" s="54">
        <f t="shared" si="834"/>
        <v>0</v>
      </c>
      <c r="N481" s="54">
        <f t="shared" si="835"/>
        <v>0</v>
      </c>
      <c r="O481" s="54">
        <f t="shared" si="836"/>
        <v>0</v>
      </c>
      <c r="P481" s="55">
        <v>2</v>
      </c>
      <c r="Q481" s="54" t="e">
        <f t="shared" si="837"/>
        <v>#N/A</v>
      </c>
      <c r="R481" s="12"/>
      <c r="S481" s="12"/>
      <c r="T481" s="12"/>
      <c r="U481" s="54">
        <f t="shared" si="838"/>
        <v>0</v>
      </c>
      <c r="V481" s="54">
        <f t="shared" si="770"/>
        <v>0</v>
      </c>
      <c r="W481" s="54">
        <f t="shared" ref="W481:W509" si="861">COUNTIF(R481:T481,6)</f>
        <v>0</v>
      </c>
      <c r="X481" s="54">
        <f t="shared" ref="X481:X509" si="862">COUNTIF(R481:T481,4)</f>
        <v>0</v>
      </c>
      <c r="Y481" s="54">
        <f t="shared" si="839"/>
        <v>0</v>
      </c>
      <c r="Z481" s="54">
        <f t="shared" si="840"/>
        <v>0</v>
      </c>
      <c r="AA481" s="54">
        <f t="shared" si="841"/>
        <v>0</v>
      </c>
      <c r="AB481" s="54">
        <f t="shared" si="842"/>
        <v>0</v>
      </c>
      <c r="AC481" s="55">
        <v>2</v>
      </c>
      <c r="AD481" s="54" t="e">
        <f t="shared" si="843"/>
        <v>#N/A</v>
      </c>
      <c r="AE481" s="12"/>
      <c r="AF481" s="12"/>
      <c r="AG481" s="12"/>
      <c r="AH481" s="54">
        <f t="shared" si="844"/>
        <v>0</v>
      </c>
      <c r="AI481" s="54">
        <f t="shared" si="845"/>
        <v>0</v>
      </c>
      <c r="AJ481" s="54">
        <f t="shared" si="846"/>
        <v>0</v>
      </c>
      <c r="AK481" s="54">
        <f t="shared" si="847"/>
        <v>0</v>
      </c>
      <c r="AL481" s="54">
        <f t="shared" si="848"/>
        <v>0</v>
      </c>
      <c r="AM481" s="54">
        <f t="shared" si="849"/>
        <v>0</v>
      </c>
      <c r="AN481" s="54">
        <f t="shared" si="850"/>
        <v>0</v>
      </c>
      <c r="AO481" s="54">
        <f t="shared" si="851"/>
        <v>0</v>
      </c>
      <c r="AP481" s="54">
        <f t="shared" si="852"/>
        <v>0</v>
      </c>
      <c r="AQ481" s="54" t="e">
        <f t="shared" si="853"/>
        <v>#DIV/0!</v>
      </c>
      <c r="AR481" s="58">
        <f t="shared" si="854"/>
        <v>0</v>
      </c>
      <c r="AS481" s="1">
        <f t="shared" si="855"/>
        <v>0</v>
      </c>
      <c r="AT481" s="1">
        <f t="shared" si="856"/>
        <v>0</v>
      </c>
      <c r="AU481" s="1">
        <f t="shared" si="857"/>
        <v>0</v>
      </c>
      <c r="AV481" s="1">
        <f t="shared" si="858"/>
        <v>0</v>
      </c>
      <c r="AW481" s="1">
        <f t="shared" si="859"/>
        <v>0</v>
      </c>
      <c r="AX481" s="1">
        <f t="shared" si="860"/>
        <v>0</v>
      </c>
      <c r="AY481" s="1" t="str">
        <f t="shared" si="722"/>
        <v/>
      </c>
      <c r="AZ481" s="1" t="b">
        <f t="shared" si="723"/>
        <v>1</v>
      </c>
      <c r="BA481" s="1" t="str">
        <f t="shared" si="724"/>
        <v/>
      </c>
      <c r="BB481" s="1" t="str">
        <f t="shared" si="725"/>
        <v/>
      </c>
    </row>
    <row r="482" spans="1:54" ht="12.75" customHeight="1">
      <c r="A482" s="178"/>
      <c r="B482" s="55">
        <v>3</v>
      </c>
      <c r="C482" s="55">
        <v>3</v>
      </c>
      <c r="D482" s="54" t="e">
        <f>VLOOKUP((B482*10)+2,'Llistat de jugadors'!$S$3:$AQ$322,25,0)</f>
        <v>#N/A</v>
      </c>
      <c r="E482" s="12"/>
      <c r="F482" s="12"/>
      <c r="G482" s="12"/>
      <c r="H482" s="55">
        <f t="shared" si="829"/>
        <v>0</v>
      </c>
      <c r="I482" s="54">
        <f t="shared" si="830"/>
        <v>0</v>
      </c>
      <c r="J482" s="54">
        <f t="shared" si="831"/>
        <v>0</v>
      </c>
      <c r="K482" s="54">
        <f t="shared" si="832"/>
        <v>0</v>
      </c>
      <c r="L482" s="54">
        <f t="shared" si="833"/>
        <v>0</v>
      </c>
      <c r="M482" s="54">
        <f t="shared" si="834"/>
        <v>0</v>
      </c>
      <c r="N482" s="54">
        <f t="shared" si="835"/>
        <v>0</v>
      </c>
      <c r="O482" s="54">
        <f t="shared" si="836"/>
        <v>0</v>
      </c>
      <c r="P482" s="55">
        <v>3</v>
      </c>
      <c r="Q482" s="54" t="e">
        <f t="shared" si="837"/>
        <v>#N/A</v>
      </c>
      <c r="R482" s="12"/>
      <c r="S482" s="12"/>
      <c r="T482" s="12"/>
      <c r="U482" s="54">
        <f t="shared" si="838"/>
        <v>0</v>
      </c>
      <c r="V482" s="54">
        <f t="shared" si="770"/>
        <v>0</v>
      </c>
      <c r="W482" s="54">
        <f t="shared" si="861"/>
        <v>0</v>
      </c>
      <c r="X482" s="54">
        <f t="shared" si="862"/>
        <v>0</v>
      </c>
      <c r="Y482" s="54">
        <f t="shared" si="839"/>
        <v>0</v>
      </c>
      <c r="Z482" s="54">
        <f t="shared" si="840"/>
        <v>0</v>
      </c>
      <c r="AA482" s="54">
        <f t="shared" si="841"/>
        <v>0</v>
      </c>
      <c r="AB482" s="54">
        <f t="shared" si="842"/>
        <v>0</v>
      </c>
      <c r="AC482" s="55">
        <v>3</v>
      </c>
      <c r="AD482" s="54" t="e">
        <f t="shared" si="843"/>
        <v>#N/A</v>
      </c>
      <c r="AE482" s="12"/>
      <c r="AF482" s="12"/>
      <c r="AG482" s="12"/>
      <c r="AH482" s="54">
        <f t="shared" si="844"/>
        <v>0</v>
      </c>
      <c r="AI482" s="54">
        <f t="shared" si="845"/>
        <v>0</v>
      </c>
      <c r="AJ482" s="54">
        <f t="shared" si="846"/>
        <v>0</v>
      </c>
      <c r="AK482" s="54">
        <f t="shared" si="847"/>
        <v>0</v>
      </c>
      <c r="AL482" s="54">
        <f t="shared" si="848"/>
        <v>0</v>
      </c>
      <c r="AM482" s="54">
        <f t="shared" si="849"/>
        <v>0</v>
      </c>
      <c r="AN482" s="54">
        <f t="shared" si="850"/>
        <v>0</v>
      </c>
      <c r="AO482" s="54">
        <f t="shared" si="851"/>
        <v>0</v>
      </c>
      <c r="AP482" s="54">
        <f t="shared" si="852"/>
        <v>0</v>
      </c>
      <c r="AQ482" s="54" t="e">
        <f t="shared" si="853"/>
        <v>#DIV/0!</v>
      </c>
      <c r="AR482" s="58">
        <f t="shared" si="854"/>
        <v>0</v>
      </c>
      <c r="AS482" s="1">
        <f t="shared" si="855"/>
        <v>0</v>
      </c>
      <c r="AT482" s="1">
        <f t="shared" si="856"/>
        <v>0</v>
      </c>
      <c r="AU482" s="1">
        <f t="shared" si="857"/>
        <v>0</v>
      </c>
      <c r="AV482" s="1">
        <f t="shared" si="858"/>
        <v>0</v>
      </c>
      <c r="AW482" s="1">
        <f t="shared" si="859"/>
        <v>0</v>
      </c>
      <c r="AX482" s="1">
        <f t="shared" si="860"/>
        <v>0</v>
      </c>
      <c r="AY482" s="1" t="str">
        <f t="shared" si="722"/>
        <v/>
      </c>
      <c r="AZ482" s="1" t="b">
        <f t="shared" si="723"/>
        <v>1</v>
      </c>
      <c r="BA482" s="1" t="str">
        <f t="shared" si="724"/>
        <v/>
      </c>
      <c r="BB482" s="1" t="str">
        <f t="shared" si="725"/>
        <v/>
      </c>
    </row>
    <row r="483" spans="1:54" ht="12.75" customHeight="1">
      <c r="A483" s="178"/>
      <c r="B483" s="55">
        <v>4</v>
      </c>
      <c r="C483" s="55">
        <v>4</v>
      </c>
      <c r="D483" s="54" t="e">
        <f>VLOOKUP((B483*10)+2,'Llistat de jugadors'!$S$3:$AQ$322,25,0)</f>
        <v>#N/A</v>
      </c>
      <c r="E483" s="12"/>
      <c r="F483" s="12"/>
      <c r="G483" s="12"/>
      <c r="H483" s="55">
        <f t="shared" si="829"/>
        <v>0</v>
      </c>
      <c r="I483" s="54">
        <f t="shared" si="830"/>
        <v>0</v>
      </c>
      <c r="J483" s="54">
        <f t="shared" si="831"/>
        <v>0</v>
      </c>
      <c r="K483" s="54">
        <f t="shared" si="832"/>
        <v>0</v>
      </c>
      <c r="L483" s="54">
        <f t="shared" si="833"/>
        <v>0</v>
      </c>
      <c r="M483" s="54">
        <f t="shared" si="834"/>
        <v>0</v>
      </c>
      <c r="N483" s="54">
        <f t="shared" si="835"/>
        <v>0</v>
      </c>
      <c r="O483" s="54">
        <f t="shared" si="836"/>
        <v>0</v>
      </c>
      <c r="P483" s="55">
        <v>4</v>
      </c>
      <c r="Q483" s="54" t="e">
        <f t="shared" si="837"/>
        <v>#N/A</v>
      </c>
      <c r="R483" s="12"/>
      <c r="S483" s="12"/>
      <c r="T483" s="12"/>
      <c r="U483" s="54">
        <f t="shared" si="838"/>
        <v>0</v>
      </c>
      <c r="V483" s="54">
        <f t="shared" si="770"/>
        <v>0</v>
      </c>
      <c r="W483" s="54">
        <f t="shared" si="861"/>
        <v>0</v>
      </c>
      <c r="X483" s="54">
        <f t="shared" si="862"/>
        <v>0</v>
      </c>
      <c r="Y483" s="54">
        <f t="shared" si="839"/>
        <v>0</v>
      </c>
      <c r="Z483" s="54">
        <f t="shared" si="840"/>
        <v>0</v>
      </c>
      <c r="AA483" s="54">
        <f t="shared" si="841"/>
        <v>0</v>
      </c>
      <c r="AB483" s="54">
        <f t="shared" si="842"/>
        <v>0</v>
      </c>
      <c r="AC483" s="55">
        <v>4</v>
      </c>
      <c r="AD483" s="54" t="e">
        <f t="shared" si="843"/>
        <v>#N/A</v>
      </c>
      <c r="AE483" s="12"/>
      <c r="AF483" s="12"/>
      <c r="AG483" s="12"/>
      <c r="AH483" s="54">
        <f t="shared" si="844"/>
        <v>0</v>
      </c>
      <c r="AI483" s="54">
        <f t="shared" si="845"/>
        <v>0</v>
      </c>
      <c r="AJ483" s="54">
        <f t="shared" si="846"/>
        <v>0</v>
      </c>
      <c r="AK483" s="54">
        <f t="shared" si="847"/>
        <v>0</v>
      </c>
      <c r="AL483" s="54">
        <f t="shared" si="848"/>
        <v>0</v>
      </c>
      <c r="AM483" s="54">
        <f t="shared" si="849"/>
        <v>0</v>
      </c>
      <c r="AN483" s="54">
        <f t="shared" si="850"/>
        <v>0</v>
      </c>
      <c r="AO483" s="54">
        <f t="shared" si="851"/>
        <v>0</v>
      </c>
      <c r="AP483" s="54">
        <f t="shared" si="852"/>
        <v>0</v>
      </c>
      <c r="AQ483" s="54" t="e">
        <f t="shared" si="853"/>
        <v>#DIV/0!</v>
      </c>
      <c r="AR483" s="58">
        <f t="shared" si="854"/>
        <v>0</v>
      </c>
      <c r="AS483" s="1">
        <f t="shared" si="855"/>
        <v>0</v>
      </c>
      <c r="AT483" s="1">
        <f t="shared" si="856"/>
        <v>0</v>
      </c>
      <c r="AU483" s="1">
        <f t="shared" si="857"/>
        <v>0</v>
      </c>
      <c r="AV483" s="1">
        <f t="shared" si="858"/>
        <v>0</v>
      </c>
      <c r="AW483" s="1">
        <f t="shared" si="859"/>
        <v>0</v>
      </c>
      <c r="AX483" s="1">
        <f t="shared" si="860"/>
        <v>0</v>
      </c>
      <c r="AY483" s="1" t="str">
        <f t="shared" ref="AY483:AY546" si="863">IF(AG483="","",AD483)</f>
        <v/>
      </c>
      <c r="AZ483" s="1" t="b">
        <f t="shared" ref="AZ483:AZ546" si="864">ISERROR(D483)</f>
        <v>1</v>
      </c>
      <c r="BA483" s="1" t="str">
        <f t="shared" ref="BA483:BA546" si="865">IF(AZ483,"",D483)</f>
        <v/>
      </c>
      <c r="BB483" s="1" t="str">
        <f t="shared" ref="BB483:BB546" si="866">IF(AZ483,"",(9-(COUNTBLANK(E483:AG483))))</f>
        <v/>
      </c>
    </row>
    <row r="484" spans="1:54" ht="12.75" customHeight="1">
      <c r="A484" s="178"/>
      <c r="B484" s="55">
        <v>5</v>
      </c>
      <c r="C484" s="55">
        <v>5</v>
      </c>
      <c r="D484" s="54" t="e">
        <f>VLOOKUP((B484*10)+2,'Llistat de jugadors'!$S$3:$AQ$322,25,0)</f>
        <v>#N/A</v>
      </c>
      <c r="E484" s="13"/>
      <c r="F484" s="13"/>
      <c r="G484" s="13"/>
      <c r="H484" s="55">
        <f t="shared" si="829"/>
        <v>0</v>
      </c>
      <c r="I484" s="54">
        <f t="shared" si="830"/>
        <v>0</v>
      </c>
      <c r="J484" s="54">
        <f t="shared" si="831"/>
        <v>0</v>
      </c>
      <c r="K484" s="54">
        <f t="shared" si="832"/>
        <v>0</v>
      </c>
      <c r="L484" s="54">
        <f t="shared" si="833"/>
        <v>0</v>
      </c>
      <c r="M484" s="54">
        <f t="shared" si="834"/>
        <v>0</v>
      </c>
      <c r="N484" s="54">
        <f t="shared" si="835"/>
        <v>0</v>
      </c>
      <c r="O484" s="54">
        <f t="shared" si="836"/>
        <v>0</v>
      </c>
      <c r="P484" s="55">
        <v>5</v>
      </c>
      <c r="Q484" s="54" t="e">
        <f t="shared" si="837"/>
        <v>#N/A</v>
      </c>
      <c r="R484" s="12"/>
      <c r="S484" s="12"/>
      <c r="T484" s="12"/>
      <c r="U484" s="54">
        <f t="shared" si="838"/>
        <v>0</v>
      </c>
      <c r="V484" s="54">
        <f t="shared" si="770"/>
        <v>0</v>
      </c>
      <c r="W484" s="54">
        <f t="shared" si="861"/>
        <v>0</v>
      </c>
      <c r="X484" s="54">
        <f t="shared" si="862"/>
        <v>0</v>
      </c>
      <c r="Y484" s="54">
        <f t="shared" si="839"/>
        <v>0</v>
      </c>
      <c r="Z484" s="54">
        <f t="shared" si="840"/>
        <v>0</v>
      </c>
      <c r="AA484" s="54">
        <f t="shared" si="841"/>
        <v>0</v>
      </c>
      <c r="AB484" s="54">
        <f t="shared" si="842"/>
        <v>0</v>
      </c>
      <c r="AC484" s="55">
        <v>5</v>
      </c>
      <c r="AD484" s="54" t="e">
        <f t="shared" si="843"/>
        <v>#N/A</v>
      </c>
      <c r="AE484" s="12"/>
      <c r="AF484" s="12"/>
      <c r="AG484" s="12"/>
      <c r="AH484" s="54">
        <f t="shared" si="844"/>
        <v>0</v>
      </c>
      <c r="AI484" s="54">
        <f t="shared" si="845"/>
        <v>0</v>
      </c>
      <c r="AJ484" s="54">
        <f t="shared" si="846"/>
        <v>0</v>
      </c>
      <c r="AK484" s="54">
        <f t="shared" si="847"/>
        <v>0</v>
      </c>
      <c r="AL484" s="54">
        <f t="shared" si="848"/>
        <v>0</v>
      </c>
      <c r="AM484" s="54">
        <f t="shared" si="849"/>
        <v>0</v>
      </c>
      <c r="AN484" s="54">
        <f t="shared" si="850"/>
        <v>0</v>
      </c>
      <c r="AO484" s="54">
        <f t="shared" si="851"/>
        <v>0</v>
      </c>
      <c r="AP484" s="54">
        <f t="shared" si="852"/>
        <v>0</v>
      </c>
      <c r="AQ484" s="54" t="e">
        <f t="shared" si="853"/>
        <v>#DIV/0!</v>
      </c>
      <c r="AR484" s="58">
        <f t="shared" si="854"/>
        <v>0</v>
      </c>
      <c r="AS484" s="1">
        <f t="shared" si="855"/>
        <v>0</v>
      </c>
      <c r="AT484" s="1">
        <f t="shared" si="856"/>
        <v>0</v>
      </c>
      <c r="AU484" s="1">
        <f t="shared" si="857"/>
        <v>0</v>
      </c>
      <c r="AV484" s="1">
        <f t="shared" si="858"/>
        <v>0</v>
      </c>
      <c r="AW484" s="1">
        <f t="shared" si="859"/>
        <v>0</v>
      </c>
      <c r="AX484" s="1">
        <f t="shared" si="860"/>
        <v>0</v>
      </c>
      <c r="AY484" s="1" t="str">
        <f t="shared" si="863"/>
        <v/>
      </c>
      <c r="AZ484" s="1" t="b">
        <f t="shared" si="864"/>
        <v>1</v>
      </c>
      <c r="BA484" s="1" t="str">
        <f t="shared" si="865"/>
        <v/>
      </c>
      <c r="BB484" s="1" t="str">
        <f t="shared" si="866"/>
        <v/>
      </c>
    </row>
    <row r="485" spans="1:54" ht="12.75" customHeight="1">
      <c r="A485" s="178"/>
      <c r="B485" s="55">
        <v>6</v>
      </c>
      <c r="C485" s="55">
        <v>6</v>
      </c>
      <c r="D485" s="54" t="e">
        <f>VLOOKUP((B485*10)+2,'Llistat de jugadors'!$S$3:$AQ$322,25,0)</f>
        <v>#N/A</v>
      </c>
      <c r="E485" s="13"/>
      <c r="F485" s="13"/>
      <c r="G485" s="13"/>
      <c r="H485" s="55">
        <f t="shared" si="829"/>
        <v>0</v>
      </c>
      <c r="I485" s="54">
        <f t="shared" si="830"/>
        <v>0</v>
      </c>
      <c r="J485" s="54">
        <f t="shared" si="831"/>
        <v>0</v>
      </c>
      <c r="K485" s="54">
        <f t="shared" si="832"/>
        <v>0</v>
      </c>
      <c r="L485" s="54">
        <f t="shared" si="833"/>
        <v>0</v>
      </c>
      <c r="M485" s="54">
        <f t="shared" si="834"/>
        <v>0</v>
      </c>
      <c r="N485" s="54">
        <f t="shared" si="835"/>
        <v>0</v>
      </c>
      <c r="O485" s="54">
        <f t="shared" si="836"/>
        <v>0</v>
      </c>
      <c r="P485" s="55">
        <v>6</v>
      </c>
      <c r="Q485" s="54" t="e">
        <f t="shared" si="837"/>
        <v>#N/A</v>
      </c>
      <c r="R485" s="12"/>
      <c r="S485" s="12"/>
      <c r="T485" s="12"/>
      <c r="U485" s="54">
        <f t="shared" si="838"/>
        <v>0</v>
      </c>
      <c r="V485" s="54">
        <f t="shared" si="770"/>
        <v>0</v>
      </c>
      <c r="W485" s="54">
        <f t="shared" si="861"/>
        <v>0</v>
      </c>
      <c r="X485" s="54">
        <f t="shared" si="862"/>
        <v>0</v>
      </c>
      <c r="Y485" s="54">
        <f t="shared" si="839"/>
        <v>0</v>
      </c>
      <c r="Z485" s="54">
        <f t="shared" si="840"/>
        <v>0</v>
      </c>
      <c r="AA485" s="54">
        <f t="shared" si="841"/>
        <v>0</v>
      </c>
      <c r="AB485" s="54">
        <f t="shared" si="842"/>
        <v>0</v>
      </c>
      <c r="AC485" s="55">
        <v>6</v>
      </c>
      <c r="AD485" s="54" t="e">
        <f t="shared" si="843"/>
        <v>#N/A</v>
      </c>
      <c r="AE485" s="12"/>
      <c r="AF485" s="12"/>
      <c r="AG485" s="12"/>
      <c r="AH485" s="54">
        <f t="shared" si="844"/>
        <v>0</v>
      </c>
      <c r="AI485" s="54">
        <f t="shared" si="845"/>
        <v>0</v>
      </c>
      <c r="AJ485" s="54">
        <f t="shared" si="846"/>
        <v>0</v>
      </c>
      <c r="AK485" s="54">
        <f t="shared" si="847"/>
        <v>0</v>
      </c>
      <c r="AL485" s="54">
        <f t="shared" si="848"/>
        <v>0</v>
      </c>
      <c r="AM485" s="54">
        <f t="shared" si="849"/>
        <v>0</v>
      </c>
      <c r="AN485" s="54">
        <f t="shared" si="850"/>
        <v>0</v>
      </c>
      <c r="AO485" s="54">
        <f t="shared" si="851"/>
        <v>0</v>
      </c>
      <c r="AP485" s="54">
        <f t="shared" si="852"/>
        <v>0</v>
      </c>
      <c r="AQ485" s="54" t="e">
        <f t="shared" si="853"/>
        <v>#DIV/0!</v>
      </c>
      <c r="AR485" s="58">
        <f t="shared" si="854"/>
        <v>0</v>
      </c>
      <c r="AS485" s="1">
        <f t="shared" si="855"/>
        <v>0</v>
      </c>
      <c r="AT485" s="1">
        <f t="shared" si="856"/>
        <v>0</v>
      </c>
      <c r="AU485" s="1">
        <f t="shared" si="857"/>
        <v>0</v>
      </c>
      <c r="AV485" s="1">
        <f t="shared" si="858"/>
        <v>0</v>
      </c>
      <c r="AW485" s="1">
        <f t="shared" si="859"/>
        <v>0</v>
      </c>
      <c r="AX485" s="1">
        <f t="shared" si="860"/>
        <v>0</v>
      </c>
      <c r="AY485" s="1" t="str">
        <f t="shared" si="863"/>
        <v/>
      </c>
      <c r="AZ485" s="1" t="b">
        <f t="shared" si="864"/>
        <v>1</v>
      </c>
      <c r="BA485" s="1" t="str">
        <f t="shared" si="865"/>
        <v/>
      </c>
      <c r="BB485" s="1" t="str">
        <f t="shared" si="866"/>
        <v/>
      </c>
    </row>
    <row r="486" spans="1:54" ht="12.75" customHeight="1">
      <c r="A486" s="178"/>
      <c r="B486" s="55">
        <v>7</v>
      </c>
      <c r="C486" s="55">
        <v>7</v>
      </c>
      <c r="D486" s="54" t="e">
        <f>VLOOKUP((B486*10)+2,'Llistat de jugadors'!$S$3:$AQ$322,25,0)</f>
        <v>#N/A</v>
      </c>
      <c r="E486" s="13"/>
      <c r="F486" s="13"/>
      <c r="G486" s="13"/>
      <c r="H486" s="55">
        <f t="shared" si="829"/>
        <v>0</v>
      </c>
      <c r="I486" s="54">
        <f t="shared" si="830"/>
        <v>0</v>
      </c>
      <c r="J486" s="54">
        <f t="shared" si="831"/>
        <v>0</v>
      </c>
      <c r="K486" s="54">
        <f t="shared" si="832"/>
        <v>0</v>
      </c>
      <c r="L486" s="54">
        <f t="shared" si="833"/>
        <v>0</v>
      </c>
      <c r="M486" s="54">
        <f t="shared" si="834"/>
        <v>0</v>
      </c>
      <c r="N486" s="54">
        <f t="shared" si="835"/>
        <v>0</v>
      </c>
      <c r="O486" s="54">
        <f t="shared" si="836"/>
        <v>0</v>
      </c>
      <c r="P486" s="55">
        <v>7</v>
      </c>
      <c r="Q486" s="54" t="e">
        <f t="shared" si="837"/>
        <v>#N/A</v>
      </c>
      <c r="R486" s="12"/>
      <c r="S486" s="12"/>
      <c r="T486" s="12"/>
      <c r="U486" s="54">
        <f t="shared" si="838"/>
        <v>0</v>
      </c>
      <c r="V486" s="54">
        <f t="shared" si="770"/>
        <v>0</v>
      </c>
      <c r="W486" s="54">
        <f t="shared" si="861"/>
        <v>0</v>
      </c>
      <c r="X486" s="54">
        <f t="shared" si="862"/>
        <v>0</v>
      </c>
      <c r="Y486" s="54">
        <f t="shared" si="839"/>
        <v>0</v>
      </c>
      <c r="Z486" s="54">
        <f t="shared" si="840"/>
        <v>0</v>
      </c>
      <c r="AA486" s="54">
        <f t="shared" si="841"/>
        <v>0</v>
      </c>
      <c r="AB486" s="54">
        <f t="shared" si="842"/>
        <v>0</v>
      </c>
      <c r="AC486" s="55">
        <v>7</v>
      </c>
      <c r="AD486" s="54" t="e">
        <f t="shared" si="843"/>
        <v>#N/A</v>
      </c>
      <c r="AE486" s="12"/>
      <c r="AF486" s="12"/>
      <c r="AG486" s="12"/>
      <c r="AH486" s="54">
        <f t="shared" si="844"/>
        <v>0</v>
      </c>
      <c r="AI486" s="54">
        <f t="shared" si="845"/>
        <v>0</v>
      </c>
      <c r="AJ486" s="54">
        <f t="shared" si="846"/>
        <v>0</v>
      </c>
      <c r="AK486" s="54">
        <f t="shared" si="847"/>
        <v>0</v>
      </c>
      <c r="AL486" s="54">
        <f t="shared" si="848"/>
        <v>0</v>
      </c>
      <c r="AM486" s="54">
        <f t="shared" si="849"/>
        <v>0</v>
      </c>
      <c r="AN486" s="54">
        <f t="shared" si="850"/>
        <v>0</v>
      </c>
      <c r="AO486" s="54">
        <f t="shared" si="851"/>
        <v>0</v>
      </c>
      <c r="AP486" s="54">
        <f t="shared" si="852"/>
        <v>0</v>
      </c>
      <c r="AQ486" s="54" t="e">
        <f t="shared" si="853"/>
        <v>#DIV/0!</v>
      </c>
      <c r="AR486" s="58">
        <f t="shared" si="854"/>
        <v>0</v>
      </c>
      <c r="AS486" s="1">
        <f t="shared" si="855"/>
        <v>0</v>
      </c>
      <c r="AT486" s="1">
        <f t="shared" si="856"/>
        <v>0</v>
      </c>
      <c r="AU486" s="1">
        <f t="shared" si="857"/>
        <v>0</v>
      </c>
      <c r="AV486" s="1">
        <f t="shared" si="858"/>
        <v>0</v>
      </c>
      <c r="AW486" s="1">
        <f t="shared" si="859"/>
        <v>0</v>
      </c>
      <c r="AX486" s="1">
        <f t="shared" si="860"/>
        <v>0</v>
      </c>
      <c r="AY486" s="1" t="str">
        <f t="shared" si="863"/>
        <v/>
      </c>
      <c r="AZ486" s="1" t="b">
        <f t="shared" si="864"/>
        <v>1</v>
      </c>
      <c r="BA486" s="1" t="str">
        <f t="shared" si="865"/>
        <v/>
      </c>
      <c r="BB486" s="1" t="str">
        <f t="shared" si="866"/>
        <v/>
      </c>
    </row>
    <row r="487" spans="1:54" ht="12.75" customHeight="1">
      <c r="A487" s="178"/>
      <c r="B487" s="55">
        <v>8</v>
      </c>
      <c r="C487" s="55">
        <v>8</v>
      </c>
      <c r="D487" s="54" t="e">
        <f>VLOOKUP((B487*10)+2,'Llistat de jugadors'!$S$3:$AQ$322,25,0)</f>
        <v>#N/A</v>
      </c>
      <c r="E487" s="13"/>
      <c r="F487" s="13"/>
      <c r="G487" s="13"/>
      <c r="H487" s="55">
        <f t="shared" si="829"/>
        <v>0</v>
      </c>
      <c r="I487" s="54">
        <f t="shared" si="830"/>
        <v>0</v>
      </c>
      <c r="J487" s="54">
        <f t="shared" si="831"/>
        <v>0</v>
      </c>
      <c r="K487" s="54">
        <f t="shared" si="832"/>
        <v>0</v>
      </c>
      <c r="L487" s="54">
        <f t="shared" si="833"/>
        <v>0</v>
      </c>
      <c r="M487" s="54">
        <f t="shared" si="834"/>
        <v>0</v>
      </c>
      <c r="N487" s="54">
        <f t="shared" si="835"/>
        <v>0</v>
      </c>
      <c r="O487" s="54">
        <f t="shared" si="836"/>
        <v>0</v>
      </c>
      <c r="P487" s="55">
        <v>8</v>
      </c>
      <c r="Q487" s="54" t="e">
        <f t="shared" si="837"/>
        <v>#N/A</v>
      </c>
      <c r="R487" s="12"/>
      <c r="S487" s="12"/>
      <c r="T487" s="12"/>
      <c r="U487" s="54">
        <f t="shared" si="838"/>
        <v>0</v>
      </c>
      <c r="V487" s="54">
        <f t="shared" si="770"/>
        <v>0</v>
      </c>
      <c r="W487" s="54">
        <f t="shared" si="861"/>
        <v>0</v>
      </c>
      <c r="X487" s="54">
        <f t="shared" si="862"/>
        <v>0</v>
      </c>
      <c r="Y487" s="54">
        <f t="shared" si="839"/>
        <v>0</v>
      </c>
      <c r="Z487" s="54">
        <f t="shared" si="840"/>
        <v>0</v>
      </c>
      <c r="AA487" s="54">
        <f t="shared" si="841"/>
        <v>0</v>
      </c>
      <c r="AB487" s="54">
        <f t="shared" si="842"/>
        <v>0</v>
      </c>
      <c r="AC487" s="55">
        <v>8</v>
      </c>
      <c r="AD487" s="54" t="e">
        <f t="shared" si="843"/>
        <v>#N/A</v>
      </c>
      <c r="AE487" s="12"/>
      <c r="AF487" s="12"/>
      <c r="AG487" s="12"/>
      <c r="AH487" s="54">
        <f t="shared" si="844"/>
        <v>0</v>
      </c>
      <c r="AI487" s="54">
        <f t="shared" si="845"/>
        <v>0</v>
      </c>
      <c r="AJ487" s="54">
        <f t="shared" si="846"/>
        <v>0</v>
      </c>
      <c r="AK487" s="54">
        <f t="shared" si="847"/>
        <v>0</v>
      </c>
      <c r="AL487" s="54">
        <f t="shared" si="848"/>
        <v>0</v>
      </c>
      <c r="AM487" s="54">
        <f t="shared" si="849"/>
        <v>0</v>
      </c>
      <c r="AN487" s="54">
        <f t="shared" si="850"/>
        <v>0</v>
      </c>
      <c r="AO487" s="54">
        <f t="shared" si="851"/>
        <v>0</v>
      </c>
      <c r="AP487" s="54">
        <f t="shared" si="852"/>
        <v>0</v>
      </c>
      <c r="AQ487" s="54" t="e">
        <f t="shared" si="853"/>
        <v>#DIV/0!</v>
      </c>
      <c r="AR487" s="58">
        <f t="shared" si="854"/>
        <v>0</v>
      </c>
      <c r="AS487" s="1">
        <f t="shared" si="855"/>
        <v>0</v>
      </c>
      <c r="AT487" s="1">
        <f t="shared" si="856"/>
        <v>0</v>
      </c>
      <c r="AU487" s="1">
        <f t="shared" si="857"/>
        <v>0</v>
      </c>
      <c r="AV487" s="1">
        <f t="shared" si="858"/>
        <v>0</v>
      </c>
      <c r="AW487" s="1">
        <f t="shared" si="859"/>
        <v>0</v>
      </c>
      <c r="AX487" s="1">
        <f t="shared" si="860"/>
        <v>0</v>
      </c>
      <c r="AY487" s="1" t="str">
        <f t="shared" si="863"/>
        <v/>
      </c>
      <c r="AZ487" s="1" t="b">
        <f t="shared" si="864"/>
        <v>1</v>
      </c>
      <c r="BA487" s="1" t="str">
        <f t="shared" si="865"/>
        <v/>
      </c>
      <c r="BB487" s="1" t="str">
        <f t="shared" si="866"/>
        <v/>
      </c>
    </row>
    <row r="488" spans="1:54" ht="12.75" customHeight="1">
      <c r="A488" s="178"/>
      <c r="B488" s="55">
        <v>9</v>
      </c>
      <c r="C488" s="55">
        <v>9</v>
      </c>
      <c r="D488" s="54" t="e">
        <f>VLOOKUP((B488*10)+2,'Llistat de jugadors'!$S$3:$AQ$322,25,0)</f>
        <v>#N/A</v>
      </c>
      <c r="E488" s="13"/>
      <c r="F488" s="13"/>
      <c r="G488" s="13"/>
      <c r="H488" s="55">
        <f t="shared" si="829"/>
        <v>0</v>
      </c>
      <c r="I488" s="54">
        <f t="shared" si="830"/>
        <v>0</v>
      </c>
      <c r="J488" s="54">
        <f t="shared" si="831"/>
        <v>0</v>
      </c>
      <c r="K488" s="54">
        <f t="shared" si="832"/>
        <v>0</v>
      </c>
      <c r="L488" s="54">
        <f t="shared" si="833"/>
        <v>0</v>
      </c>
      <c r="M488" s="54">
        <f t="shared" si="834"/>
        <v>0</v>
      </c>
      <c r="N488" s="54">
        <f t="shared" si="835"/>
        <v>0</v>
      </c>
      <c r="O488" s="54">
        <f t="shared" si="836"/>
        <v>0</v>
      </c>
      <c r="P488" s="55">
        <v>9</v>
      </c>
      <c r="Q488" s="54" t="e">
        <f t="shared" si="837"/>
        <v>#N/A</v>
      </c>
      <c r="R488" s="12"/>
      <c r="S488" s="12"/>
      <c r="T488" s="12"/>
      <c r="U488" s="54">
        <f t="shared" si="838"/>
        <v>0</v>
      </c>
      <c r="V488" s="54">
        <f t="shared" si="770"/>
        <v>0</v>
      </c>
      <c r="W488" s="54">
        <f t="shared" si="861"/>
        <v>0</v>
      </c>
      <c r="X488" s="54">
        <f t="shared" si="862"/>
        <v>0</v>
      </c>
      <c r="Y488" s="54">
        <f t="shared" si="839"/>
        <v>0</v>
      </c>
      <c r="Z488" s="54">
        <f t="shared" si="840"/>
        <v>0</v>
      </c>
      <c r="AA488" s="54">
        <f t="shared" si="841"/>
        <v>0</v>
      </c>
      <c r="AB488" s="54">
        <f t="shared" si="842"/>
        <v>0</v>
      </c>
      <c r="AC488" s="55">
        <v>9</v>
      </c>
      <c r="AD488" s="54" t="e">
        <f t="shared" si="843"/>
        <v>#N/A</v>
      </c>
      <c r="AE488" s="12"/>
      <c r="AF488" s="12"/>
      <c r="AG488" s="12"/>
      <c r="AH488" s="54">
        <f t="shared" si="844"/>
        <v>0</v>
      </c>
      <c r="AI488" s="54">
        <f t="shared" si="845"/>
        <v>0</v>
      </c>
      <c r="AJ488" s="54">
        <f t="shared" si="846"/>
        <v>0</v>
      </c>
      <c r="AK488" s="54">
        <f t="shared" si="847"/>
        <v>0</v>
      </c>
      <c r="AL488" s="54">
        <f t="shared" si="848"/>
        <v>0</v>
      </c>
      <c r="AM488" s="54">
        <f t="shared" si="849"/>
        <v>0</v>
      </c>
      <c r="AN488" s="54">
        <f t="shared" si="850"/>
        <v>0</v>
      </c>
      <c r="AO488" s="54">
        <f t="shared" si="851"/>
        <v>0</v>
      </c>
      <c r="AP488" s="54">
        <f t="shared" si="852"/>
        <v>0</v>
      </c>
      <c r="AQ488" s="54" t="e">
        <f t="shared" si="853"/>
        <v>#DIV/0!</v>
      </c>
      <c r="AR488" s="58">
        <f t="shared" si="854"/>
        <v>0</v>
      </c>
      <c r="AS488" s="1">
        <f t="shared" si="855"/>
        <v>0</v>
      </c>
      <c r="AT488" s="1">
        <f t="shared" si="856"/>
        <v>0</v>
      </c>
      <c r="AU488" s="1">
        <f t="shared" si="857"/>
        <v>0</v>
      </c>
      <c r="AV488" s="1">
        <f t="shared" si="858"/>
        <v>0</v>
      </c>
      <c r="AW488" s="1">
        <f t="shared" si="859"/>
        <v>0</v>
      </c>
      <c r="AX488" s="1">
        <f t="shared" si="860"/>
        <v>0</v>
      </c>
      <c r="AY488" s="1" t="str">
        <f t="shared" si="863"/>
        <v/>
      </c>
      <c r="AZ488" s="1" t="b">
        <f t="shared" si="864"/>
        <v>1</v>
      </c>
      <c r="BA488" s="1" t="str">
        <f t="shared" si="865"/>
        <v/>
      </c>
      <c r="BB488" s="1" t="str">
        <f t="shared" si="866"/>
        <v/>
      </c>
    </row>
    <row r="489" spans="1:54" ht="12.75" customHeight="1">
      <c r="A489" s="178"/>
      <c r="B489" s="55">
        <v>10</v>
      </c>
      <c r="C489" s="55">
        <v>10</v>
      </c>
      <c r="D489" s="54" t="e">
        <f>VLOOKUP((B489*10)+2,'Llistat de jugadors'!$S$3:$AQ$322,25,0)</f>
        <v>#N/A</v>
      </c>
      <c r="E489" s="13"/>
      <c r="F489" s="13"/>
      <c r="G489" s="13"/>
      <c r="H489" s="55">
        <f t="shared" si="829"/>
        <v>0</v>
      </c>
      <c r="I489" s="54">
        <f t="shared" si="830"/>
        <v>0</v>
      </c>
      <c r="J489" s="54">
        <f t="shared" si="831"/>
        <v>0</v>
      </c>
      <c r="K489" s="54">
        <f t="shared" si="832"/>
        <v>0</v>
      </c>
      <c r="L489" s="54">
        <f t="shared" si="833"/>
        <v>0</v>
      </c>
      <c r="M489" s="54">
        <f t="shared" si="834"/>
        <v>0</v>
      </c>
      <c r="N489" s="54">
        <f t="shared" si="835"/>
        <v>0</v>
      </c>
      <c r="O489" s="54">
        <f t="shared" si="836"/>
        <v>0</v>
      </c>
      <c r="P489" s="55">
        <v>10</v>
      </c>
      <c r="Q489" s="54" t="e">
        <f t="shared" si="837"/>
        <v>#N/A</v>
      </c>
      <c r="R489" s="12"/>
      <c r="S489" s="12"/>
      <c r="T489" s="12"/>
      <c r="U489" s="54">
        <f t="shared" si="838"/>
        <v>0</v>
      </c>
      <c r="V489" s="54">
        <f t="shared" si="770"/>
        <v>0</v>
      </c>
      <c r="W489" s="54">
        <f t="shared" si="861"/>
        <v>0</v>
      </c>
      <c r="X489" s="54">
        <f t="shared" si="862"/>
        <v>0</v>
      </c>
      <c r="Y489" s="54">
        <f t="shared" si="839"/>
        <v>0</v>
      </c>
      <c r="Z489" s="54">
        <f t="shared" si="840"/>
        <v>0</v>
      </c>
      <c r="AA489" s="54">
        <f t="shared" si="841"/>
        <v>0</v>
      </c>
      <c r="AB489" s="54">
        <f t="shared" si="842"/>
        <v>0</v>
      </c>
      <c r="AC489" s="55">
        <v>10</v>
      </c>
      <c r="AD489" s="54" t="e">
        <f t="shared" si="843"/>
        <v>#N/A</v>
      </c>
      <c r="AE489" s="12"/>
      <c r="AF489" s="12"/>
      <c r="AG489" s="12"/>
      <c r="AH489" s="54">
        <f t="shared" si="844"/>
        <v>0</v>
      </c>
      <c r="AI489" s="54">
        <f t="shared" si="845"/>
        <v>0</v>
      </c>
      <c r="AJ489" s="54">
        <f t="shared" si="846"/>
        <v>0</v>
      </c>
      <c r="AK489" s="54">
        <f t="shared" si="847"/>
        <v>0</v>
      </c>
      <c r="AL489" s="54">
        <f t="shared" si="848"/>
        <v>0</v>
      </c>
      <c r="AM489" s="54">
        <f t="shared" si="849"/>
        <v>0</v>
      </c>
      <c r="AN489" s="54">
        <f t="shared" si="850"/>
        <v>0</v>
      </c>
      <c r="AO489" s="54">
        <f t="shared" si="851"/>
        <v>0</v>
      </c>
      <c r="AP489" s="54">
        <f t="shared" si="852"/>
        <v>0</v>
      </c>
      <c r="AQ489" s="54" t="e">
        <f t="shared" si="853"/>
        <v>#DIV/0!</v>
      </c>
      <c r="AR489" s="58">
        <f t="shared" si="854"/>
        <v>0</v>
      </c>
      <c r="AS489" s="1">
        <f t="shared" si="855"/>
        <v>0</v>
      </c>
      <c r="AT489" s="1">
        <f t="shared" si="856"/>
        <v>0</v>
      </c>
      <c r="AU489" s="1">
        <f t="shared" si="857"/>
        <v>0</v>
      </c>
      <c r="AV489" s="1">
        <f t="shared" si="858"/>
        <v>0</v>
      </c>
      <c r="AW489" s="1">
        <f t="shared" si="859"/>
        <v>0</v>
      </c>
      <c r="AX489" s="1">
        <f t="shared" si="860"/>
        <v>0</v>
      </c>
      <c r="AY489" s="1" t="str">
        <f t="shared" si="863"/>
        <v/>
      </c>
      <c r="AZ489" s="1" t="b">
        <f t="shared" si="864"/>
        <v>1</v>
      </c>
      <c r="BA489" s="1" t="str">
        <f t="shared" si="865"/>
        <v/>
      </c>
      <c r="BB489" s="1" t="str">
        <f t="shared" si="866"/>
        <v/>
      </c>
    </row>
    <row r="490" spans="1:54" ht="12.75" customHeight="1">
      <c r="A490" s="178"/>
      <c r="B490" s="55">
        <v>11</v>
      </c>
      <c r="C490" s="55">
        <v>11</v>
      </c>
      <c r="D490" s="54" t="e">
        <f>VLOOKUP((B490*10)+2,'Llistat de jugadors'!$S$3:$AQ$322,25,0)</f>
        <v>#N/A</v>
      </c>
      <c r="E490" s="13"/>
      <c r="F490" s="13"/>
      <c r="G490" s="13"/>
      <c r="H490" s="55">
        <f t="shared" si="829"/>
        <v>0</v>
      </c>
      <c r="I490" s="54">
        <f t="shared" si="830"/>
        <v>0</v>
      </c>
      <c r="J490" s="54">
        <f t="shared" si="831"/>
        <v>0</v>
      </c>
      <c r="K490" s="54">
        <f t="shared" si="832"/>
        <v>0</v>
      </c>
      <c r="L490" s="54">
        <f t="shared" si="833"/>
        <v>0</v>
      </c>
      <c r="M490" s="54">
        <f t="shared" si="834"/>
        <v>0</v>
      </c>
      <c r="N490" s="54">
        <f t="shared" si="835"/>
        <v>0</v>
      </c>
      <c r="O490" s="54">
        <f t="shared" si="836"/>
        <v>0</v>
      </c>
      <c r="P490" s="55">
        <v>11</v>
      </c>
      <c r="Q490" s="54" t="e">
        <f t="shared" si="837"/>
        <v>#N/A</v>
      </c>
      <c r="R490" s="12"/>
      <c r="S490" s="12"/>
      <c r="T490" s="12"/>
      <c r="U490" s="54">
        <f t="shared" si="838"/>
        <v>0</v>
      </c>
      <c r="V490" s="54">
        <f t="shared" si="770"/>
        <v>0</v>
      </c>
      <c r="W490" s="54">
        <f t="shared" si="861"/>
        <v>0</v>
      </c>
      <c r="X490" s="54">
        <f t="shared" si="862"/>
        <v>0</v>
      </c>
      <c r="Y490" s="54">
        <f t="shared" si="839"/>
        <v>0</v>
      </c>
      <c r="Z490" s="54">
        <f t="shared" si="840"/>
        <v>0</v>
      </c>
      <c r="AA490" s="54">
        <f t="shared" si="841"/>
        <v>0</v>
      </c>
      <c r="AB490" s="54">
        <f t="shared" si="842"/>
        <v>0</v>
      </c>
      <c r="AC490" s="55">
        <v>11</v>
      </c>
      <c r="AD490" s="54" t="e">
        <f t="shared" si="843"/>
        <v>#N/A</v>
      </c>
      <c r="AE490" s="12"/>
      <c r="AF490" s="12"/>
      <c r="AG490" s="12"/>
      <c r="AH490" s="54">
        <f t="shared" si="844"/>
        <v>0</v>
      </c>
      <c r="AI490" s="54">
        <f t="shared" si="845"/>
        <v>0</v>
      </c>
      <c r="AJ490" s="54">
        <f t="shared" si="846"/>
        <v>0</v>
      </c>
      <c r="AK490" s="54">
        <f t="shared" si="847"/>
        <v>0</v>
      </c>
      <c r="AL490" s="54">
        <f t="shared" si="848"/>
        <v>0</v>
      </c>
      <c r="AM490" s="54">
        <f t="shared" si="849"/>
        <v>0</v>
      </c>
      <c r="AN490" s="54">
        <f t="shared" si="850"/>
        <v>0</v>
      </c>
      <c r="AO490" s="54">
        <f t="shared" si="851"/>
        <v>0</v>
      </c>
      <c r="AP490" s="54">
        <f t="shared" si="852"/>
        <v>0</v>
      </c>
      <c r="AQ490" s="54" t="e">
        <f t="shared" si="853"/>
        <v>#DIV/0!</v>
      </c>
      <c r="AR490" s="58">
        <f t="shared" si="854"/>
        <v>0</v>
      </c>
      <c r="AS490" s="1">
        <f t="shared" si="855"/>
        <v>0</v>
      </c>
      <c r="AT490" s="1">
        <f t="shared" si="856"/>
        <v>0</v>
      </c>
      <c r="AU490" s="1">
        <f t="shared" si="857"/>
        <v>0</v>
      </c>
      <c r="AV490" s="1">
        <f t="shared" si="858"/>
        <v>0</v>
      </c>
      <c r="AW490" s="1">
        <f t="shared" si="859"/>
        <v>0</v>
      </c>
      <c r="AX490" s="1">
        <f t="shared" si="860"/>
        <v>0</v>
      </c>
      <c r="AY490" s="1" t="str">
        <f t="shared" si="863"/>
        <v/>
      </c>
      <c r="AZ490" s="1" t="b">
        <f t="shared" si="864"/>
        <v>1</v>
      </c>
      <c r="BA490" s="1" t="str">
        <f t="shared" si="865"/>
        <v/>
      </c>
      <c r="BB490" s="1" t="str">
        <f t="shared" si="866"/>
        <v/>
      </c>
    </row>
    <row r="491" spans="1:54" ht="12.75" customHeight="1">
      <c r="A491" s="178"/>
      <c r="B491" s="55">
        <v>12</v>
      </c>
      <c r="C491" s="55">
        <v>12</v>
      </c>
      <c r="D491" s="54" t="e">
        <f>VLOOKUP((B491*10)+2,'Llistat de jugadors'!$S$3:$AQ$322,25,0)</f>
        <v>#N/A</v>
      </c>
      <c r="E491" s="13"/>
      <c r="F491" s="13"/>
      <c r="G491" s="13"/>
      <c r="H491" s="55">
        <f t="shared" si="829"/>
        <v>0</v>
      </c>
      <c r="I491" s="54">
        <f t="shared" si="830"/>
        <v>0</v>
      </c>
      <c r="J491" s="54">
        <f t="shared" si="831"/>
        <v>0</v>
      </c>
      <c r="K491" s="54">
        <f t="shared" si="832"/>
        <v>0</v>
      </c>
      <c r="L491" s="54">
        <f t="shared" si="833"/>
        <v>0</v>
      </c>
      <c r="M491" s="54">
        <f t="shared" si="834"/>
        <v>0</v>
      </c>
      <c r="N491" s="54">
        <f t="shared" si="835"/>
        <v>0</v>
      </c>
      <c r="O491" s="54">
        <f t="shared" si="836"/>
        <v>0</v>
      </c>
      <c r="P491" s="55">
        <v>12</v>
      </c>
      <c r="Q491" s="54" t="e">
        <f t="shared" si="837"/>
        <v>#N/A</v>
      </c>
      <c r="R491" s="12"/>
      <c r="S491" s="12"/>
      <c r="T491" s="12"/>
      <c r="U491" s="54">
        <f t="shared" si="838"/>
        <v>0</v>
      </c>
      <c r="V491" s="54">
        <f t="shared" si="770"/>
        <v>0</v>
      </c>
      <c r="W491" s="54">
        <f t="shared" si="861"/>
        <v>0</v>
      </c>
      <c r="X491" s="54">
        <f t="shared" si="862"/>
        <v>0</v>
      </c>
      <c r="Y491" s="54">
        <f t="shared" si="839"/>
        <v>0</v>
      </c>
      <c r="Z491" s="54">
        <f t="shared" si="840"/>
        <v>0</v>
      </c>
      <c r="AA491" s="54">
        <f t="shared" si="841"/>
        <v>0</v>
      </c>
      <c r="AB491" s="54">
        <f t="shared" si="842"/>
        <v>0</v>
      </c>
      <c r="AC491" s="55">
        <v>12</v>
      </c>
      <c r="AD491" s="54" t="e">
        <f t="shared" si="843"/>
        <v>#N/A</v>
      </c>
      <c r="AE491" s="12"/>
      <c r="AF491" s="12"/>
      <c r="AG491" s="12"/>
      <c r="AH491" s="54">
        <f t="shared" si="844"/>
        <v>0</v>
      </c>
      <c r="AI491" s="54">
        <f t="shared" si="845"/>
        <v>0</v>
      </c>
      <c r="AJ491" s="54">
        <f t="shared" si="846"/>
        <v>0</v>
      </c>
      <c r="AK491" s="54">
        <f t="shared" si="847"/>
        <v>0</v>
      </c>
      <c r="AL491" s="54">
        <f t="shared" si="848"/>
        <v>0</v>
      </c>
      <c r="AM491" s="54">
        <f t="shared" si="849"/>
        <v>0</v>
      </c>
      <c r="AN491" s="54">
        <f t="shared" si="850"/>
        <v>0</v>
      </c>
      <c r="AO491" s="54">
        <f t="shared" si="851"/>
        <v>0</v>
      </c>
      <c r="AP491" s="54">
        <f t="shared" si="852"/>
        <v>0</v>
      </c>
      <c r="AQ491" s="54" t="e">
        <f t="shared" si="853"/>
        <v>#DIV/0!</v>
      </c>
      <c r="AR491" s="58">
        <f t="shared" si="854"/>
        <v>0</v>
      </c>
      <c r="AS491" s="1">
        <f t="shared" si="855"/>
        <v>0</v>
      </c>
      <c r="AT491" s="1">
        <f t="shared" si="856"/>
        <v>0</v>
      </c>
      <c r="AU491" s="1">
        <f t="shared" si="857"/>
        <v>0</v>
      </c>
      <c r="AV491" s="1">
        <f t="shared" si="858"/>
        <v>0</v>
      </c>
      <c r="AW491" s="1">
        <f t="shared" si="859"/>
        <v>0</v>
      </c>
      <c r="AX491" s="1">
        <f t="shared" si="860"/>
        <v>0</v>
      </c>
      <c r="AY491" s="1" t="str">
        <f t="shared" si="863"/>
        <v/>
      </c>
      <c r="AZ491" s="1" t="b">
        <f t="shared" si="864"/>
        <v>1</v>
      </c>
      <c r="BA491" s="1" t="str">
        <f t="shared" si="865"/>
        <v/>
      </c>
      <c r="BB491" s="1" t="str">
        <f t="shared" si="866"/>
        <v/>
      </c>
    </row>
    <row r="492" spans="1:54" ht="12.75" customHeight="1">
      <c r="A492" s="178"/>
      <c r="B492" s="55">
        <v>13</v>
      </c>
      <c r="C492" s="55">
        <v>13</v>
      </c>
      <c r="D492" s="54" t="e">
        <f>VLOOKUP((B492*10)+2,'Llistat de jugadors'!$S$3:$AQ$322,25,0)</f>
        <v>#N/A</v>
      </c>
      <c r="E492" s="13"/>
      <c r="F492" s="13"/>
      <c r="G492" s="13"/>
      <c r="H492" s="55">
        <f t="shared" si="829"/>
        <v>0</v>
      </c>
      <c r="I492" s="54">
        <f t="shared" si="830"/>
        <v>0</v>
      </c>
      <c r="J492" s="54">
        <f t="shared" si="831"/>
        <v>0</v>
      </c>
      <c r="K492" s="54">
        <f t="shared" si="832"/>
        <v>0</v>
      </c>
      <c r="L492" s="54">
        <f t="shared" si="833"/>
        <v>0</v>
      </c>
      <c r="M492" s="54">
        <f t="shared" si="834"/>
        <v>0</v>
      </c>
      <c r="N492" s="54">
        <f t="shared" si="835"/>
        <v>0</v>
      </c>
      <c r="O492" s="54">
        <f t="shared" si="836"/>
        <v>0</v>
      </c>
      <c r="P492" s="55">
        <v>13</v>
      </c>
      <c r="Q492" s="54" t="e">
        <f t="shared" si="837"/>
        <v>#N/A</v>
      </c>
      <c r="R492" s="12"/>
      <c r="S492" s="12"/>
      <c r="T492" s="12"/>
      <c r="U492" s="54">
        <f t="shared" si="838"/>
        <v>0</v>
      </c>
      <c r="V492" s="54">
        <f t="shared" si="770"/>
        <v>0</v>
      </c>
      <c r="W492" s="54">
        <f t="shared" si="861"/>
        <v>0</v>
      </c>
      <c r="X492" s="54">
        <f t="shared" si="862"/>
        <v>0</v>
      </c>
      <c r="Y492" s="54">
        <f t="shared" si="839"/>
        <v>0</v>
      </c>
      <c r="Z492" s="54">
        <f t="shared" si="840"/>
        <v>0</v>
      </c>
      <c r="AA492" s="54">
        <f t="shared" si="841"/>
        <v>0</v>
      </c>
      <c r="AB492" s="54">
        <f t="shared" si="842"/>
        <v>0</v>
      </c>
      <c r="AC492" s="55">
        <v>13</v>
      </c>
      <c r="AD492" s="54" t="e">
        <f t="shared" si="843"/>
        <v>#N/A</v>
      </c>
      <c r="AE492" s="12"/>
      <c r="AF492" s="12"/>
      <c r="AG492" s="12"/>
      <c r="AH492" s="54">
        <f t="shared" si="844"/>
        <v>0</v>
      </c>
      <c r="AI492" s="54">
        <f t="shared" si="845"/>
        <v>0</v>
      </c>
      <c r="AJ492" s="54">
        <f t="shared" si="846"/>
        <v>0</v>
      </c>
      <c r="AK492" s="54">
        <f t="shared" si="847"/>
        <v>0</v>
      </c>
      <c r="AL492" s="54">
        <f t="shared" si="848"/>
        <v>0</v>
      </c>
      <c r="AM492" s="54">
        <f t="shared" si="849"/>
        <v>0</v>
      </c>
      <c r="AN492" s="54">
        <f t="shared" si="850"/>
        <v>0</v>
      </c>
      <c r="AO492" s="54">
        <f t="shared" si="851"/>
        <v>0</v>
      </c>
      <c r="AP492" s="54">
        <f t="shared" si="852"/>
        <v>0</v>
      </c>
      <c r="AQ492" s="54" t="e">
        <f t="shared" si="853"/>
        <v>#DIV/0!</v>
      </c>
      <c r="AR492" s="58">
        <f t="shared" si="854"/>
        <v>0</v>
      </c>
      <c r="AS492" s="1">
        <f t="shared" si="855"/>
        <v>0</v>
      </c>
      <c r="AT492" s="1">
        <f t="shared" si="856"/>
        <v>0</v>
      </c>
      <c r="AU492" s="1">
        <f t="shared" si="857"/>
        <v>0</v>
      </c>
      <c r="AV492" s="1">
        <f t="shared" si="858"/>
        <v>0</v>
      </c>
      <c r="AW492" s="1">
        <f t="shared" si="859"/>
        <v>0</v>
      </c>
      <c r="AX492" s="1">
        <f t="shared" si="860"/>
        <v>0</v>
      </c>
      <c r="AY492" s="1" t="str">
        <f t="shared" si="863"/>
        <v/>
      </c>
      <c r="AZ492" s="1" t="b">
        <f t="shared" si="864"/>
        <v>1</v>
      </c>
      <c r="BA492" s="1" t="str">
        <f t="shared" si="865"/>
        <v/>
      </c>
      <c r="BB492" s="1" t="str">
        <f t="shared" si="866"/>
        <v/>
      </c>
    </row>
    <row r="493" spans="1:54" ht="12.75" customHeight="1">
      <c r="A493" s="178"/>
      <c r="B493" s="55">
        <v>14</v>
      </c>
      <c r="C493" s="55">
        <v>14</v>
      </c>
      <c r="D493" s="54" t="e">
        <f>VLOOKUP((B493*10)+2,'Llistat de jugadors'!$S$3:$AQ$322,25,0)</f>
        <v>#N/A</v>
      </c>
      <c r="E493" s="13"/>
      <c r="F493" s="13"/>
      <c r="G493" s="13"/>
      <c r="H493" s="55">
        <f t="shared" si="829"/>
        <v>0</v>
      </c>
      <c r="I493" s="54">
        <f t="shared" si="830"/>
        <v>0</v>
      </c>
      <c r="J493" s="54">
        <f t="shared" si="831"/>
        <v>0</v>
      </c>
      <c r="K493" s="54">
        <f t="shared" si="832"/>
        <v>0</v>
      </c>
      <c r="L493" s="54">
        <f t="shared" si="833"/>
        <v>0</v>
      </c>
      <c r="M493" s="54">
        <f t="shared" si="834"/>
        <v>0</v>
      </c>
      <c r="N493" s="54">
        <f t="shared" si="835"/>
        <v>0</v>
      </c>
      <c r="O493" s="54">
        <f t="shared" si="836"/>
        <v>0</v>
      </c>
      <c r="P493" s="55">
        <v>14</v>
      </c>
      <c r="Q493" s="54" t="e">
        <f t="shared" si="837"/>
        <v>#N/A</v>
      </c>
      <c r="R493" s="12"/>
      <c r="S493" s="12"/>
      <c r="T493" s="12"/>
      <c r="U493" s="54">
        <f t="shared" si="838"/>
        <v>0</v>
      </c>
      <c r="V493" s="54">
        <f t="shared" si="770"/>
        <v>0</v>
      </c>
      <c r="W493" s="54">
        <f t="shared" si="861"/>
        <v>0</v>
      </c>
      <c r="X493" s="54">
        <f t="shared" si="862"/>
        <v>0</v>
      </c>
      <c r="Y493" s="54">
        <f t="shared" si="839"/>
        <v>0</v>
      </c>
      <c r="Z493" s="54">
        <f t="shared" si="840"/>
        <v>0</v>
      </c>
      <c r="AA493" s="54">
        <f t="shared" si="841"/>
        <v>0</v>
      </c>
      <c r="AB493" s="54">
        <f t="shared" si="842"/>
        <v>0</v>
      </c>
      <c r="AC493" s="55">
        <v>14</v>
      </c>
      <c r="AD493" s="54" t="e">
        <f t="shared" si="843"/>
        <v>#N/A</v>
      </c>
      <c r="AE493" s="12"/>
      <c r="AF493" s="12"/>
      <c r="AG493" s="12"/>
      <c r="AH493" s="54">
        <f t="shared" si="844"/>
        <v>0</v>
      </c>
      <c r="AI493" s="54">
        <f t="shared" si="845"/>
        <v>0</v>
      </c>
      <c r="AJ493" s="54">
        <f t="shared" si="846"/>
        <v>0</v>
      </c>
      <c r="AK493" s="54">
        <f t="shared" si="847"/>
        <v>0</v>
      </c>
      <c r="AL493" s="54">
        <f t="shared" si="848"/>
        <v>0</v>
      </c>
      <c r="AM493" s="54">
        <f t="shared" si="849"/>
        <v>0</v>
      </c>
      <c r="AN493" s="54">
        <f t="shared" si="850"/>
        <v>0</v>
      </c>
      <c r="AO493" s="54">
        <f t="shared" si="851"/>
        <v>0</v>
      </c>
      <c r="AP493" s="54">
        <f t="shared" si="852"/>
        <v>0</v>
      </c>
      <c r="AQ493" s="54" t="e">
        <f t="shared" si="853"/>
        <v>#DIV/0!</v>
      </c>
      <c r="AR493" s="58">
        <f t="shared" si="854"/>
        <v>0</v>
      </c>
      <c r="AS493" s="1">
        <f t="shared" si="855"/>
        <v>0</v>
      </c>
      <c r="AT493" s="1">
        <f t="shared" si="856"/>
        <v>0</v>
      </c>
      <c r="AU493" s="1">
        <f t="shared" si="857"/>
        <v>0</v>
      </c>
      <c r="AV493" s="1">
        <f t="shared" si="858"/>
        <v>0</v>
      </c>
      <c r="AW493" s="1">
        <f t="shared" si="859"/>
        <v>0</v>
      </c>
      <c r="AX493" s="1">
        <f t="shared" si="860"/>
        <v>0</v>
      </c>
      <c r="AY493" s="1" t="str">
        <f t="shared" si="863"/>
        <v/>
      </c>
      <c r="AZ493" s="1" t="b">
        <f t="shared" si="864"/>
        <v>1</v>
      </c>
      <c r="BA493" s="1" t="str">
        <f t="shared" si="865"/>
        <v/>
      </c>
      <c r="BB493" s="1" t="str">
        <f t="shared" si="866"/>
        <v/>
      </c>
    </row>
    <row r="494" spans="1:54" ht="12.75" customHeight="1">
      <c r="A494" s="178"/>
      <c r="B494" s="55">
        <v>15</v>
      </c>
      <c r="C494" s="55">
        <v>15</v>
      </c>
      <c r="D494" s="54" t="e">
        <f>VLOOKUP((B494*10)+2,'Llistat de jugadors'!$S$3:$AQ$322,25,0)</f>
        <v>#N/A</v>
      </c>
      <c r="E494" s="13"/>
      <c r="F494" s="13"/>
      <c r="G494" s="13"/>
      <c r="H494" s="55">
        <f t="shared" si="829"/>
        <v>0</v>
      </c>
      <c r="I494" s="54">
        <f t="shared" si="830"/>
        <v>0</v>
      </c>
      <c r="J494" s="54">
        <f t="shared" si="831"/>
        <v>0</v>
      </c>
      <c r="K494" s="54">
        <f t="shared" si="832"/>
        <v>0</v>
      </c>
      <c r="L494" s="54">
        <f t="shared" si="833"/>
        <v>0</v>
      </c>
      <c r="M494" s="54">
        <f t="shared" si="834"/>
        <v>0</v>
      </c>
      <c r="N494" s="54">
        <f t="shared" si="835"/>
        <v>0</v>
      </c>
      <c r="O494" s="54">
        <f t="shared" si="836"/>
        <v>0</v>
      </c>
      <c r="P494" s="55">
        <v>15</v>
      </c>
      <c r="Q494" s="54" t="e">
        <f t="shared" si="837"/>
        <v>#N/A</v>
      </c>
      <c r="R494" s="12"/>
      <c r="S494" s="12"/>
      <c r="T494" s="12"/>
      <c r="U494" s="54">
        <f t="shared" si="838"/>
        <v>0</v>
      </c>
      <c r="V494" s="54">
        <f t="shared" si="770"/>
        <v>0</v>
      </c>
      <c r="W494" s="54">
        <f t="shared" si="861"/>
        <v>0</v>
      </c>
      <c r="X494" s="54">
        <f t="shared" si="862"/>
        <v>0</v>
      </c>
      <c r="Y494" s="54">
        <f t="shared" si="839"/>
        <v>0</v>
      </c>
      <c r="Z494" s="54">
        <f t="shared" si="840"/>
        <v>0</v>
      </c>
      <c r="AA494" s="54">
        <f t="shared" si="841"/>
        <v>0</v>
      </c>
      <c r="AB494" s="54">
        <f t="shared" si="842"/>
        <v>0</v>
      </c>
      <c r="AC494" s="55">
        <v>15</v>
      </c>
      <c r="AD494" s="54" t="e">
        <f t="shared" si="843"/>
        <v>#N/A</v>
      </c>
      <c r="AE494" s="12"/>
      <c r="AF494" s="12"/>
      <c r="AG494" s="12"/>
      <c r="AH494" s="54">
        <f t="shared" si="844"/>
        <v>0</v>
      </c>
      <c r="AI494" s="54">
        <f t="shared" si="845"/>
        <v>0</v>
      </c>
      <c r="AJ494" s="54">
        <f t="shared" si="846"/>
        <v>0</v>
      </c>
      <c r="AK494" s="54">
        <f t="shared" si="847"/>
        <v>0</v>
      </c>
      <c r="AL494" s="54">
        <f t="shared" si="848"/>
        <v>0</v>
      </c>
      <c r="AM494" s="54">
        <f t="shared" si="849"/>
        <v>0</v>
      </c>
      <c r="AN494" s="54">
        <f t="shared" si="850"/>
        <v>0</v>
      </c>
      <c r="AO494" s="54">
        <f t="shared" si="851"/>
        <v>0</v>
      </c>
      <c r="AP494" s="54">
        <f t="shared" si="852"/>
        <v>0</v>
      </c>
      <c r="AQ494" s="54" t="e">
        <f t="shared" si="853"/>
        <v>#DIV/0!</v>
      </c>
      <c r="AR494" s="58">
        <f t="shared" si="854"/>
        <v>0</v>
      </c>
      <c r="AS494" s="1">
        <f t="shared" si="855"/>
        <v>0</v>
      </c>
      <c r="AT494" s="1">
        <f t="shared" si="856"/>
        <v>0</v>
      </c>
      <c r="AU494" s="1">
        <f t="shared" si="857"/>
        <v>0</v>
      </c>
      <c r="AV494" s="1">
        <f t="shared" si="858"/>
        <v>0</v>
      </c>
      <c r="AW494" s="1">
        <f t="shared" si="859"/>
        <v>0</v>
      </c>
      <c r="AX494" s="1">
        <f t="shared" si="860"/>
        <v>0</v>
      </c>
      <c r="AY494" s="1" t="str">
        <f t="shared" si="863"/>
        <v/>
      </c>
      <c r="AZ494" s="1" t="b">
        <f t="shared" si="864"/>
        <v>1</v>
      </c>
      <c r="BA494" s="1" t="str">
        <f t="shared" si="865"/>
        <v/>
      </c>
      <c r="BB494" s="1" t="str">
        <f t="shared" si="866"/>
        <v/>
      </c>
    </row>
    <row r="495" spans="1:54" ht="12.75" customHeight="1">
      <c r="A495" s="178"/>
      <c r="B495" s="55">
        <v>16</v>
      </c>
      <c r="C495" s="55">
        <v>16</v>
      </c>
      <c r="D495" s="54" t="e">
        <f>VLOOKUP((B495*10)+2,'Llistat de jugadors'!$S$3:$AQ$322,25,0)</f>
        <v>#N/A</v>
      </c>
      <c r="E495" s="13"/>
      <c r="F495" s="13"/>
      <c r="G495" s="13"/>
      <c r="H495" s="55">
        <f t="shared" si="829"/>
        <v>0</v>
      </c>
      <c r="I495" s="54">
        <f t="shared" si="830"/>
        <v>0</v>
      </c>
      <c r="J495" s="54">
        <f t="shared" si="831"/>
        <v>0</v>
      </c>
      <c r="K495" s="54">
        <f t="shared" si="832"/>
        <v>0</v>
      </c>
      <c r="L495" s="54">
        <f t="shared" si="833"/>
        <v>0</v>
      </c>
      <c r="M495" s="54">
        <f t="shared" si="834"/>
        <v>0</v>
      </c>
      <c r="N495" s="54">
        <f t="shared" si="835"/>
        <v>0</v>
      </c>
      <c r="O495" s="54">
        <f t="shared" si="836"/>
        <v>0</v>
      </c>
      <c r="P495" s="55">
        <v>16</v>
      </c>
      <c r="Q495" s="54" t="e">
        <f t="shared" si="837"/>
        <v>#N/A</v>
      </c>
      <c r="R495" s="12"/>
      <c r="S495" s="12"/>
      <c r="T495" s="12"/>
      <c r="U495" s="54">
        <f t="shared" si="838"/>
        <v>0</v>
      </c>
      <c r="V495" s="54">
        <f t="shared" si="770"/>
        <v>0</v>
      </c>
      <c r="W495" s="54">
        <f t="shared" si="861"/>
        <v>0</v>
      </c>
      <c r="X495" s="54">
        <f t="shared" si="862"/>
        <v>0</v>
      </c>
      <c r="Y495" s="54">
        <f t="shared" si="839"/>
        <v>0</v>
      </c>
      <c r="Z495" s="54">
        <f t="shared" si="840"/>
        <v>0</v>
      </c>
      <c r="AA495" s="54">
        <f t="shared" si="841"/>
        <v>0</v>
      </c>
      <c r="AB495" s="54">
        <f t="shared" si="842"/>
        <v>0</v>
      </c>
      <c r="AC495" s="55">
        <v>16</v>
      </c>
      <c r="AD495" s="54" t="e">
        <f t="shared" si="843"/>
        <v>#N/A</v>
      </c>
      <c r="AE495" s="12"/>
      <c r="AF495" s="12"/>
      <c r="AG495" s="12"/>
      <c r="AH495" s="54">
        <f t="shared" si="844"/>
        <v>0</v>
      </c>
      <c r="AI495" s="54">
        <f t="shared" si="845"/>
        <v>0</v>
      </c>
      <c r="AJ495" s="54">
        <f t="shared" si="846"/>
        <v>0</v>
      </c>
      <c r="AK495" s="54">
        <f t="shared" si="847"/>
        <v>0</v>
      </c>
      <c r="AL495" s="54">
        <f t="shared" si="848"/>
        <v>0</v>
      </c>
      <c r="AM495" s="54">
        <f t="shared" si="849"/>
        <v>0</v>
      </c>
      <c r="AN495" s="54">
        <f t="shared" si="850"/>
        <v>0</v>
      </c>
      <c r="AO495" s="54">
        <f t="shared" si="851"/>
        <v>0</v>
      </c>
      <c r="AP495" s="54">
        <f t="shared" si="852"/>
        <v>0</v>
      </c>
      <c r="AQ495" s="54" t="e">
        <f t="shared" si="853"/>
        <v>#DIV/0!</v>
      </c>
      <c r="AR495" s="58">
        <f t="shared" si="854"/>
        <v>0</v>
      </c>
      <c r="AS495" s="1">
        <f t="shared" si="855"/>
        <v>0</v>
      </c>
      <c r="AT495" s="1">
        <f t="shared" si="856"/>
        <v>0</v>
      </c>
      <c r="AU495" s="1">
        <f t="shared" si="857"/>
        <v>0</v>
      </c>
      <c r="AV495" s="1">
        <f t="shared" si="858"/>
        <v>0</v>
      </c>
      <c r="AW495" s="1">
        <f t="shared" si="859"/>
        <v>0</v>
      </c>
      <c r="AX495" s="1">
        <f t="shared" si="860"/>
        <v>0</v>
      </c>
      <c r="AY495" s="1" t="str">
        <f t="shared" si="863"/>
        <v/>
      </c>
      <c r="AZ495" s="1" t="b">
        <f t="shared" si="864"/>
        <v>1</v>
      </c>
      <c r="BA495" s="1" t="str">
        <f t="shared" si="865"/>
        <v/>
      </c>
      <c r="BB495" s="1" t="str">
        <f t="shared" si="866"/>
        <v/>
      </c>
    </row>
    <row r="496" spans="1:54" ht="12.75" customHeight="1">
      <c r="A496" s="178"/>
      <c r="B496" s="55">
        <v>17</v>
      </c>
      <c r="C496" s="55">
        <v>17</v>
      </c>
      <c r="D496" s="54" t="e">
        <f>VLOOKUP((B496*10)+2,'Llistat de jugadors'!$S$3:$AQ$322,25,0)</f>
        <v>#N/A</v>
      </c>
      <c r="E496" s="13"/>
      <c r="F496" s="13"/>
      <c r="G496" s="13"/>
      <c r="H496" s="55">
        <f t="shared" si="829"/>
        <v>0</v>
      </c>
      <c r="I496" s="54">
        <f t="shared" si="830"/>
        <v>0</v>
      </c>
      <c r="J496" s="54">
        <f t="shared" si="831"/>
        <v>0</v>
      </c>
      <c r="K496" s="54">
        <f t="shared" si="832"/>
        <v>0</v>
      </c>
      <c r="L496" s="54">
        <f t="shared" si="833"/>
        <v>0</v>
      </c>
      <c r="M496" s="54">
        <f t="shared" si="834"/>
        <v>0</v>
      </c>
      <c r="N496" s="54">
        <f t="shared" si="835"/>
        <v>0</v>
      </c>
      <c r="O496" s="54">
        <f t="shared" si="836"/>
        <v>0</v>
      </c>
      <c r="P496" s="55">
        <v>17</v>
      </c>
      <c r="Q496" s="54" t="e">
        <f t="shared" si="837"/>
        <v>#N/A</v>
      </c>
      <c r="R496" s="12"/>
      <c r="S496" s="12"/>
      <c r="T496" s="12"/>
      <c r="U496" s="54">
        <f t="shared" si="838"/>
        <v>0</v>
      </c>
      <c r="V496" s="54">
        <f t="shared" si="770"/>
        <v>0</v>
      </c>
      <c r="W496" s="54">
        <f t="shared" si="861"/>
        <v>0</v>
      </c>
      <c r="X496" s="54">
        <f t="shared" si="862"/>
        <v>0</v>
      </c>
      <c r="Y496" s="54">
        <f t="shared" si="839"/>
        <v>0</v>
      </c>
      <c r="Z496" s="54">
        <f t="shared" si="840"/>
        <v>0</v>
      </c>
      <c r="AA496" s="54">
        <f t="shared" si="841"/>
        <v>0</v>
      </c>
      <c r="AB496" s="54">
        <f t="shared" si="842"/>
        <v>0</v>
      </c>
      <c r="AC496" s="55">
        <v>17</v>
      </c>
      <c r="AD496" s="54" t="e">
        <f t="shared" si="843"/>
        <v>#N/A</v>
      </c>
      <c r="AE496" s="12"/>
      <c r="AF496" s="12"/>
      <c r="AG496" s="12"/>
      <c r="AH496" s="54">
        <f t="shared" si="844"/>
        <v>0</v>
      </c>
      <c r="AI496" s="54">
        <f t="shared" si="845"/>
        <v>0</v>
      </c>
      <c r="AJ496" s="54">
        <f t="shared" si="846"/>
        <v>0</v>
      </c>
      <c r="AK496" s="54">
        <f t="shared" si="847"/>
        <v>0</v>
      </c>
      <c r="AL496" s="54">
        <f t="shared" si="848"/>
        <v>0</v>
      </c>
      <c r="AM496" s="54">
        <f t="shared" si="849"/>
        <v>0</v>
      </c>
      <c r="AN496" s="54">
        <f t="shared" si="850"/>
        <v>0</v>
      </c>
      <c r="AO496" s="54">
        <f t="shared" si="851"/>
        <v>0</v>
      </c>
      <c r="AP496" s="54">
        <f t="shared" si="852"/>
        <v>0</v>
      </c>
      <c r="AQ496" s="54" t="e">
        <f t="shared" si="853"/>
        <v>#DIV/0!</v>
      </c>
      <c r="AR496" s="58">
        <f t="shared" si="854"/>
        <v>0</v>
      </c>
      <c r="AS496" s="1">
        <f t="shared" si="855"/>
        <v>0</v>
      </c>
      <c r="AT496" s="1">
        <f t="shared" si="856"/>
        <v>0</v>
      </c>
      <c r="AU496" s="1">
        <f t="shared" si="857"/>
        <v>0</v>
      </c>
      <c r="AV496" s="1">
        <f t="shared" si="858"/>
        <v>0</v>
      </c>
      <c r="AW496" s="1">
        <f t="shared" si="859"/>
        <v>0</v>
      </c>
      <c r="AX496" s="1">
        <f t="shared" si="860"/>
        <v>0</v>
      </c>
      <c r="AY496" s="1" t="str">
        <f t="shared" si="863"/>
        <v/>
      </c>
      <c r="AZ496" s="1" t="b">
        <f t="shared" si="864"/>
        <v>1</v>
      </c>
      <c r="BA496" s="1" t="str">
        <f t="shared" si="865"/>
        <v/>
      </c>
      <c r="BB496" s="1" t="str">
        <f t="shared" si="866"/>
        <v/>
      </c>
    </row>
    <row r="497" spans="1:54" ht="12.75" customHeight="1">
      <c r="A497" s="178"/>
      <c r="B497" s="55">
        <v>18</v>
      </c>
      <c r="C497" s="55">
        <v>18</v>
      </c>
      <c r="D497" s="54" t="e">
        <f>VLOOKUP((B497*10)+2,'Llistat de jugadors'!$S$3:$AQ$322,25,0)</f>
        <v>#N/A</v>
      </c>
      <c r="E497" s="13"/>
      <c r="F497" s="13"/>
      <c r="G497" s="13"/>
      <c r="H497" s="55">
        <f t="shared" si="829"/>
        <v>0</v>
      </c>
      <c r="I497" s="54">
        <f t="shared" si="830"/>
        <v>0</v>
      </c>
      <c r="J497" s="54">
        <f t="shared" si="831"/>
        <v>0</v>
      </c>
      <c r="K497" s="54">
        <f t="shared" si="832"/>
        <v>0</v>
      </c>
      <c r="L497" s="54">
        <f t="shared" si="833"/>
        <v>0</v>
      </c>
      <c r="M497" s="54">
        <f t="shared" si="834"/>
        <v>0</v>
      </c>
      <c r="N497" s="54">
        <f t="shared" si="835"/>
        <v>0</v>
      </c>
      <c r="O497" s="54">
        <f t="shared" si="836"/>
        <v>0</v>
      </c>
      <c r="P497" s="55">
        <v>18</v>
      </c>
      <c r="Q497" s="54" t="e">
        <f t="shared" si="837"/>
        <v>#N/A</v>
      </c>
      <c r="R497" s="12"/>
      <c r="S497" s="12"/>
      <c r="T497" s="12"/>
      <c r="U497" s="54">
        <f t="shared" si="838"/>
        <v>0</v>
      </c>
      <c r="V497" s="54">
        <f t="shared" si="770"/>
        <v>0</v>
      </c>
      <c r="W497" s="54">
        <f t="shared" si="861"/>
        <v>0</v>
      </c>
      <c r="X497" s="54">
        <f t="shared" si="862"/>
        <v>0</v>
      </c>
      <c r="Y497" s="54">
        <f t="shared" si="839"/>
        <v>0</v>
      </c>
      <c r="Z497" s="54">
        <f t="shared" si="840"/>
        <v>0</v>
      </c>
      <c r="AA497" s="54">
        <f t="shared" si="841"/>
        <v>0</v>
      </c>
      <c r="AB497" s="54">
        <f t="shared" si="842"/>
        <v>0</v>
      </c>
      <c r="AC497" s="55">
        <v>18</v>
      </c>
      <c r="AD497" s="54" t="e">
        <f t="shared" si="843"/>
        <v>#N/A</v>
      </c>
      <c r="AE497" s="12"/>
      <c r="AF497" s="12"/>
      <c r="AG497" s="12"/>
      <c r="AH497" s="54">
        <f t="shared" si="844"/>
        <v>0</v>
      </c>
      <c r="AI497" s="54">
        <f t="shared" si="845"/>
        <v>0</v>
      </c>
      <c r="AJ497" s="54">
        <f t="shared" si="846"/>
        <v>0</v>
      </c>
      <c r="AK497" s="54">
        <f t="shared" si="847"/>
        <v>0</v>
      </c>
      <c r="AL497" s="54">
        <f t="shared" si="848"/>
        <v>0</v>
      </c>
      <c r="AM497" s="54">
        <f t="shared" si="849"/>
        <v>0</v>
      </c>
      <c r="AN497" s="54">
        <f t="shared" si="850"/>
        <v>0</v>
      </c>
      <c r="AO497" s="54">
        <f t="shared" si="851"/>
        <v>0</v>
      </c>
      <c r="AP497" s="54">
        <f t="shared" si="852"/>
        <v>0</v>
      </c>
      <c r="AQ497" s="54" t="e">
        <f t="shared" si="853"/>
        <v>#DIV/0!</v>
      </c>
      <c r="AR497" s="58">
        <f t="shared" si="854"/>
        <v>0</v>
      </c>
      <c r="AS497" s="1">
        <f t="shared" si="855"/>
        <v>0</v>
      </c>
      <c r="AT497" s="1">
        <f t="shared" si="856"/>
        <v>0</v>
      </c>
      <c r="AU497" s="1">
        <f t="shared" si="857"/>
        <v>0</v>
      </c>
      <c r="AV497" s="1">
        <f t="shared" si="858"/>
        <v>0</v>
      </c>
      <c r="AW497" s="1">
        <f t="shared" si="859"/>
        <v>0</v>
      </c>
      <c r="AX497" s="1">
        <f t="shared" si="860"/>
        <v>0</v>
      </c>
      <c r="AY497" s="1" t="str">
        <f t="shared" si="863"/>
        <v/>
      </c>
      <c r="AZ497" s="1" t="b">
        <f t="shared" si="864"/>
        <v>1</v>
      </c>
      <c r="BA497" s="1" t="str">
        <f t="shared" si="865"/>
        <v/>
      </c>
      <c r="BB497" s="1" t="str">
        <f t="shared" si="866"/>
        <v/>
      </c>
    </row>
    <row r="498" spans="1:54" ht="12.75" customHeight="1">
      <c r="A498" s="178"/>
      <c r="B498" s="55">
        <v>19</v>
      </c>
      <c r="C498" s="55">
        <v>1</v>
      </c>
      <c r="D498" s="54" t="e">
        <f>VLOOKUP((B498*10)+2,'Llistat de jugadors'!$S$3:$AQ$322,25,0)</f>
        <v>#N/A</v>
      </c>
      <c r="E498" s="13"/>
      <c r="F498" s="13"/>
      <c r="G498" s="13"/>
      <c r="H498" s="55">
        <f t="shared" si="829"/>
        <v>0</v>
      </c>
      <c r="I498" s="54">
        <f t="shared" si="830"/>
        <v>0</v>
      </c>
      <c r="J498" s="54">
        <f t="shared" si="831"/>
        <v>0</v>
      </c>
      <c r="K498" s="54">
        <f t="shared" si="832"/>
        <v>0</v>
      </c>
      <c r="L498" s="54">
        <f t="shared" si="833"/>
        <v>0</v>
      </c>
      <c r="M498" s="54">
        <f t="shared" si="834"/>
        <v>0</v>
      </c>
      <c r="N498" s="54">
        <f t="shared" si="835"/>
        <v>0</v>
      </c>
      <c r="O498" s="54">
        <f t="shared" si="836"/>
        <v>0</v>
      </c>
      <c r="P498" s="55">
        <v>19</v>
      </c>
      <c r="Q498" s="54" t="e">
        <f t="shared" si="837"/>
        <v>#N/A</v>
      </c>
      <c r="R498" s="12"/>
      <c r="S498" s="12"/>
      <c r="T498" s="12"/>
      <c r="U498" s="54">
        <f t="shared" si="838"/>
        <v>0</v>
      </c>
      <c r="V498" s="54">
        <f t="shared" si="770"/>
        <v>0</v>
      </c>
      <c r="W498" s="54">
        <f t="shared" si="861"/>
        <v>0</v>
      </c>
      <c r="X498" s="54">
        <f t="shared" si="862"/>
        <v>0</v>
      </c>
      <c r="Y498" s="54">
        <f t="shared" si="839"/>
        <v>0</v>
      </c>
      <c r="Z498" s="54">
        <f t="shared" si="840"/>
        <v>0</v>
      </c>
      <c r="AA498" s="54">
        <f t="shared" si="841"/>
        <v>0</v>
      </c>
      <c r="AB498" s="54">
        <f t="shared" si="842"/>
        <v>0</v>
      </c>
      <c r="AC498" s="55">
        <v>19</v>
      </c>
      <c r="AD498" s="54" t="e">
        <f t="shared" si="843"/>
        <v>#N/A</v>
      </c>
      <c r="AE498" s="12"/>
      <c r="AF498" s="12"/>
      <c r="AG498" s="12"/>
      <c r="AH498" s="54">
        <f t="shared" si="844"/>
        <v>0</v>
      </c>
      <c r="AI498" s="54">
        <f t="shared" si="845"/>
        <v>0</v>
      </c>
      <c r="AJ498" s="54">
        <f t="shared" si="846"/>
        <v>0</v>
      </c>
      <c r="AK498" s="54">
        <f t="shared" si="847"/>
        <v>0</v>
      </c>
      <c r="AL498" s="54">
        <f t="shared" si="848"/>
        <v>0</v>
      </c>
      <c r="AM498" s="54">
        <f t="shared" si="849"/>
        <v>0</v>
      </c>
      <c r="AN498" s="54">
        <f t="shared" si="850"/>
        <v>0</v>
      </c>
      <c r="AO498" s="54">
        <f t="shared" si="851"/>
        <v>0</v>
      </c>
      <c r="AP498" s="54">
        <f t="shared" si="852"/>
        <v>0</v>
      </c>
      <c r="AQ498" s="54" t="e">
        <f t="shared" si="853"/>
        <v>#DIV/0!</v>
      </c>
      <c r="AR498" s="58">
        <f t="shared" si="854"/>
        <v>0</v>
      </c>
      <c r="AS498" s="1">
        <f t="shared" si="855"/>
        <v>0</v>
      </c>
      <c r="AT498" s="1">
        <f t="shared" si="856"/>
        <v>0</v>
      </c>
      <c r="AU498" s="1">
        <f t="shared" si="857"/>
        <v>0</v>
      </c>
      <c r="AV498" s="1">
        <f t="shared" si="858"/>
        <v>0</v>
      </c>
      <c r="AW498" s="1">
        <f t="shared" si="859"/>
        <v>0</v>
      </c>
      <c r="AX498" s="1">
        <f t="shared" si="860"/>
        <v>0</v>
      </c>
      <c r="AY498" s="1" t="str">
        <f t="shared" si="863"/>
        <v/>
      </c>
      <c r="AZ498" s="1" t="b">
        <f t="shared" si="864"/>
        <v>1</v>
      </c>
      <c r="BA498" s="1" t="str">
        <f t="shared" si="865"/>
        <v/>
      </c>
      <c r="BB498" s="1" t="str">
        <f t="shared" si="866"/>
        <v/>
      </c>
    </row>
    <row r="499" spans="1:54">
      <c r="A499" s="178"/>
      <c r="B499" s="55">
        <v>20</v>
      </c>
      <c r="C499" s="55">
        <v>2</v>
      </c>
      <c r="D499" s="54" t="e">
        <f>VLOOKUP((B499*10)+2,'Llistat de jugadors'!$S$3:$AQ$322,25,0)</f>
        <v>#N/A</v>
      </c>
      <c r="E499" s="13"/>
      <c r="F499" s="13"/>
      <c r="G499" s="13"/>
      <c r="H499" s="55">
        <f t="shared" si="829"/>
        <v>0</v>
      </c>
      <c r="I499" s="54">
        <f t="shared" si="830"/>
        <v>0</v>
      </c>
      <c r="J499" s="54">
        <f t="shared" si="831"/>
        <v>0</v>
      </c>
      <c r="K499" s="54">
        <f t="shared" si="832"/>
        <v>0</v>
      </c>
      <c r="L499" s="54">
        <f t="shared" si="833"/>
        <v>0</v>
      </c>
      <c r="M499" s="54">
        <f t="shared" si="834"/>
        <v>0</v>
      </c>
      <c r="N499" s="54">
        <f t="shared" si="835"/>
        <v>0</v>
      </c>
      <c r="O499" s="54">
        <f t="shared" si="836"/>
        <v>0</v>
      </c>
      <c r="P499" s="55">
        <v>20</v>
      </c>
      <c r="Q499" s="54" t="e">
        <f t="shared" si="837"/>
        <v>#N/A</v>
      </c>
      <c r="R499" s="12"/>
      <c r="S499" s="12"/>
      <c r="T499" s="12"/>
      <c r="U499" s="54">
        <f t="shared" si="838"/>
        <v>0</v>
      </c>
      <c r="V499" s="54">
        <f t="shared" si="770"/>
        <v>0</v>
      </c>
      <c r="W499" s="54">
        <f t="shared" si="861"/>
        <v>0</v>
      </c>
      <c r="X499" s="54">
        <f t="shared" si="862"/>
        <v>0</v>
      </c>
      <c r="Y499" s="54">
        <f t="shared" si="839"/>
        <v>0</v>
      </c>
      <c r="Z499" s="54">
        <f t="shared" si="840"/>
        <v>0</v>
      </c>
      <c r="AA499" s="54">
        <f t="shared" si="841"/>
        <v>0</v>
      </c>
      <c r="AB499" s="54">
        <f t="shared" si="842"/>
        <v>0</v>
      </c>
      <c r="AC499" s="55">
        <v>20</v>
      </c>
      <c r="AD499" s="54" t="e">
        <f t="shared" si="843"/>
        <v>#N/A</v>
      </c>
      <c r="AE499" s="12"/>
      <c r="AF499" s="12"/>
      <c r="AG499" s="12"/>
      <c r="AH499" s="54">
        <f t="shared" si="844"/>
        <v>0</v>
      </c>
      <c r="AI499" s="54">
        <f t="shared" si="845"/>
        <v>0</v>
      </c>
      <c r="AJ499" s="54">
        <f t="shared" si="846"/>
        <v>0</v>
      </c>
      <c r="AK499" s="54">
        <f t="shared" si="847"/>
        <v>0</v>
      </c>
      <c r="AL499" s="54">
        <f t="shared" si="848"/>
        <v>0</v>
      </c>
      <c r="AM499" s="54">
        <f t="shared" si="849"/>
        <v>0</v>
      </c>
      <c r="AN499" s="54">
        <f t="shared" si="850"/>
        <v>0</v>
      </c>
      <c r="AO499" s="54">
        <f t="shared" si="851"/>
        <v>0</v>
      </c>
      <c r="AP499" s="54">
        <f t="shared" si="852"/>
        <v>0</v>
      </c>
      <c r="AQ499" s="54" t="e">
        <f t="shared" si="853"/>
        <v>#DIV/0!</v>
      </c>
      <c r="AR499" s="58">
        <f t="shared" si="854"/>
        <v>0</v>
      </c>
      <c r="AS499" s="1">
        <f t="shared" si="855"/>
        <v>0</v>
      </c>
      <c r="AT499" s="1">
        <f t="shared" si="856"/>
        <v>0</v>
      </c>
      <c r="AU499" s="1">
        <f t="shared" si="857"/>
        <v>0</v>
      </c>
      <c r="AV499" s="1">
        <f t="shared" si="858"/>
        <v>0</v>
      </c>
      <c r="AW499" s="1">
        <f t="shared" si="859"/>
        <v>0</v>
      </c>
      <c r="AX499" s="1">
        <f t="shared" si="860"/>
        <v>0</v>
      </c>
      <c r="AY499" s="1" t="str">
        <f t="shared" si="863"/>
        <v/>
      </c>
      <c r="AZ499" s="1" t="b">
        <f t="shared" si="864"/>
        <v>1</v>
      </c>
      <c r="BA499" s="1" t="str">
        <f t="shared" si="865"/>
        <v/>
      </c>
      <c r="BB499" s="1" t="str">
        <f t="shared" si="866"/>
        <v/>
      </c>
    </row>
    <row r="500" spans="1:54">
      <c r="A500" s="178"/>
      <c r="B500" s="55">
        <v>21</v>
      </c>
      <c r="C500" s="55">
        <v>3</v>
      </c>
      <c r="D500" s="54" t="e">
        <f>VLOOKUP((B500*10)+2,'Llistat de jugadors'!$S$3:$AQ$322,25,0)</f>
        <v>#N/A</v>
      </c>
      <c r="E500" s="13"/>
      <c r="F500" s="13"/>
      <c r="G500" s="13"/>
      <c r="H500" s="55">
        <f t="shared" si="829"/>
        <v>0</v>
      </c>
      <c r="I500" s="54">
        <f t="shared" si="830"/>
        <v>0</v>
      </c>
      <c r="J500" s="54">
        <f t="shared" si="831"/>
        <v>0</v>
      </c>
      <c r="K500" s="54">
        <f t="shared" si="832"/>
        <v>0</v>
      </c>
      <c r="L500" s="54">
        <f t="shared" si="833"/>
        <v>0</v>
      </c>
      <c r="M500" s="54">
        <f t="shared" si="834"/>
        <v>0</v>
      </c>
      <c r="N500" s="54">
        <f t="shared" si="835"/>
        <v>0</v>
      </c>
      <c r="O500" s="54">
        <f t="shared" si="836"/>
        <v>0</v>
      </c>
      <c r="P500" s="55">
        <v>21</v>
      </c>
      <c r="Q500" s="54" t="e">
        <f t="shared" si="837"/>
        <v>#N/A</v>
      </c>
      <c r="R500" s="12"/>
      <c r="S500" s="12"/>
      <c r="T500" s="12"/>
      <c r="U500" s="54">
        <f t="shared" si="838"/>
        <v>0</v>
      </c>
      <c r="V500" s="54">
        <f t="shared" si="770"/>
        <v>0</v>
      </c>
      <c r="W500" s="54">
        <f t="shared" si="861"/>
        <v>0</v>
      </c>
      <c r="X500" s="54">
        <f t="shared" si="862"/>
        <v>0</v>
      </c>
      <c r="Y500" s="54">
        <f t="shared" si="839"/>
        <v>0</v>
      </c>
      <c r="Z500" s="54">
        <f t="shared" si="840"/>
        <v>0</v>
      </c>
      <c r="AA500" s="54">
        <f t="shared" si="841"/>
        <v>0</v>
      </c>
      <c r="AB500" s="54">
        <f t="shared" si="842"/>
        <v>0</v>
      </c>
      <c r="AC500" s="55">
        <v>21</v>
      </c>
      <c r="AD500" s="54" t="e">
        <f t="shared" si="843"/>
        <v>#N/A</v>
      </c>
      <c r="AE500" s="12"/>
      <c r="AF500" s="12"/>
      <c r="AG500" s="12"/>
      <c r="AH500" s="54">
        <f t="shared" si="844"/>
        <v>0</v>
      </c>
      <c r="AI500" s="54">
        <f t="shared" si="845"/>
        <v>0</v>
      </c>
      <c r="AJ500" s="54">
        <f t="shared" si="846"/>
        <v>0</v>
      </c>
      <c r="AK500" s="54">
        <f t="shared" si="847"/>
        <v>0</v>
      </c>
      <c r="AL500" s="54">
        <f t="shared" si="848"/>
        <v>0</v>
      </c>
      <c r="AM500" s="54">
        <f t="shared" si="849"/>
        <v>0</v>
      </c>
      <c r="AN500" s="54">
        <f t="shared" si="850"/>
        <v>0</v>
      </c>
      <c r="AO500" s="54">
        <f t="shared" si="851"/>
        <v>0</v>
      </c>
      <c r="AP500" s="54">
        <f t="shared" si="852"/>
        <v>0</v>
      </c>
      <c r="AQ500" s="54" t="e">
        <f t="shared" si="853"/>
        <v>#DIV/0!</v>
      </c>
      <c r="AR500" s="58">
        <f t="shared" si="854"/>
        <v>0</v>
      </c>
      <c r="AS500" s="1">
        <f t="shared" si="855"/>
        <v>0</v>
      </c>
      <c r="AT500" s="1">
        <f t="shared" si="856"/>
        <v>0</v>
      </c>
      <c r="AU500" s="1">
        <f t="shared" si="857"/>
        <v>0</v>
      </c>
      <c r="AV500" s="1">
        <f t="shared" si="858"/>
        <v>0</v>
      </c>
      <c r="AW500" s="1">
        <f t="shared" si="859"/>
        <v>0</v>
      </c>
      <c r="AX500" s="1">
        <f t="shared" si="860"/>
        <v>0</v>
      </c>
      <c r="AY500" s="1" t="str">
        <f t="shared" si="863"/>
        <v/>
      </c>
      <c r="AZ500" s="1" t="b">
        <f t="shared" si="864"/>
        <v>1</v>
      </c>
      <c r="BA500" s="1" t="str">
        <f t="shared" si="865"/>
        <v/>
      </c>
      <c r="BB500" s="1" t="str">
        <f t="shared" si="866"/>
        <v/>
      </c>
    </row>
    <row r="501" spans="1:54">
      <c r="A501" s="178"/>
      <c r="B501" s="55">
        <v>22</v>
      </c>
      <c r="C501" s="55">
        <v>4</v>
      </c>
      <c r="D501" s="54" t="e">
        <f>VLOOKUP((B501*10)+2,'Llistat de jugadors'!$S$3:$AQ$322,25,0)</f>
        <v>#N/A</v>
      </c>
      <c r="E501" s="13"/>
      <c r="F501" s="13"/>
      <c r="G501" s="13"/>
      <c r="H501" s="55">
        <f t="shared" si="829"/>
        <v>0</v>
      </c>
      <c r="I501" s="54">
        <f t="shared" si="830"/>
        <v>0</v>
      </c>
      <c r="J501" s="54">
        <f t="shared" si="831"/>
        <v>0</v>
      </c>
      <c r="K501" s="54">
        <f t="shared" si="832"/>
        <v>0</v>
      </c>
      <c r="L501" s="54">
        <f t="shared" si="833"/>
        <v>0</v>
      </c>
      <c r="M501" s="54">
        <f t="shared" si="834"/>
        <v>0</v>
      </c>
      <c r="N501" s="54">
        <f t="shared" si="835"/>
        <v>0</v>
      </c>
      <c r="O501" s="54">
        <f t="shared" si="836"/>
        <v>0</v>
      </c>
      <c r="P501" s="55">
        <v>22</v>
      </c>
      <c r="Q501" s="54" t="e">
        <f t="shared" si="837"/>
        <v>#N/A</v>
      </c>
      <c r="R501" s="12"/>
      <c r="S501" s="12"/>
      <c r="T501" s="12"/>
      <c r="U501" s="54">
        <f t="shared" si="838"/>
        <v>0</v>
      </c>
      <c r="V501" s="54">
        <f t="shared" si="770"/>
        <v>0</v>
      </c>
      <c r="W501" s="54">
        <f t="shared" si="861"/>
        <v>0</v>
      </c>
      <c r="X501" s="54">
        <f t="shared" si="862"/>
        <v>0</v>
      </c>
      <c r="Y501" s="54">
        <f t="shared" si="839"/>
        <v>0</v>
      </c>
      <c r="Z501" s="54">
        <f t="shared" si="840"/>
        <v>0</v>
      </c>
      <c r="AA501" s="54">
        <f t="shared" si="841"/>
        <v>0</v>
      </c>
      <c r="AB501" s="54">
        <f t="shared" si="842"/>
        <v>0</v>
      </c>
      <c r="AC501" s="55">
        <v>22</v>
      </c>
      <c r="AD501" s="54" t="e">
        <f t="shared" si="843"/>
        <v>#N/A</v>
      </c>
      <c r="AE501" s="12"/>
      <c r="AF501" s="12"/>
      <c r="AG501" s="12"/>
      <c r="AH501" s="54">
        <f t="shared" si="844"/>
        <v>0</v>
      </c>
      <c r="AI501" s="54">
        <f t="shared" si="845"/>
        <v>0</v>
      </c>
      <c r="AJ501" s="54">
        <f t="shared" si="846"/>
        <v>0</v>
      </c>
      <c r="AK501" s="54">
        <f t="shared" si="847"/>
        <v>0</v>
      </c>
      <c r="AL501" s="54">
        <f t="shared" si="848"/>
        <v>0</v>
      </c>
      <c r="AM501" s="54">
        <f t="shared" si="849"/>
        <v>0</v>
      </c>
      <c r="AN501" s="54">
        <f t="shared" si="850"/>
        <v>0</v>
      </c>
      <c r="AO501" s="54">
        <f t="shared" si="851"/>
        <v>0</v>
      </c>
      <c r="AP501" s="54">
        <f t="shared" si="852"/>
        <v>0</v>
      </c>
      <c r="AQ501" s="54" t="e">
        <f t="shared" si="853"/>
        <v>#DIV/0!</v>
      </c>
      <c r="AR501" s="58">
        <f t="shared" si="854"/>
        <v>0</v>
      </c>
      <c r="AS501" s="1">
        <f t="shared" si="855"/>
        <v>0</v>
      </c>
      <c r="AT501" s="1">
        <f t="shared" si="856"/>
        <v>0</v>
      </c>
      <c r="AU501" s="1">
        <f t="shared" si="857"/>
        <v>0</v>
      </c>
      <c r="AV501" s="1">
        <f t="shared" si="858"/>
        <v>0</v>
      </c>
      <c r="AW501" s="1">
        <f t="shared" si="859"/>
        <v>0</v>
      </c>
      <c r="AX501" s="1">
        <f t="shared" si="860"/>
        <v>0</v>
      </c>
      <c r="AY501" s="1" t="str">
        <f t="shared" si="863"/>
        <v/>
      </c>
      <c r="AZ501" s="1" t="b">
        <f t="shared" si="864"/>
        <v>1</v>
      </c>
      <c r="BA501" s="1" t="str">
        <f t="shared" si="865"/>
        <v/>
      </c>
      <c r="BB501" s="1" t="str">
        <f t="shared" si="866"/>
        <v/>
      </c>
    </row>
    <row r="502" spans="1:54">
      <c r="A502" s="178"/>
      <c r="B502" s="55">
        <v>23</v>
      </c>
      <c r="C502" s="55">
        <v>5</v>
      </c>
      <c r="D502" s="54" t="e">
        <f>VLOOKUP((B502*10)+2,'Llistat de jugadors'!$S$3:$AQ$322,25,0)</f>
        <v>#N/A</v>
      </c>
      <c r="E502" s="13"/>
      <c r="F502" s="13"/>
      <c r="G502" s="13"/>
      <c r="H502" s="55">
        <f t="shared" si="829"/>
        <v>0</v>
      </c>
      <c r="I502" s="54">
        <f t="shared" si="830"/>
        <v>0</v>
      </c>
      <c r="J502" s="54">
        <f t="shared" si="831"/>
        <v>0</v>
      </c>
      <c r="K502" s="54">
        <f t="shared" si="832"/>
        <v>0</v>
      </c>
      <c r="L502" s="54">
        <f t="shared" si="833"/>
        <v>0</v>
      </c>
      <c r="M502" s="54">
        <f t="shared" si="834"/>
        <v>0</v>
      </c>
      <c r="N502" s="54">
        <f t="shared" si="835"/>
        <v>0</v>
      </c>
      <c r="O502" s="54">
        <f t="shared" si="836"/>
        <v>0</v>
      </c>
      <c r="P502" s="55">
        <v>23</v>
      </c>
      <c r="Q502" s="54" t="e">
        <f t="shared" si="837"/>
        <v>#N/A</v>
      </c>
      <c r="R502" s="12"/>
      <c r="S502" s="12"/>
      <c r="T502" s="12"/>
      <c r="U502" s="54">
        <f t="shared" si="838"/>
        <v>0</v>
      </c>
      <c r="V502" s="54">
        <f t="shared" si="770"/>
        <v>0</v>
      </c>
      <c r="W502" s="54">
        <f t="shared" si="861"/>
        <v>0</v>
      </c>
      <c r="X502" s="54">
        <f t="shared" si="862"/>
        <v>0</v>
      </c>
      <c r="Y502" s="54">
        <f t="shared" si="839"/>
        <v>0</v>
      </c>
      <c r="Z502" s="54">
        <f t="shared" si="840"/>
        <v>0</v>
      </c>
      <c r="AA502" s="54">
        <f t="shared" si="841"/>
        <v>0</v>
      </c>
      <c r="AB502" s="54">
        <f t="shared" si="842"/>
        <v>0</v>
      </c>
      <c r="AC502" s="55">
        <v>23</v>
      </c>
      <c r="AD502" s="54" t="e">
        <f t="shared" si="843"/>
        <v>#N/A</v>
      </c>
      <c r="AE502" s="12"/>
      <c r="AF502" s="12"/>
      <c r="AG502" s="12"/>
      <c r="AH502" s="54">
        <f t="shared" si="844"/>
        <v>0</v>
      </c>
      <c r="AI502" s="54">
        <f t="shared" si="845"/>
        <v>0</v>
      </c>
      <c r="AJ502" s="54">
        <f t="shared" si="846"/>
        <v>0</v>
      </c>
      <c r="AK502" s="54">
        <f t="shared" si="847"/>
        <v>0</v>
      </c>
      <c r="AL502" s="54">
        <f t="shared" si="848"/>
        <v>0</v>
      </c>
      <c r="AM502" s="54">
        <f t="shared" si="849"/>
        <v>0</v>
      </c>
      <c r="AN502" s="54">
        <f t="shared" si="850"/>
        <v>0</v>
      </c>
      <c r="AO502" s="54">
        <f t="shared" si="851"/>
        <v>0</v>
      </c>
      <c r="AP502" s="54">
        <f t="shared" si="852"/>
        <v>0</v>
      </c>
      <c r="AQ502" s="54" t="e">
        <f t="shared" si="853"/>
        <v>#DIV/0!</v>
      </c>
      <c r="AR502" s="58">
        <f t="shared" si="854"/>
        <v>0</v>
      </c>
      <c r="AS502" s="1">
        <f t="shared" si="855"/>
        <v>0</v>
      </c>
      <c r="AT502" s="1">
        <f t="shared" si="856"/>
        <v>0</v>
      </c>
      <c r="AU502" s="1">
        <f t="shared" si="857"/>
        <v>0</v>
      </c>
      <c r="AV502" s="1">
        <f t="shared" si="858"/>
        <v>0</v>
      </c>
      <c r="AW502" s="1">
        <f t="shared" si="859"/>
        <v>0</v>
      </c>
      <c r="AX502" s="1">
        <f t="shared" si="860"/>
        <v>0</v>
      </c>
      <c r="AY502" s="1" t="str">
        <f t="shared" si="863"/>
        <v/>
      </c>
      <c r="AZ502" s="1" t="b">
        <f t="shared" si="864"/>
        <v>1</v>
      </c>
      <c r="BA502" s="1" t="str">
        <f t="shared" si="865"/>
        <v/>
      </c>
      <c r="BB502" s="1" t="str">
        <f t="shared" si="866"/>
        <v/>
      </c>
    </row>
    <row r="503" spans="1:54">
      <c r="A503" s="178"/>
      <c r="B503" s="55">
        <v>24</v>
      </c>
      <c r="C503" s="55">
        <v>6</v>
      </c>
      <c r="D503" s="54" t="e">
        <f>VLOOKUP((B503*10)+2,'Llistat de jugadors'!$S$3:$AQ$322,25,0)</f>
        <v>#N/A</v>
      </c>
      <c r="E503" s="13"/>
      <c r="F503" s="13"/>
      <c r="G503" s="13"/>
      <c r="H503" s="55">
        <f t="shared" si="829"/>
        <v>0</v>
      </c>
      <c r="I503" s="54">
        <f t="shared" si="830"/>
        <v>0</v>
      </c>
      <c r="J503" s="54">
        <f t="shared" si="831"/>
        <v>0</v>
      </c>
      <c r="K503" s="54">
        <f t="shared" si="832"/>
        <v>0</v>
      </c>
      <c r="L503" s="54">
        <f t="shared" si="833"/>
        <v>0</v>
      </c>
      <c r="M503" s="54">
        <f t="shared" si="834"/>
        <v>0</v>
      </c>
      <c r="N503" s="54">
        <f t="shared" si="835"/>
        <v>0</v>
      </c>
      <c r="O503" s="54">
        <f t="shared" si="836"/>
        <v>0</v>
      </c>
      <c r="P503" s="55">
        <v>24</v>
      </c>
      <c r="Q503" s="54" t="e">
        <f t="shared" si="837"/>
        <v>#N/A</v>
      </c>
      <c r="R503" s="12"/>
      <c r="S503" s="12"/>
      <c r="T503" s="12"/>
      <c r="U503" s="54">
        <f t="shared" si="838"/>
        <v>0</v>
      </c>
      <c r="V503" s="54">
        <f t="shared" si="770"/>
        <v>0</v>
      </c>
      <c r="W503" s="54">
        <f t="shared" si="861"/>
        <v>0</v>
      </c>
      <c r="X503" s="54">
        <f t="shared" si="862"/>
        <v>0</v>
      </c>
      <c r="Y503" s="54">
        <f t="shared" si="839"/>
        <v>0</v>
      </c>
      <c r="Z503" s="54">
        <f t="shared" si="840"/>
        <v>0</v>
      </c>
      <c r="AA503" s="54">
        <f t="shared" si="841"/>
        <v>0</v>
      </c>
      <c r="AB503" s="54">
        <f t="shared" si="842"/>
        <v>0</v>
      </c>
      <c r="AC503" s="55">
        <v>24</v>
      </c>
      <c r="AD503" s="54" t="e">
        <f t="shared" si="843"/>
        <v>#N/A</v>
      </c>
      <c r="AE503" s="12"/>
      <c r="AF503" s="12"/>
      <c r="AG503" s="12"/>
      <c r="AH503" s="54">
        <f t="shared" si="844"/>
        <v>0</v>
      </c>
      <c r="AI503" s="54">
        <f t="shared" si="845"/>
        <v>0</v>
      </c>
      <c r="AJ503" s="54">
        <f t="shared" si="846"/>
        <v>0</v>
      </c>
      <c r="AK503" s="54">
        <f t="shared" si="847"/>
        <v>0</v>
      </c>
      <c r="AL503" s="54">
        <f t="shared" si="848"/>
        <v>0</v>
      </c>
      <c r="AM503" s="54">
        <f t="shared" si="849"/>
        <v>0</v>
      </c>
      <c r="AN503" s="54">
        <f t="shared" si="850"/>
        <v>0</v>
      </c>
      <c r="AO503" s="54">
        <f t="shared" si="851"/>
        <v>0</v>
      </c>
      <c r="AP503" s="54">
        <f t="shared" si="852"/>
        <v>0</v>
      </c>
      <c r="AQ503" s="54" t="e">
        <f t="shared" si="853"/>
        <v>#DIV/0!</v>
      </c>
      <c r="AR503" s="58">
        <f t="shared" si="854"/>
        <v>0</v>
      </c>
      <c r="AS503" s="1">
        <f t="shared" si="855"/>
        <v>0</v>
      </c>
      <c r="AT503" s="1">
        <f t="shared" si="856"/>
        <v>0</v>
      </c>
      <c r="AU503" s="1">
        <f t="shared" si="857"/>
        <v>0</v>
      </c>
      <c r="AV503" s="1">
        <f t="shared" si="858"/>
        <v>0</v>
      </c>
      <c r="AW503" s="1">
        <f t="shared" si="859"/>
        <v>0</v>
      </c>
      <c r="AX503" s="1">
        <f t="shared" si="860"/>
        <v>0</v>
      </c>
      <c r="AY503" s="1" t="str">
        <f t="shared" si="863"/>
        <v/>
      </c>
      <c r="AZ503" s="1" t="b">
        <f t="shared" si="864"/>
        <v>1</v>
      </c>
      <c r="BA503" s="1" t="str">
        <f t="shared" si="865"/>
        <v/>
      </c>
      <c r="BB503" s="1" t="str">
        <f t="shared" si="866"/>
        <v/>
      </c>
    </row>
    <row r="504" spans="1:54">
      <c r="A504" s="178"/>
      <c r="B504" s="55">
        <v>25</v>
      </c>
      <c r="C504" s="55">
        <v>7</v>
      </c>
      <c r="D504" s="54" t="e">
        <f>VLOOKUP((B504*10)+2,'Llistat de jugadors'!$S$3:$AQ$322,25,0)</f>
        <v>#N/A</v>
      </c>
      <c r="E504" s="13"/>
      <c r="F504" s="13"/>
      <c r="G504" s="13"/>
      <c r="H504" s="55">
        <f t="shared" si="829"/>
        <v>0</v>
      </c>
      <c r="I504" s="54">
        <f t="shared" si="830"/>
        <v>0</v>
      </c>
      <c r="J504" s="54">
        <f t="shared" si="831"/>
        <v>0</v>
      </c>
      <c r="K504" s="54">
        <f t="shared" si="832"/>
        <v>0</v>
      </c>
      <c r="L504" s="54">
        <f t="shared" si="833"/>
        <v>0</v>
      </c>
      <c r="M504" s="54">
        <f t="shared" si="834"/>
        <v>0</v>
      </c>
      <c r="N504" s="54">
        <f t="shared" si="835"/>
        <v>0</v>
      </c>
      <c r="O504" s="54">
        <f t="shared" si="836"/>
        <v>0</v>
      </c>
      <c r="P504" s="55">
        <v>25</v>
      </c>
      <c r="Q504" s="54" t="e">
        <f t="shared" si="837"/>
        <v>#N/A</v>
      </c>
      <c r="R504" s="12"/>
      <c r="S504" s="12"/>
      <c r="T504" s="12"/>
      <c r="U504" s="54">
        <f t="shared" si="838"/>
        <v>0</v>
      </c>
      <c r="V504" s="54">
        <f t="shared" si="770"/>
        <v>0</v>
      </c>
      <c r="W504" s="54">
        <f t="shared" si="861"/>
        <v>0</v>
      </c>
      <c r="X504" s="54">
        <f t="shared" si="862"/>
        <v>0</v>
      </c>
      <c r="Y504" s="54">
        <f t="shared" si="839"/>
        <v>0</v>
      </c>
      <c r="Z504" s="54">
        <f t="shared" si="840"/>
        <v>0</v>
      </c>
      <c r="AA504" s="54">
        <f t="shared" si="841"/>
        <v>0</v>
      </c>
      <c r="AB504" s="54">
        <f t="shared" si="842"/>
        <v>0</v>
      </c>
      <c r="AC504" s="55">
        <v>25</v>
      </c>
      <c r="AD504" s="54" t="e">
        <f t="shared" si="843"/>
        <v>#N/A</v>
      </c>
      <c r="AE504" s="12"/>
      <c r="AF504" s="12"/>
      <c r="AG504" s="12"/>
      <c r="AH504" s="54">
        <f t="shared" si="844"/>
        <v>0</v>
      </c>
      <c r="AI504" s="54">
        <f t="shared" si="845"/>
        <v>0</v>
      </c>
      <c r="AJ504" s="54">
        <f t="shared" si="846"/>
        <v>0</v>
      </c>
      <c r="AK504" s="54">
        <f t="shared" si="847"/>
        <v>0</v>
      </c>
      <c r="AL504" s="54">
        <f t="shared" si="848"/>
        <v>0</v>
      </c>
      <c r="AM504" s="54">
        <f t="shared" si="849"/>
        <v>0</v>
      </c>
      <c r="AN504" s="54">
        <f t="shared" si="850"/>
        <v>0</v>
      </c>
      <c r="AO504" s="54">
        <f t="shared" si="851"/>
        <v>0</v>
      </c>
      <c r="AP504" s="54">
        <f t="shared" si="852"/>
        <v>0</v>
      </c>
      <c r="AQ504" s="54" t="e">
        <f t="shared" si="853"/>
        <v>#DIV/0!</v>
      </c>
      <c r="AR504" s="58">
        <f t="shared" si="854"/>
        <v>0</v>
      </c>
      <c r="AS504" s="1">
        <f t="shared" si="855"/>
        <v>0</v>
      </c>
      <c r="AT504" s="1">
        <f t="shared" si="856"/>
        <v>0</v>
      </c>
      <c r="AU504" s="1">
        <f t="shared" si="857"/>
        <v>0</v>
      </c>
      <c r="AV504" s="1">
        <f t="shared" si="858"/>
        <v>0</v>
      </c>
      <c r="AW504" s="1">
        <f t="shared" si="859"/>
        <v>0</v>
      </c>
      <c r="AX504" s="1">
        <f t="shared" si="860"/>
        <v>0</v>
      </c>
      <c r="AY504" s="1" t="str">
        <f t="shared" si="863"/>
        <v/>
      </c>
      <c r="AZ504" s="1" t="b">
        <f t="shared" si="864"/>
        <v>1</v>
      </c>
      <c r="BA504" s="1" t="str">
        <f t="shared" si="865"/>
        <v/>
      </c>
      <c r="BB504" s="1" t="str">
        <f t="shared" si="866"/>
        <v/>
      </c>
    </row>
    <row r="505" spans="1:54">
      <c r="A505" s="178"/>
      <c r="B505" s="55">
        <v>26</v>
      </c>
      <c r="C505" s="55">
        <v>8</v>
      </c>
      <c r="D505" s="54" t="e">
        <f>VLOOKUP((B505*10)+2,'Llistat de jugadors'!$S$3:$AQ$322,25,0)</f>
        <v>#N/A</v>
      </c>
      <c r="E505" s="13"/>
      <c r="F505" s="13"/>
      <c r="G505" s="13"/>
      <c r="H505" s="55">
        <f t="shared" si="829"/>
        <v>0</v>
      </c>
      <c r="I505" s="54">
        <f t="shared" si="830"/>
        <v>0</v>
      </c>
      <c r="J505" s="54">
        <f t="shared" si="831"/>
        <v>0</v>
      </c>
      <c r="K505" s="54">
        <f t="shared" si="832"/>
        <v>0</v>
      </c>
      <c r="L505" s="54">
        <f t="shared" si="833"/>
        <v>0</v>
      </c>
      <c r="M505" s="54">
        <f t="shared" si="834"/>
        <v>0</v>
      </c>
      <c r="N505" s="54">
        <f t="shared" si="835"/>
        <v>0</v>
      </c>
      <c r="O505" s="54">
        <f t="shared" si="836"/>
        <v>0</v>
      </c>
      <c r="P505" s="55">
        <v>26</v>
      </c>
      <c r="Q505" s="54" t="e">
        <f t="shared" si="837"/>
        <v>#N/A</v>
      </c>
      <c r="R505" s="12"/>
      <c r="S505" s="12"/>
      <c r="T505" s="12"/>
      <c r="U505" s="54">
        <f t="shared" si="838"/>
        <v>0</v>
      </c>
      <c r="V505" s="54">
        <f t="shared" si="770"/>
        <v>0</v>
      </c>
      <c r="W505" s="54">
        <f t="shared" si="861"/>
        <v>0</v>
      </c>
      <c r="X505" s="54">
        <f t="shared" si="862"/>
        <v>0</v>
      </c>
      <c r="Y505" s="54">
        <f t="shared" si="839"/>
        <v>0</v>
      </c>
      <c r="Z505" s="54">
        <f t="shared" si="840"/>
        <v>0</v>
      </c>
      <c r="AA505" s="54">
        <f t="shared" si="841"/>
        <v>0</v>
      </c>
      <c r="AB505" s="54">
        <f t="shared" si="842"/>
        <v>0</v>
      </c>
      <c r="AC505" s="55">
        <v>26</v>
      </c>
      <c r="AD505" s="54" t="e">
        <f t="shared" si="843"/>
        <v>#N/A</v>
      </c>
      <c r="AE505" s="12"/>
      <c r="AF505" s="12"/>
      <c r="AG505" s="12"/>
      <c r="AH505" s="54">
        <f t="shared" si="844"/>
        <v>0</v>
      </c>
      <c r="AI505" s="54">
        <f t="shared" si="845"/>
        <v>0</v>
      </c>
      <c r="AJ505" s="54">
        <f t="shared" si="846"/>
        <v>0</v>
      </c>
      <c r="AK505" s="54">
        <f t="shared" si="847"/>
        <v>0</v>
      </c>
      <c r="AL505" s="54">
        <f t="shared" si="848"/>
        <v>0</v>
      </c>
      <c r="AM505" s="54">
        <f t="shared" si="849"/>
        <v>0</v>
      </c>
      <c r="AN505" s="54">
        <f t="shared" si="850"/>
        <v>0</v>
      </c>
      <c r="AO505" s="54">
        <f t="shared" si="851"/>
        <v>0</v>
      </c>
      <c r="AP505" s="54">
        <f t="shared" si="852"/>
        <v>0</v>
      </c>
      <c r="AQ505" s="54" t="e">
        <f t="shared" si="853"/>
        <v>#DIV/0!</v>
      </c>
      <c r="AR505" s="58">
        <f t="shared" si="854"/>
        <v>0</v>
      </c>
      <c r="AS505" s="1">
        <f t="shared" si="855"/>
        <v>0</v>
      </c>
      <c r="AT505" s="1">
        <f t="shared" si="856"/>
        <v>0</v>
      </c>
      <c r="AU505" s="1">
        <f t="shared" si="857"/>
        <v>0</v>
      </c>
      <c r="AV505" s="1">
        <f t="shared" si="858"/>
        <v>0</v>
      </c>
      <c r="AW505" s="1">
        <f t="shared" si="859"/>
        <v>0</v>
      </c>
      <c r="AX505" s="1">
        <f t="shared" si="860"/>
        <v>0</v>
      </c>
      <c r="AY505" s="1" t="str">
        <f t="shared" si="863"/>
        <v/>
      </c>
      <c r="AZ505" s="1" t="b">
        <f t="shared" si="864"/>
        <v>1</v>
      </c>
      <c r="BA505" s="1" t="str">
        <f t="shared" si="865"/>
        <v/>
      </c>
      <c r="BB505" s="1" t="str">
        <f t="shared" si="866"/>
        <v/>
      </c>
    </row>
    <row r="506" spans="1:54" ht="12.75" customHeight="1">
      <c r="A506" s="178"/>
      <c r="B506" s="55">
        <v>27</v>
      </c>
      <c r="C506" s="55">
        <v>9</v>
      </c>
      <c r="D506" s="54" t="e">
        <f>VLOOKUP((B506*10)+2,'Llistat de jugadors'!$S$3:$AQ$322,25,0)</f>
        <v>#N/A</v>
      </c>
      <c r="E506" s="13"/>
      <c r="F506" s="13"/>
      <c r="G506" s="13"/>
      <c r="H506" s="55">
        <f t="shared" si="829"/>
        <v>0</v>
      </c>
      <c r="I506" s="54">
        <f t="shared" si="830"/>
        <v>0</v>
      </c>
      <c r="J506" s="54">
        <f t="shared" si="831"/>
        <v>0</v>
      </c>
      <c r="K506" s="54">
        <f t="shared" si="832"/>
        <v>0</v>
      </c>
      <c r="L506" s="54">
        <f t="shared" si="833"/>
        <v>0</v>
      </c>
      <c r="M506" s="54">
        <f t="shared" si="834"/>
        <v>0</v>
      </c>
      <c r="N506" s="54">
        <f t="shared" si="835"/>
        <v>0</v>
      </c>
      <c r="O506" s="54">
        <f t="shared" si="836"/>
        <v>0</v>
      </c>
      <c r="P506" s="55">
        <v>27</v>
      </c>
      <c r="Q506" s="54" t="e">
        <f t="shared" si="837"/>
        <v>#N/A</v>
      </c>
      <c r="R506" s="12"/>
      <c r="S506" s="12"/>
      <c r="T506" s="12"/>
      <c r="U506" s="54">
        <f t="shared" si="838"/>
        <v>0</v>
      </c>
      <c r="V506" s="54">
        <f t="shared" ref="V506:V579" si="867">COUNTIF(R506:T506,10)</f>
        <v>0</v>
      </c>
      <c r="W506" s="54">
        <f t="shared" si="861"/>
        <v>0</v>
      </c>
      <c r="X506" s="54">
        <f t="shared" si="862"/>
        <v>0</v>
      </c>
      <c r="Y506" s="54">
        <f t="shared" si="839"/>
        <v>0</v>
      </c>
      <c r="Z506" s="54">
        <f t="shared" si="840"/>
        <v>0</v>
      </c>
      <c r="AA506" s="54">
        <f t="shared" si="841"/>
        <v>0</v>
      </c>
      <c r="AB506" s="54">
        <f t="shared" si="842"/>
        <v>0</v>
      </c>
      <c r="AC506" s="55">
        <v>27</v>
      </c>
      <c r="AD506" s="54" t="e">
        <f t="shared" si="843"/>
        <v>#N/A</v>
      </c>
      <c r="AE506" s="12"/>
      <c r="AF506" s="12"/>
      <c r="AG506" s="12"/>
      <c r="AH506" s="54">
        <f t="shared" si="844"/>
        <v>0</v>
      </c>
      <c r="AI506" s="54">
        <f t="shared" si="845"/>
        <v>0</v>
      </c>
      <c r="AJ506" s="54">
        <f t="shared" si="846"/>
        <v>0</v>
      </c>
      <c r="AK506" s="54">
        <f t="shared" si="847"/>
        <v>0</v>
      </c>
      <c r="AL506" s="54">
        <f t="shared" si="848"/>
        <v>0</v>
      </c>
      <c r="AM506" s="54">
        <f t="shared" si="849"/>
        <v>0</v>
      </c>
      <c r="AN506" s="54">
        <f t="shared" si="850"/>
        <v>0</v>
      </c>
      <c r="AO506" s="54">
        <f t="shared" si="851"/>
        <v>0</v>
      </c>
      <c r="AP506" s="54">
        <f t="shared" si="852"/>
        <v>0</v>
      </c>
      <c r="AQ506" s="54" t="e">
        <f t="shared" si="853"/>
        <v>#DIV/0!</v>
      </c>
      <c r="AR506" s="58">
        <f t="shared" si="854"/>
        <v>0</v>
      </c>
      <c r="AS506" s="1">
        <f t="shared" si="855"/>
        <v>0</v>
      </c>
      <c r="AT506" s="1">
        <f t="shared" si="856"/>
        <v>0</v>
      </c>
      <c r="AU506" s="1">
        <f t="shared" si="857"/>
        <v>0</v>
      </c>
      <c r="AV506" s="1">
        <f t="shared" si="858"/>
        <v>0</v>
      </c>
      <c r="AW506" s="1">
        <f t="shared" si="859"/>
        <v>0</v>
      </c>
      <c r="AX506" s="1">
        <f t="shared" si="860"/>
        <v>0</v>
      </c>
      <c r="AY506" s="1" t="str">
        <f t="shared" si="863"/>
        <v/>
      </c>
      <c r="AZ506" s="1" t="b">
        <f t="shared" si="864"/>
        <v>1</v>
      </c>
      <c r="BA506" s="1" t="str">
        <f t="shared" si="865"/>
        <v/>
      </c>
      <c r="BB506" s="1" t="str">
        <f t="shared" si="866"/>
        <v/>
      </c>
    </row>
    <row r="507" spans="1:54" ht="12.75" customHeight="1">
      <c r="A507" s="178"/>
      <c r="B507" s="55">
        <v>28</v>
      </c>
      <c r="C507" s="55">
        <v>10</v>
      </c>
      <c r="D507" s="54" t="e">
        <f>VLOOKUP((B507*10)+2,'Llistat de jugadors'!$S$3:$AQ$322,25,0)</f>
        <v>#N/A</v>
      </c>
      <c r="E507" s="13"/>
      <c r="F507" s="13"/>
      <c r="G507" s="13"/>
      <c r="H507" s="55">
        <f t="shared" si="829"/>
        <v>0</v>
      </c>
      <c r="I507" s="54">
        <f t="shared" si="830"/>
        <v>0</v>
      </c>
      <c r="J507" s="54">
        <f t="shared" si="831"/>
        <v>0</v>
      </c>
      <c r="K507" s="54">
        <f t="shared" si="832"/>
        <v>0</v>
      </c>
      <c r="L507" s="54">
        <f t="shared" si="833"/>
        <v>0</v>
      </c>
      <c r="M507" s="54">
        <f t="shared" si="834"/>
        <v>0</v>
      </c>
      <c r="N507" s="54">
        <f t="shared" si="835"/>
        <v>0</v>
      </c>
      <c r="O507" s="54">
        <f t="shared" si="836"/>
        <v>0</v>
      </c>
      <c r="P507" s="55">
        <v>28</v>
      </c>
      <c r="Q507" s="54" t="e">
        <f t="shared" si="837"/>
        <v>#N/A</v>
      </c>
      <c r="R507" s="12"/>
      <c r="S507" s="12"/>
      <c r="T507" s="12"/>
      <c r="U507" s="54">
        <f t="shared" si="838"/>
        <v>0</v>
      </c>
      <c r="V507" s="54">
        <f t="shared" si="867"/>
        <v>0</v>
      </c>
      <c r="W507" s="54">
        <f t="shared" si="861"/>
        <v>0</v>
      </c>
      <c r="X507" s="54">
        <f t="shared" si="862"/>
        <v>0</v>
      </c>
      <c r="Y507" s="54">
        <f t="shared" si="839"/>
        <v>0</v>
      </c>
      <c r="Z507" s="54">
        <f t="shared" si="840"/>
        <v>0</v>
      </c>
      <c r="AA507" s="54">
        <f t="shared" si="841"/>
        <v>0</v>
      </c>
      <c r="AB507" s="54">
        <f t="shared" si="842"/>
        <v>0</v>
      </c>
      <c r="AC507" s="55">
        <v>28</v>
      </c>
      <c r="AD507" s="54" t="e">
        <f t="shared" si="843"/>
        <v>#N/A</v>
      </c>
      <c r="AE507" s="12"/>
      <c r="AF507" s="12"/>
      <c r="AG507" s="12"/>
      <c r="AH507" s="54">
        <f t="shared" si="844"/>
        <v>0</v>
      </c>
      <c r="AI507" s="54">
        <f t="shared" si="845"/>
        <v>0</v>
      </c>
      <c r="AJ507" s="54">
        <f t="shared" si="846"/>
        <v>0</v>
      </c>
      <c r="AK507" s="54">
        <f t="shared" si="847"/>
        <v>0</v>
      </c>
      <c r="AL507" s="54">
        <f t="shared" si="848"/>
        <v>0</v>
      </c>
      <c r="AM507" s="54">
        <f t="shared" si="849"/>
        <v>0</v>
      </c>
      <c r="AN507" s="54">
        <f t="shared" si="850"/>
        <v>0</v>
      </c>
      <c r="AO507" s="54">
        <f t="shared" si="851"/>
        <v>0</v>
      </c>
      <c r="AP507" s="54">
        <f t="shared" si="852"/>
        <v>0</v>
      </c>
      <c r="AQ507" s="54" t="e">
        <f t="shared" si="853"/>
        <v>#DIV/0!</v>
      </c>
      <c r="AR507" s="58">
        <f t="shared" si="854"/>
        <v>0</v>
      </c>
      <c r="AS507" s="1">
        <f t="shared" si="855"/>
        <v>0</v>
      </c>
      <c r="AT507" s="1">
        <f t="shared" si="856"/>
        <v>0</v>
      </c>
      <c r="AU507" s="1">
        <f t="shared" si="857"/>
        <v>0</v>
      </c>
      <c r="AV507" s="1">
        <f t="shared" si="858"/>
        <v>0</v>
      </c>
      <c r="AW507" s="1">
        <f t="shared" si="859"/>
        <v>0</v>
      </c>
      <c r="AX507" s="1">
        <f t="shared" si="860"/>
        <v>0</v>
      </c>
      <c r="AY507" s="1" t="str">
        <f t="shared" si="863"/>
        <v/>
      </c>
      <c r="AZ507" s="1" t="b">
        <f t="shared" si="864"/>
        <v>1</v>
      </c>
      <c r="BA507" s="1" t="str">
        <f t="shared" si="865"/>
        <v/>
      </c>
      <c r="BB507" s="1" t="str">
        <f t="shared" si="866"/>
        <v/>
      </c>
    </row>
    <row r="508" spans="1:54" ht="12.75" customHeight="1">
      <c r="A508" s="178"/>
      <c r="B508" s="55">
        <v>29</v>
      </c>
      <c r="C508" s="55">
        <v>11</v>
      </c>
      <c r="D508" s="54" t="e">
        <f>VLOOKUP((B508*10)+2,'Llistat de jugadors'!$S$3:$AQ$322,25,0)</f>
        <v>#N/A</v>
      </c>
      <c r="E508" s="13"/>
      <c r="F508" s="13"/>
      <c r="G508" s="13"/>
      <c r="H508" s="55">
        <f t="shared" si="829"/>
        <v>0</v>
      </c>
      <c r="I508" s="54">
        <f t="shared" si="830"/>
        <v>0</v>
      </c>
      <c r="J508" s="54">
        <f t="shared" si="831"/>
        <v>0</v>
      </c>
      <c r="K508" s="54">
        <f t="shared" si="832"/>
        <v>0</v>
      </c>
      <c r="L508" s="54">
        <f t="shared" si="833"/>
        <v>0</v>
      </c>
      <c r="M508" s="54">
        <f t="shared" si="834"/>
        <v>0</v>
      </c>
      <c r="N508" s="54">
        <f t="shared" si="835"/>
        <v>0</v>
      </c>
      <c r="O508" s="54">
        <f t="shared" si="836"/>
        <v>0</v>
      </c>
      <c r="P508" s="55">
        <v>29</v>
      </c>
      <c r="Q508" s="54" t="e">
        <f t="shared" si="837"/>
        <v>#N/A</v>
      </c>
      <c r="R508" s="12"/>
      <c r="S508" s="12"/>
      <c r="T508" s="12"/>
      <c r="U508" s="54">
        <f t="shared" si="838"/>
        <v>0</v>
      </c>
      <c r="V508" s="54">
        <f t="shared" si="867"/>
        <v>0</v>
      </c>
      <c r="W508" s="54">
        <f t="shared" si="861"/>
        <v>0</v>
      </c>
      <c r="X508" s="54">
        <f t="shared" si="862"/>
        <v>0</v>
      </c>
      <c r="Y508" s="54">
        <f t="shared" si="839"/>
        <v>0</v>
      </c>
      <c r="Z508" s="54">
        <f t="shared" si="840"/>
        <v>0</v>
      </c>
      <c r="AA508" s="54">
        <f t="shared" si="841"/>
        <v>0</v>
      </c>
      <c r="AB508" s="54">
        <f t="shared" si="842"/>
        <v>0</v>
      </c>
      <c r="AC508" s="55">
        <v>29</v>
      </c>
      <c r="AD508" s="54" t="e">
        <f t="shared" si="843"/>
        <v>#N/A</v>
      </c>
      <c r="AE508" s="12"/>
      <c r="AF508" s="12"/>
      <c r="AG508" s="12"/>
      <c r="AH508" s="54">
        <f t="shared" si="844"/>
        <v>0</v>
      </c>
      <c r="AI508" s="54">
        <f t="shared" si="845"/>
        <v>0</v>
      </c>
      <c r="AJ508" s="54">
        <f t="shared" si="846"/>
        <v>0</v>
      </c>
      <c r="AK508" s="54">
        <f t="shared" si="847"/>
        <v>0</v>
      </c>
      <c r="AL508" s="54">
        <f t="shared" si="848"/>
        <v>0</v>
      </c>
      <c r="AM508" s="54">
        <f t="shared" si="849"/>
        <v>0</v>
      </c>
      <c r="AN508" s="54">
        <f t="shared" si="850"/>
        <v>0</v>
      </c>
      <c r="AO508" s="54">
        <f t="shared" si="851"/>
        <v>0</v>
      </c>
      <c r="AP508" s="54">
        <f t="shared" si="852"/>
        <v>0</v>
      </c>
      <c r="AQ508" s="54" t="e">
        <f t="shared" si="853"/>
        <v>#DIV/0!</v>
      </c>
      <c r="AR508" s="58">
        <f t="shared" si="854"/>
        <v>0</v>
      </c>
      <c r="AS508" s="1">
        <f t="shared" si="855"/>
        <v>0</v>
      </c>
      <c r="AT508" s="1">
        <f t="shared" si="856"/>
        <v>0</v>
      </c>
      <c r="AU508" s="1">
        <f t="shared" si="857"/>
        <v>0</v>
      </c>
      <c r="AV508" s="1">
        <f t="shared" si="858"/>
        <v>0</v>
      </c>
      <c r="AW508" s="1">
        <f t="shared" si="859"/>
        <v>0</v>
      </c>
      <c r="AX508" s="1">
        <f t="shared" si="860"/>
        <v>0</v>
      </c>
      <c r="AY508" s="1" t="str">
        <f t="shared" si="863"/>
        <v/>
      </c>
      <c r="AZ508" s="1" t="b">
        <f t="shared" si="864"/>
        <v>1</v>
      </c>
      <c r="BA508" s="1" t="str">
        <f t="shared" si="865"/>
        <v/>
      </c>
      <c r="BB508" s="1" t="str">
        <f t="shared" si="866"/>
        <v/>
      </c>
    </row>
    <row r="509" spans="1:54" ht="12.75" customHeight="1">
      <c r="A509" s="178"/>
      <c r="B509" s="55">
        <v>30</v>
      </c>
      <c r="C509" s="55">
        <v>12</v>
      </c>
      <c r="D509" s="54" t="e">
        <f>VLOOKUP((B509*10)+2,'Llistat de jugadors'!$S$3:$AQ$322,25,0)</f>
        <v>#N/A</v>
      </c>
      <c r="E509" s="13"/>
      <c r="F509" s="13"/>
      <c r="G509" s="13"/>
      <c r="H509" s="55">
        <f t="shared" si="829"/>
        <v>0</v>
      </c>
      <c r="I509" s="54">
        <f t="shared" si="830"/>
        <v>0</v>
      </c>
      <c r="J509" s="54">
        <f t="shared" si="831"/>
        <v>0</v>
      </c>
      <c r="K509" s="54">
        <f t="shared" si="832"/>
        <v>0</v>
      </c>
      <c r="L509" s="54">
        <f t="shared" si="833"/>
        <v>0</v>
      </c>
      <c r="M509" s="54">
        <f t="shared" si="834"/>
        <v>0</v>
      </c>
      <c r="N509" s="54">
        <f t="shared" si="835"/>
        <v>0</v>
      </c>
      <c r="O509" s="54">
        <f t="shared" si="836"/>
        <v>0</v>
      </c>
      <c r="P509" s="55">
        <v>30</v>
      </c>
      <c r="Q509" s="54" t="e">
        <f t="shared" si="837"/>
        <v>#N/A</v>
      </c>
      <c r="R509" s="12"/>
      <c r="S509" s="12"/>
      <c r="T509" s="12"/>
      <c r="U509" s="54">
        <f t="shared" si="838"/>
        <v>0</v>
      </c>
      <c r="V509" s="54">
        <f t="shared" si="867"/>
        <v>0</v>
      </c>
      <c r="W509" s="54">
        <f t="shared" si="861"/>
        <v>0</v>
      </c>
      <c r="X509" s="54">
        <f t="shared" si="862"/>
        <v>0</v>
      </c>
      <c r="Y509" s="54">
        <f t="shared" si="839"/>
        <v>0</v>
      </c>
      <c r="Z509" s="54">
        <f t="shared" si="840"/>
        <v>0</v>
      </c>
      <c r="AA509" s="54">
        <f t="shared" si="841"/>
        <v>0</v>
      </c>
      <c r="AB509" s="54">
        <f t="shared" si="842"/>
        <v>0</v>
      </c>
      <c r="AC509" s="55">
        <v>30</v>
      </c>
      <c r="AD509" s="54" t="e">
        <f t="shared" si="843"/>
        <v>#N/A</v>
      </c>
      <c r="AE509" s="12"/>
      <c r="AF509" s="12"/>
      <c r="AG509" s="12"/>
      <c r="AH509" s="54">
        <f t="shared" si="844"/>
        <v>0</v>
      </c>
      <c r="AI509" s="54">
        <f t="shared" si="845"/>
        <v>0</v>
      </c>
      <c r="AJ509" s="54">
        <f t="shared" si="846"/>
        <v>0</v>
      </c>
      <c r="AK509" s="54">
        <f t="shared" si="847"/>
        <v>0</v>
      </c>
      <c r="AL509" s="54">
        <f t="shared" si="848"/>
        <v>0</v>
      </c>
      <c r="AM509" s="54">
        <f t="shared" si="849"/>
        <v>0</v>
      </c>
      <c r="AN509" s="54">
        <f t="shared" si="850"/>
        <v>0</v>
      </c>
      <c r="AO509" s="54">
        <f t="shared" si="851"/>
        <v>0</v>
      </c>
      <c r="AP509" s="54">
        <f t="shared" si="852"/>
        <v>0</v>
      </c>
      <c r="AQ509" s="54" t="e">
        <f t="shared" si="853"/>
        <v>#DIV/0!</v>
      </c>
      <c r="AR509" s="58">
        <f t="shared" si="854"/>
        <v>0</v>
      </c>
      <c r="AS509" s="1">
        <f t="shared" si="855"/>
        <v>0</v>
      </c>
      <c r="AT509" s="1">
        <f t="shared" si="856"/>
        <v>0</v>
      </c>
      <c r="AU509" s="1">
        <f t="shared" si="857"/>
        <v>0</v>
      </c>
      <c r="AV509" s="1">
        <f t="shared" si="858"/>
        <v>0</v>
      </c>
      <c r="AW509" s="1">
        <f t="shared" si="859"/>
        <v>0</v>
      </c>
      <c r="AX509" s="1">
        <f t="shared" si="860"/>
        <v>0</v>
      </c>
      <c r="AY509" s="1" t="str">
        <f t="shared" si="863"/>
        <v/>
      </c>
      <c r="AZ509" s="1" t="b">
        <f t="shared" si="864"/>
        <v>1</v>
      </c>
      <c r="BA509" s="1" t="str">
        <f t="shared" si="865"/>
        <v/>
      </c>
      <c r="BB509" s="1" t="str">
        <f t="shared" si="866"/>
        <v/>
      </c>
    </row>
    <row r="510" spans="1:54" ht="12.75" customHeight="1">
      <c r="A510" s="178"/>
      <c r="B510" s="55">
        <v>31</v>
      </c>
      <c r="C510" s="55">
        <v>13</v>
      </c>
      <c r="D510" s="54" t="e">
        <f>VLOOKUP((B510*10)+2,'Llistat de jugadors'!$S$3:$AQ$322,25,0)</f>
        <v>#N/A</v>
      </c>
      <c r="E510" s="13"/>
      <c r="F510" s="13"/>
      <c r="G510" s="13"/>
      <c r="H510" s="55">
        <f t="shared" ref="H510:H519" si="868">E510+F510+G510</f>
        <v>0</v>
      </c>
      <c r="I510" s="54">
        <f t="shared" ref="I510:I519" si="869">COUNTIF(E510:G510,10)</f>
        <v>0</v>
      </c>
      <c r="J510" s="54">
        <f t="shared" ref="J510:J519" si="870">COUNTIF(E510:G510,6)</f>
        <v>0</v>
      </c>
      <c r="K510" s="54">
        <f t="shared" ref="K510:K519" si="871">COUNTIF(E510:G510,4)</f>
        <v>0</v>
      </c>
      <c r="L510" s="54">
        <f t="shared" ref="L510:L519" si="872">COUNTIF(E510:G510,3)</f>
        <v>0</v>
      </c>
      <c r="M510" s="54">
        <f t="shared" ref="M510:M519" si="873">COUNTIF(E510:G510,2)</f>
        <v>0</v>
      </c>
      <c r="N510" s="54">
        <f t="shared" ref="N510:N519" si="874">COUNTIF(E510:G510,1)</f>
        <v>0</v>
      </c>
      <c r="O510" s="54">
        <f t="shared" ref="O510:O519" si="875">COUNTIF(E510:G510,0)</f>
        <v>0</v>
      </c>
      <c r="P510" s="55">
        <v>31</v>
      </c>
      <c r="Q510" s="54" t="e">
        <f t="shared" ref="Q510:Q519" si="876">D510</f>
        <v>#N/A</v>
      </c>
      <c r="R510" s="12"/>
      <c r="S510" s="12"/>
      <c r="T510" s="12"/>
      <c r="U510" s="54">
        <f t="shared" ref="U510:U519" si="877">R510+S510+T510</f>
        <v>0</v>
      </c>
      <c r="V510" s="54">
        <f t="shared" ref="V510:V519" si="878">COUNTIF(R510:T510,10)</f>
        <v>0</v>
      </c>
      <c r="W510" s="54">
        <f t="shared" ref="W510:W519" si="879">COUNTIF(R510:T510,6)</f>
        <v>0</v>
      </c>
      <c r="X510" s="54">
        <f t="shared" ref="X510:X519" si="880">COUNTIF(R510:T510,4)</f>
        <v>0</v>
      </c>
      <c r="Y510" s="54">
        <f t="shared" ref="Y510:Y519" si="881">COUNTIF(R510:T510,3)</f>
        <v>0</v>
      </c>
      <c r="Z510" s="54">
        <f t="shared" ref="Z510:Z519" si="882">COUNTIF(R510:T510,2)</f>
        <v>0</v>
      </c>
      <c r="AA510" s="54">
        <f t="shared" ref="AA510:AA519" si="883">COUNTIF(R510:T510,1)</f>
        <v>0</v>
      </c>
      <c r="AB510" s="54">
        <f t="shared" ref="AB510:AB519" si="884">COUNTIF(R510:T510,0)</f>
        <v>0</v>
      </c>
      <c r="AC510" s="55">
        <v>31</v>
      </c>
      <c r="AD510" s="54" t="e">
        <f t="shared" si="843"/>
        <v>#N/A</v>
      </c>
      <c r="AE510" s="12"/>
      <c r="AF510" s="12"/>
      <c r="AG510" s="12"/>
      <c r="AH510" s="54">
        <f t="shared" ref="AH510:AH519" si="885">AE510+AF510+AG510</f>
        <v>0</v>
      </c>
      <c r="AI510" s="54">
        <f t="shared" ref="AI510:AI519" si="886">COUNTIF(AE510:AG510,10)</f>
        <v>0</v>
      </c>
      <c r="AJ510" s="54">
        <f t="shared" ref="AJ510:AJ519" si="887">COUNTIF(AE510:AG510,6)</f>
        <v>0</v>
      </c>
      <c r="AK510" s="54">
        <f t="shared" ref="AK510:AK519" si="888">COUNTIF(AE510:AG510,4)</f>
        <v>0</v>
      </c>
      <c r="AL510" s="54">
        <f t="shared" ref="AL510:AL519" si="889">COUNTIF(AE510:AG510,3)</f>
        <v>0</v>
      </c>
      <c r="AM510" s="54">
        <f t="shared" ref="AM510:AM519" si="890">COUNTIF(AE510:AG510,2)</f>
        <v>0</v>
      </c>
      <c r="AN510" s="54">
        <f t="shared" ref="AN510:AN519" si="891">COUNTIF(AE510:AG510,1)</f>
        <v>0</v>
      </c>
      <c r="AO510" s="54">
        <f t="shared" ref="AO510:AO519" si="892">COUNTIF(AE510:AG510,0)</f>
        <v>0</v>
      </c>
      <c r="AP510" s="54">
        <f t="shared" ref="AP510:AP519" si="893">H510+U510+AH510</f>
        <v>0</v>
      </c>
      <c r="AQ510" s="54" t="e">
        <f t="shared" ref="AQ510:AQ519" si="894">AVERAGE(E510:G510,R510:T510,AE510:AG510)</f>
        <v>#DIV/0!</v>
      </c>
      <c r="AR510" s="58">
        <f t="shared" ref="AR510:AR519" si="895">I510+V510+AI510</f>
        <v>0</v>
      </c>
      <c r="AS510" s="1">
        <f t="shared" ref="AS510:AS519" si="896">J510+W510+AJ510</f>
        <v>0</v>
      </c>
      <c r="AT510" s="1">
        <f t="shared" ref="AT510:AT519" si="897">K510+X510+AK510</f>
        <v>0</v>
      </c>
      <c r="AU510" s="1">
        <f t="shared" ref="AU510:AU519" si="898">L510+Y510+AL510</f>
        <v>0</v>
      </c>
      <c r="AV510" s="1">
        <f t="shared" ref="AV510:AV519" si="899">M510+Z510+AM510</f>
        <v>0</v>
      </c>
      <c r="AW510" s="1">
        <f t="shared" ref="AW510:AW519" si="900">N510+AA510+AN510</f>
        <v>0</v>
      </c>
      <c r="AX510" s="1">
        <f t="shared" ref="AX510:AX519" si="901">O510+AB510+AO510</f>
        <v>0</v>
      </c>
      <c r="AY510" s="1" t="str">
        <f t="shared" si="863"/>
        <v/>
      </c>
      <c r="AZ510" s="1" t="b">
        <f t="shared" si="864"/>
        <v>1</v>
      </c>
      <c r="BA510" s="1" t="str">
        <f t="shared" si="865"/>
        <v/>
      </c>
      <c r="BB510" s="1" t="str">
        <f t="shared" si="866"/>
        <v/>
      </c>
    </row>
    <row r="511" spans="1:54" ht="12.75" customHeight="1">
      <c r="A511" s="178"/>
      <c r="B511" s="55">
        <v>32</v>
      </c>
      <c r="C511" s="55">
        <v>14</v>
      </c>
      <c r="D511" s="54" t="e">
        <f>VLOOKUP((B511*10)+2,'Llistat de jugadors'!$S$3:$AQ$322,25,0)</f>
        <v>#N/A</v>
      </c>
      <c r="E511" s="13"/>
      <c r="F511" s="13"/>
      <c r="G511" s="13"/>
      <c r="H511" s="55">
        <f t="shared" si="868"/>
        <v>0</v>
      </c>
      <c r="I511" s="54">
        <f t="shared" si="869"/>
        <v>0</v>
      </c>
      <c r="J511" s="54">
        <f t="shared" si="870"/>
        <v>0</v>
      </c>
      <c r="K511" s="54">
        <f t="shared" si="871"/>
        <v>0</v>
      </c>
      <c r="L511" s="54">
        <f t="shared" si="872"/>
        <v>0</v>
      </c>
      <c r="M511" s="54">
        <f t="shared" si="873"/>
        <v>0</v>
      </c>
      <c r="N511" s="54">
        <f t="shared" si="874"/>
        <v>0</v>
      </c>
      <c r="O511" s="54">
        <f t="shared" si="875"/>
        <v>0</v>
      </c>
      <c r="P511" s="55">
        <v>32</v>
      </c>
      <c r="Q511" s="54" t="e">
        <f t="shared" si="876"/>
        <v>#N/A</v>
      </c>
      <c r="R511" s="12"/>
      <c r="S511" s="12"/>
      <c r="T511" s="12"/>
      <c r="U511" s="54">
        <f t="shared" si="877"/>
        <v>0</v>
      </c>
      <c r="V511" s="54">
        <f t="shared" si="878"/>
        <v>0</v>
      </c>
      <c r="W511" s="54">
        <f t="shared" si="879"/>
        <v>0</v>
      </c>
      <c r="X511" s="54">
        <f t="shared" si="880"/>
        <v>0</v>
      </c>
      <c r="Y511" s="54">
        <f t="shared" si="881"/>
        <v>0</v>
      </c>
      <c r="Z511" s="54">
        <f t="shared" si="882"/>
        <v>0</v>
      </c>
      <c r="AA511" s="54">
        <f t="shared" si="883"/>
        <v>0</v>
      </c>
      <c r="AB511" s="54">
        <f t="shared" si="884"/>
        <v>0</v>
      </c>
      <c r="AC511" s="55">
        <v>32</v>
      </c>
      <c r="AD511" s="54" t="e">
        <f t="shared" si="843"/>
        <v>#N/A</v>
      </c>
      <c r="AE511" s="12"/>
      <c r="AF511" s="12"/>
      <c r="AG511" s="12"/>
      <c r="AH511" s="54">
        <f t="shared" si="885"/>
        <v>0</v>
      </c>
      <c r="AI511" s="54">
        <f t="shared" si="886"/>
        <v>0</v>
      </c>
      <c r="AJ511" s="54">
        <f t="shared" si="887"/>
        <v>0</v>
      </c>
      <c r="AK511" s="54">
        <f t="shared" si="888"/>
        <v>0</v>
      </c>
      <c r="AL511" s="54">
        <f t="shared" si="889"/>
        <v>0</v>
      </c>
      <c r="AM511" s="54">
        <f t="shared" si="890"/>
        <v>0</v>
      </c>
      <c r="AN511" s="54">
        <f t="shared" si="891"/>
        <v>0</v>
      </c>
      <c r="AO511" s="54">
        <f t="shared" si="892"/>
        <v>0</v>
      </c>
      <c r="AP511" s="54">
        <f t="shared" si="893"/>
        <v>0</v>
      </c>
      <c r="AQ511" s="54" t="e">
        <f t="shared" si="894"/>
        <v>#DIV/0!</v>
      </c>
      <c r="AR511" s="58">
        <f t="shared" si="895"/>
        <v>0</v>
      </c>
      <c r="AS511" s="1">
        <f t="shared" si="896"/>
        <v>0</v>
      </c>
      <c r="AT511" s="1">
        <f t="shared" si="897"/>
        <v>0</v>
      </c>
      <c r="AU511" s="1">
        <f t="shared" si="898"/>
        <v>0</v>
      </c>
      <c r="AV511" s="1">
        <f t="shared" si="899"/>
        <v>0</v>
      </c>
      <c r="AW511" s="1">
        <f t="shared" si="900"/>
        <v>0</v>
      </c>
      <c r="AX511" s="1">
        <f t="shared" si="901"/>
        <v>0</v>
      </c>
      <c r="AY511" s="1" t="str">
        <f t="shared" si="863"/>
        <v/>
      </c>
      <c r="AZ511" s="1" t="b">
        <f t="shared" si="864"/>
        <v>1</v>
      </c>
      <c r="BA511" s="1" t="str">
        <f t="shared" si="865"/>
        <v/>
      </c>
      <c r="BB511" s="1" t="str">
        <f t="shared" si="866"/>
        <v/>
      </c>
    </row>
    <row r="512" spans="1:54" ht="12.75" customHeight="1">
      <c r="A512" s="178"/>
      <c r="B512" s="55">
        <v>33</v>
      </c>
      <c r="C512" s="55">
        <v>15</v>
      </c>
      <c r="D512" s="54" t="e">
        <f>VLOOKUP((B512*10)+2,'Llistat de jugadors'!$S$3:$AQ$322,25,0)</f>
        <v>#N/A</v>
      </c>
      <c r="E512" s="13"/>
      <c r="F512" s="13"/>
      <c r="G512" s="13"/>
      <c r="H512" s="55">
        <f t="shared" si="868"/>
        <v>0</v>
      </c>
      <c r="I512" s="54">
        <f t="shared" si="869"/>
        <v>0</v>
      </c>
      <c r="J512" s="54">
        <f t="shared" si="870"/>
        <v>0</v>
      </c>
      <c r="K512" s="54">
        <f t="shared" si="871"/>
        <v>0</v>
      </c>
      <c r="L512" s="54">
        <f t="shared" si="872"/>
        <v>0</v>
      </c>
      <c r="M512" s="54">
        <f t="shared" si="873"/>
        <v>0</v>
      </c>
      <c r="N512" s="54">
        <f t="shared" si="874"/>
        <v>0</v>
      </c>
      <c r="O512" s="54">
        <f t="shared" si="875"/>
        <v>0</v>
      </c>
      <c r="P512" s="55">
        <v>33</v>
      </c>
      <c r="Q512" s="54" t="e">
        <f t="shared" si="876"/>
        <v>#N/A</v>
      </c>
      <c r="R512" s="12"/>
      <c r="S512" s="12"/>
      <c r="T512" s="12"/>
      <c r="U512" s="54">
        <f t="shared" si="877"/>
        <v>0</v>
      </c>
      <c r="V512" s="54">
        <f t="shared" si="878"/>
        <v>0</v>
      </c>
      <c r="W512" s="54">
        <f t="shared" si="879"/>
        <v>0</v>
      </c>
      <c r="X512" s="54">
        <f t="shared" si="880"/>
        <v>0</v>
      </c>
      <c r="Y512" s="54">
        <f t="shared" si="881"/>
        <v>0</v>
      </c>
      <c r="Z512" s="54">
        <f t="shared" si="882"/>
        <v>0</v>
      </c>
      <c r="AA512" s="54">
        <f t="shared" si="883"/>
        <v>0</v>
      </c>
      <c r="AB512" s="54">
        <f t="shared" si="884"/>
        <v>0</v>
      </c>
      <c r="AC512" s="55">
        <v>33</v>
      </c>
      <c r="AD512" s="54" t="e">
        <f t="shared" si="843"/>
        <v>#N/A</v>
      </c>
      <c r="AE512" s="12"/>
      <c r="AF512" s="12"/>
      <c r="AG512" s="12"/>
      <c r="AH512" s="54">
        <f t="shared" si="885"/>
        <v>0</v>
      </c>
      <c r="AI512" s="54">
        <f t="shared" si="886"/>
        <v>0</v>
      </c>
      <c r="AJ512" s="54">
        <f t="shared" si="887"/>
        <v>0</v>
      </c>
      <c r="AK512" s="54">
        <f t="shared" si="888"/>
        <v>0</v>
      </c>
      <c r="AL512" s="54">
        <f t="shared" si="889"/>
        <v>0</v>
      </c>
      <c r="AM512" s="54">
        <f t="shared" si="890"/>
        <v>0</v>
      </c>
      <c r="AN512" s="54">
        <f t="shared" si="891"/>
        <v>0</v>
      </c>
      <c r="AO512" s="54">
        <f t="shared" si="892"/>
        <v>0</v>
      </c>
      <c r="AP512" s="54">
        <f t="shared" si="893"/>
        <v>0</v>
      </c>
      <c r="AQ512" s="54" t="e">
        <f t="shared" si="894"/>
        <v>#DIV/0!</v>
      </c>
      <c r="AR512" s="58">
        <f t="shared" si="895"/>
        <v>0</v>
      </c>
      <c r="AS512" s="1">
        <f t="shared" si="896"/>
        <v>0</v>
      </c>
      <c r="AT512" s="1">
        <f t="shared" si="897"/>
        <v>0</v>
      </c>
      <c r="AU512" s="1">
        <f t="shared" si="898"/>
        <v>0</v>
      </c>
      <c r="AV512" s="1">
        <f t="shared" si="899"/>
        <v>0</v>
      </c>
      <c r="AW512" s="1">
        <f t="shared" si="900"/>
        <v>0</v>
      </c>
      <c r="AX512" s="1">
        <f t="shared" si="901"/>
        <v>0</v>
      </c>
      <c r="AY512" s="1" t="str">
        <f t="shared" si="863"/>
        <v/>
      </c>
      <c r="AZ512" s="1" t="b">
        <f t="shared" si="864"/>
        <v>1</v>
      </c>
      <c r="BA512" s="1" t="str">
        <f t="shared" si="865"/>
        <v/>
      </c>
      <c r="BB512" s="1" t="str">
        <f t="shared" si="866"/>
        <v/>
      </c>
    </row>
    <row r="513" spans="1:54" ht="12.75" customHeight="1">
      <c r="A513" s="178"/>
      <c r="B513" s="55">
        <v>34</v>
      </c>
      <c r="C513" s="55">
        <v>16</v>
      </c>
      <c r="D513" s="54" t="e">
        <f>VLOOKUP((B513*10)+2,'Llistat de jugadors'!$S$3:$AQ$322,25,0)</f>
        <v>#N/A</v>
      </c>
      <c r="E513" s="13"/>
      <c r="F513" s="13"/>
      <c r="G513" s="13"/>
      <c r="H513" s="55">
        <f t="shared" si="868"/>
        <v>0</v>
      </c>
      <c r="I513" s="54">
        <f t="shared" si="869"/>
        <v>0</v>
      </c>
      <c r="J513" s="54">
        <f t="shared" si="870"/>
        <v>0</v>
      </c>
      <c r="K513" s="54">
        <f t="shared" si="871"/>
        <v>0</v>
      </c>
      <c r="L513" s="54">
        <f t="shared" si="872"/>
        <v>0</v>
      </c>
      <c r="M513" s="54">
        <f t="shared" si="873"/>
        <v>0</v>
      </c>
      <c r="N513" s="54">
        <f t="shared" si="874"/>
        <v>0</v>
      </c>
      <c r="O513" s="54">
        <f t="shared" si="875"/>
        <v>0</v>
      </c>
      <c r="P513" s="55">
        <v>34</v>
      </c>
      <c r="Q513" s="54" t="e">
        <f t="shared" si="876"/>
        <v>#N/A</v>
      </c>
      <c r="R513" s="12"/>
      <c r="S513" s="12"/>
      <c r="T513" s="12"/>
      <c r="U513" s="54">
        <f t="shared" si="877"/>
        <v>0</v>
      </c>
      <c r="V513" s="54">
        <f t="shared" si="878"/>
        <v>0</v>
      </c>
      <c r="W513" s="54">
        <f t="shared" si="879"/>
        <v>0</v>
      </c>
      <c r="X513" s="54">
        <f t="shared" si="880"/>
        <v>0</v>
      </c>
      <c r="Y513" s="54">
        <f t="shared" si="881"/>
        <v>0</v>
      </c>
      <c r="Z513" s="54">
        <f t="shared" si="882"/>
        <v>0</v>
      </c>
      <c r="AA513" s="54">
        <f t="shared" si="883"/>
        <v>0</v>
      </c>
      <c r="AB513" s="54">
        <f t="shared" si="884"/>
        <v>0</v>
      </c>
      <c r="AC513" s="55">
        <v>34</v>
      </c>
      <c r="AD513" s="54" t="e">
        <f t="shared" si="843"/>
        <v>#N/A</v>
      </c>
      <c r="AE513" s="12"/>
      <c r="AF513" s="12"/>
      <c r="AG513" s="12"/>
      <c r="AH513" s="54">
        <f t="shared" si="885"/>
        <v>0</v>
      </c>
      <c r="AI513" s="54">
        <f t="shared" si="886"/>
        <v>0</v>
      </c>
      <c r="AJ513" s="54">
        <f t="shared" si="887"/>
        <v>0</v>
      </c>
      <c r="AK513" s="54">
        <f t="shared" si="888"/>
        <v>0</v>
      </c>
      <c r="AL513" s="54">
        <f t="shared" si="889"/>
        <v>0</v>
      </c>
      <c r="AM513" s="54">
        <f t="shared" si="890"/>
        <v>0</v>
      </c>
      <c r="AN513" s="54">
        <f t="shared" si="891"/>
        <v>0</v>
      </c>
      <c r="AO513" s="54">
        <f t="shared" si="892"/>
        <v>0</v>
      </c>
      <c r="AP513" s="54">
        <f t="shared" si="893"/>
        <v>0</v>
      </c>
      <c r="AQ513" s="54" t="e">
        <f t="shared" si="894"/>
        <v>#DIV/0!</v>
      </c>
      <c r="AR513" s="58">
        <f t="shared" si="895"/>
        <v>0</v>
      </c>
      <c r="AS513" s="1">
        <f t="shared" si="896"/>
        <v>0</v>
      </c>
      <c r="AT513" s="1">
        <f t="shared" si="897"/>
        <v>0</v>
      </c>
      <c r="AU513" s="1">
        <f t="shared" si="898"/>
        <v>0</v>
      </c>
      <c r="AV513" s="1">
        <f t="shared" si="899"/>
        <v>0</v>
      </c>
      <c r="AW513" s="1">
        <f t="shared" si="900"/>
        <v>0</v>
      </c>
      <c r="AX513" s="1">
        <f t="shared" si="901"/>
        <v>0</v>
      </c>
      <c r="AY513" s="1" t="str">
        <f t="shared" si="863"/>
        <v/>
      </c>
      <c r="AZ513" s="1" t="b">
        <f t="shared" si="864"/>
        <v>1</v>
      </c>
      <c r="BA513" s="1" t="str">
        <f t="shared" si="865"/>
        <v/>
      </c>
      <c r="BB513" s="1" t="str">
        <f t="shared" si="866"/>
        <v/>
      </c>
    </row>
    <row r="514" spans="1:54" ht="12.75" customHeight="1">
      <c r="A514" s="178"/>
      <c r="B514" s="55">
        <v>35</v>
      </c>
      <c r="C514" s="55">
        <v>17</v>
      </c>
      <c r="D514" s="54" t="e">
        <f>VLOOKUP((B514*10)+2,'Llistat de jugadors'!$S$3:$AQ$322,25,0)</f>
        <v>#N/A</v>
      </c>
      <c r="E514" s="13"/>
      <c r="F514" s="13"/>
      <c r="G514" s="13"/>
      <c r="H514" s="55">
        <f t="shared" si="868"/>
        <v>0</v>
      </c>
      <c r="I514" s="54">
        <f t="shared" si="869"/>
        <v>0</v>
      </c>
      <c r="J514" s="54">
        <f t="shared" si="870"/>
        <v>0</v>
      </c>
      <c r="K514" s="54">
        <f t="shared" si="871"/>
        <v>0</v>
      </c>
      <c r="L514" s="54">
        <f t="shared" si="872"/>
        <v>0</v>
      </c>
      <c r="M514" s="54">
        <f t="shared" si="873"/>
        <v>0</v>
      </c>
      <c r="N514" s="54">
        <f t="shared" si="874"/>
        <v>0</v>
      </c>
      <c r="O514" s="54">
        <f t="shared" si="875"/>
        <v>0</v>
      </c>
      <c r="P514" s="55">
        <v>35</v>
      </c>
      <c r="Q514" s="54" t="e">
        <f t="shared" si="876"/>
        <v>#N/A</v>
      </c>
      <c r="R514" s="12"/>
      <c r="S514" s="12"/>
      <c r="T514" s="12"/>
      <c r="U514" s="54">
        <f t="shared" si="877"/>
        <v>0</v>
      </c>
      <c r="V514" s="54">
        <f t="shared" si="878"/>
        <v>0</v>
      </c>
      <c r="W514" s="54">
        <f t="shared" si="879"/>
        <v>0</v>
      </c>
      <c r="X514" s="54">
        <f t="shared" si="880"/>
        <v>0</v>
      </c>
      <c r="Y514" s="54">
        <f t="shared" si="881"/>
        <v>0</v>
      </c>
      <c r="Z514" s="54">
        <f t="shared" si="882"/>
        <v>0</v>
      </c>
      <c r="AA514" s="54">
        <f t="shared" si="883"/>
        <v>0</v>
      </c>
      <c r="AB514" s="54">
        <f t="shared" si="884"/>
        <v>0</v>
      </c>
      <c r="AC514" s="55">
        <v>35</v>
      </c>
      <c r="AD514" s="54" t="e">
        <f t="shared" si="843"/>
        <v>#N/A</v>
      </c>
      <c r="AE514" s="12"/>
      <c r="AF514" s="12"/>
      <c r="AG514" s="12"/>
      <c r="AH514" s="54">
        <f t="shared" si="885"/>
        <v>0</v>
      </c>
      <c r="AI514" s="54">
        <f t="shared" si="886"/>
        <v>0</v>
      </c>
      <c r="AJ514" s="54">
        <f t="shared" si="887"/>
        <v>0</v>
      </c>
      <c r="AK514" s="54">
        <f t="shared" si="888"/>
        <v>0</v>
      </c>
      <c r="AL514" s="54">
        <f t="shared" si="889"/>
        <v>0</v>
      </c>
      <c r="AM514" s="54">
        <f t="shared" si="890"/>
        <v>0</v>
      </c>
      <c r="AN514" s="54">
        <f t="shared" si="891"/>
        <v>0</v>
      </c>
      <c r="AO514" s="54">
        <f t="shared" si="892"/>
        <v>0</v>
      </c>
      <c r="AP514" s="54">
        <f t="shared" si="893"/>
        <v>0</v>
      </c>
      <c r="AQ514" s="54" t="e">
        <f t="shared" si="894"/>
        <v>#DIV/0!</v>
      </c>
      <c r="AR514" s="58">
        <f t="shared" si="895"/>
        <v>0</v>
      </c>
      <c r="AS514" s="1">
        <f t="shared" si="896"/>
        <v>0</v>
      </c>
      <c r="AT514" s="1">
        <f t="shared" si="897"/>
        <v>0</v>
      </c>
      <c r="AU514" s="1">
        <f t="shared" si="898"/>
        <v>0</v>
      </c>
      <c r="AV514" s="1">
        <f t="shared" si="899"/>
        <v>0</v>
      </c>
      <c r="AW514" s="1">
        <f t="shared" si="900"/>
        <v>0</v>
      </c>
      <c r="AX514" s="1">
        <f t="shared" si="901"/>
        <v>0</v>
      </c>
      <c r="AY514" s="1" t="str">
        <f t="shared" si="863"/>
        <v/>
      </c>
      <c r="AZ514" s="1" t="b">
        <f t="shared" si="864"/>
        <v>1</v>
      </c>
      <c r="BA514" s="1" t="str">
        <f t="shared" si="865"/>
        <v/>
      </c>
      <c r="BB514" s="1" t="str">
        <f t="shared" si="866"/>
        <v/>
      </c>
    </row>
    <row r="515" spans="1:54" ht="12.75" customHeight="1">
      <c r="A515" s="178"/>
      <c r="B515" s="55">
        <v>36</v>
      </c>
      <c r="C515" s="55">
        <v>18</v>
      </c>
      <c r="D515" s="54" t="e">
        <f>VLOOKUP((B515*10)+2,'Llistat de jugadors'!$S$3:$AQ$322,25,0)</f>
        <v>#N/A</v>
      </c>
      <c r="E515" s="13"/>
      <c r="F515" s="13"/>
      <c r="G515" s="13"/>
      <c r="H515" s="55">
        <f t="shared" si="868"/>
        <v>0</v>
      </c>
      <c r="I515" s="54">
        <f t="shared" si="869"/>
        <v>0</v>
      </c>
      <c r="J515" s="54">
        <f t="shared" si="870"/>
        <v>0</v>
      </c>
      <c r="K515" s="54">
        <f t="shared" si="871"/>
        <v>0</v>
      </c>
      <c r="L515" s="54">
        <f t="shared" si="872"/>
        <v>0</v>
      </c>
      <c r="M515" s="54">
        <f t="shared" si="873"/>
        <v>0</v>
      </c>
      <c r="N515" s="54">
        <f t="shared" si="874"/>
        <v>0</v>
      </c>
      <c r="O515" s="54">
        <f t="shared" si="875"/>
        <v>0</v>
      </c>
      <c r="P515" s="55">
        <v>36</v>
      </c>
      <c r="Q515" s="54" t="e">
        <f t="shared" si="876"/>
        <v>#N/A</v>
      </c>
      <c r="R515" s="12"/>
      <c r="S515" s="12"/>
      <c r="T515" s="12"/>
      <c r="U515" s="54">
        <f t="shared" si="877"/>
        <v>0</v>
      </c>
      <c r="V515" s="54">
        <f t="shared" si="878"/>
        <v>0</v>
      </c>
      <c r="W515" s="54">
        <f t="shared" si="879"/>
        <v>0</v>
      </c>
      <c r="X515" s="54">
        <f t="shared" si="880"/>
        <v>0</v>
      </c>
      <c r="Y515" s="54">
        <f t="shared" si="881"/>
        <v>0</v>
      </c>
      <c r="Z515" s="54">
        <f t="shared" si="882"/>
        <v>0</v>
      </c>
      <c r="AA515" s="54">
        <f t="shared" si="883"/>
        <v>0</v>
      </c>
      <c r="AB515" s="54">
        <f t="shared" si="884"/>
        <v>0</v>
      </c>
      <c r="AC515" s="55">
        <v>36</v>
      </c>
      <c r="AD515" s="54" t="e">
        <f t="shared" si="843"/>
        <v>#N/A</v>
      </c>
      <c r="AE515" s="12"/>
      <c r="AF515" s="12"/>
      <c r="AG515" s="12"/>
      <c r="AH515" s="54">
        <f t="shared" si="885"/>
        <v>0</v>
      </c>
      <c r="AI515" s="54">
        <f t="shared" si="886"/>
        <v>0</v>
      </c>
      <c r="AJ515" s="54">
        <f t="shared" si="887"/>
        <v>0</v>
      </c>
      <c r="AK515" s="54">
        <f t="shared" si="888"/>
        <v>0</v>
      </c>
      <c r="AL515" s="54">
        <f t="shared" si="889"/>
        <v>0</v>
      </c>
      <c r="AM515" s="54">
        <f t="shared" si="890"/>
        <v>0</v>
      </c>
      <c r="AN515" s="54">
        <f t="shared" si="891"/>
        <v>0</v>
      </c>
      <c r="AO515" s="54">
        <f t="shared" si="892"/>
        <v>0</v>
      </c>
      <c r="AP515" s="54">
        <f t="shared" si="893"/>
        <v>0</v>
      </c>
      <c r="AQ515" s="54" t="e">
        <f t="shared" si="894"/>
        <v>#DIV/0!</v>
      </c>
      <c r="AR515" s="58">
        <f t="shared" si="895"/>
        <v>0</v>
      </c>
      <c r="AS515" s="1">
        <f t="shared" si="896"/>
        <v>0</v>
      </c>
      <c r="AT515" s="1">
        <f t="shared" si="897"/>
        <v>0</v>
      </c>
      <c r="AU515" s="1">
        <f t="shared" si="898"/>
        <v>0</v>
      </c>
      <c r="AV515" s="1">
        <f t="shared" si="899"/>
        <v>0</v>
      </c>
      <c r="AW515" s="1">
        <f t="shared" si="900"/>
        <v>0</v>
      </c>
      <c r="AX515" s="1">
        <f t="shared" si="901"/>
        <v>0</v>
      </c>
      <c r="AY515" s="1" t="str">
        <f t="shared" si="863"/>
        <v/>
      </c>
      <c r="AZ515" s="1" t="b">
        <f t="shared" si="864"/>
        <v>1</v>
      </c>
      <c r="BA515" s="1" t="str">
        <f t="shared" si="865"/>
        <v/>
      </c>
      <c r="BB515" s="1" t="str">
        <f t="shared" si="866"/>
        <v/>
      </c>
    </row>
    <row r="516" spans="1:54" ht="12.75" customHeight="1">
      <c r="A516" s="178"/>
      <c r="B516" s="55">
        <v>37</v>
      </c>
      <c r="C516" s="55"/>
      <c r="D516" s="54" t="e">
        <f>VLOOKUP((B516*10)+2,'Llistat de jugadors'!$S$3:$AQ$322,25,0)</f>
        <v>#N/A</v>
      </c>
      <c r="E516" s="13"/>
      <c r="F516" s="13"/>
      <c r="G516" s="13"/>
      <c r="H516" s="55">
        <f t="shared" si="868"/>
        <v>0</v>
      </c>
      <c r="I516" s="54">
        <f t="shared" si="869"/>
        <v>0</v>
      </c>
      <c r="J516" s="54">
        <f t="shared" si="870"/>
        <v>0</v>
      </c>
      <c r="K516" s="54">
        <f t="shared" si="871"/>
        <v>0</v>
      </c>
      <c r="L516" s="54">
        <f t="shared" si="872"/>
        <v>0</v>
      </c>
      <c r="M516" s="54">
        <f t="shared" si="873"/>
        <v>0</v>
      </c>
      <c r="N516" s="54">
        <f t="shared" si="874"/>
        <v>0</v>
      </c>
      <c r="O516" s="54">
        <f t="shared" si="875"/>
        <v>0</v>
      </c>
      <c r="P516" s="55">
        <v>37</v>
      </c>
      <c r="Q516" s="54" t="e">
        <f t="shared" si="876"/>
        <v>#N/A</v>
      </c>
      <c r="R516" s="12"/>
      <c r="S516" s="12"/>
      <c r="T516" s="12"/>
      <c r="U516" s="54">
        <f t="shared" si="877"/>
        <v>0</v>
      </c>
      <c r="V516" s="54">
        <f t="shared" si="878"/>
        <v>0</v>
      </c>
      <c r="W516" s="54">
        <f t="shared" si="879"/>
        <v>0</v>
      </c>
      <c r="X516" s="54">
        <f t="shared" si="880"/>
        <v>0</v>
      </c>
      <c r="Y516" s="54">
        <f t="shared" si="881"/>
        <v>0</v>
      </c>
      <c r="Z516" s="54">
        <f t="shared" si="882"/>
        <v>0</v>
      </c>
      <c r="AA516" s="54">
        <f t="shared" si="883"/>
        <v>0</v>
      </c>
      <c r="AB516" s="54">
        <f t="shared" si="884"/>
        <v>0</v>
      </c>
      <c r="AC516" s="55">
        <v>37</v>
      </c>
      <c r="AD516" s="54" t="e">
        <f t="shared" si="843"/>
        <v>#N/A</v>
      </c>
      <c r="AE516" s="12"/>
      <c r="AF516" s="12"/>
      <c r="AG516" s="12"/>
      <c r="AH516" s="54">
        <f t="shared" si="885"/>
        <v>0</v>
      </c>
      <c r="AI516" s="54">
        <f t="shared" si="886"/>
        <v>0</v>
      </c>
      <c r="AJ516" s="54">
        <f t="shared" si="887"/>
        <v>0</v>
      </c>
      <c r="AK516" s="54">
        <f t="shared" si="888"/>
        <v>0</v>
      </c>
      <c r="AL516" s="54">
        <f t="shared" si="889"/>
        <v>0</v>
      </c>
      <c r="AM516" s="54">
        <f t="shared" si="890"/>
        <v>0</v>
      </c>
      <c r="AN516" s="54">
        <f t="shared" si="891"/>
        <v>0</v>
      </c>
      <c r="AO516" s="54">
        <f t="shared" si="892"/>
        <v>0</v>
      </c>
      <c r="AP516" s="54">
        <f t="shared" si="893"/>
        <v>0</v>
      </c>
      <c r="AQ516" s="54" t="e">
        <f t="shared" si="894"/>
        <v>#DIV/0!</v>
      </c>
      <c r="AR516" s="58">
        <f t="shared" si="895"/>
        <v>0</v>
      </c>
      <c r="AS516" s="1">
        <f t="shared" si="896"/>
        <v>0</v>
      </c>
      <c r="AT516" s="1">
        <f t="shared" si="897"/>
        <v>0</v>
      </c>
      <c r="AU516" s="1">
        <f t="shared" si="898"/>
        <v>0</v>
      </c>
      <c r="AV516" s="1">
        <f t="shared" si="899"/>
        <v>0</v>
      </c>
      <c r="AW516" s="1">
        <f t="shared" si="900"/>
        <v>0</v>
      </c>
      <c r="AX516" s="1">
        <f t="shared" si="901"/>
        <v>0</v>
      </c>
      <c r="AY516" s="1" t="str">
        <f t="shared" si="863"/>
        <v/>
      </c>
      <c r="AZ516" s="1" t="b">
        <f t="shared" si="864"/>
        <v>1</v>
      </c>
      <c r="BA516" s="1" t="str">
        <f t="shared" si="865"/>
        <v/>
      </c>
      <c r="BB516" s="1" t="str">
        <f t="shared" si="866"/>
        <v/>
      </c>
    </row>
    <row r="517" spans="1:54" ht="12.75" customHeight="1">
      <c r="A517" s="178"/>
      <c r="B517" s="55">
        <v>38</v>
      </c>
      <c r="C517" s="55"/>
      <c r="D517" s="54" t="e">
        <f>VLOOKUP((B517*10)+2,'Llistat de jugadors'!$S$3:$AQ$322,25,0)</f>
        <v>#N/A</v>
      </c>
      <c r="E517" s="13"/>
      <c r="F517" s="13"/>
      <c r="G517" s="13"/>
      <c r="H517" s="55">
        <f t="shared" si="868"/>
        <v>0</v>
      </c>
      <c r="I517" s="54">
        <f t="shared" si="869"/>
        <v>0</v>
      </c>
      <c r="J517" s="54">
        <f t="shared" si="870"/>
        <v>0</v>
      </c>
      <c r="K517" s="54">
        <f t="shared" si="871"/>
        <v>0</v>
      </c>
      <c r="L517" s="54">
        <f t="shared" si="872"/>
        <v>0</v>
      </c>
      <c r="M517" s="54">
        <f t="shared" si="873"/>
        <v>0</v>
      </c>
      <c r="N517" s="54">
        <f t="shared" si="874"/>
        <v>0</v>
      </c>
      <c r="O517" s="54">
        <f t="shared" si="875"/>
        <v>0</v>
      </c>
      <c r="P517" s="55">
        <v>38</v>
      </c>
      <c r="Q517" s="54" t="e">
        <f t="shared" si="876"/>
        <v>#N/A</v>
      </c>
      <c r="R517" s="12"/>
      <c r="S517" s="12"/>
      <c r="T517" s="12"/>
      <c r="U517" s="54">
        <f t="shared" si="877"/>
        <v>0</v>
      </c>
      <c r="V517" s="54">
        <f t="shared" si="878"/>
        <v>0</v>
      </c>
      <c r="W517" s="54">
        <f t="shared" si="879"/>
        <v>0</v>
      </c>
      <c r="X517" s="54">
        <f t="shared" si="880"/>
        <v>0</v>
      </c>
      <c r="Y517" s="54">
        <f t="shared" si="881"/>
        <v>0</v>
      </c>
      <c r="Z517" s="54">
        <f t="shared" si="882"/>
        <v>0</v>
      </c>
      <c r="AA517" s="54">
        <f t="shared" si="883"/>
        <v>0</v>
      </c>
      <c r="AB517" s="54">
        <f t="shared" si="884"/>
        <v>0</v>
      </c>
      <c r="AC517" s="55">
        <v>38</v>
      </c>
      <c r="AD517" s="54" t="e">
        <f t="shared" si="843"/>
        <v>#N/A</v>
      </c>
      <c r="AE517" s="12"/>
      <c r="AF517" s="12"/>
      <c r="AG517" s="12"/>
      <c r="AH517" s="54">
        <f t="shared" si="885"/>
        <v>0</v>
      </c>
      <c r="AI517" s="54">
        <f t="shared" si="886"/>
        <v>0</v>
      </c>
      <c r="AJ517" s="54">
        <f t="shared" si="887"/>
        <v>0</v>
      </c>
      <c r="AK517" s="54">
        <f t="shared" si="888"/>
        <v>0</v>
      </c>
      <c r="AL517" s="54">
        <f t="shared" si="889"/>
        <v>0</v>
      </c>
      <c r="AM517" s="54">
        <f t="shared" si="890"/>
        <v>0</v>
      </c>
      <c r="AN517" s="54">
        <f t="shared" si="891"/>
        <v>0</v>
      </c>
      <c r="AO517" s="54">
        <f t="shared" si="892"/>
        <v>0</v>
      </c>
      <c r="AP517" s="54">
        <f t="shared" si="893"/>
        <v>0</v>
      </c>
      <c r="AQ517" s="54" t="e">
        <f t="shared" si="894"/>
        <v>#DIV/0!</v>
      </c>
      <c r="AR517" s="58">
        <f t="shared" si="895"/>
        <v>0</v>
      </c>
      <c r="AS517" s="1">
        <f t="shared" si="896"/>
        <v>0</v>
      </c>
      <c r="AT517" s="1">
        <f t="shared" si="897"/>
        <v>0</v>
      </c>
      <c r="AU517" s="1">
        <f t="shared" si="898"/>
        <v>0</v>
      </c>
      <c r="AV517" s="1">
        <f t="shared" si="899"/>
        <v>0</v>
      </c>
      <c r="AW517" s="1">
        <f t="shared" si="900"/>
        <v>0</v>
      </c>
      <c r="AX517" s="1">
        <f t="shared" si="901"/>
        <v>0</v>
      </c>
      <c r="AY517" s="1" t="str">
        <f t="shared" si="863"/>
        <v/>
      </c>
      <c r="AZ517" s="1" t="b">
        <f t="shared" si="864"/>
        <v>1</v>
      </c>
      <c r="BA517" s="1" t="str">
        <f t="shared" si="865"/>
        <v/>
      </c>
      <c r="BB517" s="1" t="str">
        <f t="shared" si="866"/>
        <v/>
      </c>
    </row>
    <row r="518" spans="1:54" ht="12.75" customHeight="1">
      <c r="A518" s="178"/>
      <c r="B518" s="55">
        <v>39</v>
      </c>
      <c r="C518" s="55"/>
      <c r="D518" s="54" t="e">
        <f>VLOOKUP((B518*10)+2,'Llistat de jugadors'!$S$3:$AQ$322,25,0)</f>
        <v>#N/A</v>
      </c>
      <c r="E518" s="13"/>
      <c r="F518" s="13"/>
      <c r="G518" s="13"/>
      <c r="H518" s="55">
        <f t="shared" si="868"/>
        <v>0</v>
      </c>
      <c r="I518" s="54">
        <f t="shared" si="869"/>
        <v>0</v>
      </c>
      <c r="J518" s="54">
        <f t="shared" si="870"/>
        <v>0</v>
      </c>
      <c r="K518" s="54">
        <f t="shared" si="871"/>
        <v>0</v>
      </c>
      <c r="L518" s="54">
        <f t="shared" si="872"/>
        <v>0</v>
      </c>
      <c r="M518" s="54">
        <f t="shared" si="873"/>
        <v>0</v>
      </c>
      <c r="N518" s="54">
        <f t="shared" si="874"/>
        <v>0</v>
      </c>
      <c r="O518" s="54">
        <f t="shared" si="875"/>
        <v>0</v>
      </c>
      <c r="P518" s="55">
        <v>39</v>
      </c>
      <c r="Q518" s="54" t="e">
        <f t="shared" si="876"/>
        <v>#N/A</v>
      </c>
      <c r="R518" s="12"/>
      <c r="S518" s="12"/>
      <c r="T518" s="12"/>
      <c r="U518" s="54">
        <f t="shared" si="877"/>
        <v>0</v>
      </c>
      <c r="V518" s="54">
        <f t="shared" si="878"/>
        <v>0</v>
      </c>
      <c r="W518" s="54">
        <f t="shared" si="879"/>
        <v>0</v>
      </c>
      <c r="X518" s="54">
        <f t="shared" si="880"/>
        <v>0</v>
      </c>
      <c r="Y518" s="54">
        <f t="shared" si="881"/>
        <v>0</v>
      </c>
      <c r="Z518" s="54">
        <f t="shared" si="882"/>
        <v>0</v>
      </c>
      <c r="AA518" s="54">
        <f t="shared" si="883"/>
        <v>0</v>
      </c>
      <c r="AB518" s="54">
        <f t="shared" si="884"/>
        <v>0</v>
      </c>
      <c r="AC518" s="55">
        <v>39</v>
      </c>
      <c r="AD518" s="54" t="e">
        <f t="shared" si="843"/>
        <v>#N/A</v>
      </c>
      <c r="AE518" s="12"/>
      <c r="AF518" s="12"/>
      <c r="AG518" s="12"/>
      <c r="AH518" s="54">
        <f t="shared" si="885"/>
        <v>0</v>
      </c>
      <c r="AI518" s="54">
        <f t="shared" si="886"/>
        <v>0</v>
      </c>
      <c r="AJ518" s="54">
        <f t="shared" si="887"/>
        <v>0</v>
      </c>
      <c r="AK518" s="54">
        <f t="shared" si="888"/>
        <v>0</v>
      </c>
      <c r="AL518" s="54">
        <f t="shared" si="889"/>
        <v>0</v>
      </c>
      <c r="AM518" s="54">
        <f t="shared" si="890"/>
        <v>0</v>
      </c>
      <c r="AN518" s="54">
        <f t="shared" si="891"/>
        <v>0</v>
      </c>
      <c r="AO518" s="54">
        <f t="shared" si="892"/>
        <v>0</v>
      </c>
      <c r="AP518" s="54">
        <f t="shared" si="893"/>
        <v>0</v>
      </c>
      <c r="AQ518" s="54" t="e">
        <f t="shared" si="894"/>
        <v>#DIV/0!</v>
      </c>
      <c r="AR518" s="58">
        <f t="shared" si="895"/>
        <v>0</v>
      </c>
      <c r="AS518" s="1">
        <f t="shared" si="896"/>
        <v>0</v>
      </c>
      <c r="AT518" s="1">
        <f t="shared" si="897"/>
        <v>0</v>
      </c>
      <c r="AU518" s="1">
        <f t="shared" si="898"/>
        <v>0</v>
      </c>
      <c r="AV518" s="1">
        <f t="shared" si="899"/>
        <v>0</v>
      </c>
      <c r="AW518" s="1">
        <f t="shared" si="900"/>
        <v>0</v>
      </c>
      <c r="AX518" s="1">
        <f t="shared" si="901"/>
        <v>0</v>
      </c>
      <c r="AY518" s="1" t="str">
        <f t="shared" si="863"/>
        <v/>
      </c>
      <c r="AZ518" s="1" t="b">
        <f t="shared" si="864"/>
        <v>1</v>
      </c>
      <c r="BA518" s="1" t="str">
        <f t="shared" si="865"/>
        <v/>
      </c>
      <c r="BB518" s="1" t="str">
        <f t="shared" si="866"/>
        <v/>
      </c>
    </row>
    <row r="519" spans="1:54" ht="12.75" customHeight="1">
      <c r="A519" s="179"/>
      <c r="B519" s="55">
        <v>40</v>
      </c>
      <c r="C519" s="55"/>
      <c r="D519" s="54" t="e">
        <f>VLOOKUP((B519*10)+2,'Llistat de jugadors'!$S$3:$AQ$322,25,0)</f>
        <v>#N/A</v>
      </c>
      <c r="E519" s="13"/>
      <c r="F519" s="13"/>
      <c r="G519" s="13"/>
      <c r="H519" s="55">
        <f t="shared" si="868"/>
        <v>0</v>
      </c>
      <c r="I519" s="54">
        <f t="shared" si="869"/>
        <v>0</v>
      </c>
      <c r="J519" s="54">
        <f t="shared" si="870"/>
        <v>0</v>
      </c>
      <c r="K519" s="54">
        <f t="shared" si="871"/>
        <v>0</v>
      </c>
      <c r="L519" s="54">
        <f t="shared" si="872"/>
        <v>0</v>
      </c>
      <c r="M519" s="54">
        <f t="shared" si="873"/>
        <v>0</v>
      </c>
      <c r="N519" s="54">
        <f t="shared" si="874"/>
        <v>0</v>
      </c>
      <c r="O519" s="54">
        <f t="shared" si="875"/>
        <v>0</v>
      </c>
      <c r="P519" s="55">
        <v>40</v>
      </c>
      <c r="Q519" s="54" t="e">
        <f t="shared" si="876"/>
        <v>#N/A</v>
      </c>
      <c r="R519" s="12"/>
      <c r="S519" s="12"/>
      <c r="T519" s="12"/>
      <c r="U519" s="54">
        <f t="shared" si="877"/>
        <v>0</v>
      </c>
      <c r="V519" s="54">
        <f t="shared" si="878"/>
        <v>0</v>
      </c>
      <c r="W519" s="54">
        <f t="shared" si="879"/>
        <v>0</v>
      </c>
      <c r="X519" s="54">
        <f t="shared" si="880"/>
        <v>0</v>
      </c>
      <c r="Y519" s="54">
        <f t="shared" si="881"/>
        <v>0</v>
      </c>
      <c r="Z519" s="54">
        <f t="shared" si="882"/>
        <v>0</v>
      </c>
      <c r="AA519" s="54">
        <f t="shared" si="883"/>
        <v>0</v>
      </c>
      <c r="AB519" s="54">
        <f t="shared" si="884"/>
        <v>0</v>
      </c>
      <c r="AC519" s="55">
        <v>40</v>
      </c>
      <c r="AD519" s="54" t="e">
        <f t="shared" si="843"/>
        <v>#N/A</v>
      </c>
      <c r="AE519" s="12"/>
      <c r="AF519" s="12"/>
      <c r="AG519" s="12"/>
      <c r="AH519" s="54">
        <f t="shared" si="885"/>
        <v>0</v>
      </c>
      <c r="AI519" s="54">
        <f t="shared" si="886"/>
        <v>0</v>
      </c>
      <c r="AJ519" s="54">
        <f t="shared" si="887"/>
        <v>0</v>
      </c>
      <c r="AK519" s="54">
        <f t="shared" si="888"/>
        <v>0</v>
      </c>
      <c r="AL519" s="54">
        <f t="shared" si="889"/>
        <v>0</v>
      </c>
      <c r="AM519" s="54">
        <f t="shared" si="890"/>
        <v>0</v>
      </c>
      <c r="AN519" s="54">
        <f t="shared" si="891"/>
        <v>0</v>
      </c>
      <c r="AO519" s="54">
        <f t="shared" si="892"/>
        <v>0</v>
      </c>
      <c r="AP519" s="54">
        <f t="shared" si="893"/>
        <v>0</v>
      </c>
      <c r="AQ519" s="54" t="e">
        <f t="shared" si="894"/>
        <v>#DIV/0!</v>
      </c>
      <c r="AR519" s="58">
        <f t="shared" si="895"/>
        <v>0</v>
      </c>
      <c r="AS519" s="1">
        <f t="shared" si="896"/>
        <v>0</v>
      </c>
      <c r="AT519" s="1">
        <f t="shared" si="897"/>
        <v>0</v>
      </c>
      <c r="AU519" s="1">
        <f t="shared" si="898"/>
        <v>0</v>
      </c>
      <c r="AV519" s="1">
        <f t="shared" si="899"/>
        <v>0</v>
      </c>
      <c r="AW519" s="1">
        <f t="shared" si="900"/>
        <v>0</v>
      </c>
      <c r="AX519" s="1">
        <f t="shared" si="901"/>
        <v>0</v>
      </c>
      <c r="AY519" s="1" t="str">
        <f t="shared" si="863"/>
        <v/>
      </c>
      <c r="AZ519" s="1" t="b">
        <f t="shared" si="864"/>
        <v>1</v>
      </c>
      <c r="BA519" s="1" t="str">
        <f t="shared" si="865"/>
        <v/>
      </c>
      <c r="BB519" s="1" t="str">
        <f t="shared" si="866"/>
        <v/>
      </c>
    </row>
    <row r="520" spans="1:54" ht="59.25">
      <c r="A520" s="56"/>
      <c r="B520" s="51" t="s">
        <v>312</v>
      </c>
      <c r="C520" s="51"/>
      <c r="D520" s="192">
        <v>1</v>
      </c>
      <c r="E520" s="192"/>
      <c r="F520" s="192"/>
      <c r="G520" s="192"/>
      <c r="H520" s="192"/>
      <c r="I520" s="131"/>
      <c r="J520" s="131"/>
      <c r="K520" s="131"/>
      <c r="L520" s="131"/>
      <c r="M520" s="131"/>
      <c r="N520" s="131"/>
      <c r="O520" s="52"/>
      <c r="P520" s="192">
        <v>2</v>
      </c>
      <c r="Q520" s="192"/>
      <c r="R520" s="192"/>
      <c r="S520" s="192"/>
      <c r="T520" s="192"/>
      <c r="U520" s="192"/>
      <c r="V520" s="54"/>
      <c r="W520" s="53"/>
      <c r="X520" s="53"/>
      <c r="Y520" s="53"/>
      <c r="Z520" s="52"/>
      <c r="AA520" s="52"/>
      <c r="AB520" s="52"/>
      <c r="AC520" s="192">
        <v>3</v>
      </c>
      <c r="AD520" s="192"/>
      <c r="AE520" s="192"/>
      <c r="AF520" s="192"/>
      <c r="AG520" s="192"/>
      <c r="AH520" s="19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7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>
      <c r="A521" s="180"/>
      <c r="B521" s="183" t="s">
        <v>313</v>
      </c>
      <c r="C521" s="181" t="s">
        <v>314</v>
      </c>
      <c r="D521" s="183" t="s">
        <v>330</v>
      </c>
      <c r="E521" s="193" t="s">
        <v>316</v>
      </c>
      <c r="F521" s="193"/>
      <c r="G521" s="193"/>
      <c r="H521" s="193"/>
      <c r="I521" s="129"/>
      <c r="J521" s="129"/>
      <c r="K521" s="129"/>
      <c r="L521" s="54"/>
      <c r="M521" s="54"/>
      <c r="N521" s="54"/>
      <c r="O521" s="54"/>
      <c r="P521" s="183" t="s">
        <v>313</v>
      </c>
      <c r="Q521" s="183" t="s">
        <v>330</v>
      </c>
      <c r="R521" s="183" t="s">
        <v>316</v>
      </c>
      <c r="S521" s="183"/>
      <c r="T521" s="183"/>
      <c r="U521" s="183"/>
      <c r="V521" s="54">
        <f t="shared" si="867"/>
        <v>0</v>
      </c>
      <c r="W521" s="54"/>
      <c r="X521" s="54"/>
      <c r="Y521" s="54"/>
      <c r="Z521" s="54"/>
      <c r="AA521" s="54"/>
      <c r="AB521" s="54"/>
      <c r="AC521" s="183" t="s">
        <v>313</v>
      </c>
      <c r="AD521" s="183" t="s">
        <v>330</v>
      </c>
      <c r="AE521" s="183" t="s">
        <v>316</v>
      </c>
      <c r="AF521" s="183"/>
      <c r="AG521" s="183"/>
      <c r="AH521" s="183"/>
      <c r="AI521" s="54"/>
      <c r="AJ521" s="54"/>
      <c r="AK521" s="54"/>
      <c r="AL521" s="54"/>
      <c r="AM521" s="54"/>
      <c r="AN521" s="54"/>
      <c r="AO521" s="54"/>
      <c r="AP521" s="54"/>
      <c r="AQ521" s="54"/>
      <c r="AR521" s="58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>
      <c r="A522" s="180"/>
      <c r="B522" s="183"/>
      <c r="C522" s="182"/>
      <c r="D522" s="183"/>
      <c r="E522" s="130">
        <v>1</v>
      </c>
      <c r="F522" s="130">
        <v>2</v>
      </c>
      <c r="G522" s="130">
        <v>3</v>
      </c>
      <c r="H522" s="129" t="s">
        <v>318</v>
      </c>
      <c r="I522" s="129"/>
      <c r="J522" s="129"/>
      <c r="K522" s="129"/>
      <c r="L522" s="54"/>
      <c r="M522" s="54"/>
      <c r="N522" s="54"/>
      <c r="O522" s="54"/>
      <c r="P522" s="183"/>
      <c r="Q522" s="183"/>
      <c r="R522" s="129">
        <v>1</v>
      </c>
      <c r="S522" s="129">
        <v>2</v>
      </c>
      <c r="T522" s="129">
        <v>3</v>
      </c>
      <c r="U522" s="129" t="s">
        <v>318</v>
      </c>
      <c r="V522" s="54">
        <f t="shared" si="867"/>
        <v>0</v>
      </c>
      <c r="W522" s="54"/>
      <c r="X522" s="54"/>
      <c r="Y522" s="54"/>
      <c r="Z522" s="54"/>
      <c r="AA522" s="54"/>
      <c r="AB522" s="54"/>
      <c r="AC522" s="183"/>
      <c r="AD522" s="183"/>
      <c r="AE522" s="129">
        <v>1</v>
      </c>
      <c r="AF522" s="129">
        <v>2</v>
      </c>
      <c r="AG522" s="129">
        <v>3</v>
      </c>
      <c r="AH522" s="129" t="s">
        <v>318</v>
      </c>
      <c r="AI522" s="54"/>
      <c r="AJ522" s="54"/>
      <c r="AK522" s="54"/>
      <c r="AL522" s="54"/>
      <c r="AM522" s="54"/>
      <c r="AN522" s="54"/>
      <c r="AO522" s="54"/>
      <c r="AP522" s="54"/>
      <c r="AQ522" s="54"/>
      <c r="AR522" s="58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ht="12.75" customHeight="1">
      <c r="A523" s="177" t="s">
        <v>331</v>
      </c>
      <c r="B523" s="55">
        <v>1</v>
      </c>
      <c r="C523" s="55">
        <v>1</v>
      </c>
      <c r="D523" s="54" t="e">
        <f>VLOOKUP((B523*10)+3,'Llistat de jugadors'!$S$3:$AQ$322,25,0)</f>
        <v>#N/A</v>
      </c>
      <c r="E523" s="12"/>
      <c r="F523" s="12"/>
      <c r="G523" s="12"/>
      <c r="H523" s="55">
        <f t="shared" ref="H523:H552" si="902">E523+F523+G523</f>
        <v>0</v>
      </c>
      <c r="I523" s="54">
        <f t="shared" ref="I523:I552" si="903">COUNTIF(E523:G523,10)</f>
        <v>0</v>
      </c>
      <c r="J523" s="54">
        <f t="shared" ref="J523:J552" si="904">COUNTIF(E523:G523,6)</f>
        <v>0</v>
      </c>
      <c r="K523" s="54">
        <f t="shared" ref="K523:K552" si="905">COUNTIF(E523:G523,4)</f>
        <v>0</v>
      </c>
      <c r="L523" s="54">
        <f t="shared" ref="L523:L552" si="906">COUNTIF(E523:G523,3)</f>
        <v>0</v>
      </c>
      <c r="M523" s="54">
        <f t="shared" ref="M523:M552" si="907">COUNTIF(E523:G523,2)</f>
        <v>0</v>
      </c>
      <c r="N523" s="54">
        <f t="shared" ref="N523:N552" si="908">COUNTIF(E523:G523,1)</f>
        <v>0</v>
      </c>
      <c r="O523" s="54">
        <f t="shared" ref="O523:O552" si="909">COUNTIF(E523:G523,0)</f>
        <v>0</v>
      </c>
      <c r="P523" s="55">
        <v>1</v>
      </c>
      <c r="Q523" s="54" t="e">
        <f t="shared" ref="Q523:Q552" si="910">D523</f>
        <v>#N/A</v>
      </c>
      <c r="R523" s="12"/>
      <c r="S523" s="12"/>
      <c r="T523" s="12"/>
      <c r="U523" s="54">
        <f t="shared" ref="U523:U552" si="911">R523+S523+T523</f>
        <v>0</v>
      </c>
      <c r="V523" s="54">
        <f t="shared" si="867"/>
        <v>0</v>
      </c>
      <c r="W523" s="54">
        <f>COUNTIF($R$5:$T$5,6)</f>
        <v>0</v>
      </c>
      <c r="X523" s="54">
        <f>COUNTIF($R$5:$T$5,4)</f>
        <v>1</v>
      </c>
      <c r="Y523" s="54">
        <f t="shared" ref="Y523:Y552" si="912">COUNTIF(R523:T523,3)</f>
        <v>0</v>
      </c>
      <c r="Z523" s="54">
        <f t="shared" ref="Z523:Z552" si="913">COUNTIF(R523:T523,2)</f>
        <v>0</v>
      </c>
      <c r="AA523" s="54">
        <f t="shared" ref="AA523:AA552" si="914">COUNTIF(R523:T523,1)</f>
        <v>0</v>
      </c>
      <c r="AB523" s="54">
        <f t="shared" ref="AB523:AB552" si="915">COUNTIF(R523:T523,0)</f>
        <v>0</v>
      </c>
      <c r="AC523" s="55">
        <v>1</v>
      </c>
      <c r="AD523" s="54" t="e">
        <f t="shared" ref="AD523:AD562" si="916">Q523</f>
        <v>#N/A</v>
      </c>
      <c r="AE523" s="12"/>
      <c r="AF523" s="12"/>
      <c r="AG523" s="12"/>
      <c r="AH523" s="54">
        <f t="shared" ref="AH523:AH552" si="917">AE523+AF523+AG523</f>
        <v>0</v>
      </c>
      <c r="AI523" s="54">
        <f t="shared" ref="AI523:AI552" si="918">COUNTIF(AE523:AG523,10)</f>
        <v>0</v>
      </c>
      <c r="AJ523" s="54">
        <f t="shared" ref="AJ523:AJ552" si="919">COUNTIF(AE523:AG523,6)</f>
        <v>0</v>
      </c>
      <c r="AK523" s="54">
        <f t="shared" ref="AK523:AK552" si="920">COUNTIF(AE523:AG523,4)</f>
        <v>0</v>
      </c>
      <c r="AL523" s="54">
        <f t="shared" ref="AL523:AL552" si="921">COUNTIF(AE523:AG523,3)</f>
        <v>0</v>
      </c>
      <c r="AM523" s="54">
        <f t="shared" ref="AM523:AM552" si="922">COUNTIF(AE523:AG523,2)</f>
        <v>0</v>
      </c>
      <c r="AN523" s="54">
        <f t="shared" ref="AN523:AN552" si="923">COUNTIF(AE523:AG523,1)</f>
        <v>0</v>
      </c>
      <c r="AO523" s="54">
        <f t="shared" ref="AO523:AO552" si="924">COUNTIF(AE523:AG523,0)</f>
        <v>0</v>
      </c>
      <c r="AP523" s="54">
        <f t="shared" ref="AP523:AP552" si="925">H523+U523+AH523</f>
        <v>0</v>
      </c>
      <c r="AQ523" s="54" t="e">
        <f t="shared" ref="AQ523:AQ552" si="926">AVERAGE(E523:G523,R523:T523,AE523:AG523)</f>
        <v>#DIV/0!</v>
      </c>
      <c r="AR523" s="58">
        <f t="shared" ref="AR523:AR552" si="927">I523+V523+AI523</f>
        <v>0</v>
      </c>
      <c r="AS523" s="1">
        <f t="shared" ref="AS523:AS552" si="928">J523+W523+AJ523</f>
        <v>0</v>
      </c>
      <c r="AT523" s="1">
        <f t="shared" ref="AT523:AT552" si="929">K523+X523+AK523</f>
        <v>1</v>
      </c>
      <c r="AU523" s="1">
        <f t="shared" ref="AU523:AU552" si="930">L523+Y523+AL523</f>
        <v>0</v>
      </c>
      <c r="AV523" s="1">
        <f t="shared" ref="AV523:AV552" si="931">M523+Z523+AM523</f>
        <v>0</v>
      </c>
      <c r="AW523" s="1">
        <f t="shared" ref="AW523:AW552" si="932">N523+AA523+AN523</f>
        <v>0</v>
      </c>
      <c r="AX523" s="1">
        <f t="shared" ref="AX523:AX552" si="933">O523+AB523+AO523</f>
        <v>0</v>
      </c>
      <c r="AY523" s="1" t="str">
        <f t="shared" si="863"/>
        <v/>
      </c>
      <c r="AZ523" s="1" t="b">
        <f t="shared" si="864"/>
        <v>1</v>
      </c>
      <c r="BA523" s="1" t="str">
        <f t="shared" si="865"/>
        <v/>
      </c>
      <c r="BB523" s="1" t="str">
        <f t="shared" si="866"/>
        <v/>
      </c>
    </row>
    <row r="524" spans="1:54" ht="12.75" customHeight="1">
      <c r="A524" s="178"/>
      <c r="B524" s="55">
        <v>2</v>
      </c>
      <c r="C524" s="55">
        <v>2</v>
      </c>
      <c r="D524" s="54" t="e">
        <f>VLOOKUP((B524*10)+3,'Llistat de jugadors'!$S$3:$AQ$322,25,0)</f>
        <v>#N/A</v>
      </c>
      <c r="E524" s="12"/>
      <c r="F524" s="12"/>
      <c r="G524" s="12"/>
      <c r="H524" s="55">
        <f t="shared" si="902"/>
        <v>0</v>
      </c>
      <c r="I524" s="54">
        <f t="shared" si="903"/>
        <v>0</v>
      </c>
      <c r="J524" s="54">
        <f t="shared" si="904"/>
        <v>0</v>
      </c>
      <c r="K524" s="54">
        <f t="shared" si="905"/>
        <v>0</v>
      </c>
      <c r="L524" s="54">
        <f t="shared" si="906"/>
        <v>0</v>
      </c>
      <c r="M524" s="54">
        <f t="shared" si="907"/>
        <v>0</v>
      </c>
      <c r="N524" s="54">
        <f t="shared" si="908"/>
        <v>0</v>
      </c>
      <c r="O524" s="54">
        <f t="shared" si="909"/>
        <v>0</v>
      </c>
      <c r="P524" s="55">
        <v>2</v>
      </c>
      <c r="Q524" s="54" t="e">
        <f t="shared" si="910"/>
        <v>#N/A</v>
      </c>
      <c r="R524" s="12"/>
      <c r="S524" s="12"/>
      <c r="T524" s="12"/>
      <c r="U524" s="54">
        <f t="shared" si="911"/>
        <v>0</v>
      </c>
      <c r="V524" s="54">
        <f t="shared" si="867"/>
        <v>0</v>
      </c>
      <c r="W524" s="54">
        <f t="shared" ref="W524:W552" si="934">COUNTIF(R524:T524,6)</f>
        <v>0</v>
      </c>
      <c r="X524" s="54">
        <f t="shared" ref="X524:X552" si="935">COUNTIF(R524:T524,4)</f>
        <v>0</v>
      </c>
      <c r="Y524" s="54">
        <f t="shared" si="912"/>
        <v>0</v>
      </c>
      <c r="Z524" s="54">
        <f t="shared" si="913"/>
        <v>0</v>
      </c>
      <c r="AA524" s="54">
        <f t="shared" si="914"/>
        <v>0</v>
      </c>
      <c r="AB524" s="54">
        <f t="shared" si="915"/>
        <v>0</v>
      </c>
      <c r="AC524" s="55">
        <v>2</v>
      </c>
      <c r="AD524" s="54" t="e">
        <f t="shared" si="916"/>
        <v>#N/A</v>
      </c>
      <c r="AE524" s="12"/>
      <c r="AF524" s="12"/>
      <c r="AG524" s="12"/>
      <c r="AH524" s="54">
        <f t="shared" si="917"/>
        <v>0</v>
      </c>
      <c r="AI524" s="54">
        <f t="shared" si="918"/>
        <v>0</v>
      </c>
      <c r="AJ524" s="54">
        <f t="shared" si="919"/>
        <v>0</v>
      </c>
      <c r="AK524" s="54">
        <f t="shared" si="920"/>
        <v>0</v>
      </c>
      <c r="AL524" s="54">
        <f t="shared" si="921"/>
        <v>0</v>
      </c>
      <c r="AM524" s="54">
        <f t="shared" si="922"/>
        <v>0</v>
      </c>
      <c r="AN524" s="54">
        <f t="shared" si="923"/>
        <v>0</v>
      </c>
      <c r="AO524" s="54">
        <f t="shared" si="924"/>
        <v>0</v>
      </c>
      <c r="AP524" s="54">
        <f t="shared" si="925"/>
        <v>0</v>
      </c>
      <c r="AQ524" s="54" t="e">
        <f t="shared" si="926"/>
        <v>#DIV/0!</v>
      </c>
      <c r="AR524" s="58">
        <f t="shared" si="927"/>
        <v>0</v>
      </c>
      <c r="AS524" s="1">
        <f t="shared" si="928"/>
        <v>0</v>
      </c>
      <c r="AT524" s="1">
        <f t="shared" si="929"/>
        <v>0</v>
      </c>
      <c r="AU524" s="1">
        <f t="shared" si="930"/>
        <v>0</v>
      </c>
      <c r="AV524" s="1">
        <f t="shared" si="931"/>
        <v>0</v>
      </c>
      <c r="AW524" s="1">
        <f t="shared" si="932"/>
        <v>0</v>
      </c>
      <c r="AX524" s="1">
        <f t="shared" si="933"/>
        <v>0</v>
      </c>
      <c r="AY524" s="1" t="str">
        <f t="shared" si="863"/>
        <v/>
      </c>
      <c r="AZ524" s="1" t="b">
        <f t="shared" si="864"/>
        <v>1</v>
      </c>
      <c r="BA524" s="1" t="str">
        <f t="shared" si="865"/>
        <v/>
      </c>
      <c r="BB524" s="1" t="str">
        <f t="shared" si="866"/>
        <v/>
      </c>
    </row>
    <row r="525" spans="1:54" ht="12.75" customHeight="1">
      <c r="A525" s="178"/>
      <c r="B525" s="55">
        <v>3</v>
      </c>
      <c r="C525" s="55">
        <v>3</v>
      </c>
      <c r="D525" s="54" t="e">
        <f>VLOOKUP((B525*10)+3,'Llistat de jugadors'!$S$3:$AQ$322,25,0)</f>
        <v>#N/A</v>
      </c>
      <c r="E525" s="12"/>
      <c r="F525" s="12"/>
      <c r="G525" s="12"/>
      <c r="H525" s="55">
        <f t="shared" si="902"/>
        <v>0</v>
      </c>
      <c r="I525" s="54">
        <f t="shared" si="903"/>
        <v>0</v>
      </c>
      <c r="J525" s="54">
        <f t="shared" si="904"/>
        <v>0</v>
      </c>
      <c r="K525" s="54">
        <f t="shared" si="905"/>
        <v>0</v>
      </c>
      <c r="L525" s="54">
        <f t="shared" si="906"/>
        <v>0</v>
      </c>
      <c r="M525" s="54">
        <f t="shared" si="907"/>
        <v>0</v>
      </c>
      <c r="N525" s="54">
        <f t="shared" si="908"/>
        <v>0</v>
      </c>
      <c r="O525" s="54">
        <f t="shared" si="909"/>
        <v>0</v>
      </c>
      <c r="P525" s="55">
        <v>3</v>
      </c>
      <c r="Q525" s="54" t="e">
        <f t="shared" si="910"/>
        <v>#N/A</v>
      </c>
      <c r="R525" s="12"/>
      <c r="S525" s="12"/>
      <c r="T525" s="12"/>
      <c r="U525" s="54">
        <f t="shared" si="911"/>
        <v>0</v>
      </c>
      <c r="V525" s="54">
        <f t="shared" si="867"/>
        <v>0</v>
      </c>
      <c r="W525" s="54">
        <f t="shared" si="934"/>
        <v>0</v>
      </c>
      <c r="X525" s="54">
        <f t="shared" si="935"/>
        <v>0</v>
      </c>
      <c r="Y525" s="54">
        <f t="shared" si="912"/>
        <v>0</v>
      </c>
      <c r="Z525" s="54">
        <f t="shared" si="913"/>
        <v>0</v>
      </c>
      <c r="AA525" s="54">
        <f t="shared" si="914"/>
        <v>0</v>
      </c>
      <c r="AB525" s="54">
        <f t="shared" si="915"/>
        <v>0</v>
      </c>
      <c r="AC525" s="55">
        <v>3</v>
      </c>
      <c r="AD525" s="54" t="e">
        <f t="shared" si="916"/>
        <v>#N/A</v>
      </c>
      <c r="AE525" s="12"/>
      <c r="AF525" s="12"/>
      <c r="AG525" s="12"/>
      <c r="AH525" s="54">
        <f t="shared" si="917"/>
        <v>0</v>
      </c>
      <c r="AI525" s="54">
        <f t="shared" si="918"/>
        <v>0</v>
      </c>
      <c r="AJ525" s="54">
        <f t="shared" si="919"/>
        <v>0</v>
      </c>
      <c r="AK525" s="54">
        <f t="shared" si="920"/>
        <v>0</v>
      </c>
      <c r="AL525" s="54">
        <f t="shared" si="921"/>
        <v>0</v>
      </c>
      <c r="AM525" s="54">
        <f t="shared" si="922"/>
        <v>0</v>
      </c>
      <c r="AN525" s="54">
        <f t="shared" si="923"/>
        <v>0</v>
      </c>
      <c r="AO525" s="54">
        <f t="shared" si="924"/>
        <v>0</v>
      </c>
      <c r="AP525" s="54">
        <f t="shared" si="925"/>
        <v>0</v>
      </c>
      <c r="AQ525" s="54" t="e">
        <f t="shared" si="926"/>
        <v>#DIV/0!</v>
      </c>
      <c r="AR525" s="58">
        <f t="shared" si="927"/>
        <v>0</v>
      </c>
      <c r="AS525" s="1">
        <f t="shared" si="928"/>
        <v>0</v>
      </c>
      <c r="AT525" s="1">
        <f t="shared" si="929"/>
        <v>0</v>
      </c>
      <c r="AU525" s="1">
        <f t="shared" si="930"/>
        <v>0</v>
      </c>
      <c r="AV525" s="1">
        <f t="shared" si="931"/>
        <v>0</v>
      </c>
      <c r="AW525" s="1">
        <f t="shared" si="932"/>
        <v>0</v>
      </c>
      <c r="AX525" s="1">
        <f t="shared" si="933"/>
        <v>0</v>
      </c>
      <c r="AY525" s="1" t="str">
        <f t="shared" si="863"/>
        <v/>
      </c>
      <c r="AZ525" s="1" t="b">
        <f t="shared" si="864"/>
        <v>1</v>
      </c>
      <c r="BA525" s="1" t="str">
        <f t="shared" si="865"/>
        <v/>
      </c>
      <c r="BB525" s="1" t="str">
        <f t="shared" si="866"/>
        <v/>
      </c>
    </row>
    <row r="526" spans="1:54" ht="12.75" customHeight="1">
      <c r="A526" s="178"/>
      <c r="B526" s="55">
        <v>4</v>
      </c>
      <c r="C526" s="55">
        <v>4</v>
      </c>
      <c r="D526" s="54" t="e">
        <f>VLOOKUP((B526*10)+3,'Llistat de jugadors'!$S$3:$AQ$322,25,0)</f>
        <v>#N/A</v>
      </c>
      <c r="E526" s="12"/>
      <c r="F526" s="12"/>
      <c r="G526" s="12"/>
      <c r="H526" s="55">
        <f t="shared" si="902"/>
        <v>0</v>
      </c>
      <c r="I526" s="54">
        <f t="shared" si="903"/>
        <v>0</v>
      </c>
      <c r="J526" s="54">
        <f t="shared" si="904"/>
        <v>0</v>
      </c>
      <c r="K526" s="54">
        <f t="shared" si="905"/>
        <v>0</v>
      </c>
      <c r="L526" s="54">
        <f t="shared" si="906"/>
        <v>0</v>
      </c>
      <c r="M526" s="54">
        <f t="shared" si="907"/>
        <v>0</v>
      </c>
      <c r="N526" s="54">
        <f t="shared" si="908"/>
        <v>0</v>
      </c>
      <c r="O526" s="54">
        <f t="shared" si="909"/>
        <v>0</v>
      </c>
      <c r="P526" s="55">
        <v>4</v>
      </c>
      <c r="Q526" s="54" t="e">
        <f t="shared" si="910"/>
        <v>#N/A</v>
      </c>
      <c r="R526" s="12"/>
      <c r="S526" s="12"/>
      <c r="T526" s="12"/>
      <c r="U526" s="54">
        <f t="shared" si="911"/>
        <v>0</v>
      </c>
      <c r="V526" s="54">
        <f t="shared" si="867"/>
        <v>0</v>
      </c>
      <c r="W526" s="54">
        <f t="shared" si="934"/>
        <v>0</v>
      </c>
      <c r="X526" s="54">
        <f t="shared" si="935"/>
        <v>0</v>
      </c>
      <c r="Y526" s="54">
        <f t="shared" si="912"/>
        <v>0</v>
      </c>
      <c r="Z526" s="54">
        <f t="shared" si="913"/>
        <v>0</v>
      </c>
      <c r="AA526" s="54">
        <f t="shared" si="914"/>
        <v>0</v>
      </c>
      <c r="AB526" s="54">
        <f t="shared" si="915"/>
        <v>0</v>
      </c>
      <c r="AC526" s="55">
        <v>4</v>
      </c>
      <c r="AD526" s="54" t="e">
        <f t="shared" si="916"/>
        <v>#N/A</v>
      </c>
      <c r="AE526" s="12"/>
      <c r="AF526" s="12"/>
      <c r="AG526" s="12"/>
      <c r="AH526" s="54">
        <f t="shared" si="917"/>
        <v>0</v>
      </c>
      <c r="AI526" s="54">
        <f t="shared" si="918"/>
        <v>0</v>
      </c>
      <c r="AJ526" s="54">
        <f t="shared" si="919"/>
        <v>0</v>
      </c>
      <c r="AK526" s="54">
        <f t="shared" si="920"/>
        <v>0</v>
      </c>
      <c r="AL526" s="54">
        <f t="shared" si="921"/>
        <v>0</v>
      </c>
      <c r="AM526" s="54">
        <f t="shared" si="922"/>
        <v>0</v>
      </c>
      <c r="AN526" s="54">
        <f t="shared" si="923"/>
        <v>0</v>
      </c>
      <c r="AO526" s="54">
        <f t="shared" si="924"/>
        <v>0</v>
      </c>
      <c r="AP526" s="54">
        <f t="shared" si="925"/>
        <v>0</v>
      </c>
      <c r="AQ526" s="54" t="e">
        <f t="shared" si="926"/>
        <v>#DIV/0!</v>
      </c>
      <c r="AR526" s="58">
        <f t="shared" si="927"/>
        <v>0</v>
      </c>
      <c r="AS526" s="1">
        <f t="shared" si="928"/>
        <v>0</v>
      </c>
      <c r="AT526" s="1">
        <f t="shared" si="929"/>
        <v>0</v>
      </c>
      <c r="AU526" s="1">
        <f t="shared" si="930"/>
        <v>0</v>
      </c>
      <c r="AV526" s="1">
        <f t="shared" si="931"/>
        <v>0</v>
      </c>
      <c r="AW526" s="1">
        <f t="shared" si="932"/>
        <v>0</v>
      </c>
      <c r="AX526" s="1">
        <f t="shared" si="933"/>
        <v>0</v>
      </c>
      <c r="AY526" s="1" t="str">
        <f t="shared" si="863"/>
        <v/>
      </c>
      <c r="AZ526" s="1" t="b">
        <f t="shared" si="864"/>
        <v>1</v>
      </c>
      <c r="BA526" s="1" t="str">
        <f t="shared" si="865"/>
        <v/>
      </c>
      <c r="BB526" s="1" t="str">
        <f t="shared" si="866"/>
        <v/>
      </c>
    </row>
    <row r="527" spans="1:54" ht="12.75" customHeight="1">
      <c r="A527" s="178"/>
      <c r="B527" s="55">
        <v>5</v>
      </c>
      <c r="C527" s="55">
        <v>5</v>
      </c>
      <c r="D527" s="54" t="e">
        <f>VLOOKUP((B527*10)+3,'Llistat de jugadors'!$S$3:$AQ$322,25,0)</f>
        <v>#N/A</v>
      </c>
      <c r="E527" s="13"/>
      <c r="F527" s="13"/>
      <c r="G527" s="13"/>
      <c r="H527" s="55">
        <f t="shared" si="902"/>
        <v>0</v>
      </c>
      <c r="I527" s="54">
        <f t="shared" si="903"/>
        <v>0</v>
      </c>
      <c r="J527" s="54">
        <f t="shared" si="904"/>
        <v>0</v>
      </c>
      <c r="K527" s="54">
        <f t="shared" si="905"/>
        <v>0</v>
      </c>
      <c r="L527" s="54">
        <f t="shared" si="906"/>
        <v>0</v>
      </c>
      <c r="M527" s="54">
        <f t="shared" si="907"/>
        <v>0</v>
      </c>
      <c r="N527" s="54">
        <f t="shared" si="908"/>
        <v>0</v>
      </c>
      <c r="O527" s="54">
        <f t="shared" si="909"/>
        <v>0</v>
      </c>
      <c r="P527" s="55">
        <v>5</v>
      </c>
      <c r="Q527" s="54" t="e">
        <f t="shared" si="910"/>
        <v>#N/A</v>
      </c>
      <c r="R527" s="12"/>
      <c r="S527" s="12"/>
      <c r="T527" s="12"/>
      <c r="U527" s="54">
        <f t="shared" si="911"/>
        <v>0</v>
      </c>
      <c r="V527" s="54">
        <f t="shared" si="867"/>
        <v>0</v>
      </c>
      <c r="W527" s="54">
        <f t="shared" si="934"/>
        <v>0</v>
      </c>
      <c r="X527" s="54">
        <f t="shared" si="935"/>
        <v>0</v>
      </c>
      <c r="Y527" s="54">
        <f t="shared" si="912"/>
        <v>0</v>
      </c>
      <c r="Z527" s="54">
        <f t="shared" si="913"/>
        <v>0</v>
      </c>
      <c r="AA527" s="54">
        <f t="shared" si="914"/>
        <v>0</v>
      </c>
      <c r="AB527" s="54">
        <f t="shared" si="915"/>
        <v>0</v>
      </c>
      <c r="AC527" s="55">
        <v>5</v>
      </c>
      <c r="AD527" s="54" t="e">
        <f t="shared" si="916"/>
        <v>#N/A</v>
      </c>
      <c r="AE527" s="12"/>
      <c r="AF527" s="12"/>
      <c r="AG527" s="12"/>
      <c r="AH527" s="54">
        <f t="shared" si="917"/>
        <v>0</v>
      </c>
      <c r="AI527" s="54">
        <f t="shared" si="918"/>
        <v>0</v>
      </c>
      <c r="AJ527" s="54">
        <f t="shared" si="919"/>
        <v>0</v>
      </c>
      <c r="AK527" s="54">
        <f t="shared" si="920"/>
        <v>0</v>
      </c>
      <c r="AL527" s="54">
        <f t="shared" si="921"/>
        <v>0</v>
      </c>
      <c r="AM527" s="54">
        <f t="shared" si="922"/>
        <v>0</v>
      </c>
      <c r="AN527" s="54">
        <f t="shared" si="923"/>
        <v>0</v>
      </c>
      <c r="AO527" s="54">
        <f t="shared" si="924"/>
        <v>0</v>
      </c>
      <c r="AP527" s="54">
        <f t="shared" si="925"/>
        <v>0</v>
      </c>
      <c r="AQ527" s="54" t="e">
        <f t="shared" si="926"/>
        <v>#DIV/0!</v>
      </c>
      <c r="AR527" s="58">
        <f t="shared" si="927"/>
        <v>0</v>
      </c>
      <c r="AS527" s="1">
        <f t="shared" si="928"/>
        <v>0</v>
      </c>
      <c r="AT527" s="1">
        <f t="shared" si="929"/>
        <v>0</v>
      </c>
      <c r="AU527" s="1">
        <f t="shared" si="930"/>
        <v>0</v>
      </c>
      <c r="AV527" s="1">
        <f t="shared" si="931"/>
        <v>0</v>
      </c>
      <c r="AW527" s="1">
        <f t="shared" si="932"/>
        <v>0</v>
      </c>
      <c r="AX527" s="1">
        <f t="shared" si="933"/>
        <v>0</v>
      </c>
      <c r="AY527" s="1" t="str">
        <f t="shared" si="863"/>
        <v/>
      </c>
      <c r="AZ527" s="1" t="b">
        <f t="shared" si="864"/>
        <v>1</v>
      </c>
      <c r="BA527" s="1" t="str">
        <f t="shared" si="865"/>
        <v/>
      </c>
      <c r="BB527" s="1" t="str">
        <f t="shared" si="866"/>
        <v/>
      </c>
    </row>
    <row r="528" spans="1:54" ht="12.75" customHeight="1">
      <c r="A528" s="178"/>
      <c r="B528" s="55">
        <v>6</v>
      </c>
      <c r="C528" s="55">
        <v>6</v>
      </c>
      <c r="D528" s="54" t="e">
        <f>VLOOKUP((B528*10)+3,'Llistat de jugadors'!$S$3:$AQ$322,25,0)</f>
        <v>#N/A</v>
      </c>
      <c r="E528" s="13"/>
      <c r="F528" s="13"/>
      <c r="G528" s="13"/>
      <c r="H528" s="55">
        <f t="shared" si="902"/>
        <v>0</v>
      </c>
      <c r="I528" s="54">
        <f t="shared" si="903"/>
        <v>0</v>
      </c>
      <c r="J528" s="54">
        <f t="shared" si="904"/>
        <v>0</v>
      </c>
      <c r="K528" s="54">
        <f t="shared" si="905"/>
        <v>0</v>
      </c>
      <c r="L528" s="54">
        <f t="shared" si="906"/>
        <v>0</v>
      </c>
      <c r="M528" s="54">
        <f t="shared" si="907"/>
        <v>0</v>
      </c>
      <c r="N528" s="54">
        <f t="shared" si="908"/>
        <v>0</v>
      </c>
      <c r="O528" s="54">
        <f t="shared" si="909"/>
        <v>0</v>
      </c>
      <c r="P528" s="55">
        <v>6</v>
      </c>
      <c r="Q528" s="54" t="e">
        <f t="shared" si="910"/>
        <v>#N/A</v>
      </c>
      <c r="R528" s="12"/>
      <c r="S528" s="12"/>
      <c r="T528" s="12"/>
      <c r="U528" s="54">
        <f t="shared" si="911"/>
        <v>0</v>
      </c>
      <c r="V528" s="54">
        <f t="shared" si="867"/>
        <v>0</v>
      </c>
      <c r="W528" s="54">
        <f t="shared" si="934"/>
        <v>0</v>
      </c>
      <c r="X528" s="54">
        <f t="shared" si="935"/>
        <v>0</v>
      </c>
      <c r="Y528" s="54">
        <f t="shared" si="912"/>
        <v>0</v>
      </c>
      <c r="Z528" s="54">
        <f t="shared" si="913"/>
        <v>0</v>
      </c>
      <c r="AA528" s="54">
        <f t="shared" si="914"/>
        <v>0</v>
      </c>
      <c r="AB528" s="54">
        <f t="shared" si="915"/>
        <v>0</v>
      </c>
      <c r="AC528" s="55">
        <v>6</v>
      </c>
      <c r="AD528" s="54" t="e">
        <f t="shared" si="916"/>
        <v>#N/A</v>
      </c>
      <c r="AE528" s="12"/>
      <c r="AF528" s="12"/>
      <c r="AG528" s="12"/>
      <c r="AH528" s="54">
        <f t="shared" si="917"/>
        <v>0</v>
      </c>
      <c r="AI528" s="54">
        <f t="shared" si="918"/>
        <v>0</v>
      </c>
      <c r="AJ528" s="54">
        <f t="shared" si="919"/>
        <v>0</v>
      </c>
      <c r="AK528" s="54">
        <f t="shared" si="920"/>
        <v>0</v>
      </c>
      <c r="AL528" s="54">
        <f t="shared" si="921"/>
        <v>0</v>
      </c>
      <c r="AM528" s="54">
        <f t="shared" si="922"/>
        <v>0</v>
      </c>
      <c r="AN528" s="54">
        <f t="shared" si="923"/>
        <v>0</v>
      </c>
      <c r="AO528" s="54">
        <f t="shared" si="924"/>
        <v>0</v>
      </c>
      <c r="AP528" s="54">
        <f t="shared" si="925"/>
        <v>0</v>
      </c>
      <c r="AQ528" s="54" t="e">
        <f t="shared" si="926"/>
        <v>#DIV/0!</v>
      </c>
      <c r="AR528" s="58">
        <f t="shared" si="927"/>
        <v>0</v>
      </c>
      <c r="AS528" s="1">
        <f t="shared" si="928"/>
        <v>0</v>
      </c>
      <c r="AT528" s="1">
        <f t="shared" si="929"/>
        <v>0</v>
      </c>
      <c r="AU528" s="1">
        <f t="shared" si="930"/>
        <v>0</v>
      </c>
      <c r="AV528" s="1">
        <f t="shared" si="931"/>
        <v>0</v>
      </c>
      <c r="AW528" s="1">
        <f t="shared" si="932"/>
        <v>0</v>
      </c>
      <c r="AX528" s="1">
        <f t="shared" si="933"/>
        <v>0</v>
      </c>
      <c r="AY528" s="1" t="str">
        <f t="shared" si="863"/>
        <v/>
      </c>
      <c r="AZ528" s="1" t="b">
        <f t="shared" si="864"/>
        <v>1</v>
      </c>
      <c r="BA528" s="1" t="str">
        <f t="shared" si="865"/>
        <v/>
      </c>
      <c r="BB528" s="1" t="str">
        <f t="shared" si="866"/>
        <v/>
      </c>
    </row>
    <row r="529" spans="1:54" ht="12.75" customHeight="1">
      <c r="A529" s="178"/>
      <c r="B529" s="55">
        <v>7</v>
      </c>
      <c r="C529" s="55">
        <v>7</v>
      </c>
      <c r="D529" s="54" t="e">
        <f>VLOOKUP((B529*10)+3,'Llistat de jugadors'!$S$3:$AQ$322,25,0)</f>
        <v>#N/A</v>
      </c>
      <c r="E529" s="13"/>
      <c r="F529" s="13"/>
      <c r="G529" s="13"/>
      <c r="H529" s="55">
        <f t="shared" si="902"/>
        <v>0</v>
      </c>
      <c r="I529" s="54">
        <f t="shared" si="903"/>
        <v>0</v>
      </c>
      <c r="J529" s="54">
        <f t="shared" si="904"/>
        <v>0</v>
      </c>
      <c r="K529" s="54">
        <f t="shared" si="905"/>
        <v>0</v>
      </c>
      <c r="L529" s="54">
        <f t="shared" si="906"/>
        <v>0</v>
      </c>
      <c r="M529" s="54">
        <f t="shared" si="907"/>
        <v>0</v>
      </c>
      <c r="N529" s="54">
        <f t="shared" si="908"/>
        <v>0</v>
      </c>
      <c r="O529" s="54">
        <f t="shared" si="909"/>
        <v>0</v>
      </c>
      <c r="P529" s="55">
        <v>7</v>
      </c>
      <c r="Q529" s="54" t="e">
        <f t="shared" si="910"/>
        <v>#N/A</v>
      </c>
      <c r="R529" s="12"/>
      <c r="S529" s="12"/>
      <c r="T529" s="12"/>
      <c r="U529" s="54">
        <f t="shared" si="911"/>
        <v>0</v>
      </c>
      <c r="V529" s="54">
        <f t="shared" si="867"/>
        <v>0</v>
      </c>
      <c r="W529" s="54">
        <f t="shared" si="934"/>
        <v>0</v>
      </c>
      <c r="X529" s="54">
        <f t="shared" si="935"/>
        <v>0</v>
      </c>
      <c r="Y529" s="54">
        <f t="shared" si="912"/>
        <v>0</v>
      </c>
      <c r="Z529" s="54">
        <f t="shared" si="913"/>
        <v>0</v>
      </c>
      <c r="AA529" s="54">
        <f t="shared" si="914"/>
        <v>0</v>
      </c>
      <c r="AB529" s="54">
        <f t="shared" si="915"/>
        <v>0</v>
      </c>
      <c r="AC529" s="55">
        <v>7</v>
      </c>
      <c r="AD529" s="54" t="e">
        <f t="shared" si="916"/>
        <v>#N/A</v>
      </c>
      <c r="AE529" s="12"/>
      <c r="AF529" s="12"/>
      <c r="AG529" s="12"/>
      <c r="AH529" s="54">
        <f t="shared" si="917"/>
        <v>0</v>
      </c>
      <c r="AI529" s="54">
        <f t="shared" si="918"/>
        <v>0</v>
      </c>
      <c r="AJ529" s="54">
        <f t="shared" si="919"/>
        <v>0</v>
      </c>
      <c r="AK529" s="54">
        <f t="shared" si="920"/>
        <v>0</v>
      </c>
      <c r="AL529" s="54">
        <f t="shared" si="921"/>
        <v>0</v>
      </c>
      <c r="AM529" s="54">
        <f t="shared" si="922"/>
        <v>0</v>
      </c>
      <c r="AN529" s="54">
        <f t="shared" si="923"/>
        <v>0</v>
      </c>
      <c r="AO529" s="54">
        <f t="shared" si="924"/>
        <v>0</v>
      </c>
      <c r="AP529" s="54">
        <f t="shared" si="925"/>
        <v>0</v>
      </c>
      <c r="AQ529" s="54" t="e">
        <f t="shared" si="926"/>
        <v>#DIV/0!</v>
      </c>
      <c r="AR529" s="58">
        <f t="shared" si="927"/>
        <v>0</v>
      </c>
      <c r="AS529" s="1">
        <f t="shared" si="928"/>
        <v>0</v>
      </c>
      <c r="AT529" s="1">
        <f t="shared" si="929"/>
        <v>0</v>
      </c>
      <c r="AU529" s="1">
        <f t="shared" si="930"/>
        <v>0</v>
      </c>
      <c r="AV529" s="1">
        <f t="shared" si="931"/>
        <v>0</v>
      </c>
      <c r="AW529" s="1">
        <f t="shared" si="932"/>
        <v>0</v>
      </c>
      <c r="AX529" s="1">
        <f t="shared" si="933"/>
        <v>0</v>
      </c>
      <c r="AY529" s="1" t="str">
        <f t="shared" si="863"/>
        <v/>
      </c>
      <c r="AZ529" s="1" t="b">
        <f t="shared" si="864"/>
        <v>1</v>
      </c>
      <c r="BA529" s="1" t="str">
        <f t="shared" si="865"/>
        <v/>
      </c>
      <c r="BB529" s="1" t="str">
        <f t="shared" si="866"/>
        <v/>
      </c>
    </row>
    <row r="530" spans="1:54" ht="12.75" customHeight="1">
      <c r="A530" s="178"/>
      <c r="B530" s="55">
        <v>8</v>
      </c>
      <c r="C530" s="55">
        <v>8</v>
      </c>
      <c r="D530" s="54" t="e">
        <f>VLOOKUP((B530*10)+3,'Llistat de jugadors'!$S$3:$AQ$322,25,0)</f>
        <v>#N/A</v>
      </c>
      <c r="E530" s="13"/>
      <c r="F530" s="13"/>
      <c r="G530" s="13"/>
      <c r="H530" s="55">
        <f t="shared" si="902"/>
        <v>0</v>
      </c>
      <c r="I530" s="54">
        <f t="shared" si="903"/>
        <v>0</v>
      </c>
      <c r="J530" s="54">
        <f t="shared" si="904"/>
        <v>0</v>
      </c>
      <c r="K530" s="54">
        <f t="shared" si="905"/>
        <v>0</v>
      </c>
      <c r="L530" s="54">
        <f t="shared" si="906"/>
        <v>0</v>
      </c>
      <c r="M530" s="54">
        <f t="shared" si="907"/>
        <v>0</v>
      </c>
      <c r="N530" s="54">
        <f t="shared" si="908"/>
        <v>0</v>
      </c>
      <c r="O530" s="54">
        <f t="shared" si="909"/>
        <v>0</v>
      </c>
      <c r="P530" s="55">
        <v>8</v>
      </c>
      <c r="Q530" s="54" t="e">
        <f t="shared" si="910"/>
        <v>#N/A</v>
      </c>
      <c r="R530" s="12"/>
      <c r="S530" s="12"/>
      <c r="T530" s="12"/>
      <c r="U530" s="54">
        <f t="shared" si="911"/>
        <v>0</v>
      </c>
      <c r="V530" s="54">
        <f t="shared" si="867"/>
        <v>0</v>
      </c>
      <c r="W530" s="54">
        <f t="shared" si="934"/>
        <v>0</v>
      </c>
      <c r="X530" s="54">
        <f t="shared" si="935"/>
        <v>0</v>
      </c>
      <c r="Y530" s="54">
        <f t="shared" si="912"/>
        <v>0</v>
      </c>
      <c r="Z530" s="54">
        <f t="shared" si="913"/>
        <v>0</v>
      </c>
      <c r="AA530" s="54">
        <f t="shared" si="914"/>
        <v>0</v>
      </c>
      <c r="AB530" s="54">
        <f t="shared" si="915"/>
        <v>0</v>
      </c>
      <c r="AC530" s="55">
        <v>8</v>
      </c>
      <c r="AD530" s="54" t="e">
        <f t="shared" si="916"/>
        <v>#N/A</v>
      </c>
      <c r="AE530" s="12"/>
      <c r="AF530" s="12"/>
      <c r="AG530" s="12"/>
      <c r="AH530" s="54">
        <f t="shared" si="917"/>
        <v>0</v>
      </c>
      <c r="AI530" s="54">
        <f t="shared" si="918"/>
        <v>0</v>
      </c>
      <c r="AJ530" s="54">
        <f t="shared" si="919"/>
        <v>0</v>
      </c>
      <c r="AK530" s="54">
        <f t="shared" si="920"/>
        <v>0</v>
      </c>
      <c r="AL530" s="54">
        <f t="shared" si="921"/>
        <v>0</v>
      </c>
      <c r="AM530" s="54">
        <f t="shared" si="922"/>
        <v>0</v>
      </c>
      <c r="AN530" s="54">
        <f t="shared" si="923"/>
        <v>0</v>
      </c>
      <c r="AO530" s="54">
        <f t="shared" si="924"/>
        <v>0</v>
      </c>
      <c r="AP530" s="54">
        <f t="shared" si="925"/>
        <v>0</v>
      </c>
      <c r="AQ530" s="54" t="e">
        <f t="shared" si="926"/>
        <v>#DIV/0!</v>
      </c>
      <c r="AR530" s="58">
        <f t="shared" si="927"/>
        <v>0</v>
      </c>
      <c r="AS530" s="1">
        <f t="shared" si="928"/>
        <v>0</v>
      </c>
      <c r="AT530" s="1">
        <f t="shared" si="929"/>
        <v>0</v>
      </c>
      <c r="AU530" s="1">
        <f t="shared" si="930"/>
        <v>0</v>
      </c>
      <c r="AV530" s="1">
        <f t="shared" si="931"/>
        <v>0</v>
      </c>
      <c r="AW530" s="1">
        <f t="shared" si="932"/>
        <v>0</v>
      </c>
      <c r="AX530" s="1">
        <f t="shared" si="933"/>
        <v>0</v>
      </c>
      <c r="AY530" s="1" t="str">
        <f t="shared" si="863"/>
        <v/>
      </c>
      <c r="AZ530" s="1" t="b">
        <f t="shared" si="864"/>
        <v>1</v>
      </c>
      <c r="BA530" s="1" t="str">
        <f t="shared" si="865"/>
        <v/>
      </c>
      <c r="BB530" s="1" t="str">
        <f t="shared" si="866"/>
        <v/>
      </c>
    </row>
    <row r="531" spans="1:54" ht="12.75" customHeight="1">
      <c r="A531" s="178"/>
      <c r="B531" s="55">
        <v>9</v>
      </c>
      <c r="C531" s="55">
        <v>9</v>
      </c>
      <c r="D531" s="54" t="e">
        <f>VLOOKUP((B531*10)+3,'Llistat de jugadors'!$S$3:$AQ$322,25,0)</f>
        <v>#N/A</v>
      </c>
      <c r="E531" s="13"/>
      <c r="F531" s="13"/>
      <c r="G531" s="13"/>
      <c r="H531" s="55">
        <f t="shared" si="902"/>
        <v>0</v>
      </c>
      <c r="I531" s="54">
        <f t="shared" si="903"/>
        <v>0</v>
      </c>
      <c r="J531" s="54">
        <f t="shared" si="904"/>
        <v>0</v>
      </c>
      <c r="K531" s="54">
        <f t="shared" si="905"/>
        <v>0</v>
      </c>
      <c r="L531" s="54">
        <f t="shared" si="906"/>
        <v>0</v>
      </c>
      <c r="M531" s="54">
        <f t="shared" si="907"/>
        <v>0</v>
      </c>
      <c r="N531" s="54">
        <f t="shared" si="908"/>
        <v>0</v>
      </c>
      <c r="O531" s="54">
        <f t="shared" si="909"/>
        <v>0</v>
      </c>
      <c r="P531" s="55">
        <v>9</v>
      </c>
      <c r="Q531" s="54" t="e">
        <f t="shared" si="910"/>
        <v>#N/A</v>
      </c>
      <c r="R531" s="12"/>
      <c r="S531" s="12"/>
      <c r="T531" s="12"/>
      <c r="U531" s="54">
        <f t="shared" si="911"/>
        <v>0</v>
      </c>
      <c r="V531" s="54">
        <f t="shared" si="867"/>
        <v>0</v>
      </c>
      <c r="W531" s="54">
        <f t="shared" si="934"/>
        <v>0</v>
      </c>
      <c r="X531" s="54">
        <f t="shared" si="935"/>
        <v>0</v>
      </c>
      <c r="Y531" s="54">
        <f t="shared" si="912"/>
        <v>0</v>
      </c>
      <c r="Z531" s="54">
        <f t="shared" si="913"/>
        <v>0</v>
      </c>
      <c r="AA531" s="54">
        <f t="shared" si="914"/>
        <v>0</v>
      </c>
      <c r="AB531" s="54">
        <f t="shared" si="915"/>
        <v>0</v>
      </c>
      <c r="AC531" s="55">
        <v>9</v>
      </c>
      <c r="AD531" s="54" t="e">
        <f t="shared" si="916"/>
        <v>#N/A</v>
      </c>
      <c r="AE531" s="12"/>
      <c r="AF531" s="12"/>
      <c r="AG531" s="12"/>
      <c r="AH531" s="54">
        <f t="shared" si="917"/>
        <v>0</v>
      </c>
      <c r="AI531" s="54">
        <f t="shared" si="918"/>
        <v>0</v>
      </c>
      <c r="AJ531" s="54">
        <f t="shared" si="919"/>
        <v>0</v>
      </c>
      <c r="AK531" s="54">
        <f t="shared" si="920"/>
        <v>0</v>
      </c>
      <c r="AL531" s="54">
        <f t="shared" si="921"/>
        <v>0</v>
      </c>
      <c r="AM531" s="54">
        <f t="shared" si="922"/>
        <v>0</v>
      </c>
      <c r="AN531" s="54">
        <f t="shared" si="923"/>
        <v>0</v>
      </c>
      <c r="AO531" s="54">
        <f t="shared" si="924"/>
        <v>0</v>
      </c>
      <c r="AP531" s="54">
        <f t="shared" si="925"/>
        <v>0</v>
      </c>
      <c r="AQ531" s="54" t="e">
        <f t="shared" si="926"/>
        <v>#DIV/0!</v>
      </c>
      <c r="AR531" s="58">
        <f t="shared" si="927"/>
        <v>0</v>
      </c>
      <c r="AS531" s="1">
        <f t="shared" si="928"/>
        <v>0</v>
      </c>
      <c r="AT531" s="1">
        <f t="shared" si="929"/>
        <v>0</v>
      </c>
      <c r="AU531" s="1">
        <f t="shared" si="930"/>
        <v>0</v>
      </c>
      <c r="AV531" s="1">
        <f t="shared" si="931"/>
        <v>0</v>
      </c>
      <c r="AW531" s="1">
        <f t="shared" si="932"/>
        <v>0</v>
      </c>
      <c r="AX531" s="1">
        <f t="shared" si="933"/>
        <v>0</v>
      </c>
      <c r="AY531" s="1" t="str">
        <f t="shared" si="863"/>
        <v/>
      </c>
      <c r="AZ531" s="1" t="b">
        <f t="shared" si="864"/>
        <v>1</v>
      </c>
      <c r="BA531" s="1" t="str">
        <f t="shared" si="865"/>
        <v/>
      </c>
      <c r="BB531" s="1" t="str">
        <f t="shared" si="866"/>
        <v/>
      </c>
    </row>
    <row r="532" spans="1:54" ht="12.75" customHeight="1">
      <c r="A532" s="178"/>
      <c r="B532" s="55">
        <v>10</v>
      </c>
      <c r="C532" s="55">
        <v>10</v>
      </c>
      <c r="D532" s="54" t="e">
        <f>VLOOKUP((B532*10)+3,'Llistat de jugadors'!$S$3:$AQ$322,25,0)</f>
        <v>#N/A</v>
      </c>
      <c r="E532" s="13"/>
      <c r="F532" s="13"/>
      <c r="G532" s="13"/>
      <c r="H532" s="55">
        <f t="shared" si="902"/>
        <v>0</v>
      </c>
      <c r="I532" s="54">
        <f t="shared" si="903"/>
        <v>0</v>
      </c>
      <c r="J532" s="54">
        <f t="shared" si="904"/>
        <v>0</v>
      </c>
      <c r="K532" s="54">
        <f t="shared" si="905"/>
        <v>0</v>
      </c>
      <c r="L532" s="54">
        <f t="shared" si="906"/>
        <v>0</v>
      </c>
      <c r="M532" s="54">
        <f t="shared" si="907"/>
        <v>0</v>
      </c>
      <c r="N532" s="54">
        <f t="shared" si="908"/>
        <v>0</v>
      </c>
      <c r="O532" s="54">
        <f t="shared" si="909"/>
        <v>0</v>
      </c>
      <c r="P532" s="55">
        <v>10</v>
      </c>
      <c r="Q532" s="54" t="e">
        <f t="shared" si="910"/>
        <v>#N/A</v>
      </c>
      <c r="R532" s="12"/>
      <c r="S532" s="12"/>
      <c r="T532" s="12"/>
      <c r="U532" s="54">
        <f t="shared" si="911"/>
        <v>0</v>
      </c>
      <c r="V532" s="54">
        <f t="shared" si="867"/>
        <v>0</v>
      </c>
      <c r="W532" s="54">
        <f t="shared" si="934"/>
        <v>0</v>
      </c>
      <c r="X532" s="54">
        <f t="shared" si="935"/>
        <v>0</v>
      </c>
      <c r="Y532" s="54">
        <f t="shared" si="912"/>
        <v>0</v>
      </c>
      <c r="Z532" s="54">
        <f t="shared" si="913"/>
        <v>0</v>
      </c>
      <c r="AA532" s="54">
        <f t="shared" si="914"/>
        <v>0</v>
      </c>
      <c r="AB532" s="54">
        <f t="shared" si="915"/>
        <v>0</v>
      </c>
      <c r="AC532" s="55">
        <v>10</v>
      </c>
      <c r="AD532" s="54" t="e">
        <f t="shared" si="916"/>
        <v>#N/A</v>
      </c>
      <c r="AE532" s="12"/>
      <c r="AF532" s="12"/>
      <c r="AG532" s="12"/>
      <c r="AH532" s="54">
        <f t="shared" si="917"/>
        <v>0</v>
      </c>
      <c r="AI532" s="54">
        <f t="shared" si="918"/>
        <v>0</v>
      </c>
      <c r="AJ532" s="54">
        <f t="shared" si="919"/>
        <v>0</v>
      </c>
      <c r="AK532" s="54">
        <f t="shared" si="920"/>
        <v>0</v>
      </c>
      <c r="AL532" s="54">
        <f t="shared" si="921"/>
        <v>0</v>
      </c>
      <c r="AM532" s="54">
        <f t="shared" si="922"/>
        <v>0</v>
      </c>
      <c r="AN532" s="54">
        <f t="shared" si="923"/>
        <v>0</v>
      </c>
      <c r="AO532" s="54">
        <f t="shared" si="924"/>
        <v>0</v>
      </c>
      <c r="AP532" s="54">
        <f t="shared" si="925"/>
        <v>0</v>
      </c>
      <c r="AQ532" s="54" t="e">
        <f t="shared" si="926"/>
        <v>#DIV/0!</v>
      </c>
      <c r="AR532" s="58">
        <f t="shared" si="927"/>
        <v>0</v>
      </c>
      <c r="AS532" s="1">
        <f t="shared" si="928"/>
        <v>0</v>
      </c>
      <c r="AT532" s="1">
        <f t="shared" si="929"/>
        <v>0</v>
      </c>
      <c r="AU532" s="1">
        <f t="shared" si="930"/>
        <v>0</v>
      </c>
      <c r="AV532" s="1">
        <f t="shared" si="931"/>
        <v>0</v>
      </c>
      <c r="AW532" s="1">
        <f t="shared" si="932"/>
        <v>0</v>
      </c>
      <c r="AX532" s="1">
        <f t="shared" si="933"/>
        <v>0</v>
      </c>
      <c r="AY532" s="1" t="str">
        <f t="shared" si="863"/>
        <v/>
      </c>
      <c r="AZ532" s="1" t="b">
        <f t="shared" si="864"/>
        <v>1</v>
      </c>
      <c r="BA532" s="1" t="str">
        <f t="shared" si="865"/>
        <v/>
      </c>
      <c r="BB532" s="1" t="str">
        <f t="shared" si="866"/>
        <v/>
      </c>
    </row>
    <row r="533" spans="1:54" ht="12.75" customHeight="1">
      <c r="A533" s="178"/>
      <c r="B533" s="55">
        <v>11</v>
      </c>
      <c r="C533" s="55">
        <v>11</v>
      </c>
      <c r="D533" s="54" t="e">
        <f>VLOOKUP((B533*10)+3,'Llistat de jugadors'!$S$3:$AQ$322,25,0)</f>
        <v>#N/A</v>
      </c>
      <c r="E533" s="13"/>
      <c r="F533" s="13"/>
      <c r="G533" s="13"/>
      <c r="H533" s="55">
        <f t="shared" si="902"/>
        <v>0</v>
      </c>
      <c r="I533" s="54">
        <f t="shared" si="903"/>
        <v>0</v>
      </c>
      <c r="J533" s="54">
        <f t="shared" si="904"/>
        <v>0</v>
      </c>
      <c r="K533" s="54">
        <f t="shared" si="905"/>
        <v>0</v>
      </c>
      <c r="L533" s="54">
        <f t="shared" si="906"/>
        <v>0</v>
      </c>
      <c r="M533" s="54">
        <f t="shared" si="907"/>
        <v>0</v>
      </c>
      <c r="N533" s="54">
        <f t="shared" si="908"/>
        <v>0</v>
      </c>
      <c r="O533" s="54">
        <f t="shared" si="909"/>
        <v>0</v>
      </c>
      <c r="P533" s="55">
        <v>11</v>
      </c>
      <c r="Q533" s="54" t="e">
        <f t="shared" si="910"/>
        <v>#N/A</v>
      </c>
      <c r="R533" s="12"/>
      <c r="S533" s="12"/>
      <c r="T533" s="12"/>
      <c r="U533" s="54">
        <f t="shared" si="911"/>
        <v>0</v>
      </c>
      <c r="V533" s="54">
        <f t="shared" si="867"/>
        <v>0</v>
      </c>
      <c r="W533" s="54">
        <f t="shared" si="934"/>
        <v>0</v>
      </c>
      <c r="X533" s="54">
        <f t="shared" si="935"/>
        <v>0</v>
      </c>
      <c r="Y533" s="54">
        <f t="shared" si="912"/>
        <v>0</v>
      </c>
      <c r="Z533" s="54">
        <f t="shared" si="913"/>
        <v>0</v>
      </c>
      <c r="AA533" s="54">
        <f t="shared" si="914"/>
        <v>0</v>
      </c>
      <c r="AB533" s="54">
        <f t="shared" si="915"/>
        <v>0</v>
      </c>
      <c r="AC533" s="55">
        <v>11</v>
      </c>
      <c r="AD533" s="54" t="e">
        <f t="shared" si="916"/>
        <v>#N/A</v>
      </c>
      <c r="AE533" s="12"/>
      <c r="AF533" s="12"/>
      <c r="AG533" s="12"/>
      <c r="AH533" s="54">
        <f t="shared" si="917"/>
        <v>0</v>
      </c>
      <c r="AI533" s="54">
        <f t="shared" si="918"/>
        <v>0</v>
      </c>
      <c r="AJ533" s="54">
        <f t="shared" si="919"/>
        <v>0</v>
      </c>
      <c r="AK533" s="54">
        <f t="shared" si="920"/>
        <v>0</v>
      </c>
      <c r="AL533" s="54">
        <f t="shared" si="921"/>
        <v>0</v>
      </c>
      <c r="AM533" s="54">
        <f t="shared" si="922"/>
        <v>0</v>
      </c>
      <c r="AN533" s="54">
        <f t="shared" si="923"/>
        <v>0</v>
      </c>
      <c r="AO533" s="54">
        <f t="shared" si="924"/>
        <v>0</v>
      </c>
      <c r="AP533" s="54">
        <f t="shared" si="925"/>
        <v>0</v>
      </c>
      <c r="AQ533" s="54" t="e">
        <f t="shared" si="926"/>
        <v>#DIV/0!</v>
      </c>
      <c r="AR533" s="58">
        <f t="shared" si="927"/>
        <v>0</v>
      </c>
      <c r="AS533" s="1">
        <f t="shared" si="928"/>
        <v>0</v>
      </c>
      <c r="AT533" s="1">
        <f t="shared" si="929"/>
        <v>0</v>
      </c>
      <c r="AU533" s="1">
        <f t="shared" si="930"/>
        <v>0</v>
      </c>
      <c r="AV533" s="1">
        <f t="shared" si="931"/>
        <v>0</v>
      </c>
      <c r="AW533" s="1">
        <f t="shared" si="932"/>
        <v>0</v>
      </c>
      <c r="AX533" s="1">
        <f t="shared" si="933"/>
        <v>0</v>
      </c>
      <c r="AY533" s="1" t="str">
        <f t="shared" si="863"/>
        <v/>
      </c>
      <c r="AZ533" s="1" t="b">
        <f t="shared" si="864"/>
        <v>1</v>
      </c>
      <c r="BA533" s="1" t="str">
        <f t="shared" si="865"/>
        <v/>
      </c>
      <c r="BB533" s="1" t="str">
        <f t="shared" si="866"/>
        <v/>
      </c>
    </row>
    <row r="534" spans="1:54" ht="12.75" customHeight="1">
      <c r="A534" s="178"/>
      <c r="B534" s="55">
        <v>12</v>
      </c>
      <c r="C534" s="55">
        <v>12</v>
      </c>
      <c r="D534" s="54" t="e">
        <f>VLOOKUP((B534*10)+3,'Llistat de jugadors'!$S$3:$AQ$322,25,0)</f>
        <v>#N/A</v>
      </c>
      <c r="E534" s="13"/>
      <c r="F534" s="13"/>
      <c r="G534" s="13"/>
      <c r="H534" s="55">
        <f t="shared" si="902"/>
        <v>0</v>
      </c>
      <c r="I534" s="54">
        <f t="shared" si="903"/>
        <v>0</v>
      </c>
      <c r="J534" s="54">
        <f t="shared" si="904"/>
        <v>0</v>
      </c>
      <c r="K534" s="54">
        <f t="shared" si="905"/>
        <v>0</v>
      </c>
      <c r="L534" s="54">
        <f t="shared" si="906"/>
        <v>0</v>
      </c>
      <c r="M534" s="54">
        <f t="shared" si="907"/>
        <v>0</v>
      </c>
      <c r="N534" s="54">
        <f t="shared" si="908"/>
        <v>0</v>
      </c>
      <c r="O534" s="54">
        <f t="shared" si="909"/>
        <v>0</v>
      </c>
      <c r="P534" s="55">
        <v>12</v>
      </c>
      <c r="Q534" s="54" t="e">
        <f t="shared" si="910"/>
        <v>#N/A</v>
      </c>
      <c r="R534" s="12"/>
      <c r="S534" s="12"/>
      <c r="T534" s="12"/>
      <c r="U534" s="54">
        <f t="shared" si="911"/>
        <v>0</v>
      </c>
      <c r="V534" s="54">
        <f t="shared" si="867"/>
        <v>0</v>
      </c>
      <c r="W534" s="54">
        <f t="shared" si="934"/>
        <v>0</v>
      </c>
      <c r="X534" s="54">
        <f t="shared" si="935"/>
        <v>0</v>
      </c>
      <c r="Y534" s="54">
        <f t="shared" si="912"/>
        <v>0</v>
      </c>
      <c r="Z534" s="54">
        <f t="shared" si="913"/>
        <v>0</v>
      </c>
      <c r="AA534" s="54">
        <f t="shared" si="914"/>
        <v>0</v>
      </c>
      <c r="AB534" s="54">
        <f t="shared" si="915"/>
        <v>0</v>
      </c>
      <c r="AC534" s="55">
        <v>12</v>
      </c>
      <c r="AD534" s="54" t="e">
        <f t="shared" si="916"/>
        <v>#N/A</v>
      </c>
      <c r="AE534" s="12"/>
      <c r="AF534" s="12"/>
      <c r="AG534" s="12"/>
      <c r="AH534" s="54">
        <f t="shared" si="917"/>
        <v>0</v>
      </c>
      <c r="AI534" s="54">
        <f t="shared" si="918"/>
        <v>0</v>
      </c>
      <c r="AJ534" s="54">
        <f t="shared" si="919"/>
        <v>0</v>
      </c>
      <c r="AK534" s="54">
        <f t="shared" si="920"/>
        <v>0</v>
      </c>
      <c r="AL534" s="54">
        <f t="shared" si="921"/>
        <v>0</v>
      </c>
      <c r="AM534" s="54">
        <f t="shared" si="922"/>
        <v>0</v>
      </c>
      <c r="AN534" s="54">
        <f t="shared" si="923"/>
        <v>0</v>
      </c>
      <c r="AO534" s="54">
        <f t="shared" si="924"/>
        <v>0</v>
      </c>
      <c r="AP534" s="54">
        <f t="shared" si="925"/>
        <v>0</v>
      </c>
      <c r="AQ534" s="54" t="e">
        <f t="shared" si="926"/>
        <v>#DIV/0!</v>
      </c>
      <c r="AR534" s="58">
        <f t="shared" si="927"/>
        <v>0</v>
      </c>
      <c r="AS534" s="1">
        <f t="shared" si="928"/>
        <v>0</v>
      </c>
      <c r="AT534" s="1">
        <f t="shared" si="929"/>
        <v>0</v>
      </c>
      <c r="AU534" s="1">
        <f t="shared" si="930"/>
        <v>0</v>
      </c>
      <c r="AV534" s="1">
        <f t="shared" si="931"/>
        <v>0</v>
      </c>
      <c r="AW534" s="1">
        <f t="shared" si="932"/>
        <v>0</v>
      </c>
      <c r="AX534" s="1">
        <f t="shared" si="933"/>
        <v>0</v>
      </c>
      <c r="AY534" s="1" t="str">
        <f t="shared" si="863"/>
        <v/>
      </c>
      <c r="AZ534" s="1" t="b">
        <f t="shared" si="864"/>
        <v>1</v>
      </c>
      <c r="BA534" s="1" t="str">
        <f t="shared" si="865"/>
        <v/>
      </c>
      <c r="BB534" s="1" t="str">
        <f t="shared" si="866"/>
        <v/>
      </c>
    </row>
    <row r="535" spans="1:54" ht="12.75" customHeight="1">
      <c r="A535" s="178"/>
      <c r="B535" s="55">
        <v>13</v>
      </c>
      <c r="C535" s="55">
        <v>13</v>
      </c>
      <c r="D535" s="54" t="e">
        <f>VLOOKUP((B535*10)+3,'Llistat de jugadors'!$S$3:$AQ$322,25,0)</f>
        <v>#N/A</v>
      </c>
      <c r="E535" s="13"/>
      <c r="F535" s="13"/>
      <c r="G535" s="13"/>
      <c r="H535" s="55">
        <f t="shared" si="902"/>
        <v>0</v>
      </c>
      <c r="I535" s="54">
        <f t="shared" si="903"/>
        <v>0</v>
      </c>
      <c r="J535" s="54">
        <f t="shared" si="904"/>
        <v>0</v>
      </c>
      <c r="K535" s="54">
        <f t="shared" si="905"/>
        <v>0</v>
      </c>
      <c r="L535" s="54">
        <f t="shared" si="906"/>
        <v>0</v>
      </c>
      <c r="M535" s="54">
        <f t="shared" si="907"/>
        <v>0</v>
      </c>
      <c r="N535" s="54">
        <f t="shared" si="908"/>
        <v>0</v>
      </c>
      <c r="O535" s="54">
        <f t="shared" si="909"/>
        <v>0</v>
      </c>
      <c r="P535" s="55">
        <v>13</v>
      </c>
      <c r="Q535" s="54" t="e">
        <f t="shared" si="910"/>
        <v>#N/A</v>
      </c>
      <c r="R535" s="12"/>
      <c r="S535" s="12"/>
      <c r="T535" s="12"/>
      <c r="U535" s="54">
        <f t="shared" si="911"/>
        <v>0</v>
      </c>
      <c r="V535" s="54">
        <f t="shared" si="867"/>
        <v>0</v>
      </c>
      <c r="W535" s="54">
        <f t="shared" si="934"/>
        <v>0</v>
      </c>
      <c r="X535" s="54">
        <f t="shared" si="935"/>
        <v>0</v>
      </c>
      <c r="Y535" s="54">
        <f t="shared" si="912"/>
        <v>0</v>
      </c>
      <c r="Z535" s="54">
        <f t="shared" si="913"/>
        <v>0</v>
      </c>
      <c r="AA535" s="54">
        <f t="shared" si="914"/>
        <v>0</v>
      </c>
      <c r="AB535" s="54">
        <f t="shared" si="915"/>
        <v>0</v>
      </c>
      <c r="AC535" s="55">
        <v>13</v>
      </c>
      <c r="AD535" s="54" t="e">
        <f t="shared" si="916"/>
        <v>#N/A</v>
      </c>
      <c r="AE535" s="12"/>
      <c r="AF535" s="12"/>
      <c r="AG535" s="12"/>
      <c r="AH535" s="54">
        <f t="shared" si="917"/>
        <v>0</v>
      </c>
      <c r="AI535" s="54">
        <f t="shared" si="918"/>
        <v>0</v>
      </c>
      <c r="AJ535" s="54">
        <f t="shared" si="919"/>
        <v>0</v>
      </c>
      <c r="AK535" s="54">
        <f t="shared" si="920"/>
        <v>0</v>
      </c>
      <c r="AL535" s="54">
        <f t="shared" si="921"/>
        <v>0</v>
      </c>
      <c r="AM535" s="54">
        <f t="shared" si="922"/>
        <v>0</v>
      </c>
      <c r="AN535" s="54">
        <f t="shared" si="923"/>
        <v>0</v>
      </c>
      <c r="AO535" s="54">
        <f t="shared" si="924"/>
        <v>0</v>
      </c>
      <c r="AP535" s="54">
        <f t="shared" si="925"/>
        <v>0</v>
      </c>
      <c r="AQ535" s="54" t="e">
        <f t="shared" si="926"/>
        <v>#DIV/0!</v>
      </c>
      <c r="AR535" s="58">
        <f t="shared" si="927"/>
        <v>0</v>
      </c>
      <c r="AS535" s="1">
        <f t="shared" si="928"/>
        <v>0</v>
      </c>
      <c r="AT535" s="1">
        <f t="shared" si="929"/>
        <v>0</v>
      </c>
      <c r="AU535" s="1">
        <f t="shared" si="930"/>
        <v>0</v>
      </c>
      <c r="AV535" s="1">
        <f t="shared" si="931"/>
        <v>0</v>
      </c>
      <c r="AW535" s="1">
        <f t="shared" si="932"/>
        <v>0</v>
      </c>
      <c r="AX535" s="1">
        <f t="shared" si="933"/>
        <v>0</v>
      </c>
      <c r="AY535" s="1" t="str">
        <f t="shared" si="863"/>
        <v/>
      </c>
      <c r="AZ535" s="1" t="b">
        <f t="shared" si="864"/>
        <v>1</v>
      </c>
      <c r="BA535" s="1" t="str">
        <f t="shared" si="865"/>
        <v/>
      </c>
      <c r="BB535" s="1" t="str">
        <f t="shared" si="866"/>
        <v/>
      </c>
    </row>
    <row r="536" spans="1:54" ht="12.75" customHeight="1">
      <c r="A536" s="178"/>
      <c r="B536" s="55">
        <v>14</v>
      </c>
      <c r="C536" s="55">
        <v>14</v>
      </c>
      <c r="D536" s="54" t="e">
        <f>VLOOKUP((B536*10)+3,'Llistat de jugadors'!$S$3:$AQ$322,25,0)</f>
        <v>#N/A</v>
      </c>
      <c r="E536" s="13"/>
      <c r="F536" s="13"/>
      <c r="G536" s="13"/>
      <c r="H536" s="55">
        <f t="shared" si="902"/>
        <v>0</v>
      </c>
      <c r="I536" s="54">
        <f t="shared" si="903"/>
        <v>0</v>
      </c>
      <c r="J536" s="54">
        <f t="shared" si="904"/>
        <v>0</v>
      </c>
      <c r="K536" s="54">
        <f t="shared" si="905"/>
        <v>0</v>
      </c>
      <c r="L536" s="54">
        <f t="shared" si="906"/>
        <v>0</v>
      </c>
      <c r="M536" s="54">
        <f t="shared" si="907"/>
        <v>0</v>
      </c>
      <c r="N536" s="54">
        <f t="shared" si="908"/>
        <v>0</v>
      </c>
      <c r="O536" s="54">
        <f t="shared" si="909"/>
        <v>0</v>
      </c>
      <c r="P536" s="55">
        <v>14</v>
      </c>
      <c r="Q536" s="54" t="e">
        <f t="shared" si="910"/>
        <v>#N/A</v>
      </c>
      <c r="R536" s="12"/>
      <c r="S536" s="12"/>
      <c r="T536" s="12"/>
      <c r="U536" s="54">
        <f t="shared" si="911"/>
        <v>0</v>
      </c>
      <c r="V536" s="54">
        <f t="shared" si="867"/>
        <v>0</v>
      </c>
      <c r="W536" s="54">
        <f t="shared" si="934"/>
        <v>0</v>
      </c>
      <c r="X536" s="54">
        <f t="shared" si="935"/>
        <v>0</v>
      </c>
      <c r="Y536" s="54">
        <f t="shared" si="912"/>
        <v>0</v>
      </c>
      <c r="Z536" s="54">
        <f t="shared" si="913"/>
        <v>0</v>
      </c>
      <c r="AA536" s="54">
        <f t="shared" si="914"/>
        <v>0</v>
      </c>
      <c r="AB536" s="54">
        <f t="shared" si="915"/>
        <v>0</v>
      </c>
      <c r="AC536" s="55">
        <v>14</v>
      </c>
      <c r="AD536" s="54" t="e">
        <f t="shared" si="916"/>
        <v>#N/A</v>
      </c>
      <c r="AE536" s="12"/>
      <c r="AF536" s="12"/>
      <c r="AG536" s="12"/>
      <c r="AH536" s="54">
        <f t="shared" si="917"/>
        <v>0</v>
      </c>
      <c r="AI536" s="54">
        <f t="shared" si="918"/>
        <v>0</v>
      </c>
      <c r="AJ536" s="54">
        <f t="shared" si="919"/>
        <v>0</v>
      </c>
      <c r="AK536" s="54">
        <f t="shared" si="920"/>
        <v>0</v>
      </c>
      <c r="AL536" s="54">
        <f t="shared" si="921"/>
        <v>0</v>
      </c>
      <c r="AM536" s="54">
        <f t="shared" si="922"/>
        <v>0</v>
      </c>
      <c r="AN536" s="54">
        <f t="shared" si="923"/>
        <v>0</v>
      </c>
      <c r="AO536" s="54">
        <f t="shared" si="924"/>
        <v>0</v>
      </c>
      <c r="AP536" s="54">
        <f t="shared" si="925"/>
        <v>0</v>
      </c>
      <c r="AQ536" s="54" t="e">
        <f t="shared" si="926"/>
        <v>#DIV/0!</v>
      </c>
      <c r="AR536" s="58">
        <f t="shared" si="927"/>
        <v>0</v>
      </c>
      <c r="AS536" s="1">
        <f t="shared" si="928"/>
        <v>0</v>
      </c>
      <c r="AT536" s="1">
        <f t="shared" si="929"/>
        <v>0</v>
      </c>
      <c r="AU536" s="1">
        <f t="shared" si="930"/>
        <v>0</v>
      </c>
      <c r="AV536" s="1">
        <f t="shared" si="931"/>
        <v>0</v>
      </c>
      <c r="AW536" s="1">
        <f t="shared" si="932"/>
        <v>0</v>
      </c>
      <c r="AX536" s="1">
        <f t="shared" si="933"/>
        <v>0</v>
      </c>
      <c r="AY536" s="1" t="str">
        <f t="shared" si="863"/>
        <v/>
      </c>
      <c r="AZ536" s="1" t="b">
        <f t="shared" si="864"/>
        <v>1</v>
      </c>
      <c r="BA536" s="1" t="str">
        <f t="shared" si="865"/>
        <v/>
      </c>
      <c r="BB536" s="1" t="str">
        <f t="shared" si="866"/>
        <v/>
      </c>
    </row>
    <row r="537" spans="1:54" ht="12.75" customHeight="1">
      <c r="A537" s="178"/>
      <c r="B537" s="55">
        <v>15</v>
      </c>
      <c r="C537" s="55">
        <v>15</v>
      </c>
      <c r="D537" s="54" t="e">
        <f>VLOOKUP((B537*10)+3,'Llistat de jugadors'!$S$3:$AQ$322,25,0)</f>
        <v>#N/A</v>
      </c>
      <c r="E537" s="13"/>
      <c r="F537" s="13"/>
      <c r="G537" s="13"/>
      <c r="H537" s="55">
        <f t="shared" si="902"/>
        <v>0</v>
      </c>
      <c r="I537" s="54">
        <f t="shared" si="903"/>
        <v>0</v>
      </c>
      <c r="J537" s="54">
        <f t="shared" si="904"/>
        <v>0</v>
      </c>
      <c r="K537" s="54">
        <f t="shared" si="905"/>
        <v>0</v>
      </c>
      <c r="L537" s="54">
        <f t="shared" si="906"/>
        <v>0</v>
      </c>
      <c r="M537" s="54">
        <f t="shared" si="907"/>
        <v>0</v>
      </c>
      <c r="N537" s="54">
        <f t="shared" si="908"/>
        <v>0</v>
      </c>
      <c r="O537" s="54">
        <f t="shared" si="909"/>
        <v>0</v>
      </c>
      <c r="P537" s="55">
        <v>15</v>
      </c>
      <c r="Q537" s="54" t="e">
        <f t="shared" si="910"/>
        <v>#N/A</v>
      </c>
      <c r="R537" s="12"/>
      <c r="S537" s="12"/>
      <c r="T537" s="12"/>
      <c r="U537" s="54">
        <f t="shared" si="911"/>
        <v>0</v>
      </c>
      <c r="V537" s="54">
        <f t="shared" si="867"/>
        <v>0</v>
      </c>
      <c r="W537" s="54">
        <f t="shared" si="934"/>
        <v>0</v>
      </c>
      <c r="X537" s="54">
        <f t="shared" si="935"/>
        <v>0</v>
      </c>
      <c r="Y537" s="54">
        <f t="shared" si="912"/>
        <v>0</v>
      </c>
      <c r="Z537" s="54">
        <f t="shared" si="913"/>
        <v>0</v>
      </c>
      <c r="AA537" s="54">
        <f t="shared" si="914"/>
        <v>0</v>
      </c>
      <c r="AB537" s="54">
        <f t="shared" si="915"/>
        <v>0</v>
      </c>
      <c r="AC537" s="55">
        <v>15</v>
      </c>
      <c r="AD537" s="54" t="e">
        <f t="shared" si="916"/>
        <v>#N/A</v>
      </c>
      <c r="AE537" s="12"/>
      <c r="AF537" s="12"/>
      <c r="AG537" s="12"/>
      <c r="AH537" s="54">
        <f t="shared" si="917"/>
        <v>0</v>
      </c>
      <c r="AI537" s="54">
        <f t="shared" si="918"/>
        <v>0</v>
      </c>
      <c r="AJ537" s="54">
        <f t="shared" si="919"/>
        <v>0</v>
      </c>
      <c r="AK537" s="54">
        <f t="shared" si="920"/>
        <v>0</v>
      </c>
      <c r="AL537" s="54">
        <f t="shared" si="921"/>
        <v>0</v>
      </c>
      <c r="AM537" s="54">
        <f t="shared" si="922"/>
        <v>0</v>
      </c>
      <c r="AN537" s="54">
        <f t="shared" si="923"/>
        <v>0</v>
      </c>
      <c r="AO537" s="54">
        <f t="shared" si="924"/>
        <v>0</v>
      </c>
      <c r="AP537" s="54">
        <f t="shared" si="925"/>
        <v>0</v>
      </c>
      <c r="AQ537" s="54" t="e">
        <f t="shared" si="926"/>
        <v>#DIV/0!</v>
      </c>
      <c r="AR537" s="58">
        <f t="shared" si="927"/>
        <v>0</v>
      </c>
      <c r="AS537" s="1">
        <f t="shared" si="928"/>
        <v>0</v>
      </c>
      <c r="AT537" s="1">
        <f t="shared" si="929"/>
        <v>0</v>
      </c>
      <c r="AU537" s="1">
        <f t="shared" si="930"/>
        <v>0</v>
      </c>
      <c r="AV537" s="1">
        <f t="shared" si="931"/>
        <v>0</v>
      </c>
      <c r="AW537" s="1">
        <f t="shared" si="932"/>
        <v>0</v>
      </c>
      <c r="AX537" s="1">
        <f t="shared" si="933"/>
        <v>0</v>
      </c>
      <c r="AY537" s="1" t="str">
        <f t="shared" si="863"/>
        <v/>
      </c>
      <c r="AZ537" s="1" t="b">
        <f t="shared" si="864"/>
        <v>1</v>
      </c>
      <c r="BA537" s="1" t="str">
        <f t="shared" si="865"/>
        <v/>
      </c>
      <c r="BB537" s="1" t="str">
        <f t="shared" si="866"/>
        <v/>
      </c>
    </row>
    <row r="538" spans="1:54" ht="12.75" customHeight="1">
      <c r="A538" s="178"/>
      <c r="B538" s="55">
        <v>16</v>
      </c>
      <c r="C538" s="55">
        <v>16</v>
      </c>
      <c r="D538" s="54" t="e">
        <f>VLOOKUP((B538*10)+3,'Llistat de jugadors'!$S$3:$AQ$322,25,0)</f>
        <v>#N/A</v>
      </c>
      <c r="E538" s="13"/>
      <c r="F538" s="13"/>
      <c r="G538" s="13"/>
      <c r="H538" s="55">
        <f t="shared" si="902"/>
        <v>0</v>
      </c>
      <c r="I538" s="54">
        <f t="shared" si="903"/>
        <v>0</v>
      </c>
      <c r="J538" s="54">
        <f t="shared" si="904"/>
        <v>0</v>
      </c>
      <c r="K538" s="54">
        <f t="shared" si="905"/>
        <v>0</v>
      </c>
      <c r="L538" s="54">
        <f t="shared" si="906"/>
        <v>0</v>
      </c>
      <c r="M538" s="54">
        <f t="shared" si="907"/>
        <v>0</v>
      </c>
      <c r="N538" s="54">
        <f t="shared" si="908"/>
        <v>0</v>
      </c>
      <c r="O538" s="54">
        <f t="shared" si="909"/>
        <v>0</v>
      </c>
      <c r="P538" s="55">
        <v>16</v>
      </c>
      <c r="Q538" s="54" t="e">
        <f t="shared" si="910"/>
        <v>#N/A</v>
      </c>
      <c r="R538" s="12"/>
      <c r="S538" s="12"/>
      <c r="T538" s="12"/>
      <c r="U538" s="54">
        <f t="shared" si="911"/>
        <v>0</v>
      </c>
      <c r="V538" s="54">
        <f t="shared" si="867"/>
        <v>0</v>
      </c>
      <c r="W538" s="54">
        <f t="shared" si="934"/>
        <v>0</v>
      </c>
      <c r="X538" s="54">
        <f t="shared" si="935"/>
        <v>0</v>
      </c>
      <c r="Y538" s="54">
        <f t="shared" si="912"/>
        <v>0</v>
      </c>
      <c r="Z538" s="54">
        <f t="shared" si="913"/>
        <v>0</v>
      </c>
      <c r="AA538" s="54">
        <f t="shared" si="914"/>
        <v>0</v>
      </c>
      <c r="AB538" s="54">
        <f t="shared" si="915"/>
        <v>0</v>
      </c>
      <c r="AC538" s="55">
        <v>16</v>
      </c>
      <c r="AD538" s="54" t="e">
        <f t="shared" si="916"/>
        <v>#N/A</v>
      </c>
      <c r="AE538" s="12"/>
      <c r="AF538" s="12"/>
      <c r="AG538" s="12"/>
      <c r="AH538" s="54">
        <f t="shared" si="917"/>
        <v>0</v>
      </c>
      <c r="AI538" s="54">
        <f t="shared" si="918"/>
        <v>0</v>
      </c>
      <c r="AJ538" s="54">
        <f t="shared" si="919"/>
        <v>0</v>
      </c>
      <c r="AK538" s="54">
        <f t="shared" si="920"/>
        <v>0</v>
      </c>
      <c r="AL538" s="54">
        <f t="shared" si="921"/>
        <v>0</v>
      </c>
      <c r="AM538" s="54">
        <f t="shared" si="922"/>
        <v>0</v>
      </c>
      <c r="AN538" s="54">
        <f t="shared" si="923"/>
        <v>0</v>
      </c>
      <c r="AO538" s="54">
        <f t="shared" si="924"/>
        <v>0</v>
      </c>
      <c r="AP538" s="54">
        <f t="shared" si="925"/>
        <v>0</v>
      </c>
      <c r="AQ538" s="54" t="e">
        <f t="shared" si="926"/>
        <v>#DIV/0!</v>
      </c>
      <c r="AR538" s="58">
        <f t="shared" si="927"/>
        <v>0</v>
      </c>
      <c r="AS538" s="1">
        <f t="shared" si="928"/>
        <v>0</v>
      </c>
      <c r="AT538" s="1">
        <f t="shared" si="929"/>
        <v>0</v>
      </c>
      <c r="AU538" s="1">
        <f t="shared" si="930"/>
        <v>0</v>
      </c>
      <c r="AV538" s="1">
        <f t="shared" si="931"/>
        <v>0</v>
      </c>
      <c r="AW538" s="1">
        <f t="shared" si="932"/>
        <v>0</v>
      </c>
      <c r="AX538" s="1">
        <f t="shared" si="933"/>
        <v>0</v>
      </c>
      <c r="AY538" s="1" t="str">
        <f t="shared" si="863"/>
        <v/>
      </c>
      <c r="AZ538" s="1" t="b">
        <f t="shared" si="864"/>
        <v>1</v>
      </c>
      <c r="BA538" s="1" t="str">
        <f t="shared" si="865"/>
        <v/>
      </c>
      <c r="BB538" s="1" t="str">
        <f t="shared" si="866"/>
        <v/>
      </c>
    </row>
    <row r="539" spans="1:54" ht="12.75" customHeight="1">
      <c r="A539" s="178"/>
      <c r="B539" s="55">
        <v>17</v>
      </c>
      <c r="C539" s="55">
        <v>17</v>
      </c>
      <c r="D539" s="54" t="e">
        <f>VLOOKUP((B539*10)+3,'Llistat de jugadors'!$S$3:$AQ$322,25,0)</f>
        <v>#N/A</v>
      </c>
      <c r="E539" s="13"/>
      <c r="F539" s="13"/>
      <c r="G539" s="13"/>
      <c r="H539" s="55">
        <f t="shared" si="902"/>
        <v>0</v>
      </c>
      <c r="I539" s="54">
        <f t="shared" si="903"/>
        <v>0</v>
      </c>
      <c r="J539" s="54">
        <f t="shared" si="904"/>
        <v>0</v>
      </c>
      <c r="K539" s="54">
        <f t="shared" si="905"/>
        <v>0</v>
      </c>
      <c r="L539" s="54">
        <f t="shared" si="906"/>
        <v>0</v>
      </c>
      <c r="M539" s="54">
        <f t="shared" si="907"/>
        <v>0</v>
      </c>
      <c r="N539" s="54">
        <f t="shared" si="908"/>
        <v>0</v>
      </c>
      <c r="O539" s="54">
        <f t="shared" si="909"/>
        <v>0</v>
      </c>
      <c r="P539" s="55">
        <v>17</v>
      </c>
      <c r="Q539" s="54" t="e">
        <f t="shared" si="910"/>
        <v>#N/A</v>
      </c>
      <c r="R539" s="12"/>
      <c r="S539" s="12"/>
      <c r="T539" s="12"/>
      <c r="U539" s="54">
        <f t="shared" si="911"/>
        <v>0</v>
      </c>
      <c r="V539" s="54">
        <f t="shared" si="867"/>
        <v>0</v>
      </c>
      <c r="W539" s="54">
        <f t="shared" si="934"/>
        <v>0</v>
      </c>
      <c r="X539" s="54">
        <f t="shared" si="935"/>
        <v>0</v>
      </c>
      <c r="Y539" s="54">
        <f t="shared" si="912"/>
        <v>0</v>
      </c>
      <c r="Z539" s="54">
        <f t="shared" si="913"/>
        <v>0</v>
      </c>
      <c r="AA539" s="54">
        <f t="shared" si="914"/>
        <v>0</v>
      </c>
      <c r="AB539" s="54">
        <f t="shared" si="915"/>
        <v>0</v>
      </c>
      <c r="AC539" s="55">
        <v>17</v>
      </c>
      <c r="AD539" s="54" t="e">
        <f t="shared" si="916"/>
        <v>#N/A</v>
      </c>
      <c r="AE539" s="12"/>
      <c r="AF539" s="12"/>
      <c r="AG539" s="12"/>
      <c r="AH539" s="54">
        <f t="shared" si="917"/>
        <v>0</v>
      </c>
      <c r="AI539" s="54">
        <f t="shared" si="918"/>
        <v>0</v>
      </c>
      <c r="AJ539" s="54">
        <f t="shared" si="919"/>
        <v>0</v>
      </c>
      <c r="AK539" s="54">
        <f t="shared" si="920"/>
        <v>0</v>
      </c>
      <c r="AL539" s="54">
        <f t="shared" si="921"/>
        <v>0</v>
      </c>
      <c r="AM539" s="54">
        <f t="shared" si="922"/>
        <v>0</v>
      </c>
      <c r="AN539" s="54">
        <f t="shared" si="923"/>
        <v>0</v>
      </c>
      <c r="AO539" s="54">
        <f t="shared" si="924"/>
        <v>0</v>
      </c>
      <c r="AP539" s="54">
        <f t="shared" si="925"/>
        <v>0</v>
      </c>
      <c r="AQ539" s="54" t="e">
        <f t="shared" si="926"/>
        <v>#DIV/0!</v>
      </c>
      <c r="AR539" s="58">
        <f t="shared" si="927"/>
        <v>0</v>
      </c>
      <c r="AS539" s="1">
        <f t="shared" si="928"/>
        <v>0</v>
      </c>
      <c r="AT539" s="1">
        <f t="shared" si="929"/>
        <v>0</v>
      </c>
      <c r="AU539" s="1">
        <f t="shared" si="930"/>
        <v>0</v>
      </c>
      <c r="AV539" s="1">
        <f t="shared" si="931"/>
        <v>0</v>
      </c>
      <c r="AW539" s="1">
        <f t="shared" si="932"/>
        <v>0</v>
      </c>
      <c r="AX539" s="1">
        <f t="shared" si="933"/>
        <v>0</v>
      </c>
      <c r="AY539" s="1" t="str">
        <f t="shared" si="863"/>
        <v/>
      </c>
      <c r="AZ539" s="1" t="b">
        <f t="shared" si="864"/>
        <v>1</v>
      </c>
      <c r="BA539" s="1" t="str">
        <f t="shared" si="865"/>
        <v/>
      </c>
      <c r="BB539" s="1" t="str">
        <f t="shared" si="866"/>
        <v/>
      </c>
    </row>
    <row r="540" spans="1:54" ht="12.75" customHeight="1">
      <c r="A540" s="178"/>
      <c r="B540" s="55">
        <v>18</v>
      </c>
      <c r="C540" s="55">
        <v>18</v>
      </c>
      <c r="D540" s="54" t="e">
        <f>VLOOKUP((B540*10)+3,'Llistat de jugadors'!$S$3:$AQ$322,25,0)</f>
        <v>#N/A</v>
      </c>
      <c r="E540" s="13"/>
      <c r="F540" s="13"/>
      <c r="G540" s="13"/>
      <c r="H540" s="55">
        <f t="shared" si="902"/>
        <v>0</v>
      </c>
      <c r="I540" s="54">
        <f t="shared" si="903"/>
        <v>0</v>
      </c>
      <c r="J540" s="54">
        <f t="shared" si="904"/>
        <v>0</v>
      </c>
      <c r="K540" s="54">
        <f t="shared" si="905"/>
        <v>0</v>
      </c>
      <c r="L540" s="54">
        <f t="shared" si="906"/>
        <v>0</v>
      </c>
      <c r="M540" s="54">
        <f t="shared" si="907"/>
        <v>0</v>
      </c>
      <c r="N540" s="54">
        <f t="shared" si="908"/>
        <v>0</v>
      </c>
      <c r="O540" s="54">
        <f t="shared" si="909"/>
        <v>0</v>
      </c>
      <c r="P540" s="55">
        <v>18</v>
      </c>
      <c r="Q540" s="54" t="e">
        <f t="shared" si="910"/>
        <v>#N/A</v>
      </c>
      <c r="R540" s="12"/>
      <c r="S540" s="12"/>
      <c r="T540" s="12"/>
      <c r="U540" s="54">
        <f t="shared" si="911"/>
        <v>0</v>
      </c>
      <c r="V540" s="54">
        <f t="shared" si="867"/>
        <v>0</v>
      </c>
      <c r="W540" s="54">
        <f t="shared" si="934"/>
        <v>0</v>
      </c>
      <c r="X540" s="54">
        <f t="shared" si="935"/>
        <v>0</v>
      </c>
      <c r="Y540" s="54">
        <f t="shared" si="912"/>
        <v>0</v>
      </c>
      <c r="Z540" s="54">
        <f t="shared" si="913"/>
        <v>0</v>
      </c>
      <c r="AA540" s="54">
        <f t="shared" si="914"/>
        <v>0</v>
      </c>
      <c r="AB540" s="54">
        <f t="shared" si="915"/>
        <v>0</v>
      </c>
      <c r="AC540" s="55">
        <v>18</v>
      </c>
      <c r="AD540" s="54" t="e">
        <f t="shared" si="916"/>
        <v>#N/A</v>
      </c>
      <c r="AE540" s="12"/>
      <c r="AF540" s="12"/>
      <c r="AG540" s="12"/>
      <c r="AH540" s="54">
        <f t="shared" si="917"/>
        <v>0</v>
      </c>
      <c r="AI540" s="54">
        <f t="shared" si="918"/>
        <v>0</v>
      </c>
      <c r="AJ540" s="54">
        <f t="shared" si="919"/>
        <v>0</v>
      </c>
      <c r="AK540" s="54">
        <f t="shared" si="920"/>
        <v>0</v>
      </c>
      <c r="AL540" s="54">
        <f t="shared" si="921"/>
        <v>0</v>
      </c>
      <c r="AM540" s="54">
        <f t="shared" si="922"/>
        <v>0</v>
      </c>
      <c r="AN540" s="54">
        <f t="shared" si="923"/>
        <v>0</v>
      </c>
      <c r="AO540" s="54">
        <f t="shared" si="924"/>
        <v>0</v>
      </c>
      <c r="AP540" s="54">
        <f t="shared" si="925"/>
        <v>0</v>
      </c>
      <c r="AQ540" s="54" t="e">
        <f t="shared" si="926"/>
        <v>#DIV/0!</v>
      </c>
      <c r="AR540" s="58">
        <f t="shared" si="927"/>
        <v>0</v>
      </c>
      <c r="AS540" s="1">
        <f t="shared" si="928"/>
        <v>0</v>
      </c>
      <c r="AT540" s="1">
        <f t="shared" si="929"/>
        <v>0</v>
      </c>
      <c r="AU540" s="1">
        <f t="shared" si="930"/>
        <v>0</v>
      </c>
      <c r="AV540" s="1">
        <f t="shared" si="931"/>
        <v>0</v>
      </c>
      <c r="AW540" s="1">
        <f t="shared" si="932"/>
        <v>0</v>
      </c>
      <c r="AX540" s="1">
        <f t="shared" si="933"/>
        <v>0</v>
      </c>
      <c r="AY540" s="1" t="str">
        <f t="shared" si="863"/>
        <v/>
      </c>
      <c r="AZ540" s="1" t="b">
        <f t="shared" si="864"/>
        <v>1</v>
      </c>
      <c r="BA540" s="1" t="str">
        <f t="shared" si="865"/>
        <v/>
      </c>
      <c r="BB540" s="1" t="str">
        <f t="shared" si="866"/>
        <v/>
      </c>
    </row>
    <row r="541" spans="1:54" ht="12.75" customHeight="1">
      <c r="A541" s="178"/>
      <c r="B541" s="55">
        <v>19</v>
      </c>
      <c r="C541" s="55">
        <v>1</v>
      </c>
      <c r="D541" s="54" t="e">
        <f>VLOOKUP((B541*10)+3,'Llistat de jugadors'!$S$3:$AQ$322,25,0)</f>
        <v>#N/A</v>
      </c>
      <c r="E541" s="13"/>
      <c r="F541" s="13"/>
      <c r="G541" s="13"/>
      <c r="H541" s="55">
        <f t="shared" si="902"/>
        <v>0</v>
      </c>
      <c r="I541" s="54">
        <f t="shared" si="903"/>
        <v>0</v>
      </c>
      <c r="J541" s="54">
        <f t="shared" si="904"/>
        <v>0</v>
      </c>
      <c r="K541" s="54">
        <f t="shared" si="905"/>
        <v>0</v>
      </c>
      <c r="L541" s="54">
        <f t="shared" si="906"/>
        <v>0</v>
      </c>
      <c r="M541" s="54">
        <f t="shared" si="907"/>
        <v>0</v>
      </c>
      <c r="N541" s="54">
        <f t="shared" si="908"/>
        <v>0</v>
      </c>
      <c r="O541" s="54">
        <f t="shared" si="909"/>
        <v>0</v>
      </c>
      <c r="P541" s="55">
        <v>19</v>
      </c>
      <c r="Q541" s="54" t="e">
        <f t="shared" si="910"/>
        <v>#N/A</v>
      </c>
      <c r="R541" s="12"/>
      <c r="S541" s="12"/>
      <c r="T541" s="12"/>
      <c r="U541" s="54">
        <f t="shared" si="911"/>
        <v>0</v>
      </c>
      <c r="V541" s="54">
        <f t="shared" si="867"/>
        <v>0</v>
      </c>
      <c r="W541" s="54">
        <f t="shared" si="934"/>
        <v>0</v>
      </c>
      <c r="X541" s="54">
        <f t="shared" si="935"/>
        <v>0</v>
      </c>
      <c r="Y541" s="54">
        <f t="shared" si="912"/>
        <v>0</v>
      </c>
      <c r="Z541" s="54">
        <f t="shared" si="913"/>
        <v>0</v>
      </c>
      <c r="AA541" s="54">
        <f t="shared" si="914"/>
        <v>0</v>
      </c>
      <c r="AB541" s="54">
        <f t="shared" si="915"/>
        <v>0</v>
      </c>
      <c r="AC541" s="55">
        <v>19</v>
      </c>
      <c r="AD541" s="54" t="e">
        <f t="shared" si="916"/>
        <v>#N/A</v>
      </c>
      <c r="AE541" s="12"/>
      <c r="AF541" s="12"/>
      <c r="AG541" s="12"/>
      <c r="AH541" s="54">
        <f t="shared" si="917"/>
        <v>0</v>
      </c>
      <c r="AI541" s="54">
        <f t="shared" si="918"/>
        <v>0</v>
      </c>
      <c r="AJ541" s="54">
        <f t="shared" si="919"/>
        <v>0</v>
      </c>
      <c r="AK541" s="54">
        <f t="shared" si="920"/>
        <v>0</v>
      </c>
      <c r="AL541" s="54">
        <f t="shared" si="921"/>
        <v>0</v>
      </c>
      <c r="AM541" s="54">
        <f t="shared" si="922"/>
        <v>0</v>
      </c>
      <c r="AN541" s="54">
        <f t="shared" si="923"/>
        <v>0</v>
      </c>
      <c r="AO541" s="54">
        <f t="shared" si="924"/>
        <v>0</v>
      </c>
      <c r="AP541" s="54">
        <f t="shared" si="925"/>
        <v>0</v>
      </c>
      <c r="AQ541" s="54" t="e">
        <f t="shared" si="926"/>
        <v>#DIV/0!</v>
      </c>
      <c r="AR541" s="58">
        <f t="shared" si="927"/>
        <v>0</v>
      </c>
      <c r="AS541" s="1">
        <f t="shared" si="928"/>
        <v>0</v>
      </c>
      <c r="AT541" s="1">
        <f t="shared" si="929"/>
        <v>0</v>
      </c>
      <c r="AU541" s="1">
        <f t="shared" si="930"/>
        <v>0</v>
      </c>
      <c r="AV541" s="1">
        <f t="shared" si="931"/>
        <v>0</v>
      </c>
      <c r="AW541" s="1">
        <f t="shared" si="932"/>
        <v>0</v>
      </c>
      <c r="AX541" s="1">
        <f t="shared" si="933"/>
        <v>0</v>
      </c>
      <c r="AY541" s="1" t="str">
        <f t="shared" si="863"/>
        <v/>
      </c>
      <c r="AZ541" s="1" t="b">
        <f t="shared" si="864"/>
        <v>1</v>
      </c>
      <c r="BA541" s="1" t="str">
        <f t="shared" si="865"/>
        <v/>
      </c>
      <c r="BB541" s="1" t="str">
        <f t="shared" si="866"/>
        <v/>
      </c>
    </row>
    <row r="542" spans="1:54">
      <c r="A542" s="178"/>
      <c r="B542" s="55">
        <v>20</v>
      </c>
      <c r="C542" s="55">
        <v>2</v>
      </c>
      <c r="D542" s="54" t="e">
        <f>VLOOKUP((B542*10)+3,'Llistat de jugadors'!$S$3:$AQ$322,25,0)</f>
        <v>#N/A</v>
      </c>
      <c r="E542" s="13"/>
      <c r="F542" s="13"/>
      <c r="G542" s="13"/>
      <c r="H542" s="55">
        <f t="shared" si="902"/>
        <v>0</v>
      </c>
      <c r="I542" s="54">
        <f t="shared" si="903"/>
        <v>0</v>
      </c>
      <c r="J542" s="54">
        <f t="shared" si="904"/>
        <v>0</v>
      </c>
      <c r="K542" s="54">
        <f t="shared" si="905"/>
        <v>0</v>
      </c>
      <c r="L542" s="54">
        <f t="shared" si="906"/>
        <v>0</v>
      </c>
      <c r="M542" s="54">
        <f t="shared" si="907"/>
        <v>0</v>
      </c>
      <c r="N542" s="54">
        <f t="shared" si="908"/>
        <v>0</v>
      </c>
      <c r="O542" s="54">
        <f t="shared" si="909"/>
        <v>0</v>
      </c>
      <c r="P542" s="55">
        <v>20</v>
      </c>
      <c r="Q542" s="54" t="e">
        <f t="shared" si="910"/>
        <v>#N/A</v>
      </c>
      <c r="R542" s="12"/>
      <c r="S542" s="12"/>
      <c r="T542" s="12"/>
      <c r="U542" s="54">
        <f t="shared" si="911"/>
        <v>0</v>
      </c>
      <c r="V542" s="54">
        <f t="shared" si="867"/>
        <v>0</v>
      </c>
      <c r="W542" s="54">
        <f t="shared" si="934"/>
        <v>0</v>
      </c>
      <c r="X542" s="54">
        <f t="shared" si="935"/>
        <v>0</v>
      </c>
      <c r="Y542" s="54">
        <f t="shared" si="912"/>
        <v>0</v>
      </c>
      <c r="Z542" s="54">
        <f t="shared" si="913"/>
        <v>0</v>
      </c>
      <c r="AA542" s="54">
        <f t="shared" si="914"/>
        <v>0</v>
      </c>
      <c r="AB542" s="54">
        <f t="shared" si="915"/>
        <v>0</v>
      </c>
      <c r="AC542" s="55">
        <v>20</v>
      </c>
      <c r="AD542" s="54" t="e">
        <f t="shared" si="916"/>
        <v>#N/A</v>
      </c>
      <c r="AE542" s="12"/>
      <c r="AF542" s="12"/>
      <c r="AG542" s="12"/>
      <c r="AH542" s="54">
        <f t="shared" si="917"/>
        <v>0</v>
      </c>
      <c r="AI542" s="54">
        <f t="shared" si="918"/>
        <v>0</v>
      </c>
      <c r="AJ542" s="54">
        <f t="shared" si="919"/>
        <v>0</v>
      </c>
      <c r="AK542" s="54">
        <f t="shared" si="920"/>
        <v>0</v>
      </c>
      <c r="AL542" s="54">
        <f t="shared" si="921"/>
        <v>0</v>
      </c>
      <c r="AM542" s="54">
        <f t="shared" si="922"/>
        <v>0</v>
      </c>
      <c r="AN542" s="54">
        <f t="shared" si="923"/>
        <v>0</v>
      </c>
      <c r="AO542" s="54">
        <f t="shared" si="924"/>
        <v>0</v>
      </c>
      <c r="AP542" s="54">
        <f t="shared" si="925"/>
        <v>0</v>
      </c>
      <c r="AQ542" s="54" t="e">
        <f t="shared" si="926"/>
        <v>#DIV/0!</v>
      </c>
      <c r="AR542" s="58">
        <f t="shared" si="927"/>
        <v>0</v>
      </c>
      <c r="AS542" s="1">
        <f t="shared" si="928"/>
        <v>0</v>
      </c>
      <c r="AT542" s="1">
        <f t="shared" si="929"/>
        <v>0</v>
      </c>
      <c r="AU542" s="1">
        <f t="shared" si="930"/>
        <v>0</v>
      </c>
      <c r="AV542" s="1">
        <f t="shared" si="931"/>
        <v>0</v>
      </c>
      <c r="AW542" s="1">
        <f t="shared" si="932"/>
        <v>0</v>
      </c>
      <c r="AX542" s="1">
        <f t="shared" si="933"/>
        <v>0</v>
      </c>
      <c r="AY542" s="1" t="str">
        <f t="shared" si="863"/>
        <v/>
      </c>
      <c r="AZ542" s="1" t="b">
        <f t="shared" si="864"/>
        <v>1</v>
      </c>
      <c r="BA542" s="1" t="str">
        <f t="shared" si="865"/>
        <v/>
      </c>
      <c r="BB542" s="1" t="str">
        <f t="shared" si="866"/>
        <v/>
      </c>
    </row>
    <row r="543" spans="1:54">
      <c r="A543" s="178"/>
      <c r="B543" s="55">
        <v>21</v>
      </c>
      <c r="C543" s="55">
        <v>3</v>
      </c>
      <c r="D543" s="54" t="e">
        <f>VLOOKUP((B543*10)+3,'Llistat de jugadors'!$S$3:$AQ$322,25,0)</f>
        <v>#N/A</v>
      </c>
      <c r="E543" s="13"/>
      <c r="F543" s="13"/>
      <c r="G543" s="13"/>
      <c r="H543" s="55">
        <f t="shared" si="902"/>
        <v>0</v>
      </c>
      <c r="I543" s="54">
        <f t="shared" si="903"/>
        <v>0</v>
      </c>
      <c r="J543" s="54">
        <f t="shared" si="904"/>
        <v>0</v>
      </c>
      <c r="K543" s="54">
        <f t="shared" si="905"/>
        <v>0</v>
      </c>
      <c r="L543" s="54">
        <f t="shared" si="906"/>
        <v>0</v>
      </c>
      <c r="M543" s="54">
        <f t="shared" si="907"/>
        <v>0</v>
      </c>
      <c r="N543" s="54">
        <f t="shared" si="908"/>
        <v>0</v>
      </c>
      <c r="O543" s="54">
        <f t="shared" si="909"/>
        <v>0</v>
      </c>
      <c r="P543" s="55">
        <v>21</v>
      </c>
      <c r="Q543" s="54" t="e">
        <f t="shared" si="910"/>
        <v>#N/A</v>
      </c>
      <c r="R543" s="12"/>
      <c r="S543" s="12"/>
      <c r="T543" s="12"/>
      <c r="U543" s="54">
        <f t="shared" si="911"/>
        <v>0</v>
      </c>
      <c r="V543" s="54">
        <f t="shared" si="867"/>
        <v>0</v>
      </c>
      <c r="W543" s="54">
        <f t="shared" si="934"/>
        <v>0</v>
      </c>
      <c r="X543" s="54">
        <f t="shared" si="935"/>
        <v>0</v>
      </c>
      <c r="Y543" s="54">
        <f t="shared" si="912"/>
        <v>0</v>
      </c>
      <c r="Z543" s="54">
        <f t="shared" si="913"/>
        <v>0</v>
      </c>
      <c r="AA543" s="54">
        <f t="shared" si="914"/>
        <v>0</v>
      </c>
      <c r="AB543" s="54">
        <f t="shared" si="915"/>
        <v>0</v>
      </c>
      <c r="AC543" s="55">
        <v>21</v>
      </c>
      <c r="AD543" s="54" t="e">
        <f t="shared" si="916"/>
        <v>#N/A</v>
      </c>
      <c r="AE543" s="12"/>
      <c r="AF543" s="12"/>
      <c r="AG543" s="12"/>
      <c r="AH543" s="54">
        <f t="shared" si="917"/>
        <v>0</v>
      </c>
      <c r="AI543" s="54">
        <f t="shared" si="918"/>
        <v>0</v>
      </c>
      <c r="AJ543" s="54">
        <f t="shared" si="919"/>
        <v>0</v>
      </c>
      <c r="AK543" s="54">
        <f t="shared" si="920"/>
        <v>0</v>
      </c>
      <c r="AL543" s="54">
        <f t="shared" si="921"/>
        <v>0</v>
      </c>
      <c r="AM543" s="54">
        <f t="shared" si="922"/>
        <v>0</v>
      </c>
      <c r="AN543" s="54">
        <f t="shared" si="923"/>
        <v>0</v>
      </c>
      <c r="AO543" s="54">
        <f t="shared" si="924"/>
        <v>0</v>
      </c>
      <c r="AP543" s="54">
        <f t="shared" si="925"/>
        <v>0</v>
      </c>
      <c r="AQ543" s="54" t="e">
        <f t="shared" si="926"/>
        <v>#DIV/0!</v>
      </c>
      <c r="AR543" s="58">
        <f t="shared" si="927"/>
        <v>0</v>
      </c>
      <c r="AS543" s="1">
        <f t="shared" si="928"/>
        <v>0</v>
      </c>
      <c r="AT543" s="1">
        <f t="shared" si="929"/>
        <v>0</v>
      </c>
      <c r="AU543" s="1">
        <f t="shared" si="930"/>
        <v>0</v>
      </c>
      <c r="AV543" s="1">
        <f t="shared" si="931"/>
        <v>0</v>
      </c>
      <c r="AW543" s="1">
        <f t="shared" si="932"/>
        <v>0</v>
      </c>
      <c r="AX543" s="1">
        <f t="shared" si="933"/>
        <v>0</v>
      </c>
      <c r="AY543" s="1" t="str">
        <f t="shared" si="863"/>
        <v/>
      </c>
      <c r="AZ543" s="1" t="b">
        <f t="shared" si="864"/>
        <v>1</v>
      </c>
      <c r="BA543" s="1" t="str">
        <f t="shared" si="865"/>
        <v/>
      </c>
      <c r="BB543" s="1" t="str">
        <f t="shared" si="866"/>
        <v/>
      </c>
    </row>
    <row r="544" spans="1:54">
      <c r="A544" s="178"/>
      <c r="B544" s="55">
        <v>22</v>
      </c>
      <c r="C544" s="55">
        <v>4</v>
      </c>
      <c r="D544" s="54" t="e">
        <f>VLOOKUP((B544*10)+3,'Llistat de jugadors'!$S$3:$AQ$322,25,0)</f>
        <v>#N/A</v>
      </c>
      <c r="E544" s="13"/>
      <c r="F544" s="13"/>
      <c r="G544" s="13"/>
      <c r="H544" s="55">
        <f t="shared" si="902"/>
        <v>0</v>
      </c>
      <c r="I544" s="54">
        <f t="shared" si="903"/>
        <v>0</v>
      </c>
      <c r="J544" s="54">
        <f t="shared" si="904"/>
        <v>0</v>
      </c>
      <c r="K544" s="54">
        <f t="shared" si="905"/>
        <v>0</v>
      </c>
      <c r="L544" s="54">
        <f t="shared" si="906"/>
        <v>0</v>
      </c>
      <c r="M544" s="54">
        <f t="shared" si="907"/>
        <v>0</v>
      </c>
      <c r="N544" s="54">
        <f t="shared" si="908"/>
        <v>0</v>
      </c>
      <c r="O544" s="54">
        <f t="shared" si="909"/>
        <v>0</v>
      </c>
      <c r="P544" s="55">
        <v>22</v>
      </c>
      <c r="Q544" s="54" t="e">
        <f t="shared" si="910"/>
        <v>#N/A</v>
      </c>
      <c r="R544" s="12"/>
      <c r="S544" s="12"/>
      <c r="T544" s="12"/>
      <c r="U544" s="54">
        <f t="shared" si="911"/>
        <v>0</v>
      </c>
      <c r="V544" s="54">
        <f t="shared" si="867"/>
        <v>0</v>
      </c>
      <c r="W544" s="54">
        <f t="shared" si="934"/>
        <v>0</v>
      </c>
      <c r="X544" s="54">
        <f t="shared" si="935"/>
        <v>0</v>
      </c>
      <c r="Y544" s="54">
        <f t="shared" si="912"/>
        <v>0</v>
      </c>
      <c r="Z544" s="54">
        <f t="shared" si="913"/>
        <v>0</v>
      </c>
      <c r="AA544" s="54">
        <f t="shared" si="914"/>
        <v>0</v>
      </c>
      <c r="AB544" s="54">
        <f t="shared" si="915"/>
        <v>0</v>
      </c>
      <c r="AC544" s="55">
        <v>22</v>
      </c>
      <c r="AD544" s="54" t="e">
        <f t="shared" si="916"/>
        <v>#N/A</v>
      </c>
      <c r="AE544" s="12"/>
      <c r="AF544" s="12"/>
      <c r="AG544" s="12"/>
      <c r="AH544" s="54">
        <f t="shared" si="917"/>
        <v>0</v>
      </c>
      <c r="AI544" s="54">
        <f t="shared" si="918"/>
        <v>0</v>
      </c>
      <c r="AJ544" s="54">
        <f t="shared" si="919"/>
        <v>0</v>
      </c>
      <c r="AK544" s="54">
        <f t="shared" si="920"/>
        <v>0</v>
      </c>
      <c r="AL544" s="54">
        <f t="shared" si="921"/>
        <v>0</v>
      </c>
      <c r="AM544" s="54">
        <f t="shared" si="922"/>
        <v>0</v>
      </c>
      <c r="AN544" s="54">
        <f t="shared" si="923"/>
        <v>0</v>
      </c>
      <c r="AO544" s="54">
        <f t="shared" si="924"/>
        <v>0</v>
      </c>
      <c r="AP544" s="54">
        <f t="shared" si="925"/>
        <v>0</v>
      </c>
      <c r="AQ544" s="54" t="e">
        <f t="shared" si="926"/>
        <v>#DIV/0!</v>
      </c>
      <c r="AR544" s="58">
        <f t="shared" si="927"/>
        <v>0</v>
      </c>
      <c r="AS544" s="1">
        <f t="shared" si="928"/>
        <v>0</v>
      </c>
      <c r="AT544" s="1">
        <f t="shared" si="929"/>
        <v>0</v>
      </c>
      <c r="AU544" s="1">
        <f t="shared" si="930"/>
        <v>0</v>
      </c>
      <c r="AV544" s="1">
        <f t="shared" si="931"/>
        <v>0</v>
      </c>
      <c r="AW544" s="1">
        <f t="shared" si="932"/>
        <v>0</v>
      </c>
      <c r="AX544" s="1">
        <f t="shared" si="933"/>
        <v>0</v>
      </c>
      <c r="AY544" s="1" t="str">
        <f t="shared" si="863"/>
        <v/>
      </c>
      <c r="AZ544" s="1" t="b">
        <f t="shared" si="864"/>
        <v>1</v>
      </c>
      <c r="BA544" s="1" t="str">
        <f t="shared" si="865"/>
        <v/>
      </c>
      <c r="BB544" s="1" t="str">
        <f t="shared" si="866"/>
        <v/>
      </c>
    </row>
    <row r="545" spans="1:54">
      <c r="A545" s="178"/>
      <c r="B545" s="55">
        <v>23</v>
      </c>
      <c r="C545" s="55">
        <v>5</v>
      </c>
      <c r="D545" s="54" t="e">
        <f>VLOOKUP((B545*10)+3,'Llistat de jugadors'!$S$3:$AQ$322,25,0)</f>
        <v>#N/A</v>
      </c>
      <c r="E545" s="13"/>
      <c r="F545" s="13"/>
      <c r="G545" s="13"/>
      <c r="H545" s="55">
        <f t="shared" si="902"/>
        <v>0</v>
      </c>
      <c r="I545" s="54">
        <f t="shared" si="903"/>
        <v>0</v>
      </c>
      <c r="J545" s="54">
        <f t="shared" si="904"/>
        <v>0</v>
      </c>
      <c r="K545" s="54">
        <f t="shared" si="905"/>
        <v>0</v>
      </c>
      <c r="L545" s="54">
        <f t="shared" si="906"/>
        <v>0</v>
      </c>
      <c r="M545" s="54">
        <f t="shared" si="907"/>
        <v>0</v>
      </c>
      <c r="N545" s="54">
        <f t="shared" si="908"/>
        <v>0</v>
      </c>
      <c r="O545" s="54">
        <f t="shared" si="909"/>
        <v>0</v>
      </c>
      <c r="P545" s="55">
        <v>23</v>
      </c>
      <c r="Q545" s="54" t="e">
        <f t="shared" si="910"/>
        <v>#N/A</v>
      </c>
      <c r="R545" s="12"/>
      <c r="S545" s="12"/>
      <c r="T545" s="12"/>
      <c r="U545" s="54">
        <f t="shared" si="911"/>
        <v>0</v>
      </c>
      <c r="V545" s="54">
        <f t="shared" si="867"/>
        <v>0</v>
      </c>
      <c r="W545" s="54">
        <f t="shared" si="934"/>
        <v>0</v>
      </c>
      <c r="X545" s="54">
        <f t="shared" si="935"/>
        <v>0</v>
      </c>
      <c r="Y545" s="54">
        <f t="shared" si="912"/>
        <v>0</v>
      </c>
      <c r="Z545" s="54">
        <f t="shared" si="913"/>
        <v>0</v>
      </c>
      <c r="AA545" s="54">
        <f t="shared" si="914"/>
        <v>0</v>
      </c>
      <c r="AB545" s="54">
        <f t="shared" si="915"/>
        <v>0</v>
      </c>
      <c r="AC545" s="55">
        <v>23</v>
      </c>
      <c r="AD545" s="54" t="e">
        <f t="shared" si="916"/>
        <v>#N/A</v>
      </c>
      <c r="AE545" s="12"/>
      <c r="AF545" s="12"/>
      <c r="AG545" s="12"/>
      <c r="AH545" s="54">
        <f t="shared" si="917"/>
        <v>0</v>
      </c>
      <c r="AI545" s="54">
        <f t="shared" si="918"/>
        <v>0</v>
      </c>
      <c r="AJ545" s="54">
        <f t="shared" si="919"/>
        <v>0</v>
      </c>
      <c r="AK545" s="54">
        <f t="shared" si="920"/>
        <v>0</v>
      </c>
      <c r="AL545" s="54">
        <f t="shared" si="921"/>
        <v>0</v>
      </c>
      <c r="AM545" s="54">
        <f t="shared" si="922"/>
        <v>0</v>
      </c>
      <c r="AN545" s="54">
        <f t="shared" si="923"/>
        <v>0</v>
      </c>
      <c r="AO545" s="54">
        <f t="shared" si="924"/>
        <v>0</v>
      </c>
      <c r="AP545" s="54">
        <f t="shared" si="925"/>
        <v>0</v>
      </c>
      <c r="AQ545" s="54" t="e">
        <f t="shared" si="926"/>
        <v>#DIV/0!</v>
      </c>
      <c r="AR545" s="58">
        <f t="shared" si="927"/>
        <v>0</v>
      </c>
      <c r="AS545" s="1">
        <f t="shared" si="928"/>
        <v>0</v>
      </c>
      <c r="AT545" s="1">
        <f t="shared" si="929"/>
        <v>0</v>
      </c>
      <c r="AU545" s="1">
        <f t="shared" si="930"/>
        <v>0</v>
      </c>
      <c r="AV545" s="1">
        <f t="shared" si="931"/>
        <v>0</v>
      </c>
      <c r="AW545" s="1">
        <f t="shared" si="932"/>
        <v>0</v>
      </c>
      <c r="AX545" s="1">
        <f t="shared" si="933"/>
        <v>0</v>
      </c>
      <c r="AY545" s="1" t="str">
        <f t="shared" si="863"/>
        <v/>
      </c>
      <c r="AZ545" s="1" t="b">
        <f t="shared" si="864"/>
        <v>1</v>
      </c>
      <c r="BA545" s="1" t="str">
        <f t="shared" si="865"/>
        <v/>
      </c>
      <c r="BB545" s="1" t="str">
        <f t="shared" si="866"/>
        <v/>
      </c>
    </row>
    <row r="546" spans="1:54">
      <c r="A546" s="178"/>
      <c r="B546" s="55">
        <v>24</v>
      </c>
      <c r="C546" s="55">
        <v>6</v>
      </c>
      <c r="D546" s="54" t="e">
        <f>VLOOKUP((B546*10)+3,'Llistat de jugadors'!$S$3:$AQ$322,25,0)</f>
        <v>#N/A</v>
      </c>
      <c r="E546" s="13"/>
      <c r="F546" s="13"/>
      <c r="G546" s="13"/>
      <c r="H546" s="55">
        <f t="shared" si="902"/>
        <v>0</v>
      </c>
      <c r="I546" s="54">
        <f t="shared" si="903"/>
        <v>0</v>
      </c>
      <c r="J546" s="54">
        <f t="shared" si="904"/>
        <v>0</v>
      </c>
      <c r="K546" s="54">
        <f t="shared" si="905"/>
        <v>0</v>
      </c>
      <c r="L546" s="54">
        <f t="shared" si="906"/>
        <v>0</v>
      </c>
      <c r="M546" s="54">
        <f t="shared" si="907"/>
        <v>0</v>
      </c>
      <c r="N546" s="54">
        <f t="shared" si="908"/>
        <v>0</v>
      </c>
      <c r="O546" s="54">
        <f t="shared" si="909"/>
        <v>0</v>
      </c>
      <c r="P546" s="55">
        <v>24</v>
      </c>
      <c r="Q546" s="54" t="e">
        <f t="shared" si="910"/>
        <v>#N/A</v>
      </c>
      <c r="R546" s="12"/>
      <c r="S546" s="12"/>
      <c r="T546" s="12"/>
      <c r="U546" s="54">
        <f t="shared" si="911"/>
        <v>0</v>
      </c>
      <c r="V546" s="54">
        <f t="shared" si="867"/>
        <v>0</v>
      </c>
      <c r="W546" s="54">
        <f t="shared" si="934"/>
        <v>0</v>
      </c>
      <c r="X546" s="54">
        <f t="shared" si="935"/>
        <v>0</v>
      </c>
      <c r="Y546" s="54">
        <f t="shared" si="912"/>
        <v>0</v>
      </c>
      <c r="Z546" s="54">
        <f t="shared" si="913"/>
        <v>0</v>
      </c>
      <c r="AA546" s="54">
        <f t="shared" si="914"/>
        <v>0</v>
      </c>
      <c r="AB546" s="54">
        <f t="shared" si="915"/>
        <v>0</v>
      </c>
      <c r="AC546" s="55">
        <v>24</v>
      </c>
      <c r="AD546" s="54" t="e">
        <f t="shared" si="916"/>
        <v>#N/A</v>
      </c>
      <c r="AE546" s="12"/>
      <c r="AF546" s="12"/>
      <c r="AG546" s="12"/>
      <c r="AH546" s="54">
        <f t="shared" si="917"/>
        <v>0</v>
      </c>
      <c r="AI546" s="54">
        <f t="shared" si="918"/>
        <v>0</v>
      </c>
      <c r="AJ546" s="54">
        <f t="shared" si="919"/>
        <v>0</v>
      </c>
      <c r="AK546" s="54">
        <f t="shared" si="920"/>
        <v>0</v>
      </c>
      <c r="AL546" s="54">
        <f t="shared" si="921"/>
        <v>0</v>
      </c>
      <c r="AM546" s="54">
        <f t="shared" si="922"/>
        <v>0</v>
      </c>
      <c r="AN546" s="54">
        <f t="shared" si="923"/>
        <v>0</v>
      </c>
      <c r="AO546" s="54">
        <f t="shared" si="924"/>
        <v>0</v>
      </c>
      <c r="AP546" s="54">
        <f t="shared" si="925"/>
        <v>0</v>
      </c>
      <c r="AQ546" s="54" t="e">
        <f t="shared" si="926"/>
        <v>#DIV/0!</v>
      </c>
      <c r="AR546" s="58">
        <f t="shared" si="927"/>
        <v>0</v>
      </c>
      <c r="AS546" s="1">
        <f t="shared" si="928"/>
        <v>0</v>
      </c>
      <c r="AT546" s="1">
        <f t="shared" si="929"/>
        <v>0</v>
      </c>
      <c r="AU546" s="1">
        <f t="shared" si="930"/>
        <v>0</v>
      </c>
      <c r="AV546" s="1">
        <f t="shared" si="931"/>
        <v>0</v>
      </c>
      <c r="AW546" s="1">
        <f t="shared" si="932"/>
        <v>0</v>
      </c>
      <c r="AX546" s="1">
        <f t="shared" si="933"/>
        <v>0</v>
      </c>
      <c r="AY546" s="1" t="str">
        <f t="shared" si="863"/>
        <v/>
      </c>
      <c r="AZ546" s="1" t="b">
        <f t="shared" si="864"/>
        <v>1</v>
      </c>
      <c r="BA546" s="1" t="str">
        <f t="shared" si="865"/>
        <v/>
      </c>
      <c r="BB546" s="1" t="str">
        <f t="shared" si="866"/>
        <v/>
      </c>
    </row>
    <row r="547" spans="1:54">
      <c r="A547" s="178"/>
      <c r="B547" s="55">
        <v>25</v>
      </c>
      <c r="C547" s="55">
        <v>7</v>
      </c>
      <c r="D547" s="54" t="e">
        <f>VLOOKUP((B547*10)+3,'Llistat de jugadors'!$S$3:$AQ$322,25,0)</f>
        <v>#N/A</v>
      </c>
      <c r="E547" s="13"/>
      <c r="F547" s="13"/>
      <c r="G547" s="13"/>
      <c r="H547" s="55">
        <f t="shared" si="902"/>
        <v>0</v>
      </c>
      <c r="I547" s="54">
        <f t="shared" si="903"/>
        <v>0</v>
      </c>
      <c r="J547" s="54">
        <f t="shared" si="904"/>
        <v>0</v>
      </c>
      <c r="K547" s="54">
        <f t="shared" si="905"/>
        <v>0</v>
      </c>
      <c r="L547" s="54">
        <f t="shared" si="906"/>
        <v>0</v>
      </c>
      <c r="M547" s="54">
        <f t="shared" si="907"/>
        <v>0</v>
      </c>
      <c r="N547" s="54">
        <f t="shared" si="908"/>
        <v>0</v>
      </c>
      <c r="O547" s="54">
        <f t="shared" si="909"/>
        <v>0</v>
      </c>
      <c r="P547" s="55">
        <v>25</v>
      </c>
      <c r="Q547" s="54" t="e">
        <f t="shared" si="910"/>
        <v>#N/A</v>
      </c>
      <c r="R547" s="12"/>
      <c r="S547" s="12"/>
      <c r="T547" s="12"/>
      <c r="U547" s="54">
        <f t="shared" si="911"/>
        <v>0</v>
      </c>
      <c r="V547" s="54">
        <f t="shared" si="867"/>
        <v>0</v>
      </c>
      <c r="W547" s="54">
        <f t="shared" si="934"/>
        <v>0</v>
      </c>
      <c r="X547" s="54">
        <f t="shared" si="935"/>
        <v>0</v>
      </c>
      <c r="Y547" s="54">
        <f t="shared" si="912"/>
        <v>0</v>
      </c>
      <c r="Z547" s="54">
        <f t="shared" si="913"/>
        <v>0</v>
      </c>
      <c r="AA547" s="54">
        <f t="shared" si="914"/>
        <v>0</v>
      </c>
      <c r="AB547" s="54">
        <f t="shared" si="915"/>
        <v>0</v>
      </c>
      <c r="AC547" s="55">
        <v>25</v>
      </c>
      <c r="AD547" s="54" t="e">
        <f t="shared" si="916"/>
        <v>#N/A</v>
      </c>
      <c r="AE547" s="12"/>
      <c r="AF547" s="12"/>
      <c r="AG547" s="12"/>
      <c r="AH547" s="54">
        <f t="shared" si="917"/>
        <v>0</v>
      </c>
      <c r="AI547" s="54">
        <f t="shared" si="918"/>
        <v>0</v>
      </c>
      <c r="AJ547" s="54">
        <f t="shared" si="919"/>
        <v>0</v>
      </c>
      <c r="AK547" s="54">
        <f t="shared" si="920"/>
        <v>0</v>
      </c>
      <c r="AL547" s="54">
        <f t="shared" si="921"/>
        <v>0</v>
      </c>
      <c r="AM547" s="54">
        <f t="shared" si="922"/>
        <v>0</v>
      </c>
      <c r="AN547" s="54">
        <f t="shared" si="923"/>
        <v>0</v>
      </c>
      <c r="AO547" s="54">
        <f t="shared" si="924"/>
        <v>0</v>
      </c>
      <c r="AP547" s="54">
        <f t="shared" si="925"/>
        <v>0</v>
      </c>
      <c r="AQ547" s="54" t="e">
        <f t="shared" si="926"/>
        <v>#DIV/0!</v>
      </c>
      <c r="AR547" s="58">
        <f t="shared" si="927"/>
        <v>0</v>
      </c>
      <c r="AS547" s="1">
        <f t="shared" si="928"/>
        <v>0</v>
      </c>
      <c r="AT547" s="1">
        <f t="shared" si="929"/>
        <v>0</v>
      </c>
      <c r="AU547" s="1">
        <f t="shared" si="930"/>
        <v>0</v>
      </c>
      <c r="AV547" s="1">
        <f t="shared" si="931"/>
        <v>0</v>
      </c>
      <c r="AW547" s="1">
        <f t="shared" si="932"/>
        <v>0</v>
      </c>
      <c r="AX547" s="1">
        <f t="shared" si="933"/>
        <v>0</v>
      </c>
      <c r="AY547" s="1" t="str">
        <f t="shared" ref="AY547:AY610" si="936">IF(AG547="","",AD547)</f>
        <v/>
      </c>
      <c r="AZ547" s="1" t="b">
        <f t="shared" ref="AZ547:AZ610" si="937">ISERROR(D547)</f>
        <v>1</v>
      </c>
      <c r="BA547" s="1" t="str">
        <f t="shared" ref="BA547:BA610" si="938">IF(AZ547,"",D547)</f>
        <v/>
      </c>
      <c r="BB547" s="1" t="str">
        <f t="shared" ref="BB547:BB610" si="939">IF(AZ547,"",(9-(COUNTBLANK(E547:AG547))))</f>
        <v/>
      </c>
    </row>
    <row r="548" spans="1:54">
      <c r="A548" s="178"/>
      <c r="B548" s="55">
        <v>26</v>
      </c>
      <c r="C548" s="55">
        <v>8</v>
      </c>
      <c r="D548" s="54" t="e">
        <f>VLOOKUP((B548*10)+3,'Llistat de jugadors'!$S$3:$AQ$322,25,0)</f>
        <v>#N/A</v>
      </c>
      <c r="E548" s="13"/>
      <c r="F548" s="13"/>
      <c r="G548" s="13"/>
      <c r="H548" s="55">
        <f t="shared" si="902"/>
        <v>0</v>
      </c>
      <c r="I548" s="54">
        <f t="shared" si="903"/>
        <v>0</v>
      </c>
      <c r="J548" s="54">
        <f t="shared" si="904"/>
        <v>0</v>
      </c>
      <c r="K548" s="54">
        <f t="shared" si="905"/>
        <v>0</v>
      </c>
      <c r="L548" s="54">
        <f t="shared" si="906"/>
        <v>0</v>
      </c>
      <c r="M548" s="54">
        <f t="shared" si="907"/>
        <v>0</v>
      </c>
      <c r="N548" s="54">
        <f t="shared" si="908"/>
        <v>0</v>
      </c>
      <c r="O548" s="54">
        <f t="shared" si="909"/>
        <v>0</v>
      </c>
      <c r="P548" s="55">
        <v>26</v>
      </c>
      <c r="Q548" s="54" t="e">
        <f t="shared" si="910"/>
        <v>#N/A</v>
      </c>
      <c r="R548" s="12"/>
      <c r="S548" s="12"/>
      <c r="T548" s="12"/>
      <c r="U548" s="54">
        <f t="shared" si="911"/>
        <v>0</v>
      </c>
      <c r="V548" s="54">
        <f t="shared" si="867"/>
        <v>0</v>
      </c>
      <c r="W548" s="54">
        <f t="shared" si="934"/>
        <v>0</v>
      </c>
      <c r="X548" s="54">
        <f t="shared" si="935"/>
        <v>0</v>
      </c>
      <c r="Y548" s="54">
        <f t="shared" si="912"/>
        <v>0</v>
      </c>
      <c r="Z548" s="54">
        <f t="shared" si="913"/>
        <v>0</v>
      </c>
      <c r="AA548" s="54">
        <f t="shared" si="914"/>
        <v>0</v>
      </c>
      <c r="AB548" s="54">
        <f t="shared" si="915"/>
        <v>0</v>
      </c>
      <c r="AC548" s="55">
        <v>26</v>
      </c>
      <c r="AD548" s="54" t="e">
        <f t="shared" si="916"/>
        <v>#N/A</v>
      </c>
      <c r="AE548" s="12"/>
      <c r="AF548" s="12"/>
      <c r="AG548" s="12"/>
      <c r="AH548" s="54">
        <f t="shared" si="917"/>
        <v>0</v>
      </c>
      <c r="AI548" s="54">
        <f t="shared" si="918"/>
        <v>0</v>
      </c>
      <c r="AJ548" s="54">
        <f t="shared" si="919"/>
        <v>0</v>
      </c>
      <c r="AK548" s="54">
        <f t="shared" si="920"/>
        <v>0</v>
      </c>
      <c r="AL548" s="54">
        <f t="shared" si="921"/>
        <v>0</v>
      </c>
      <c r="AM548" s="54">
        <f t="shared" si="922"/>
        <v>0</v>
      </c>
      <c r="AN548" s="54">
        <f t="shared" si="923"/>
        <v>0</v>
      </c>
      <c r="AO548" s="54">
        <f t="shared" si="924"/>
        <v>0</v>
      </c>
      <c r="AP548" s="54">
        <f t="shared" si="925"/>
        <v>0</v>
      </c>
      <c r="AQ548" s="54" t="e">
        <f t="shared" si="926"/>
        <v>#DIV/0!</v>
      </c>
      <c r="AR548" s="58">
        <f t="shared" si="927"/>
        <v>0</v>
      </c>
      <c r="AS548" s="1">
        <f t="shared" si="928"/>
        <v>0</v>
      </c>
      <c r="AT548" s="1">
        <f t="shared" si="929"/>
        <v>0</v>
      </c>
      <c r="AU548" s="1">
        <f t="shared" si="930"/>
        <v>0</v>
      </c>
      <c r="AV548" s="1">
        <f t="shared" si="931"/>
        <v>0</v>
      </c>
      <c r="AW548" s="1">
        <f t="shared" si="932"/>
        <v>0</v>
      </c>
      <c r="AX548" s="1">
        <f t="shared" si="933"/>
        <v>0</v>
      </c>
      <c r="AY548" s="1" t="str">
        <f t="shared" si="936"/>
        <v/>
      </c>
      <c r="AZ548" s="1" t="b">
        <f t="shared" si="937"/>
        <v>1</v>
      </c>
      <c r="BA548" s="1" t="str">
        <f t="shared" si="938"/>
        <v/>
      </c>
      <c r="BB548" s="1" t="str">
        <f t="shared" si="939"/>
        <v/>
      </c>
    </row>
    <row r="549" spans="1:54" ht="12.75" customHeight="1">
      <c r="A549" s="178"/>
      <c r="B549" s="55">
        <v>27</v>
      </c>
      <c r="C549" s="55">
        <v>9</v>
      </c>
      <c r="D549" s="54" t="e">
        <f>VLOOKUP((B549*10)+3,'Llistat de jugadors'!$S$3:$AQ$322,25,0)</f>
        <v>#N/A</v>
      </c>
      <c r="E549" s="13"/>
      <c r="F549" s="13"/>
      <c r="G549" s="13"/>
      <c r="H549" s="55">
        <f t="shared" si="902"/>
        <v>0</v>
      </c>
      <c r="I549" s="54">
        <f t="shared" si="903"/>
        <v>0</v>
      </c>
      <c r="J549" s="54">
        <f t="shared" si="904"/>
        <v>0</v>
      </c>
      <c r="K549" s="54">
        <f t="shared" si="905"/>
        <v>0</v>
      </c>
      <c r="L549" s="54">
        <f t="shared" si="906"/>
        <v>0</v>
      </c>
      <c r="M549" s="54">
        <f t="shared" si="907"/>
        <v>0</v>
      </c>
      <c r="N549" s="54">
        <f t="shared" si="908"/>
        <v>0</v>
      </c>
      <c r="O549" s="54">
        <f t="shared" si="909"/>
        <v>0</v>
      </c>
      <c r="P549" s="55">
        <v>27</v>
      </c>
      <c r="Q549" s="54" t="e">
        <f t="shared" si="910"/>
        <v>#N/A</v>
      </c>
      <c r="R549" s="12"/>
      <c r="S549" s="12"/>
      <c r="T549" s="12"/>
      <c r="U549" s="54">
        <f t="shared" si="911"/>
        <v>0</v>
      </c>
      <c r="V549" s="54">
        <f t="shared" si="867"/>
        <v>0</v>
      </c>
      <c r="W549" s="54">
        <f t="shared" si="934"/>
        <v>0</v>
      </c>
      <c r="X549" s="54">
        <f t="shared" si="935"/>
        <v>0</v>
      </c>
      <c r="Y549" s="54">
        <f t="shared" si="912"/>
        <v>0</v>
      </c>
      <c r="Z549" s="54">
        <f t="shared" si="913"/>
        <v>0</v>
      </c>
      <c r="AA549" s="54">
        <f t="shared" si="914"/>
        <v>0</v>
      </c>
      <c r="AB549" s="54">
        <f t="shared" si="915"/>
        <v>0</v>
      </c>
      <c r="AC549" s="55">
        <v>27</v>
      </c>
      <c r="AD549" s="54" t="e">
        <f t="shared" si="916"/>
        <v>#N/A</v>
      </c>
      <c r="AE549" s="12"/>
      <c r="AF549" s="12"/>
      <c r="AG549" s="12"/>
      <c r="AH549" s="54">
        <f t="shared" si="917"/>
        <v>0</v>
      </c>
      <c r="AI549" s="54">
        <f t="shared" si="918"/>
        <v>0</v>
      </c>
      <c r="AJ549" s="54">
        <f t="shared" si="919"/>
        <v>0</v>
      </c>
      <c r="AK549" s="54">
        <f t="shared" si="920"/>
        <v>0</v>
      </c>
      <c r="AL549" s="54">
        <f t="shared" si="921"/>
        <v>0</v>
      </c>
      <c r="AM549" s="54">
        <f t="shared" si="922"/>
        <v>0</v>
      </c>
      <c r="AN549" s="54">
        <f t="shared" si="923"/>
        <v>0</v>
      </c>
      <c r="AO549" s="54">
        <f t="shared" si="924"/>
        <v>0</v>
      </c>
      <c r="AP549" s="54">
        <f t="shared" si="925"/>
        <v>0</v>
      </c>
      <c r="AQ549" s="54" t="e">
        <f t="shared" si="926"/>
        <v>#DIV/0!</v>
      </c>
      <c r="AR549" s="58">
        <f t="shared" si="927"/>
        <v>0</v>
      </c>
      <c r="AS549" s="1">
        <f t="shared" si="928"/>
        <v>0</v>
      </c>
      <c r="AT549" s="1">
        <f t="shared" si="929"/>
        <v>0</v>
      </c>
      <c r="AU549" s="1">
        <f t="shared" si="930"/>
        <v>0</v>
      </c>
      <c r="AV549" s="1">
        <f t="shared" si="931"/>
        <v>0</v>
      </c>
      <c r="AW549" s="1">
        <f t="shared" si="932"/>
        <v>0</v>
      </c>
      <c r="AX549" s="1">
        <f t="shared" si="933"/>
        <v>0</v>
      </c>
      <c r="AY549" s="1" t="str">
        <f t="shared" si="936"/>
        <v/>
      </c>
      <c r="AZ549" s="1" t="b">
        <f t="shared" si="937"/>
        <v>1</v>
      </c>
      <c r="BA549" s="1" t="str">
        <f t="shared" si="938"/>
        <v/>
      </c>
      <c r="BB549" s="1" t="str">
        <f t="shared" si="939"/>
        <v/>
      </c>
    </row>
    <row r="550" spans="1:54" ht="12.75" customHeight="1">
      <c r="A550" s="178"/>
      <c r="B550" s="55">
        <v>28</v>
      </c>
      <c r="C550" s="55">
        <v>10</v>
      </c>
      <c r="D550" s="54" t="e">
        <f>VLOOKUP((B550*10)+3,'Llistat de jugadors'!$S$3:$AQ$322,25,0)</f>
        <v>#N/A</v>
      </c>
      <c r="E550" s="13"/>
      <c r="F550" s="13"/>
      <c r="G550" s="13"/>
      <c r="H550" s="55">
        <f t="shared" si="902"/>
        <v>0</v>
      </c>
      <c r="I550" s="54">
        <f t="shared" si="903"/>
        <v>0</v>
      </c>
      <c r="J550" s="54">
        <f t="shared" si="904"/>
        <v>0</v>
      </c>
      <c r="K550" s="54">
        <f t="shared" si="905"/>
        <v>0</v>
      </c>
      <c r="L550" s="54">
        <f t="shared" si="906"/>
        <v>0</v>
      </c>
      <c r="M550" s="54">
        <f t="shared" si="907"/>
        <v>0</v>
      </c>
      <c r="N550" s="54">
        <f t="shared" si="908"/>
        <v>0</v>
      </c>
      <c r="O550" s="54">
        <f t="shared" si="909"/>
        <v>0</v>
      </c>
      <c r="P550" s="55">
        <v>28</v>
      </c>
      <c r="Q550" s="54" t="e">
        <f t="shared" si="910"/>
        <v>#N/A</v>
      </c>
      <c r="R550" s="12"/>
      <c r="S550" s="12"/>
      <c r="T550" s="12"/>
      <c r="U550" s="54">
        <f t="shared" si="911"/>
        <v>0</v>
      </c>
      <c r="V550" s="54">
        <f t="shared" si="867"/>
        <v>0</v>
      </c>
      <c r="W550" s="54">
        <f t="shared" si="934"/>
        <v>0</v>
      </c>
      <c r="X550" s="54">
        <f t="shared" si="935"/>
        <v>0</v>
      </c>
      <c r="Y550" s="54">
        <f t="shared" si="912"/>
        <v>0</v>
      </c>
      <c r="Z550" s="54">
        <f t="shared" si="913"/>
        <v>0</v>
      </c>
      <c r="AA550" s="54">
        <f t="shared" si="914"/>
        <v>0</v>
      </c>
      <c r="AB550" s="54">
        <f t="shared" si="915"/>
        <v>0</v>
      </c>
      <c r="AC550" s="55">
        <v>28</v>
      </c>
      <c r="AD550" s="54" t="e">
        <f t="shared" si="916"/>
        <v>#N/A</v>
      </c>
      <c r="AE550" s="12"/>
      <c r="AF550" s="12"/>
      <c r="AG550" s="12"/>
      <c r="AH550" s="54">
        <f t="shared" si="917"/>
        <v>0</v>
      </c>
      <c r="AI550" s="54">
        <f t="shared" si="918"/>
        <v>0</v>
      </c>
      <c r="AJ550" s="54">
        <f t="shared" si="919"/>
        <v>0</v>
      </c>
      <c r="AK550" s="54">
        <f t="shared" si="920"/>
        <v>0</v>
      </c>
      <c r="AL550" s="54">
        <f t="shared" si="921"/>
        <v>0</v>
      </c>
      <c r="AM550" s="54">
        <f t="shared" si="922"/>
        <v>0</v>
      </c>
      <c r="AN550" s="54">
        <f t="shared" si="923"/>
        <v>0</v>
      </c>
      <c r="AO550" s="54">
        <f t="shared" si="924"/>
        <v>0</v>
      </c>
      <c r="AP550" s="54">
        <f t="shared" si="925"/>
        <v>0</v>
      </c>
      <c r="AQ550" s="54" t="e">
        <f t="shared" si="926"/>
        <v>#DIV/0!</v>
      </c>
      <c r="AR550" s="58">
        <f t="shared" si="927"/>
        <v>0</v>
      </c>
      <c r="AS550" s="1">
        <f t="shared" si="928"/>
        <v>0</v>
      </c>
      <c r="AT550" s="1">
        <f t="shared" si="929"/>
        <v>0</v>
      </c>
      <c r="AU550" s="1">
        <f t="shared" si="930"/>
        <v>0</v>
      </c>
      <c r="AV550" s="1">
        <f t="shared" si="931"/>
        <v>0</v>
      </c>
      <c r="AW550" s="1">
        <f t="shared" si="932"/>
        <v>0</v>
      </c>
      <c r="AX550" s="1">
        <f t="shared" si="933"/>
        <v>0</v>
      </c>
      <c r="AY550" s="1" t="str">
        <f t="shared" si="936"/>
        <v/>
      </c>
      <c r="AZ550" s="1" t="b">
        <f t="shared" si="937"/>
        <v>1</v>
      </c>
      <c r="BA550" s="1" t="str">
        <f t="shared" si="938"/>
        <v/>
      </c>
      <c r="BB550" s="1" t="str">
        <f t="shared" si="939"/>
        <v/>
      </c>
    </row>
    <row r="551" spans="1:54" ht="12.75" customHeight="1">
      <c r="A551" s="178"/>
      <c r="B551" s="55">
        <v>29</v>
      </c>
      <c r="C551" s="55">
        <v>11</v>
      </c>
      <c r="D551" s="54" t="e">
        <f>VLOOKUP((B551*10)+3,'Llistat de jugadors'!$S$3:$AQ$322,25,0)</f>
        <v>#N/A</v>
      </c>
      <c r="E551" s="13"/>
      <c r="F551" s="13"/>
      <c r="G551" s="13"/>
      <c r="H551" s="55">
        <f t="shared" si="902"/>
        <v>0</v>
      </c>
      <c r="I551" s="54">
        <f t="shared" si="903"/>
        <v>0</v>
      </c>
      <c r="J551" s="54">
        <f t="shared" si="904"/>
        <v>0</v>
      </c>
      <c r="K551" s="54">
        <f t="shared" si="905"/>
        <v>0</v>
      </c>
      <c r="L551" s="54">
        <f t="shared" si="906"/>
        <v>0</v>
      </c>
      <c r="M551" s="54">
        <f t="shared" si="907"/>
        <v>0</v>
      </c>
      <c r="N551" s="54">
        <f t="shared" si="908"/>
        <v>0</v>
      </c>
      <c r="O551" s="54">
        <f t="shared" si="909"/>
        <v>0</v>
      </c>
      <c r="P551" s="55">
        <v>29</v>
      </c>
      <c r="Q551" s="54" t="e">
        <f t="shared" si="910"/>
        <v>#N/A</v>
      </c>
      <c r="R551" s="12"/>
      <c r="S551" s="12"/>
      <c r="T551" s="12"/>
      <c r="U551" s="54">
        <f t="shared" si="911"/>
        <v>0</v>
      </c>
      <c r="V551" s="54">
        <f t="shared" si="867"/>
        <v>0</v>
      </c>
      <c r="W551" s="54">
        <f t="shared" si="934"/>
        <v>0</v>
      </c>
      <c r="X551" s="54">
        <f t="shared" si="935"/>
        <v>0</v>
      </c>
      <c r="Y551" s="54">
        <f t="shared" si="912"/>
        <v>0</v>
      </c>
      <c r="Z551" s="54">
        <f t="shared" si="913"/>
        <v>0</v>
      </c>
      <c r="AA551" s="54">
        <f t="shared" si="914"/>
        <v>0</v>
      </c>
      <c r="AB551" s="54">
        <f t="shared" si="915"/>
        <v>0</v>
      </c>
      <c r="AC551" s="55">
        <v>29</v>
      </c>
      <c r="AD551" s="54" t="e">
        <f t="shared" si="916"/>
        <v>#N/A</v>
      </c>
      <c r="AE551" s="12"/>
      <c r="AF551" s="12"/>
      <c r="AG551" s="12"/>
      <c r="AH551" s="54">
        <f t="shared" si="917"/>
        <v>0</v>
      </c>
      <c r="AI551" s="54">
        <f t="shared" si="918"/>
        <v>0</v>
      </c>
      <c r="AJ551" s="54">
        <f t="shared" si="919"/>
        <v>0</v>
      </c>
      <c r="AK551" s="54">
        <f t="shared" si="920"/>
        <v>0</v>
      </c>
      <c r="AL551" s="54">
        <f t="shared" si="921"/>
        <v>0</v>
      </c>
      <c r="AM551" s="54">
        <f t="shared" si="922"/>
        <v>0</v>
      </c>
      <c r="AN551" s="54">
        <f t="shared" si="923"/>
        <v>0</v>
      </c>
      <c r="AO551" s="54">
        <f t="shared" si="924"/>
        <v>0</v>
      </c>
      <c r="AP551" s="54">
        <f t="shared" si="925"/>
        <v>0</v>
      </c>
      <c r="AQ551" s="54" t="e">
        <f t="shared" si="926"/>
        <v>#DIV/0!</v>
      </c>
      <c r="AR551" s="58">
        <f t="shared" si="927"/>
        <v>0</v>
      </c>
      <c r="AS551" s="1">
        <f t="shared" si="928"/>
        <v>0</v>
      </c>
      <c r="AT551" s="1">
        <f t="shared" si="929"/>
        <v>0</v>
      </c>
      <c r="AU551" s="1">
        <f t="shared" si="930"/>
        <v>0</v>
      </c>
      <c r="AV551" s="1">
        <f t="shared" si="931"/>
        <v>0</v>
      </c>
      <c r="AW551" s="1">
        <f t="shared" si="932"/>
        <v>0</v>
      </c>
      <c r="AX551" s="1">
        <f t="shared" si="933"/>
        <v>0</v>
      </c>
      <c r="AY551" s="1" t="str">
        <f t="shared" si="936"/>
        <v/>
      </c>
      <c r="AZ551" s="1" t="b">
        <f t="shared" si="937"/>
        <v>1</v>
      </c>
      <c r="BA551" s="1" t="str">
        <f t="shared" si="938"/>
        <v/>
      </c>
      <c r="BB551" s="1" t="str">
        <f t="shared" si="939"/>
        <v/>
      </c>
    </row>
    <row r="552" spans="1:54" ht="12.75" customHeight="1">
      <c r="A552" s="178"/>
      <c r="B552" s="55">
        <v>30</v>
      </c>
      <c r="C552" s="55">
        <v>12</v>
      </c>
      <c r="D552" s="54" t="e">
        <f>VLOOKUP((B552*10)+3,'Llistat de jugadors'!$S$3:$AQ$322,25,0)</f>
        <v>#N/A</v>
      </c>
      <c r="E552" s="13"/>
      <c r="F552" s="13"/>
      <c r="G552" s="13"/>
      <c r="H552" s="55">
        <f t="shared" si="902"/>
        <v>0</v>
      </c>
      <c r="I552" s="54">
        <f t="shared" si="903"/>
        <v>0</v>
      </c>
      <c r="J552" s="54">
        <f t="shared" si="904"/>
        <v>0</v>
      </c>
      <c r="K552" s="54">
        <f t="shared" si="905"/>
        <v>0</v>
      </c>
      <c r="L552" s="54">
        <f t="shared" si="906"/>
        <v>0</v>
      </c>
      <c r="M552" s="54">
        <f t="shared" si="907"/>
        <v>0</v>
      </c>
      <c r="N552" s="54">
        <f t="shared" si="908"/>
        <v>0</v>
      </c>
      <c r="O552" s="54">
        <f t="shared" si="909"/>
        <v>0</v>
      </c>
      <c r="P552" s="55">
        <v>30</v>
      </c>
      <c r="Q552" s="54" t="e">
        <f t="shared" si="910"/>
        <v>#N/A</v>
      </c>
      <c r="R552" s="12"/>
      <c r="S552" s="12"/>
      <c r="T552" s="12"/>
      <c r="U552" s="54">
        <f t="shared" si="911"/>
        <v>0</v>
      </c>
      <c r="V552" s="54">
        <f t="shared" si="867"/>
        <v>0</v>
      </c>
      <c r="W552" s="54">
        <f t="shared" si="934"/>
        <v>0</v>
      </c>
      <c r="X552" s="54">
        <f t="shared" si="935"/>
        <v>0</v>
      </c>
      <c r="Y552" s="54">
        <f t="shared" si="912"/>
        <v>0</v>
      </c>
      <c r="Z552" s="54">
        <f t="shared" si="913"/>
        <v>0</v>
      </c>
      <c r="AA552" s="54">
        <f t="shared" si="914"/>
        <v>0</v>
      </c>
      <c r="AB552" s="54">
        <f t="shared" si="915"/>
        <v>0</v>
      </c>
      <c r="AC552" s="55">
        <v>30</v>
      </c>
      <c r="AD552" s="54" t="e">
        <f t="shared" si="916"/>
        <v>#N/A</v>
      </c>
      <c r="AE552" s="12"/>
      <c r="AF552" s="12"/>
      <c r="AG552" s="12"/>
      <c r="AH552" s="54">
        <f t="shared" si="917"/>
        <v>0</v>
      </c>
      <c r="AI552" s="54">
        <f t="shared" si="918"/>
        <v>0</v>
      </c>
      <c r="AJ552" s="54">
        <f t="shared" si="919"/>
        <v>0</v>
      </c>
      <c r="AK552" s="54">
        <f t="shared" si="920"/>
        <v>0</v>
      </c>
      <c r="AL552" s="54">
        <f t="shared" si="921"/>
        <v>0</v>
      </c>
      <c r="AM552" s="54">
        <f t="shared" si="922"/>
        <v>0</v>
      </c>
      <c r="AN552" s="54">
        <f t="shared" si="923"/>
        <v>0</v>
      </c>
      <c r="AO552" s="54">
        <f t="shared" si="924"/>
        <v>0</v>
      </c>
      <c r="AP552" s="54">
        <f t="shared" si="925"/>
        <v>0</v>
      </c>
      <c r="AQ552" s="54" t="e">
        <f t="shared" si="926"/>
        <v>#DIV/0!</v>
      </c>
      <c r="AR552" s="58">
        <f t="shared" si="927"/>
        <v>0</v>
      </c>
      <c r="AS552" s="1">
        <f t="shared" si="928"/>
        <v>0</v>
      </c>
      <c r="AT552" s="1">
        <f t="shared" si="929"/>
        <v>0</v>
      </c>
      <c r="AU552" s="1">
        <f t="shared" si="930"/>
        <v>0</v>
      </c>
      <c r="AV552" s="1">
        <f t="shared" si="931"/>
        <v>0</v>
      </c>
      <c r="AW552" s="1">
        <f t="shared" si="932"/>
        <v>0</v>
      </c>
      <c r="AX552" s="1">
        <f t="shared" si="933"/>
        <v>0</v>
      </c>
      <c r="AY552" s="1" t="str">
        <f t="shared" si="936"/>
        <v/>
      </c>
      <c r="AZ552" s="1" t="b">
        <f t="shared" si="937"/>
        <v>1</v>
      </c>
      <c r="BA552" s="1" t="str">
        <f t="shared" si="938"/>
        <v/>
      </c>
      <c r="BB552" s="1" t="str">
        <f t="shared" si="939"/>
        <v/>
      </c>
    </row>
    <row r="553" spans="1:54" ht="12.75" customHeight="1">
      <c r="A553" s="178"/>
      <c r="B553" s="55">
        <v>31</v>
      </c>
      <c r="C553" s="55">
        <v>13</v>
      </c>
      <c r="D553" s="54" t="e">
        <f>VLOOKUP((B553*10)+3,'Llistat de jugadors'!$S$3:$AQ$322,25,0)</f>
        <v>#N/A</v>
      </c>
      <c r="E553" s="13"/>
      <c r="F553" s="13"/>
      <c r="G553" s="13"/>
      <c r="H553" s="55">
        <f t="shared" ref="H553:H562" si="940">E553+F553+G553</f>
        <v>0</v>
      </c>
      <c r="I553" s="54">
        <f t="shared" ref="I553:I562" si="941">COUNTIF(E553:G553,10)</f>
        <v>0</v>
      </c>
      <c r="J553" s="54">
        <f t="shared" ref="J553:J562" si="942">COUNTIF(E553:G553,6)</f>
        <v>0</v>
      </c>
      <c r="K553" s="54">
        <f t="shared" ref="K553:K562" si="943">COUNTIF(E553:G553,4)</f>
        <v>0</v>
      </c>
      <c r="L553" s="54">
        <f t="shared" ref="L553:L562" si="944">COUNTIF(E553:G553,3)</f>
        <v>0</v>
      </c>
      <c r="M553" s="54">
        <f t="shared" ref="M553:M562" si="945">COUNTIF(E553:G553,2)</f>
        <v>0</v>
      </c>
      <c r="N553" s="54">
        <f t="shared" ref="N553:N562" si="946">COUNTIF(E553:G553,1)</f>
        <v>0</v>
      </c>
      <c r="O553" s="54">
        <f t="shared" ref="O553:O562" si="947">COUNTIF(E553:G553,0)</f>
        <v>0</v>
      </c>
      <c r="P553" s="55">
        <v>31</v>
      </c>
      <c r="Q553" s="54" t="e">
        <f t="shared" ref="Q553:Q562" si="948">D553</f>
        <v>#N/A</v>
      </c>
      <c r="R553" s="12"/>
      <c r="S553" s="12"/>
      <c r="T553" s="12"/>
      <c r="U553" s="54">
        <f t="shared" ref="U553:U562" si="949">R553+S553+T553</f>
        <v>0</v>
      </c>
      <c r="V553" s="54">
        <f t="shared" ref="V553:V562" si="950">COUNTIF(R553:T553,10)</f>
        <v>0</v>
      </c>
      <c r="W553" s="54">
        <f t="shared" ref="W553:W562" si="951">COUNTIF(R553:T553,6)</f>
        <v>0</v>
      </c>
      <c r="X553" s="54">
        <f t="shared" ref="X553:X562" si="952">COUNTIF(R553:T553,4)</f>
        <v>0</v>
      </c>
      <c r="Y553" s="54">
        <f t="shared" ref="Y553:Y562" si="953">COUNTIF(R553:T553,3)</f>
        <v>0</v>
      </c>
      <c r="Z553" s="54">
        <f t="shared" ref="Z553:Z562" si="954">COUNTIF(R553:T553,2)</f>
        <v>0</v>
      </c>
      <c r="AA553" s="54">
        <f t="shared" ref="AA553:AA562" si="955">COUNTIF(R553:T553,1)</f>
        <v>0</v>
      </c>
      <c r="AB553" s="54">
        <f t="shared" ref="AB553:AB562" si="956">COUNTIF(R553:T553,0)</f>
        <v>0</v>
      </c>
      <c r="AC553" s="55">
        <v>31</v>
      </c>
      <c r="AD553" s="54" t="e">
        <f t="shared" si="916"/>
        <v>#N/A</v>
      </c>
      <c r="AE553" s="12"/>
      <c r="AF553" s="12"/>
      <c r="AG553" s="12"/>
      <c r="AH553" s="54">
        <f t="shared" ref="AH553:AH562" si="957">AE553+AF553+AG553</f>
        <v>0</v>
      </c>
      <c r="AI553" s="54">
        <f t="shared" ref="AI553:AI562" si="958">COUNTIF(AE553:AG553,10)</f>
        <v>0</v>
      </c>
      <c r="AJ553" s="54">
        <f t="shared" ref="AJ553:AJ562" si="959">COUNTIF(AE553:AG553,6)</f>
        <v>0</v>
      </c>
      <c r="AK553" s="54">
        <f t="shared" ref="AK553:AK562" si="960">COUNTIF(AE553:AG553,4)</f>
        <v>0</v>
      </c>
      <c r="AL553" s="54">
        <f t="shared" ref="AL553:AL562" si="961">COUNTIF(AE553:AG553,3)</f>
        <v>0</v>
      </c>
      <c r="AM553" s="54">
        <f t="shared" ref="AM553:AM562" si="962">COUNTIF(AE553:AG553,2)</f>
        <v>0</v>
      </c>
      <c r="AN553" s="54">
        <f t="shared" ref="AN553:AN562" si="963">COUNTIF(AE553:AG553,1)</f>
        <v>0</v>
      </c>
      <c r="AO553" s="54">
        <f t="shared" ref="AO553:AO562" si="964">COUNTIF(AE553:AG553,0)</f>
        <v>0</v>
      </c>
      <c r="AP553" s="54">
        <f t="shared" ref="AP553:AP562" si="965">H553+U553+AH553</f>
        <v>0</v>
      </c>
      <c r="AQ553" s="54" t="e">
        <f t="shared" ref="AQ553:AQ562" si="966">AVERAGE(E553:G553,R553:T553,AE553:AG553)</f>
        <v>#DIV/0!</v>
      </c>
      <c r="AR553" s="58">
        <f t="shared" ref="AR553:AR562" si="967">I553+V553+AI553</f>
        <v>0</v>
      </c>
      <c r="AS553" s="1">
        <f t="shared" ref="AS553:AS562" si="968">J553+W553+AJ553</f>
        <v>0</v>
      </c>
      <c r="AT553" s="1">
        <f t="shared" ref="AT553:AT562" si="969">K553+X553+AK553</f>
        <v>0</v>
      </c>
      <c r="AU553" s="1">
        <f t="shared" ref="AU553:AU562" si="970">L553+Y553+AL553</f>
        <v>0</v>
      </c>
      <c r="AV553" s="1">
        <f t="shared" ref="AV553:AV562" si="971">M553+Z553+AM553</f>
        <v>0</v>
      </c>
      <c r="AW553" s="1">
        <f t="shared" ref="AW553:AW562" si="972">N553+AA553+AN553</f>
        <v>0</v>
      </c>
      <c r="AX553" s="1">
        <f t="shared" ref="AX553:AX562" si="973">O553+AB553+AO553</f>
        <v>0</v>
      </c>
      <c r="AY553" s="1" t="str">
        <f t="shared" si="936"/>
        <v/>
      </c>
      <c r="AZ553" s="1" t="b">
        <f t="shared" si="937"/>
        <v>1</v>
      </c>
      <c r="BA553" s="1" t="str">
        <f t="shared" si="938"/>
        <v/>
      </c>
      <c r="BB553" s="1" t="str">
        <f t="shared" si="939"/>
        <v/>
      </c>
    </row>
    <row r="554" spans="1:54" ht="12.75" customHeight="1">
      <c r="A554" s="178"/>
      <c r="B554" s="55">
        <v>32</v>
      </c>
      <c r="C554" s="55">
        <v>14</v>
      </c>
      <c r="D554" s="54" t="e">
        <f>VLOOKUP((B554*10)+3,'Llistat de jugadors'!$S$3:$AQ$322,25,0)</f>
        <v>#N/A</v>
      </c>
      <c r="E554" s="13"/>
      <c r="F554" s="13"/>
      <c r="G554" s="13"/>
      <c r="H554" s="55">
        <f t="shared" si="940"/>
        <v>0</v>
      </c>
      <c r="I554" s="54">
        <f t="shared" si="941"/>
        <v>0</v>
      </c>
      <c r="J554" s="54">
        <f t="shared" si="942"/>
        <v>0</v>
      </c>
      <c r="K554" s="54">
        <f t="shared" si="943"/>
        <v>0</v>
      </c>
      <c r="L554" s="54">
        <f t="shared" si="944"/>
        <v>0</v>
      </c>
      <c r="M554" s="54">
        <f t="shared" si="945"/>
        <v>0</v>
      </c>
      <c r="N554" s="54">
        <f t="shared" si="946"/>
        <v>0</v>
      </c>
      <c r="O554" s="54">
        <f t="shared" si="947"/>
        <v>0</v>
      </c>
      <c r="P554" s="55">
        <v>32</v>
      </c>
      <c r="Q554" s="54" t="e">
        <f t="shared" si="948"/>
        <v>#N/A</v>
      </c>
      <c r="R554" s="12"/>
      <c r="S554" s="12"/>
      <c r="T554" s="12"/>
      <c r="U554" s="54">
        <f t="shared" si="949"/>
        <v>0</v>
      </c>
      <c r="V554" s="54">
        <f t="shared" si="950"/>
        <v>0</v>
      </c>
      <c r="W554" s="54">
        <f t="shared" si="951"/>
        <v>0</v>
      </c>
      <c r="X554" s="54">
        <f t="shared" si="952"/>
        <v>0</v>
      </c>
      <c r="Y554" s="54">
        <f t="shared" si="953"/>
        <v>0</v>
      </c>
      <c r="Z554" s="54">
        <f t="shared" si="954"/>
        <v>0</v>
      </c>
      <c r="AA554" s="54">
        <f t="shared" si="955"/>
        <v>0</v>
      </c>
      <c r="AB554" s="54">
        <f t="shared" si="956"/>
        <v>0</v>
      </c>
      <c r="AC554" s="55">
        <v>32</v>
      </c>
      <c r="AD554" s="54" t="e">
        <f t="shared" si="916"/>
        <v>#N/A</v>
      </c>
      <c r="AE554" s="12"/>
      <c r="AF554" s="12"/>
      <c r="AG554" s="12"/>
      <c r="AH554" s="54">
        <f t="shared" si="957"/>
        <v>0</v>
      </c>
      <c r="AI554" s="54">
        <f t="shared" si="958"/>
        <v>0</v>
      </c>
      <c r="AJ554" s="54">
        <f t="shared" si="959"/>
        <v>0</v>
      </c>
      <c r="AK554" s="54">
        <f t="shared" si="960"/>
        <v>0</v>
      </c>
      <c r="AL554" s="54">
        <f t="shared" si="961"/>
        <v>0</v>
      </c>
      <c r="AM554" s="54">
        <f t="shared" si="962"/>
        <v>0</v>
      </c>
      <c r="AN554" s="54">
        <f t="shared" si="963"/>
        <v>0</v>
      </c>
      <c r="AO554" s="54">
        <f t="shared" si="964"/>
        <v>0</v>
      </c>
      <c r="AP554" s="54">
        <f t="shared" si="965"/>
        <v>0</v>
      </c>
      <c r="AQ554" s="54" t="e">
        <f t="shared" si="966"/>
        <v>#DIV/0!</v>
      </c>
      <c r="AR554" s="58">
        <f t="shared" si="967"/>
        <v>0</v>
      </c>
      <c r="AS554" s="1">
        <f t="shared" si="968"/>
        <v>0</v>
      </c>
      <c r="AT554" s="1">
        <f t="shared" si="969"/>
        <v>0</v>
      </c>
      <c r="AU554" s="1">
        <f t="shared" si="970"/>
        <v>0</v>
      </c>
      <c r="AV554" s="1">
        <f t="shared" si="971"/>
        <v>0</v>
      </c>
      <c r="AW554" s="1">
        <f t="shared" si="972"/>
        <v>0</v>
      </c>
      <c r="AX554" s="1">
        <f t="shared" si="973"/>
        <v>0</v>
      </c>
      <c r="AY554" s="1" t="str">
        <f t="shared" si="936"/>
        <v/>
      </c>
      <c r="AZ554" s="1" t="b">
        <f t="shared" si="937"/>
        <v>1</v>
      </c>
      <c r="BA554" s="1" t="str">
        <f t="shared" si="938"/>
        <v/>
      </c>
      <c r="BB554" s="1" t="str">
        <f t="shared" si="939"/>
        <v/>
      </c>
    </row>
    <row r="555" spans="1:54" ht="12.75" customHeight="1">
      <c r="A555" s="178"/>
      <c r="B555" s="55">
        <v>33</v>
      </c>
      <c r="C555" s="55">
        <v>15</v>
      </c>
      <c r="D555" s="54" t="e">
        <f>VLOOKUP((B555*10)+3,'Llistat de jugadors'!$S$3:$AQ$322,25,0)</f>
        <v>#N/A</v>
      </c>
      <c r="E555" s="13"/>
      <c r="F555" s="13"/>
      <c r="G555" s="13"/>
      <c r="H555" s="55">
        <f t="shared" si="940"/>
        <v>0</v>
      </c>
      <c r="I555" s="54">
        <f t="shared" si="941"/>
        <v>0</v>
      </c>
      <c r="J555" s="54">
        <f t="shared" si="942"/>
        <v>0</v>
      </c>
      <c r="K555" s="54">
        <f t="shared" si="943"/>
        <v>0</v>
      </c>
      <c r="L555" s="54">
        <f t="shared" si="944"/>
        <v>0</v>
      </c>
      <c r="M555" s="54">
        <f t="shared" si="945"/>
        <v>0</v>
      </c>
      <c r="N555" s="54">
        <f t="shared" si="946"/>
        <v>0</v>
      </c>
      <c r="O555" s="54">
        <f t="shared" si="947"/>
        <v>0</v>
      </c>
      <c r="P555" s="55">
        <v>33</v>
      </c>
      <c r="Q555" s="54" t="e">
        <f t="shared" si="948"/>
        <v>#N/A</v>
      </c>
      <c r="R555" s="12"/>
      <c r="S555" s="12"/>
      <c r="T555" s="12"/>
      <c r="U555" s="54">
        <f t="shared" si="949"/>
        <v>0</v>
      </c>
      <c r="V555" s="54">
        <f t="shared" si="950"/>
        <v>0</v>
      </c>
      <c r="W555" s="54">
        <f t="shared" si="951"/>
        <v>0</v>
      </c>
      <c r="X555" s="54">
        <f t="shared" si="952"/>
        <v>0</v>
      </c>
      <c r="Y555" s="54">
        <f t="shared" si="953"/>
        <v>0</v>
      </c>
      <c r="Z555" s="54">
        <f t="shared" si="954"/>
        <v>0</v>
      </c>
      <c r="AA555" s="54">
        <f t="shared" si="955"/>
        <v>0</v>
      </c>
      <c r="AB555" s="54">
        <f t="shared" si="956"/>
        <v>0</v>
      </c>
      <c r="AC555" s="55">
        <v>33</v>
      </c>
      <c r="AD555" s="54" t="e">
        <f t="shared" si="916"/>
        <v>#N/A</v>
      </c>
      <c r="AE555" s="12"/>
      <c r="AF555" s="12"/>
      <c r="AG555" s="12"/>
      <c r="AH555" s="54">
        <f t="shared" si="957"/>
        <v>0</v>
      </c>
      <c r="AI555" s="54">
        <f t="shared" si="958"/>
        <v>0</v>
      </c>
      <c r="AJ555" s="54">
        <f t="shared" si="959"/>
        <v>0</v>
      </c>
      <c r="AK555" s="54">
        <f t="shared" si="960"/>
        <v>0</v>
      </c>
      <c r="AL555" s="54">
        <f t="shared" si="961"/>
        <v>0</v>
      </c>
      <c r="AM555" s="54">
        <f t="shared" si="962"/>
        <v>0</v>
      </c>
      <c r="AN555" s="54">
        <f t="shared" si="963"/>
        <v>0</v>
      </c>
      <c r="AO555" s="54">
        <f t="shared" si="964"/>
        <v>0</v>
      </c>
      <c r="AP555" s="54">
        <f t="shared" si="965"/>
        <v>0</v>
      </c>
      <c r="AQ555" s="54" t="e">
        <f t="shared" si="966"/>
        <v>#DIV/0!</v>
      </c>
      <c r="AR555" s="58">
        <f t="shared" si="967"/>
        <v>0</v>
      </c>
      <c r="AS555" s="1">
        <f t="shared" si="968"/>
        <v>0</v>
      </c>
      <c r="AT555" s="1">
        <f t="shared" si="969"/>
        <v>0</v>
      </c>
      <c r="AU555" s="1">
        <f t="shared" si="970"/>
        <v>0</v>
      </c>
      <c r="AV555" s="1">
        <f t="shared" si="971"/>
        <v>0</v>
      </c>
      <c r="AW555" s="1">
        <f t="shared" si="972"/>
        <v>0</v>
      </c>
      <c r="AX555" s="1">
        <f t="shared" si="973"/>
        <v>0</v>
      </c>
      <c r="AY555" s="1" t="str">
        <f t="shared" si="936"/>
        <v/>
      </c>
      <c r="AZ555" s="1" t="b">
        <f t="shared" si="937"/>
        <v>1</v>
      </c>
      <c r="BA555" s="1" t="str">
        <f t="shared" si="938"/>
        <v/>
      </c>
      <c r="BB555" s="1" t="str">
        <f t="shared" si="939"/>
        <v/>
      </c>
    </row>
    <row r="556" spans="1:54" ht="12.75" customHeight="1">
      <c r="A556" s="178"/>
      <c r="B556" s="55">
        <v>34</v>
      </c>
      <c r="C556" s="55">
        <v>16</v>
      </c>
      <c r="D556" s="54" t="e">
        <f>VLOOKUP((B556*10)+3,'Llistat de jugadors'!$S$3:$AQ$322,25,0)</f>
        <v>#N/A</v>
      </c>
      <c r="E556" s="13"/>
      <c r="F556" s="13"/>
      <c r="G556" s="13"/>
      <c r="H556" s="55">
        <f t="shared" si="940"/>
        <v>0</v>
      </c>
      <c r="I556" s="54">
        <f t="shared" si="941"/>
        <v>0</v>
      </c>
      <c r="J556" s="54">
        <f t="shared" si="942"/>
        <v>0</v>
      </c>
      <c r="K556" s="54">
        <f t="shared" si="943"/>
        <v>0</v>
      </c>
      <c r="L556" s="54">
        <f t="shared" si="944"/>
        <v>0</v>
      </c>
      <c r="M556" s="54">
        <f t="shared" si="945"/>
        <v>0</v>
      </c>
      <c r="N556" s="54">
        <f t="shared" si="946"/>
        <v>0</v>
      </c>
      <c r="O556" s="54">
        <f t="shared" si="947"/>
        <v>0</v>
      </c>
      <c r="P556" s="55">
        <v>34</v>
      </c>
      <c r="Q556" s="54" t="e">
        <f t="shared" si="948"/>
        <v>#N/A</v>
      </c>
      <c r="R556" s="12"/>
      <c r="S556" s="12"/>
      <c r="T556" s="12"/>
      <c r="U556" s="54">
        <f t="shared" si="949"/>
        <v>0</v>
      </c>
      <c r="V556" s="54">
        <f t="shared" si="950"/>
        <v>0</v>
      </c>
      <c r="W556" s="54">
        <f t="shared" si="951"/>
        <v>0</v>
      </c>
      <c r="X556" s="54">
        <f t="shared" si="952"/>
        <v>0</v>
      </c>
      <c r="Y556" s="54">
        <f t="shared" si="953"/>
        <v>0</v>
      </c>
      <c r="Z556" s="54">
        <f t="shared" si="954"/>
        <v>0</v>
      </c>
      <c r="AA556" s="54">
        <f t="shared" si="955"/>
        <v>0</v>
      </c>
      <c r="AB556" s="54">
        <f t="shared" si="956"/>
        <v>0</v>
      </c>
      <c r="AC556" s="55">
        <v>34</v>
      </c>
      <c r="AD556" s="54" t="e">
        <f t="shared" si="916"/>
        <v>#N/A</v>
      </c>
      <c r="AE556" s="12"/>
      <c r="AF556" s="12"/>
      <c r="AG556" s="12"/>
      <c r="AH556" s="54">
        <f t="shared" si="957"/>
        <v>0</v>
      </c>
      <c r="AI556" s="54">
        <f t="shared" si="958"/>
        <v>0</v>
      </c>
      <c r="AJ556" s="54">
        <f t="shared" si="959"/>
        <v>0</v>
      </c>
      <c r="AK556" s="54">
        <f t="shared" si="960"/>
        <v>0</v>
      </c>
      <c r="AL556" s="54">
        <f t="shared" si="961"/>
        <v>0</v>
      </c>
      <c r="AM556" s="54">
        <f t="shared" si="962"/>
        <v>0</v>
      </c>
      <c r="AN556" s="54">
        <f t="shared" si="963"/>
        <v>0</v>
      </c>
      <c r="AO556" s="54">
        <f t="shared" si="964"/>
        <v>0</v>
      </c>
      <c r="AP556" s="54">
        <f t="shared" si="965"/>
        <v>0</v>
      </c>
      <c r="AQ556" s="54" t="e">
        <f t="shared" si="966"/>
        <v>#DIV/0!</v>
      </c>
      <c r="AR556" s="58">
        <f t="shared" si="967"/>
        <v>0</v>
      </c>
      <c r="AS556" s="1">
        <f t="shared" si="968"/>
        <v>0</v>
      </c>
      <c r="AT556" s="1">
        <f t="shared" si="969"/>
        <v>0</v>
      </c>
      <c r="AU556" s="1">
        <f t="shared" si="970"/>
        <v>0</v>
      </c>
      <c r="AV556" s="1">
        <f t="shared" si="971"/>
        <v>0</v>
      </c>
      <c r="AW556" s="1">
        <f t="shared" si="972"/>
        <v>0</v>
      </c>
      <c r="AX556" s="1">
        <f t="shared" si="973"/>
        <v>0</v>
      </c>
      <c r="AY556" s="1" t="str">
        <f t="shared" si="936"/>
        <v/>
      </c>
      <c r="AZ556" s="1" t="b">
        <f t="shared" si="937"/>
        <v>1</v>
      </c>
      <c r="BA556" s="1" t="str">
        <f t="shared" si="938"/>
        <v/>
      </c>
      <c r="BB556" s="1" t="str">
        <f t="shared" si="939"/>
        <v/>
      </c>
    </row>
    <row r="557" spans="1:54" ht="12.75" customHeight="1">
      <c r="A557" s="178"/>
      <c r="B557" s="55">
        <v>35</v>
      </c>
      <c r="C557" s="55">
        <v>17</v>
      </c>
      <c r="D557" s="54" t="e">
        <f>VLOOKUP((B557*10)+3,'Llistat de jugadors'!$S$3:$AQ$322,25,0)</f>
        <v>#N/A</v>
      </c>
      <c r="E557" s="13"/>
      <c r="F557" s="13"/>
      <c r="G557" s="13"/>
      <c r="H557" s="55">
        <f t="shared" si="940"/>
        <v>0</v>
      </c>
      <c r="I557" s="54">
        <f t="shared" si="941"/>
        <v>0</v>
      </c>
      <c r="J557" s="54">
        <f t="shared" si="942"/>
        <v>0</v>
      </c>
      <c r="K557" s="54">
        <f t="shared" si="943"/>
        <v>0</v>
      </c>
      <c r="L557" s="54">
        <f t="shared" si="944"/>
        <v>0</v>
      </c>
      <c r="M557" s="54">
        <f t="shared" si="945"/>
        <v>0</v>
      </c>
      <c r="N557" s="54">
        <f t="shared" si="946"/>
        <v>0</v>
      </c>
      <c r="O557" s="54">
        <f t="shared" si="947"/>
        <v>0</v>
      </c>
      <c r="P557" s="55">
        <v>35</v>
      </c>
      <c r="Q557" s="54" t="e">
        <f t="shared" si="948"/>
        <v>#N/A</v>
      </c>
      <c r="R557" s="12"/>
      <c r="S557" s="12"/>
      <c r="T557" s="12"/>
      <c r="U557" s="54">
        <f t="shared" si="949"/>
        <v>0</v>
      </c>
      <c r="V557" s="54">
        <f t="shared" si="950"/>
        <v>0</v>
      </c>
      <c r="W557" s="54">
        <f t="shared" si="951"/>
        <v>0</v>
      </c>
      <c r="X557" s="54">
        <f t="shared" si="952"/>
        <v>0</v>
      </c>
      <c r="Y557" s="54">
        <f t="shared" si="953"/>
        <v>0</v>
      </c>
      <c r="Z557" s="54">
        <f t="shared" si="954"/>
        <v>0</v>
      </c>
      <c r="AA557" s="54">
        <f t="shared" si="955"/>
        <v>0</v>
      </c>
      <c r="AB557" s="54">
        <f t="shared" si="956"/>
        <v>0</v>
      </c>
      <c r="AC557" s="55">
        <v>35</v>
      </c>
      <c r="AD557" s="54" t="e">
        <f t="shared" si="916"/>
        <v>#N/A</v>
      </c>
      <c r="AE557" s="12"/>
      <c r="AF557" s="12"/>
      <c r="AG557" s="12"/>
      <c r="AH557" s="54">
        <f t="shared" si="957"/>
        <v>0</v>
      </c>
      <c r="AI557" s="54">
        <f t="shared" si="958"/>
        <v>0</v>
      </c>
      <c r="AJ557" s="54">
        <f t="shared" si="959"/>
        <v>0</v>
      </c>
      <c r="AK557" s="54">
        <f t="shared" si="960"/>
        <v>0</v>
      </c>
      <c r="AL557" s="54">
        <f t="shared" si="961"/>
        <v>0</v>
      </c>
      <c r="AM557" s="54">
        <f t="shared" si="962"/>
        <v>0</v>
      </c>
      <c r="AN557" s="54">
        <f t="shared" si="963"/>
        <v>0</v>
      </c>
      <c r="AO557" s="54">
        <f t="shared" si="964"/>
        <v>0</v>
      </c>
      <c r="AP557" s="54">
        <f t="shared" si="965"/>
        <v>0</v>
      </c>
      <c r="AQ557" s="54" t="e">
        <f t="shared" si="966"/>
        <v>#DIV/0!</v>
      </c>
      <c r="AR557" s="58">
        <f t="shared" si="967"/>
        <v>0</v>
      </c>
      <c r="AS557" s="1">
        <f t="shared" si="968"/>
        <v>0</v>
      </c>
      <c r="AT557" s="1">
        <f t="shared" si="969"/>
        <v>0</v>
      </c>
      <c r="AU557" s="1">
        <f t="shared" si="970"/>
        <v>0</v>
      </c>
      <c r="AV557" s="1">
        <f t="shared" si="971"/>
        <v>0</v>
      </c>
      <c r="AW557" s="1">
        <f t="shared" si="972"/>
        <v>0</v>
      </c>
      <c r="AX557" s="1">
        <f t="shared" si="973"/>
        <v>0</v>
      </c>
      <c r="AY557" s="1" t="str">
        <f t="shared" si="936"/>
        <v/>
      </c>
      <c r="AZ557" s="1" t="b">
        <f t="shared" si="937"/>
        <v>1</v>
      </c>
      <c r="BA557" s="1" t="str">
        <f t="shared" si="938"/>
        <v/>
      </c>
      <c r="BB557" s="1" t="str">
        <f t="shared" si="939"/>
        <v/>
      </c>
    </row>
    <row r="558" spans="1:54" ht="12.75" customHeight="1">
      <c r="A558" s="178"/>
      <c r="B558" s="55">
        <v>36</v>
      </c>
      <c r="C558" s="55">
        <v>18</v>
      </c>
      <c r="D558" s="54" t="e">
        <f>VLOOKUP((B558*10)+3,'Llistat de jugadors'!$S$3:$AQ$322,25,0)</f>
        <v>#N/A</v>
      </c>
      <c r="E558" s="13"/>
      <c r="F558" s="13"/>
      <c r="G558" s="13"/>
      <c r="H558" s="55">
        <f t="shared" si="940"/>
        <v>0</v>
      </c>
      <c r="I558" s="54">
        <f t="shared" si="941"/>
        <v>0</v>
      </c>
      <c r="J558" s="54">
        <f t="shared" si="942"/>
        <v>0</v>
      </c>
      <c r="K558" s="54">
        <f t="shared" si="943"/>
        <v>0</v>
      </c>
      <c r="L558" s="54">
        <f t="shared" si="944"/>
        <v>0</v>
      </c>
      <c r="M558" s="54">
        <f t="shared" si="945"/>
        <v>0</v>
      </c>
      <c r="N558" s="54">
        <f t="shared" si="946"/>
        <v>0</v>
      </c>
      <c r="O558" s="54">
        <f t="shared" si="947"/>
        <v>0</v>
      </c>
      <c r="P558" s="55">
        <v>36</v>
      </c>
      <c r="Q558" s="54" t="e">
        <f t="shared" si="948"/>
        <v>#N/A</v>
      </c>
      <c r="R558" s="12"/>
      <c r="S558" s="12"/>
      <c r="T558" s="12"/>
      <c r="U558" s="54">
        <f t="shared" si="949"/>
        <v>0</v>
      </c>
      <c r="V558" s="54">
        <f t="shared" si="950"/>
        <v>0</v>
      </c>
      <c r="W558" s="54">
        <f t="shared" si="951"/>
        <v>0</v>
      </c>
      <c r="X558" s="54">
        <f t="shared" si="952"/>
        <v>0</v>
      </c>
      <c r="Y558" s="54">
        <f t="shared" si="953"/>
        <v>0</v>
      </c>
      <c r="Z558" s="54">
        <f t="shared" si="954"/>
        <v>0</v>
      </c>
      <c r="AA558" s="54">
        <f t="shared" si="955"/>
        <v>0</v>
      </c>
      <c r="AB558" s="54">
        <f t="shared" si="956"/>
        <v>0</v>
      </c>
      <c r="AC558" s="55">
        <v>36</v>
      </c>
      <c r="AD558" s="54" t="e">
        <f t="shared" si="916"/>
        <v>#N/A</v>
      </c>
      <c r="AE558" s="12"/>
      <c r="AF558" s="12"/>
      <c r="AG558" s="12"/>
      <c r="AH558" s="54">
        <f t="shared" si="957"/>
        <v>0</v>
      </c>
      <c r="AI558" s="54">
        <f t="shared" si="958"/>
        <v>0</v>
      </c>
      <c r="AJ558" s="54">
        <f t="shared" si="959"/>
        <v>0</v>
      </c>
      <c r="AK558" s="54">
        <f t="shared" si="960"/>
        <v>0</v>
      </c>
      <c r="AL558" s="54">
        <f t="shared" si="961"/>
        <v>0</v>
      </c>
      <c r="AM558" s="54">
        <f t="shared" si="962"/>
        <v>0</v>
      </c>
      <c r="AN558" s="54">
        <f t="shared" si="963"/>
        <v>0</v>
      </c>
      <c r="AO558" s="54">
        <f t="shared" si="964"/>
        <v>0</v>
      </c>
      <c r="AP558" s="54">
        <f t="shared" si="965"/>
        <v>0</v>
      </c>
      <c r="AQ558" s="54" t="e">
        <f t="shared" si="966"/>
        <v>#DIV/0!</v>
      </c>
      <c r="AR558" s="58">
        <f t="shared" si="967"/>
        <v>0</v>
      </c>
      <c r="AS558" s="1">
        <f t="shared" si="968"/>
        <v>0</v>
      </c>
      <c r="AT558" s="1">
        <f t="shared" si="969"/>
        <v>0</v>
      </c>
      <c r="AU558" s="1">
        <f t="shared" si="970"/>
        <v>0</v>
      </c>
      <c r="AV558" s="1">
        <f t="shared" si="971"/>
        <v>0</v>
      </c>
      <c r="AW558" s="1">
        <f t="shared" si="972"/>
        <v>0</v>
      </c>
      <c r="AX558" s="1">
        <f t="shared" si="973"/>
        <v>0</v>
      </c>
      <c r="AY558" s="1" t="str">
        <f t="shared" si="936"/>
        <v/>
      </c>
      <c r="AZ558" s="1" t="b">
        <f t="shared" si="937"/>
        <v>1</v>
      </c>
      <c r="BA558" s="1" t="str">
        <f t="shared" si="938"/>
        <v/>
      </c>
      <c r="BB558" s="1" t="str">
        <f t="shared" si="939"/>
        <v/>
      </c>
    </row>
    <row r="559" spans="1:54" ht="12.75" customHeight="1">
      <c r="A559" s="178"/>
      <c r="B559" s="55">
        <v>37</v>
      </c>
      <c r="C559" s="55"/>
      <c r="D559" s="54" t="e">
        <f>VLOOKUP((B559*10)+3,'Llistat de jugadors'!$S$3:$AQ$322,25,0)</f>
        <v>#N/A</v>
      </c>
      <c r="E559" s="13"/>
      <c r="F559" s="13"/>
      <c r="G559" s="13"/>
      <c r="H559" s="55">
        <f t="shared" si="940"/>
        <v>0</v>
      </c>
      <c r="I559" s="54">
        <f t="shared" si="941"/>
        <v>0</v>
      </c>
      <c r="J559" s="54">
        <f t="shared" si="942"/>
        <v>0</v>
      </c>
      <c r="K559" s="54">
        <f t="shared" si="943"/>
        <v>0</v>
      </c>
      <c r="L559" s="54">
        <f t="shared" si="944"/>
        <v>0</v>
      </c>
      <c r="M559" s="54">
        <f t="shared" si="945"/>
        <v>0</v>
      </c>
      <c r="N559" s="54">
        <f t="shared" si="946"/>
        <v>0</v>
      </c>
      <c r="O559" s="54">
        <f t="shared" si="947"/>
        <v>0</v>
      </c>
      <c r="P559" s="55">
        <v>37</v>
      </c>
      <c r="Q559" s="54" t="e">
        <f t="shared" si="948"/>
        <v>#N/A</v>
      </c>
      <c r="R559" s="12"/>
      <c r="S559" s="12"/>
      <c r="T559" s="12"/>
      <c r="U559" s="54">
        <f t="shared" si="949"/>
        <v>0</v>
      </c>
      <c r="V559" s="54">
        <f t="shared" si="950"/>
        <v>0</v>
      </c>
      <c r="W559" s="54">
        <f t="shared" si="951"/>
        <v>0</v>
      </c>
      <c r="X559" s="54">
        <f t="shared" si="952"/>
        <v>0</v>
      </c>
      <c r="Y559" s="54">
        <f t="shared" si="953"/>
        <v>0</v>
      </c>
      <c r="Z559" s="54">
        <f t="shared" si="954"/>
        <v>0</v>
      </c>
      <c r="AA559" s="54">
        <f t="shared" si="955"/>
        <v>0</v>
      </c>
      <c r="AB559" s="54">
        <f t="shared" si="956"/>
        <v>0</v>
      </c>
      <c r="AC559" s="55">
        <v>37</v>
      </c>
      <c r="AD559" s="54" t="e">
        <f t="shared" si="916"/>
        <v>#N/A</v>
      </c>
      <c r="AE559" s="12"/>
      <c r="AF559" s="12"/>
      <c r="AG559" s="12"/>
      <c r="AH559" s="54">
        <f t="shared" si="957"/>
        <v>0</v>
      </c>
      <c r="AI559" s="54">
        <f t="shared" si="958"/>
        <v>0</v>
      </c>
      <c r="AJ559" s="54">
        <f t="shared" si="959"/>
        <v>0</v>
      </c>
      <c r="AK559" s="54">
        <f t="shared" si="960"/>
        <v>0</v>
      </c>
      <c r="AL559" s="54">
        <f t="shared" si="961"/>
        <v>0</v>
      </c>
      <c r="AM559" s="54">
        <f t="shared" si="962"/>
        <v>0</v>
      </c>
      <c r="AN559" s="54">
        <f t="shared" si="963"/>
        <v>0</v>
      </c>
      <c r="AO559" s="54">
        <f t="shared" si="964"/>
        <v>0</v>
      </c>
      <c r="AP559" s="54">
        <f t="shared" si="965"/>
        <v>0</v>
      </c>
      <c r="AQ559" s="54" t="e">
        <f t="shared" si="966"/>
        <v>#DIV/0!</v>
      </c>
      <c r="AR559" s="58">
        <f t="shared" si="967"/>
        <v>0</v>
      </c>
      <c r="AS559" s="1">
        <f t="shared" si="968"/>
        <v>0</v>
      </c>
      <c r="AT559" s="1">
        <f t="shared" si="969"/>
        <v>0</v>
      </c>
      <c r="AU559" s="1">
        <f t="shared" si="970"/>
        <v>0</v>
      </c>
      <c r="AV559" s="1">
        <f t="shared" si="971"/>
        <v>0</v>
      </c>
      <c r="AW559" s="1">
        <f t="shared" si="972"/>
        <v>0</v>
      </c>
      <c r="AX559" s="1">
        <f t="shared" si="973"/>
        <v>0</v>
      </c>
      <c r="AY559" s="1" t="str">
        <f t="shared" si="936"/>
        <v/>
      </c>
      <c r="AZ559" s="1" t="b">
        <f t="shared" si="937"/>
        <v>1</v>
      </c>
      <c r="BA559" s="1" t="str">
        <f t="shared" si="938"/>
        <v/>
      </c>
      <c r="BB559" s="1" t="str">
        <f t="shared" si="939"/>
        <v/>
      </c>
    </row>
    <row r="560" spans="1:54" ht="12.75" customHeight="1">
      <c r="A560" s="178"/>
      <c r="B560" s="55">
        <v>38</v>
      </c>
      <c r="C560" s="55"/>
      <c r="D560" s="54" t="e">
        <f>VLOOKUP((B560*10)+3,'Llistat de jugadors'!$S$3:$AQ$322,25,0)</f>
        <v>#N/A</v>
      </c>
      <c r="E560" s="13"/>
      <c r="F560" s="13"/>
      <c r="G560" s="13"/>
      <c r="H560" s="55">
        <f t="shared" si="940"/>
        <v>0</v>
      </c>
      <c r="I560" s="54">
        <f t="shared" si="941"/>
        <v>0</v>
      </c>
      <c r="J560" s="54">
        <f t="shared" si="942"/>
        <v>0</v>
      </c>
      <c r="K560" s="54">
        <f t="shared" si="943"/>
        <v>0</v>
      </c>
      <c r="L560" s="54">
        <f t="shared" si="944"/>
        <v>0</v>
      </c>
      <c r="M560" s="54">
        <f t="shared" si="945"/>
        <v>0</v>
      </c>
      <c r="N560" s="54">
        <f t="shared" si="946"/>
        <v>0</v>
      </c>
      <c r="O560" s="54">
        <f t="shared" si="947"/>
        <v>0</v>
      </c>
      <c r="P560" s="55">
        <v>38</v>
      </c>
      <c r="Q560" s="54" t="e">
        <f t="shared" si="948"/>
        <v>#N/A</v>
      </c>
      <c r="R560" s="12"/>
      <c r="S560" s="12"/>
      <c r="T560" s="12"/>
      <c r="U560" s="54">
        <f t="shared" si="949"/>
        <v>0</v>
      </c>
      <c r="V560" s="54">
        <f t="shared" si="950"/>
        <v>0</v>
      </c>
      <c r="W560" s="54">
        <f t="shared" si="951"/>
        <v>0</v>
      </c>
      <c r="X560" s="54">
        <f t="shared" si="952"/>
        <v>0</v>
      </c>
      <c r="Y560" s="54">
        <f t="shared" si="953"/>
        <v>0</v>
      </c>
      <c r="Z560" s="54">
        <f t="shared" si="954"/>
        <v>0</v>
      </c>
      <c r="AA560" s="54">
        <f t="shared" si="955"/>
        <v>0</v>
      </c>
      <c r="AB560" s="54">
        <f t="shared" si="956"/>
        <v>0</v>
      </c>
      <c r="AC560" s="55">
        <v>38</v>
      </c>
      <c r="AD560" s="54" t="e">
        <f t="shared" si="916"/>
        <v>#N/A</v>
      </c>
      <c r="AE560" s="12"/>
      <c r="AF560" s="12"/>
      <c r="AG560" s="12"/>
      <c r="AH560" s="54">
        <f t="shared" si="957"/>
        <v>0</v>
      </c>
      <c r="AI560" s="54">
        <f t="shared" si="958"/>
        <v>0</v>
      </c>
      <c r="AJ560" s="54">
        <f t="shared" si="959"/>
        <v>0</v>
      </c>
      <c r="AK560" s="54">
        <f t="shared" si="960"/>
        <v>0</v>
      </c>
      <c r="AL560" s="54">
        <f t="shared" si="961"/>
        <v>0</v>
      </c>
      <c r="AM560" s="54">
        <f t="shared" si="962"/>
        <v>0</v>
      </c>
      <c r="AN560" s="54">
        <f t="shared" si="963"/>
        <v>0</v>
      </c>
      <c r="AO560" s="54">
        <f t="shared" si="964"/>
        <v>0</v>
      </c>
      <c r="AP560" s="54">
        <f t="shared" si="965"/>
        <v>0</v>
      </c>
      <c r="AQ560" s="54" t="e">
        <f t="shared" si="966"/>
        <v>#DIV/0!</v>
      </c>
      <c r="AR560" s="58">
        <f t="shared" si="967"/>
        <v>0</v>
      </c>
      <c r="AS560" s="1">
        <f t="shared" si="968"/>
        <v>0</v>
      </c>
      <c r="AT560" s="1">
        <f t="shared" si="969"/>
        <v>0</v>
      </c>
      <c r="AU560" s="1">
        <f t="shared" si="970"/>
        <v>0</v>
      </c>
      <c r="AV560" s="1">
        <f t="shared" si="971"/>
        <v>0</v>
      </c>
      <c r="AW560" s="1">
        <f t="shared" si="972"/>
        <v>0</v>
      </c>
      <c r="AX560" s="1">
        <f t="shared" si="973"/>
        <v>0</v>
      </c>
      <c r="AY560" s="1" t="str">
        <f t="shared" si="936"/>
        <v/>
      </c>
      <c r="AZ560" s="1" t="b">
        <f t="shared" si="937"/>
        <v>1</v>
      </c>
      <c r="BA560" s="1" t="str">
        <f t="shared" si="938"/>
        <v/>
      </c>
      <c r="BB560" s="1" t="str">
        <f t="shared" si="939"/>
        <v/>
      </c>
    </row>
    <row r="561" spans="1:54" ht="12.75" customHeight="1">
      <c r="A561" s="178"/>
      <c r="B561" s="55">
        <v>39</v>
      </c>
      <c r="C561" s="55"/>
      <c r="D561" s="54" t="e">
        <f>VLOOKUP((B561*10)+3,'Llistat de jugadors'!$S$3:$AQ$322,25,0)</f>
        <v>#N/A</v>
      </c>
      <c r="E561" s="13"/>
      <c r="F561" s="13"/>
      <c r="G561" s="13"/>
      <c r="H561" s="55">
        <f t="shared" si="940"/>
        <v>0</v>
      </c>
      <c r="I561" s="54">
        <f t="shared" si="941"/>
        <v>0</v>
      </c>
      <c r="J561" s="54">
        <f t="shared" si="942"/>
        <v>0</v>
      </c>
      <c r="K561" s="54">
        <f t="shared" si="943"/>
        <v>0</v>
      </c>
      <c r="L561" s="54">
        <f t="shared" si="944"/>
        <v>0</v>
      </c>
      <c r="M561" s="54">
        <f t="shared" si="945"/>
        <v>0</v>
      </c>
      <c r="N561" s="54">
        <f t="shared" si="946"/>
        <v>0</v>
      </c>
      <c r="O561" s="54">
        <f t="shared" si="947"/>
        <v>0</v>
      </c>
      <c r="P561" s="55">
        <v>39</v>
      </c>
      <c r="Q561" s="54" t="e">
        <f t="shared" si="948"/>
        <v>#N/A</v>
      </c>
      <c r="R561" s="12"/>
      <c r="S561" s="12"/>
      <c r="T561" s="12"/>
      <c r="U561" s="54">
        <f t="shared" si="949"/>
        <v>0</v>
      </c>
      <c r="V561" s="54">
        <f t="shared" si="950"/>
        <v>0</v>
      </c>
      <c r="W561" s="54">
        <f t="shared" si="951"/>
        <v>0</v>
      </c>
      <c r="X561" s="54">
        <f t="shared" si="952"/>
        <v>0</v>
      </c>
      <c r="Y561" s="54">
        <f t="shared" si="953"/>
        <v>0</v>
      </c>
      <c r="Z561" s="54">
        <f t="shared" si="954"/>
        <v>0</v>
      </c>
      <c r="AA561" s="54">
        <f t="shared" si="955"/>
        <v>0</v>
      </c>
      <c r="AB561" s="54">
        <f t="shared" si="956"/>
        <v>0</v>
      </c>
      <c r="AC561" s="55">
        <v>39</v>
      </c>
      <c r="AD561" s="54" t="e">
        <f t="shared" si="916"/>
        <v>#N/A</v>
      </c>
      <c r="AE561" s="12"/>
      <c r="AF561" s="12"/>
      <c r="AG561" s="12"/>
      <c r="AH561" s="54">
        <f t="shared" si="957"/>
        <v>0</v>
      </c>
      <c r="AI561" s="54">
        <f t="shared" si="958"/>
        <v>0</v>
      </c>
      <c r="AJ561" s="54">
        <f t="shared" si="959"/>
        <v>0</v>
      </c>
      <c r="AK561" s="54">
        <f t="shared" si="960"/>
        <v>0</v>
      </c>
      <c r="AL561" s="54">
        <f t="shared" si="961"/>
        <v>0</v>
      </c>
      <c r="AM561" s="54">
        <f t="shared" si="962"/>
        <v>0</v>
      </c>
      <c r="AN561" s="54">
        <f t="shared" si="963"/>
        <v>0</v>
      </c>
      <c r="AO561" s="54">
        <f t="shared" si="964"/>
        <v>0</v>
      </c>
      <c r="AP561" s="54">
        <f t="shared" si="965"/>
        <v>0</v>
      </c>
      <c r="AQ561" s="54" t="e">
        <f t="shared" si="966"/>
        <v>#DIV/0!</v>
      </c>
      <c r="AR561" s="58">
        <f t="shared" si="967"/>
        <v>0</v>
      </c>
      <c r="AS561" s="1">
        <f t="shared" si="968"/>
        <v>0</v>
      </c>
      <c r="AT561" s="1">
        <f t="shared" si="969"/>
        <v>0</v>
      </c>
      <c r="AU561" s="1">
        <f t="shared" si="970"/>
        <v>0</v>
      </c>
      <c r="AV561" s="1">
        <f t="shared" si="971"/>
        <v>0</v>
      </c>
      <c r="AW561" s="1">
        <f t="shared" si="972"/>
        <v>0</v>
      </c>
      <c r="AX561" s="1">
        <f t="shared" si="973"/>
        <v>0</v>
      </c>
      <c r="AY561" s="1" t="str">
        <f t="shared" si="936"/>
        <v/>
      </c>
      <c r="AZ561" s="1" t="b">
        <f t="shared" si="937"/>
        <v>1</v>
      </c>
      <c r="BA561" s="1" t="str">
        <f t="shared" si="938"/>
        <v/>
      </c>
      <c r="BB561" s="1" t="str">
        <f t="shared" si="939"/>
        <v/>
      </c>
    </row>
    <row r="562" spans="1:54" ht="12.75" customHeight="1">
      <c r="A562" s="179"/>
      <c r="B562" s="55">
        <v>40</v>
      </c>
      <c r="C562" s="55"/>
      <c r="D562" s="54" t="e">
        <f>VLOOKUP((B562*10)+3,'Llistat de jugadors'!$S$3:$AQ$322,25,0)</f>
        <v>#N/A</v>
      </c>
      <c r="E562" s="13"/>
      <c r="F562" s="13"/>
      <c r="G562" s="13"/>
      <c r="H562" s="55">
        <f t="shared" si="940"/>
        <v>0</v>
      </c>
      <c r="I562" s="54">
        <f t="shared" si="941"/>
        <v>0</v>
      </c>
      <c r="J562" s="54">
        <f t="shared" si="942"/>
        <v>0</v>
      </c>
      <c r="K562" s="54">
        <f t="shared" si="943"/>
        <v>0</v>
      </c>
      <c r="L562" s="54">
        <f t="shared" si="944"/>
        <v>0</v>
      </c>
      <c r="M562" s="54">
        <f t="shared" si="945"/>
        <v>0</v>
      </c>
      <c r="N562" s="54">
        <f t="shared" si="946"/>
        <v>0</v>
      </c>
      <c r="O562" s="54">
        <f t="shared" si="947"/>
        <v>0</v>
      </c>
      <c r="P562" s="55">
        <v>40</v>
      </c>
      <c r="Q562" s="54" t="e">
        <f t="shared" si="948"/>
        <v>#N/A</v>
      </c>
      <c r="R562" s="12"/>
      <c r="S562" s="12"/>
      <c r="T562" s="12"/>
      <c r="U562" s="54">
        <f t="shared" si="949"/>
        <v>0</v>
      </c>
      <c r="V562" s="54">
        <f t="shared" si="950"/>
        <v>0</v>
      </c>
      <c r="W562" s="54">
        <f t="shared" si="951"/>
        <v>0</v>
      </c>
      <c r="X562" s="54">
        <f t="shared" si="952"/>
        <v>0</v>
      </c>
      <c r="Y562" s="54">
        <f t="shared" si="953"/>
        <v>0</v>
      </c>
      <c r="Z562" s="54">
        <f t="shared" si="954"/>
        <v>0</v>
      </c>
      <c r="AA562" s="54">
        <f t="shared" si="955"/>
        <v>0</v>
      </c>
      <c r="AB562" s="54">
        <f t="shared" si="956"/>
        <v>0</v>
      </c>
      <c r="AC562" s="55">
        <v>40</v>
      </c>
      <c r="AD562" s="54" t="e">
        <f t="shared" si="916"/>
        <v>#N/A</v>
      </c>
      <c r="AE562" s="12"/>
      <c r="AF562" s="12"/>
      <c r="AG562" s="12"/>
      <c r="AH562" s="54">
        <f t="shared" si="957"/>
        <v>0</v>
      </c>
      <c r="AI562" s="54">
        <f t="shared" si="958"/>
        <v>0</v>
      </c>
      <c r="AJ562" s="54">
        <f t="shared" si="959"/>
        <v>0</v>
      </c>
      <c r="AK562" s="54">
        <f t="shared" si="960"/>
        <v>0</v>
      </c>
      <c r="AL562" s="54">
        <f t="shared" si="961"/>
        <v>0</v>
      </c>
      <c r="AM562" s="54">
        <f t="shared" si="962"/>
        <v>0</v>
      </c>
      <c r="AN562" s="54">
        <f t="shared" si="963"/>
        <v>0</v>
      </c>
      <c r="AO562" s="54">
        <f t="shared" si="964"/>
        <v>0</v>
      </c>
      <c r="AP562" s="54">
        <f t="shared" si="965"/>
        <v>0</v>
      </c>
      <c r="AQ562" s="54" t="e">
        <f t="shared" si="966"/>
        <v>#DIV/0!</v>
      </c>
      <c r="AR562" s="58">
        <f t="shared" si="967"/>
        <v>0</v>
      </c>
      <c r="AS562" s="1">
        <f t="shared" si="968"/>
        <v>0</v>
      </c>
      <c r="AT562" s="1">
        <f t="shared" si="969"/>
        <v>0</v>
      </c>
      <c r="AU562" s="1">
        <f t="shared" si="970"/>
        <v>0</v>
      </c>
      <c r="AV562" s="1">
        <f t="shared" si="971"/>
        <v>0</v>
      </c>
      <c r="AW562" s="1">
        <f t="shared" si="972"/>
        <v>0</v>
      </c>
      <c r="AX562" s="1">
        <f t="shared" si="973"/>
        <v>0</v>
      </c>
      <c r="AY562" s="1" t="str">
        <f t="shared" si="936"/>
        <v/>
      </c>
      <c r="AZ562" s="1" t="b">
        <f t="shared" si="937"/>
        <v>1</v>
      </c>
      <c r="BA562" s="1" t="str">
        <f t="shared" si="938"/>
        <v/>
      </c>
      <c r="BB562" s="1" t="str">
        <f t="shared" si="939"/>
        <v/>
      </c>
    </row>
    <row r="563" spans="1:54" ht="59.25">
      <c r="A563" s="56"/>
      <c r="B563" s="51" t="s">
        <v>312</v>
      </c>
      <c r="C563" s="51"/>
      <c r="D563" s="192">
        <v>1</v>
      </c>
      <c r="E563" s="192"/>
      <c r="F563" s="192"/>
      <c r="G563" s="192"/>
      <c r="H563" s="192"/>
      <c r="I563" s="131"/>
      <c r="J563" s="131"/>
      <c r="K563" s="131"/>
      <c r="L563" s="131"/>
      <c r="M563" s="131"/>
      <c r="N563" s="131"/>
      <c r="O563" s="52"/>
      <c r="P563" s="192">
        <v>2</v>
      </c>
      <c r="Q563" s="192"/>
      <c r="R563" s="192"/>
      <c r="S563" s="192"/>
      <c r="T563" s="192"/>
      <c r="U563" s="192"/>
      <c r="V563" s="54"/>
      <c r="W563" s="53"/>
      <c r="X563" s="53"/>
      <c r="Y563" s="53"/>
      <c r="Z563" s="52"/>
      <c r="AA563" s="52"/>
      <c r="AB563" s="52"/>
      <c r="AC563" s="192">
        <v>3</v>
      </c>
      <c r="AD563" s="192"/>
      <c r="AE563" s="192"/>
      <c r="AF563" s="192"/>
      <c r="AG563" s="192"/>
      <c r="AH563" s="19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7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>
      <c r="A564" s="180"/>
      <c r="B564" s="183" t="s">
        <v>313</v>
      </c>
      <c r="C564" s="181" t="s">
        <v>314</v>
      </c>
      <c r="D564" s="183" t="s">
        <v>332</v>
      </c>
      <c r="E564" s="193" t="s">
        <v>316</v>
      </c>
      <c r="F564" s="193"/>
      <c r="G564" s="193"/>
      <c r="H564" s="193"/>
      <c r="I564" s="129"/>
      <c r="J564" s="129"/>
      <c r="K564" s="129"/>
      <c r="L564" s="54"/>
      <c r="M564" s="54"/>
      <c r="N564" s="54"/>
      <c r="O564" s="54"/>
      <c r="P564" s="183" t="s">
        <v>313</v>
      </c>
      <c r="Q564" s="183" t="s">
        <v>332</v>
      </c>
      <c r="R564" s="183" t="s">
        <v>316</v>
      </c>
      <c r="S564" s="183"/>
      <c r="T564" s="183"/>
      <c r="U564" s="183"/>
      <c r="V564" s="54">
        <f t="shared" si="867"/>
        <v>0</v>
      </c>
      <c r="W564" s="54"/>
      <c r="X564" s="54"/>
      <c r="Y564" s="54"/>
      <c r="Z564" s="54"/>
      <c r="AA564" s="54"/>
      <c r="AB564" s="54"/>
      <c r="AC564" s="183" t="s">
        <v>313</v>
      </c>
      <c r="AD564" s="183" t="s">
        <v>332</v>
      </c>
      <c r="AE564" s="183" t="s">
        <v>316</v>
      </c>
      <c r="AF564" s="183"/>
      <c r="AG564" s="183"/>
      <c r="AH564" s="183"/>
      <c r="AI564" s="54"/>
      <c r="AJ564" s="54"/>
      <c r="AK564" s="54"/>
      <c r="AL564" s="54"/>
      <c r="AM564" s="54"/>
      <c r="AN564" s="54"/>
      <c r="AO564" s="54"/>
      <c r="AP564" s="54"/>
      <c r="AQ564" s="54"/>
      <c r="AR564" s="58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>
      <c r="A565" s="180"/>
      <c r="B565" s="183"/>
      <c r="C565" s="182"/>
      <c r="D565" s="183"/>
      <c r="E565" s="130">
        <v>1</v>
      </c>
      <c r="F565" s="130">
        <v>2</v>
      </c>
      <c r="G565" s="130">
        <v>3</v>
      </c>
      <c r="H565" s="129" t="s">
        <v>318</v>
      </c>
      <c r="I565" s="129"/>
      <c r="J565" s="129"/>
      <c r="K565" s="129"/>
      <c r="L565" s="54"/>
      <c r="M565" s="54"/>
      <c r="N565" s="54"/>
      <c r="O565" s="54"/>
      <c r="P565" s="183"/>
      <c r="Q565" s="183"/>
      <c r="R565" s="129">
        <v>1</v>
      </c>
      <c r="S565" s="129">
        <v>2</v>
      </c>
      <c r="T565" s="129">
        <v>3</v>
      </c>
      <c r="U565" s="129" t="s">
        <v>318</v>
      </c>
      <c r="V565" s="54">
        <f t="shared" si="867"/>
        <v>0</v>
      </c>
      <c r="W565" s="54"/>
      <c r="X565" s="54"/>
      <c r="Y565" s="54"/>
      <c r="Z565" s="54"/>
      <c r="AA565" s="54"/>
      <c r="AB565" s="54"/>
      <c r="AC565" s="183"/>
      <c r="AD565" s="183"/>
      <c r="AE565" s="129">
        <v>1</v>
      </c>
      <c r="AF565" s="129">
        <v>2</v>
      </c>
      <c r="AG565" s="129">
        <v>3</v>
      </c>
      <c r="AH565" s="129" t="s">
        <v>318</v>
      </c>
      <c r="AI565" s="54"/>
      <c r="AJ565" s="54"/>
      <c r="AK565" s="54"/>
      <c r="AL565" s="54"/>
      <c r="AM565" s="54"/>
      <c r="AN565" s="54"/>
      <c r="AO565" s="54"/>
      <c r="AP565" s="54"/>
      <c r="AQ565" s="54"/>
      <c r="AR565" s="58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ht="12.75" customHeight="1">
      <c r="A566" s="177" t="s">
        <v>333</v>
      </c>
      <c r="B566" s="55">
        <v>1</v>
      </c>
      <c r="C566" s="55">
        <v>1</v>
      </c>
      <c r="D566" s="54" t="e">
        <f>VLOOKUP((B566*10)+4,'Llistat de jugadors'!$S$3:$AQ$322,25,0)</f>
        <v>#N/A</v>
      </c>
      <c r="E566" s="12"/>
      <c r="F566" s="12"/>
      <c r="G566" s="12"/>
      <c r="H566" s="55">
        <f t="shared" ref="H566:H595" si="974">E566+F566+G566</f>
        <v>0</v>
      </c>
      <c r="I566" s="54">
        <f t="shared" ref="I566:I595" si="975">COUNTIF(E566:G566,10)</f>
        <v>0</v>
      </c>
      <c r="J566" s="54">
        <f t="shared" ref="J566:J595" si="976">COUNTIF(E566:G566,6)</f>
        <v>0</v>
      </c>
      <c r="K566" s="54">
        <f t="shared" ref="K566:K595" si="977">COUNTIF(E566:G566,4)</f>
        <v>0</v>
      </c>
      <c r="L566" s="54">
        <f t="shared" ref="L566:L595" si="978">COUNTIF(E566:G566,3)</f>
        <v>0</v>
      </c>
      <c r="M566" s="54">
        <f t="shared" ref="M566:M595" si="979">COUNTIF(E566:G566,2)</f>
        <v>0</v>
      </c>
      <c r="N566" s="54">
        <f t="shared" ref="N566:N595" si="980">COUNTIF(E566:G566,1)</f>
        <v>0</v>
      </c>
      <c r="O566" s="54">
        <f t="shared" ref="O566:O595" si="981">COUNTIF(E566:G566,0)</f>
        <v>0</v>
      </c>
      <c r="P566" s="55">
        <v>1</v>
      </c>
      <c r="Q566" s="54" t="e">
        <f t="shared" ref="Q566:Q595" si="982">D566</f>
        <v>#N/A</v>
      </c>
      <c r="R566" s="12"/>
      <c r="S566" s="12"/>
      <c r="T566" s="12"/>
      <c r="U566" s="54">
        <f t="shared" ref="U566:U595" si="983">R566+S566+T566</f>
        <v>0</v>
      </c>
      <c r="V566" s="54">
        <f t="shared" si="867"/>
        <v>0</v>
      </c>
      <c r="W566" s="54">
        <f>COUNTIF($R$5:$T$5,6)</f>
        <v>0</v>
      </c>
      <c r="X566" s="54">
        <f>COUNTIF($R$5:$T$5,4)</f>
        <v>1</v>
      </c>
      <c r="Y566" s="54">
        <f t="shared" ref="Y566:Y595" si="984">COUNTIF(R566:T566,3)</f>
        <v>0</v>
      </c>
      <c r="Z566" s="54">
        <f t="shared" ref="Z566:Z595" si="985">COUNTIF(R566:T566,2)</f>
        <v>0</v>
      </c>
      <c r="AA566" s="54">
        <f t="shared" ref="AA566:AA595" si="986">COUNTIF(R566:T566,1)</f>
        <v>0</v>
      </c>
      <c r="AB566" s="54">
        <f t="shared" ref="AB566:AB595" si="987">COUNTIF(R566:T566,0)</f>
        <v>0</v>
      </c>
      <c r="AC566" s="55">
        <v>1</v>
      </c>
      <c r="AD566" s="54" t="e">
        <f t="shared" ref="AD566:AD605" si="988">Q566</f>
        <v>#N/A</v>
      </c>
      <c r="AE566" s="12"/>
      <c r="AF566" s="12"/>
      <c r="AG566" s="12"/>
      <c r="AH566" s="54">
        <f t="shared" ref="AH566:AH595" si="989">AE566+AF566+AG566</f>
        <v>0</v>
      </c>
      <c r="AI566" s="54">
        <f t="shared" ref="AI566:AI595" si="990">COUNTIF(AE566:AG566,10)</f>
        <v>0</v>
      </c>
      <c r="AJ566" s="54">
        <f t="shared" ref="AJ566:AJ595" si="991">COUNTIF(AE566:AG566,6)</f>
        <v>0</v>
      </c>
      <c r="AK566" s="54">
        <f t="shared" ref="AK566:AK595" si="992">COUNTIF(AE566:AG566,4)</f>
        <v>0</v>
      </c>
      <c r="AL566" s="54">
        <f t="shared" ref="AL566:AL595" si="993">COUNTIF(AE566:AG566,3)</f>
        <v>0</v>
      </c>
      <c r="AM566" s="54">
        <f t="shared" ref="AM566:AM595" si="994">COUNTIF(AE566:AG566,2)</f>
        <v>0</v>
      </c>
      <c r="AN566" s="54">
        <f t="shared" ref="AN566:AN595" si="995">COUNTIF(AE566:AG566,1)</f>
        <v>0</v>
      </c>
      <c r="AO566" s="54">
        <f t="shared" ref="AO566:AO595" si="996">COUNTIF(AE566:AG566,0)</f>
        <v>0</v>
      </c>
      <c r="AP566" s="54">
        <f t="shared" ref="AP566:AP595" si="997">H566+U566+AH566</f>
        <v>0</v>
      </c>
      <c r="AQ566" s="54" t="e">
        <f t="shared" ref="AQ566:AQ595" si="998">AVERAGE(E566:G566,R566:T566,AE566:AG566)</f>
        <v>#DIV/0!</v>
      </c>
      <c r="AR566" s="58">
        <f t="shared" ref="AR566:AR595" si="999">I566+V566+AI566</f>
        <v>0</v>
      </c>
      <c r="AS566" s="1">
        <f t="shared" ref="AS566:AS595" si="1000">J566+W566+AJ566</f>
        <v>0</v>
      </c>
      <c r="AT566" s="1">
        <f t="shared" ref="AT566:AT595" si="1001">K566+X566+AK566</f>
        <v>1</v>
      </c>
      <c r="AU566" s="1">
        <f t="shared" ref="AU566:AU595" si="1002">L566+Y566+AL566</f>
        <v>0</v>
      </c>
      <c r="AV566" s="1">
        <f t="shared" ref="AV566:AV595" si="1003">M566+Z566+AM566</f>
        <v>0</v>
      </c>
      <c r="AW566" s="1">
        <f t="shared" ref="AW566:AW595" si="1004">N566+AA566+AN566</f>
        <v>0</v>
      </c>
      <c r="AX566" s="1">
        <f t="shared" ref="AX566:AX595" si="1005">O566+AB566+AO566</f>
        <v>0</v>
      </c>
      <c r="AY566" s="1" t="str">
        <f t="shared" si="936"/>
        <v/>
      </c>
      <c r="AZ566" s="1" t="b">
        <f t="shared" si="937"/>
        <v>1</v>
      </c>
      <c r="BA566" s="1" t="str">
        <f t="shared" si="938"/>
        <v/>
      </c>
      <c r="BB566" s="1" t="str">
        <f t="shared" si="939"/>
        <v/>
      </c>
    </row>
    <row r="567" spans="1:54" ht="12.75" customHeight="1">
      <c r="A567" s="178"/>
      <c r="B567" s="55">
        <v>2</v>
      </c>
      <c r="C567" s="55">
        <v>2</v>
      </c>
      <c r="D567" s="54" t="e">
        <f>VLOOKUP((B567*10)+4,'Llistat de jugadors'!$S$3:$AQ$322,25,0)</f>
        <v>#N/A</v>
      </c>
      <c r="E567" s="12"/>
      <c r="F567" s="12"/>
      <c r="G567" s="12"/>
      <c r="H567" s="55">
        <f t="shared" si="974"/>
        <v>0</v>
      </c>
      <c r="I567" s="54">
        <f t="shared" si="975"/>
        <v>0</v>
      </c>
      <c r="J567" s="54">
        <f t="shared" si="976"/>
        <v>0</v>
      </c>
      <c r="K567" s="54">
        <f t="shared" si="977"/>
        <v>0</v>
      </c>
      <c r="L567" s="54">
        <f t="shared" si="978"/>
        <v>0</v>
      </c>
      <c r="M567" s="54">
        <f t="shared" si="979"/>
        <v>0</v>
      </c>
      <c r="N567" s="54">
        <f t="shared" si="980"/>
        <v>0</v>
      </c>
      <c r="O567" s="54">
        <f t="shared" si="981"/>
        <v>0</v>
      </c>
      <c r="P567" s="55">
        <v>2</v>
      </c>
      <c r="Q567" s="54" t="e">
        <f t="shared" si="982"/>
        <v>#N/A</v>
      </c>
      <c r="R567" s="12"/>
      <c r="S567" s="12"/>
      <c r="T567" s="12"/>
      <c r="U567" s="54">
        <f t="shared" si="983"/>
        <v>0</v>
      </c>
      <c r="V567" s="54">
        <f t="shared" si="867"/>
        <v>0</v>
      </c>
      <c r="W567" s="54">
        <f t="shared" ref="W567:W595" si="1006">COUNTIF(R567:T567,6)</f>
        <v>0</v>
      </c>
      <c r="X567" s="54">
        <f t="shared" ref="X567:X595" si="1007">COUNTIF(R567:T567,4)</f>
        <v>0</v>
      </c>
      <c r="Y567" s="54">
        <f t="shared" si="984"/>
        <v>0</v>
      </c>
      <c r="Z567" s="54">
        <f t="shared" si="985"/>
        <v>0</v>
      </c>
      <c r="AA567" s="54">
        <f t="shared" si="986"/>
        <v>0</v>
      </c>
      <c r="AB567" s="54">
        <f t="shared" si="987"/>
        <v>0</v>
      </c>
      <c r="AC567" s="55">
        <v>2</v>
      </c>
      <c r="AD567" s="54" t="e">
        <f t="shared" si="988"/>
        <v>#N/A</v>
      </c>
      <c r="AE567" s="12"/>
      <c r="AF567" s="12"/>
      <c r="AG567" s="12"/>
      <c r="AH567" s="54">
        <f t="shared" si="989"/>
        <v>0</v>
      </c>
      <c r="AI567" s="54">
        <f t="shared" si="990"/>
        <v>0</v>
      </c>
      <c r="AJ567" s="54">
        <f t="shared" si="991"/>
        <v>0</v>
      </c>
      <c r="AK567" s="54">
        <f t="shared" si="992"/>
        <v>0</v>
      </c>
      <c r="AL567" s="54">
        <f t="shared" si="993"/>
        <v>0</v>
      </c>
      <c r="AM567" s="54">
        <f t="shared" si="994"/>
        <v>0</v>
      </c>
      <c r="AN567" s="54">
        <f t="shared" si="995"/>
        <v>0</v>
      </c>
      <c r="AO567" s="54">
        <f t="shared" si="996"/>
        <v>0</v>
      </c>
      <c r="AP567" s="54">
        <f t="shared" si="997"/>
        <v>0</v>
      </c>
      <c r="AQ567" s="54" t="e">
        <f t="shared" si="998"/>
        <v>#DIV/0!</v>
      </c>
      <c r="AR567" s="58">
        <f t="shared" si="999"/>
        <v>0</v>
      </c>
      <c r="AS567" s="1">
        <f t="shared" si="1000"/>
        <v>0</v>
      </c>
      <c r="AT567" s="1">
        <f t="shared" si="1001"/>
        <v>0</v>
      </c>
      <c r="AU567" s="1">
        <f t="shared" si="1002"/>
        <v>0</v>
      </c>
      <c r="AV567" s="1">
        <f t="shared" si="1003"/>
        <v>0</v>
      </c>
      <c r="AW567" s="1">
        <f t="shared" si="1004"/>
        <v>0</v>
      </c>
      <c r="AX567" s="1">
        <f t="shared" si="1005"/>
        <v>0</v>
      </c>
      <c r="AY567" s="1" t="str">
        <f t="shared" si="936"/>
        <v/>
      </c>
      <c r="AZ567" s="1" t="b">
        <f t="shared" si="937"/>
        <v>1</v>
      </c>
      <c r="BA567" s="1" t="str">
        <f t="shared" si="938"/>
        <v/>
      </c>
      <c r="BB567" s="1" t="str">
        <f t="shared" si="939"/>
        <v/>
      </c>
    </row>
    <row r="568" spans="1:54" ht="12.75" customHeight="1">
      <c r="A568" s="178"/>
      <c r="B568" s="55">
        <v>3</v>
      </c>
      <c r="C568" s="55">
        <v>3</v>
      </c>
      <c r="D568" s="54" t="e">
        <f>VLOOKUP((B568*10)+4,'Llistat de jugadors'!$S$3:$AQ$322,25,0)</f>
        <v>#N/A</v>
      </c>
      <c r="E568" s="12"/>
      <c r="F568" s="12"/>
      <c r="G568" s="12"/>
      <c r="H568" s="55">
        <f t="shared" si="974"/>
        <v>0</v>
      </c>
      <c r="I568" s="54">
        <f t="shared" si="975"/>
        <v>0</v>
      </c>
      <c r="J568" s="54">
        <f t="shared" si="976"/>
        <v>0</v>
      </c>
      <c r="K568" s="54">
        <f t="shared" si="977"/>
        <v>0</v>
      </c>
      <c r="L568" s="54">
        <f t="shared" si="978"/>
        <v>0</v>
      </c>
      <c r="M568" s="54">
        <f t="shared" si="979"/>
        <v>0</v>
      </c>
      <c r="N568" s="54">
        <f t="shared" si="980"/>
        <v>0</v>
      </c>
      <c r="O568" s="54">
        <f t="shared" si="981"/>
        <v>0</v>
      </c>
      <c r="P568" s="55">
        <v>3</v>
      </c>
      <c r="Q568" s="54" t="e">
        <f t="shared" si="982"/>
        <v>#N/A</v>
      </c>
      <c r="R568" s="12"/>
      <c r="S568" s="12"/>
      <c r="T568" s="12"/>
      <c r="U568" s="54">
        <f t="shared" si="983"/>
        <v>0</v>
      </c>
      <c r="V568" s="54">
        <f t="shared" si="867"/>
        <v>0</v>
      </c>
      <c r="W568" s="54">
        <f t="shared" si="1006"/>
        <v>0</v>
      </c>
      <c r="X568" s="54">
        <f t="shared" si="1007"/>
        <v>0</v>
      </c>
      <c r="Y568" s="54">
        <f t="shared" si="984"/>
        <v>0</v>
      </c>
      <c r="Z568" s="54">
        <f t="shared" si="985"/>
        <v>0</v>
      </c>
      <c r="AA568" s="54">
        <f t="shared" si="986"/>
        <v>0</v>
      </c>
      <c r="AB568" s="54">
        <f t="shared" si="987"/>
        <v>0</v>
      </c>
      <c r="AC568" s="55">
        <v>3</v>
      </c>
      <c r="AD568" s="54" t="e">
        <f t="shared" si="988"/>
        <v>#N/A</v>
      </c>
      <c r="AE568" s="12"/>
      <c r="AF568" s="12"/>
      <c r="AG568" s="12"/>
      <c r="AH568" s="54">
        <f t="shared" si="989"/>
        <v>0</v>
      </c>
      <c r="AI568" s="54">
        <f t="shared" si="990"/>
        <v>0</v>
      </c>
      <c r="AJ568" s="54">
        <f t="shared" si="991"/>
        <v>0</v>
      </c>
      <c r="AK568" s="54">
        <f t="shared" si="992"/>
        <v>0</v>
      </c>
      <c r="AL568" s="54">
        <f t="shared" si="993"/>
        <v>0</v>
      </c>
      <c r="AM568" s="54">
        <f t="shared" si="994"/>
        <v>0</v>
      </c>
      <c r="AN568" s="54">
        <f t="shared" si="995"/>
        <v>0</v>
      </c>
      <c r="AO568" s="54">
        <f t="shared" si="996"/>
        <v>0</v>
      </c>
      <c r="AP568" s="54">
        <f t="shared" si="997"/>
        <v>0</v>
      </c>
      <c r="AQ568" s="54" t="e">
        <f t="shared" si="998"/>
        <v>#DIV/0!</v>
      </c>
      <c r="AR568" s="58">
        <f t="shared" si="999"/>
        <v>0</v>
      </c>
      <c r="AS568" s="1">
        <f t="shared" si="1000"/>
        <v>0</v>
      </c>
      <c r="AT568" s="1">
        <f t="shared" si="1001"/>
        <v>0</v>
      </c>
      <c r="AU568" s="1">
        <f t="shared" si="1002"/>
        <v>0</v>
      </c>
      <c r="AV568" s="1">
        <f t="shared" si="1003"/>
        <v>0</v>
      </c>
      <c r="AW568" s="1">
        <f t="shared" si="1004"/>
        <v>0</v>
      </c>
      <c r="AX568" s="1">
        <f t="shared" si="1005"/>
        <v>0</v>
      </c>
      <c r="AY568" s="1" t="str">
        <f t="shared" si="936"/>
        <v/>
      </c>
      <c r="AZ568" s="1" t="b">
        <f t="shared" si="937"/>
        <v>1</v>
      </c>
      <c r="BA568" s="1" t="str">
        <f t="shared" si="938"/>
        <v/>
      </c>
      <c r="BB568" s="1" t="str">
        <f t="shared" si="939"/>
        <v/>
      </c>
    </row>
    <row r="569" spans="1:54" ht="12.75" customHeight="1">
      <c r="A569" s="178"/>
      <c r="B569" s="55">
        <v>4</v>
      </c>
      <c r="C569" s="55">
        <v>4</v>
      </c>
      <c r="D569" s="54" t="e">
        <f>VLOOKUP((B569*10)+4,'Llistat de jugadors'!$S$3:$AQ$322,25,0)</f>
        <v>#N/A</v>
      </c>
      <c r="E569" s="12"/>
      <c r="F569" s="12"/>
      <c r="G569" s="12"/>
      <c r="H569" s="55">
        <f t="shared" si="974"/>
        <v>0</v>
      </c>
      <c r="I569" s="54">
        <f t="shared" si="975"/>
        <v>0</v>
      </c>
      <c r="J569" s="54">
        <f t="shared" si="976"/>
        <v>0</v>
      </c>
      <c r="K569" s="54">
        <f t="shared" si="977"/>
        <v>0</v>
      </c>
      <c r="L569" s="54">
        <f t="shared" si="978"/>
        <v>0</v>
      </c>
      <c r="M569" s="54">
        <f t="shared" si="979"/>
        <v>0</v>
      </c>
      <c r="N569" s="54">
        <f t="shared" si="980"/>
        <v>0</v>
      </c>
      <c r="O569" s="54">
        <f t="shared" si="981"/>
        <v>0</v>
      </c>
      <c r="P569" s="55">
        <v>4</v>
      </c>
      <c r="Q569" s="54" t="e">
        <f t="shared" si="982"/>
        <v>#N/A</v>
      </c>
      <c r="R569" s="12"/>
      <c r="S569" s="12"/>
      <c r="T569" s="12"/>
      <c r="U569" s="54">
        <f t="shared" si="983"/>
        <v>0</v>
      </c>
      <c r="V569" s="54">
        <f t="shared" si="867"/>
        <v>0</v>
      </c>
      <c r="W569" s="54">
        <f t="shared" si="1006"/>
        <v>0</v>
      </c>
      <c r="X569" s="54">
        <f t="shared" si="1007"/>
        <v>0</v>
      </c>
      <c r="Y569" s="54">
        <f t="shared" si="984"/>
        <v>0</v>
      </c>
      <c r="Z569" s="54">
        <f t="shared" si="985"/>
        <v>0</v>
      </c>
      <c r="AA569" s="54">
        <f t="shared" si="986"/>
        <v>0</v>
      </c>
      <c r="AB569" s="54">
        <f t="shared" si="987"/>
        <v>0</v>
      </c>
      <c r="AC569" s="55">
        <v>4</v>
      </c>
      <c r="AD569" s="54" t="e">
        <f t="shared" si="988"/>
        <v>#N/A</v>
      </c>
      <c r="AE569" s="12"/>
      <c r="AF569" s="12"/>
      <c r="AG569" s="12"/>
      <c r="AH569" s="54">
        <f t="shared" si="989"/>
        <v>0</v>
      </c>
      <c r="AI569" s="54">
        <f t="shared" si="990"/>
        <v>0</v>
      </c>
      <c r="AJ569" s="54">
        <f t="shared" si="991"/>
        <v>0</v>
      </c>
      <c r="AK569" s="54">
        <f t="shared" si="992"/>
        <v>0</v>
      </c>
      <c r="AL569" s="54">
        <f t="shared" si="993"/>
        <v>0</v>
      </c>
      <c r="AM569" s="54">
        <f t="shared" si="994"/>
        <v>0</v>
      </c>
      <c r="AN569" s="54">
        <f t="shared" si="995"/>
        <v>0</v>
      </c>
      <c r="AO569" s="54">
        <f t="shared" si="996"/>
        <v>0</v>
      </c>
      <c r="AP569" s="54">
        <f t="shared" si="997"/>
        <v>0</v>
      </c>
      <c r="AQ569" s="54" t="e">
        <f t="shared" si="998"/>
        <v>#DIV/0!</v>
      </c>
      <c r="AR569" s="58">
        <f t="shared" si="999"/>
        <v>0</v>
      </c>
      <c r="AS569" s="1">
        <f t="shared" si="1000"/>
        <v>0</v>
      </c>
      <c r="AT569" s="1">
        <f t="shared" si="1001"/>
        <v>0</v>
      </c>
      <c r="AU569" s="1">
        <f t="shared" si="1002"/>
        <v>0</v>
      </c>
      <c r="AV569" s="1">
        <f t="shared" si="1003"/>
        <v>0</v>
      </c>
      <c r="AW569" s="1">
        <f t="shared" si="1004"/>
        <v>0</v>
      </c>
      <c r="AX569" s="1">
        <f t="shared" si="1005"/>
        <v>0</v>
      </c>
      <c r="AY569" s="1" t="str">
        <f t="shared" si="936"/>
        <v/>
      </c>
      <c r="AZ569" s="1" t="b">
        <f t="shared" si="937"/>
        <v>1</v>
      </c>
      <c r="BA569" s="1" t="str">
        <f t="shared" si="938"/>
        <v/>
      </c>
      <c r="BB569" s="1" t="str">
        <f t="shared" si="939"/>
        <v/>
      </c>
    </row>
    <row r="570" spans="1:54" ht="12.75" customHeight="1">
      <c r="A570" s="178"/>
      <c r="B570" s="55">
        <v>5</v>
      </c>
      <c r="C570" s="55">
        <v>5</v>
      </c>
      <c r="D570" s="54" t="e">
        <f>VLOOKUP((B570*10)+4,'Llistat de jugadors'!$S$3:$AQ$322,25,0)</f>
        <v>#N/A</v>
      </c>
      <c r="E570" s="13"/>
      <c r="F570" s="13"/>
      <c r="G570" s="13"/>
      <c r="H570" s="55">
        <f t="shared" si="974"/>
        <v>0</v>
      </c>
      <c r="I570" s="54">
        <f t="shared" si="975"/>
        <v>0</v>
      </c>
      <c r="J570" s="54">
        <f t="shared" si="976"/>
        <v>0</v>
      </c>
      <c r="K570" s="54">
        <f t="shared" si="977"/>
        <v>0</v>
      </c>
      <c r="L570" s="54">
        <f t="shared" si="978"/>
        <v>0</v>
      </c>
      <c r="M570" s="54">
        <f t="shared" si="979"/>
        <v>0</v>
      </c>
      <c r="N570" s="54">
        <f t="shared" si="980"/>
        <v>0</v>
      </c>
      <c r="O570" s="54">
        <f t="shared" si="981"/>
        <v>0</v>
      </c>
      <c r="P570" s="55">
        <v>5</v>
      </c>
      <c r="Q570" s="54" t="e">
        <f t="shared" si="982"/>
        <v>#N/A</v>
      </c>
      <c r="R570" s="12"/>
      <c r="S570" s="12"/>
      <c r="T570" s="12"/>
      <c r="U570" s="54">
        <f t="shared" si="983"/>
        <v>0</v>
      </c>
      <c r="V570" s="54">
        <f t="shared" si="867"/>
        <v>0</v>
      </c>
      <c r="W570" s="54">
        <f t="shared" si="1006"/>
        <v>0</v>
      </c>
      <c r="X570" s="54">
        <f t="shared" si="1007"/>
        <v>0</v>
      </c>
      <c r="Y570" s="54">
        <f t="shared" si="984"/>
        <v>0</v>
      </c>
      <c r="Z570" s="54">
        <f t="shared" si="985"/>
        <v>0</v>
      </c>
      <c r="AA570" s="54">
        <f t="shared" si="986"/>
        <v>0</v>
      </c>
      <c r="AB570" s="54">
        <f t="shared" si="987"/>
        <v>0</v>
      </c>
      <c r="AC570" s="55">
        <v>5</v>
      </c>
      <c r="AD570" s="54" t="e">
        <f t="shared" si="988"/>
        <v>#N/A</v>
      </c>
      <c r="AE570" s="12"/>
      <c r="AF570" s="12"/>
      <c r="AG570" s="12"/>
      <c r="AH570" s="54">
        <f t="shared" si="989"/>
        <v>0</v>
      </c>
      <c r="AI570" s="54">
        <f t="shared" si="990"/>
        <v>0</v>
      </c>
      <c r="AJ570" s="54">
        <f t="shared" si="991"/>
        <v>0</v>
      </c>
      <c r="AK570" s="54">
        <f t="shared" si="992"/>
        <v>0</v>
      </c>
      <c r="AL570" s="54">
        <f t="shared" si="993"/>
        <v>0</v>
      </c>
      <c r="AM570" s="54">
        <f t="shared" si="994"/>
        <v>0</v>
      </c>
      <c r="AN570" s="54">
        <f t="shared" si="995"/>
        <v>0</v>
      </c>
      <c r="AO570" s="54">
        <f t="shared" si="996"/>
        <v>0</v>
      </c>
      <c r="AP570" s="54">
        <f t="shared" si="997"/>
        <v>0</v>
      </c>
      <c r="AQ570" s="54" t="e">
        <f t="shared" si="998"/>
        <v>#DIV/0!</v>
      </c>
      <c r="AR570" s="58">
        <f t="shared" si="999"/>
        <v>0</v>
      </c>
      <c r="AS570" s="1">
        <f t="shared" si="1000"/>
        <v>0</v>
      </c>
      <c r="AT570" s="1">
        <f t="shared" si="1001"/>
        <v>0</v>
      </c>
      <c r="AU570" s="1">
        <f t="shared" si="1002"/>
        <v>0</v>
      </c>
      <c r="AV570" s="1">
        <f t="shared" si="1003"/>
        <v>0</v>
      </c>
      <c r="AW570" s="1">
        <f t="shared" si="1004"/>
        <v>0</v>
      </c>
      <c r="AX570" s="1">
        <f t="shared" si="1005"/>
        <v>0</v>
      </c>
      <c r="AY570" s="1" t="str">
        <f t="shared" si="936"/>
        <v/>
      </c>
      <c r="AZ570" s="1" t="b">
        <f t="shared" si="937"/>
        <v>1</v>
      </c>
      <c r="BA570" s="1" t="str">
        <f t="shared" si="938"/>
        <v/>
      </c>
      <c r="BB570" s="1" t="str">
        <f t="shared" si="939"/>
        <v/>
      </c>
    </row>
    <row r="571" spans="1:54" ht="12.75" customHeight="1">
      <c r="A571" s="178"/>
      <c r="B571" s="55">
        <v>6</v>
      </c>
      <c r="C571" s="55">
        <v>6</v>
      </c>
      <c r="D571" s="54" t="e">
        <f>VLOOKUP((B571*10)+4,'Llistat de jugadors'!$S$3:$AQ$322,25,0)</f>
        <v>#N/A</v>
      </c>
      <c r="E571" s="13"/>
      <c r="F571" s="13"/>
      <c r="G571" s="13"/>
      <c r="H571" s="55">
        <f t="shared" si="974"/>
        <v>0</v>
      </c>
      <c r="I571" s="54">
        <f t="shared" si="975"/>
        <v>0</v>
      </c>
      <c r="J571" s="54">
        <f t="shared" si="976"/>
        <v>0</v>
      </c>
      <c r="K571" s="54">
        <f t="shared" si="977"/>
        <v>0</v>
      </c>
      <c r="L571" s="54">
        <f t="shared" si="978"/>
        <v>0</v>
      </c>
      <c r="M571" s="54">
        <f t="shared" si="979"/>
        <v>0</v>
      </c>
      <c r="N571" s="54">
        <f t="shared" si="980"/>
        <v>0</v>
      </c>
      <c r="O571" s="54">
        <f t="shared" si="981"/>
        <v>0</v>
      </c>
      <c r="P571" s="55">
        <v>6</v>
      </c>
      <c r="Q571" s="54" t="e">
        <f t="shared" si="982"/>
        <v>#N/A</v>
      </c>
      <c r="R571" s="12"/>
      <c r="S571" s="12"/>
      <c r="T571" s="12"/>
      <c r="U571" s="54">
        <f t="shared" si="983"/>
        <v>0</v>
      </c>
      <c r="V571" s="54">
        <f t="shared" si="867"/>
        <v>0</v>
      </c>
      <c r="W571" s="54">
        <f t="shared" si="1006"/>
        <v>0</v>
      </c>
      <c r="X571" s="54">
        <f t="shared" si="1007"/>
        <v>0</v>
      </c>
      <c r="Y571" s="54">
        <f t="shared" si="984"/>
        <v>0</v>
      </c>
      <c r="Z571" s="54">
        <f t="shared" si="985"/>
        <v>0</v>
      </c>
      <c r="AA571" s="54">
        <f t="shared" si="986"/>
        <v>0</v>
      </c>
      <c r="AB571" s="54">
        <f t="shared" si="987"/>
        <v>0</v>
      </c>
      <c r="AC571" s="55">
        <v>6</v>
      </c>
      <c r="AD571" s="54" t="e">
        <f t="shared" si="988"/>
        <v>#N/A</v>
      </c>
      <c r="AE571" s="12"/>
      <c r="AF571" s="12"/>
      <c r="AG571" s="12"/>
      <c r="AH571" s="54">
        <f t="shared" si="989"/>
        <v>0</v>
      </c>
      <c r="AI571" s="54">
        <f t="shared" si="990"/>
        <v>0</v>
      </c>
      <c r="AJ571" s="54">
        <f t="shared" si="991"/>
        <v>0</v>
      </c>
      <c r="AK571" s="54">
        <f t="shared" si="992"/>
        <v>0</v>
      </c>
      <c r="AL571" s="54">
        <f t="shared" si="993"/>
        <v>0</v>
      </c>
      <c r="AM571" s="54">
        <f t="shared" si="994"/>
        <v>0</v>
      </c>
      <c r="AN571" s="54">
        <f t="shared" si="995"/>
        <v>0</v>
      </c>
      <c r="AO571" s="54">
        <f t="shared" si="996"/>
        <v>0</v>
      </c>
      <c r="AP571" s="54">
        <f t="shared" si="997"/>
        <v>0</v>
      </c>
      <c r="AQ571" s="54" t="e">
        <f t="shared" si="998"/>
        <v>#DIV/0!</v>
      </c>
      <c r="AR571" s="58">
        <f t="shared" si="999"/>
        <v>0</v>
      </c>
      <c r="AS571" s="1">
        <f t="shared" si="1000"/>
        <v>0</v>
      </c>
      <c r="AT571" s="1">
        <f t="shared" si="1001"/>
        <v>0</v>
      </c>
      <c r="AU571" s="1">
        <f t="shared" si="1002"/>
        <v>0</v>
      </c>
      <c r="AV571" s="1">
        <f t="shared" si="1003"/>
        <v>0</v>
      </c>
      <c r="AW571" s="1">
        <f t="shared" si="1004"/>
        <v>0</v>
      </c>
      <c r="AX571" s="1">
        <f t="shared" si="1005"/>
        <v>0</v>
      </c>
      <c r="AY571" s="1" t="str">
        <f t="shared" si="936"/>
        <v/>
      </c>
      <c r="AZ571" s="1" t="b">
        <f t="shared" si="937"/>
        <v>1</v>
      </c>
      <c r="BA571" s="1" t="str">
        <f t="shared" si="938"/>
        <v/>
      </c>
      <c r="BB571" s="1" t="str">
        <f t="shared" si="939"/>
        <v/>
      </c>
    </row>
    <row r="572" spans="1:54" ht="12.75" customHeight="1">
      <c r="A572" s="178"/>
      <c r="B572" s="55">
        <v>7</v>
      </c>
      <c r="C572" s="55">
        <v>7</v>
      </c>
      <c r="D572" s="54" t="e">
        <f>VLOOKUP((B572*10)+4,'Llistat de jugadors'!$S$3:$AQ$322,25,0)</f>
        <v>#N/A</v>
      </c>
      <c r="E572" s="13"/>
      <c r="F572" s="13"/>
      <c r="G572" s="13"/>
      <c r="H572" s="55">
        <f t="shared" si="974"/>
        <v>0</v>
      </c>
      <c r="I572" s="54">
        <f t="shared" si="975"/>
        <v>0</v>
      </c>
      <c r="J572" s="54">
        <f t="shared" si="976"/>
        <v>0</v>
      </c>
      <c r="K572" s="54">
        <f t="shared" si="977"/>
        <v>0</v>
      </c>
      <c r="L572" s="54">
        <f t="shared" si="978"/>
        <v>0</v>
      </c>
      <c r="M572" s="54">
        <f t="shared" si="979"/>
        <v>0</v>
      </c>
      <c r="N572" s="54">
        <f t="shared" si="980"/>
        <v>0</v>
      </c>
      <c r="O572" s="54">
        <f t="shared" si="981"/>
        <v>0</v>
      </c>
      <c r="P572" s="55">
        <v>7</v>
      </c>
      <c r="Q572" s="54" t="e">
        <f t="shared" si="982"/>
        <v>#N/A</v>
      </c>
      <c r="R572" s="12"/>
      <c r="S572" s="12"/>
      <c r="T572" s="12"/>
      <c r="U572" s="54">
        <f t="shared" si="983"/>
        <v>0</v>
      </c>
      <c r="V572" s="54">
        <f t="shared" si="867"/>
        <v>0</v>
      </c>
      <c r="W572" s="54">
        <f t="shared" si="1006"/>
        <v>0</v>
      </c>
      <c r="X572" s="54">
        <f t="shared" si="1007"/>
        <v>0</v>
      </c>
      <c r="Y572" s="54">
        <f t="shared" si="984"/>
        <v>0</v>
      </c>
      <c r="Z572" s="54">
        <f t="shared" si="985"/>
        <v>0</v>
      </c>
      <c r="AA572" s="54">
        <f t="shared" si="986"/>
        <v>0</v>
      </c>
      <c r="AB572" s="54">
        <f t="shared" si="987"/>
        <v>0</v>
      </c>
      <c r="AC572" s="55">
        <v>7</v>
      </c>
      <c r="AD572" s="54" t="e">
        <f t="shared" si="988"/>
        <v>#N/A</v>
      </c>
      <c r="AE572" s="12"/>
      <c r="AF572" s="12"/>
      <c r="AG572" s="12"/>
      <c r="AH572" s="54">
        <f t="shared" si="989"/>
        <v>0</v>
      </c>
      <c r="AI572" s="54">
        <f t="shared" si="990"/>
        <v>0</v>
      </c>
      <c r="AJ572" s="54">
        <f t="shared" si="991"/>
        <v>0</v>
      </c>
      <c r="AK572" s="54">
        <f t="shared" si="992"/>
        <v>0</v>
      </c>
      <c r="AL572" s="54">
        <f t="shared" si="993"/>
        <v>0</v>
      </c>
      <c r="AM572" s="54">
        <f t="shared" si="994"/>
        <v>0</v>
      </c>
      <c r="AN572" s="54">
        <f t="shared" si="995"/>
        <v>0</v>
      </c>
      <c r="AO572" s="54">
        <f t="shared" si="996"/>
        <v>0</v>
      </c>
      <c r="AP572" s="54">
        <f t="shared" si="997"/>
        <v>0</v>
      </c>
      <c r="AQ572" s="54" t="e">
        <f t="shared" si="998"/>
        <v>#DIV/0!</v>
      </c>
      <c r="AR572" s="58">
        <f t="shared" si="999"/>
        <v>0</v>
      </c>
      <c r="AS572" s="1">
        <f t="shared" si="1000"/>
        <v>0</v>
      </c>
      <c r="AT572" s="1">
        <f t="shared" si="1001"/>
        <v>0</v>
      </c>
      <c r="AU572" s="1">
        <f t="shared" si="1002"/>
        <v>0</v>
      </c>
      <c r="AV572" s="1">
        <f t="shared" si="1003"/>
        <v>0</v>
      </c>
      <c r="AW572" s="1">
        <f t="shared" si="1004"/>
        <v>0</v>
      </c>
      <c r="AX572" s="1">
        <f t="shared" si="1005"/>
        <v>0</v>
      </c>
      <c r="AY572" s="1" t="str">
        <f t="shared" si="936"/>
        <v/>
      </c>
      <c r="AZ572" s="1" t="b">
        <f t="shared" si="937"/>
        <v>1</v>
      </c>
      <c r="BA572" s="1" t="str">
        <f t="shared" si="938"/>
        <v/>
      </c>
      <c r="BB572" s="1" t="str">
        <f t="shared" si="939"/>
        <v/>
      </c>
    </row>
    <row r="573" spans="1:54" ht="12.75" customHeight="1">
      <c r="A573" s="178"/>
      <c r="B573" s="55">
        <v>8</v>
      </c>
      <c r="C573" s="55">
        <v>8</v>
      </c>
      <c r="D573" s="54" t="e">
        <f>VLOOKUP((B573*10)+4,'Llistat de jugadors'!$S$3:$AQ$322,25,0)</f>
        <v>#N/A</v>
      </c>
      <c r="E573" s="13"/>
      <c r="F573" s="13"/>
      <c r="G573" s="13"/>
      <c r="H573" s="55">
        <f t="shared" si="974"/>
        <v>0</v>
      </c>
      <c r="I573" s="54">
        <f t="shared" si="975"/>
        <v>0</v>
      </c>
      <c r="J573" s="54">
        <f t="shared" si="976"/>
        <v>0</v>
      </c>
      <c r="K573" s="54">
        <f t="shared" si="977"/>
        <v>0</v>
      </c>
      <c r="L573" s="54">
        <f t="shared" si="978"/>
        <v>0</v>
      </c>
      <c r="M573" s="54">
        <f t="shared" si="979"/>
        <v>0</v>
      </c>
      <c r="N573" s="54">
        <f t="shared" si="980"/>
        <v>0</v>
      </c>
      <c r="O573" s="54">
        <f t="shared" si="981"/>
        <v>0</v>
      </c>
      <c r="P573" s="55">
        <v>8</v>
      </c>
      <c r="Q573" s="54" t="e">
        <f t="shared" si="982"/>
        <v>#N/A</v>
      </c>
      <c r="R573" s="12"/>
      <c r="S573" s="12"/>
      <c r="T573" s="12"/>
      <c r="U573" s="54">
        <f t="shared" si="983"/>
        <v>0</v>
      </c>
      <c r="V573" s="54">
        <f t="shared" si="867"/>
        <v>0</v>
      </c>
      <c r="W573" s="54">
        <f t="shared" si="1006"/>
        <v>0</v>
      </c>
      <c r="X573" s="54">
        <f t="shared" si="1007"/>
        <v>0</v>
      </c>
      <c r="Y573" s="54">
        <f t="shared" si="984"/>
        <v>0</v>
      </c>
      <c r="Z573" s="54">
        <f t="shared" si="985"/>
        <v>0</v>
      </c>
      <c r="AA573" s="54">
        <f t="shared" si="986"/>
        <v>0</v>
      </c>
      <c r="AB573" s="54">
        <f t="shared" si="987"/>
        <v>0</v>
      </c>
      <c r="AC573" s="55">
        <v>8</v>
      </c>
      <c r="AD573" s="54" t="e">
        <f t="shared" si="988"/>
        <v>#N/A</v>
      </c>
      <c r="AE573" s="12"/>
      <c r="AF573" s="12"/>
      <c r="AG573" s="12"/>
      <c r="AH573" s="54">
        <f t="shared" si="989"/>
        <v>0</v>
      </c>
      <c r="AI573" s="54">
        <f t="shared" si="990"/>
        <v>0</v>
      </c>
      <c r="AJ573" s="54">
        <f t="shared" si="991"/>
        <v>0</v>
      </c>
      <c r="AK573" s="54">
        <f t="shared" si="992"/>
        <v>0</v>
      </c>
      <c r="AL573" s="54">
        <f t="shared" si="993"/>
        <v>0</v>
      </c>
      <c r="AM573" s="54">
        <f t="shared" si="994"/>
        <v>0</v>
      </c>
      <c r="AN573" s="54">
        <f t="shared" si="995"/>
        <v>0</v>
      </c>
      <c r="AO573" s="54">
        <f t="shared" si="996"/>
        <v>0</v>
      </c>
      <c r="AP573" s="54">
        <f t="shared" si="997"/>
        <v>0</v>
      </c>
      <c r="AQ573" s="54" t="e">
        <f t="shared" si="998"/>
        <v>#DIV/0!</v>
      </c>
      <c r="AR573" s="58">
        <f t="shared" si="999"/>
        <v>0</v>
      </c>
      <c r="AS573" s="1">
        <f t="shared" si="1000"/>
        <v>0</v>
      </c>
      <c r="AT573" s="1">
        <f t="shared" si="1001"/>
        <v>0</v>
      </c>
      <c r="AU573" s="1">
        <f t="shared" si="1002"/>
        <v>0</v>
      </c>
      <c r="AV573" s="1">
        <f t="shared" si="1003"/>
        <v>0</v>
      </c>
      <c r="AW573" s="1">
        <f t="shared" si="1004"/>
        <v>0</v>
      </c>
      <c r="AX573" s="1">
        <f t="shared" si="1005"/>
        <v>0</v>
      </c>
      <c r="AY573" s="1" t="str">
        <f t="shared" si="936"/>
        <v/>
      </c>
      <c r="AZ573" s="1" t="b">
        <f t="shared" si="937"/>
        <v>1</v>
      </c>
      <c r="BA573" s="1" t="str">
        <f t="shared" si="938"/>
        <v/>
      </c>
      <c r="BB573" s="1" t="str">
        <f t="shared" si="939"/>
        <v/>
      </c>
    </row>
    <row r="574" spans="1:54" ht="12.75" customHeight="1">
      <c r="A574" s="178"/>
      <c r="B574" s="55">
        <v>9</v>
      </c>
      <c r="C574" s="55">
        <v>9</v>
      </c>
      <c r="D574" s="54" t="e">
        <f>VLOOKUP((B574*10)+4,'Llistat de jugadors'!$S$3:$AQ$322,25,0)</f>
        <v>#N/A</v>
      </c>
      <c r="E574" s="13"/>
      <c r="F574" s="13"/>
      <c r="G574" s="13"/>
      <c r="H574" s="55">
        <f t="shared" si="974"/>
        <v>0</v>
      </c>
      <c r="I574" s="54">
        <f t="shared" si="975"/>
        <v>0</v>
      </c>
      <c r="J574" s="54">
        <f t="shared" si="976"/>
        <v>0</v>
      </c>
      <c r="K574" s="54">
        <f t="shared" si="977"/>
        <v>0</v>
      </c>
      <c r="L574" s="54">
        <f t="shared" si="978"/>
        <v>0</v>
      </c>
      <c r="M574" s="54">
        <f t="shared" si="979"/>
        <v>0</v>
      </c>
      <c r="N574" s="54">
        <f t="shared" si="980"/>
        <v>0</v>
      </c>
      <c r="O574" s="54">
        <f t="shared" si="981"/>
        <v>0</v>
      </c>
      <c r="P574" s="55">
        <v>9</v>
      </c>
      <c r="Q574" s="54" t="e">
        <f t="shared" si="982"/>
        <v>#N/A</v>
      </c>
      <c r="R574" s="12"/>
      <c r="S574" s="12"/>
      <c r="T574" s="12"/>
      <c r="U574" s="54">
        <f t="shared" si="983"/>
        <v>0</v>
      </c>
      <c r="V574" s="54">
        <f t="shared" si="867"/>
        <v>0</v>
      </c>
      <c r="W574" s="54">
        <f t="shared" si="1006"/>
        <v>0</v>
      </c>
      <c r="X574" s="54">
        <f t="shared" si="1007"/>
        <v>0</v>
      </c>
      <c r="Y574" s="54">
        <f t="shared" si="984"/>
        <v>0</v>
      </c>
      <c r="Z574" s="54">
        <f t="shared" si="985"/>
        <v>0</v>
      </c>
      <c r="AA574" s="54">
        <f t="shared" si="986"/>
        <v>0</v>
      </c>
      <c r="AB574" s="54">
        <f t="shared" si="987"/>
        <v>0</v>
      </c>
      <c r="AC574" s="55">
        <v>9</v>
      </c>
      <c r="AD574" s="54" t="e">
        <f t="shared" si="988"/>
        <v>#N/A</v>
      </c>
      <c r="AE574" s="12"/>
      <c r="AF574" s="12"/>
      <c r="AG574" s="12"/>
      <c r="AH574" s="54">
        <f t="shared" si="989"/>
        <v>0</v>
      </c>
      <c r="AI574" s="54">
        <f t="shared" si="990"/>
        <v>0</v>
      </c>
      <c r="AJ574" s="54">
        <f t="shared" si="991"/>
        <v>0</v>
      </c>
      <c r="AK574" s="54">
        <f t="shared" si="992"/>
        <v>0</v>
      </c>
      <c r="AL574" s="54">
        <f t="shared" si="993"/>
        <v>0</v>
      </c>
      <c r="AM574" s="54">
        <f t="shared" si="994"/>
        <v>0</v>
      </c>
      <c r="AN574" s="54">
        <f t="shared" si="995"/>
        <v>0</v>
      </c>
      <c r="AO574" s="54">
        <f t="shared" si="996"/>
        <v>0</v>
      </c>
      <c r="AP574" s="54">
        <f t="shared" si="997"/>
        <v>0</v>
      </c>
      <c r="AQ574" s="54" t="e">
        <f t="shared" si="998"/>
        <v>#DIV/0!</v>
      </c>
      <c r="AR574" s="58">
        <f t="shared" si="999"/>
        <v>0</v>
      </c>
      <c r="AS574" s="1">
        <f t="shared" si="1000"/>
        <v>0</v>
      </c>
      <c r="AT574" s="1">
        <f t="shared" si="1001"/>
        <v>0</v>
      </c>
      <c r="AU574" s="1">
        <f t="shared" si="1002"/>
        <v>0</v>
      </c>
      <c r="AV574" s="1">
        <f t="shared" si="1003"/>
        <v>0</v>
      </c>
      <c r="AW574" s="1">
        <f t="shared" si="1004"/>
        <v>0</v>
      </c>
      <c r="AX574" s="1">
        <f t="shared" si="1005"/>
        <v>0</v>
      </c>
      <c r="AY574" s="1" t="str">
        <f t="shared" si="936"/>
        <v/>
      </c>
      <c r="AZ574" s="1" t="b">
        <f t="shared" si="937"/>
        <v>1</v>
      </c>
      <c r="BA574" s="1" t="str">
        <f t="shared" si="938"/>
        <v/>
      </c>
      <c r="BB574" s="1" t="str">
        <f t="shared" si="939"/>
        <v/>
      </c>
    </row>
    <row r="575" spans="1:54" ht="12.75" customHeight="1">
      <c r="A575" s="178"/>
      <c r="B575" s="55">
        <v>10</v>
      </c>
      <c r="C575" s="55">
        <v>10</v>
      </c>
      <c r="D575" s="54" t="e">
        <f>VLOOKUP((B575*10)+4,'Llistat de jugadors'!$S$3:$AQ$322,25,0)</f>
        <v>#N/A</v>
      </c>
      <c r="E575" s="13"/>
      <c r="F575" s="13"/>
      <c r="G575" s="13"/>
      <c r="H575" s="55">
        <f t="shared" si="974"/>
        <v>0</v>
      </c>
      <c r="I575" s="54">
        <f t="shared" si="975"/>
        <v>0</v>
      </c>
      <c r="J575" s="54">
        <f t="shared" si="976"/>
        <v>0</v>
      </c>
      <c r="K575" s="54">
        <f t="shared" si="977"/>
        <v>0</v>
      </c>
      <c r="L575" s="54">
        <f t="shared" si="978"/>
        <v>0</v>
      </c>
      <c r="M575" s="54">
        <f t="shared" si="979"/>
        <v>0</v>
      </c>
      <c r="N575" s="54">
        <f t="shared" si="980"/>
        <v>0</v>
      </c>
      <c r="O575" s="54">
        <f t="shared" si="981"/>
        <v>0</v>
      </c>
      <c r="P575" s="55">
        <v>10</v>
      </c>
      <c r="Q575" s="54" t="e">
        <f t="shared" si="982"/>
        <v>#N/A</v>
      </c>
      <c r="R575" s="12"/>
      <c r="S575" s="12"/>
      <c r="T575" s="12"/>
      <c r="U575" s="54">
        <f t="shared" si="983"/>
        <v>0</v>
      </c>
      <c r="V575" s="54">
        <f t="shared" si="867"/>
        <v>0</v>
      </c>
      <c r="W575" s="54">
        <f t="shared" si="1006"/>
        <v>0</v>
      </c>
      <c r="X575" s="54">
        <f t="shared" si="1007"/>
        <v>0</v>
      </c>
      <c r="Y575" s="54">
        <f t="shared" si="984"/>
        <v>0</v>
      </c>
      <c r="Z575" s="54">
        <f t="shared" si="985"/>
        <v>0</v>
      </c>
      <c r="AA575" s="54">
        <f t="shared" si="986"/>
        <v>0</v>
      </c>
      <c r="AB575" s="54">
        <f t="shared" si="987"/>
        <v>0</v>
      </c>
      <c r="AC575" s="55">
        <v>10</v>
      </c>
      <c r="AD575" s="54" t="e">
        <f t="shared" si="988"/>
        <v>#N/A</v>
      </c>
      <c r="AE575" s="12"/>
      <c r="AF575" s="12"/>
      <c r="AG575" s="12"/>
      <c r="AH575" s="54">
        <f t="shared" si="989"/>
        <v>0</v>
      </c>
      <c r="AI575" s="54">
        <f t="shared" si="990"/>
        <v>0</v>
      </c>
      <c r="AJ575" s="54">
        <f t="shared" si="991"/>
        <v>0</v>
      </c>
      <c r="AK575" s="54">
        <f t="shared" si="992"/>
        <v>0</v>
      </c>
      <c r="AL575" s="54">
        <f t="shared" si="993"/>
        <v>0</v>
      </c>
      <c r="AM575" s="54">
        <f t="shared" si="994"/>
        <v>0</v>
      </c>
      <c r="AN575" s="54">
        <f t="shared" si="995"/>
        <v>0</v>
      </c>
      <c r="AO575" s="54">
        <f t="shared" si="996"/>
        <v>0</v>
      </c>
      <c r="AP575" s="54">
        <f t="shared" si="997"/>
        <v>0</v>
      </c>
      <c r="AQ575" s="54" t="e">
        <f t="shared" si="998"/>
        <v>#DIV/0!</v>
      </c>
      <c r="AR575" s="58">
        <f t="shared" si="999"/>
        <v>0</v>
      </c>
      <c r="AS575" s="1">
        <f t="shared" si="1000"/>
        <v>0</v>
      </c>
      <c r="AT575" s="1">
        <f t="shared" si="1001"/>
        <v>0</v>
      </c>
      <c r="AU575" s="1">
        <f t="shared" si="1002"/>
        <v>0</v>
      </c>
      <c r="AV575" s="1">
        <f t="shared" si="1003"/>
        <v>0</v>
      </c>
      <c r="AW575" s="1">
        <f t="shared" si="1004"/>
        <v>0</v>
      </c>
      <c r="AX575" s="1">
        <f t="shared" si="1005"/>
        <v>0</v>
      </c>
      <c r="AY575" s="1" t="str">
        <f t="shared" si="936"/>
        <v/>
      </c>
      <c r="AZ575" s="1" t="b">
        <f t="shared" si="937"/>
        <v>1</v>
      </c>
      <c r="BA575" s="1" t="str">
        <f t="shared" si="938"/>
        <v/>
      </c>
      <c r="BB575" s="1" t="str">
        <f t="shared" si="939"/>
        <v/>
      </c>
    </row>
    <row r="576" spans="1:54" ht="12.75" customHeight="1">
      <c r="A576" s="178"/>
      <c r="B576" s="55">
        <v>11</v>
      </c>
      <c r="C576" s="55">
        <v>11</v>
      </c>
      <c r="D576" s="54" t="e">
        <f>VLOOKUP((B576*10)+4,'Llistat de jugadors'!$S$3:$AQ$322,25,0)</f>
        <v>#N/A</v>
      </c>
      <c r="E576" s="13"/>
      <c r="F576" s="13"/>
      <c r="G576" s="13"/>
      <c r="H576" s="55">
        <f t="shared" si="974"/>
        <v>0</v>
      </c>
      <c r="I576" s="54">
        <f t="shared" si="975"/>
        <v>0</v>
      </c>
      <c r="J576" s="54">
        <f t="shared" si="976"/>
        <v>0</v>
      </c>
      <c r="K576" s="54">
        <f t="shared" si="977"/>
        <v>0</v>
      </c>
      <c r="L576" s="54">
        <f t="shared" si="978"/>
        <v>0</v>
      </c>
      <c r="M576" s="54">
        <f t="shared" si="979"/>
        <v>0</v>
      </c>
      <c r="N576" s="54">
        <f t="shared" si="980"/>
        <v>0</v>
      </c>
      <c r="O576" s="54">
        <f t="shared" si="981"/>
        <v>0</v>
      </c>
      <c r="P576" s="55">
        <v>11</v>
      </c>
      <c r="Q576" s="54" t="e">
        <f t="shared" si="982"/>
        <v>#N/A</v>
      </c>
      <c r="R576" s="12"/>
      <c r="S576" s="12"/>
      <c r="T576" s="12"/>
      <c r="U576" s="54">
        <f t="shared" si="983"/>
        <v>0</v>
      </c>
      <c r="V576" s="54">
        <f t="shared" si="867"/>
        <v>0</v>
      </c>
      <c r="W576" s="54">
        <f t="shared" si="1006"/>
        <v>0</v>
      </c>
      <c r="X576" s="54">
        <f t="shared" si="1007"/>
        <v>0</v>
      </c>
      <c r="Y576" s="54">
        <f t="shared" si="984"/>
        <v>0</v>
      </c>
      <c r="Z576" s="54">
        <f t="shared" si="985"/>
        <v>0</v>
      </c>
      <c r="AA576" s="54">
        <f t="shared" si="986"/>
        <v>0</v>
      </c>
      <c r="AB576" s="54">
        <f t="shared" si="987"/>
        <v>0</v>
      </c>
      <c r="AC576" s="55">
        <v>11</v>
      </c>
      <c r="AD576" s="54" t="e">
        <f t="shared" si="988"/>
        <v>#N/A</v>
      </c>
      <c r="AE576" s="12"/>
      <c r="AF576" s="12"/>
      <c r="AG576" s="12"/>
      <c r="AH576" s="54">
        <f t="shared" si="989"/>
        <v>0</v>
      </c>
      <c r="AI576" s="54">
        <f t="shared" si="990"/>
        <v>0</v>
      </c>
      <c r="AJ576" s="54">
        <f t="shared" si="991"/>
        <v>0</v>
      </c>
      <c r="AK576" s="54">
        <f t="shared" si="992"/>
        <v>0</v>
      </c>
      <c r="AL576" s="54">
        <f t="shared" si="993"/>
        <v>0</v>
      </c>
      <c r="AM576" s="54">
        <f t="shared" si="994"/>
        <v>0</v>
      </c>
      <c r="AN576" s="54">
        <f t="shared" si="995"/>
        <v>0</v>
      </c>
      <c r="AO576" s="54">
        <f t="shared" si="996"/>
        <v>0</v>
      </c>
      <c r="AP576" s="54">
        <f t="shared" si="997"/>
        <v>0</v>
      </c>
      <c r="AQ576" s="54" t="e">
        <f t="shared" si="998"/>
        <v>#DIV/0!</v>
      </c>
      <c r="AR576" s="58">
        <f t="shared" si="999"/>
        <v>0</v>
      </c>
      <c r="AS576" s="1">
        <f t="shared" si="1000"/>
        <v>0</v>
      </c>
      <c r="AT576" s="1">
        <f t="shared" si="1001"/>
        <v>0</v>
      </c>
      <c r="AU576" s="1">
        <f t="shared" si="1002"/>
        <v>0</v>
      </c>
      <c r="AV576" s="1">
        <f t="shared" si="1003"/>
        <v>0</v>
      </c>
      <c r="AW576" s="1">
        <f t="shared" si="1004"/>
        <v>0</v>
      </c>
      <c r="AX576" s="1">
        <f t="shared" si="1005"/>
        <v>0</v>
      </c>
      <c r="AY576" s="1" t="str">
        <f t="shared" si="936"/>
        <v/>
      </c>
      <c r="AZ576" s="1" t="b">
        <f t="shared" si="937"/>
        <v>1</v>
      </c>
      <c r="BA576" s="1" t="str">
        <f t="shared" si="938"/>
        <v/>
      </c>
      <c r="BB576" s="1" t="str">
        <f t="shared" si="939"/>
        <v/>
      </c>
    </row>
    <row r="577" spans="1:54" ht="12.75" customHeight="1">
      <c r="A577" s="178"/>
      <c r="B577" s="55">
        <v>12</v>
      </c>
      <c r="C577" s="55">
        <v>12</v>
      </c>
      <c r="D577" s="54" t="e">
        <f>VLOOKUP((B577*10)+4,'Llistat de jugadors'!$S$3:$AQ$322,25,0)</f>
        <v>#N/A</v>
      </c>
      <c r="E577" s="13"/>
      <c r="F577" s="13"/>
      <c r="G577" s="13"/>
      <c r="H577" s="55">
        <f t="shared" si="974"/>
        <v>0</v>
      </c>
      <c r="I577" s="54">
        <f t="shared" si="975"/>
        <v>0</v>
      </c>
      <c r="J577" s="54">
        <f t="shared" si="976"/>
        <v>0</v>
      </c>
      <c r="K577" s="54">
        <f t="shared" si="977"/>
        <v>0</v>
      </c>
      <c r="L577" s="54">
        <f t="shared" si="978"/>
        <v>0</v>
      </c>
      <c r="M577" s="54">
        <f t="shared" si="979"/>
        <v>0</v>
      </c>
      <c r="N577" s="54">
        <f t="shared" si="980"/>
        <v>0</v>
      </c>
      <c r="O577" s="54">
        <f t="shared" si="981"/>
        <v>0</v>
      </c>
      <c r="P577" s="55">
        <v>12</v>
      </c>
      <c r="Q577" s="54" t="e">
        <f t="shared" si="982"/>
        <v>#N/A</v>
      </c>
      <c r="R577" s="12"/>
      <c r="S577" s="12"/>
      <c r="T577" s="12"/>
      <c r="U577" s="54">
        <f t="shared" si="983"/>
        <v>0</v>
      </c>
      <c r="V577" s="54">
        <f t="shared" si="867"/>
        <v>0</v>
      </c>
      <c r="W577" s="54">
        <f t="shared" si="1006"/>
        <v>0</v>
      </c>
      <c r="X577" s="54">
        <f t="shared" si="1007"/>
        <v>0</v>
      </c>
      <c r="Y577" s="54">
        <f t="shared" si="984"/>
        <v>0</v>
      </c>
      <c r="Z577" s="54">
        <f t="shared" si="985"/>
        <v>0</v>
      </c>
      <c r="AA577" s="54">
        <f t="shared" si="986"/>
        <v>0</v>
      </c>
      <c r="AB577" s="54">
        <f t="shared" si="987"/>
        <v>0</v>
      </c>
      <c r="AC577" s="55">
        <v>12</v>
      </c>
      <c r="AD577" s="54" t="e">
        <f t="shared" si="988"/>
        <v>#N/A</v>
      </c>
      <c r="AE577" s="12"/>
      <c r="AF577" s="12"/>
      <c r="AG577" s="12"/>
      <c r="AH577" s="54">
        <f t="shared" si="989"/>
        <v>0</v>
      </c>
      <c r="AI577" s="54">
        <f t="shared" si="990"/>
        <v>0</v>
      </c>
      <c r="AJ577" s="54">
        <f t="shared" si="991"/>
        <v>0</v>
      </c>
      <c r="AK577" s="54">
        <f t="shared" si="992"/>
        <v>0</v>
      </c>
      <c r="AL577" s="54">
        <f t="shared" si="993"/>
        <v>0</v>
      </c>
      <c r="AM577" s="54">
        <f t="shared" si="994"/>
        <v>0</v>
      </c>
      <c r="AN577" s="54">
        <f t="shared" si="995"/>
        <v>0</v>
      </c>
      <c r="AO577" s="54">
        <f t="shared" si="996"/>
        <v>0</v>
      </c>
      <c r="AP577" s="54">
        <f t="shared" si="997"/>
        <v>0</v>
      </c>
      <c r="AQ577" s="54" t="e">
        <f t="shared" si="998"/>
        <v>#DIV/0!</v>
      </c>
      <c r="AR577" s="58">
        <f t="shared" si="999"/>
        <v>0</v>
      </c>
      <c r="AS577" s="1">
        <f t="shared" si="1000"/>
        <v>0</v>
      </c>
      <c r="AT577" s="1">
        <f t="shared" si="1001"/>
        <v>0</v>
      </c>
      <c r="AU577" s="1">
        <f t="shared" si="1002"/>
        <v>0</v>
      </c>
      <c r="AV577" s="1">
        <f t="shared" si="1003"/>
        <v>0</v>
      </c>
      <c r="AW577" s="1">
        <f t="shared" si="1004"/>
        <v>0</v>
      </c>
      <c r="AX577" s="1">
        <f t="shared" si="1005"/>
        <v>0</v>
      </c>
      <c r="AY577" s="1" t="str">
        <f t="shared" si="936"/>
        <v/>
      </c>
      <c r="AZ577" s="1" t="b">
        <f t="shared" si="937"/>
        <v>1</v>
      </c>
      <c r="BA577" s="1" t="str">
        <f t="shared" si="938"/>
        <v/>
      </c>
      <c r="BB577" s="1" t="str">
        <f t="shared" si="939"/>
        <v/>
      </c>
    </row>
    <row r="578" spans="1:54" ht="12.75" customHeight="1">
      <c r="A578" s="178"/>
      <c r="B578" s="55">
        <v>13</v>
      </c>
      <c r="C578" s="55">
        <v>13</v>
      </c>
      <c r="D578" s="54" t="e">
        <f>VLOOKUP((B578*10)+4,'Llistat de jugadors'!$S$3:$AQ$322,25,0)</f>
        <v>#N/A</v>
      </c>
      <c r="E578" s="13"/>
      <c r="F578" s="13"/>
      <c r="G578" s="13"/>
      <c r="H578" s="55">
        <f t="shared" si="974"/>
        <v>0</v>
      </c>
      <c r="I578" s="54">
        <f t="shared" si="975"/>
        <v>0</v>
      </c>
      <c r="J578" s="54">
        <f t="shared" si="976"/>
        <v>0</v>
      </c>
      <c r="K578" s="54">
        <f t="shared" si="977"/>
        <v>0</v>
      </c>
      <c r="L578" s="54">
        <f t="shared" si="978"/>
        <v>0</v>
      </c>
      <c r="M578" s="54">
        <f t="shared" si="979"/>
        <v>0</v>
      </c>
      <c r="N578" s="54">
        <f t="shared" si="980"/>
        <v>0</v>
      </c>
      <c r="O578" s="54">
        <f t="shared" si="981"/>
        <v>0</v>
      </c>
      <c r="P578" s="55">
        <v>13</v>
      </c>
      <c r="Q578" s="54" t="e">
        <f t="shared" si="982"/>
        <v>#N/A</v>
      </c>
      <c r="R578" s="12"/>
      <c r="S578" s="12"/>
      <c r="T578" s="12"/>
      <c r="U578" s="54">
        <f t="shared" si="983"/>
        <v>0</v>
      </c>
      <c r="V578" s="54">
        <f t="shared" si="867"/>
        <v>0</v>
      </c>
      <c r="W578" s="54">
        <f t="shared" si="1006"/>
        <v>0</v>
      </c>
      <c r="X578" s="54">
        <f t="shared" si="1007"/>
        <v>0</v>
      </c>
      <c r="Y578" s="54">
        <f t="shared" si="984"/>
        <v>0</v>
      </c>
      <c r="Z578" s="54">
        <f t="shared" si="985"/>
        <v>0</v>
      </c>
      <c r="AA578" s="54">
        <f t="shared" si="986"/>
        <v>0</v>
      </c>
      <c r="AB578" s="54">
        <f t="shared" si="987"/>
        <v>0</v>
      </c>
      <c r="AC578" s="55">
        <v>13</v>
      </c>
      <c r="AD578" s="54" t="e">
        <f t="shared" si="988"/>
        <v>#N/A</v>
      </c>
      <c r="AE578" s="12"/>
      <c r="AF578" s="12"/>
      <c r="AG578" s="12"/>
      <c r="AH578" s="54">
        <f t="shared" si="989"/>
        <v>0</v>
      </c>
      <c r="AI578" s="54">
        <f t="shared" si="990"/>
        <v>0</v>
      </c>
      <c r="AJ578" s="54">
        <f t="shared" si="991"/>
        <v>0</v>
      </c>
      <c r="AK578" s="54">
        <f t="shared" si="992"/>
        <v>0</v>
      </c>
      <c r="AL578" s="54">
        <f t="shared" si="993"/>
        <v>0</v>
      </c>
      <c r="AM578" s="54">
        <f t="shared" si="994"/>
        <v>0</v>
      </c>
      <c r="AN578" s="54">
        <f t="shared" si="995"/>
        <v>0</v>
      </c>
      <c r="AO578" s="54">
        <f t="shared" si="996"/>
        <v>0</v>
      </c>
      <c r="AP578" s="54">
        <f t="shared" si="997"/>
        <v>0</v>
      </c>
      <c r="AQ578" s="54" t="e">
        <f t="shared" si="998"/>
        <v>#DIV/0!</v>
      </c>
      <c r="AR578" s="58">
        <f t="shared" si="999"/>
        <v>0</v>
      </c>
      <c r="AS578" s="1">
        <f t="shared" si="1000"/>
        <v>0</v>
      </c>
      <c r="AT578" s="1">
        <f t="shared" si="1001"/>
        <v>0</v>
      </c>
      <c r="AU578" s="1">
        <f t="shared" si="1002"/>
        <v>0</v>
      </c>
      <c r="AV578" s="1">
        <f t="shared" si="1003"/>
        <v>0</v>
      </c>
      <c r="AW578" s="1">
        <f t="shared" si="1004"/>
        <v>0</v>
      </c>
      <c r="AX578" s="1">
        <f t="shared" si="1005"/>
        <v>0</v>
      </c>
      <c r="AY578" s="1" t="str">
        <f t="shared" si="936"/>
        <v/>
      </c>
      <c r="AZ578" s="1" t="b">
        <f t="shared" si="937"/>
        <v>1</v>
      </c>
      <c r="BA578" s="1" t="str">
        <f t="shared" si="938"/>
        <v/>
      </c>
      <c r="BB578" s="1" t="str">
        <f t="shared" si="939"/>
        <v/>
      </c>
    </row>
    <row r="579" spans="1:54" ht="12.75" customHeight="1">
      <c r="A579" s="178"/>
      <c r="B579" s="55">
        <v>14</v>
      </c>
      <c r="C579" s="55">
        <v>14</v>
      </c>
      <c r="D579" s="54" t="e">
        <f>VLOOKUP((B579*10)+4,'Llistat de jugadors'!$S$3:$AQ$322,25,0)</f>
        <v>#N/A</v>
      </c>
      <c r="E579" s="13"/>
      <c r="F579" s="13"/>
      <c r="G579" s="13"/>
      <c r="H579" s="55">
        <f t="shared" si="974"/>
        <v>0</v>
      </c>
      <c r="I579" s="54">
        <f t="shared" si="975"/>
        <v>0</v>
      </c>
      <c r="J579" s="54">
        <f t="shared" si="976"/>
        <v>0</v>
      </c>
      <c r="K579" s="54">
        <f t="shared" si="977"/>
        <v>0</v>
      </c>
      <c r="L579" s="54">
        <f t="shared" si="978"/>
        <v>0</v>
      </c>
      <c r="M579" s="54">
        <f t="shared" si="979"/>
        <v>0</v>
      </c>
      <c r="N579" s="54">
        <f t="shared" si="980"/>
        <v>0</v>
      </c>
      <c r="O579" s="54">
        <f t="shared" si="981"/>
        <v>0</v>
      </c>
      <c r="P579" s="55">
        <v>14</v>
      </c>
      <c r="Q579" s="54" t="e">
        <f t="shared" si="982"/>
        <v>#N/A</v>
      </c>
      <c r="R579" s="12"/>
      <c r="S579" s="12"/>
      <c r="T579" s="12"/>
      <c r="U579" s="54">
        <f t="shared" si="983"/>
        <v>0</v>
      </c>
      <c r="V579" s="54">
        <f t="shared" si="867"/>
        <v>0</v>
      </c>
      <c r="W579" s="54">
        <f t="shared" si="1006"/>
        <v>0</v>
      </c>
      <c r="X579" s="54">
        <f t="shared" si="1007"/>
        <v>0</v>
      </c>
      <c r="Y579" s="54">
        <f t="shared" si="984"/>
        <v>0</v>
      </c>
      <c r="Z579" s="54">
        <f t="shared" si="985"/>
        <v>0</v>
      </c>
      <c r="AA579" s="54">
        <f t="shared" si="986"/>
        <v>0</v>
      </c>
      <c r="AB579" s="54">
        <f t="shared" si="987"/>
        <v>0</v>
      </c>
      <c r="AC579" s="55">
        <v>14</v>
      </c>
      <c r="AD579" s="54" t="e">
        <f t="shared" si="988"/>
        <v>#N/A</v>
      </c>
      <c r="AE579" s="12"/>
      <c r="AF579" s="12"/>
      <c r="AG579" s="12"/>
      <c r="AH579" s="54">
        <f t="shared" si="989"/>
        <v>0</v>
      </c>
      <c r="AI579" s="54">
        <f t="shared" si="990"/>
        <v>0</v>
      </c>
      <c r="AJ579" s="54">
        <f t="shared" si="991"/>
        <v>0</v>
      </c>
      <c r="AK579" s="54">
        <f t="shared" si="992"/>
        <v>0</v>
      </c>
      <c r="AL579" s="54">
        <f t="shared" si="993"/>
        <v>0</v>
      </c>
      <c r="AM579" s="54">
        <f t="shared" si="994"/>
        <v>0</v>
      </c>
      <c r="AN579" s="54">
        <f t="shared" si="995"/>
        <v>0</v>
      </c>
      <c r="AO579" s="54">
        <f t="shared" si="996"/>
        <v>0</v>
      </c>
      <c r="AP579" s="54">
        <f t="shared" si="997"/>
        <v>0</v>
      </c>
      <c r="AQ579" s="54" t="e">
        <f t="shared" si="998"/>
        <v>#DIV/0!</v>
      </c>
      <c r="AR579" s="58">
        <f t="shared" si="999"/>
        <v>0</v>
      </c>
      <c r="AS579" s="1">
        <f t="shared" si="1000"/>
        <v>0</v>
      </c>
      <c r="AT579" s="1">
        <f t="shared" si="1001"/>
        <v>0</v>
      </c>
      <c r="AU579" s="1">
        <f t="shared" si="1002"/>
        <v>0</v>
      </c>
      <c r="AV579" s="1">
        <f t="shared" si="1003"/>
        <v>0</v>
      </c>
      <c r="AW579" s="1">
        <f t="shared" si="1004"/>
        <v>0</v>
      </c>
      <c r="AX579" s="1">
        <f t="shared" si="1005"/>
        <v>0</v>
      </c>
      <c r="AY579" s="1" t="str">
        <f t="shared" si="936"/>
        <v/>
      </c>
      <c r="AZ579" s="1" t="b">
        <f t="shared" si="937"/>
        <v>1</v>
      </c>
      <c r="BA579" s="1" t="str">
        <f t="shared" si="938"/>
        <v/>
      </c>
      <c r="BB579" s="1" t="str">
        <f t="shared" si="939"/>
        <v/>
      </c>
    </row>
    <row r="580" spans="1:54" ht="12.75" customHeight="1">
      <c r="A580" s="178"/>
      <c r="B580" s="55">
        <v>15</v>
      </c>
      <c r="C580" s="55">
        <v>15</v>
      </c>
      <c r="D580" s="54" t="e">
        <f>VLOOKUP((B580*10)+4,'Llistat de jugadors'!$S$3:$AQ$322,25,0)</f>
        <v>#N/A</v>
      </c>
      <c r="E580" s="13"/>
      <c r="F580" s="13"/>
      <c r="G580" s="13"/>
      <c r="H580" s="55">
        <f t="shared" si="974"/>
        <v>0</v>
      </c>
      <c r="I580" s="54">
        <f t="shared" si="975"/>
        <v>0</v>
      </c>
      <c r="J580" s="54">
        <f t="shared" si="976"/>
        <v>0</v>
      </c>
      <c r="K580" s="54">
        <f t="shared" si="977"/>
        <v>0</v>
      </c>
      <c r="L580" s="54">
        <f t="shared" si="978"/>
        <v>0</v>
      </c>
      <c r="M580" s="54">
        <f t="shared" si="979"/>
        <v>0</v>
      </c>
      <c r="N580" s="54">
        <f t="shared" si="980"/>
        <v>0</v>
      </c>
      <c r="O580" s="54">
        <f t="shared" si="981"/>
        <v>0</v>
      </c>
      <c r="P580" s="55">
        <v>15</v>
      </c>
      <c r="Q580" s="54" t="e">
        <f t="shared" si="982"/>
        <v>#N/A</v>
      </c>
      <c r="R580" s="12"/>
      <c r="S580" s="12"/>
      <c r="T580" s="12"/>
      <c r="U580" s="54">
        <f t="shared" si="983"/>
        <v>0</v>
      </c>
      <c r="V580" s="54">
        <f t="shared" ref="V580:V639" si="1008">COUNTIF(R580:T580,10)</f>
        <v>0</v>
      </c>
      <c r="W580" s="54">
        <f t="shared" si="1006"/>
        <v>0</v>
      </c>
      <c r="X580" s="54">
        <f t="shared" si="1007"/>
        <v>0</v>
      </c>
      <c r="Y580" s="54">
        <f t="shared" si="984"/>
        <v>0</v>
      </c>
      <c r="Z580" s="54">
        <f t="shared" si="985"/>
        <v>0</v>
      </c>
      <c r="AA580" s="54">
        <f t="shared" si="986"/>
        <v>0</v>
      </c>
      <c r="AB580" s="54">
        <f t="shared" si="987"/>
        <v>0</v>
      </c>
      <c r="AC580" s="55">
        <v>15</v>
      </c>
      <c r="AD580" s="54" t="e">
        <f t="shared" si="988"/>
        <v>#N/A</v>
      </c>
      <c r="AE580" s="12"/>
      <c r="AF580" s="12"/>
      <c r="AG580" s="12"/>
      <c r="AH580" s="54">
        <f t="shared" si="989"/>
        <v>0</v>
      </c>
      <c r="AI580" s="54">
        <f t="shared" si="990"/>
        <v>0</v>
      </c>
      <c r="AJ580" s="54">
        <f t="shared" si="991"/>
        <v>0</v>
      </c>
      <c r="AK580" s="54">
        <f t="shared" si="992"/>
        <v>0</v>
      </c>
      <c r="AL580" s="54">
        <f t="shared" si="993"/>
        <v>0</v>
      </c>
      <c r="AM580" s="54">
        <f t="shared" si="994"/>
        <v>0</v>
      </c>
      <c r="AN580" s="54">
        <f t="shared" si="995"/>
        <v>0</v>
      </c>
      <c r="AO580" s="54">
        <f t="shared" si="996"/>
        <v>0</v>
      </c>
      <c r="AP580" s="54">
        <f t="shared" si="997"/>
        <v>0</v>
      </c>
      <c r="AQ580" s="54" t="e">
        <f t="shared" si="998"/>
        <v>#DIV/0!</v>
      </c>
      <c r="AR580" s="58">
        <f t="shared" si="999"/>
        <v>0</v>
      </c>
      <c r="AS580" s="1">
        <f t="shared" si="1000"/>
        <v>0</v>
      </c>
      <c r="AT580" s="1">
        <f t="shared" si="1001"/>
        <v>0</v>
      </c>
      <c r="AU580" s="1">
        <f t="shared" si="1002"/>
        <v>0</v>
      </c>
      <c r="AV580" s="1">
        <f t="shared" si="1003"/>
        <v>0</v>
      </c>
      <c r="AW580" s="1">
        <f t="shared" si="1004"/>
        <v>0</v>
      </c>
      <c r="AX580" s="1">
        <f t="shared" si="1005"/>
        <v>0</v>
      </c>
      <c r="AY580" s="1" t="str">
        <f t="shared" si="936"/>
        <v/>
      </c>
      <c r="AZ580" s="1" t="b">
        <f t="shared" si="937"/>
        <v>1</v>
      </c>
      <c r="BA580" s="1" t="str">
        <f t="shared" si="938"/>
        <v/>
      </c>
      <c r="BB580" s="1" t="str">
        <f t="shared" si="939"/>
        <v/>
      </c>
    </row>
    <row r="581" spans="1:54" ht="12.75" customHeight="1">
      <c r="A581" s="178"/>
      <c r="B581" s="55">
        <v>16</v>
      </c>
      <c r="C581" s="55">
        <v>16</v>
      </c>
      <c r="D581" s="54" t="e">
        <f>VLOOKUP((B581*10)+4,'Llistat de jugadors'!$S$3:$AQ$322,25,0)</f>
        <v>#N/A</v>
      </c>
      <c r="E581" s="13"/>
      <c r="F581" s="13"/>
      <c r="G581" s="13"/>
      <c r="H581" s="55">
        <f t="shared" si="974"/>
        <v>0</v>
      </c>
      <c r="I581" s="54">
        <f t="shared" si="975"/>
        <v>0</v>
      </c>
      <c r="J581" s="54">
        <f t="shared" si="976"/>
        <v>0</v>
      </c>
      <c r="K581" s="54">
        <f t="shared" si="977"/>
        <v>0</v>
      </c>
      <c r="L581" s="54">
        <f t="shared" si="978"/>
        <v>0</v>
      </c>
      <c r="M581" s="54">
        <f t="shared" si="979"/>
        <v>0</v>
      </c>
      <c r="N581" s="54">
        <f t="shared" si="980"/>
        <v>0</v>
      </c>
      <c r="O581" s="54">
        <f t="shared" si="981"/>
        <v>0</v>
      </c>
      <c r="P581" s="55">
        <v>16</v>
      </c>
      <c r="Q581" s="54" t="e">
        <f t="shared" si="982"/>
        <v>#N/A</v>
      </c>
      <c r="R581" s="12"/>
      <c r="S581" s="12"/>
      <c r="T581" s="12"/>
      <c r="U581" s="54">
        <f t="shared" si="983"/>
        <v>0</v>
      </c>
      <c r="V581" s="54">
        <f t="shared" si="1008"/>
        <v>0</v>
      </c>
      <c r="W581" s="54">
        <f t="shared" si="1006"/>
        <v>0</v>
      </c>
      <c r="X581" s="54">
        <f t="shared" si="1007"/>
        <v>0</v>
      </c>
      <c r="Y581" s="54">
        <f t="shared" si="984"/>
        <v>0</v>
      </c>
      <c r="Z581" s="54">
        <f t="shared" si="985"/>
        <v>0</v>
      </c>
      <c r="AA581" s="54">
        <f t="shared" si="986"/>
        <v>0</v>
      </c>
      <c r="AB581" s="54">
        <f t="shared" si="987"/>
        <v>0</v>
      </c>
      <c r="AC581" s="55">
        <v>16</v>
      </c>
      <c r="AD581" s="54" t="e">
        <f t="shared" si="988"/>
        <v>#N/A</v>
      </c>
      <c r="AE581" s="12"/>
      <c r="AF581" s="12"/>
      <c r="AG581" s="12"/>
      <c r="AH581" s="54">
        <f t="shared" si="989"/>
        <v>0</v>
      </c>
      <c r="AI581" s="54">
        <f t="shared" si="990"/>
        <v>0</v>
      </c>
      <c r="AJ581" s="54">
        <f t="shared" si="991"/>
        <v>0</v>
      </c>
      <c r="AK581" s="54">
        <f t="shared" si="992"/>
        <v>0</v>
      </c>
      <c r="AL581" s="54">
        <f t="shared" si="993"/>
        <v>0</v>
      </c>
      <c r="AM581" s="54">
        <f t="shared" si="994"/>
        <v>0</v>
      </c>
      <c r="AN581" s="54">
        <f t="shared" si="995"/>
        <v>0</v>
      </c>
      <c r="AO581" s="54">
        <f t="shared" si="996"/>
        <v>0</v>
      </c>
      <c r="AP581" s="54">
        <f t="shared" si="997"/>
        <v>0</v>
      </c>
      <c r="AQ581" s="54" t="e">
        <f t="shared" si="998"/>
        <v>#DIV/0!</v>
      </c>
      <c r="AR581" s="58">
        <f t="shared" si="999"/>
        <v>0</v>
      </c>
      <c r="AS581" s="1">
        <f t="shared" si="1000"/>
        <v>0</v>
      </c>
      <c r="AT581" s="1">
        <f t="shared" si="1001"/>
        <v>0</v>
      </c>
      <c r="AU581" s="1">
        <f t="shared" si="1002"/>
        <v>0</v>
      </c>
      <c r="AV581" s="1">
        <f t="shared" si="1003"/>
        <v>0</v>
      </c>
      <c r="AW581" s="1">
        <f t="shared" si="1004"/>
        <v>0</v>
      </c>
      <c r="AX581" s="1">
        <f t="shared" si="1005"/>
        <v>0</v>
      </c>
      <c r="AY581" s="1" t="str">
        <f t="shared" si="936"/>
        <v/>
      </c>
      <c r="AZ581" s="1" t="b">
        <f t="shared" si="937"/>
        <v>1</v>
      </c>
      <c r="BA581" s="1" t="str">
        <f t="shared" si="938"/>
        <v/>
      </c>
      <c r="BB581" s="1" t="str">
        <f t="shared" si="939"/>
        <v/>
      </c>
    </row>
    <row r="582" spans="1:54" ht="12.75" customHeight="1">
      <c r="A582" s="178"/>
      <c r="B582" s="55">
        <v>17</v>
      </c>
      <c r="C582" s="55">
        <v>17</v>
      </c>
      <c r="D582" s="54" t="e">
        <f>VLOOKUP((B582*10)+4,'Llistat de jugadors'!$S$3:$AQ$322,25,0)</f>
        <v>#N/A</v>
      </c>
      <c r="E582" s="13"/>
      <c r="F582" s="13"/>
      <c r="G582" s="13"/>
      <c r="H582" s="55">
        <f t="shared" si="974"/>
        <v>0</v>
      </c>
      <c r="I582" s="54">
        <f t="shared" si="975"/>
        <v>0</v>
      </c>
      <c r="J582" s="54">
        <f t="shared" si="976"/>
        <v>0</v>
      </c>
      <c r="K582" s="54">
        <f t="shared" si="977"/>
        <v>0</v>
      </c>
      <c r="L582" s="54">
        <f t="shared" si="978"/>
        <v>0</v>
      </c>
      <c r="M582" s="54">
        <f t="shared" si="979"/>
        <v>0</v>
      </c>
      <c r="N582" s="54">
        <f t="shared" si="980"/>
        <v>0</v>
      </c>
      <c r="O582" s="54">
        <f t="shared" si="981"/>
        <v>0</v>
      </c>
      <c r="P582" s="55">
        <v>17</v>
      </c>
      <c r="Q582" s="54" t="e">
        <f t="shared" si="982"/>
        <v>#N/A</v>
      </c>
      <c r="R582" s="12"/>
      <c r="S582" s="12"/>
      <c r="T582" s="12"/>
      <c r="U582" s="54">
        <f t="shared" si="983"/>
        <v>0</v>
      </c>
      <c r="V582" s="54">
        <f t="shared" si="1008"/>
        <v>0</v>
      </c>
      <c r="W582" s="54">
        <f t="shared" si="1006"/>
        <v>0</v>
      </c>
      <c r="X582" s="54">
        <f t="shared" si="1007"/>
        <v>0</v>
      </c>
      <c r="Y582" s="54">
        <f t="shared" si="984"/>
        <v>0</v>
      </c>
      <c r="Z582" s="54">
        <f t="shared" si="985"/>
        <v>0</v>
      </c>
      <c r="AA582" s="54">
        <f t="shared" si="986"/>
        <v>0</v>
      </c>
      <c r="AB582" s="54">
        <f t="shared" si="987"/>
        <v>0</v>
      </c>
      <c r="AC582" s="55">
        <v>17</v>
      </c>
      <c r="AD582" s="54" t="e">
        <f t="shared" si="988"/>
        <v>#N/A</v>
      </c>
      <c r="AE582" s="12"/>
      <c r="AF582" s="12"/>
      <c r="AG582" s="12"/>
      <c r="AH582" s="54">
        <f t="shared" si="989"/>
        <v>0</v>
      </c>
      <c r="AI582" s="54">
        <f t="shared" si="990"/>
        <v>0</v>
      </c>
      <c r="AJ582" s="54">
        <f t="shared" si="991"/>
        <v>0</v>
      </c>
      <c r="AK582" s="54">
        <f t="shared" si="992"/>
        <v>0</v>
      </c>
      <c r="AL582" s="54">
        <f t="shared" si="993"/>
        <v>0</v>
      </c>
      <c r="AM582" s="54">
        <f t="shared" si="994"/>
        <v>0</v>
      </c>
      <c r="AN582" s="54">
        <f t="shared" si="995"/>
        <v>0</v>
      </c>
      <c r="AO582" s="54">
        <f t="shared" si="996"/>
        <v>0</v>
      </c>
      <c r="AP582" s="54">
        <f t="shared" si="997"/>
        <v>0</v>
      </c>
      <c r="AQ582" s="54" t="e">
        <f t="shared" si="998"/>
        <v>#DIV/0!</v>
      </c>
      <c r="AR582" s="58">
        <f t="shared" si="999"/>
        <v>0</v>
      </c>
      <c r="AS582" s="1">
        <f t="shared" si="1000"/>
        <v>0</v>
      </c>
      <c r="AT582" s="1">
        <f t="shared" si="1001"/>
        <v>0</v>
      </c>
      <c r="AU582" s="1">
        <f t="shared" si="1002"/>
        <v>0</v>
      </c>
      <c r="AV582" s="1">
        <f t="shared" si="1003"/>
        <v>0</v>
      </c>
      <c r="AW582" s="1">
        <f t="shared" si="1004"/>
        <v>0</v>
      </c>
      <c r="AX582" s="1">
        <f t="shared" si="1005"/>
        <v>0</v>
      </c>
      <c r="AY582" s="1" t="str">
        <f t="shared" si="936"/>
        <v/>
      </c>
      <c r="AZ582" s="1" t="b">
        <f t="shared" si="937"/>
        <v>1</v>
      </c>
      <c r="BA582" s="1" t="str">
        <f t="shared" si="938"/>
        <v/>
      </c>
      <c r="BB582" s="1" t="str">
        <f t="shared" si="939"/>
        <v/>
      </c>
    </row>
    <row r="583" spans="1:54" ht="12.75" customHeight="1">
      <c r="A583" s="178"/>
      <c r="B583" s="55">
        <v>18</v>
      </c>
      <c r="C583" s="55">
        <v>18</v>
      </c>
      <c r="D583" s="54" t="e">
        <f>VLOOKUP((B583*10)+4,'Llistat de jugadors'!$S$3:$AQ$322,25,0)</f>
        <v>#N/A</v>
      </c>
      <c r="E583" s="13"/>
      <c r="F583" s="13"/>
      <c r="G583" s="13"/>
      <c r="H583" s="55">
        <f t="shared" si="974"/>
        <v>0</v>
      </c>
      <c r="I583" s="54">
        <f t="shared" si="975"/>
        <v>0</v>
      </c>
      <c r="J583" s="54">
        <f t="shared" si="976"/>
        <v>0</v>
      </c>
      <c r="K583" s="54">
        <f t="shared" si="977"/>
        <v>0</v>
      </c>
      <c r="L583" s="54">
        <f t="shared" si="978"/>
        <v>0</v>
      </c>
      <c r="M583" s="54">
        <f t="shared" si="979"/>
        <v>0</v>
      </c>
      <c r="N583" s="54">
        <f t="shared" si="980"/>
        <v>0</v>
      </c>
      <c r="O583" s="54">
        <f t="shared" si="981"/>
        <v>0</v>
      </c>
      <c r="P583" s="55">
        <v>18</v>
      </c>
      <c r="Q583" s="54" t="e">
        <f t="shared" si="982"/>
        <v>#N/A</v>
      </c>
      <c r="R583" s="12"/>
      <c r="S583" s="12"/>
      <c r="T583" s="12"/>
      <c r="U583" s="54">
        <f t="shared" si="983"/>
        <v>0</v>
      </c>
      <c r="V583" s="54">
        <f t="shared" si="1008"/>
        <v>0</v>
      </c>
      <c r="W583" s="54">
        <f t="shared" si="1006"/>
        <v>0</v>
      </c>
      <c r="X583" s="54">
        <f t="shared" si="1007"/>
        <v>0</v>
      </c>
      <c r="Y583" s="54">
        <f t="shared" si="984"/>
        <v>0</v>
      </c>
      <c r="Z583" s="54">
        <f t="shared" si="985"/>
        <v>0</v>
      </c>
      <c r="AA583" s="54">
        <f t="shared" si="986"/>
        <v>0</v>
      </c>
      <c r="AB583" s="54">
        <f t="shared" si="987"/>
        <v>0</v>
      </c>
      <c r="AC583" s="55">
        <v>18</v>
      </c>
      <c r="AD583" s="54" t="e">
        <f t="shared" si="988"/>
        <v>#N/A</v>
      </c>
      <c r="AE583" s="12"/>
      <c r="AF583" s="12"/>
      <c r="AG583" s="12"/>
      <c r="AH583" s="54">
        <f t="shared" si="989"/>
        <v>0</v>
      </c>
      <c r="AI583" s="54">
        <f t="shared" si="990"/>
        <v>0</v>
      </c>
      <c r="AJ583" s="54">
        <f t="shared" si="991"/>
        <v>0</v>
      </c>
      <c r="AK583" s="54">
        <f t="shared" si="992"/>
        <v>0</v>
      </c>
      <c r="AL583" s="54">
        <f t="shared" si="993"/>
        <v>0</v>
      </c>
      <c r="AM583" s="54">
        <f t="shared" si="994"/>
        <v>0</v>
      </c>
      <c r="AN583" s="54">
        <f t="shared" si="995"/>
        <v>0</v>
      </c>
      <c r="AO583" s="54">
        <f t="shared" si="996"/>
        <v>0</v>
      </c>
      <c r="AP583" s="54">
        <f t="shared" si="997"/>
        <v>0</v>
      </c>
      <c r="AQ583" s="54" t="e">
        <f t="shared" si="998"/>
        <v>#DIV/0!</v>
      </c>
      <c r="AR583" s="58">
        <f t="shared" si="999"/>
        <v>0</v>
      </c>
      <c r="AS583" s="1">
        <f t="shared" si="1000"/>
        <v>0</v>
      </c>
      <c r="AT583" s="1">
        <f t="shared" si="1001"/>
        <v>0</v>
      </c>
      <c r="AU583" s="1">
        <f t="shared" si="1002"/>
        <v>0</v>
      </c>
      <c r="AV583" s="1">
        <f t="shared" si="1003"/>
        <v>0</v>
      </c>
      <c r="AW583" s="1">
        <f t="shared" si="1004"/>
        <v>0</v>
      </c>
      <c r="AX583" s="1">
        <f t="shared" si="1005"/>
        <v>0</v>
      </c>
      <c r="AY583" s="1" t="str">
        <f t="shared" si="936"/>
        <v/>
      </c>
      <c r="AZ583" s="1" t="b">
        <f t="shared" si="937"/>
        <v>1</v>
      </c>
      <c r="BA583" s="1" t="str">
        <f t="shared" si="938"/>
        <v/>
      </c>
      <c r="BB583" s="1" t="str">
        <f t="shared" si="939"/>
        <v/>
      </c>
    </row>
    <row r="584" spans="1:54" ht="12.75" customHeight="1">
      <c r="A584" s="178"/>
      <c r="B584" s="55">
        <v>19</v>
      </c>
      <c r="C584" s="55">
        <v>1</v>
      </c>
      <c r="D584" s="54" t="e">
        <f>VLOOKUP((B584*10)+4,'Llistat de jugadors'!$S$3:$AQ$322,25,0)</f>
        <v>#N/A</v>
      </c>
      <c r="E584" s="13"/>
      <c r="F584" s="13"/>
      <c r="G584" s="13"/>
      <c r="H584" s="55">
        <f t="shared" si="974"/>
        <v>0</v>
      </c>
      <c r="I584" s="54">
        <f t="shared" si="975"/>
        <v>0</v>
      </c>
      <c r="J584" s="54">
        <f t="shared" si="976"/>
        <v>0</v>
      </c>
      <c r="K584" s="54">
        <f t="shared" si="977"/>
        <v>0</v>
      </c>
      <c r="L584" s="54">
        <f t="shared" si="978"/>
        <v>0</v>
      </c>
      <c r="M584" s="54">
        <f t="shared" si="979"/>
        <v>0</v>
      </c>
      <c r="N584" s="54">
        <f t="shared" si="980"/>
        <v>0</v>
      </c>
      <c r="O584" s="54">
        <f t="shared" si="981"/>
        <v>0</v>
      </c>
      <c r="P584" s="55">
        <v>19</v>
      </c>
      <c r="Q584" s="54" t="e">
        <f t="shared" si="982"/>
        <v>#N/A</v>
      </c>
      <c r="R584" s="12"/>
      <c r="S584" s="12"/>
      <c r="T584" s="12"/>
      <c r="U584" s="54">
        <f t="shared" si="983"/>
        <v>0</v>
      </c>
      <c r="V584" s="54">
        <f t="shared" si="1008"/>
        <v>0</v>
      </c>
      <c r="W584" s="54">
        <f t="shared" si="1006"/>
        <v>0</v>
      </c>
      <c r="X584" s="54">
        <f t="shared" si="1007"/>
        <v>0</v>
      </c>
      <c r="Y584" s="54">
        <f t="shared" si="984"/>
        <v>0</v>
      </c>
      <c r="Z584" s="54">
        <f t="shared" si="985"/>
        <v>0</v>
      </c>
      <c r="AA584" s="54">
        <f t="shared" si="986"/>
        <v>0</v>
      </c>
      <c r="AB584" s="54">
        <f t="shared" si="987"/>
        <v>0</v>
      </c>
      <c r="AC584" s="55">
        <v>19</v>
      </c>
      <c r="AD584" s="54" t="e">
        <f t="shared" si="988"/>
        <v>#N/A</v>
      </c>
      <c r="AE584" s="12"/>
      <c r="AF584" s="12"/>
      <c r="AG584" s="12"/>
      <c r="AH584" s="54">
        <f t="shared" si="989"/>
        <v>0</v>
      </c>
      <c r="AI584" s="54">
        <f t="shared" si="990"/>
        <v>0</v>
      </c>
      <c r="AJ584" s="54">
        <f t="shared" si="991"/>
        <v>0</v>
      </c>
      <c r="AK584" s="54">
        <f t="shared" si="992"/>
        <v>0</v>
      </c>
      <c r="AL584" s="54">
        <f t="shared" si="993"/>
        <v>0</v>
      </c>
      <c r="AM584" s="54">
        <f t="shared" si="994"/>
        <v>0</v>
      </c>
      <c r="AN584" s="54">
        <f t="shared" si="995"/>
        <v>0</v>
      </c>
      <c r="AO584" s="54">
        <f t="shared" si="996"/>
        <v>0</v>
      </c>
      <c r="AP584" s="54">
        <f t="shared" si="997"/>
        <v>0</v>
      </c>
      <c r="AQ584" s="54" t="e">
        <f t="shared" si="998"/>
        <v>#DIV/0!</v>
      </c>
      <c r="AR584" s="58">
        <f t="shared" si="999"/>
        <v>0</v>
      </c>
      <c r="AS584" s="1">
        <f t="shared" si="1000"/>
        <v>0</v>
      </c>
      <c r="AT584" s="1">
        <f t="shared" si="1001"/>
        <v>0</v>
      </c>
      <c r="AU584" s="1">
        <f t="shared" si="1002"/>
        <v>0</v>
      </c>
      <c r="AV584" s="1">
        <f t="shared" si="1003"/>
        <v>0</v>
      </c>
      <c r="AW584" s="1">
        <f t="shared" si="1004"/>
        <v>0</v>
      </c>
      <c r="AX584" s="1">
        <f t="shared" si="1005"/>
        <v>0</v>
      </c>
      <c r="AY584" s="1" t="str">
        <f t="shared" si="936"/>
        <v/>
      </c>
      <c r="AZ584" s="1" t="b">
        <f t="shared" si="937"/>
        <v>1</v>
      </c>
      <c r="BA584" s="1" t="str">
        <f t="shared" si="938"/>
        <v/>
      </c>
      <c r="BB584" s="1" t="str">
        <f t="shared" si="939"/>
        <v/>
      </c>
    </row>
    <row r="585" spans="1:54">
      <c r="A585" s="178"/>
      <c r="B585" s="55">
        <v>20</v>
      </c>
      <c r="C585" s="55">
        <v>2</v>
      </c>
      <c r="D585" s="54" t="e">
        <f>VLOOKUP((B585*10)+4,'Llistat de jugadors'!$S$3:$AQ$322,25,0)</f>
        <v>#N/A</v>
      </c>
      <c r="E585" s="13"/>
      <c r="F585" s="13"/>
      <c r="G585" s="13"/>
      <c r="H585" s="55">
        <f t="shared" si="974"/>
        <v>0</v>
      </c>
      <c r="I585" s="54">
        <f t="shared" si="975"/>
        <v>0</v>
      </c>
      <c r="J585" s="54">
        <f t="shared" si="976"/>
        <v>0</v>
      </c>
      <c r="K585" s="54">
        <f t="shared" si="977"/>
        <v>0</v>
      </c>
      <c r="L585" s="54">
        <f t="shared" si="978"/>
        <v>0</v>
      </c>
      <c r="M585" s="54">
        <f t="shared" si="979"/>
        <v>0</v>
      </c>
      <c r="N585" s="54">
        <f t="shared" si="980"/>
        <v>0</v>
      </c>
      <c r="O585" s="54">
        <f t="shared" si="981"/>
        <v>0</v>
      </c>
      <c r="P585" s="55">
        <v>20</v>
      </c>
      <c r="Q585" s="54" t="e">
        <f t="shared" si="982"/>
        <v>#N/A</v>
      </c>
      <c r="R585" s="12"/>
      <c r="S585" s="12"/>
      <c r="T585" s="12"/>
      <c r="U585" s="54">
        <f t="shared" si="983"/>
        <v>0</v>
      </c>
      <c r="V585" s="54">
        <f t="shared" si="1008"/>
        <v>0</v>
      </c>
      <c r="W585" s="54">
        <f t="shared" si="1006"/>
        <v>0</v>
      </c>
      <c r="X585" s="54">
        <f t="shared" si="1007"/>
        <v>0</v>
      </c>
      <c r="Y585" s="54">
        <f t="shared" si="984"/>
        <v>0</v>
      </c>
      <c r="Z585" s="54">
        <f t="shared" si="985"/>
        <v>0</v>
      </c>
      <c r="AA585" s="54">
        <f t="shared" si="986"/>
        <v>0</v>
      </c>
      <c r="AB585" s="54">
        <f t="shared" si="987"/>
        <v>0</v>
      </c>
      <c r="AC585" s="55">
        <v>20</v>
      </c>
      <c r="AD585" s="54" t="e">
        <f t="shared" si="988"/>
        <v>#N/A</v>
      </c>
      <c r="AE585" s="12"/>
      <c r="AF585" s="12"/>
      <c r="AG585" s="12"/>
      <c r="AH585" s="54">
        <f t="shared" si="989"/>
        <v>0</v>
      </c>
      <c r="AI585" s="54">
        <f t="shared" si="990"/>
        <v>0</v>
      </c>
      <c r="AJ585" s="54">
        <f t="shared" si="991"/>
        <v>0</v>
      </c>
      <c r="AK585" s="54">
        <f t="shared" si="992"/>
        <v>0</v>
      </c>
      <c r="AL585" s="54">
        <f t="shared" si="993"/>
        <v>0</v>
      </c>
      <c r="AM585" s="54">
        <f t="shared" si="994"/>
        <v>0</v>
      </c>
      <c r="AN585" s="54">
        <f t="shared" si="995"/>
        <v>0</v>
      </c>
      <c r="AO585" s="54">
        <f t="shared" si="996"/>
        <v>0</v>
      </c>
      <c r="AP585" s="54">
        <f t="shared" si="997"/>
        <v>0</v>
      </c>
      <c r="AQ585" s="54" t="e">
        <f t="shared" si="998"/>
        <v>#DIV/0!</v>
      </c>
      <c r="AR585" s="58">
        <f t="shared" si="999"/>
        <v>0</v>
      </c>
      <c r="AS585" s="1">
        <f t="shared" si="1000"/>
        <v>0</v>
      </c>
      <c r="AT585" s="1">
        <f t="shared" si="1001"/>
        <v>0</v>
      </c>
      <c r="AU585" s="1">
        <f t="shared" si="1002"/>
        <v>0</v>
      </c>
      <c r="AV585" s="1">
        <f t="shared" si="1003"/>
        <v>0</v>
      </c>
      <c r="AW585" s="1">
        <f t="shared" si="1004"/>
        <v>0</v>
      </c>
      <c r="AX585" s="1">
        <f t="shared" si="1005"/>
        <v>0</v>
      </c>
      <c r="AY585" s="1" t="str">
        <f t="shared" si="936"/>
        <v/>
      </c>
      <c r="AZ585" s="1" t="b">
        <f t="shared" si="937"/>
        <v>1</v>
      </c>
      <c r="BA585" s="1" t="str">
        <f t="shared" si="938"/>
        <v/>
      </c>
      <c r="BB585" s="1" t="str">
        <f t="shared" si="939"/>
        <v/>
      </c>
    </row>
    <row r="586" spans="1:54">
      <c r="A586" s="178"/>
      <c r="B586" s="55">
        <v>21</v>
      </c>
      <c r="C586" s="55">
        <v>3</v>
      </c>
      <c r="D586" s="54" t="e">
        <f>VLOOKUP((B586*10)+4,'Llistat de jugadors'!$S$3:$AQ$322,25,0)</f>
        <v>#N/A</v>
      </c>
      <c r="E586" s="13"/>
      <c r="F586" s="13"/>
      <c r="G586" s="13"/>
      <c r="H586" s="55">
        <f t="shared" si="974"/>
        <v>0</v>
      </c>
      <c r="I586" s="54">
        <f t="shared" si="975"/>
        <v>0</v>
      </c>
      <c r="J586" s="54">
        <f t="shared" si="976"/>
        <v>0</v>
      </c>
      <c r="K586" s="54">
        <f t="shared" si="977"/>
        <v>0</v>
      </c>
      <c r="L586" s="54">
        <f t="shared" si="978"/>
        <v>0</v>
      </c>
      <c r="M586" s="54">
        <f t="shared" si="979"/>
        <v>0</v>
      </c>
      <c r="N586" s="54">
        <f t="shared" si="980"/>
        <v>0</v>
      </c>
      <c r="O586" s="54">
        <f t="shared" si="981"/>
        <v>0</v>
      </c>
      <c r="P586" s="55">
        <v>21</v>
      </c>
      <c r="Q586" s="54" t="e">
        <f t="shared" si="982"/>
        <v>#N/A</v>
      </c>
      <c r="R586" s="12"/>
      <c r="S586" s="12"/>
      <c r="T586" s="12"/>
      <c r="U586" s="54">
        <f t="shared" si="983"/>
        <v>0</v>
      </c>
      <c r="V586" s="54">
        <f t="shared" si="1008"/>
        <v>0</v>
      </c>
      <c r="W586" s="54">
        <f t="shared" si="1006"/>
        <v>0</v>
      </c>
      <c r="X586" s="54">
        <f t="shared" si="1007"/>
        <v>0</v>
      </c>
      <c r="Y586" s="54">
        <f t="shared" si="984"/>
        <v>0</v>
      </c>
      <c r="Z586" s="54">
        <f t="shared" si="985"/>
        <v>0</v>
      </c>
      <c r="AA586" s="54">
        <f t="shared" si="986"/>
        <v>0</v>
      </c>
      <c r="AB586" s="54">
        <f t="shared" si="987"/>
        <v>0</v>
      </c>
      <c r="AC586" s="55">
        <v>21</v>
      </c>
      <c r="AD586" s="54" t="e">
        <f t="shared" si="988"/>
        <v>#N/A</v>
      </c>
      <c r="AE586" s="12"/>
      <c r="AF586" s="12"/>
      <c r="AG586" s="12"/>
      <c r="AH586" s="54">
        <f t="shared" si="989"/>
        <v>0</v>
      </c>
      <c r="AI586" s="54">
        <f t="shared" si="990"/>
        <v>0</v>
      </c>
      <c r="AJ586" s="54">
        <f t="shared" si="991"/>
        <v>0</v>
      </c>
      <c r="AK586" s="54">
        <f t="shared" si="992"/>
        <v>0</v>
      </c>
      <c r="AL586" s="54">
        <f t="shared" si="993"/>
        <v>0</v>
      </c>
      <c r="AM586" s="54">
        <f t="shared" si="994"/>
        <v>0</v>
      </c>
      <c r="AN586" s="54">
        <f t="shared" si="995"/>
        <v>0</v>
      </c>
      <c r="AO586" s="54">
        <f t="shared" si="996"/>
        <v>0</v>
      </c>
      <c r="AP586" s="54">
        <f t="shared" si="997"/>
        <v>0</v>
      </c>
      <c r="AQ586" s="54" t="e">
        <f t="shared" si="998"/>
        <v>#DIV/0!</v>
      </c>
      <c r="AR586" s="58">
        <f t="shared" si="999"/>
        <v>0</v>
      </c>
      <c r="AS586" s="1">
        <f t="shared" si="1000"/>
        <v>0</v>
      </c>
      <c r="AT586" s="1">
        <f t="shared" si="1001"/>
        <v>0</v>
      </c>
      <c r="AU586" s="1">
        <f t="shared" si="1002"/>
        <v>0</v>
      </c>
      <c r="AV586" s="1">
        <f t="shared" si="1003"/>
        <v>0</v>
      </c>
      <c r="AW586" s="1">
        <f t="shared" si="1004"/>
        <v>0</v>
      </c>
      <c r="AX586" s="1">
        <f t="shared" si="1005"/>
        <v>0</v>
      </c>
      <c r="AY586" s="1" t="str">
        <f t="shared" si="936"/>
        <v/>
      </c>
      <c r="AZ586" s="1" t="b">
        <f t="shared" si="937"/>
        <v>1</v>
      </c>
      <c r="BA586" s="1" t="str">
        <f t="shared" si="938"/>
        <v/>
      </c>
      <c r="BB586" s="1" t="str">
        <f t="shared" si="939"/>
        <v/>
      </c>
    </row>
    <row r="587" spans="1:54">
      <c r="A587" s="178"/>
      <c r="B587" s="55">
        <v>22</v>
      </c>
      <c r="C587" s="55">
        <v>4</v>
      </c>
      <c r="D587" s="54" t="e">
        <f>VLOOKUP((B587*10)+4,'Llistat de jugadors'!$S$3:$AQ$322,25,0)</f>
        <v>#N/A</v>
      </c>
      <c r="E587" s="13"/>
      <c r="F587" s="13"/>
      <c r="G587" s="13"/>
      <c r="H587" s="55">
        <f t="shared" si="974"/>
        <v>0</v>
      </c>
      <c r="I587" s="54">
        <f t="shared" si="975"/>
        <v>0</v>
      </c>
      <c r="J587" s="54">
        <f t="shared" si="976"/>
        <v>0</v>
      </c>
      <c r="K587" s="54">
        <f t="shared" si="977"/>
        <v>0</v>
      </c>
      <c r="L587" s="54">
        <f t="shared" si="978"/>
        <v>0</v>
      </c>
      <c r="M587" s="54">
        <f t="shared" si="979"/>
        <v>0</v>
      </c>
      <c r="N587" s="54">
        <f t="shared" si="980"/>
        <v>0</v>
      </c>
      <c r="O587" s="54">
        <f t="shared" si="981"/>
        <v>0</v>
      </c>
      <c r="P587" s="55">
        <v>22</v>
      </c>
      <c r="Q587" s="54" t="e">
        <f t="shared" si="982"/>
        <v>#N/A</v>
      </c>
      <c r="R587" s="12"/>
      <c r="S587" s="12"/>
      <c r="T587" s="12"/>
      <c r="U587" s="54">
        <f t="shared" si="983"/>
        <v>0</v>
      </c>
      <c r="V587" s="54">
        <f t="shared" si="1008"/>
        <v>0</v>
      </c>
      <c r="W587" s="54">
        <f t="shared" si="1006"/>
        <v>0</v>
      </c>
      <c r="X587" s="54">
        <f t="shared" si="1007"/>
        <v>0</v>
      </c>
      <c r="Y587" s="54">
        <f t="shared" si="984"/>
        <v>0</v>
      </c>
      <c r="Z587" s="54">
        <f t="shared" si="985"/>
        <v>0</v>
      </c>
      <c r="AA587" s="54">
        <f t="shared" si="986"/>
        <v>0</v>
      </c>
      <c r="AB587" s="54">
        <f t="shared" si="987"/>
        <v>0</v>
      </c>
      <c r="AC587" s="55">
        <v>22</v>
      </c>
      <c r="AD587" s="54" t="e">
        <f t="shared" si="988"/>
        <v>#N/A</v>
      </c>
      <c r="AE587" s="12"/>
      <c r="AF587" s="12"/>
      <c r="AG587" s="12"/>
      <c r="AH587" s="54">
        <f t="shared" si="989"/>
        <v>0</v>
      </c>
      <c r="AI587" s="54">
        <f t="shared" si="990"/>
        <v>0</v>
      </c>
      <c r="AJ587" s="54">
        <f t="shared" si="991"/>
        <v>0</v>
      </c>
      <c r="AK587" s="54">
        <f t="shared" si="992"/>
        <v>0</v>
      </c>
      <c r="AL587" s="54">
        <f t="shared" si="993"/>
        <v>0</v>
      </c>
      <c r="AM587" s="54">
        <f t="shared" si="994"/>
        <v>0</v>
      </c>
      <c r="AN587" s="54">
        <f t="shared" si="995"/>
        <v>0</v>
      </c>
      <c r="AO587" s="54">
        <f t="shared" si="996"/>
        <v>0</v>
      </c>
      <c r="AP587" s="54">
        <f t="shared" si="997"/>
        <v>0</v>
      </c>
      <c r="AQ587" s="54" t="e">
        <f t="shared" si="998"/>
        <v>#DIV/0!</v>
      </c>
      <c r="AR587" s="58">
        <f t="shared" si="999"/>
        <v>0</v>
      </c>
      <c r="AS587" s="1">
        <f t="shared" si="1000"/>
        <v>0</v>
      </c>
      <c r="AT587" s="1">
        <f t="shared" si="1001"/>
        <v>0</v>
      </c>
      <c r="AU587" s="1">
        <f t="shared" si="1002"/>
        <v>0</v>
      </c>
      <c r="AV587" s="1">
        <f t="shared" si="1003"/>
        <v>0</v>
      </c>
      <c r="AW587" s="1">
        <f t="shared" si="1004"/>
        <v>0</v>
      </c>
      <c r="AX587" s="1">
        <f t="shared" si="1005"/>
        <v>0</v>
      </c>
      <c r="AY587" s="1" t="str">
        <f t="shared" si="936"/>
        <v/>
      </c>
      <c r="AZ587" s="1" t="b">
        <f t="shared" si="937"/>
        <v>1</v>
      </c>
      <c r="BA587" s="1" t="str">
        <f t="shared" si="938"/>
        <v/>
      </c>
      <c r="BB587" s="1" t="str">
        <f t="shared" si="939"/>
        <v/>
      </c>
    </row>
    <row r="588" spans="1:54">
      <c r="A588" s="178"/>
      <c r="B588" s="55">
        <v>23</v>
      </c>
      <c r="C588" s="55">
        <v>5</v>
      </c>
      <c r="D588" s="54" t="e">
        <f>VLOOKUP((B588*10)+4,'Llistat de jugadors'!$S$3:$AQ$322,25,0)</f>
        <v>#N/A</v>
      </c>
      <c r="E588" s="13"/>
      <c r="F588" s="13"/>
      <c r="G588" s="13"/>
      <c r="H588" s="55">
        <f t="shared" si="974"/>
        <v>0</v>
      </c>
      <c r="I588" s="54">
        <f t="shared" si="975"/>
        <v>0</v>
      </c>
      <c r="J588" s="54">
        <f t="shared" si="976"/>
        <v>0</v>
      </c>
      <c r="K588" s="54">
        <f t="shared" si="977"/>
        <v>0</v>
      </c>
      <c r="L588" s="54">
        <f t="shared" si="978"/>
        <v>0</v>
      </c>
      <c r="M588" s="54">
        <f t="shared" si="979"/>
        <v>0</v>
      </c>
      <c r="N588" s="54">
        <f t="shared" si="980"/>
        <v>0</v>
      </c>
      <c r="O588" s="54">
        <f t="shared" si="981"/>
        <v>0</v>
      </c>
      <c r="P588" s="55">
        <v>23</v>
      </c>
      <c r="Q588" s="54" t="e">
        <f t="shared" si="982"/>
        <v>#N/A</v>
      </c>
      <c r="R588" s="12"/>
      <c r="S588" s="12"/>
      <c r="T588" s="12"/>
      <c r="U588" s="54">
        <f t="shared" si="983"/>
        <v>0</v>
      </c>
      <c r="V588" s="54">
        <f t="shared" si="1008"/>
        <v>0</v>
      </c>
      <c r="W588" s="54">
        <f t="shared" si="1006"/>
        <v>0</v>
      </c>
      <c r="X588" s="54">
        <f t="shared" si="1007"/>
        <v>0</v>
      </c>
      <c r="Y588" s="54">
        <f t="shared" si="984"/>
        <v>0</v>
      </c>
      <c r="Z588" s="54">
        <f t="shared" si="985"/>
        <v>0</v>
      </c>
      <c r="AA588" s="54">
        <f t="shared" si="986"/>
        <v>0</v>
      </c>
      <c r="AB588" s="54">
        <f t="shared" si="987"/>
        <v>0</v>
      </c>
      <c r="AC588" s="55">
        <v>23</v>
      </c>
      <c r="AD588" s="54" t="e">
        <f t="shared" si="988"/>
        <v>#N/A</v>
      </c>
      <c r="AE588" s="12"/>
      <c r="AF588" s="12"/>
      <c r="AG588" s="12"/>
      <c r="AH588" s="54">
        <f t="shared" si="989"/>
        <v>0</v>
      </c>
      <c r="AI588" s="54">
        <f t="shared" si="990"/>
        <v>0</v>
      </c>
      <c r="AJ588" s="54">
        <f t="shared" si="991"/>
        <v>0</v>
      </c>
      <c r="AK588" s="54">
        <f t="shared" si="992"/>
        <v>0</v>
      </c>
      <c r="AL588" s="54">
        <f t="shared" si="993"/>
        <v>0</v>
      </c>
      <c r="AM588" s="54">
        <f t="shared" si="994"/>
        <v>0</v>
      </c>
      <c r="AN588" s="54">
        <f t="shared" si="995"/>
        <v>0</v>
      </c>
      <c r="AO588" s="54">
        <f t="shared" si="996"/>
        <v>0</v>
      </c>
      <c r="AP588" s="54">
        <f t="shared" si="997"/>
        <v>0</v>
      </c>
      <c r="AQ588" s="54" t="e">
        <f t="shared" si="998"/>
        <v>#DIV/0!</v>
      </c>
      <c r="AR588" s="58">
        <f t="shared" si="999"/>
        <v>0</v>
      </c>
      <c r="AS588" s="1">
        <f t="shared" si="1000"/>
        <v>0</v>
      </c>
      <c r="AT588" s="1">
        <f t="shared" si="1001"/>
        <v>0</v>
      </c>
      <c r="AU588" s="1">
        <f t="shared" si="1002"/>
        <v>0</v>
      </c>
      <c r="AV588" s="1">
        <f t="shared" si="1003"/>
        <v>0</v>
      </c>
      <c r="AW588" s="1">
        <f t="shared" si="1004"/>
        <v>0</v>
      </c>
      <c r="AX588" s="1">
        <f t="shared" si="1005"/>
        <v>0</v>
      </c>
      <c r="AY588" s="1" t="str">
        <f t="shared" si="936"/>
        <v/>
      </c>
      <c r="AZ588" s="1" t="b">
        <f t="shared" si="937"/>
        <v>1</v>
      </c>
      <c r="BA588" s="1" t="str">
        <f t="shared" si="938"/>
        <v/>
      </c>
      <c r="BB588" s="1" t="str">
        <f t="shared" si="939"/>
        <v/>
      </c>
    </row>
    <row r="589" spans="1:54">
      <c r="A589" s="178"/>
      <c r="B589" s="55">
        <v>24</v>
      </c>
      <c r="C589" s="55">
        <v>6</v>
      </c>
      <c r="D589" s="54" t="e">
        <f>VLOOKUP((B589*10)+4,'Llistat de jugadors'!$S$3:$AQ$322,25,0)</f>
        <v>#N/A</v>
      </c>
      <c r="E589" s="13"/>
      <c r="F589" s="13"/>
      <c r="G589" s="13"/>
      <c r="H589" s="55">
        <f t="shared" si="974"/>
        <v>0</v>
      </c>
      <c r="I589" s="54">
        <f t="shared" si="975"/>
        <v>0</v>
      </c>
      <c r="J589" s="54">
        <f t="shared" si="976"/>
        <v>0</v>
      </c>
      <c r="K589" s="54">
        <f t="shared" si="977"/>
        <v>0</v>
      </c>
      <c r="L589" s="54">
        <f t="shared" si="978"/>
        <v>0</v>
      </c>
      <c r="M589" s="54">
        <f t="shared" si="979"/>
        <v>0</v>
      </c>
      <c r="N589" s="54">
        <f t="shared" si="980"/>
        <v>0</v>
      </c>
      <c r="O589" s="54">
        <f t="shared" si="981"/>
        <v>0</v>
      </c>
      <c r="P589" s="55">
        <v>24</v>
      </c>
      <c r="Q589" s="54" t="e">
        <f t="shared" si="982"/>
        <v>#N/A</v>
      </c>
      <c r="R589" s="12"/>
      <c r="S589" s="12"/>
      <c r="T589" s="12"/>
      <c r="U589" s="54">
        <f t="shared" si="983"/>
        <v>0</v>
      </c>
      <c r="V589" s="54">
        <f t="shared" si="1008"/>
        <v>0</v>
      </c>
      <c r="W589" s="54">
        <f t="shared" si="1006"/>
        <v>0</v>
      </c>
      <c r="X589" s="54">
        <f t="shared" si="1007"/>
        <v>0</v>
      </c>
      <c r="Y589" s="54">
        <f t="shared" si="984"/>
        <v>0</v>
      </c>
      <c r="Z589" s="54">
        <f t="shared" si="985"/>
        <v>0</v>
      </c>
      <c r="AA589" s="54">
        <f t="shared" si="986"/>
        <v>0</v>
      </c>
      <c r="AB589" s="54">
        <f t="shared" si="987"/>
        <v>0</v>
      </c>
      <c r="AC589" s="55">
        <v>24</v>
      </c>
      <c r="AD589" s="54" t="e">
        <f t="shared" si="988"/>
        <v>#N/A</v>
      </c>
      <c r="AE589" s="12"/>
      <c r="AF589" s="12"/>
      <c r="AG589" s="12"/>
      <c r="AH589" s="54">
        <f t="shared" si="989"/>
        <v>0</v>
      </c>
      <c r="AI589" s="54">
        <f t="shared" si="990"/>
        <v>0</v>
      </c>
      <c r="AJ589" s="54">
        <f t="shared" si="991"/>
        <v>0</v>
      </c>
      <c r="AK589" s="54">
        <f t="shared" si="992"/>
        <v>0</v>
      </c>
      <c r="AL589" s="54">
        <f t="shared" si="993"/>
        <v>0</v>
      </c>
      <c r="AM589" s="54">
        <f t="shared" si="994"/>
        <v>0</v>
      </c>
      <c r="AN589" s="54">
        <f t="shared" si="995"/>
        <v>0</v>
      </c>
      <c r="AO589" s="54">
        <f t="shared" si="996"/>
        <v>0</v>
      </c>
      <c r="AP589" s="54">
        <f t="shared" si="997"/>
        <v>0</v>
      </c>
      <c r="AQ589" s="54" t="e">
        <f t="shared" si="998"/>
        <v>#DIV/0!</v>
      </c>
      <c r="AR589" s="58">
        <f t="shared" si="999"/>
        <v>0</v>
      </c>
      <c r="AS589" s="1">
        <f t="shared" si="1000"/>
        <v>0</v>
      </c>
      <c r="AT589" s="1">
        <f t="shared" si="1001"/>
        <v>0</v>
      </c>
      <c r="AU589" s="1">
        <f t="shared" si="1002"/>
        <v>0</v>
      </c>
      <c r="AV589" s="1">
        <f t="shared" si="1003"/>
        <v>0</v>
      </c>
      <c r="AW589" s="1">
        <f t="shared" si="1004"/>
        <v>0</v>
      </c>
      <c r="AX589" s="1">
        <f t="shared" si="1005"/>
        <v>0</v>
      </c>
      <c r="AY589" s="1" t="str">
        <f t="shared" si="936"/>
        <v/>
      </c>
      <c r="AZ589" s="1" t="b">
        <f t="shared" si="937"/>
        <v>1</v>
      </c>
      <c r="BA589" s="1" t="str">
        <f t="shared" si="938"/>
        <v/>
      </c>
      <c r="BB589" s="1" t="str">
        <f t="shared" si="939"/>
        <v/>
      </c>
    </row>
    <row r="590" spans="1:54">
      <c r="A590" s="178"/>
      <c r="B590" s="55">
        <v>25</v>
      </c>
      <c r="C590" s="55">
        <v>7</v>
      </c>
      <c r="D590" s="54" t="e">
        <f>VLOOKUP((B590*10)+4,'Llistat de jugadors'!$S$3:$AQ$322,25,0)</f>
        <v>#N/A</v>
      </c>
      <c r="E590" s="13"/>
      <c r="F590" s="13"/>
      <c r="G590" s="13"/>
      <c r="H590" s="55">
        <f t="shared" si="974"/>
        <v>0</v>
      </c>
      <c r="I590" s="54">
        <f t="shared" si="975"/>
        <v>0</v>
      </c>
      <c r="J590" s="54">
        <f t="shared" si="976"/>
        <v>0</v>
      </c>
      <c r="K590" s="54">
        <f t="shared" si="977"/>
        <v>0</v>
      </c>
      <c r="L590" s="54">
        <f t="shared" si="978"/>
        <v>0</v>
      </c>
      <c r="M590" s="54">
        <f t="shared" si="979"/>
        <v>0</v>
      </c>
      <c r="N590" s="54">
        <f t="shared" si="980"/>
        <v>0</v>
      </c>
      <c r="O590" s="54">
        <f t="shared" si="981"/>
        <v>0</v>
      </c>
      <c r="P590" s="55">
        <v>25</v>
      </c>
      <c r="Q590" s="54" t="e">
        <f t="shared" si="982"/>
        <v>#N/A</v>
      </c>
      <c r="R590" s="12"/>
      <c r="S590" s="12"/>
      <c r="T590" s="12"/>
      <c r="U590" s="54">
        <f t="shared" si="983"/>
        <v>0</v>
      </c>
      <c r="V590" s="54">
        <f t="shared" si="1008"/>
        <v>0</v>
      </c>
      <c r="W590" s="54">
        <f t="shared" si="1006"/>
        <v>0</v>
      </c>
      <c r="X590" s="54">
        <f t="shared" si="1007"/>
        <v>0</v>
      </c>
      <c r="Y590" s="54">
        <f t="shared" si="984"/>
        <v>0</v>
      </c>
      <c r="Z590" s="54">
        <f t="shared" si="985"/>
        <v>0</v>
      </c>
      <c r="AA590" s="54">
        <f t="shared" si="986"/>
        <v>0</v>
      </c>
      <c r="AB590" s="54">
        <f t="shared" si="987"/>
        <v>0</v>
      </c>
      <c r="AC590" s="55">
        <v>25</v>
      </c>
      <c r="AD590" s="54" t="e">
        <f t="shared" si="988"/>
        <v>#N/A</v>
      </c>
      <c r="AE590" s="12"/>
      <c r="AF590" s="12"/>
      <c r="AG590" s="12"/>
      <c r="AH590" s="54">
        <f t="shared" si="989"/>
        <v>0</v>
      </c>
      <c r="AI590" s="54">
        <f t="shared" si="990"/>
        <v>0</v>
      </c>
      <c r="AJ590" s="54">
        <f t="shared" si="991"/>
        <v>0</v>
      </c>
      <c r="AK590" s="54">
        <f t="shared" si="992"/>
        <v>0</v>
      </c>
      <c r="AL590" s="54">
        <f t="shared" si="993"/>
        <v>0</v>
      </c>
      <c r="AM590" s="54">
        <f t="shared" si="994"/>
        <v>0</v>
      </c>
      <c r="AN590" s="54">
        <f t="shared" si="995"/>
        <v>0</v>
      </c>
      <c r="AO590" s="54">
        <f t="shared" si="996"/>
        <v>0</v>
      </c>
      <c r="AP590" s="54">
        <f t="shared" si="997"/>
        <v>0</v>
      </c>
      <c r="AQ590" s="54" t="e">
        <f t="shared" si="998"/>
        <v>#DIV/0!</v>
      </c>
      <c r="AR590" s="58">
        <f t="shared" si="999"/>
        <v>0</v>
      </c>
      <c r="AS590" s="1">
        <f t="shared" si="1000"/>
        <v>0</v>
      </c>
      <c r="AT590" s="1">
        <f t="shared" si="1001"/>
        <v>0</v>
      </c>
      <c r="AU590" s="1">
        <f t="shared" si="1002"/>
        <v>0</v>
      </c>
      <c r="AV590" s="1">
        <f t="shared" si="1003"/>
        <v>0</v>
      </c>
      <c r="AW590" s="1">
        <f t="shared" si="1004"/>
        <v>0</v>
      </c>
      <c r="AX590" s="1">
        <f t="shared" si="1005"/>
        <v>0</v>
      </c>
      <c r="AY590" s="1" t="str">
        <f t="shared" si="936"/>
        <v/>
      </c>
      <c r="AZ590" s="1" t="b">
        <f t="shared" si="937"/>
        <v>1</v>
      </c>
      <c r="BA590" s="1" t="str">
        <f t="shared" si="938"/>
        <v/>
      </c>
      <c r="BB590" s="1" t="str">
        <f t="shared" si="939"/>
        <v/>
      </c>
    </row>
    <row r="591" spans="1:54">
      <c r="A591" s="178"/>
      <c r="B591" s="55">
        <v>26</v>
      </c>
      <c r="C591" s="55">
        <v>8</v>
      </c>
      <c r="D591" s="54" t="e">
        <f>VLOOKUP((B591*10)+4,'Llistat de jugadors'!$S$3:$AQ$322,25,0)</f>
        <v>#N/A</v>
      </c>
      <c r="E591" s="13"/>
      <c r="F591" s="13"/>
      <c r="G591" s="13"/>
      <c r="H591" s="55">
        <f t="shared" si="974"/>
        <v>0</v>
      </c>
      <c r="I591" s="54">
        <f t="shared" si="975"/>
        <v>0</v>
      </c>
      <c r="J591" s="54">
        <f t="shared" si="976"/>
        <v>0</v>
      </c>
      <c r="K591" s="54">
        <f t="shared" si="977"/>
        <v>0</v>
      </c>
      <c r="L591" s="54">
        <f t="shared" si="978"/>
        <v>0</v>
      </c>
      <c r="M591" s="54">
        <f t="shared" si="979"/>
        <v>0</v>
      </c>
      <c r="N591" s="54">
        <f t="shared" si="980"/>
        <v>0</v>
      </c>
      <c r="O591" s="54">
        <f t="shared" si="981"/>
        <v>0</v>
      </c>
      <c r="P591" s="55">
        <v>26</v>
      </c>
      <c r="Q591" s="54" t="e">
        <f t="shared" si="982"/>
        <v>#N/A</v>
      </c>
      <c r="R591" s="12"/>
      <c r="S591" s="12"/>
      <c r="T591" s="12"/>
      <c r="U591" s="54">
        <f t="shared" si="983"/>
        <v>0</v>
      </c>
      <c r="V591" s="54">
        <f t="shared" si="1008"/>
        <v>0</v>
      </c>
      <c r="W591" s="54">
        <f t="shared" si="1006"/>
        <v>0</v>
      </c>
      <c r="X591" s="54">
        <f t="shared" si="1007"/>
        <v>0</v>
      </c>
      <c r="Y591" s="54">
        <f t="shared" si="984"/>
        <v>0</v>
      </c>
      <c r="Z591" s="54">
        <f t="shared" si="985"/>
        <v>0</v>
      </c>
      <c r="AA591" s="54">
        <f t="shared" si="986"/>
        <v>0</v>
      </c>
      <c r="AB591" s="54">
        <f t="shared" si="987"/>
        <v>0</v>
      </c>
      <c r="AC591" s="55">
        <v>26</v>
      </c>
      <c r="AD591" s="54" t="e">
        <f t="shared" si="988"/>
        <v>#N/A</v>
      </c>
      <c r="AE591" s="12"/>
      <c r="AF591" s="12"/>
      <c r="AG591" s="12"/>
      <c r="AH591" s="54">
        <f t="shared" si="989"/>
        <v>0</v>
      </c>
      <c r="AI591" s="54">
        <f t="shared" si="990"/>
        <v>0</v>
      </c>
      <c r="AJ591" s="54">
        <f t="shared" si="991"/>
        <v>0</v>
      </c>
      <c r="AK591" s="54">
        <f t="shared" si="992"/>
        <v>0</v>
      </c>
      <c r="AL591" s="54">
        <f t="shared" si="993"/>
        <v>0</v>
      </c>
      <c r="AM591" s="54">
        <f t="shared" si="994"/>
        <v>0</v>
      </c>
      <c r="AN591" s="54">
        <f t="shared" si="995"/>
        <v>0</v>
      </c>
      <c r="AO591" s="54">
        <f t="shared" si="996"/>
        <v>0</v>
      </c>
      <c r="AP591" s="54">
        <f t="shared" si="997"/>
        <v>0</v>
      </c>
      <c r="AQ591" s="54" t="e">
        <f t="shared" si="998"/>
        <v>#DIV/0!</v>
      </c>
      <c r="AR591" s="58">
        <f t="shared" si="999"/>
        <v>0</v>
      </c>
      <c r="AS591" s="1">
        <f t="shared" si="1000"/>
        <v>0</v>
      </c>
      <c r="AT591" s="1">
        <f t="shared" si="1001"/>
        <v>0</v>
      </c>
      <c r="AU591" s="1">
        <f t="shared" si="1002"/>
        <v>0</v>
      </c>
      <c r="AV591" s="1">
        <f t="shared" si="1003"/>
        <v>0</v>
      </c>
      <c r="AW591" s="1">
        <f t="shared" si="1004"/>
        <v>0</v>
      </c>
      <c r="AX591" s="1">
        <f t="shared" si="1005"/>
        <v>0</v>
      </c>
      <c r="AY591" s="1" t="str">
        <f t="shared" si="936"/>
        <v/>
      </c>
      <c r="AZ591" s="1" t="b">
        <f t="shared" si="937"/>
        <v>1</v>
      </c>
      <c r="BA591" s="1" t="str">
        <f t="shared" si="938"/>
        <v/>
      </c>
      <c r="BB591" s="1" t="str">
        <f t="shared" si="939"/>
        <v/>
      </c>
    </row>
    <row r="592" spans="1:54" ht="12.75" customHeight="1">
      <c r="A592" s="178"/>
      <c r="B592" s="55">
        <v>27</v>
      </c>
      <c r="C592" s="55">
        <v>9</v>
      </c>
      <c r="D592" s="54" t="e">
        <f>VLOOKUP((B592*10)+4,'Llistat de jugadors'!$S$3:$AQ$322,25,0)</f>
        <v>#N/A</v>
      </c>
      <c r="E592" s="13"/>
      <c r="F592" s="13"/>
      <c r="G592" s="13"/>
      <c r="H592" s="55">
        <f t="shared" si="974"/>
        <v>0</v>
      </c>
      <c r="I592" s="54">
        <f t="shared" si="975"/>
        <v>0</v>
      </c>
      <c r="J592" s="54">
        <f t="shared" si="976"/>
        <v>0</v>
      </c>
      <c r="K592" s="54">
        <f t="shared" si="977"/>
        <v>0</v>
      </c>
      <c r="L592" s="54">
        <f t="shared" si="978"/>
        <v>0</v>
      </c>
      <c r="M592" s="54">
        <f t="shared" si="979"/>
        <v>0</v>
      </c>
      <c r="N592" s="54">
        <f t="shared" si="980"/>
        <v>0</v>
      </c>
      <c r="O592" s="54">
        <f t="shared" si="981"/>
        <v>0</v>
      </c>
      <c r="P592" s="55">
        <v>27</v>
      </c>
      <c r="Q592" s="54" t="e">
        <f t="shared" si="982"/>
        <v>#N/A</v>
      </c>
      <c r="R592" s="12"/>
      <c r="S592" s="12"/>
      <c r="T592" s="12"/>
      <c r="U592" s="54">
        <f t="shared" si="983"/>
        <v>0</v>
      </c>
      <c r="V592" s="54">
        <f t="shared" si="1008"/>
        <v>0</v>
      </c>
      <c r="W592" s="54">
        <f t="shared" si="1006"/>
        <v>0</v>
      </c>
      <c r="X592" s="54">
        <f t="shared" si="1007"/>
        <v>0</v>
      </c>
      <c r="Y592" s="54">
        <f t="shared" si="984"/>
        <v>0</v>
      </c>
      <c r="Z592" s="54">
        <f t="shared" si="985"/>
        <v>0</v>
      </c>
      <c r="AA592" s="54">
        <f t="shared" si="986"/>
        <v>0</v>
      </c>
      <c r="AB592" s="54">
        <f t="shared" si="987"/>
        <v>0</v>
      </c>
      <c r="AC592" s="55">
        <v>27</v>
      </c>
      <c r="AD592" s="54" t="e">
        <f t="shared" si="988"/>
        <v>#N/A</v>
      </c>
      <c r="AE592" s="12"/>
      <c r="AF592" s="12"/>
      <c r="AG592" s="12"/>
      <c r="AH592" s="54">
        <f t="shared" si="989"/>
        <v>0</v>
      </c>
      <c r="AI592" s="54">
        <f t="shared" si="990"/>
        <v>0</v>
      </c>
      <c r="AJ592" s="54">
        <f t="shared" si="991"/>
        <v>0</v>
      </c>
      <c r="AK592" s="54">
        <f t="shared" si="992"/>
        <v>0</v>
      </c>
      <c r="AL592" s="54">
        <f t="shared" si="993"/>
        <v>0</v>
      </c>
      <c r="AM592" s="54">
        <f t="shared" si="994"/>
        <v>0</v>
      </c>
      <c r="AN592" s="54">
        <f t="shared" si="995"/>
        <v>0</v>
      </c>
      <c r="AO592" s="54">
        <f t="shared" si="996"/>
        <v>0</v>
      </c>
      <c r="AP592" s="54">
        <f t="shared" si="997"/>
        <v>0</v>
      </c>
      <c r="AQ592" s="54" t="e">
        <f t="shared" si="998"/>
        <v>#DIV/0!</v>
      </c>
      <c r="AR592" s="58">
        <f t="shared" si="999"/>
        <v>0</v>
      </c>
      <c r="AS592" s="1">
        <f t="shared" si="1000"/>
        <v>0</v>
      </c>
      <c r="AT592" s="1">
        <f t="shared" si="1001"/>
        <v>0</v>
      </c>
      <c r="AU592" s="1">
        <f t="shared" si="1002"/>
        <v>0</v>
      </c>
      <c r="AV592" s="1">
        <f t="shared" si="1003"/>
        <v>0</v>
      </c>
      <c r="AW592" s="1">
        <f t="shared" si="1004"/>
        <v>0</v>
      </c>
      <c r="AX592" s="1">
        <f t="shared" si="1005"/>
        <v>0</v>
      </c>
      <c r="AY592" s="1" t="str">
        <f t="shared" si="936"/>
        <v/>
      </c>
      <c r="AZ592" s="1" t="b">
        <f t="shared" si="937"/>
        <v>1</v>
      </c>
      <c r="BA592" s="1" t="str">
        <f t="shared" si="938"/>
        <v/>
      </c>
      <c r="BB592" s="1" t="str">
        <f t="shared" si="939"/>
        <v/>
      </c>
    </row>
    <row r="593" spans="1:54" ht="12.75" customHeight="1">
      <c r="A593" s="178"/>
      <c r="B593" s="55">
        <v>28</v>
      </c>
      <c r="C593" s="55">
        <v>10</v>
      </c>
      <c r="D593" s="54" t="e">
        <f>VLOOKUP((B593*10)+4,'Llistat de jugadors'!$S$3:$AQ$322,25,0)</f>
        <v>#N/A</v>
      </c>
      <c r="E593" s="13"/>
      <c r="F593" s="13"/>
      <c r="G593" s="13"/>
      <c r="H593" s="55">
        <f t="shared" si="974"/>
        <v>0</v>
      </c>
      <c r="I593" s="54">
        <f t="shared" si="975"/>
        <v>0</v>
      </c>
      <c r="J593" s="54">
        <f t="shared" si="976"/>
        <v>0</v>
      </c>
      <c r="K593" s="54">
        <f t="shared" si="977"/>
        <v>0</v>
      </c>
      <c r="L593" s="54">
        <f t="shared" si="978"/>
        <v>0</v>
      </c>
      <c r="M593" s="54">
        <f t="shared" si="979"/>
        <v>0</v>
      </c>
      <c r="N593" s="54">
        <f t="shared" si="980"/>
        <v>0</v>
      </c>
      <c r="O593" s="54">
        <f t="shared" si="981"/>
        <v>0</v>
      </c>
      <c r="P593" s="55">
        <v>28</v>
      </c>
      <c r="Q593" s="54" t="e">
        <f t="shared" si="982"/>
        <v>#N/A</v>
      </c>
      <c r="R593" s="12"/>
      <c r="S593" s="12"/>
      <c r="T593" s="12"/>
      <c r="U593" s="54">
        <f t="shared" si="983"/>
        <v>0</v>
      </c>
      <c r="V593" s="54">
        <f t="shared" si="1008"/>
        <v>0</v>
      </c>
      <c r="W593" s="54">
        <f t="shared" si="1006"/>
        <v>0</v>
      </c>
      <c r="X593" s="54">
        <f t="shared" si="1007"/>
        <v>0</v>
      </c>
      <c r="Y593" s="54">
        <f t="shared" si="984"/>
        <v>0</v>
      </c>
      <c r="Z593" s="54">
        <f t="shared" si="985"/>
        <v>0</v>
      </c>
      <c r="AA593" s="54">
        <f t="shared" si="986"/>
        <v>0</v>
      </c>
      <c r="AB593" s="54">
        <f t="shared" si="987"/>
        <v>0</v>
      </c>
      <c r="AC593" s="55">
        <v>28</v>
      </c>
      <c r="AD593" s="54" t="e">
        <f t="shared" si="988"/>
        <v>#N/A</v>
      </c>
      <c r="AE593" s="12"/>
      <c r="AF593" s="12"/>
      <c r="AG593" s="12"/>
      <c r="AH593" s="54">
        <f t="shared" si="989"/>
        <v>0</v>
      </c>
      <c r="AI593" s="54">
        <f t="shared" si="990"/>
        <v>0</v>
      </c>
      <c r="AJ593" s="54">
        <f t="shared" si="991"/>
        <v>0</v>
      </c>
      <c r="AK593" s="54">
        <f t="shared" si="992"/>
        <v>0</v>
      </c>
      <c r="AL593" s="54">
        <f t="shared" si="993"/>
        <v>0</v>
      </c>
      <c r="AM593" s="54">
        <f t="shared" si="994"/>
        <v>0</v>
      </c>
      <c r="AN593" s="54">
        <f t="shared" si="995"/>
        <v>0</v>
      </c>
      <c r="AO593" s="54">
        <f t="shared" si="996"/>
        <v>0</v>
      </c>
      <c r="AP593" s="54">
        <f t="shared" si="997"/>
        <v>0</v>
      </c>
      <c r="AQ593" s="54" t="e">
        <f t="shared" si="998"/>
        <v>#DIV/0!</v>
      </c>
      <c r="AR593" s="58">
        <f t="shared" si="999"/>
        <v>0</v>
      </c>
      <c r="AS593" s="1">
        <f t="shared" si="1000"/>
        <v>0</v>
      </c>
      <c r="AT593" s="1">
        <f t="shared" si="1001"/>
        <v>0</v>
      </c>
      <c r="AU593" s="1">
        <f t="shared" si="1002"/>
        <v>0</v>
      </c>
      <c r="AV593" s="1">
        <f t="shared" si="1003"/>
        <v>0</v>
      </c>
      <c r="AW593" s="1">
        <f t="shared" si="1004"/>
        <v>0</v>
      </c>
      <c r="AX593" s="1">
        <f t="shared" si="1005"/>
        <v>0</v>
      </c>
      <c r="AY593" s="1" t="str">
        <f t="shared" si="936"/>
        <v/>
      </c>
      <c r="AZ593" s="1" t="b">
        <f t="shared" si="937"/>
        <v>1</v>
      </c>
      <c r="BA593" s="1" t="str">
        <f t="shared" si="938"/>
        <v/>
      </c>
      <c r="BB593" s="1" t="str">
        <f t="shared" si="939"/>
        <v/>
      </c>
    </row>
    <row r="594" spans="1:54" ht="12.75" customHeight="1">
      <c r="A594" s="178"/>
      <c r="B594" s="55">
        <v>29</v>
      </c>
      <c r="C594" s="55">
        <v>11</v>
      </c>
      <c r="D594" s="54" t="e">
        <f>VLOOKUP((B594*10)+4,'Llistat de jugadors'!$S$3:$AQ$322,25,0)</f>
        <v>#N/A</v>
      </c>
      <c r="E594" s="13"/>
      <c r="F594" s="13"/>
      <c r="G594" s="13"/>
      <c r="H594" s="55">
        <f t="shared" si="974"/>
        <v>0</v>
      </c>
      <c r="I594" s="54">
        <f t="shared" si="975"/>
        <v>0</v>
      </c>
      <c r="J594" s="54">
        <f t="shared" si="976"/>
        <v>0</v>
      </c>
      <c r="K594" s="54">
        <f t="shared" si="977"/>
        <v>0</v>
      </c>
      <c r="L594" s="54">
        <f t="shared" si="978"/>
        <v>0</v>
      </c>
      <c r="M594" s="54">
        <f t="shared" si="979"/>
        <v>0</v>
      </c>
      <c r="N594" s="54">
        <f t="shared" si="980"/>
        <v>0</v>
      </c>
      <c r="O594" s="54">
        <f t="shared" si="981"/>
        <v>0</v>
      </c>
      <c r="P594" s="55">
        <v>29</v>
      </c>
      <c r="Q594" s="54" t="e">
        <f t="shared" si="982"/>
        <v>#N/A</v>
      </c>
      <c r="R594" s="12"/>
      <c r="S594" s="12"/>
      <c r="T594" s="12"/>
      <c r="U594" s="54">
        <f t="shared" si="983"/>
        <v>0</v>
      </c>
      <c r="V594" s="54">
        <f t="shared" si="1008"/>
        <v>0</v>
      </c>
      <c r="W594" s="54">
        <f t="shared" si="1006"/>
        <v>0</v>
      </c>
      <c r="X594" s="54">
        <f t="shared" si="1007"/>
        <v>0</v>
      </c>
      <c r="Y594" s="54">
        <f t="shared" si="984"/>
        <v>0</v>
      </c>
      <c r="Z594" s="54">
        <f t="shared" si="985"/>
        <v>0</v>
      </c>
      <c r="AA594" s="54">
        <f t="shared" si="986"/>
        <v>0</v>
      </c>
      <c r="AB594" s="54">
        <f t="shared" si="987"/>
        <v>0</v>
      </c>
      <c r="AC594" s="55">
        <v>29</v>
      </c>
      <c r="AD594" s="54" t="e">
        <f t="shared" si="988"/>
        <v>#N/A</v>
      </c>
      <c r="AE594" s="12"/>
      <c r="AF594" s="12"/>
      <c r="AG594" s="12"/>
      <c r="AH594" s="54">
        <f t="shared" si="989"/>
        <v>0</v>
      </c>
      <c r="AI594" s="54">
        <f t="shared" si="990"/>
        <v>0</v>
      </c>
      <c r="AJ594" s="54">
        <f t="shared" si="991"/>
        <v>0</v>
      </c>
      <c r="AK594" s="54">
        <f t="shared" si="992"/>
        <v>0</v>
      </c>
      <c r="AL594" s="54">
        <f t="shared" si="993"/>
        <v>0</v>
      </c>
      <c r="AM594" s="54">
        <f t="shared" si="994"/>
        <v>0</v>
      </c>
      <c r="AN594" s="54">
        <f t="shared" si="995"/>
        <v>0</v>
      </c>
      <c r="AO594" s="54">
        <f t="shared" si="996"/>
        <v>0</v>
      </c>
      <c r="AP594" s="54">
        <f t="shared" si="997"/>
        <v>0</v>
      </c>
      <c r="AQ594" s="54" t="e">
        <f t="shared" si="998"/>
        <v>#DIV/0!</v>
      </c>
      <c r="AR594" s="58">
        <f t="shared" si="999"/>
        <v>0</v>
      </c>
      <c r="AS594" s="1">
        <f t="shared" si="1000"/>
        <v>0</v>
      </c>
      <c r="AT594" s="1">
        <f t="shared" si="1001"/>
        <v>0</v>
      </c>
      <c r="AU594" s="1">
        <f t="shared" si="1002"/>
        <v>0</v>
      </c>
      <c r="AV594" s="1">
        <f t="shared" si="1003"/>
        <v>0</v>
      </c>
      <c r="AW594" s="1">
        <f t="shared" si="1004"/>
        <v>0</v>
      </c>
      <c r="AX594" s="1">
        <f t="shared" si="1005"/>
        <v>0</v>
      </c>
      <c r="AY594" s="1" t="str">
        <f t="shared" si="936"/>
        <v/>
      </c>
      <c r="AZ594" s="1" t="b">
        <f t="shared" si="937"/>
        <v>1</v>
      </c>
      <c r="BA594" s="1" t="str">
        <f t="shared" si="938"/>
        <v/>
      </c>
      <c r="BB594" s="1" t="str">
        <f t="shared" si="939"/>
        <v/>
      </c>
    </row>
    <row r="595" spans="1:54" ht="12.75" customHeight="1">
      <c r="A595" s="178"/>
      <c r="B595" s="55">
        <v>30</v>
      </c>
      <c r="C595" s="55">
        <v>12</v>
      </c>
      <c r="D595" s="54" t="e">
        <f>VLOOKUP((B595*10)+4,'Llistat de jugadors'!$S$3:$AQ$322,25,0)</f>
        <v>#N/A</v>
      </c>
      <c r="E595" s="13"/>
      <c r="F595" s="13"/>
      <c r="G595" s="13"/>
      <c r="H595" s="55">
        <f t="shared" si="974"/>
        <v>0</v>
      </c>
      <c r="I595" s="54">
        <f t="shared" si="975"/>
        <v>0</v>
      </c>
      <c r="J595" s="54">
        <f t="shared" si="976"/>
        <v>0</v>
      </c>
      <c r="K595" s="54">
        <f t="shared" si="977"/>
        <v>0</v>
      </c>
      <c r="L595" s="54">
        <f t="shared" si="978"/>
        <v>0</v>
      </c>
      <c r="M595" s="54">
        <f t="shared" si="979"/>
        <v>0</v>
      </c>
      <c r="N595" s="54">
        <f t="shared" si="980"/>
        <v>0</v>
      </c>
      <c r="O595" s="54">
        <f t="shared" si="981"/>
        <v>0</v>
      </c>
      <c r="P595" s="55">
        <v>30</v>
      </c>
      <c r="Q595" s="54" t="e">
        <f t="shared" si="982"/>
        <v>#N/A</v>
      </c>
      <c r="R595" s="12"/>
      <c r="S595" s="12"/>
      <c r="T595" s="12"/>
      <c r="U595" s="54">
        <f t="shared" si="983"/>
        <v>0</v>
      </c>
      <c r="V595" s="54">
        <f t="shared" si="1008"/>
        <v>0</v>
      </c>
      <c r="W595" s="54">
        <f t="shared" si="1006"/>
        <v>0</v>
      </c>
      <c r="X595" s="54">
        <f t="shared" si="1007"/>
        <v>0</v>
      </c>
      <c r="Y595" s="54">
        <f t="shared" si="984"/>
        <v>0</v>
      </c>
      <c r="Z595" s="54">
        <f t="shared" si="985"/>
        <v>0</v>
      </c>
      <c r="AA595" s="54">
        <f t="shared" si="986"/>
        <v>0</v>
      </c>
      <c r="AB595" s="54">
        <f t="shared" si="987"/>
        <v>0</v>
      </c>
      <c r="AC595" s="55">
        <v>30</v>
      </c>
      <c r="AD595" s="54" t="e">
        <f t="shared" si="988"/>
        <v>#N/A</v>
      </c>
      <c r="AE595" s="12"/>
      <c r="AF595" s="12"/>
      <c r="AG595" s="12"/>
      <c r="AH595" s="54">
        <f t="shared" si="989"/>
        <v>0</v>
      </c>
      <c r="AI595" s="54">
        <f t="shared" si="990"/>
        <v>0</v>
      </c>
      <c r="AJ595" s="54">
        <f t="shared" si="991"/>
        <v>0</v>
      </c>
      <c r="AK595" s="54">
        <f t="shared" si="992"/>
        <v>0</v>
      </c>
      <c r="AL595" s="54">
        <f t="shared" si="993"/>
        <v>0</v>
      </c>
      <c r="AM595" s="54">
        <f t="shared" si="994"/>
        <v>0</v>
      </c>
      <c r="AN595" s="54">
        <f t="shared" si="995"/>
        <v>0</v>
      </c>
      <c r="AO595" s="54">
        <f t="shared" si="996"/>
        <v>0</v>
      </c>
      <c r="AP595" s="54">
        <f t="shared" si="997"/>
        <v>0</v>
      </c>
      <c r="AQ595" s="54" t="e">
        <f t="shared" si="998"/>
        <v>#DIV/0!</v>
      </c>
      <c r="AR595" s="58">
        <f t="shared" si="999"/>
        <v>0</v>
      </c>
      <c r="AS595" s="1">
        <f t="shared" si="1000"/>
        <v>0</v>
      </c>
      <c r="AT595" s="1">
        <f t="shared" si="1001"/>
        <v>0</v>
      </c>
      <c r="AU595" s="1">
        <f t="shared" si="1002"/>
        <v>0</v>
      </c>
      <c r="AV595" s="1">
        <f t="shared" si="1003"/>
        <v>0</v>
      </c>
      <c r="AW595" s="1">
        <f t="shared" si="1004"/>
        <v>0</v>
      </c>
      <c r="AX595" s="1">
        <f t="shared" si="1005"/>
        <v>0</v>
      </c>
      <c r="AY595" s="1" t="str">
        <f t="shared" si="936"/>
        <v/>
      </c>
      <c r="AZ595" s="1" t="b">
        <f t="shared" si="937"/>
        <v>1</v>
      </c>
      <c r="BA595" s="1" t="str">
        <f t="shared" si="938"/>
        <v/>
      </c>
      <c r="BB595" s="1" t="str">
        <f t="shared" si="939"/>
        <v/>
      </c>
    </row>
    <row r="596" spans="1:54" ht="12.75" customHeight="1">
      <c r="A596" s="178"/>
      <c r="B596" s="55">
        <v>31</v>
      </c>
      <c r="C596" s="55">
        <v>13</v>
      </c>
      <c r="D596" s="54" t="e">
        <f>VLOOKUP((B596*10)+4,'Llistat de jugadors'!$S$3:$AQ$322,25,0)</f>
        <v>#N/A</v>
      </c>
      <c r="E596" s="13"/>
      <c r="F596" s="13"/>
      <c r="G596" s="13"/>
      <c r="H596" s="55">
        <f t="shared" ref="H596:H605" si="1009">E596+F596+G596</f>
        <v>0</v>
      </c>
      <c r="I596" s="54">
        <f t="shared" ref="I596:I605" si="1010">COUNTIF(E596:G596,10)</f>
        <v>0</v>
      </c>
      <c r="J596" s="54">
        <f t="shared" ref="J596:J605" si="1011">COUNTIF(E596:G596,6)</f>
        <v>0</v>
      </c>
      <c r="K596" s="54">
        <f t="shared" ref="K596:K605" si="1012">COUNTIF(E596:G596,4)</f>
        <v>0</v>
      </c>
      <c r="L596" s="54">
        <f t="shared" ref="L596:L605" si="1013">COUNTIF(E596:G596,3)</f>
        <v>0</v>
      </c>
      <c r="M596" s="54">
        <f t="shared" ref="M596:M605" si="1014">COUNTIF(E596:G596,2)</f>
        <v>0</v>
      </c>
      <c r="N596" s="54">
        <f t="shared" ref="N596:N605" si="1015">COUNTIF(E596:G596,1)</f>
        <v>0</v>
      </c>
      <c r="O596" s="54">
        <f t="shared" ref="O596:O605" si="1016">COUNTIF(E596:G596,0)</f>
        <v>0</v>
      </c>
      <c r="P596" s="55">
        <v>31</v>
      </c>
      <c r="Q596" s="54" t="e">
        <f t="shared" ref="Q596:Q605" si="1017">D596</f>
        <v>#N/A</v>
      </c>
      <c r="R596" s="12"/>
      <c r="S596" s="12"/>
      <c r="T596" s="12"/>
      <c r="U596" s="54">
        <f t="shared" ref="U596:U605" si="1018">R596+S596+T596</f>
        <v>0</v>
      </c>
      <c r="V596" s="54">
        <f t="shared" ref="V596:V605" si="1019">COUNTIF(R596:T596,10)</f>
        <v>0</v>
      </c>
      <c r="W596" s="54">
        <f t="shared" ref="W596:W605" si="1020">COUNTIF(R596:T596,6)</f>
        <v>0</v>
      </c>
      <c r="X596" s="54">
        <f t="shared" ref="X596:X605" si="1021">COUNTIF(R596:T596,4)</f>
        <v>0</v>
      </c>
      <c r="Y596" s="54">
        <f t="shared" ref="Y596:Y605" si="1022">COUNTIF(R596:T596,3)</f>
        <v>0</v>
      </c>
      <c r="Z596" s="54">
        <f t="shared" ref="Z596:Z605" si="1023">COUNTIF(R596:T596,2)</f>
        <v>0</v>
      </c>
      <c r="AA596" s="54">
        <f t="shared" ref="AA596:AA605" si="1024">COUNTIF(R596:T596,1)</f>
        <v>0</v>
      </c>
      <c r="AB596" s="54">
        <f t="shared" ref="AB596:AB605" si="1025">COUNTIF(R596:T596,0)</f>
        <v>0</v>
      </c>
      <c r="AC596" s="55">
        <v>31</v>
      </c>
      <c r="AD596" s="54" t="e">
        <f t="shared" si="988"/>
        <v>#N/A</v>
      </c>
      <c r="AE596" s="12"/>
      <c r="AF596" s="12"/>
      <c r="AG596" s="12"/>
      <c r="AH596" s="54">
        <f t="shared" ref="AH596:AH605" si="1026">AE596+AF596+AG596</f>
        <v>0</v>
      </c>
      <c r="AI596" s="54">
        <f t="shared" ref="AI596:AI605" si="1027">COUNTIF(AE596:AG596,10)</f>
        <v>0</v>
      </c>
      <c r="AJ596" s="54">
        <f t="shared" ref="AJ596:AJ605" si="1028">COUNTIF(AE596:AG596,6)</f>
        <v>0</v>
      </c>
      <c r="AK596" s="54">
        <f t="shared" ref="AK596:AK605" si="1029">COUNTIF(AE596:AG596,4)</f>
        <v>0</v>
      </c>
      <c r="AL596" s="54">
        <f t="shared" ref="AL596:AL605" si="1030">COUNTIF(AE596:AG596,3)</f>
        <v>0</v>
      </c>
      <c r="AM596" s="54">
        <f t="shared" ref="AM596:AM605" si="1031">COUNTIF(AE596:AG596,2)</f>
        <v>0</v>
      </c>
      <c r="AN596" s="54">
        <f t="shared" ref="AN596:AN605" si="1032">COUNTIF(AE596:AG596,1)</f>
        <v>0</v>
      </c>
      <c r="AO596" s="54">
        <f t="shared" ref="AO596:AO605" si="1033">COUNTIF(AE596:AG596,0)</f>
        <v>0</v>
      </c>
      <c r="AP596" s="54">
        <f t="shared" ref="AP596:AP605" si="1034">H596+U596+AH596</f>
        <v>0</v>
      </c>
      <c r="AQ596" s="54" t="e">
        <f t="shared" ref="AQ596:AQ605" si="1035">AVERAGE(E596:G596,R596:T596,AE596:AG596)</f>
        <v>#DIV/0!</v>
      </c>
      <c r="AR596" s="58">
        <f t="shared" ref="AR596:AR605" si="1036">I596+V596+AI596</f>
        <v>0</v>
      </c>
      <c r="AS596" s="1">
        <f t="shared" ref="AS596:AS605" si="1037">J596+W596+AJ596</f>
        <v>0</v>
      </c>
      <c r="AT596" s="1">
        <f t="shared" ref="AT596:AT605" si="1038">K596+X596+AK596</f>
        <v>0</v>
      </c>
      <c r="AU596" s="1">
        <f t="shared" ref="AU596:AU605" si="1039">L596+Y596+AL596</f>
        <v>0</v>
      </c>
      <c r="AV596" s="1">
        <f t="shared" ref="AV596:AV605" si="1040">M596+Z596+AM596</f>
        <v>0</v>
      </c>
      <c r="AW596" s="1">
        <f t="shared" ref="AW596:AW605" si="1041">N596+AA596+AN596</f>
        <v>0</v>
      </c>
      <c r="AX596" s="1">
        <f t="shared" ref="AX596:AX605" si="1042">O596+AB596+AO596</f>
        <v>0</v>
      </c>
      <c r="AY596" s="1" t="str">
        <f t="shared" si="936"/>
        <v/>
      </c>
      <c r="AZ596" s="1" t="b">
        <f t="shared" si="937"/>
        <v>1</v>
      </c>
      <c r="BA596" s="1" t="str">
        <f t="shared" si="938"/>
        <v/>
      </c>
      <c r="BB596" s="1" t="str">
        <f t="shared" si="939"/>
        <v/>
      </c>
    </row>
    <row r="597" spans="1:54" ht="12.75" customHeight="1">
      <c r="A597" s="178"/>
      <c r="B597" s="55">
        <v>32</v>
      </c>
      <c r="C597" s="55">
        <v>14</v>
      </c>
      <c r="D597" s="54" t="e">
        <f>VLOOKUP((B597*10)+4,'Llistat de jugadors'!$S$3:$AQ$322,25,0)</f>
        <v>#N/A</v>
      </c>
      <c r="E597" s="13"/>
      <c r="F597" s="13"/>
      <c r="G597" s="13"/>
      <c r="H597" s="55">
        <f t="shared" si="1009"/>
        <v>0</v>
      </c>
      <c r="I597" s="54">
        <f t="shared" si="1010"/>
        <v>0</v>
      </c>
      <c r="J597" s="54">
        <f t="shared" si="1011"/>
        <v>0</v>
      </c>
      <c r="K597" s="54">
        <f t="shared" si="1012"/>
        <v>0</v>
      </c>
      <c r="L597" s="54">
        <f t="shared" si="1013"/>
        <v>0</v>
      </c>
      <c r="M597" s="54">
        <f t="shared" si="1014"/>
        <v>0</v>
      </c>
      <c r="N597" s="54">
        <f t="shared" si="1015"/>
        <v>0</v>
      </c>
      <c r="O597" s="54">
        <f t="shared" si="1016"/>
        <v>0</v>
      </c>
      <c r="P597" s="55">
        <v>32</v>
      </c>
      <c r="Q597" s="54" t="e">
        <f t="shared" si="1017"/>
        <v>#N/A</v>
      </c>
      <c r="R597" s="12"/>
      <c r="S597" s="12"/>
      <c r="T597" s="12"/>
      <c r="U597" s="54">
        <f t="shared" si="1018"/>
        <v>0</v>
      </c>
      <c r="V597" s="54">
        <f t="shared" si="1019"/>
        <v>0</v>
      </c>
      <c r="W597" s="54">
        <f t="shared" si="1020"/>
        <v>0</v>
      </c>
      <c r="X597" s="54">
        <f t="shared" si="1021"/>
        <v>0</v>
      </c>
      <c r="Y597" s="54">
        <f t="shared" si="1022"/>
        <v>0</v>
      </c>
      <c r="Z597" s="54">
        <f t="shared" si="1023"/>
        <v>0</v>
      </c>
      <c r="AA597" s="54">
        <f t="shared" si="1024"/>
        <v>0</v>
      </c>
      <c r="AB597" s="54">
        <f t="shared" si="1025"/>
        <v>0</v>
      </c>
      <c r="AC597" s="55">
        <v>32</v>
      </c>
      <c r="AD597" s="54" t="e">
        <f t="shared" si="988"/>
        <v>#N/A</v>
      </c>
      <c r="AE597" s="12"/>
      <c r="AF597" s="12"/>
      <c r="AG597" s="12"/>
      <c r="AH597" s="54">
        <f t="shared" si="1026"/>
        <v>0</v>
      </c>
      <c r="AI597" s="54">
        <f t="shared" si="1027"/>
        <v>0</v>
      </c>
      <c r="AJ597" s="54">
        <f t="shared" si="1028"/>
        <v>0</v>
      </c>
      <c r="AK597" s="54">
        <f t="shared" si="1029"/>
        <v>0</v>
      </c>
      <c r="AL597" s="54">
        <f t="shared" si="1030"/>
        <v>0</v>
      </c>
      <c r="AM597" s="54">
        <f t="shared" si="1031"/>
        <v>0</v>
      </c>
      <c r="AN597" s="54">
        <f t="shared" si="1032"/>
        <v>0</v>
      </c>
      <c r="AO597" s="54">
        <f t="shared" si="1033"/>
        <v>0</v>
      </c>
      <c r="AP597" s="54">
        <f t="shared" si="1034"/>
        <v>0</v>
      </c>
      <c r="AQ597" s="54" t="e">
        <f t="shared" si="1035"/>
        <v>#DIV/0!</v>
      </c>
      <c r="AR597" s="58">
        <f t="shared" si="1036"/>
        <v>0</v>
      </c>
      <c r="AS597" s="1">
        <f t="shared" si="1037"/>
        <v>0</v>
      </c>
      <c r="AT597" s="1">
        <f t="shared" si="1038"/>
        <v>0</v>
      </c>
      <c r="AU597" s="1">
        <f t="shared" si="1039"/>
        <v>0</v>
      </c>
      <c r="AV597" s="1">
        <f t="shared" si="1040"/>
        <v>0</v>
      </c>
      <c r="AW597" s="1">
        <f t="shared" si="1041"/>
        <v>0</v>
      </c>
      <c r="AX597" s="1">
        <f t="shared" si="1042"/>
        <v>0</v>
      </c>
      <c r="AY597" s="1" t="str">
        <f t="shared" si="936"/>
        <v/>
      </c>
      <c r="AZ597" s="1" t="b">
        <f t="shared" si="937"/>
        <v>1</v>
      </c>
      <c r="BA597" s="1" t="str">
        <f t="shared" si="938"/>
        <v/>
      </c>
      <c r="BB597" s="1" t="str">
        <f t="shared" si="939"/>
        <v/>
      </c>
    </row>
    <row r="598" spans="1:54" ht="12.75" customHeight="1">
      <c r="A598" s="178"/>
      <c r="B598" s="55">
        <v>33</v>
      </c>
      <c r="C598" s="55">
        <v>15</v>
      </c>
      <c r="D598" s="54" t="e">
        <f>VLOOKUP((B598*10)+4,'Llistat de jugadors'!$S$3:$AQ$322,25,0)</f>
        <v>#N/A</v>
      </c>
      <c r="E598" s="13"/>
      <c r="F598" s="13"/>
      <c r="G598" s="13"/>
      <c r="H598" s="55">
        <f t="shared" si="1009"/>
        <v>0</v>
      </c>
      <c r="I598" s="54">
        <f t="shared" si="1010"/>
        <v>0</v>
      </c>
      <c r="J598" s="54">
        <f t="shared" si="1011"/>
        <v>0</v>
      </c>
      <c r="K598" s="54">
        <f t="shared" si="1012"/>
        <v>0</v>
      </c>
      <c r="L598" s="54">
        <f t="shared" si="1013"/>
        <v>0</v>
      </c>
      <c r="M598" s="54">
        <f t="shared" si="1014"/>
        <v>0</v>
      </c>
      <c r="N598" s="54">
        <f t="shared" si="1015"/>
        <v>0</v>
      </c>
      <c r="O598" s="54">
        <f t="shared" si="1016"/>
        <v>0</v>
      </c>
      <c r="P598" s="55">
        <v>33</v>
      </c>
      <c r="Q598" s="54" t="e">
        <f t="shared" si="1017"/>
        <v>#N/A</v>
      </c>
      <c r="R598" s="12"/>
      <c r="S598" s="12"/>
      <c r="T598" s="12"/>
      <c r="U598" s="54">
        <f t="shared" si="1018"/>
        <v>0</v>
      </c>
      <c r="V598" s="54">
        <f t="shared" si="1019"/>
        <v>0</v>
      </c>
      <c r="W598" s="54">
        <f t="shared" si="1020"/>
        <v>0</v>
      </c>
      <c r="X598" s="54">
        <f t="shared" si="1021"/>
        <v>0</v>
      </c>
      <c r="Y598" s="54">
        <f t="shared" si="1022"/>
        <v>0</v>
      </c>
      <c r="Z598" s="54">
        <f t="shared" si="1023"/>
        <v>0</v>
      </c>
      <c r="AA598" s="54">
        <f t="shared" si="1024"/>
        <v>0</v>
      </c>
      <c r="AB598" s="54">
        <f t="shared" si="1025"/>
        <v>0</v>
      </c>
      <c r="AC598" s="55">
        <v>33</v>
      </c>
      <c r="AD598" s="54" t="e">
        <f t="shared" si="988"/>
        <v>#N/A</v>
      </c>
      <c r="AE598" s="12"/>
      <c r="AF598" s="12"/>
      <c r="AG598" s="12"/>
      <c r="AH598" s="54">
        <f t="shared" si="1026"/>
        <v>0</v>
      </c>
      <c r="AI598" s="54">
        <f t="shared" si="1027"/>
        <v>0</v>
      </c>
      <c r="AJ598" s="54">
        <f t="shared" si="1028"/>
        <v>0</v>
      </c>
      <c r="AK598" s="54">
        <f t="shared" si="1029"/>
        <v>0</v>
      </c>
      <c r="AL598" s="54">
        <f t="shared" si="1030"/>
        <v>0</v>
      </c>
      <c r="AM598" s="54">
        <f t="shared" si="1031"/>
        <v>0</v>
      </c>
      <c r="AN598" s="54">
        <f t="shared" si="1032"/>
        <v>0</v>
      </c>
      <c r="AO598" s="54">
        <f t="shared" si="1033"/>
        <v>0</v>
      </c>
      <c r="AP598" s="54">
        <f t="shared" si="1034"/>
        <v>0</v>
      </c>
      <c r="AQ598" s="54" t="e">
        <f t="shared" si="1035"/>
        <v>#DIV/0!</v>
      </c>
      <c r="AR598" s="58">
        <f t="shared" si="1036"/>
        <v>0</v>
      </c>
      <c r="AS598" s="1">
        <f t="shared" si="1037"/>
        <v>0</v>
      </c>
      <c r="AT598" s="1">
        <f t="shared" si="1038"/>
        <v>0</v>
      </c>
      <c r="AU598" s="1">
        <f t="shared" si="1039"/>
        <v>0</v>
      </c>
      <c r="AV598" s="1">
        <f t="shared" si="1040"/>
        <v>0</v>
      </c>
      <c r="AW598" s="1">
        <f t="shared" si="1041"/>
        <v>0</v>
      </c>
      <c r="AX598" s="1">
        <f t="shared" si="1042"/>
        <v>0</v>
      </c>
      <c r="AY598" s="1" t="str">
        <f t="shared" si="936"/>
        <v/>
      </c>
      <c r="AZ598" s="1" t="b">
        <f t="shared" si="937"/>
        <v>1</v>
      </c>
      <c r="BA598" s="1" t="str">
        <f t="shared" si="938"/>
        <v/>
      </c>
      <c r="BB598" s="1" t="str">
        <f t="shared" si="939"/>
        <v/>
      </c>
    </row>
    <row r="599" spans="1:54" ht="12.75" customHeight="1">
      <c r="A599" s="178"/>
      <c r="B599" s="55">
        <v>34</v>
      </c>
      <c r="C599" s="55">
        <v>16</v>
      </c>
      <c r="D599" s="54" t="e">
        <f>VLOOKUP((B599*10)+4,'Llistat de jugadors'!$S$3:$AQ$322,25,0)</f>
        <v>#N/A</v>
      </c>
      <c r="E599" s="13"/>
      <c r="F599" s="13"/>
      <c r="G599" s="13"/>
      <c r="H599" s="55">
        <f t="shared" si="1009"/>
        <v>0</v>
      </c>
      <c r="I599" s="54">
        <f t="shared" si="1010"/>
        <v>0</v>
      </c>
      <c r="J599" s="54">
        <f t="shared" si="1011"/>
        <v>0</v>
      </c>
      <c r="K599" s="54">
        <f t="shared" si="1012"/>
        <v>0</v>
      </c>
      <c r="L599" s="54">
        <f t="shared" si="1013"/>
        <v>0</v>
      </c>
      <c r="M599" s="54">
        <f t="shared" si="1014"/>
        <v>0</v>
      </c>
      <c r="N599" s="54">
        <f t="shared" si="1015"/>
        <v>0</v>
      </c>
      <c r="O599" s="54">
        <f t="shared" si="1016"/>
        <v>0</v>
      </c>
      <c r="P599" s="55">
        <v>34</v>
      </c>
      <c r="Q599" s="54" t="e">
        <f t="shared" si="1017"/>
        <v>#N/A</v>
      </c>
      <c r="R599" s="12"/>
      <c r="S599" s="12"/>
      <c r="T599" s="12"/>
      <c r="U599" s="54">
        <f t="shared" si="1018"/>
        <v>0</v>
      </c>
      <c r="V599" s="54">
        <f t="shared" si="1019"/>
        <v>0</v>
      </c>
      <c r="W599" s="54">
        <f t="shared" si="1020"/>
        <v>0</v>
      </c>
      <c r="X599" s="54">
        <f t="shared" si="1021"/>
        <v>0</v>
      </c>
      <c r="Y599" s="54">
        <f t="shared" si="1022"/>
        <v>0</v>
      </c>
      <c r="Z599" s="54">
        <f t="shared" si="1023"/>
        <v>0</v>
      </c>
      <c r="AA599" s="54">
        <f t="shared" si="1024"/>
        <v>0</v>
      </c>
      <c r="AB599" s="54">
        <f t="shared" si="1025"/>
        <v>0</v>
      </c>
      <c r="AC599" s="55">
        <v>34</v>
      </c>
      <c r="AD599" s="54" t="e">
        <f t="shared" si="988"/>
        <v>#N/A</v>
      </c>
      <c r="AE599" s="12"/>
      <c r="AF599" s="12"/>
      <c r="AG599" s="12"/>
      <c r="AH599" s="54">
        <f t="shared" si="1026"/>
        <v>0</v>
      </c>
      <c r="AI599" s="54">
        <f t="shared" si="1027"/>
        <v>0</v>
      </c>
      <c r="AJ599" s="54">
        <f t="shared" si="1028"/>
        <v>0</v>
      </c>
      <c r="AK599" s="54">
        <f t="shared" si="1029"/>
        <v>0</v>
      </c>
      <c r="AL599" s="54">
        <f t="shared" si="1030"/>
        <v>0</v>
      </c>
      <c r="AM599" s="54">
        <f t="shared" si="1031"/>
        <v>0</v>
      </c>
      <c r="AN599" s="54">
        <f t="shared" si="1032"/>
        <v>0</v>
      </c>
      <c r="AO599" s="54">
        <f t="shared" si="1033"/>
        <v>0</v>
      </c>
      <c r="AP599" s="54">
        <f t="shared" si="1034"/>
        <v>0</v>
      </c>
      <c r="AQ599" s="54" t="e">
        <f t="shared" si="1035"/>
        <v>#DIV/0!</v>
      </c>
      <c r="AR599" s="58">
        <f t="shared" si="1036"/>
        <v>0</v>
      </c>
      <c r="AS599" s="1">
        <f t="shared" si="1037"/>
        <v>0</v>
      </c>
      <c r="AT599" s="1">
        <f t="shared" si="1038"/>
        <v>0</v>
      </c>
      <c r="AU599" s="1">
        <f t="shared" si="1039"/>
        <v>0</v>
      </c>
      <c r="AV599" s="1">
        <f t="shared" si="1040"/>
        <v>0</v>
      </c>
      <c r="AW599" s="1">
        <f t="shared" si="1041"/>
        <v>0</v>
      </c>
      <c r="AX599" s="1">
        <f t="shared" si="1042"/>
        <v>0</v>
      </c>
      <c r="AY599" s="1" t="str">
        <f t="shared" si="936"/>
        <v/>
      </c>
      <c r="AZ599" s="1" t="b">
        <f t="shared" si="937"/>
        <v>1</v>
      </c>
      <c r="BA599" s="1" t="str">
        <f t="shared" si="938"/>
        <v/>
      </c>
      <c r="BB599" s="1" t="str">
        <f t="shared" si="939"/>
        <v/>
      </c>
    </row>
    <row r="600" spans="1:54" ht="12.75" customHeight="1">
      <c r="A600" s="178"/>
      <c r="B600" s="55">
        <v>35</v>
      </c>
      <c r="C600" s="55">
        <v>17</v>
      </c>
      <c r="D600" s="54" t="e">
        <f>VLOOKUP((B600*10)+4,'Llistat de jugadors'!$S$3:$AQ$322,25,0)</f>
        <v>#N/A</v>
      </c>
      <c r="E600" s="13"/>
      <c r="F600" s="13"/>
      <c r="G600" s="13"/>
      <c r="H600" s="55">
        <f t="shared" si="1009"/>
        <v>0</v>
      </c>
      <c r="I600" s="54">
        <f t="shared" si="1010"/>
        <v>0</v>
      </c>
      <c r="J600" s="54">
        <f t="shared" si="1011"/>
        <v>0</v>
      </c>
      <c r="K600" s="54">
        <f t="shared" si="1012"/>
        <v>0</v>
      </c>
      <c r="L600" s="54">
        <f t="shared" si="1013"/>
        <v>0</v>
      </c>
      <c r="M600" s="54">
        <f t="shared" si="1014"/>
        <v>0</v>
      </c>
      <c r="N600" s="54">
        <f t="shared" si="1015"/>
        <v>0</v>
      </c>
      <c r="O600" s="54">
        <f t="shared" si="1016"/>
        <v>0</v>
      </c>
      <c r="P600" s="55">
        <v>35</v>
      </c>
      <c r="Q600" s="54" t="e">
        <f t="shared" si="1017"/>
        <v>#N/A</v>
      </c>
      <c r="R600" s="12"/>
      <c r="S600" s="12"/>
      <c r="T600" s="12"/>
      <c r="U600" s="54">
        <f t="shared" si="1018"/>
        <v>0</v>
      </c>
      <c r="V600" s="54">
        <f t="shared" si="1019"/>
        <v>0</v>
      </c>
      <c r="W600" s="54">
        <f t="shared" si="1020"/>
        <v>0</v>
      </c>
      <c r="X600" s="54">
        <f t="shared" si="1021"/>
        <v>0</v>
      </c>
      <c r="Y600" s="54">
        <f t="shared" si="1022"/>
        <v>0</v>
      </c>
      <c r="Z600" s="54">
        <f t="shared" si="1023"/>
        <v>0</v>
      </c>
      <c r="AA600" s="54">
        <f t="shared" si="1024"/>
        <v>0</v>
      </c>
      <c r="AB600" s="54">
        <f t="shared" si="1025"/>
        <v>0</v>
      </c>
      <c r="AC600" s="55">
        <v>35</v>
      </c>
      <c r="AD600" s="54" t="e">
        <f t="shared" si="988"/>
        <v>#N/A</v>
      </c>
      <c r="AE600" s="12"/>
      <c r="AF600" s="12"/>
      <c r="AG600" s="12"/>
      <c r="AH600" s="54">
        <f t="shared" si="1026"/>
        <v>0</v>
      </c>
      <c r="AI600" s="54">
        <f t="shared" si="1027"/>
        <v>0</v>
      </c>
      <c r="AJ600" s="54">
        <f t="shared" si="1028"/>
        <v>0</v>
      </c>
      <c r="AK600" s="54">
        <f t="shared" si="1029"/>
        <v>0</v>
      </c>
      <c r="AL600" s="54">
        <f t="shared" si="1030"/>
        <v>0</v>
      </c>
      <c r="AM600" s="54">
        <f t="shared" si="1031"/>
        <v>0</v>
      </c>
      <c r="AN600" s="54">
        <f t="shared" si="1032"/>
        <v>0</v>
      </c>
      <c r="AO600" s="54">
        <f t="shared" si="1033"/>
        <v>0</v>
      </c>
      <c r="AP600" s="54">
        <f t="shared" si="1034"/>
        <v>0</v>
      </c>
      <c r="AQ600" s="54" t="e">
        <f t="shared" si="1035"/>
        <v>#DIV/0!</v>
      </c>
      <c r="AR600" s="58">
        <f t="shared" si="1036"/>
        <v>0</v>
      </c>
      <c r="AS600" s="1">
        <f t="shared" si="1037"/>
        <v>0</v>
      </c>
      <c r="AT600" s="1">
        <f t="shared" si="1038"/>
        <v>0</v>
      </c>
      <c r="AU600" s="1">
        <f t="shared" si="1039"/>
        <v>0</v>
      </c>
      <c r="AV600" s="1">
        <f t="shared" si="1040"/>
        <v>0</v>
      </c>
      <c r="AW600" s="1">
        <f t="shared" si="1041"/>
        <v>0</v>
      </c>
      <c r="AX600" s="1">
        <f t="shared" si="1042"/>
        <v>0</v>
      </c>
      <c r="AY600" s="1" t="str">
        <f t="shared" si="936"/>
        <v/>
      </c>
      <c r="AZ600" s="1" t="b">
        <f t="shared" si="937"/>
        <v>1</v>
      </c>
      <c r="BA600" s="1" t="str">
        <f t="shared" si="938"/>
        <v/>
      </c>
      <c r="BB600" s="1" t="str">
        <f t="shared" si="939"/>
        <v/>
      </c>
    </row>
    <row r="601" spans="1:54" ht="12.75" customHeight="1">
      <c r="A601" s="178"/>
      <c r="B601" s="55">
        <v>36</v>
      </c>
      <c r="C601" s="55">
        <v>18</v>
      </c>
      <c r="D601" s="54" t="e">
        <f>VLOOKUP((B601*10)+4,'Llistat de jugadors'!$S$3:$AQ$322,25,0)</f>
        <v>#N/A</v>
      </c>
      <c r="E601" s="13"/>
      <c r="F601" s="13"/>
      <c r="G601" s="13"/>
      <c r="H601" s="55">
        <f t="shared" si="1009"/>
        <v>0</v>
      </c>
      <c r="I601" s="54">
        <f t="shared" si="1010"/>
        <v>0</v>
      </c>
      <c r="J601" s="54">
        <f t="shared" si="1011"/>
        <v>0</v>
      </c>
      <c r="K601" s="54">
        <f t="shared" si="1012"/>
        <v>0</v>
      </c>
      <c r="L601" s="54">
        <f t="shared" si="1013"/>
        <v>0</v>
      </c>
      <c r="M601" s="54">
        <f t="shared" si="1014"/>
        <v>0</v>
      </c>
      <c r="N601" s="54">
        <f t="shared" si="1015"/>
        <v>0</v>
      </c>
      <c r="O601" s="54">
        <f t="shared" si="1016"/>
        <v>0</v>
      </c>
      <c r="P601" s="55">
        <v>36</v>
      </c>
      <c r="Q601" s="54" t="e">
        <f t="shared" si="1017"/>
        <v>#N/A</v>
      </c>
      <c r="R601" s="12"/>
      <c r="S601" s="12"/>
      <c r="T601" s="12"/>
      <c r="U601" s="54">
        <f t="shared" si="1018"/>
        <v>0</v>
      </c>
      <c r="V601" s="54">
        <f t="shared" si="1019"/>
        <v>0</v>
      </c>
      <c r="W601" s="54">
        <f t="shared" si="1020"/>
        <v>0</v>
      </c>
      <c r="X601" s="54">
        <f t="shared" si="1021"/>
        <v>0</v>
      </c>
      <c r="Y601" s="54">
        <f t="shared" si="1022"/>
        <v>0</v>
      </c>
      <c r="Z601" s="54">
        <f t="shared" si="1023"/>
        <v>0</v>
      </c>
      <c r="AA601" s="54">
        <f t="shared" si="1024"/>
        <v>0</v>
      </c>
      <c r="AB601" s="54">
        <f t="shared" si="1025"/>
        <v>0</v>
      </c>
      <c r="AC601" s="55">
        <v>36</v>
      </c>
      <c r="AD601" s="54" t="e">
        <f t="shared" si="988"/>
        <v>#N/A</v>
      </c>
      <c r="AE601" s="12"/>
      <c r="AF601" s="12"/>
      <c r="AG601" s="12"/>
      <c r="AH601" s="54">
        <f t="shared" si="1026"/>
        <v>0</v>
      </c>
      <c r="AI601" s="54">
        <f t="shared" si="1027"/>
        <v>0</v>
      </c>
      <c r="AJ601" s="54">
        <f t="shared" si="1028"/>
        <v>0</v>
      </c>
      <c r="AK601" s="54">
        <f t="shared" si="1029"/>
        <v>0</v>
      </c>
      <c r="AL601" s="54">
        <f t="shared" si="1030"/>
        <v>0</v>
      </c>
      <c r="AM601" s="54">
        <f t="shared" si="1031"/>
        <v>0</v>
      </c>
      <c r="AN601" s="54">
        <f t="shared" si="1032"/>
        <v>0</v>
      </c>
      <c r="AO601" s="54">
        <f t="shared" si="1033"/>
        <v>0</v>
      </c>
      <c r="AP601" s="54">
        <f t="shared" si="1034"/>
        <v>0</v>
      </c>
      <c r="AQ601" s="54" t="e">
        <f t="shared" si="1035"/>
        <v>#DIV/0!</v>
      </c>
      <c r="AR601" s="58">
        <f t="shared" si="1036"/>
        <v>0</v>
      </c>
      <c r="AS601" s="1">
        <f t="shared" si="1037"/>
        <v>0</v>
      </c>
      <c r="AT601" s="1">
        <f t="shared" si="1038"/>
        <v>0</v>
      </c>
      <c r="AU601" s="1">
        <f t="shared" si="1039"/>
        <v>0</v>
      </c>
      <c r="AV601" s="1">
        <f t="shared" si="1040"/>
        <v>0</v>
      </c>
      <c r="AW601" s="1">
        <f t="shared" si="1041"/>
        <v>0</v>
      </c>
      <c r="AX601" s="1">
        <f t="shared" si="1042"/>
        <v>0</v>
      </c>
      <c r="AY601" s="1" t="str">
        <f t="shared" si="936"/>
        <v/>
      </c>
      <c r="AZ601" s="1" t="b">
        <f t="shared" si="937"/>
        <v>1</v>
      </c>
      <c r="BA601" s="1" t="str">
        <f t="shared" si="938"/>
        <v/>
      </c>
      <c r="BB601" s="1" t="str">
        <f t="shared" si="939"/>
        <v/>
      </c>
    </row>
    <row r="602" spans="1:54" ht="12.75" customHeight="1">
      <c r="A602" s="178"/>
      <c r="B602" s="55">
        <v>37</v>
      </c>
      <c r="C602" s="55"/>
      <c r="D602" s="54" t="e">
        <f>VLOOKUP((B602*10)+4,'Llistat de jugadors'!$S$3:$AQ$322,25,0)</f>
        <v>#N/A</v>
      </c>
      <c r="E602" s="13"/>
      <c r="F602" s="13"/>
      <c r="G602" s="13"/>
      <c r="H602" s="55">
        <f t="shared" si="1009"/>
        <v>0</v>
      </c>
      <c r="I602" s="54">
        <f t="shared" si="1010"/>
        <v>0</v>
      </c>
      <c r="J602" s="54">
        <f t="shared" si="1011"/>
        <v>0</v>
      </c>
      <c r="K602" s="54">
        <f t="shared" si="1012"/>
        <v>0</v>
      </c>
      <c r="L602" s="54">
        <f t="shared" si="1013"/>
        <v>0</v>
      </c>
      <c r="M602" s="54">
        <f t="shared" si="1014"/>
        <v>0</v>
      </c>
      <c r="N602" s="54">
        <f t="shared" si="1015"/>
        <v>0</v>
      </c>
      <c r="O602" s="54">
        <f t="shared" si="1016"/>
        <v>0</v>
      </c>
      <c r="P602" s="55">
        <v>37</v>
      </c>
      <c r="Q602" s="54" t="e">
        <f t="shared" si="1017"/>
        <v>#N/A</v>
      </c>
      <c r="R602" s="12"/>
      <c r="S602" s="12"/>
      <c r="T602" s="12"/>
      <c r="U602" s="54">
        <f t="shared" si="1018"/>
        <v>0</v>
      </c>
      <c r="V602" s="54">
        <f t="shared" si="1019"/>
        <v>0</v>
      </c>
      <c r="W602" s="54">
        <f t="shared" si="1020"/>
        <v>0</v>
      </c>
      <c r="X602" s="54">
        <f t="shared" si="1021"/>
        <v>0</v>
      </c>
      <c r="Y602" s="54">
        <f t="shared" si="1022"/>
        <v>0</v>
      </c>
      <c r="Z602" s="54">
        <f t="shared" si="1023"/>
        <v>0</v>
      </c>
      <c r="AA602" s="54">
        <f t="shared" si="1024"/>
        <v>0</v>
      </c>
      <c r="AB602" s="54">
        <f t="shared" si="1025"/>
        <v>0</v>
      </c>
      <c r="AC602" s="55">
        <v>37</v>
      </c>
      <c r="AD602" s="54" t="e">
        <f t="shared" si="988"/>
        <v>#N/A</v>
      </c>
      <c r="AE602" s="12"/>
      <c r="AF602" s="12"/>
      <c r="AG602" s="12"/>
      <c r="AH602" s="54">
        <f t="shared" si="1026"/>
        <v>0</v>
      </c>
      <c r="AI602" s="54">
        <f t="shared" si="1027"/>
        <v>0</v>
      </c>
      <c r="AJ602" s="54">
        <f t="shared" si="1028"/>
        <v>0</v>
      </c>
      <c r="AK602" s="54">
        <f t="shared" si="1029"/>
        <v>0</v>
      </c>
      <c r="AL602" s="54">
        <f t="shared" si="1030"/>
        <v>0</v>
      </c>
      <c r="AM602" s="54">
        <f t="shared" si="1031"/>
        <v>0</v>
      </c>
      <c r="AN602" s="54">
        <f t="shared" si="1032"/>
        <v>0</v>
      </c>
      <c r="AO602" s="54">
        <f t="shared" si="1033"/>
        <v>0</v>
      </c>
      <c r="AP602" s="54">
        <f t="shared" si="1034"/>
        <v>0</v>
      </c>
      <c r="AQ602" s="54" t="e">
        <f t="shared" si="1035"/>
        <v>#DIV/0!</v>
      </c>
      <c r="AR602" s="58">
        <f t="shared" si="1036"/>
        <v>0</v>
      </c>
      <c r="AS602" s="1">
        <f t="shared" si="1037"/>
        <v>0</v>
      </c>
      <c r="AT602" s="1">
        <f t="shared" si="1038"/>
        <v>0</v>
      </c>
      <c r="AU602" s="1">
        <f t="shared" si="1039"/>
        <v>0</v>
      </c>
      <c r="AV602" s="1">
        <f t="shared" si="1040"/>
        <v>0</v>
      </c>
      <c r="AW602" s="1">
        <f t="shared" si="1041"/>
        <v>0</v>
      </c>
      <c r="AX602" s="1">
        <f t="shared" si="1042"/>
        <v>0</v>
      </c>
      <c r="AY602" s="1" t="str">
        <f t="shared" si="936"/>
        <v/>
      </c>
      <c r="AZ602" s="1" t="b">
        <f t="shared" si="937"/>
        <v>1</v>
      </c>
      <c r="BA602" s="1" t="str">
        <f t="shared" si="938"/>
        <v/>
      </c>
      <c r="BB602" s="1" t="str">
        <f t="shared" si="939"/>
        <v/>
      </c>
    </row>
    <row r="603" spans="1:54" ht="12.75" customHeight="1">
      <c r="A603" s="178"/>
      <c r="B603" s="55">
        <v>38</v>
      </c>
      <c r="C603" s="55"/>
      <c r="D603" s="54" t="e">
        <f>VLOOKUP((B603*10)+4,'Llistat de jugadors'!$S$3:$AQ$322,25,0)</f>
        <v>#N/A</v>
      </c>
      <c r="E603" s="13"/>
      <c r="F603" s="13"/>
      <c r="G603" s="13"/>
      <c r="H603" s="55">
        <f t="shared" si="1009"/>
        <v>0</v>
      </c>
      <c r="I603" s="54">
        <f t="shared" si="1010"/>
        <v>0</v>
      </c>
      <c r="J603" s="54">
        <f t="shared" si="1011"/>
        <v>0</v>
      </c>
      <c r="K603" s="54">
        <f t="shared" si="1012"/>
        <v>0</v>
      </c>
      <c r="L603" s="54">
        <f t="shared" si="1013"/>
        <v>0</v>
      </c>
      <c r="M603" s="54">
        <f t="shared" si="1014"/>
        <v>0</v>
      </c>
      <c r="N603" s="54">
        <f t="shared" si="1015"/>
        <v>0</v>
      </c>
      <c r="O603" s="54">
        <f t="shared" si="1016"/>
        <v>0</v>
      </c>
      <c r="P603" s="55">
        <v>38</v>
      </c>
      <c r="Q603" s="54" t="e">
        <f t="shared" si="1017"/>
        <v>#N/A</v>
      </c>
      <c r="R603" s="12"/>
      <c r="S603" s="12"/>
      <c r="T603" s="12"/>
      <c r="U603" s="54">
        <f t="shared" si="1018"/>
        <v>0</v>
      </c>
      <c r="V603" s="54">
        <f t="shared" si="1019"/>
        <v>0</v>
      </c>
      <c r="W603" s="54">
        <f t="shared" si="1020"/>
        <v>0</v>
      </c>
      <c r="X603" s="54">
        <f t="shared" si="1021"/>
        <v>0</v>
      </c>
      <c r="Y603" s="54">
        <f t="shared" si="1022"/>
        <v>0</v>
      </c>
      <c r="Z603" s="54">
        <f t="shared" si="1023"/>
        <v>0</v>
      </c>
      <c r="AA603" s="54">
        <f t="shared" si="1024"/>
        <v>0</v>
      </c>
      <c r="AB603" s="54">
        <f t="shared" si="1025"/>
        <v>0</v>
      </c>
      <c r="AC603" s="55">
        <v>38</v>
      </c>
      <c r="AD603" s="54" t="e">
        <f t="shared" si="988"/>
        <v>#N/A</v>
      </c>
      <c r="AE603" s="12"/>
      <c r="AF603" s="12"/>
      <c r="AG603" s="12"/>
      <c r="AH603" s="54">
        <f t="shared" si="1026"/>
        <v>0</v>
      </c>
      <c r="AI603" s="54">
        <f t="shared" si="1027"/>
        <v>0</v>
      </c>
      <c r="AJ603" s="54">
        <f t="shared" si="1028"/>
        <v>0</v>
      </c>
      <c r="AK603" s="54">
        <f t="shared" si="1029"/>
        <v>0</v>
      </c>
      <c r="AL603" s="54">
        <f t="shared" si="1030"/>
        <v>0</v>
      </c>
      <c r="AM603" s="54">
        <f t="shared" si="1031"/>
        <v>0</v>
      </c>
      <c r="AN603" s="54">
        <f t="shared" si="1032"/>
        <v>0</v>
      </c>
      <c r="AO603" s="54">
        <f t="shared" si="1033"/>
        <v>0</v>
      </c>
      <c r="AP603" s="54">
        <f t="shared" si="1034"/>
        <v>0</v>
      </c>
      <c r="AQ603" s="54" t="e">
        <f t="shared" si="1035"/>
        <v>#DIV/0!</v>
      </c>
      <c r="AR603" s="58">
        <f t="shared" si="1036"/>
        <v>0</v>
      </c>
      <c r="AS603" s="1">
        <f t="shared" si="1037"/>
        <v>0</v>
      </c>
      <c r="AT603" s="1">
        <f t="shared" si="1038"/>
        <v>0</v>
      </c>
      <c r="AU603" s="1">
        <f t="shared" si="1039"/>
        <v>0</v>
      </c>
      <c r="AV603" s="1">
        <f t="shared" si="1040"/>
        <v>0</v>
      </c>
      <c r="AW603" s="1">
        <f t="shared" si="1041"/>
        <v>0</v>
      </c>
      <c r="AX603" s="1">
        <f t="shared" si="1042"/>
        <v>0</v>
      </c>
      <c r="AY603" s="1" t="str">
        <f t="shared" si="936"/>
        <v/>
      </c>
      <c r="AZ603" s="1" t="b">
        <f t="shared" si="937"/>
        <v>1</v>
      </c>
      <c r="BA603" s="1" t="str">
        <f t="shared" si="938"/>
        <v/>
      </c>
      <c r="BB603" s="1" t="str">
        <f t="shared" si="939"/>
        <v/>
      </c>
    </row>
    <row r="604" spans="1:54" ht="12.75" customHeight="1">
      <c r="A604" s="178"/>
      <c r="B604" s="55">
        <v>39</v>
      </c>
      <c r="C604" s="55"/>
      <c r="D604" s="54" t="e">
        <f>VLOOKUP((B604*10)+4,'Llistat de jugadors'!$S$3:$AQ$322,25,0)</f>
        <v>#N/A</v>
      </c>
      <c r="E604" s="13"/>
      <c r="F604" s="13"/>
      <c r="G604" s="13"/>
      <c r="H604" s="55">
        <f t="shared" si="1009"/>
        <v>0</v>
      </c>
      <c r="I604" s="54">
        <f t="shared" si="1010"/>
        <v>0</v>
      </c>
      <c r="J604" s="54">
        <f t="shared" si="1011"/>
        <v>0</v>
      </c>
      <c r="K604" s="54">
        <f t="shared" si="1012"/>
        <v>0</v>
      </c>
      <c r="L604" s="54">
        <f t="shared" si="1013"/>
        <v>0</v>
      </c>
      <c r="M604" s="54">
        <f t="shared" si="1014"/>
        <v>0</v>
      </c>
      <c r="N604" s="54">
        <f t="shared" si="1015"/>
        <v>0</v>
      </c>
      <c r="O604" s="54">
        <f t="shared" si="1016"/>
        <v>0</v>
      </c>
      <c r="P604" s="55">
        <v>39</v>
      </c>
      <c r="Q604" s="54" t="e">
        <f t="shared" si="1017"/>
        <v>#N/A</v>
      </c>
      <c r="R604" s="12"/>
      <c r="S604" s="12"/>
      <c r="T604" s="12"/>
      <c r="U604" s="54">
        <f t="shared" si="1018"/>
        <v>0</v>
      </c>
      <c r="V604" s="54">
        <f t="shared" si="1019"/>
        <v>0</v>
      </c>
      <c r="W604" s="54">
        <f t="shared" si="1020"/>
        <v>0</v>
      </c>
      <c r="X604" s="54">
        <f t="shared" si="1021"/>
        <v>0</v>
      </c>
      <c r="Y604" s="54">
        <f t="shared" si="1022"/>
        <v>0</v>
      </c>
      <c r="Z604" s="54">
        <f t="shared" si="1023"/>
        <v>0</v>
      </c>
      <c r="AA604" s="54">
        <f t="shared" si="1024"/>
        <v>0</v>
      </c>
      <c r="AB604" s="54">
        <f t="shared" si="1025"/>
        <v>0</v>
      </c>
      <c r="AC604" s="55">
        <v>39</v>
      </c>
      <c r="AD604" s="54" t="e">
        <f t="shared" si="988"/>
        <v>#N/A</v>
      </c>
      <c r="AE604" s="12"/>
      <c r="AF604" s="12"/>
      <c r="AG604" s="12"/>
      <c r="AH604" s="54">
        <f t="shared" si="1026"/>
        <v>0</v>
      </c>
      <c r="AI604" s="54">
        <f t="shared" si="1027"/>
        <v>0</v>
      </c>
      <c r="AJ604" s="54">
        <f t="shared" si="1028"/>
        <v>0</v>
      </c>
      <c r="AK604" s="54">
        <f t="shared" si="1029"/>
        <v>0</v>
      </c>
      <c r="AL604" s="54">
        <f t="shared" si="1030"/>
        <v>0</v>
      </c>
      <c r="AM604" s="54">
        <f t="shared" si="1031"/>
        <v>0</v>
      </c>
      <c r="AN604" s="54">
        <f t="shared" si="1032"/>
        <v>0</v>
      </c>
      <c r="AO604" s="54">
        <f t="shared" si="1033"/>
        <v>0</v>
      </c>
      <c r="AP604" s="54">
        <f t="shared" si="1034"/>
        <v>0</v>
      </c>
      <c r="AQ604" s="54" t="e">
        <f t="shared" si="1035"/>
        <v>#DIV/0!</v>
      </c>
      <c r="AR604" s="58">
        <f t="shared" si="1036"/>
        <v>0</v>
      </c>
      <c r="AS604" s="1">
        <f t="shared" si="1037"/>
        <v>0</v>
      </c>
      <c r="AT604" s="1">
        <f t="shared" si="1038"/>
        <v>0</v>
      </c>
      <c r="AU604" s="1">
        <f t="shared" si="1039"/>
        <v>0</v>
      </c>
      <c r="AV604" s="1">
        <f t="shared" si="1040"/>
        <v>0</v>
      </c>
      <c r="AW604" s="1">
        <f t="shared" si="1041"/>
        <v>0</v>
      </c>
      <c r="AX604" s="1">
        <f t="shared" si="1042"/>
        <v>0</v>
      </c>
      <c r="AY604" s="1" t="str">
        <f t="shared" si="936"/>
        <v/>
      </c>
      <c r="AZ604" s="1" t="b">
        <f t="shared" si="937"/>
        <v>1</v>
      </c>
      <c r="BA604" s="1" t="str">
        <f t="shared" si="938"/>
        <v/>
      </c>
      <c r="BB604" s="1" t="str">
        <f t="shared" si="939"/>
        <v/>
      </c>
    </row>
    <row r="605" spans="1:54" ht="12.75" customHeight="1">
      <c r="A605" s="179"/>
      <c r="B605" s="55">
        <v>40</v>
      </c>
      <c r="C605" s="55"/>
      <c r="D605" s="54" t="e">
        <f>VLOOKUP((B605*10)+4,'Llistat de jugadors'!$S$3:$AQ$322,25,0)</f>
        <v>#N/A</v>
      </c>
      <c r="E605" s="13"/>
      <c r="F605" s="13"/>
      <c r="G605" s="13"/>
      <c r="H605" s="55">
        <f t="shared" si="1009"/>
        <v>0</v>
      </c>
      <c r="I605" s="54">
        <f t="shared" si="1010"/>
        <v>0</v>
      </c>
      <c r="J605" s="54">
        <f t="shared" si="1011"/>
        <v>0</v>
      </c>
      <c r="K605" s="54">
        <f t="shared" si="1012"/>
        <v>0</v>
      </c>
      <c r="L605" s="54">
        <f t="shared" si="1013"/>
        <v>0</v>
      </c>
      <c r="M605" s="54">
        <f t="shared" si="1014"/>
        <v>0</v>
      </c>
      <c r="N605" s="54">
        <f t="shared" si="1015"/>
        <v>0</v>
      </c>
      <c r="O605" s="54">
        <f t="shared" si="1016"/>
        <v>0</v>
      </c>
      <c r="P605" s="55">
        <v>40</v>
      </c>
      <c r="Q605" s="54" t="e">
        <f t="shared" si="1017"/>
        <v>#N/A</v>
      </c>
      <c r="R605" s="12"/>
      <c r="S605" s="12"/>
      <c r="T605" s="12"/>
      <c r="U605" s="54">
        <f t="shared" si="1018"/>
        <v>0</v>
      </c>
      <c r="V605" s="54">
        <f t="shared" si="1019"/>
        <v>0</v>
      </c>
      <c r="W605" s="54">
        <f t="shared" si="1020"/>
        <v>0</v>
      </c>
      <c r="X605" s="54">
        <f t="shared" si="1021"/>
        <v>0</v>
      </c>
      <c r="Y605" s="54">
        <f t="shared" si="1022"/>
        <v>0</v>
      </c>
      <c r="Z605" s="54">
        <f t="shared" si="1023"/>
        <v>0</v>
      </c>
      <c r="AA605" s="54">
        <f t="shared" si="1024"/>
        <v>0</v>
      </c>
      <c r="AB605" s="54">
        <f t="shared" si="1025"/>
        <v>0</v>
      </c>
      <c r="AC605" s="55">
        <v>40</v>
      </c>
      <c r="AD605" s="54" t="e">
        <f t="shared" si="988"/>
        <v>#N/A</v>
      </c>
      <c r="AE605" s="12"/>
      <c r="AF605" s="12"/>
      <c r="AG605" s="12"/>
      <c r="AH605" s="54">
        <f t="shared" si="1026"/>
        <v>0</v>
      </c>
      <c r="AI605" s="54">
        <f t="shared" si="1027"/>
        <v>0</v>
      </c>
      <c r="AJ605" s="54">
        <f t="shared" si="1028"/>
        <v>0</v>
      </c>
      <c r="AK605" s="54">
        <f t="shared" si="1029"/>
        <v>0</v>
      </c>
      <c r="AL605" s="54">
        <f t="shared" si="1030"/>
        <v>0</v>
      </c>
      <c r="AM605" s="54">
        <f t="shared" si="1031"/>
        <v>0</v>
      </c>
      <c r="AN605" s="54">
        <f t="shared" si="1032"/>
        <v>0</v>
      </c>
      <c r="AO605" s="54">
        <f t="shared" si="1033"/>
        <v>0</v>
      </c>
      <c r="AP605" s="54">
        <f t="shared" si="1034"/>
        <v>0</v>
      </c>
      <c r="AQ605" s="54" t="e">
        <f t="shared" si="1035"/>
        <v>#DIV/0!</v>
      </c>
      <c r="AR605" s="58">
        <f t="shared" si="1036"/>
        <v>0</v>
      </c>
      <c r="AS605" s="1">
        <f t="shared" si="1037"/>
        <v>0</v>
      </c>
      <c r="AT605" s="1">
        <f t="shared" si="1038"/>
        <v>0</v>
      </c>
      <c r="AU605" s="1">
        <f t="shared" si="1039"/>
        <v>0</v>
      </c>
      <c r="AV605" s="1">
        <f t="shared" si="1040"/>
        <v>0</v>
      </c>
      <c r="AW605" s="1">
        <f t="shared" si="1041"/>
        <v>0</v>
      </c>
      <c r="AX605" s="1">
        <f t="shared" si="1042"/>
        <v>0</v>
      </c>
      <c r="AY605" s="1" t="str">
        <f t="shared" si="936"/>
        <v/>
      </c>
      <c r="AZ605" s="1" t="b">
        <f t="shared" si="937"/>
        <v>1</v>
      </c>
      <c r="BA605" s="1" t="str">
        <f t="shared" si="938"/>
        <v/>
      </c>
      <c r="BB605" s="1" t="str">
        <f t="shared" si="939"/>
        <v/>
      </c>
    </row>
    <row r="606" spans="1:54" ht="59.25">
      <c r="A606" s="62"/>
      <c r="B606" s="52"/>
      <c r="C606" s="52"/>
      <c r="D606" s="52"/>
      <c r="E606" s="54"/>
      <c r="F606" s="54"/>
      <c r="G606" s="54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4"/>
      <c r="S606" s="54"/>
      <c r="T606" s="54"/>
      <c r="U606" s="52"/>
      <c r="V606" s="54"/>
      <c r="W606" s="52"/>
      <c r="X606" s="52"/>
      <c r="Y606" s="52"/>
      <c r="Z606" s="52"/>
      <c r="AA606" s="52"/>
      <c r="AB606" s="52"/>
      <c r="AC606" s="52"/>
      <c r="AD606" s="52"/>
      <c r="AE606" s="54"/>
      <c r="AF606" s="54"/>
      <c r="AG606" s="54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7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ht="59.25">
      <c r="A607" s="56"/>
      <c r="B607" s="51" t="s">
        <v>312</v>
      </c>
      <c r="C607" s="51"/>
      <c r="D607" s="192">
        <v>1</v>
      </c>
      <c r="E607" s="192"/>
      <c r="F607" s="192"/>
      <c r="G607" s="192"/>
      <c r="H607" s="192"/>
      <c r="I607" s="131"/>
      <c r="J607" s="131"/>
      <c r="K607" s="131"/>
      <c r="L607" s="131"/>
      <c r="M607" s="131"/>
      <c r="N607" s="131"/>
      <c r="O607" s="52"/>
      <c r="P607" s="192">
        <v>2</v>
      </c>
      <c r="Q607" s="192"/>
      <c r="R607" s="192"/>
      <c r="S607" s="192"/>
      <c r="T607" s="192"/>
      <c r="U607" s="192"/>
      <c r="V607" s="54"/>
      <c r="W607" s="53"/>
      <c r="X607" s="53"/>
      <c r="Y607" s="53"/>
      <c r="Z607" s="52"/>
      <c r="AA607" s="52"/>
      <c r="AB607" s="52"/>
      <c r="AC607" s="192">
        <v>3</v>
      </c>
      <c r="AD607" s="192"/>
      <c r="AE607" s="192"/>
      <c r="AF607" s="192"/>
      <c r="AG607" s="192"/>
      <c r="AH607" s="19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7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spans="1:54">
      <c r="A608" s="180"/>
      <c r="B608" s="183" t="s">
        <v>313</v>
      </c>
      <c r="C608" s="181" t="s">
        <v>314</v>
      </c>
      <c r="D608" s="183" t="s">
        <v>334</v>
      </c>
      <c r="E608" s="193" t="s">
        <v>316</v>
      </c>
      <c r="F608" s="193"/>
      <c r="G608" s="193"/>
      <c r="H608" s="193"/>
      <c r="I608" s="129"/>
      <c r="J608" s="129"/>
      <c r="K608" s="129"/>
      <c r="L608" s="54"/>
      <c r="M608" s="54"/>
      <c r="N608" s="54"/>
      <c r="O608" s="54"/>
      <c r="P608" s="183" t="s">
        <v>313</v>
      </c>
      <c r="Q608" s="183" t="s">
        <v>334</v>
      </c>
      <c r="R608" s="183" t="s">
        <v>316</v>
      </c>
      <c r="S608" s="183"/>
      <c r="T608" s="183"/>
      <c r="U608" s="183"/>
      <c r="V608" s="54">
        <f t="shared" si="1008"/>
        <v>0</v>
      </c>
      <c r="W608" s="54"/>
      <c r="X608" s="54"/>
      <c r="Y608" s="54"/>
      <c r="Z608" s="54"/>
      <c r="AA608" s="54"/>
      <c r="AB608" s="54"/>
      <c r="AC608" s="183" t="s">
        <v>313</v>
      </c>
      <c r="AD608" s="183" t="s">
        <v>334</v>
      </c>
      <c r="AE608" s="183" t="s">
        <v>316</v>
      </c>
      <c r="AF608" s="183"/>
      <c r="AG608" s="183"/>
      <c r="AH608" s="183"/>
      <c r="AI608" s="54"/>
      <c r="AJ608" s="54"/>
      <c r="AK608" s="54"/>
      <c r="AL608" s="54"/>
      <c r="AM608" s="54"/>
      <c r="AN608" s="54"/>
      <c r="AO608" s="54"/>
      <c r="AP608" s="54"/>
      <c r="AQ608" s="54"/>
      <c r="AR608" s="58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>
      <c r="A609" s="180"/>
      <c r="B609" s="183"/>
      <c r="C609" s="182"/>
      <c r="D609" s="183"/>
      <c r="E609" s="130">
        <v>1</v>
      </c>
      <c r="F609" s="130">
        <v>2</v>
      </c>
      <c r="G609" s="130">
        <v>3</v>
      </c>
      <c r="H609" s="129" t="s">
        <v>318</v>
      </c>
      <c r="I609" s="129"/>
      <c r="J609" s="129"/>
      <c r="K609" s="129"/>
      <c r="L609" s="54"/>
      <c r="M609" s="54"/>
      <c r="N609" s="54"/>
      <c r="O609" s="54"/>
      <c r="P609" s="183"/>
      <c r="Q609" s="183"/>
      <c r="R609" s="129">
        <v>1</v>
      </c>
      <c r="S609" s="129">
        <v>2</v>
      </c>
      <c r="T609" s="129">
        <v>3</v>
      </c>
      <c r="U609" s="129" t="s">
        <v>318</v>
      </c>
      <c r="V609" s="54">
        <f t="shared" si="1008"/>
        <v>0</v>
      </c>
      <c r="W609" s="54"/>
      <c r="X609" s="54"/>
      <c r="Y609" s="54"/>
      <c r="Z609" s="54"/>
      <c r="AA609" s="54"/>
      <c r="AB609" s="54"/>
      <c r="AC609" s="183"/>
      <c r="AD609" s="183"/>
      <c r="AE609" s="129">
        <v>1</v>
      </c>
      <c r="AF609" s="129">
        <v>2</v>
      </c>
      <c r="AG609" s="129">
        <v>3</v>
      </c>
      <c r="AH609" s="129" t="s">
        <v>318</v>
      </c>
      <c r="AI609" s="54"/>
      <c r="AJ609" s="54"/>
      <c r="AK609" s="54"/>
      <c r="AL609" s="54"/>
      <c r="AM609" s="54"/>
      <c r="AN609" s="54"/>
      <c r="AO609" s="54"/>
      <c r="AP609" s="54"/>
      <c r="AQ609" s="54"/>
      <c r="AR609" s="58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ht="12.75" customHeight="1">
      <c r="A610" s="177" t="s">
        <v>335</v>
      </c>
      <c r="B610" s="55">
        <v>1</v>
      </c>
      <c r="C610" s="55">
        <v>1</v>
      </c>
      <c r="D610" s="54" t="e">
        <f>VLOOKUP((B610*10)+5,'Llistat de jugadors'!$S$3:$AQ$322,25,0)</f>
        <v>#N/A</v>
      </c>
      <c r="E610" s="12"/>
      <c r="F610" s="12"/>
      <c r="G610" s="12"/>
      <c r="H610" s="55">
        <f t="shared" ref="H610:H639" si="1043">E610+F610+G610</f>
        <v>0</v>
      </c>
      <c r="I610" s="54">
        <f t="shared" ref="I610:I639" si="1044">COUNTIF(E610:G610,10)</f>
        <v>0</v>
      </c>
      <c r="J610" s="54">
        <f t="shared" ref="J610:J639" si="1045">COUNTIF(E610:G610,6)</f>
        <v>0</v>
      </c>
      <c r="K610" s="54">
        <f t="shared" ref="K610:K639" si="1046">COUNTIF(E610:G610,4)</f>
        <v>0</v>
      </c>
      <c r="L610" s="54">
        <f t="shared" ref="L610:L639" si="1047">COUNTIF(E610:G610,3)</f>
        <v>0</v>
      </c>
      <c r="M610" s="54">
        <f t="shared" ref="M610:M639" si="1048">COUNTIF(E610:G610,2)</f>
        <v>0</v>
      </c>
      <c r="N610" s="54">
        <f t="shared" ref="N610:N639" si="1049">COUNTIF(E610:G610,1)</f>
        <v>0</v>
      </c>
      <c r="O610" s="54">
        <f t="shared" ref="O610:O639" si="1050">COUNTIF(E610:G610,0)</f>
        <v>0</v>
      </c>
      <c r="P610" s="55">
        <v>1</v>
      </c>
      <c r="Q610" s="54" t="e">
        <f t="shared" ref="Q610:Q649" si="1051">D610</f>
        <v>#N/A</v>
      </c>
      <c r="R610" s="12"/>
      <c r="S610" s="12"/>
      <c r="T610" s="12"/>
      <c r="U610" s="54">
        <f t="shared" ref="U610:U639" si="1052">R610+S610+T610</f>
        <v>0</v>
      </c>
      <c r="V610" s="54">
        <f t="shared" si="1008"/>
        <v>0</v>
      </c>
      <c r="W610" s="54">
        <f>COUNTIF($R$5:$T$5,6)</f>
        <v>0</v>
      </c>
      <c r="X610" s="54">
        <f>COUNTIF($R$5:$T$5,4)</f>
        <v>1</v>
      </c>
      <c r="Y610" s="54">
        <f t="shared" ref="Y610:Y639" si="1053">COUNTIF(R610:T610,3)</f>
        <v>0</v>
      </c>
      <c r="Z610" s="54">
        <f t="shared" ref="Z610:Z639" si="1054">COUNTIF(R610:T610,2)</f>
        <v>0</v>
      </c>
      <c r="AA610" s="54">
        <f t="shared" ref="AA610:AA639" si="1055">COUNTIF(R610:T610,1)</f>
        <v>0</v>
      </c>
      <c r="AB610" s="54">
        <f t="shared" ref="AB610:AB639" si="1056">COUNTIF(R610:T610,0)</f>
        <v>0</v>
      </c>
      <c r="AC610" s="55">
        <v>1</v>
      </c>
      <c r="AD610" s="54" t="e">
        <f t="shared" ref="AD610:AD649" si="1057">Q610</f>
        <v>#N/A</v>
      </c>
      <c r="AE610" s="12"/>
      <c r="AF610" s="12"/>
      <c r="AG610" s="12"/>
      <c r="AH610" s="54">
        <f t="shared" ref="AH610:AH639" si="1058">AE610+AF610+AG610</f>
        <v>0</v>
      </c>
      <c r="AI610" s="54">
        <f t="shared" ref="AI610:AI639" si="1059">COUNTIF(AE610:AG610,10)</f>
        <v>0</v>
      </c>
      <c r="AJ610" s="54">
        <f t="shared" ref="AJ610:AJ639" si="1060">COUNTIF(AE610:AG610,6)</f>
        <v>0</v>
      </c>
      <c r="AK610" s="54">
        <f t="shared" ref="AK610:AK639" si="1061">COUNTIF(AE610:AG610,4)</f>
        <v>0</v>
      </c>
      <c r="AL610" s="54">
        <f t="shared" ref="AL610:AL639" si="1062">COUNTIF(AE610:AG610,3)</f>
        <v>0</v>
      </c>
      <c r="AM610" s="54">
        <f t="shared" ref="AM610:AM639" si="1063">COUNTIF(AE610:AG610,2)</f>
        <v>0</v>
      </c>
      <c r="AN610" s="54">
        <f t="shared" ref="AN610:AN639" si="1064">COUNTIF(AE610:AG610,1)</f>
        <v>0</v>
      </c>
      <c r="AO610" s="54">
        <f t="shared" ref="AO610:AO639" si="1065">COUNTIF(AE610:AG610,0)</f>
        <v>0</v>
      </c>
      <c r="AP610" s="54">
        <f t="shared" ref="AP610:AP639" si="1066">H610+U610+AH610</f>
        <v>0</v>
      </c>
      <c r="AQ610" s="54" t="e">
        <f t="shared" ref="AQ610:AQ639" si="1067">AVERAGE(E610:G610,R610:T610,AE610:AG610)</f>
        <v>#DIV/0!</v>
      </c>
      <c r="AR610" s="58">
        <f t="shared" ref="AR610:AR639" si="1068">I610+V610+AI610</f>
        <v>0</v>
      </c>
      <c r="AS610" s="1">
        <f t="shared" ref="AS610:AS639" si="1069">J610+W610+AJ610</f>
        <v>0</v>
      </c>
      <c r="AT610" s="1">
        <f t="shared" ref="AT610:AT639" si="1070">K610+X610+AK610</f>
        <v>1</v>
      </c>
      <c r="AU610" s="1">
        <f t="shared" ref="AU610:AU639" si="1071">L610+Y610+AL610</f>
        <v>0</v>
      </c>
      <c r="AV610" s="1">
        <f t="shared" ref="AV610:AV639" si="1072">M610+Z610+AM610</f>
        <v>0</v>
      </c>
      <c r="AW610" s="1">
        <f t="shared" ref="AW610:AW639" si="1073">N610+AA610+AN610</f>
        <v>0</v>
      </c>
      <c r="AX610" s="1">
        <f t="shared" ref="AX610:AX639" si="1074">O610+AB610+AO610</f>
        <v>0</v>
      </c>
      <c r="AY610" s="1" t="str">
        <f t="shared" si="936"/>
        <v/>
      </c>
      <c r="AZ610" s="1" t="b">
        <f t="shared" si="937"/>
        <v>1</v>
      </c>
      <c r="BA610" s="1" t="str">
        <f t="shared" si="938"/>
        <v/>
      </c>
      <c r="BB610" s="1" t="str">
        <f t="shared" si="939"/>
        <v/>
      </c>
    </row>
    <row r="611" spans="1:54" ht="12.75" customHeight="1">
      <c r="A611" s="178"/>
      <c r="B611" s="55">
        <v>2</v>
      </c>
      <c r="C611" s="55">
        <v>2</v>
      </c>
      <c r="D611" s="54" t="e">
        <f>VLOOKUP((B611*10)+5,'Llistat de jugadors'!$S$3:$AQ$322,25,0)</f>
        <v>#N/A</v>
      </c>
      <c r="E611" s="12"/>
      <c r="F611" s="12"/>
      <c r="G611" s="12"/>
      <c r="H611" s="55">
        <f t="shared" si="1043"/>
        <v>0</v>
      </c>
      <c r="I611" s="54">
        <f t="shared" si="1044"/>
        <v>0</v>
      </c>
      <c r="J611" s="54">
        <f t="shared" si="1045"/>
        <v>0</v>
      </c>
      <c r="K611" s="54">
        <f t="shared" si="1046"/>
        <v>0</v>
      </c>
      <c r="L611" s="54">
        <f t="shared" si="1047"/>
        <v>0</v>
      </c>
      <c r="M611" s="54">
        <f t="shared" si="1048"/>
        <v>0</v>
      </c>
      <c r="N611" s="54">
        <f t="shared" si="1049"/>
        <v>0</v>
      </c>
      <c r="O611" s="54">
        <f t="shared" si="1050"/>
        <v>0</v>
      </c>
      <c r="P611" s="55">
        <v>2</v>
      </c>
      <c r="Q611" s="54" t="e">
        <f t="shared" si="1051"/>
        <v>#N/A</v>
      </c>
      <c r="R611" s="12"/>
      <c r="S611" s="12"/>
      <c r="T611" s="12"/>
      <c r="U611" s="54">
        <f t="shared" si="1052"/>
        <v>0</v>
      </c>
      <c r="V611" s="54">
        <f t="shared" si="1008"/>
        <v>0</v>
      </c>
      <c r="W611" s="54">
        <f t="shared" ref="W611:W639" si="1075">COUNTIF(R611:T611,6)</f>
        <v>0</v>
      </c>
      <c r="X611" s="54">
        <f t="shared" ref="X611:X639" si="1076">COUNTIF(R611:T611,4)</f>
        <v>0</v>
      </c>
      <c r="Y611" s="54">
        <f t="shared" si="1053"/>
        <v>0</v>
      </c>
      <c r="Z611" s="54">
        <f t="shared" si="1054"/>
        <v>0</v>
      </c>
      <c r="AA611" s="54">
        <f t="shared" si="1055"/>
        <v>0</v>
      </c>
      <c r="AB611" s="54">
        <f t="shared" si="1056"/>
        <v>0</v>
      </c>
      <c r="AC611" s="55">
        <v>2</v>
      </c>
      <c r="AD611" s="54" t="e">
        <f t="shared" si="1057"/>
        <v>#N/A</v>
      </c>
      <c r="AE611" s="12"/>
      <c r="AF611" s="12"/>
      <c r="AG611" s="12"/>
      <c r="AH611" s="54">
        <f t="shared" si="1058"/>
        <v>0</v>
      </c>
      <c r="AI611" s="54">
        <f t="shared" si="1059"/>
        <v>0</v>
      </c>
      <c r="AJ611" s="54">
        <f t="shared" si="1060"/>
        <v>0</v>
      </c>
      <c r="AK611" s="54">
        <f t="shared" si="1061"/>
        <v>0</v>
      </c>
      <c r="AL611" s="54">
        <f t="shared" si="1062"/>
        <v>0</v>
      </c>
      <c r="AM611" s="54">
        <f t="shared" si="1063"/>
        <v>0</v>
      </c>
      <c r="AN611" s="54">
        <f t="shared" si="1064"/>
        <v>0</v>
      </c>
      <c r="AO611" s="54">
        <f t="shared" si="1065"/>
        <v>0</v>
      </c>
      <c r="AP611" s="54">
        <f t="shared" si="1066"/>
        <v>0</v>
      </c>
      <c r="AQ611" s="54" t="e">
        <f t="shared" si="1067"/>
        <v>#DIV/0!</v>
      </c>
      <c r="AR611" s="58">
        <f t="shared" si="1068"/>
        <v>0</v>
      </c>
      <c r="AS611" s="1">
        <f t="shared" si="1069"/>
        <v>0</v>
      </c>
      <c r="AT611" s="1">
        <f t="shared" si="1070"/>
        <v>0</v>
      </c>
      <c r="AU611" s="1">
        <f t="shared" si="1071"/>
        <v>0</v>
      </c>
      <c r="AV611" s="1">
        <f t="shared" si="1072"/>
        <v>0</v>
      </c>
      <c r="AW611" s="1">
        <f t="shared" si="1073"/>
        <v>0</v>
      </c>
      <c r="AX611" s="1">
        <f t="shared" si="1074"/>
        <v>0</v>
      </c>
      <c r="AY611" s="1" t="str">
        <f t="shared" ref="AY611:AY674" si="1077">IF(AG611="","",AD611)</f>
        <v/>
      </c>
      <c r="AZ611" s="1" t="b">
        <f t="shared" ref="AZ611:AZ674" si="1078">ISERROR(D611)</f>
        <v>1</v>
      </c>
      <c r="BA611" s="1" t="str">
        <f t="shared" ref="BA611:BA674" si="1079">IF(AZ611,"",D611)</f>
        <v/>
      </c>
      <c r="BB611" s="1" t="str">
        <f t="shared" ref="BB611:BB674" si="1080">IF(AZ611,"",(9-(COUNTBLANK(E611:AG611))))</f>
        <v/>
      </c>
    </row>
    <row r="612" spans="1:54" ht="12.75" customHeight="1">
      <c r="A612" s="178"/>
      <c r="B612" s="55">
        <v>3</v>
      </c>
      <c r="C612" s="55">
        <v>3</v>
      </c>
      <c r="D612" s="54" t="e">
        <f>VLOOKUP((B612*10)+5,'Llistat de jugadors'!$S$3:$AQ$322,25,0)</f>
        <v>#N/A</v>
      </c>
      <c r="E612" s="12"/>
      <c r="F612" s="12"/>
      <c r="G612" s="12"/>
      <c r="H612" s="55">
        <f t="shared" si="1043"/>
        <v>0</v>
      </c>
      <c r="I612" s="54">
        <f t="shared" si="1044"/>
        <v>0</v>
      </c>
      <c r="J612" s="54">
        <f t="shared" si="1045"/>
        <v>0</v>
      </c>
      <c r="K612" s="54">
        <f t="shared" si="1046"/>
        <v>0</v>
      </c>
      <c r="L612" s="54">
        <f t="shared" si="1047"/>
        <v>0</v>
      </c>
      <c r="M612" s="54">
        <f t="shared" si="1048"/>
        <v>0</v>
      </c>
      <c r="N612" s="54">
        <f t="shared" si="1049"/>
        <v>0</v>
      </c>
      <c r="O612" s="54">
        <f t="shared" si="1050"/>
        <v>0</v>
      </c>
      <c r="P612" s="55">
        <v>3</v>
      </c>
      <c r="Q612" s="54" t="e">
        <f t="shared" si="1051"/>
        <v>#N/A</v>
      </c>
      <c r="R612" s="12"/>
      <c r="S612" s="12"/>
      <c r="T612" s="12"/>
      <c r="U612" s="54">
        <f t="shared" si="1052"/>
        <v>0</v>
      </c>
      <c r="V612" s="54">
        <f t="shared" si="1008"/>
        <v>0</v>
      </c>
      <c r="W612" s="54">
        <f t="shared" si="1075"/>
        <v>0</v>
      </c>
      <c r="X612" s="54">
        <f t="shared" si="1076"/>
        <v>0</v>
      </c>
      <c r="Y612" s="54">
        <f t="shared" si="1053"/>
        <v>0</v>
      </c>
      <c r="Z612" s="54">
        <f t="shared" si="1054"/>
        <v>0</v>
      </c>
      <c r="AA612" s="54">
        <f t="shared" si="1055"/>
        <v>0</v>
      </c>
      <c r="AB612" s="54">
        <f t="shared" si="1056"/>
        <v>0</v>
      </c>
      <c r="AC612" s="55">
        <v>3</v>
      </c>
      <c r="AD612" s="54" t="e">
        <f t="shared" si="1057"/>
        <v>#N/A</v>
      </c>
      <c r="AE612" s="12"/>
      <c r="AF612" s="12"/>
      <c r="AG612" s="12"/>
      <c r="AH612" s="54">
        <f t="shared" si="1058"/>
        <v>0</v>
      </c>
      <c r="AI612" s="54">
        <f t="shared" si="1059"/>
        <v>0</v>
      </c>
      <c r="AJ612" s="54">
        <f t="shared" si="1060"/>
        <v>0</v>
      </c>
      <c r="AK612" s="54">
        <f t="shared" si="1061"/>
        <v>0</v>
      </c>
      <c r="AL612" s="54">
        <f t="shared" si="1062"/>
        <v>0</v>
      </c>
      <c r="AM612" s="54">
        <f t="shared" si="1063"/>
        <v>0</v>
      </c>
      <c r="AN612" s="54">
        <f t="shared" si="1064"/>
        <v>0</v>
      </c>
      <c r="AO612" s="54">
        <f t="shared" si="1065"/>
        <v>0</v>
      </c>
      <c r="AP612" s="54">
        <f t="shared" si="1066"/>
        <v>0</v>
      </c>
      <c r="AQ612" s="54" t="e">
        <f t="shared" si="1067"/>
        <v>#DIV/0!</v>
      </c>
      <c r="AR612" s="58">
        <f t="shared" si="1068"/>
        <v>0</v>
      </c>
      <c r="AS612" s="1">
        <f t="shared" si="1069"/>
        <v>0</v>
      </c>
      <c r="AT612" s="1">
        <f t="shared" si="1070"/>
        <v>0</v>
      </c>
      <c r="AU612" s="1">
        <f t="shared" si="1071"/>
        <v>0</v>
      </c>
      <c r="AV612" s="1">
        <f t="shared" si="1072"/>
        <v>0</v>
      </c>
      <c r="AW612" s="1">
        <f t="shared" si="1073"/>
        <v>0</v>
      </c>
      <c r="AX612" s="1">
        <f t="shared" si="1074"/>
        <v>0</v>
      </c>
      <c r="AY612" s="1" t="str">
        <f t="shared" si="1077"/>
        <v/>
      </c>
      <c r="AZ612" s="1" t="b">
        <f t="shared" si="1078"/>
        <v>1</v>
      </c>
      <c r="BA612" s="1" t="str">
        <f t="shared" si="1079"/>
        <v/>
      </c>
      <c r="BB612" s="1" t="str">
        <f t="shared" si="1080"/>
        <v/>
      </c>
    </row>
    <row r="613" spans="1:54" ht="12.75" customHeight="1">
      <c r="A613" s="178"/>
      <c r="B613" s="55">
        <v>4</v>
      </c>
      <c r="C613" s="55">
        <v>4</v>
      </c>
      <c r="D613" s="54" t="e">
        <f>VLOOKUP((B613*10)+5,'Llistat de jugadors'!$S$3:$AQ$322,25,0)</f>
        <v>#N/A</v>
      </c>
      <c r="E613" s="12"/>
      <c r="F613" s="12"/>
      <c r="G613" s="12"/>
      <c r="H613" s="55">
        <f t="shared" si="1043"/>
        <v>0</v>
      </c>
      <c r="I613" s="54">
        <f t="shared" si="1044"/>
        <v>0</v>
      </c>
      <c r="J613" s="54">
        <f t="shared" si="1045"/>
        <v>0</v>
      </c>
      <c r="K613" s="54">
        <f t="shared" si="1046"/>
        <v>0</v>
      </c>
      <c r="L613" s="54">
        <f t="shared" si="1047"/>
        <v>0</v>
      </c>
      <c r="M613" s="54">
        <f t="shared" si="1048"/>
        <v>0</v>
      </c>
      <c r="N613" s="54">
        <f t="shared" si="1049"/>
        <v>0</v>
      </c>
      <c r="O613" s="54">
        <f t="shared" si="1050"/>
        <v>0</v>
      </c>
      <c r="P613" s="55">
        <v>4</v>
      </c>
      <c r="Q613" s="54" t="e">
        <f t="shared" si="1051"/>
        <v>#N/A</v>
      </c>
      <c r="R613" s="12"/>
      <c r="S613" s="12"/>
      <c r="T613" s="12"/>
      <c r="U613" s="54">
        <f t="shared" si="1052"/>
        <v>0</v>
      </c>
      <c r="V613" s="54">
        <f t="shared" si="1008"/>
        <v>0</v>
      </c>
      <c r="W613" s="54">
        <f t="shared" si="1075"/>
        <v>0</v>
      </c>
      <c r="X613" s="54">
        <f t="shared" si="1076"/>
        <v>0</v>
      </c>
      <c r="Y613" s="54">
        <f t="shared" si="1053"/>
        <v>0</v>
      </c>
      <c r="Z613" s="54">
        <f t="shared" si="1054"/>
        <v>0</v>
      </c>
      <c r="AA613" s="54">
        <f t="shared" si="1055"/>
        <v>0</v>
      </c>
      <c r="AB613" s="54">
        <f t="shared" si="1056"/>
        <v>0</v>
      </c>
      <c r="AC613" s="55">
        <v>4</v>
      </c>
      <c r="AD613" s="54" t="e">
        <f t="shared" si="1057"/>
        <v>#N/A</v>
      </c>
      <c r="AE613" s="12"/>
      <c r="AF613" s="12"/>
      <c r="AG613" s="12"/>
      <c r="AH613" s="54">
        <f t="shared" si="1058"/>
        <v>0</v>
      </c>
      <c r="AI613" s="54">
        <f t="shared" si="1059"/>
        <v>0</v>
      </c>
      <c r="AJ613" s="54">
        <f t="shared" si="1060"/>
        <v>0</v>
      </c>
      <c r="AK613" s="54">
        <f t="shared" si="1061"/>
        <v>0</v>
      </c>
      <c r="AL613" s="54">
        <f t="shared" si="1062"/>
        <v>0</v>
      </c>
      <c r="AM613" s="54">
        <f t="shared" si="1063"/>
        <v>0</v>
      </c>
      <c r="AN613" s="54">
        <f t="shared" si="1064"/>
        <v>0</v>
      </c>
      <c r="AO613" s="54">
        <f t="shared" si="1065"/>
        <v>0</v>
      </c>
      <c r="AP613" s="54">
        <f t="shared" si="1066"/>
        <v>0</v>
      </c>
      <c r="AQ613" s="54" t="e">
        <f t="shared" si="1067"/>
        <v>#DIV/0!</v>
      </c>
      <c r="AR613" s="58">
        <f t="shared" si="1068"/>
        <v>0</v>
      </c>
      <c r="AS613" s="1">
        <f t="shared" si="1069"/>
        <v>0</v>
      </c>
      <c r="AT613" s="1">
        <f t="shared" si="1070"/>
        <v>0</v>
      </c>
      <c r="AU613" s="1">
        <f t="shared" si="1071"/>
        <v>0</v>
      </c>
      <c r="AV613" s="1">
        <f t="shared" si="1072"/>
        <v>0</v>
      </c>
      <c r="AW613" s="1">
        <f t="shared" si="1073"/>
        <v>0</v>
      </c>
      <c r="AX613" s="1">
        <f t="shared" si="1074"/>
        <v>0</v>
      </c>
      <c r="AY613" s="1" t="str">
        <f t="shared" si="1077"/>
        <v/>
      </c>
      <c r="AZ613" s="1" t="b">
        <f t="shared" si="1078"/>
        <v>1</v>
      </c>
      <c r="BA613" s="1" t="str">
        <f t="shared" si="1079"/>
        <v/>
      </c>
      <c r="BB613" s="1" t="str">
        <f t="shared" si="1080"/>
        <v/>
      </c>
    </row>
    <row r="614" spans="1:54" ht="12.75" customHeight="1">
      <c r="A614" s="178"/>
      <c r="B614" s="55">
        <v>5</v>
      </c>
      <c r="C614" s="55">
        <v>5</v>
      </c>
      <c r="D614" s="54" t="e">
        <f>VLOOKUP((B614*10)+5,'Llistat de jugadors'!$S$3:$AQ$322,25,0)</f>
        <v>#N/A</v>
      </c>
      <c r="E614" s="13"/>
      <c r="F614" s="13"/>
      <c r="G614" s="13"/>
      <c r="H614" s="55">
        <f t="shared" si="1043"/>
        <v>0</v>
      </c>
      <c r="I614" s="54">
        <f t="shared" si="1044"/>
        <v>0</v>
      </c>
      <c r="J614" s="54">
        <f t="shared" si="1045"/>
        <v>0</v>
      </c>
      <c r="K614" s="54">
        <f t="shared" si="1046"/>
        <v>0</v>
      </c>
      <c r="L614" s="54">
        <f t="shared" si="1047"/>
        <v>0</v>
      </c>
      <c r="M614" s="54">
        <f t="shared" si="1048"/>
        <v>0</v>
      </c>
      <c r="N614" s="54">
        <f t="shared" si="1049"/>
        <v>0</v>
      </c>
      <c r="O614" s="54">
        <f t="shared" si="1050"/>
        <v>0</v>
      </c>
      <c r="P614" s="55">
        <v>5</v>
      </c>
      <c r="Q614" s="54" t="e">
        <f t="shared" si="1051"/>
        <v>#N/A</v>
      </c>
      <c r="R614" s="12"/>
      <c r="S614" s="12"/>
      <c r="T614" s="12"/>
      <c r="U614" s="54">
        <f t="shared" si="1052"/>
        <v>0</v>
      </c>
      <c r="V614" s="54">
        <f t="shared" si="1008"/>
        <v>0</v>
      </c>
      <c r="W614" s="54">
        <f t="shared" si="1075"/>
        <v>0</v>
      </c>
      <c r="X614" s="54">
        <f t="shared" si="1076"/>
        <v>0</v>
      </c>
      <c r="Y614" s="54">
        <f t="shared" si="1053"/>
        <v>0</v>
      </c>
      <c r="Z614" s="54">
        <f t="shared" si="1054"/>
        <v>0</v>
      </c>
      <c r="AA614" s="54">
        <f t="shared" si="1055"/>
        <v>0</v>
      </c>
      <c r="AB614" s="54">
        <f t="shared" si="1056"/>
        <v>0</v>
      </c>
      <c r="AC614" s="55">
        <v>5</v>
      </c>
      <c r="AD614" s="54" t="e">
        <f t="shared" si="1057"/>
        <v>#N/A</v>
      </c>
      <c r="AE614" s="12"/>
      <c r="AF614" s="12"/>
      <c r="AG614" s="12"/>
      <c r="AH614" s="54">
        <f t="shared" si="1058"/>
        <v>0</v>
      </c>
      <c r="AI614" s="54">
        <f t="shared" si="1059"/>
        <v>0</v>
      </c>
      <c r="AJ614" s="54">
        <f t="shared" si="1060"/>
        <v>0</v>
      </c>
      <c r="AK614" s="54">
        <f t="shared" si="1061"/>
        <v>0</v>
      </c>
      <c r="AL614" s="54">
        <f t="shared" si="1062"/>
        <v>0</v>
      </c>
      <c r="AM614" s="54">
        <f t="shared" si="1063"/>
        <v>0</v>
      </c>
      <c r="AN614" s="54">
        <f t="shared" si="1064"/>
        <v>0</v>
      </c>
      <c r="AO614" s="54">
        <f t="shared" si="1065"/>
        <v>0</v>
      </c>
      <c r="AP614" s="54">
        <f t="shared" si="1066"/>
        <v>0</v>
      </c>
      <c r="AQ614" s="54" t="e">
        <f t="shared" si="1067"/>
        <v>#DIV/0!</v>
      </c>
      <c r="AR614" s="58">
        <f t="shared" si="1068"/>
        <v>0</v>
      </c>
      <c r="AS614" s="1">
        <f t="shared" si="1069"/>
        <v>0</v>
      </c>
      <c r="AT614" s="1">
        <f t="shared" si="1070"/>
        <v>0</v>
      </c>
      <c r="AU614" s="1">
        <f t="shared" si="1071"/>
        <v>0</v>
      </c>
      <c r="AV614" s="1">
        <f t="shared" si="1072"/>
        <v>0</v>
      </c>
      <c r="AW614" s="1">
        <f t="shared" si="1073"/>
        <v>0</v>
      </c>
      <c r="AX614" s="1">
        <f t="shared" si="1074"/>
        <v>0</v>
      </c>
      <c r="AY614" s="1" t="str">
        <f t="shared" si="1077"/>
        <v/>
      </c>
      <c r="AZ614" s="1" t="b">
        <f t="shared" si="1078"/>
        <v>1</v>
      </c>
      <c r="BA614" s="1" t="str">
        <f t="shared" si="1079"/>
        <v/>
      </c>
      <c r="BB614" s="1" t="str">
        <f t="shared" si="1080"/>
        <v/>
      </c>
    </row>
    <row r="615" spans="1:54" ht="12.75" customHeight="1">
      <c r="A615" s="178"/>
      <c r="B615" s="55">
        <v>6</v>
      </c>
      <c r="C615" s="55">
        <v>6</v>
      </c>
      <c r="D615" s="54" t="e">
        <f>VLOOKUP((B615*10)+5,'Llistat de jugadors'!$S$3:$AQ$322,25,0)</f>
        <v>#N/A</v>
      </c>
      <c r="E615" s="13"/>
      <c r="F615" s="13"/>
      <c r="G615" s="13"/>
      <c r="H615" s="55">
        <f t="shared" si="1043"/>
        <v>0</v>
      </c>
      <c r="I615" s="54">
        <f t="shared" si="1044"/>
        <v>0</v>
      </c>
      <c r="J615" s="54">
        <f t="shared" si="1045"/>
        <v>0</v>
      </c>
      <c r="K615" s="54">
        <f t="shared" si="1046"/>
        <v>0</v>
      </c>
      <c r="L615" s="54">
        <f t="shared" si="1047"/>
        <v>0</v>
      </c>
      <c r="M615" s="54">
        <f t="shared" si="1048"/>
        <v>0</v>
      </c>
      <c r="N615" s="54">
        <f t="shared" si="1049"/>
        <v>0</v>
      </c>
      <c r="O615" s="54">
        <f t="shared" si="1050"/>
        <v>0</v>
      </c>
      <c r="P615" s="55">
        <v>6</v>
      </c>
      <c r="Q615" s="54" t="e">
        <f t="shared" si="1051"/>
        <v>#N/A</v>
      </c>
      <c r="R615" s="12"/>
      <c r="S615" s="12"/>
      <c r="T615" s="12"/>
      <c r="U615" s="54">
        <f t="shared" si="1052"/>
        <v>0</v>
      </c>
      <c r="V615" s="54">
        <f t="shared" si="1008"/>
        <v>0</v>
      </c>
      <c r="W615" s="54">
        <f t="shared" si="1075"/>
        <v>0</v>
      </c>
      <c r="X615" s="54">
        <f t="shared" si="1076"/>
        <v>0</v>
      </c>
      <c r="Y615" s="54">
        <f t="shared" si="1053"/>
        <v>0</v>
      </c>
      <c r="Z615" s="54">
        <f t="shared" si="1054"/>
        <v>0</v>
      </c>
      <c r="AA615" s="54">
        <f t="shared" si="1055"/>
        <v>0</v>
      </c>
      <c r="AB615" s="54">
        <f t="shared" si="1056"/>
        <v>0</v>
      </c>
      <c r="AC615" s="55">
        <v>6</v>
      </c>
      <c r="AD615" s="54" t="e">
        <f t="shared" si="1057"/>
        <v>#N/A</v>
      </c>
      <c r="AE615" s="12"/>
      <c r="AF615" s="12"/>
      <c r="AG615" s="12"/>
      <c r="AH615" s="54">
        <f t="shared" si="1058"/>
        <v>0</v>
      </c>
      <c r="AI615" s="54">
        <f t="shared" si="1059"/>
        <v>0</v>
      </c>
      <c r="AJ615" s="54">
        <f t="shared" si="1060"/>
        <v>0</v>
      </c>
      <c r="AK615" s="54">
        <f t="shared" si="1061"/>
        <v>0</v>
      </c>
      <c r="AL615" s="54">
        <f t="shared" si="1062"/>
        <v>0</v>
      </c>
      <c r="AM615" s="54">
        <f t="shared" si="1063"/>
        <v>0</v>
      </c>
      <c r="AN615" s="54">
        <f t="shared" si="1064"/>
        <v>0</v>
      </c>
      <c r="AO615" s="54">
        <f t="shared" si="1065"/>
        <v>0</v>
      </c>
      <c r="AP615" s="54">
        <f t="shared" si="1066"/>
        <v>0</v>
      </c>
      <c r="AQ615" s="54" t="e">
        <f t="shared" si="1067"/>
        <v>#DIV/0!</v>
      </c>
      <c r="AR615" s="58">
        <f t="shared" si="1068"/>
        <v>0</v>
      </c>
      <c r="AS615" s="1">
        <f t="shared" si="1069"/>
        <v>0</v>
      </c>
      <c r="AT615" s="1">
        <f t="shared" si="1070"/>
        <v>0</v>
      </c>
      <c r="AU615" s="1">
        <f t="shared" si="1071"/>
        <v>0</v>
      </c>
      <c r="AV615" s="1">
        <f t="shared" si="1072"/>
        <v>0</v>
      </c>
      <c r="AW615" s="1">
        <f t="shared" si="1073"/>
        <v>0</v>
      </c>
      <c r="AX615" s="1">
        <f t="shared" si="1074"/>
        <v>0</v>
      </c>
      <c r="AY615" s="1" t="str">
        <f t="shared" si="1077"/>
        <v/>
      </c>
      <c r="AZ615" s="1" t="b">
        <f t="shared" si="1078"/>
        <v>1</v>
      </c>
      <c r="BA615" s="1" t="str">
        <f t="shared" si="1079"/>
        <v/>
      </c>
      <c r="BB615" s="1" t="str">
        <f t="shared" si="1080"/>
        <v/>
      </c>
    </row>
    <row r="616" spans="1:54" ht="12.75" customHeight="1">
      <c r="A616" s="178"/>
      <c r="B616" s="55">
        <v>7</v>
      </c>
      <c r="C616" s="55">
        <v>7</v>
      </c>
      <c r="D616" s="54" t="e">
        <f>VLOOKUP((B616*10)+5,'Llistat de jugadors'!$S$3:$AQ$322,25,0)</f>
        <v>#N/A</v>
      </c>
      <c r="E616" s="13"/>
      <c r="F616" s="13"/>
      <c r="G616" s="13"/>
      <c r="H616" s="55">
        <f t="shared" si="1043"/>
        <v>0</v>
      </c>
      <c r="I616" s="54">
        <f t="shared" si="1044"/>
        <v>0</v>
      </c>
      <c r="J616" s="54">
        <f t="shared" si="1045"/>
        <v>0</v>
      </c>
      <c r="K616" s="54">
        <f t="shared" si="1046"/>
        <v>0</v>
      </c>
      <c r="L616" s="54">
        <f t="shared" si="1047"/>
        <v>0</v>
      </c>
      <c r="M616" s="54">
        <f t="shared" si="1048"/>
        <v>0</v>
      </c>
      <c r="N616" s="54">
        <f t="shared" si="1049"/>
        <v>0</v>
      </c>
      <c r="O616" s="54">
        <f t="shared" si="1050"/>
        <v>0</v>
      </c>
      <c r="P616" s="55">
        <v>7</v>
      </c>
      <c r="Q616" s="54" t="e">
        <f t="shared" si="1051"/>
        <v>#N/A</v>
      </c>
      <c r="R616" s="12"/>
      <c r="S616" s="12"/>
      <c r="T616" s="12"/>
      <c r="U616" s="54">
        <f t="shared" si="1052"/>
        <v>0</v>
      </c>
      <c r="V616" s="54">
        <f t="shared" si="1008"/>
        <v>0</v>
      </c>
      <c r="W616" s="54">
        <f t="shared" si="1075"/>
        <v>0</v>
      </c>
      <c r="X616" s="54">
        <f t="shared" si="1076"/>
        <v>0</v>
      </c>
      <c r="Y616" s="54">
        <f t="shared" si="1053"/>
        <v>0</v>
      </c>
      <c r="Z616" s="54">
        <f t="shared" si="1054"/>
        <v>0</v>
      </c>
      <c r="AA616" s="54">
        <f t="shared" si="1055"/>
        <v>0</v>
      </c>
      <c r="AB616" s="54">
        <f t="shared" si="1056"/>
        <v>0</v>
      </c>
      <c r="AC616" s="55">
        <v>7</v>
      </c>
      <c r="AD616" s="54" t="e">
        <f t="shared" si="1057"/>
        <v>#N/A</v>
      </c>
      <c r="AE616" s="12"/>
      <c r="AF616" s="12"/>
      <c r="AG616" s="12"/>
      <c r="AH616" s="54">
        <f t="shared" si="1058"/>
        <v>0</v>
      </c>
      <c r="AI616" s="54">
        <f t="shared" si="1059"/>
        <v>0</v>
      </c>
      <c r="AJ616" s="54">
        <f t="shared" si="1060"/>
        <v>0</v>
      </c>
      <c r="AK616" s="54">
        <f t="shared" si="1061"/>
        <v>0</v>
      </c>
      <c r="AL616" s="54">
        <f t="shared" si="1062"/>
        <v>0</v>
      </c>
      <c r="AM616" s="54">
        <f t="shared" si="1063"/>
        <v>0</v>
      </c>
      <c r="AN616" s="54">
        <f t="shared" si="1064"/>
        <v>0</v>
      </c>
      <c r="AO616" s="54">
        <f t="shared" si="1065"/>
        <v>0</v>
      </c>
      <c r="AP616" s="54">
        <f t="shared" si="1066"/>
        <v>0</v>
      </c>
      <c r="AQ616" s="54" t="e">
        <f t="shared" si="1067"/>
        <v>#DIV/0!</v>
      </c>
      <c r="AR616" s="58">
        <f t="shared" si="1068"/>
        <v>0</v>
      </c>
      <c r="AS616" s="1">
        <f t="shared" si="1069"/>
        <v>0</v>
      </c>
      <c r="AT616" s="1">
        <f t="shared" si="1070"/>
        <v>0</v>
      </c>
      <c r="AU616" s="1">
        <f t="shared" si="1071"/>
        <v>0</v>
      </c>
      <c r="AV616" s="1">
        <f t="shared" si="1072"/>
        <v>0</v>
      </c>
      <c r="AW616" s="1">
        <f t="shared" si="1073"/>
        <v>0</v>
      </c>
      <c r="AX616" s="1">
        <f t="shared" si="1074"/>
        <v>0</v>
      </c>
      <c r="AY616" s="1" t="str">
        <f t="shared" si="1077"/>
        <v/>
      </c>
      <c r="AZ616" s="1" t="b">
        <f t="shared" si="1078"/>
        <v>1</v>
      </c>
      <c r="BA616" s="1" t="str">
        <f t="shared" si="1079"/>
        <v/>
      </c>
      <c r="BB616" s="1" t="str">
        <f t="shared" si="1080"/>
        <v/>
      </c>
    </row>
    <row r="617" spans="1:54" ht="12.75" customHeight="1">
      <c r="A617" s="178"/>
      <c r="B617" s="55">
        <v>8</v>
      </c>
      <c r="C617" s="55">
        <v>8</v>
      </c>
      <c r="D617" s="54" t="e">
        <f>VLOOKUP((B617*10)+5,'Llistat de jugadors'!$S$3:$AQ$322,25,0)</f>
        <v>#N/A</v>
      </c>
      <c r="E617" s="13"/>
      <c r="F617" s="13"/>
      <c r="G617" s="13"/>
      <c r="H617" s="55">
        <f t="shared" si="1043"/>
        <v>0</v>
      </c>
      <c r="I617" s="54">
        <f t="shared" si="1044"/>
        <v>0</v>
      </c>
      <c r="J617" s="54">
        <f t="shared" si="1045"/>
        <v>0</v>
      </c>
      <c r="K617" s="54">
        <f t="shared" si="1046"/>
        <v>0</v>
      </c>
      <c r="L617" s="54">
        <f t="shared" si="1047"/>
        <v>0</v>
      </c>
      <c r="M617" s="54">
        <f t="shared" si="1048"/>
        <v>0</v>
      </c>
      <c r="N617" s="54">
        <f t="shared" si="1049"/>
        <v>0</v>
      </c>
      <c r="O617" s="54">
        <f t="shared" si="1050"/>
        <v>0</v>
      </c>
      <c r="P617" s="55">
        <v>8</v>
      </c>
      <c r="Q617" s="54" t="e">
        <f t="shared" si="1051"/>
        <v>#N/A</v>
      </c>
      <c r="R617" s="12"/>
      <c r="S617" s="12"/>
      <c r="T617" s="12"/>
      <c r="U617" s="54">
        <f t="shared" si="1052"/>
        <v>0</v>
      </c>
      <c r="V617" s="54">
        <f t="shared" si="1008"/>
        <v>0</v>
      </c>
      <c r="W617" s="54">
        <f t="shared" si="1075"/>
        <v>0</v>
      </c>
      <c r="X617" s="54">
        <f t="shared" si="1076"/>
        <v>0</v>
      </c>
      <c r="Y617" s="54">
        <f t="shared" si="1053"/>
        <v>0</v>
      </c>
      <c r="Z617" s="54">
        <f t="shared" si="1054"/>
        <v>0</v>
      </c>
      <c r="AA617" s="54">
        <f t="shared" si="1055"/>
        <v>0</v>
      </c>
      <c r="AB617" s="54">
        <f t="shared" si="1056"/>
        <v>0</v>
      </c>
      <c r="AC617" s="55">
        <v>8</v>
      </c>
      <c r="AD617" s="54" t="e">
        <f t="shared" si="1057"/>
        <v>#N/A</v>
      </c>
      <c r="AE617" s="12"/>
      <c r="AF617" s="12"/>
      <c r="AG617" s="12"/>
      <c r="AH617" s="54">
        <f t="shared" si="1058"/>
        <v>0</v>
      </c>
      <c r="AI617" s="54">
        <f t="shared" si="1059"/>
        <v>0</v>
      </c>
      <c r="AJ617" s="54">
        <f t="shared" si="1060"/>
        <v>0</v>
      </c>
      <c r="AK617" s="54">
        <f t="shared" si="1061"/>
        <v>0</v>
      </c>
      <c r="AL617" s="54">
        <f t="shared" si="1062"/>
        <v>0</v>
      </c>
      <c r="AM617" s="54">
        <f t="shared" si="1063"/>
        <v>0</v>
      </c>
      <c r="AN617" s="54">
        <f t="shared" si="1064"/>
        <v>0</v>
      </c>
      <c r="AO617" s="54">
        <f t="shared" si="1065"/>
        <v>0</v>
      </c>
      <c r="AP617" s="54">
        <f t="shared" si="1066"/>
        <v>0</v>
      </c>
      <c r="AQ617" s="54" t="e">
        <f t="shared" si="1067"/>
        <v>#DIV/0!</v>
      </c>
      <c r="AR617" s="58">
        <f t="shared" si="1068"/>
        <v>0</v>
      </c>
      <c r="AS617" s="1">
        <f t="shared" si="1069"/>
        <v>0</v>
      </c>
      <c r="AT617" s="1">
        <f t="shared" si="1070"/>
        <v>0</v>
      </c>
      <c r="AU617" s="1">
        <f t="shared" si="1071"/>
        <v>0</v>
      </c>
      <c r="AV617" s="1">
        <f t="shared" si="1072"/>
        <v>0</v>
      </c>
      <c r="AW617" s="1">
        <f t="shared" si="1073"/>
        <v>0</v>
      </c>
      <c r="AX617" s="1">
        <f t="shared" si="1074"/>
        <v>0</v>
      </c>
      <c r="AY617" s="1" t="str">
        <f t="shared" si="1077"/>
        <v/>
      </c>
      <c r="AZ617" s="1" t="b">
        <f t="shared" si="1078"/>
        <v>1</v>
      </c>
      <c r="BA617" s="1" t="str">
        <f t="shared" si="1079"/>
        <v/>
      </c>
      <c r="BB617" s="1" t="str">
        <f t="shared" si="1080"/>
        <v/>
      </c>
    </row>
    <row r="618" spans="1:54" ht="12.75" customHeight="1">
      <c r="A618" s="178"/>
      <c r="B618" s="55">
        <v>9</v>
      </c>
      <c r="C618" s="55">
        <v>9</v>
      </c>
      <c r="D618" s="54" t="e">
        <f>VLOOKUP((B618*10)+5,'Llistat de jugadors'!$S$3:$AQ$322,25,0)</f>
        <v>#N/A</v>
      </c>
      <c r="E618" s="13"/>
      <c r="F618" s="13"/>
      <c r="G618" s="13"/>
      <c r="H618" s="55">
        <f t="shared" si="1043"/>
        <v>0</v>
      </c>
      <c r="I618" s="54">
        <f t="shared" si="1044"/>
        <v>0</v>
      </c>
      <c r="J618" s="54">
        <f t="shared" si="1045"/>
        <v>0</v>
      </c>
      <c r="K618" s="54">
        <f t="shared" si="1046"/>
        <v>0</v>
      </c>
      <c r="L618" s="54">
        <f t="shared" si="1047"/>
        <v>0</v>
      </c>
      <c r="M618" s="54">
        <f t="shared" si="1048"/>
        <v>0</v>
      </c>
      <c r="N618" s="54">
        <f t="shared" si="1049"/>
        <v>0</v>
      </c>
      <c r="O618" s="54">
        <f t="shared" si="1050"/>
        <v>0</v>
      </c>
      <c r="P618" s="55">
        <v>9</v>
      </c>
      <c r="Q618" s="54" t="e">
        <f t="shared" si="1051"/>
        <v>#N/A</v>
      </c>
      <c r="R618" s="12"/>
      <c r="S618" s="12"/>
      <c r="T618" s="12"/>
      <c r="U618" s="54">
        <f t="shared" si="1052"/>
        <v>0</v>
      </c>
      <c r="V618" s="54">
        <f t="shared" si="1008"/>
        <v>0</v>
      </c>
      <c r="W618" s="54">
        <f t="shared" si="1075"/>
        <v>0</v>
      </c>
      <c r="X618" s="54">
        <f t="shared" si="1076"/>
        <v>0</v>
      </c>
      <c r="Y618" s="54">
        <f t="shared" si="1053"/>
        <v>0</v>
      </c>
      <c r="Z618" s="54">
        <f t="shared" si="1054"/>
        <v>0</v>
      </c>
      <c r="AA618" s="54">
        <f t="shared" si="1055"/>
        <v>0</v>
      </c>
      <c r="AB618" s="54">
        <f t="shared" si="1056"/>
        <v>0</v>
      </c>
      <c r="AC618" s="55">
        <v>9</v>
      </c>
      <c r="AD618" s="54" t="e">
        <f t="shared" si="1057"/>
        <v>#N/A</v>
      </c>
      <c r="AE618" s="12"/>
      <c r="AF618" s="12"/>
      <c r="AG618" s="12"/>
      <c r="AH618" s="54">
        <f t="shared" si="1058"/>
        <v>0</v>
      </c>
      <c r="AI618" s="54">
        <f t="shared" si="1059"/>
        <v>0</v>
      </c>
      <c r="AJ618" s="54">
        <f t="shared" si="1060"/>
        <v>0</v>
      </c>
      <c r="AK618" s="54">
        <f t="shared" si="1061"/>
        <v>0</v>
      </c>
      <c r="AL618" s="54">
        <f t="shared" si="1062"/>
        <v>0</v>
      </c>
      <c r="AM618" s="54">
        <f t="shared" si="1063"/>
        <v>0</v>
      </c>
      <c r="AN618" s="54">
        <f t="shared" si="1064"/>
        <v>0</v>
      </c>
      <c r="AO618" s="54">
        <f t="shared" si="1065"/>
        <v>0</v>
      </c>
      <c r="AP618" s="54">
        <f t="shared" si="1066"/>
        <v>0</v>
      </c>
      <c r="AQ618" s="54" t="e">
        <f t="shared" si="1067"/>
        <v>#DIV/0!</v>
      </c>
      <c r="AR618" s="58">
        <f t="shared" si="1068"/>
        <v>0</v>
      </c>
      <c r="AS618" s="1">
        <f t="shared" si="1069"/>
        <v>0</v>
      </c>
      <c r="AT618" s="1">
        <f t="shared" si="1070"/>
        <v>0</v>
      </c>
      <c r="AU618" s="1">
        <f t="shared" si="1071"/>
        <v>0</v>
      </c>
      <c r="AV618" s="1">
        <f t="shared" si="1072"/>
        <v>0</v>
      </c>
      <c r="AW618" s="1">
        <f t="shared" si="1073"/>
        <v>0</v>
      </c>
      <c r="AX618" s="1">
        <f t="shared" si="1074"/>
        <v>0</v>
      </c>
      <c r="AY618" s="1" t="str">
        <f t="shared" si="1077"/>
        <v/>
      </c>
      <c r="AZ618" s="1" t="b">
        <f t="shared" si="1078"/>
        <v>1</v>
      </c>
      <c r="BA618" s="1" t="str">
        <f t="shared" si="1079"/>
        <v/>
      </c>
      <c r="BB618" s="1" t="str">
        <f t="shared" si="1080"/>
        <v/>
      </c>
    </row>
    <row r="619" spans="1:54" ht="12.75" customHeight="1">
      <c r="A619" s="178"/>
      <c r="B619" s="55">
        <v>10</v>
      </c>
      <c r="C619" s="55">
        <v>10</v>
      </c>
      <c r="D619" s="54" t="e">
        <f>VLOOKUP((B619*10)+5,'Llistat de jugadors'!$S$3:$AQ$322,25,0)</f>
        <v>#N/A</v>
      </c>
      <c r="E619" s="13"/>
      <c r="F619" s="13"/>
      <c r="G619" s="13"/>
      <c r="H619" s="55">
        <f t="shared" si="1043"/>
        <v>0</v>
      </c>
      <c r="I619" s="54">
        <f t="shared" si="1044"/>
        <v>0</v>
      </c>
      <c r="J619" s="54">
        <f t="shared" si="1045"/>
        <v>0</v>
      </c>
      <c r="K619" s="54">
        <f t="shared" si="1046"/>
        <v>0</v>
      </c>
      <c r="L619" s="54">
        <f t="shared" si="1047"/>
        <v>0</v>
      </c>
      <c r="M619" s="54">
        <f t="shared" si="1048"/>
        <v>0</v>
      </c>
      <c r="N619" s="54">
        <f t="shared" si="1049"/>
        <v>0</v>
      </c>
      <c r="O619" s="54">
        <f t="shared" si="1050"/>
        <v>0</v>
      </c>
      <c r="P619" s="55">
        <v>10</v>
      </c>
      <c r="Q619" s="54" t="e">
        <f t="shared" si="1051"/>
        <v>#N/A</v>
      </c>
      <c r="R619" s="12"/>
      <c r="S619" s="12"/>
      <c r="T619" s="12"/>
      <c r="U619" s="54">
        <f t="shared" si="1052"/>
        <v>0</v>
      </c>
      <c r="V619" s="54">
        <f t="shared" si="1008"/>
        <v>0</v>
      </c>
      <c r="W619" s="54">
        <f t="shared" si="1075"/>
        <v>0</v>
      </c>
      <c r="X619" s="54">
        <f t="shared" si="1076"/>
        <v>0</v>
      </c>
      <c r="Y619" s="54">
        <f t="shared" si="1053"/>
        <v>0</v>
      </c>
      <c r="Z619" s="54">
        <f t="shared" si="1054"/>
        <v>0</v>
      </c>
      <c r="AA619" s="54">
        <f t="shared" si="1055"/>
        <v>0</v>
      </c>
      <c r="AB619" s="54">
        <f t="shared" si="1056"/>
        <v>0</v>
      </c>
      <c r="AC619" s="55">
        <v>10</v>
      </c>
      <c r="AD619" s="54" t="e">
        <f t="shared" si="1057"/>
        <v>#N/A</v>
      </c>
      <c r="AE619" s="12"/>
      <c r="AF619" s="12"/>
      <c r="AG619" s="12"/>
      <c r="AH619" s="54">
        <f t="shared" si="1058"/>
        <v>0</v>
      </c>
      <c r="AI619" s="54">
        <f t="shared" si="1059"/>
        <v>0</v>
      </c>
      <c r="AJ619" s="54">
        <f t="shared" si="1060"/>
        <v>0</v>
      </c>
      <c r="AK619" s="54">
        <f t="shared" si="1061"/>
        <v>0</v>
      </c>
      <c r="AL619" s="54">
        <f t="shared" si="1062"/>
        <v>0</v>
      </c>
      <c r="AM619" s="54">
        <f t="shared" si="1063"/>
        <v>0</v>
      </c>
      <c r="AN619" s="54">
        <f t="shared" si="1064"/>
        <v>0</v>
      </c>
      <c r="AO619" s="54">
        <f t="shared" si="1065"/>
        <v>0</v>
      </c>
      <c r="AP619" s="54">
        <f t="shared" si="1066"/>
        <v>0</v>
      </c>
      <c r="AQ619" s="54" t="e">
        <f t="shared" si="1067"/>
        <v>#DIV/0!</v>
      </c>
      <c r="AR619" s="58">
        <f t="shared" si="1068"/>
        <v>0</v>
      </c>
      <c r="AS619" s="1">
        <f t="shared" si="1069"/>
        <v>0</v>
      </c>
      <c r="AT619" s="1">
        <f t="shared" si="1070"/>
        <v>0</v>
      </c>
      <c r="AU619" s="1">
        <f t="shared" si="1071"/>
        <v>0</v>
      </c>
      <c r="AV619" s="1">
        <f t="shared" si="1072"/>
        <v>0</v>
      </c>
      <c r="AW619" s="1">
        <f t="shared" si="1073"/>
        <v>0</v>
      </c>
      <c r="AX619" s="1">
        <f t="shared" si="1074"/>
        <v>0</v>
      </c>
      <c r="AY619" s="1" t="str">
        <f t="shared" si="1077"/>
        <v/>
      </c>
      <c r="AZ619" s="1" t="b">
        <f t="shared" si="1078"/>
        <v>1</v>
      </c>
      <c r="BA619" s="1" t="str">
        <f t="shared" si="1079"/>
        <v/>
      </c>
      <c r="BB619" s="1" t="str">
        <f t="shared" si="1080"/>
        <v/>
      </c>
    </row>
    <row r="620" spans="1:54" ht="12.75" customHeight="1">
      <c r="A620" s="178"/>
      <c r="B620" s="55">
        <v>11</v>
      </c>
      <c r="C620" s="55">
        <v>11</v>
      </c>
      <c r="D620" s="54" t="e">
        <f>VLOOKUP((B620*10)+5,'Llistat de jugadors'!$S$3:$AQ$322,25,0)</f>
        <v>#N/A</v>
      </c>
      <c r="E620" s="13"/>
      <c r="F620" s="13"/>
      <c r="G620" s="13"/>
      <c r="H620" s="55">
        <f t="shared" si="1043"/>
        <v>0</v>
      </c>
      <c r="I620" s="54">
        <f t="shared" si="1044"/>
        <v>0</v>
      </c>
      <c r="J620" s="54">
        <f t="shared" si="1045"/>
        <v>0</v>
      </c>
      <c r="K620" s="54">
        <f t="shared" si="1046"/>
        <v>0</v>
      </c>
      <c r="L620" s="54">
        <f t="shared" si="1047"/>
        <v>0</v>
      </c>
      <c r="M620" s="54">
        <f t="shared" si="1048"/>
        <v>0</v>
      </c>
      <c r="N620" s="54">
        <f t="shared" si="1049"/>
        <v>0</v>
      </c>
      <c r="O620" s="54">
        <f t="shared" si="1050"/>
        <v>0</v>
      </c>
      <c r="P620" s="55">
        <v>11</v>
      </c>
      <c r="Q620" s="54" t="e">
        <f t="shared" si="1051"/>
        <v>#N/A</v>
      </c>
      <c r="R620" s="12"/>
      <c r="S620" s="12"/>
      <c r="T620" s="12"/>
      <c r="U620" s="54">
        <f t="shared" si="1052"/>
        <v>0</v>
      </c>
      <c r="V620" s="54">
        <f t="shared" si="1008"/>
        <v>0</v>
      </c>
      <c r="W620" s="54">
        <f t="shared" si="1075"/>
        <v>0</v>
      </c>
      <c r="X620" s="54">
        <f t="shared" si="1076"/>
        <v>0</v>
      </c>
      <c r="Y620" s="54">
        <f t="shared" si="1053"/>
        <v>0</v>
      </c>
      <c r="Z620" s="54">
        <f t="shared" si="1054"/>
        <v>0</v>
      </c>
      <c r="AA620" s="54">
        <f t="shared" si="1055"/>
        <v>0</v>
      </c>
      <c r="AB620" s="54">
        <f t="shared" si="1056"/>
        <v>0</v>
      </c>
      <c r="AC620" s="55">
        <v>11</v>
      </c>
      <c r="AD620" s="54" t="e">
        <f t="shared" si="1057"/>
        <v>#N/A</v>
      </c>
      <c r="AE620" s="12"/>
      <c r="AF620" s="12"/>
      <c r="AG620" s="12"/>
      <c r="AH620" s="54">
        <f t="shared" si="1058"/>
        <v>0</v>
      </c>
      <c r="AI620" s="54">
        <f t="shared" si="1059"/>
        <v>0</v>
      </c>
      <c r="AJ620" s="54">
        <f t="shared" si="1060"/>
        <v>0</v>
      </c>
      <c r="AK620" s="54">
        <f t="shared" si="1061"/>
        <v>0</v>
      </c>
      <c r="AL620" s="54">
        <f t="shared" si="1062"/>
        <v>0</v>
      </c>
      <c r="AM620" s="54">
        <f t="shared" si="1063"/>
        <v>0</v>
      </c>
      <c r="AN620" s="54">
        <f t="shared" si="1064"/>
        <v>0</v>
      </c>
      <c r="AO620" s="54">
        <f t="shared" si="1065"/>
        <v>0</v>
      </c>
      <c r="AP620" s="54">
        <f t="shared" si="1066"/>
        <v>0</v>
      </c>
      <c r="AQ620" s="54" t="e">
        <f t="shared" si="1067"/>
        <v>#DIV/0!</v>
      </c>
      <c r="AR620" s="58">
        <f t="shared" si="1068"/>
        <v>0</v>
      </c>
      <c r="AS620" s="1">
        <f t="shared" si="1069"/>
        <v>0</v>
      </c>
      <c r="AT620" s="1">
        <f t="shared" si="1070"/>
        <v>0</v>
      </c>
      <c r="AU620" s="1">
        <f t="shared" si="1071"/>
        <v>0</v>
      </c>
      <c r="AV620" s="1">
        <f t="shared" si="1072"/>
        <v>0</v>
      </c>
      <c r="AW620" s="1">
        <f t="shared" si="1073"/>
        <v>0</v>
      </c>
      <c r="AX620" s="1">
        <f t="shared" si="1074"/>
        <v>0</v>
      </c>
      <c r="AY620" s="1" t="str">
        <f t="shared" si="1077"/>
        <v/>
      </c>
      <c r="AZ620" s="1" t="b">
        <f t="shared" si="1078"/>
        <v>1</v>
      </c>
      <c r="BA620" s="1" t="str">
        <f t="shared" si="1079"/>
        <v/>
      </c>
      <c r="BB620" s="1" t="str">
        <f t="shared" si="1080"/>
        <v/>
      </c>
    </row>
    <row r="621" spans="1:54" ht="12.75" customHeight="1">
      <c r="A621" s="178"/>
      <c r="B621" s="55">
        <v>12</v>
      </c>
      <c r="C621" s="55">
        <v>12</v>
      </c>
      <c r="D621" s="54" t="e">
        <f>VLOOKUP((B621*10)+5,'Llistat de jugadors'!$S$3:$AQ$322,25,0)</f>
        <v>#N/A</v>
      </c>
      <c r="E621" s="13"/>
      <c r="F621" s="13"/>
      <c r="G621" s="13"/>
      <c r="H621" s="55">
        <f t="shared" si="1043"/>
        <v>0</v>
      </c>
      <c r="I621" s="54">
        <f t="shared" si="1044"/>
        <v>0</v>
      </c>
      <c r="J621" s="54">
        <f t="shared" si="1045"/>
        <v>0</v>
      </c>
      <c r="K621" s="54">
        <f t="shared" si="1046"/>
        <v>0</v>
      </c>
      <c r="L621" s="54">
        <f t="shared" si="1047"/>
        <v>0</v>
      </c>
      <c r="M621" s="54">
        <f t="shared" si="1048"/>
        <v>0</v>
      </c>
      <c r="N621" s="54">
        <f t="shared" si="1049"/>
        <v>0</v>
      </c>
      <c r="O621" s="54">
        <f t="shared" si="1050"/>
        <v>0</v>
      </c>
      <c r="P621" s="55">
        <v>12</v>
      </c>
      <c r="Q621" s="54" t="e">
        <f t="shared" si="1051"/>
        <v>#N/A</v>
      </c>
      <c r="R621" s="12"/>
      <c r="S621" s="12"/>
      <c r="T621" s="12"/>
      <c r="U621" s="54">
        <f t="shared" si="1052"/>
        <v>0</v>
      </c>
      <c r="V621" s="54">
        <f t="shared" si="1008"/>
        <v>0</v>
      </c>
      <c r="W621" s="54">
        <f t="shared" si="1075"/>
        <v>0</v>
      </c>
      <c r="X621" s="54">
        <f t="shared" si="1076"/>
        <v>0</v>
      </c>
      <c r="Y621" s="54">
        <f t="shared" si="1053"/>
        <v>0</v>
      </c>
      <c r="Z621" s="54">
        <f t="shared" si="1054"/>
        <v>0</v>
      </c>
      <c r="AA621" s="54">
        <f t="shared" si="1055"/>
        <v>0</v>
      </c>
      <c r="AB621" s="54">
        <f t="shared" si="1056"/>
        <v>0</v>
      </c>
      <c r="AC621" s="55">
        <v>12</v>
      </c>
      <c r="AD621" s="54" t="e">
        <f t="shared" si="1057"/>
        <v>#N/A</v>
      </c>
      <c r="AE621" s="12"/>
      <c r="AF621" s="12"/>
      <c r="AG621" s="12"/>
      <c r="AH621" s="54">
        <f t="shared" si="1058"/>
        <v>0</v>
      </c>
      <c r="AI621" s="54">
        <f t="shared" si="1059"/>
        <v>0</v>
      </c>
      <c r="AJ621" s="54">
        <f t="shared" si="1060"/>
        <v>0</v>
      </c>
      <c r="AK621" s="54">
        <f t="shared" si="1061"/>
        <v>0</v>
      </c>
      <c r="AL621" s="54">
        <f t="shared" si="1062"/>
        <v>0</v>
      </c>
      <c r="AM621" s="54">
        <f t="shared" si="1063"/>
        <v>0</v>
      </c>
      <c r="AN621" s="54">
        <f t="shared" si="1064"/>
        <v>0</v>
      </c>
      <c r="AO621" s="54">
        <f t="shared" si="1065"/>
        <v>0</v>
      </c>
      <c r="AP621" s="54">
        <f t="shared" si="1066"/>
        <v>0</v>
      </c>
      <c r="AQ621" s="54" t="e">
        <f t="shared" si="1067"/>
        <v>#DIV/0!</v>
      </c>
      <c r="AR621" s="58">
        <f t="shared" si="1068"/>
        <v>0</v>
      </c>
      <c r="AS621" s="1">
        <f t="shared" si="1069"/>
        <v>0</v>
      </c>
      <c r="AT621" s="1">
        <f t="shared" si="1070"/>
        <v>0</v>
      </c>
      <c r="AU621" s="1">
        <f t="shared" si="1071"/>
        <v>0</v>
      </c>
      <c r="AV621" s="1">
        <f t="shared" si="1072"/>
        <v>0</v>
      </c>
      <c r="AW621" s="1">
        <f t="shared" si="1073"/>
        <v>0</v>
      </c>
      <c r="AX621" s="1">
        <f t="shared" si="1074"/>
        <v>0</v>
      </c>
      <c r="AY621" s="1" t="str">
        <f t="shared" si="1077"/>
        <v/>
      </c>
      <c r="AZ621" s="1" t="b">
        <f t="shared" si="1078"/>
        <v>1</v>
      </c>
      <c r="BA621" s="1" t="str">
        <f t="shared" si="1079"/>
        <v/>
      </c>
      <c r="BB621" s="1" t="str">
        <f t="shared" si="1080"/>
        <v/>
      </c>
    </row>
    <row r="622" spans="1:54" ht="12.75" customHeight="1">
      <c r="A622" s="178"/>
      <c r="B622" s="55">
        <v>13</v>
      </c>
      <c r="C622" s="55">
        <v>13</v>
      </c>
      <c r="D622" s="54" t="e">
        <f>VLOOKUP((B622*10)+5,'Llistat de jugadors'!$S$3:$AQ$322,25,0)</f>
        <v>#N/A</v>
      </c>
      <c r="E622" s="13"/>
      <c r="F622" s="13"/>
      <c r="G622" s="13"/>
      <c r="H622" s="55">
        <f t="shared" si="1043"/>
        <v>0</v>
      </c>
      <c r="I622" s="54">
        <f t="shared" si="1044"/>
        <v>0</v>
      </c>
      <c r="J622" s="54">
        <f t="shared" si="1045"/>
        <v>0</v>
      </c>
      <c r="K622" s="54">
        <f t="shared" si="1046"/>
        <v>0</v>
      </c>
      <c r="L622" s="54">
        <f t="shared" si="1047"/>
        <v>0</v>
      </c>
      <c r="M622" s="54">
        <f t="shared" si="1048"/>
        <v>0</v>
      </c>
      <c r="N622" s="54">
        <f t="shared" si="1049"/>
        <v>0</v>
      </c>
      <c r="O622" s="54">
        <f t="shared" si="1050"/>
        <v>0</v>
      </c>
      <c r="P622" s="55">
        <v>13</v>
      </c>
      <c r="Q622" s="54" t="e">
        <f t="shared" si="1051"/>
        <v>#N/A</v>
      </c>
      <c r="R622" s="12"/>
      <c r="S622" s="12"/>
      <c r="T622" s="12"/>
      <c r="U622" s="54">
        <f t="shared" si="1052"/>
        <v>0</v>
      </c>
      <c r="V622" s="54">
        <f t="shared" si="1008"/>
        <v>0</v>
      </c>
      <c r="W622" s="54">
        <f t="shared" si="1075"/>
        <v>0</v>
      </c>
      <c r="X622" s="54">
        <f t="shared" si="1076"/>
        <v>0</v>
      </c>
      <c r="Y622" s="54">
        <f t="shared" si="1053"/>
        <v>0</v>
      </c>
      <c r="Z622" s="54">
        <f t="shared" si="1054"/>
        <v>0</v>
      </c>
      <c r="AA622" s="54">
        <f t="shared" si="1055"/>
        <v>0</v>
      </c>
      <c r="AB622" s="54">
        <f t="shared" si="1056"/>
        <v>0</v>
      </c>
      <c r="AC622" s="55">
        <v>13</v>
      </c>
      <c r="AD622" s="54" t="e">
        <f t="shared" si="1057"/>
        <v>#N/A</v>
      </c>
      <c r="AE622" s="12"/>
      <c r="AF622" s="12"/>
      <c r="AG622" s="12"/>
      <c r="AH622" s="54">
        <f t="shared" si="1058"/>
        <v>0</v>
      </c>
      <c r="AI622" s="54">
        <f t="shared" si="1059"/>
        <v>0</v>
      </c>
      <c r="AJ622" s="54">
        <f t="shared" si="1060"/>
        <v>0</v>
      </c>
      <c r="AK622" s="54">
        <f t="shared" si="1061"/>
        <v>0</v>
      </c>
      <c r="AL622" s="54">
        <f t="shared" si="1062"/>
        <v>0</v>
      </c>
      <c r="AM622" s="54">
        <f t="shared" si="1063"/>
        <v>0</v>
      </c>
      <c r="AN622" s="54">
        <f t="shared" si="1064"/>
        <v>0</v>
      </c>
      <c r="AO622" s="54">
        <f t="shared" si="1065"/>
        <v>0</v>
      </c>
      <c r="AP622" s="54">
        <f t="shared" si="1066"/>
        <v>0</v>
      </c>
      <c r="AQ622" s="54" t="e">
        <f t="shared" si="1067"/>
        <v>#DIV/0!</v>
      </c>
      <c r="AR622" s="58">
        <f t="shared" si="1068"/>
        <v>0</v>
      </c>
      <c r="AS622" s="1">
        <f t="shared" si="1069"/>
        <v>0</v>
      </c>
      <c r="AT622" s="1">
        <f t="shared" si="1070"/>
        <v>0</v>
      </c>
      <c r="AU622" s="1">
        <f t="shared" si="1071"/>
        <v>0</v>
      </c>
      <c r="AV622" s="1">
        <f t="shared" si="1072"/>
        <v>0</v>
      </c>
      <c r="AW622" s="1">
        <f t="shared" si="1073"/>
        <v>0</v>
      </c>
      <c r="AX622" s="1">
        <f t="shared" si="1074"/>
        <v>0</v>
      </c>
      <c r="AY622" s="1" t="str">
        <f t="shared" si="1077"/>
        <v/>
      </c>
      <c r="AZ622" s="1" t="b">
        <f t="shared" si="1078"/>
        <v>1</v>
      </c>
      <c r="BA622" s="1" t="str">
        <f t="shared" si="1079"/>
        <v/>
      </c>
      <c r="BB622" s="1" t="str">
        <f t="shared" si="1080"/>
        <v/>
      </c>
    </row>
    <row r="623" spans="1:54" ht="12.75" customHeight="1">
      <c r="A623" s="178"/>
      <c r="B623" s="55">
        <v>14</v>
      </c>
      <c r="C623" s="55">
        <v>14</v>
      </c>
      <c r="D623" s="54" t="e">
        <f>VLOOKUP((B623*10)+5,'Llistat de jugadors'!$S$3:$AQ$322,25,0)</f>
        <v>#N/A</v>
      </c>
      <c r="E623" s="13"/>
      <c r="F623" s="13"/>
      <c r="G623" s="13"/>
      <c r="H623" s="55">
        <f t="shared" si="1043"/>
        <v>0</v>
      </c>
      <c r="I623" s="54">
        <f t="shared" si="1044"/>
        <v>0</v>
      </c>
      <c r="J623" s="54">
        <f t="shared" si="1045"/>
        <v>0</v>
      </c>
      <c r="K623" s="54">
        <f t="shared" si="1046"/>
        <v>0</v>
      </c>
      <c r="L623" s="54">
        <f t="shared" si="1047"/>
        <v>0</v>
      </c>
      <c r="M623" s="54">
        <f t="shared" si="1048"/>
        <v>0</v>
      </c>
      <c r="N623" s="54">
        <f t="shared" si="1049"/>
        <v>0</v>
      </c>
      <c r="O623" s="54">
        <f t="shared" si="1050"/>
        <v>0</v>
      </c>
      <c r="P623" s="55">
        <v>14</v>
      </c>
      <c r="Q623" s="54" t="e">
        <f t="shared" si="1051"/>
        <v>#N/A</v>
      </c>
      <c r="R623" s="12"/>
      <c r="S623" s="12"/>
      <c r="T623" s="12"/>
      <c r="U623" s="54">
        <f t="shared" si="1052"/>
        <v>0</v>
      </c>
      <c r="V623" s="54">
        <f t="shared" si="1008"/>
        <v>0</v>
      </c>
      <c r="W623" s="54">
        <f t="shared" si="1075"/>
        <v>0</v>
      </c>
      <c r="X623" s="54">
        <f t="shared" si="1076"/>
        <v>0</v>
      </c>
      <c r="Y623" s="54">
        <f t="shared" si="1053"/>
        <v>0</v>
      </c>
      <c r="Z623" s="54">
        <f t="shared" si="1054"/>
        <v>0</v>
      </c>
      <c r="AA623" s="54">
        <f t="shared" si="1055"/>
        <v>0</v>
      </c>
      <c r="AB623" s="54">
        <f t="shared" si="1056"/>
        <v>0</v>
      </c>
      <c r="AC623" s="55">
        <v>14</v>
      </c>
      <c r="AD623" s="54" t="e">
        <f t="shared" si="1057"/>
        <v>#N/A</v>
      </c>
      <c r="AE623" s="12"/>
      <c r="AF623" s="12"/>
      <c r="AG623" s="12"/>
      <c r="AH623" s="54">
        <f t="shared" si="1058"/>
        <v>0</v>
      </c>
      <c r="AI623" s="54">
        <f t="shared" si="1059"/>
        <v>0</v>
      </c>
      <c r="AJ623" s="54">
        <f t="shared" si="1060"/>
        <v>0</v>
      </c>
      <c r="AK623" s="54">
        <f t="shared" si="1061"/>
        <v>0</v>
      </c>
      <c r="AL623" s="54">
        <f t="shared" si="1062"/>
        <v>0</v>
      </c>
      <c r="AM623" s="54">
        <f t="shared" si="1063"/>
        <v>0</v>
      </c>
      <c r="AN623" s="54">
        <f t="shared" si="1064"/>
        <v>0</v>
      </c>
      <c r="AO623" s="54">
        <f t="shared" si="1065"/>
        <v>0</v>
      </c>
      <c r="AP623" s="54">
        <f t="shared" si="1066"/>
        <v>0</v>
      </c>
      <c r="AQ623" s="54" t="e">
        <f t="shared" si="1067"/>
        <v>#DIV/0!</v>
      </c>
      <c r="AR623" s="58">
        <f t="shared" si="1068"/>
        <v>0</v>
      </c>
      <c r="AS623" s="1">
        <f t="shared" si="1069"/>
        <v>0</v>
      </c>
      <c r="AT623" s="1">
        <f t="shared" si="1070"/>
        <v>0</v>
      </c>
      <c r="AU623" s="1">
        <f t="shared" si="1071"/>
        <v>0</v>
      </c>
      <c r="AV623" s="1">
        <f t="shared" si="1072"/>
        <v>0</v>
      </c>
      <c r="AW623" s="1">
        <f t="shared" si="1073"/>
        <v>0</v>
      </c>
      <c r="AX623" s="1">
        <f t="shared" si="1074"/>
        <v>0</v>
      </c>
      <c r="AY623" s="1" t="str">
        <f t="shared" si="1077"/>
        <v/>
      </c>
      <c r="AZ623" s="1" t="b">
        <f t="shared" si="1078"/>
        <v>1</v>
      </c>
      <c r="BA623" s="1" t="str">
        <f t="shared" si="1079"/>
        <v/>
      </c>
      <c r="BB623" s="1" t="str">
        <f t="shared" si="1080"/>
        <v/>
      </c>
    </row>
    <row r="624" spans="1:54" ht="12.75" customHeight="1">
      <c r="A624" s="178"/>
      <c r="B624" s="55">
        <v>15</v>
      </c>
      <c r="C624" s="55">
        <v>15</v>
      </c>
      <c r="D624" s="54" t="e">
        <f>VLOOKUP((B624*10)+5,'Llistat de jugadors'!$S$3:$AQ$322,25,0)</f>
        <v>#N/A</v>
      </c>
      <c r="E624" s="13"/>
      <c r="F624" s="13"/>
      <c r="G624" s="13"/>
      <c r="H624" s="55">
        <f t="shared" si="1043"/>
        <v>0</v>
      </c>
      <c r="I624" s="54">
        <f t="shared" si="1044"/>
        <v>0</v>
      </c>
      <c r="J624" s="54">
        <f t="shared" si="1045"/>
        <v>0</v>
      </c>
      <c r="K624" s="54">
        <f t="shared" si="1046"/>
        <v>0</v>
      </c>
      <c r="L624" s="54">
        <f t="shared" si="1047"/>
        <v>0</v>
      </c>
      <c r="M624" s="54">
        <f t="shared" si="1048"/>
        <v>0</v>
      </c>
      <c r="N624" s="54">
        <f t="shared" si="1049"/>
        <v>0</v>
      </c>
      <c r="O624" s="54">
        <f t="shared" si="1050"/>
        <v>0</v>
      </c>
      <c r="P624" s="55">
        <v>15</v>
      </c>
      <c r="Q624" s="54" t="e">
        <f t="shared" si="1051"/>
        <v>#N/A</v>
      </c>
      <c r="R624" s="12"/>
      <c r="S624" s="12"/>
      <c r="T624" s="12"/>
      <c r="U624" s="54">
        <f t="shared" si="1052"/>
        <v>0</v>
      </c>
      <c r="V624" s="54">
        <f t="shared" si="1008"/>
        <v>0</v>
      </c>
      <c r="W624" s="54">
        <f t="shared" si="1075"/>
        <v>0</v>
      </c>
      <c r="X624" s="54">
        <f t="shared" si="1076"/>
        <v>0</v>
      </c>
      <c r="Y624" s="54">
        <f t="shared" si="1053"/>
        <v>0</v>
      </c>
      <c r="Z624" s="54">
        <f t="shared" si="1054"/>
        <v>0</v>
      </c>
      <c r="AA624" s="54">
        <f t="shared" si="1055"/>
        <v>0</v>
      </c>
      <c r="AB624" s="54">
        <f t="shared" si="1056"/>
        <v>0</v>
      </c>
      <c r="AC624" s="55">
        <v>15</v>
      </c>
      <c r="AD624" s="54" t="e">
        <f t="shared" si="1057"/>
        <v>#N/A</v>
      </c>
      <c r="AE624" s="12"/>
      <c r="AF624" s="12"/>
      <c r="AG624" s="12"/>
      <c r="AH624" s="54">
        <f t="shared" si="1058"/>
        <v>0</v>
      </c>
      <c r="AI624" s="54">
        <f t="shared" si="1059"/>
        <v>0</v>
      </c>
      <c r="AJ624" s="54">
        <f t="shared" si="1060"/>
        <v>0</v>
      </c>
      <c r="AK624" s="54">
        <f t="shared" si="1061"/>
        <v>0</v>
      </c>
      <c r="AL624" s="54">
        <f t="shared" si="1062"/>
        <v>0</v>
      </c>
      <c r="AM624" s="54">
        <f t="shared" si="1063"/>
        <v>0</v>
      </c>
      <c r="AN624" s="54">
        <f t="shared" si="1064"/>
        <v>0</v>
      </c>
      <c r="AO624" s="54">
        <f t="shared" si="1065"/>
        <v>0</v>
      </c>
      <c r="AP624" s="54">
        <f t="shared" si="1066"/>
        <v>0</v>
      </c>
      <c r="AQ624" s="54" t="e">
        <f t="shared" si="1067"/>
        <v>#DIV/0!</v>
      </c>
      <c r="AR624" s="58">
        <f t="shared" si="1068"/>
        <v>0</v>
      </c>
      <c r="AS624" s="1">
        <f t="shared" si="1069"/>
        <v>0</v>
      </c>
      <c r="AT624" s="1">
        <f t="shared" si="1070"/>
        <v>0</v>
      </c>
      <c r="AU624" s="1">
        <f t="shared" si="1071"/>
        <v>0</v>
      </c>
      <c r="AV624" s="1">
        <f t="shared" si="1072"/>
        <v>0</v>
      </c>
      <c r="AW624" s="1">
        <f t="shared" si="1073"/>
        <v>0</v>
      </c>
      <c r="AX624" s="1">
        <f t="shared" si="1074"/>
        <v>0</v>
      </c>
      <c r="AY624" s="1" t="str">
        <f t="shared" si="1077"/>
        <v/>
      </c>
      <c r="AZ624" s="1" t="b">
        <f t="shared" si="1078"/>
        <v>1</v>
      </c>
      <c r="BA624" s="1" t="str">
        <f t="shared" si="1079"/>
        <v/>
      </c>
      <c r="BB624" s="1" t="str">
        <f t="shared" si="1080"/>
        <v/>
      </c>
    </row>
    <row r="625" spans="1:54" ht="12.75" customHeight="1">
      <c r="A625" s="178"/>
      <c r="B625" s="55">
        <v>16</v>
      </c>
      <c r="C625" s="55">
        <v>16</v>
      </c>
      <c r="D625" s="54" t="e">
        <f>VLOOKUP((B625*10)+5,'Llistat de jugadors'!$S$3:$AQ$322,25,0)</f>
        <v>#N/A</v>
      </c>
      <c r="E625" s="13"/>
      <c r="F625" s="13"/>
      <c r="G625" s="13"/>
      <c r="H625" s="55">
        <f t="shared" si="1043"/>
        <v>0</v>
      </c>
      <c r="I625" s="54">
        <f t="shared" si="1044"/>
        <v>0</v>
      </c>
      <c r="J625" s="54">
        <f t="shared" si="1045"/>
        <v>0</v>
      </c>
      <c r="K625" s="54">
        <f t="shared" si="1046"/>
        <v>0</v>
      </c>
      <c r="L625" s="54">
        <f t="shared" si="1047"/>
        <v>0</v>
      </c>
      <c r="M625" s="54">
        <f t="shared" si="1048"/>
        <v>0</v>
      </c>
      <c r="N625" s="54">
        <f t="shared" si="1049"/>
        <v>0</v>
      </c>
      <c r="O625" s="54">
        <f t="shared" si="1050"/>
        <v>0</v>
      </c>
      <c r="P625" s="55">
        <v>16</v>
      </c>
      <c r="Q625" s="54" t="e">
        <f t="shared" si="1051"/>
        <v>#N/A</v>
      </c>
      <c r="R625" s="12"/>
      <c r="S625" s="12"/>
      <c r="T625" s="12"/>
      <c r="U625" s="54">
        <f t="shared" si="1052"/>
        <v>0</v>
      </c>
      <c r="V625" s="54">
        <f t="shared" si="1008"/>
        <v>0</v>
      </c>
      <c r="W625" s="54">
        <f t="shared" si="1075"/>
        <v>0</v>
      </c>
      <c r="X625" s="54">
        <f t="shared" si="1076"/>
        <v>0</v>
      </c>
      <c r="Y625" s="54">
        <f t="shared" si="1053"/>
        <v>0</v>
      </c>
      <c r="Z625" s="54">
        <f t="shared" si="1054"/>
        <v>0</v>
      </c>
      <c r="AA625" s="54">
        <f t="shared" si="1055"/>
        <v>0</v>
      </c>
      <c r="AB625" s="54">
        <f t="shared" si="1056"/>
        <v>0</v>
      </c>
      <c r="AC625" s="55">
        <v>16</v>
      </c>
      <c r="AD625" s="54" t="e">
        <f t="shared" si="1057"/>
        <v>#N/A</v>
      </c>
      <c r="AE625" s="12"/>
      <c r="AF625" s="12"/>
      <c r="AG625" s="12"/>
      <c r="AH625" s="54">
        <f t="shared" si="1058"/>
        <v>0</v>
      </c>
      <c r="AI625" s="54">
        <f t="shared" si="1059"/>
        <v>0</v>
      </c>
      <c r="AJ625" s="54">
        <f t="shared" si="1060"/>
        <v>0</v>
      </c>
      <c r="AK625" s="54">
        <f t="shared" si="1061"/>
        <v>0</v>
      </c>
      <c r="AL625" s="54">
        <f t="shared" si="1062"/>
        <v>0</v>
      </c>
      <c r="AM625" s="54">
        <f t="shared" si="1063"/>
        <v>0</v>
      </c>
      <c r="AN625" s="54">
        <f t="shared" si="1064"/>
        <v>0</v>
      </c>
      <c r="AO625" s="54">
        <f t="shared" si="1065"/>
        <v>0</v>
      </c>
      <c r="AP625" s="54">
        <f t="shared" si="1066"/>
        <v>0</v>
      </c>
      <c r="AQ625" s="54" t="e">
        <f t="shared" si="1067"/>
        <v>#DIV/0!</v>
      </c>
      <c r="AR625" s="58">
        <f t="shared" si="1068"/>
        <v>0</v>
      </c>
      <c r="AS625" s="1">
        <f t="shared" si="1069"/>
        <v>0</v>
      </c>
      <c r="AT625" s="1">
        <f t="shared" si="1070"/>
        <v>0</v>
      </c>
      <c r="AU625" s="1">
        <f t="shared" si="1071"/>
        <v>0</v>
      </c>
      <c r="AV625" s="1">
        <f t="shared" si="1072"/>
        <v>0</v>
      </c>
      <c r="AW625" s="1">
        <f t="shared" si="1073"/>
        <v>0</v>
      </c>
      <c r="AX625" s="1">
        <f t="shared" si="1074"/>
        <v>0</v>
      </c>
      <c r="AY625" s="1" t="str">
        <f t="shared" si="1077"/>
        <v/>
      </c>
      <c r="AZ625" s="1" t="b">
        <f t="shared" si="1078"/>
        <v>1</v>
      </c>
      <c r="BA625" s="1" t="str">
        <f t="shared" si="1079"/>
        <v/>
      </c>
      <c r="BB625" s="1" t="str">
        <f t="shared" si="1080"/>
        <v/>
      </c>
    </row>
    <row r="626" spans="1:54" ht="12.75" customHeight="1">
      <c r="A626" s="178"/>
      <c r="B626" s="55">
        <v>17</v>
      </c>
      <c r="C626" s="55">
        <v>17</v>
      </c>
      <c r="D626" s="54" t="e">
        <f>VLOOKUP((B626*10)+5,'Llistat de jugadors'!$S$3:$AQ$322,25,0)</f>
        <v>#N/A</v>
      </c>
      <c r="E626" s="13"/>
      <c r="F626" s="13"/>
      <c r="G626" s="13"/>
      <c r="H626" s="55">
        <f t="shared" si="1043"/>
        <v>0</v>
      </c>
      <c r="I626" s="54">
        <f t="shared" si="1044"/>
        <v>0</v>
      </c>
      <c r="J626" s="54">
        <f t="shared" si="1045"/>
        <v>0</v>
      </c>
      <c r="K626" s="54">
        <f t="shared" si="1046"/>
        <v>0</v>
      </c>
      <c r="L626" s="54">
        <f t="shared" si="1047"/>
        <v>0</v>
      </c>
      <c r="M626" s="54">
        <f t="shared" si="1048"/>
        <v>0</v>
      </c>
      <c r="N626" s="54">
        <f t="shared" si="1049"/>
        <v>0</v>
      </c>
      <c r="O626" s="54">
        <f t="shared" si="1050"/>
        <v>0</v>
      </c>
      <c r="P626" s="55">
        <v>17</v>
      </c>
      <c r="Q626" s="54" t="e">
        <f t="shared" si="1051"/>
        <v>#N/A</v>
      </c>
      <c r="R626" s="12"/>
      <c r="S626" s="12"/>
      <c r="T626" s="12"/>
      <c r="U626" s="54">
        <f t="shared" si="1052"/>
        <v>0</v>
      </c>
      <c r="V626" s="54">
        <f t="shared" si="1008"/>
        <v>0</v>
      </c>
      <c r="W626" s="54">
        <f t="shared" si="1075"/>
        <v>0</v>
      </c>
      <c r="X626" s="54">
        <f t="shared" si="1076"/>
        <v>0</v>
      </c>
      <c r="Y626" s="54">
        <f t="shared" si="1053"/>
        <v>0</v>
      </c>
      <c r="Z626" s="54">
        <f t="shared" si="1054"/>
        <v>0</v>
      </c>
      <c r="AA626" s="54">
        <f t="shared" si="1055"/>
        <v>0</v>
      </c>
      <c r="AB626" s="54">
        <f t="shared" si="1056"/>
        <v>0</v>
      </c>
      <c r="AC626" s="55">
        <v>17</v>
      </c>
      <c r="AD626" s="54" t="e">
        <f t="shared" si="1057"/>
        <v>#N/A</v>
      </c>
      <c r="AE626" s="12"/>
      <c r="AF626" s="12"/>
      <c r="AG626" s="12"/>
      <c r="AH626" s="54">
        <f t="shared" si="1058"/>
        <v>0</v>
      </c>
      <c r="AI626" s="54">
        <f t="shared" si="1059"/>
        <v>0</v>
      </c>
      <c r="AJ626" s="54">
        <f t="shared" si="1060"/>
        <v>0</v>
      </c>
      <c r="AK626" s="54">
        <f t="shared" si="1061"/>
        <v>0</v>
      </c>
      <c r="AL626" s="54">
        <f t="shared" si="1062"/>
        <v>0</v>
      </c>
      <c r="AM626" s="54">
        <f t="shared" si="1063"/>
        <v>0</v>
      </c>
      <c r="AN626" s="54">
        <f t="shared" si="1064"/>
        <v>0</v>
      </c>
      <c r="AO626" s="54">
        <f t="shared" si="1065"/>
        <v>0</v>
      </c>
      <c r="AP626" s="54">
        <f t="shared" si="1066"/>
        <v>0</v>
      </c>
      <c r="AQ626" s="54" t="e">
        <f t="shared" si="1067"/>
        <v>#DIV/0!</v>
      </c>
      <c r="AR626" s="58">
        <f t="shared" si="1068"/>
        <v>0</v>
      </c>
      <c r="AS626" s="1">
        <f t="shared" si="1069"/>
        <v>0</v>
      </c>
      <c r="AT626" s="1">
        <f t="shared" si="1070"/>
        <v>0</v>
      </c>
      <c r="AU626" s="1">
        <f t="shared" si="1071"/>
        <v>0</v>
      </c>
      <c r="AV626" s="1">
        <f t="shared" si="1072"/>
        <v>0</v>
      </c>
      <c r="AW626" s="1">
        <f t="shared" si="1073"/>
        <v>0</v>
      </c>
      <c r="AX626" s="1">
        <f t="shared" si="1074"/>
        <v>0</v>
      </c>
      <c r="AY626" s="1" t="str">
        <f t="shared" si="1077"/>
        <v/>
      </c>
      <c r="AZ626" s="1" t="b">
        <f t="shared" si="1078"/>
        <v>1</v>
      </c>
      <c r="BA626" s="1" t="str">
        <f t="shared" si="1079"/>
        <v/>
      </c>
      <c r="BB626" s="1" t="str">
        <f t="shared" si="1080"/>
        <v/>
      </c>
    </row>
    <row r="627" spans="1:54" ht="12.75" customHeight="1">
      <c r="A627" s="178"/>
      <c r="B627" s="55">
        <v>18</v>
      </c>
      <c r="C627" s="55">
        <v>18</v>
      </c>
      <c r="D627" s="54" t="e">
        <f>VLOOKUP((B627*10)+5,'Llistat de jugadors'!$S$3:$AQ$322,25,0)</f>
        <v>#N/A</v>
      </c>
      <c r="E627" s="13"/>
      <c r="F627" s="13"/>
      <c r="G627" s="13"/>
      <c r="H627" s="55">
        <f t="shared" si="1043"/>
        <v>0</v>
      </c>
      <c r="I627" s="54">
        <f t="shared" si="1044"/>
        <v>0</v>
      </c>
      <c r="J627" s="54">
        <f t="shared" si="1045"/>
        <v>0</v>
      </c>
      <c r="K627" s="54">
        <f t="shared" si="1046"/>
        <v>0</v>
      </c>
      <c r="L627" s="54">
        <f t="shared" si="1047"/>
        <v>0</v>
      </c>
      <c r="M627" s="54">
        <f t="shared" si="1048"/>
        <v>0</v>
      </c>
      <c r="N627" s="54">
        <f t="shared" si="1049"/>
        <v>0</v>
      </c>
      <c r="O627" s="54">
        <f t="shared" si="1050"/>
        <v>0</v>
      </c>
      <c r="P627" s="55">
        <v>18</v>
      </c>
      <c r="Q627" s="54" t="e">
        <f t="shared" si="1051"/>
        <v>#N/A</v>
      </c>
      <c r="R627" s="12"/>
      <c r="S627" s="12"/>
      <c r="T627" s="12"/>
      <c r="U627" s="54">
        <f t="shared" si="1052"/>
        <v>0</v>
      </c>
      <c r="V627" s="54">
        <f t="shared" si="1008"/>
        <v>0</v>
      </c>
      <c r="W627" s="54">
        <f t="shared" si="1075"/>
        <v>0</v>
      </c>
      <c r="X627" s="54">
        <f t="shared" si="1076"/>
        <v>0</v>
      </c>
      <c r="Y627" s="54">
        <f t="shared" si="1053"/>
        <v>0</v>
      </c>
      <c r="Z627" s="54">
        <f t="shared" si="1054"/>
        <v>0</v>
      </c>
      <c r="AA627" s="54">
        <f t="shared" si="1055"/>
        <v>0</v>
      </c>
      <c r="AB627" s="54">
        <f t="shared" si="1056"/>
        <v>0</v>
      </c>
      <c r="AC627" s="55">
        <v>18</v>
      </c>
      <c r="AD627" s="54" t="e">
        <f t="shared" si="1057"/>
        <v>#N/A</v>
      </c>
      <c r="AE627" s="12"/>
      <c r="AF627" s="12"/>
      <c r="AG627" s="12"/>
      <c r="AH627" s="54">
        <f t="shared" si="1058"/>
        <v>0</v>
      </c>
      <c r="AI627" s="54">
        <f t="shared" si="1059"/>
        <v>0</v>
      </c>
      <c r="AJ627" s="54">
        <f t="shared" si="1060"/>
        <v>0</v>
      </c>
      <c r="AK627" s="54">
        <f t="shared" si="1061"/>
        <v>0</v>
      </c>
      <c r="AL627" s="54">
        <f t="shared" si="1062"/>
        <v>0</v>
      </c>
      <c r="AM627" s="54">
        <f t="shared" si="1063"/>
        <v>0</v>
      </c>
      <c r="AN627" s="54">
        <f t="shared" si="1064"/>
        <v>0</v>
      </c>
      <c r="AO627" s="54">
        <f t="shared" si="1065"/>
        <v>0</v>
      </c>
      <c r="AP627" s="54">
        <f t="shared" si="1066"/>
        <v>0</v>
      </c>
      <c r="AQ627" s="54" t="e">
        <f t="shared" si="1067"/>
        <v>#DIV/0!</v>
      </c>
      <c r="AR627" s="58">
        <f t="shared" si="1068"/>
        <v>0</v>
      </c>
      <c r="AS627" s="1">
        <f t="shared" si="1069"/>
        <v>0</v>
      </c>
      <c r="AT627" s="1">
        <f t="shared" si="1070"/>
        <v>0</v>
      </c>
      <c r="AU627" s="1">
        <f t="shared" si="1071"/>
        <v>0</v>
      </c>
      <c r="AV627" s="1">
        <f t="shared" si="1072"/>
        <v>0</v>
      </c>
      <c r="AW627" s="1">
        <f t="shared" si="1073"/>
        <v>0</v>
      </c>
      <c r="AX627" s="1">
        <f t="shared" si="1074"/>
        <v>0</v>
      </c>
      <c r="AY627" s="1" t="str">
        <f t="shared" si="1077"/>
        <v/>
      </c>
      <c r="AZ627" s="1" t="b">
        <f t="shared" si="1078"/>
        <v>1</v>
      </c>
      <c r="BA627" s="1" t="str">
        <f t="shared" si="1079"/>
        <v/>
      </c>
      <c r="BB627" s="1" t="str">
        <f t="shared" si="1080"/>
        <v/>
      </c>
    </row>
    <row r="628" spans="1:54" ht="12.75" customHeight="1">
      <c r="A628" s="178"/>
      <c r="B628" s="55">
        <v>19</v>
      </c>
      <c r="C628" s="55">
        <v>1</v>
      </c>
      <c r="D628" s="54" t="e">
        <f>VLOOKUP((B628*10)+5,'Llistat de jugadors'!$S$3:$AQ$322,25,0)</f>
        <v>#N/A</v>
      </c>
      <c r="E628" s="13"/>
      <c r="F628" s="13"/>
      <c r="G628" s="13"/>
      <c r="H628" s="55">
        <f t="shared" si="1043"/>
        <v>0</v>
      </c>
      <c r="I628" s="54">
        <f t="shared" si="1044"/>
        <v>0</v>
      </c>
      <c r="J628" s="54">
        <f t="shared" si="1045"/>
        <v>0</v>
      </c>
      <c r="K628" s="54">
        <f t="shared" si="1046"/>
        <v>0</v>
      </c>
      <c r="L628" s="54">
        <f t="shared" si="1047"/>
        <v>0</v>
      </c>
      <c r="M628" s="54">
        <f t="shared" si="1048"/>
        <v>0</v>
      </c>
      <c r="N628" s="54">
        <f t="shared" si="1049"/>
        <v>0</v>
      </c>
      <c r="O628" s="54">
        <f t="shared" si="1050"/>
        <v>0</v>
      </c>
      <c r="P628" s="55">
        <v>19</v>
      </c>
      <c r="Q628" s="54" t="e">
        <f t="shared" si="1051"/>
        <v>#N/A</v>
      </c>
      <c r="R628" s="12"/>
      <c r="S628" s="12"/>
      <c r="T628" s="12"/>
      <c r="U628" s="54">
        <f t="shared" si="1052"/>
        <v>0</v>
      </c>
      <c r="V628" s="54">
        <f t="shared" si="1008"/>
        <v>0</v>
      </c>
      <c r="W628" s="54">
        <f t="shared" si="1075"/>
        <v>0</v>
      </c>
      <c r="X628" s="54">
        <f t="shared" si="1076"/>
        <v>0</v>
      </c>
      <c r="Y628" s="54">
        <f t="shared" si="1053"/>
        <v>0</v>
      </c>
      <c r="Z628" s="54">
        <f t="shared" si="1054"/>
        <v>0</v>
      </c>
      <c r="AA628" s="54">
        <f t="shared" si="1055"/>
        <v>0</v>
      </c>
      <c r="AB628" s="54">
        <f t="shared" si="1056"/>
        <v>0</v>
      </c>
      <c r="AC628" s="55">
        <v>19</v>
      </c>
      <c r="AD628" s="54" t="e">
        <f t="shared" si="1057"/>
        <v>#N/A</v>
      </c>
      <c r="AE628" s="12"/>
      <c r="AF628" s="12"/>
      <c r="AG628" s="12"/>
      <c r="AH628" s="54">
        <f t="shared" si="1058"/>
        <v>0</v>
      </c>
      <c r="AI628" s="54">
        <f t="shared" si="1059"/>
        <v>0</v>
      </c>
      <c r="AJ628" s="54">
        <f t="shared" si="1060"/>
        <v>0</v>
      </c>
      <c r="AK628" s="54">
        <f t="shared" si="1061"/>
        <v>0</v>
      </c>
      <c r="AL628" s="54">
        <f t="shared" si="1062"/>
        <v>0</v>
      </c>
      <c r="AM628" s="54">
        <f t="shared" si="1063"/>
        <v>0</v>
      </c>
      <c r="AN628" s="54">
        <f t="shared" si="1064"/>
        <v>0</v>
      </c>
      <c r="AO628" s="54">
        <f t="shared" si="1065"/>
        <v>0</v>
      </c>
      <c r="AP628" s="54">
        <f t="shared" si="1066"/>
        <v>0</v>
      </c>
      <c r="AQ628" s="54" t="e">
        <f t="shared" si="1067"/>
        <v>#DIV/0!</v>
      </c>
      <c r="AR628" s="58">
        <f t="shared" si="1068"/>
        <v>0</v>
      </c>
      <c r="AS628" s="1">
        <f t="shared" si="1069"/>
        <v>0</v>
      </c>
      <c r="AT628" s="1">
        <f t="shared" si="1070"/>
        <v>0</v>
      </c>
      <c r="AU628" s="1">
        <f t="shared" si="1071"/>
        <v>0</v>
      </c>
      <c r="AV628" s="1">
        <f t="shared" si="1072"/>
        <v>0</v>
      </c>
      <c r="AW628" s="1">
        <f t="shared" si="1073"/>
        <v>0</v>
      </c>
      <c r="AX628" s="1">
        <f t="shared" si="1074"/>
        <v>0</v>
      </c>
      <c r="AY628" s="1" t="str">
        <f t="shared" si="1077"/>
        <v/>
      </c>
      <c r="AZ628" s="1" t="b">
        <f t="shared" si="1078"/>
        <v>1</v>
      </c>
      <c r="BA628" s="1" t="str">
        <f t="shared" si="1079"/>
        <v/>
      </c>
      <c r="BB628" s="1" t="str">
        <f t="shared" si="1080"/>
        <v/>
      </c>
    </row>
    <row r="629" spans="1:54">
      <c r="A629" s="178"/>
      <c r="B629" s="55">
        <v>20</v>
      </c>
      <c r="C629" s="55">
        <v>2</v>
      </c>
      <c r="D629" s="54" t="e">
        <f>VLOOKUP((B629*10)+5,'Llistat de jugadors'!$S$3:$AQ$322,25,0)</f>
        <v>#N/A</v>
      </c>
      <c r="E629" s="13"/>
      <c r="F629" s="13"/>
      <c r="G629" s="13"/>
      <c r="H629" s="55">
        <f t="shared" si="1043"/>
        <v>0</v>
      </c>
      <c r="I629" s="54">
        <f t="shared" si="1044"/>
        <v>0</v>
      </c>
      <c r="J629" s="54">
        <f t="shared" si="1045"/>
        <v>0</v>
      </c>
      <c r="K629" s="54">
        <f t="shared" si="1046"/>
        <v>0</v>
      </c>
      <c r="L629" s="54">
        <f t="shared" si="1047"/>
        <v>0</v>
      </c>
      <c r="M629" s="54">
        <f t="shared" si="1048"/>
        <v>0</v>
      </c>
      <c r="N629" s="54">
        <f t="shared" si="1049"/>
        <v>0</v>
      </c>
      <c r="O629" s="54">
        <f t="shared" si="1050"/>
        <v>0</v>
      </c>
      <c r="P629" s="55">
        <v>20</v>
      </c>
      <c r="Q629" s="54" t="e">
        <f t="shared" si="1051"/>
        <v>#N/A</v>
      </c>
      <c r="R629" s="12"/>
      <c r="S629" s="12"/>
      <c r="T629" s="12"/>
      <c r="U629" s="54">
        <f t="shared" si="1052"/>
        <v>0</v>
      </c>
      <c r="V629" s="54">
        <f t="shared" si="1008"/>
        <v>0</v>
      </c>
      <c r="W629" s="54">
        <f t="shared" si="1075"/>
        <v>0</v>
      </c>
      <c r="X629" s="54">
        <f t="shared" si="1076"/>
        <v>0</v>
      </c>
      <c r="Y629" s="54">
        <f t="shared" si="1053"/>
        <v>0</v>
      </c>
      <c r="Z629" s="54">
        <f t="shared" si="1054"/>
        <v>0</v>
      </c>
      <c r="AA629" s="54">
        <f t="shared" si="1055"/>
        <v>0</v>
      </c>
      <c r="AB629" s="54">
        <f t="shared" si="1056"/>
        <v>0</v>
      </c>
      <c r="AC629" s="55">
        <v>20</v>
      </c>
      <c r="AD629" s="54" t="e">
        <f t="shared" si="1057"/>
        <v>#N/A</v>
      </c>
      <c r="AE629" s="12"/>
      <c r="AF629" s="12"/>
      <c r="AG629" s="12"/>
      <c r="AH629" s="54">
        <f t="shared" si="1058"/>
        <v>0</v>
      </c>
      <c r="AI629" s="54">
        <f t="shared" si="1059"/>
        <v>0</v>
      </c>
      <c r="AJ629" s="54">
        <f t="shared" si="1060"/>
        <v>0</v>
      </c>
      <c r="AK629" s="54">
        <f t="shared" si="1061"/>
        <v>0</v>
      </c>
      <c r="AL629" s="54">
        <f t="shared" si="1062"/>
        <v>0</v>
      </c>
      <c r="AM629" s="54">
        <f t="shared" si="1063"/>
        <v>0</v>
      </c>
      <c r="AN629" s="54">
        <f t="shared" si="1064"/>
        <v>0</v>
      </c>
      <c r="AO629" s="54">
        <f t="shared" si="1065"/>
        <v>0</v>
      </c>
      <c r="AP629" s="54">
        <f t="shared" si="1066"/>
        <v>0</v>
      </c>
      <c r="AQ629" s="54" t="e">
        <f t="shared" si="1067"/>
        <v>#DIV/0!</v>
      </c>
      <c r="AR629" s="58">
        <f t="shared" si="1068"/>
        <v>0</v>
      </c>
      <c r="AS629" s="1">
        <f t="shared" si="1069"/>
        <v>0</v>
      </c>
      <c r="AT629" s="1">
        <f t="shared" si="1070"/>
        <v>0</v>
      </c>
      <c r="AU629" s="1">
        <f t="shared" si="1071"/>
        <v>0</v>
      </c>
      <c r="AV629" s="1">
        <f t="shared" si="1072"/>
        <v>0</v>
      </c>
      <c r="AW629" s="1">
        <f t="shared" si="1073"/>
        <v>0</v>
      </c>
      <c r="AX629" s="1">
        <f t="shared" si="1074"/>
        <v>0</v>
      </c>
      <c r="AY629" s="1" t="str">
        <f t="shared" si="1077"/>
        <v/>
      </c>
      <c r="AZ629" s="1" t="b">
        <f t="shared" si="1078"/>
        <v>1</v>
      </c>
      <c r="BA629" s="1" t="str">
        <f t="shared" si="1079"/>
        <v/>
      </c>
      <c r="BB629" s="1" t="str">
        <f t="shared" si="1080"/>
        <v/>
      </c>
    </row>
    <row r="630" spans="1:54">
      <c r="A630" s="178"/>
      <c r="B630" s="55">
        <v>21</v>
      </c>
      <c r="C630" s="55">
        <v>3</v>
      </c>
      <c r="D630" s="54" t="e">
        <f>VLOOKUP((B630*10)+5,'Llistat de jugadors'!$S$3:$AQ$322,25,0)</f>
        <v>#N/A</v>
      </c>
      <c r="E630" s="13"/>
      <c r="F630" s="13"/>
      <c r="G630" s="13"/>
      <c r="H630" s="55">
        <f t="shared" si="1043"/>
        <v>0</v>
      </c>
      <c r="I630" s="54">
        <f t="shared" si="1044"/>
        <v>0</v>
      </c>
      <c r="J630" s="54">
        <f t="shared" si="1045"/>
        <v>0</v>
      </c>
      <c r="K630" s="54">
        <f t="shared" si="1046"/>
        <v>0</v>
      </c>
      <c r="L630" s="54">
        <f t="shared" si="1047"/>
        <v>0</v>
      </c>
      <c r="M630" s="54">
        <f t="shared" si="1048"/>
        <v>0</v>
      </c>
      <c r="N630" s="54">
        <f t="shared" si="1049"/>
        <v>0</v>
      </c>
      <c r="O630" s="54">
        <f t="shared" si="1050"/>
        <v>0</v>
      </c>
      <c r="P630" s="55">
        <v>21</v>
      </c>
      <c r="Q630" s="54" t="e">
        <f t="shared" si="1051"/>
        <v>#N/A</v>
      </c>
      <c r="R630" s="12"/>
      <c r="S630" s="12"/>
      <c r="T630" s="12"/>
      <c r="U630" s="54">
        <f t="shared" si="1052"/>
        <v>0</v>
      </c>
      <c r="V630" s="54">
        <f t="shared" si="1008"/>
        <v>0</v>
      </c>
      <c r="W630" s="54">
        <f t="shared" si="1075"/>
        <v>0</v>
      </c>
      <c r="X630" s="54">
        <f t="shared" si="1076"/>
        <v>0</v>
      </c>
      <c r="Y630" s="54">
        <f t="shared" si="1053"/>
        <v>0</v>
      </c>
      <c r="Z630" s="54">
        <f t="shared" si="1054"/>
        <v>0</v>
      </c>
      <c r="AA630" s="54">
        <f t="shared" si="1055"/>
        <v>0</v>
      </c>
      <c r="AB630" s="54">
        <f t="shared" si="1056"/>
        <v>0</v>
      </c>
      <c r="AC630" s="55">
        <v>21</v>
      </c>
      <c r="AD630" s="54" t="e">
        <f t="shared" si="1057"/>
        <v>#N/A</v>
      </c>
      <c r="AE630" s="12"/>
      <c r="AF630" s="12"/>
      <c r="AG630" s="12"/>
      <c r="AH630" s="54">
        <f t="shared" si="1058"/>
        <v>0</v>
      </c>
      <c r="AI630" s="54">
        <f t="shared" si="1059"/>
        <v>0</v>
      </c>
      <c r="AJ630" s="54">
        <f t="shared" si="1060"/>
        <v>0</v>
      </c>
      <c r="AK630" s="54">
        <f t="shared" si="1061"/>
        <v>0</v>
      </c>
      <c r="AL630" s="54">
        <f t="shared" si="1062"/>
        <v>0</v>
      </c>
      <c r="AM630" s="54">
        <f t="shared" si="1063"/>
        <v>0</v>
      </c>
      <c r="AN630" s="54">
        <f t="shared" si="1064"/>
        <v>0</v>
      </c>
      <c r="AO630" s="54">
        <f t="shared" si="1065"/>
        <v>0</v>
      </c>
      <c r="AP630" s="54">
        <f t="shared" si="1066"/>
        <v>0</v>
      </c>
      <c r="AQ630" s="54" t="e">
        <f t="shared" si="1067"/>
        <v>#DIV/0!</v>
      </c>
      <c r="AR630" s="58">
        <f t="shared" si="1068"/>
        <v>0</v>
      </c>
      <c r="AS630" s="1">
        <f t="shared" si="1069"/>
        <v>0</v>
      </c>
      <c r="AT630" s="1">
        <f t="shared" si="1070"/>
        <v>0</v>
      </c>
      <c r="AU630" s="1">
        <f t="shared" si="1071"/>
        <v>0</v>
      </c>
      <c r="AV630" s="1">
        <f t="shared" si="1072"/>
        <v>0</v>
      </c>
      <c r="AW630" s="1">
        <f t="shared" si="1073"/>
        <v>0</v>
      </c>
      <c r="AX630" s="1">
        <f t="shared" si="1074"/>
        <v>0</v>
      </c>
      <c r="AY630" s="1" t="str">
        <f t="shared" si="1077"/>
        <v/>
      </c>
      <c r="AZ630" s="1" t="b">
        <f t="shared" si="1078"/>
        <v>1</v>
      </c>
      <c r="BA630" s="1" t="str">
        <f t="shared" si="1079"/>
        <v/>
      </c>
      <c r="BB630" s="1" t="str">
        <f t="shared" si="1080"/>
        <v/>
      </c>
    </row>
    <row r="631" spans="1:54">
      <c r="A631" s="178"/>
      <c r="B631" s="55">
        <v>22</v>
      </c>
      <c r="C631" s="55">
        <v>4</v>
      </c>
      <c r="D631" s="54" t="e">
        <f>VLOOKUP((B631*10)+5,'Llistat de jugadors'!$S$3:$AQ$322,25,0)</f>
        <v>#N/A</v>
      </c>
      <c r="E631" s="13"/>
      <c r="F631" s="13"/>
      <c r="G631" s="13"/>
      <c r="H631" s="55">
        <f t="shared" si="1043"/>
        <v>0</v>
      </c>
      <c r="I631" s="54">
        <f t="shared" si="1044"/>
        <v>0</v>
      </c>
      <c r="J631" s="54">
        <f t="shared" si="1045"/>
        <v>0</v>
      </c>
      <c r="K631" s="54">
        <f t="shared" si="1046"/>
        <v>0</v>
      </c>
      <c r="L631" s="54">
        <f t="shared" si="1047"/>
        <v>0</v>
      </c>
      <c r="M631" s="54">
        <f t="shared" si="1048"/>
        <v>0</v>
      </c>
      <c r="N631" s="54">
        <f t="shared" si="1049"/>
        <v>0</v>
      </c>
      <c r="O631" s="54">
        <f t="shared" si="1050"/>
        <v>0</v>
      </c>
      <c r="P631" s="55">
        <v>22</v>
      </c>
      <c r="Q631" s="54" t="e">
        <f t="shared" si="1051"/>
        <v>#N/A</v>
      </c>
      <c r="R631" s="12"/>
      <c r="S631" s="12"/>
      <c r="T631" s="12"/>
      <c r="U631" s="54">
        <f t="shared" si="1052"/>
        <v>0</v>
      </c>
      <c r="V631" s="54">
        <f t="shared" si="1008"/>
        <v>0</v>
      </c>
      <c r="W631" s="54">
        <f t="shared" si="1075"/>
        <v>0</v>
      </c>
      <c r="X631" s="54">
        <f t="shared" si="1076"/>
        <v>0</v>
      </c>
      <c r="Y631" s="54">
        <f t="shared" si="1053"/>
        <v>0</v>
      </c>
      <c r="Z631" s="54">
        <f t="shared" si="1054"/>
        <v>0</v>
      </c>
      <c r="AA631" s="54">
        <f t="shared" si="1055"/>
        <v>0</v>
      </c>
      <c r="AB631" s="54">
        <f t="shared" si="1056"/>
        <v>0</v>
      </c>
      <c r="AC631" s="55">
        <v>22</v>
      </c>
      <c r="AD631" s="54" t="e">
        <f t="shared" si="1057"/>
        <v>#N/A</v>
      </c>
      <c r="AE631" s="12"/>
      <c r="AF631" s="12"/>
      <c r="AG631" s="12"/>
      <c r="AH631" s="54">
        <f t="shared" si="1058"/>
        <v>0</v>
      </c>
      <c r="AI631" s="54">
        <f t="shared" si="1059"/>
        <v>0</v>
      </c>
      <c r="AJ631" s="54">
        <f t="shared" si="1060"/>
        <v>0</v>
      </c>
      <c r="AK631" s="54">
        <f t="shared" si="1061"/>
        <v>0</v>
      </c>
      <c r="AL631" s="54">
        <f t="shared" si="1062"/>
        <v>0</v>
      </c>
      <c r="AM631" s="54">
        <f t="shared" si="1063"/>
        <v>0</v>
      </c>
      <c r="AN631" s="54">
        <f t="shared" si="1064"/>
        <v>0</v>
      </c>
      <c r="AO631" s="54">
        <f t="shared" si="1065"/>
        <v>0</v>
      </c>
      <c r="AP631" s="54">
        <f t="shared" si="1066"/>
        <v>0</v>
      </c>
      <c r="AQ631" s="54" t="e">
        <f t="shared" si="1067"/>
        <v>#DIV/0!</v>
      </c>
      <c r="AR631" s="58">
        <f t="shared" si="1068"/>
        <v>0</v>
      </c>
      <c r="AS631" s="1">
        <f t="shared" si="1069"/>
        <v>0</v>
      </c>
      <c r="AT631" s="1">
        <f t="shared" si="1070"/>
        <v>0</v>
      </c>
      <c r="AU631" s="1">
        <f t="shared" si="1071"/>
        <v>0</v>
      </c>
      <c r="AV631" s="1">
        <f t="shared" si="1072"/>
        <v>0</v>
      </c>
      <c r="AW631" s="1">
        <f t="shared" si="1073"/>
        <v>0</v>
      </c>
      <c r="AX631" s="1">
        <f t="shared" si="1074"/>
        <v>0</v>
      </c>
      <c r="AY631" s="1" t="str">
        <f t="shared" si="1077"/>
        <v/>
      </c>
      <c r="AZ631" s="1" t="b">
        <f t="shared" si="1078"/>
        <v>1</v>
      </c>
      <c r="BA631" s="1" t="str">
        <f t="shared" si="1079"/>
        <v/>
      </c>
      <c r="BB631" s="1" t="str">
        <f t="shared" si="1080"/>
        <v/>
      </c>
    </row>
    <row r="632" spans="1:54">
      <c r="A632" s="178"/>
      <c r="B632" s="55">
        <v>23</v>
      </c>
      <c r="C632" s="55">
        <v>5</v>
      </c>
      <c r="D632" s="54" t="e">
        <f>VLOOKUP((B632*10)+5,'Llistat de jugadors'!$S$3:$AQ$322,25,0)</f>
        <v>#N/A</v>
      </c>
      <c r="E632" s="13"/>
      <c r="F632" s="13"/>
      <c r="G632" s="13"/>
      <c r="H632" s="55">
        <f t="shared" si="1043"/>
        <v>0</v>
      </c>
      <c r="I632" s="54">
        <f t="shared" si="1044"/>
        <v>0</v>
      </c>
      <c r="J632" s="54">
        <f t="shared" si="1045"/>
        <v>0</v>
      </c>
      <c r="K632" s="54">
        <f t="shared" si="1046"/>
        <v>0</v>
      </c>
      <c r="L632" s="54">
        <f t="shared" si="1047"/>
        <v>0</v>
      </c>
      <c r="M632" s="54">
        <f t="shared" si="1048"/>
        <v>0</v>
      </c>
      <c r="N632" s="54">
        <f t="shared" si="1049"/>
        <v>0</v>
      </c>
      <c r="O632" s="54">
        <f t="shared" si="1050"/>
        <v>0</v>
      </c>
      <c r="P632" s="55">
        <v>23</v>
      </c>
      <c r="Q632" s="54" t="e">
        <f t="shared" si="1051"/>
        <v>#N/A</v>
      </c>
      <c r="R632" s="12"/>
      <c r="S632" s="12"/>
      <c r="T632" s="12"/>
      <c r="U632" s="54">
        <f t="shared" si="1052"/>
        <v>0</v>
      </c>
      <c r="V632" s="54">
        <f t="shared" si="1008"/>
        <v>0</v>
      </c>
      <c r="W632" s="54">
        <f t="shared" si="1075"/>
        <v>0</v>
      </c>
      <c r="X632" s="54">
        <f t="shared" si="1076"/>
        <v>0</v>
      </c>
      <c r="Y632" s="54">
        <f t="shared" si="1053"/>
        <v>0</v>
      </c>
      <c r="Z632" s="54">
        <f t="shared" si="1054"/>
        <v>0</v>
      </c>
      <c r="AA632" s="54">
        <f t="shared" si="1055"/>
        <v>0</v>
      </c>
      <c r="AB632" s="54">
        <f t="shared" si="1056"/>
        <v>0</v>
      </c>
      <c r="AC632" s="55">
        <v>23</v>
      </c>
      <c r="AD632" s="54" t="e">
        <f t="shared" si="1057"/>
        <v>#N/A</v>
      </c>
      <c r="AE632" s="12"/>
      <c r="AF632" s="12"/>
      <c r="AG632" s="12"/>
      <c r="AH632" s="54">
        <f t="shared" si="1058"/>
        <v>0</v>
      </c>
      <c r="AI632" s="54">
        <f t="shared" si="1059"/>
        <v>0</v>
      </c>
      <c r="AJ632" s="54">
        <f t="shared" si="1060"/>
        <v>0</v>
      </c>
      <c r="AK632" s="54">
        <f t="shared" si="1061"/>
        <v>0</v>
      </c>
      <c r="AL632" s="54">
        <f t="shared" si="1062"/>
        <v>0</v>
      </c>
      <c r="AM632" s="54">
        <f t="shared" si="1063"/>
        <v>0</v>
      </c>
      <c r="AN632" s="54">
        <f t="shared" si="1064"/>
        <v>0</v>
      </c>
      <c r="AO632" s="54">
        <f t="shared" si="1065"/>
        <v>0</v>
      </c>
      <c r="AP632" s="54">
        <f t="shared" si="1066"/>
        <v>0</v>
      </c>
      <c r="AQ632" s="54" t="e">
        <f t="shared" si="1067"/>
        <v>#DIV/0!</v>
      </c>
      <c r="AR632" s="58">
        <f t="shared" si="1068"/>
        <v>0</v>
      </c>
      <c r="AS632" s="1">
        <f t="shared" si="1069"/>
        <v>0</v>
      </c>
      <c r="AT632" s="1">
        <f t="shared" si="1070"/>
        <v>0</v>
      </c>
      <c r="AU632" s="1">
        <f t="shared" si="1071"/>
        <v>0</v>
      </c>
      <c r="AV632" s="1">
        <f t="shared" si="1072"/>
        <v>0</v>
      </c>
      <c r="AW632" s="1">
        <f t="shared" si="1073"/>
        <v>0</v>
      </c>
      <c r="AX632" s="1">
        <f t="shared" si="1074"/>
        <v>0</v>
      </c>
      <c r="AY632" s="1" t="str">
        <f t="shared" si="1077"/>
        <v/>
      </c>
      <c r="AZ632" s="1" t="b">
        <f t="shared" si="1078"/>
        <v>1</v>
      </c>
      <c r="BA632" s="1" t="str">
        <f t="shared" si="1079"/>
        <v/>
      </c>
      <c r="BB632" s="1" t="str">
        <f t="shared" si="1080"/>
        <v/>
      </c>
    </row>
    <row r="633" spans="1:54">
      <c r="A633" s="178"/>
      <c r="B633" s="55">
        <v>24</v>
      </c>
      <c r="C633" s="55">
        <v>6</v>
      </c>
      <c r="D633" s="54" t="e">
        <f>VLOOKUP((B633*10)+5,'Llistat de jugadors'!$S$3:$AQ$322,25,0)</f>
        <v>#N/A</v>
      </c>
      <c r="E633" s="13"/>
      <c r="F633" s="13"/>
      <c r="G633" s="13"/>
      <c r="H633" s="55">
        <f t="shared" si="1043"/>
        <v>0</v>
      </c>
      <c r="I633" s="54">
        <f t="shared" si="1044"/>
        <v>0</v>
      </c>
      <c r="J633" s="54">
        <f t="shared" si="1045"/>
        <v>0</v>
      </c>
      <c r="K633" s="54">
        <f t="shared" si="1046"/>
        <v>0</v>
      </c>
      <c r="L633" s="54">
        <f t="shared" si="1047"/>
        <v>0</v>
      </c>
      <c r="M633" s="54">
        <f t="shared" si="1048"/>
        <v>0</v>
      </c>
      <c r="N633" s="54">
        <f t="shared" si="1049"/>
        <v>0</v>
      </c>
      <c r="O633" s="54">
        <f t="shared" si="1050"/>
        <v>0</v>
      </c>
      <c r="P633" s="55">
        <v>24</v>
      </c>
      <c r="Q633" s="54" t="e">
        <f t="shared" si="1051"/>
        <v>#N/A</v>
      </c>
      <c r="R633" s="12"/>
      <c r="S633" s="12"/>
      <c r="T633" s="12"/>
      <c r="U633" s="54">
        <f t="shared" si="1052"/>
        <v>0</v>
      </c>
      <c r="V633" s="54">
        <f t="shared" si="1008"/>
        <v>0</v>
      </c>
      <c r="W633" s="54">
        <f t="shared" si="1075"/>
        <v>0</v>
      </c>
      <c r="X633" s="54">
        <f t="shared" si="1076"/>
        <v>0</v>
      </c>
      <c r="Y633" s="54">
        <f t="shared" si="1053"/>
        <v>0</v>
      </c>
      <c r="Z633" s="54">
        <f t="shared" si="1054"/>
        <v>0</v>
      </c>
      <c r="AA633" s="54">
        <f t="shared" si="1055"/>
        <v>0</v>
      </c>
      <c r="AB633" s="54">
        <f t="shared" si="1056"/>
        <v>0</v>
      </c>
      <c r="AC633" s="55">
        <v>24</v>
      </c>
      <c r="AD633" s="54" t="e">
        <f t="shared" si="1057"/>
        <v>#N/A</v>
      </c>
      <c r="AE633" s="12"/>
      <c r="AF633" s="12"/>
      <c r="AG633" s="12"/>
      <c r="AH633" s="54">
        <f t="shared" si="1058"/>
        <v>0</v>
      </c>
      <c r="AI633" s="54">
        <f t="shared" si="1059"/>
        <v>0</v>
      </c>
      <c r="AJ633" s="54">
        <f t="shared" si="1060"/>
        <v>0</v>
      </c>
      <c r="AK633" s="54">
        <f t="shared" si="1061"/>
        <v>0</v>
      </c>
      <c r="AL633" s="54">
        <f t="shared" si="1062"/>
        <v>0</v>
      </c>
      <c r="AM633" s="54">
        <f t="shared" si="1063"/>
        <v>0</v>
      </c>
      <c r="AN633" s="54">
        <f t="shared" si="1064"/>
        <v>0</v>
      </c>
      <c r="AO633" s="54">
        <f t="shared" si="1065"/>
        <v>0</v>
      </c>
      <c r="AP633" s="54">
        <f t="shared" si="1066"/>
        <v>0</v>
      </c>
      <c r="AQ633" s="54" t="e">
        <f t="shared" si="1067"/>
        <v>#DIV/0!</v>
      </c>
      <c r="AR633" s="58">
        <f t="shared" si="1068"/>
        <v>0</v>
      </c>
      <c r="AS633" s="1">
        <f t="shared" si="1069"/>
        <v>0</v>
      </c>
      <c r="AT633" s="1">
        <f t="shared" si="1070"/>
        <v>0</v>
      </c>
      <c r="AU633" s="1">
        <f t="shared" si="1071"/>
        <v>0</v>
      </c>
      <c r="AV633" s="1">
        <f t="shared" si="1072"/>
        <v>0</v>
      </c>
      <c r="AW633" s="1">
        <f t="shared" si="1073"/>
        <v>0</v>
      </c>
      <c r="AX633" s="1">
        <f t="shared" si="1074"/>
        <v>0</v>
      </c>
      <c r="AY633" s="1" t="str">
        <f t="shared" si="1077"/>
        <v/>
      </c>
      <c r="AZ633" s="1" t="b">
        <f t="shared" si="1078"/>
        <v>1</v>
      </c>
      <c r="BA633" s="1" t="str">
        <f t="shared" si="1079"/>
        <v/>
      </c>
      <c r="BB633" s="1" t="str">
        <f t="shared" si="1080"/>
        <v/>
      </c>
    </row>
    <row r="634" spans="1:54">
      <c r="A634" s="178"/>
      <c r="B634" s="55">
        <v>25</v>
      </c>
      <c r="C634" s="55">
        <v>7</v>
      </c>
      <c r="D634" s="54" t="e">
        <f>VLOOKUP((B634*10)+5,'Llistat de jugadors'!$S$3:$AQ$322,25,0)</f>
        <v>#N/A</v>
      </c>
      <c r="E634" s="13"/>
      <c r="F634" s="13"/>
      <c r="G634" s="13"/>
      <c r="H634" s="55">
        <f t="shared" si="1043"/>
        <v>0</v>
      </c>
      <c r="I634" s="54">
        <f t="shared" si="1044"/>
        <v>0</v>
      </c>
      <c r="J634" s="54">
        <f t="shared" si="1045"/>
        <v>0</v>
      </c>
      <c r="K634" s="54">
        <f t="shared" si="1046"/>
        <v>0</v>
      </c>
      <c r="L634" s="54">
        <f t="shared" si="1047"/>
        <v>0</v>
      </c>
      <c r="M634" s="54">
        <f t="shared" si="1048"/>
        <v>0</v>
      </c>
      <c r="N634" s="54">
        <f t="shared" si="1049"/>
        <v>0</v>
      </c>
      <c r="O634" s="54">
        <f t="shared" si="1050"/>
        <v>0</v>
      </c>
      <c r="P634" s="55">
        <v>25</v>
      </c>
      <c r="Q634" s="54" t="e">
        <f t="shared" si="1051"/>
        <v>#N/A</v>
      </c>
      <c r="R634" s="12"/>
      <c r="S634" s="12"/>
      <c r="T634" s="12"/>
      <c r="U634" s="54">
        <f t="shared" si="1052"/>
        <v>0</v>
      </c>
      <c r="V634" s="54">
        <f t="shared" si="1008"/>
        <v>0</v>
      </c>
      <c r="W634" s="54">
        <f t="shared" si="1075"/>
        <v>0</v>
      </c>
      <c r="X634" s="54">
        <f t="shared" si="1076"/>
        <v>0</v>
      </c>
      <c r="Y634" s="54">
        <f t="shared" si="1053"/>
        <v>0</v>
      </c>
      <c r="Z634" s="54">
        <f t="shared" si="1054"/>
        <v>0</v>
      </c>
      <c r="AA634" s="54">
        <f t="shared" si="1055"/>
        <v>0</v>
      </c>
      <c r="AB634" s="54">
        <f t="shared" si="1056"/>
        <v>0</v>
      </c>
      <c r="AC634" s="55">
        <v>25</v>
      </c>
      <c r="AD634" s="54" t="e">
        <f t="shared" si="1057"/>
        <v>#N/A</v>
      </c>
      <c r="AE634" s="12"/>
      <c r="AF634" s="12"/>
      <c r="AG634" s="12"/>
      <c r="AH634" s="54">
        <f t="shared" si="1058"/>
        <v>0</v>
      </c>
      <c r="AI634" s="54">
        <f t="shared" si="1059"/>
        <v>0</v>
      </c>
      <c r="AJ634" s="54">
        <f t="shared" si="1060"/>
        <v>0</v>
      </c>
      <c r="AK634" s="54">
        <f t="shared" si="1061"/>
        <v>0</v>
      </c>
      <c r="AL634" s="54">
        <f t="shared" si="1062"/>
        <v>0</v>
      </c>
      <c r="AM634" s="54">
        <f t="shared" si="1063"/>
        <v>0</v>
      </c>
      <c r="AN634" s="54">
        <f t="shared" si="1064"/>
        <v>0</v>
      </c>
      <c r="AO634" s="54">
        <f t="shared" si="1065"/>
        <v>0</v>
      </c>
      <c r="AP634" s="54">
        <f t="shared" si="1066"/>
        <v>0</v>
      </c>
      <c r="AQ634" s="54" t="e">
        <f t="shared" si="1067"/>
        <v>#DIV/0!</v>
      </c>
      <c r="AR634" s="58">
        <f t="shared" si="1068"/>
        <v>0</v>
      </c>
      <c r="AS634" s="1">
        <f t="shared" si="1069"/>
        <v>0</v>
      </c>
      <c r="AT634" s="1">
        <f t="shared" si="1070"/>
        <v>0</v>
      </c>
      <c r="AU634" s="1">
        <f t="shared" si="1071"/>
        <v>0</v>
      </c>
      <c r="AV634" s="1">
        <f t="shared" si="1072"/>
        <v>0</v>
      </c>
      <c r="AW634" s="1">
        <f t="shared" si="1073"/>
        <v>0</v>
      </c>
      <c r="AX634" s="1">
        <f t="shared" si="1074"/>
        <v>0</v>
      </c>
      <c r="AY634" s="1" t="str">
        <f t="shared" si="1077"/>
        <v/>
      </c>
      <c r="AZ634" s="1" t="b">
        <f t="shared" si="1078"/>
        <v>1</v>
      </c>
      <c r="BA634" s="1" t="str">
        <f t="shared" si="1079"/>
        <v/>
      </c>
      <c r="BB634" s="1" t="str">
        <f t="shared" si="1080"/>
        <v/>
      </c>
    </row>
    <row r="635" spans="1:54">
      <c r="A635" s="178"/>
      <c r="B635" s="55">
        <v>26</v>
      </c>
      <c r="C635" s="55">
        <v>8</v>
      </c>
      <c r="D635" s="54" t="e">
        <f>VLOOKUP((B635*10)+5,'Llistat de jugadors'!$S$3:$AQ$322,25,0)</f>
        <v>#N/A</v>
      </c>
      <c r="E635" s="13"/>
      <c r="F635" s="13"/>
      <c r="G635" s="13"/>
      <c r="H635" s="55">
        <f t="shared" si="1043"/>
        <v>0</v>
      </c>
      <c r="I635" s="54">
        <f t="shared" si="1044"/>
        <v>0</v>
      </c>
      <c r="J635" s="54">
        <f t="shared" si="1045"/>
        <v>0</v>
      </c>
      <c r="K635" s="54">
        <f t="shared" si="1046"/>
        <v>0</v>
      </c>
      <c r="L635" s="54">
        <f t="shared" si="1047"/>
        <v>0</v>
      </c>
      <c r="M635" s="54">
        <f t="shared" si="1048"/>
        <v>0</v>
      </c>
      <c r="N635" s="54">
        <f t="shared" si="1049"/>
        <v>0</v>
      </c>
      <c r="O635" s="54">
        <f t="shared" si="1050"/>
        <v>0</v>
      </c>
      <c r="P635" s="55">
        <v>26</v>
      </c>
      <c r="Q635" s="54" t="e">
        <f t="shared" si="1051"/>
        <v>#N/A</v>
      </c>
      <c r="R635" s="12"/>
      <c r="S635" s="12"/>
      <c r="T635" s="12"/>
      <c r="U635" s="54">
        <f t="shared" si="1052"/>
        <v>0</v>
      </c>
      <c r="V635" s="54">
        <f t="shared" si="1008"/>
        <v>0</v>
      </c>
      <c r="W635" s="54">
        <f t="shared" si="1075"/>
        <v>0</v>
      </c>
      <c r="X635" s="54">
        <f t="shared" si="1076"/>
        <v>0</v>
      </c>
      <c r="Y635" s="54">
        <f t="shared" si="1053"/>
        <v>0</v>
      </c>
      <c r="Z635" s="54">
        <f t="shared" si="1054"/>
        <v>0</v>
      </c>
      <c r="AA635" s="54">
        <f t="shared" si="1055"/>
        <v>0</v>
      </c>
      <c r="AB635" s="54">
        <f t="shared" si="1056"/>
        <v>0</v>
      </c>
      <c r="AC635" s="55">
        <v>26</v>
      </c>
      <c r="AD635" s="54" t="e">
        <f t="shared" si="1057"/>
        <v>#N/A</v>
      </c>
      <c r="AE635" s="12"/>
      <c r="AF635" s="12"/>
      <c r="AG635" s="12"/>
      <c r="AH635" s="54">
        <f t="shared" si="1058"/>
        <v>0</v>
      </c>
      <c r="AI635" s="54">
        <f t="shared" si="1059"/>
        <v>0</v>
      </c>
      <c r="AJ635" s="54">
        <f t="shared" si="1060"/>
        <v>0</v>
      </c>
      <c r="AK635" s="54">
        <f t="shared" si="1061"/>
        <v>0</v>
      </c>
      <c r="AL635" s="54">
        <f t="shared" si="1062"/>
        <v>0</v>
      </c>
      <c r="AM635" s="54">
        <f t="shared" si="1063"/>
        <v>0</v>
      </c>
      <c r="AN635" s="54">
        <f t="shared" si="1064"/>
        <v>0</v>
      </c>
      <c r="AO635" s="54">
        <f t="shared" si="1065"/>
        <v>0</v>
      </c>
      <c r="AP635" s="54">
        <f t="shared" si="1066"/>
        <v>0</v>
      </c>
      <c r="AQ635" s="54" t="e">
        <f t="shared" si="1067"/>
        <v>#DIV/0!</v>
      </c>
      <c r="AR635" s="58">
        <f t="shared" si="1068"/>
        <v>0</v>
      </c>
      <c r="AS635" s="1">
        <f t="shared" si="1069"/>
        <v>0</v>
      </c>
      <c r="AT635" s="1">
        <f t="shared" si="1070"/>
        <v>0</v>
      </c>
      <c r="AU635" s="1">
        <f t="shared" si="1071"/>
        <v>0</v>
      </c>
      <c r="AV635" s="1">
        <f t="shared" si="1072"/>
        <v>0</v>
      </c>
      <c r="AW635" s="1">
        <f t="shared" si="1073"/>
        <v>0</v>
      </c>
      <c r="AX635" s="1">
        <f t="shared" si="1074"/>
        <v>0</v>
      </c>
      <c r="AY635" s="1" t="str">
        <f t="shared" si="1077"/>
        <v/>
      </c>
      <c r="AZ635" s="1" t="b">
        <f t="shared" si="1078"/>
        <v>1</v>
      </c>
      <c r="BA635" s="1" t="str">
        <f t="shared" si="1079"/>
        <v/>
      </c>
      <c r="BB635" s="1" t="str">
        <f t="shared" si="1080"/>
        <v/>
      </c>
    </row>
    <row r="636" spans="1:54" ht="12.75" customHeight="1">
      <c r="A636" s="178"/>
      <c r="B636" s="55">
        <v>27</v>
      </c>
      <c r="C636" s="55">
        <v>9</v>
      </c>
      <c r="D636" s="54" t="e">
        <f>VLOOKUP((B636*10)+5,'Llistat de jugadors'!$S$3:$AQ$322,25,0)</f>
        <v>#N/A</v>
      </c>
      <c r="E636" s="13"/>
      <c r="F636" s="13"/>
      <c r="G636" s="13"/>
      <c r="H636" s="55">
        <f t="shared" si="1043"/>
        <v>0</v>
      </c>
      <c r="I636" s="54">
        <f t="shared" si="1044"/>
        <v>0</v>
      </c>
      <c r="J636" s="54">
        <f t="shared" si="1045"/>
        <v>0</v>
      </c>
      <c r="K636" s="54">
        <f t="shared" si="1046"/>
        <v>0</v>
      </c>
      <c r="L636" s="54">
        <f t="shared" si="1047"/>
        <v>0</v>
      </c>
      <c r="M636" s="54">
        <f t="shared" si="1048"/>
        <v>0</v>
      </c>
      <c r="N636" s="54">
        <f t="shared" si="1049"/>
        <v>0</v>
      </c>
      <c r="O636" s="54">
        <f t="shared" si="1050"/>
        <v>0</v>
      </c>
      <c r="P636" s="55">
        <v>27</v>
      </c>
      <c r="Q636" s="54" t="e">
        <f t="shared" si="1051"/>
        <v>#N/A</v>
      </c>
      <c r="R636" s="12"/>
      <c r="S636" s="12"/>
      <c r="T636" s="12"/>
      <c r="U636" s="54">
        <f t="shared" si="1052"/>
        <v>0</v>
      </c>
      <c r="V636" s="54">
        <f t="shared" si="1008"/>
        <v>0</v>
      </c>
      <c r="W636" s="54">
        <f t="shared" si="1075"/>
        <v>0</v>
      </c>
      <c r="X636" s="54">
        <f t="shared" si="1076"/>
        <v>0</v>
      </c>
      <c r="Y636" s="54">
        <f t="shared" si="1053"/>
        <v>0</v>
      </c>
      <c r="Z636" s="54">
        <f t="shared" si="1054"/>
        <v>0</v>
      </c>
      <c r="AA636" s="54">
        <f t="shared" si="1055"/>
        <v>0</v>
      </c>
      <c r="AB636" s="54">
        <f t="shared" si="1056"/>
        <v>0</v>
      </c>
      <c r="AC636" s="55">
        <v>27</v>
      </c>
      <c r="AD636" s="54" t="e">
        <f t="shared" si="1057"/>
        <v>#N/A</v>
      </c>
      <c r="AE636" s="12"/>
      <c r="AF636" s="12"/>
      <c r="AG636" s="12"/>
      <c r="AH636" s="54">
        <f t="shared" si="1058"/>
        <v>0</v>
      </c>
      <c r="AI636" s="54">
        <f t="shared" si="1059"/>
        <v>0</v>
      </c>
      <c r="AJ636" s="54">
        <f t="shared" si="1060"/>
        <v>0</v>
      </c>
      <c r="AK636" s="54">
        <f t="shared" si="1061"/>
        <v>0</v>
      </c>
      <c r="AL636" s="54">
        <f t="shared" si="1062"/>
        <v>0</v>
      </c>
      <c r="AM636" s="54">
        <f t="shared" si="1063"/>
        <v>0</v>
      </c>
      <c r="AN636" s="54">
        <f t="shared" si="1064"/>
        <v>0</v>
      </c>
      <c r="AO636" s="54">
        <f t="shared" si="1065"/>
        <v>0</v>
      </c>
      <c r="AP636" s="54">
        <f t="shared" si="1066"/>
        <v>0</v>
      </c>
      <c r="AQ636" s="54" t="e">
        <f t="shared" si="1067"/>
        <v>#DIV/0!</v>
      </c>
      <c r="AR636" s="58">
        <f t="shared" si="1068"/>
        <v>0</v>
      </c>
      <c r="AS636" s="1">
        <f t="shared" si="1069"/>
        <v>0</v>
      </c>
      <c r="AT636" s="1">
        <f t="shared" si="1070"/>
        <v>0</v>
      </c>
      <c r="AU636" s="1">
        <f t="shared" si="1071"/>
        <v>0</v>
      </c>
      <c r="AV636" s="1">
        <f t="shared" si="1072"/>
        <v>0</v>
      </c>
      <c r="AW636" s="1">
        <f t="shared" si="1073"/>
        <v>0</v>
      </c>
      <c r="AX636" s="1">
        <f t="shared" si="1074"/>
        <v>0</v>
      </c>
      <c r="AY636" s="1" t="str">
        <f t="shared" si="1077"/>
        <v/>
      </c>
      <c r="AZ636" s="1" t="b">
        <f t="shared" si="1078"/>
        <v>1</v>
      </c>
      <c r="BA636" s="1" t="str">
        <f t="shared" si="1079"/>
        <v/>
      </c>
      <c r="BB636" s="1" t="str">
        <f t="shared" si="1080"/>
        <v/>
      </c>
    </row>
    <row r="637" spans="1:54" ht="12.75" customHeight="1">
      <c r="A637" s="178"/>
      <c r="B637" s="55">
        <v>28</v>
      </c>
      <c r="C637" s="55">
        <v>10</v>
      </c>
      <c r="D637" s="54" t="e">
        <f>VLOOKUP((B637*10)+5,'Llistat de jugadors'!$S$3:$AQ$322,25,0)</f>
        <v>#N/A</v>
      </c>
      <c r="E637" s="13"/>
      <c r="F637" s="13"/>
      <c r="G637" s="13"/>
      <c r="H637" s="55">
        <f t="shared" si="1043"/>
        <v>0</v>
      </c>
      <c r="I637" s="54">
        <f t="shared" si="1044"/>
        <v>0</v>
      </c>
      <c r="J637" s="54">
        <f t="shared" si="1045"/>
        <v>0</v>
      </c>
      <c r="K637" s="54">
        <f t="shared" si="1046"/>
        <v>0</v>
      </c>
      <c r="L637" s="54">
        <f t="shared" si="1047"/>
        <v>0</v>
      </c>
      <c r="M637" s="54">
        <f t="shared" si="1048"/>
        <v>0</v>
      </c>
      <c r="N637" s="54">
        <f t="shared" si="1049"/>
        <v>0</v>
      </c>
      <c r="O637" s="54">
        <f t="shared" si="1050"/>
        <v>0</v>
      </c>
      <c r="P637" s="55">
        <v>28</v>
      </c>
      <c r="Q637" s="54" t="e">
        <f t="shared" si="1051"/>
        <v>#N/A</v>
      </c>
      <c r="R637" s="12"/>
      <c r="S637" s="12"/>
      <c r="T637" s="12"/>
      <c r="U637" s="54">
        <f t="shared" si="1052"/>
        <v>0</v>
      </c>
      <c r="V637" s="54">
        <f t="shared" si="1008"/>
        <v>0</v>
      </c>
      <c r="W637" s="54">
        <f t="shared" si="1075"/>
        <v>0</v>
      </c>
      <c r="X637" s="54">
        <f t="shared" si="1076"/>
        <v>0</v>
      </c>
      <c r="Y637" s="54">
        <f t="shared" si="1053"/>
        <v>0</v>
      </c>
      <c r="Z637" s="54">
        <f t="shared" si="1054"/>
        <v>0</v>
      </c>
      <c r="AA637" s="54">
        <f t="shared" si="1055"/>
        <v>0</v>
      </c>
      <c r="AB637" s="54">
        <f t="shared" si="1056"/>
        <v>0</v>
      </c>
      <c r="AC637" s="55">
        <v>28</v>
      </c>
      <c r="AD637" s="54" t="e">
        <f t="shared" si="1057"/>
        <v>#N/A</v>
      </c>
      <c r="AE637" s="12"/>
      <c r="AF637" s="12"/>
      <c r="AG637" s="12"/>
      <c r="AH637" s="54">
        <f t="shared" si="1058"/>
        <v>0</v>
      </c>
      <c r="AI637" s="54">
        <f t="shared" si="1059"/>
        <v>0</v>
      </c>
      <c r="AJ637" s="54">
        <f t="shared" si="1060"/>
        <v>0</v>
      </c>
      <c r="AK637" s="54">
        <f t="shared" si="1061"/>
        <v>0</v>
      </c>
      <c r="AL637" s="54">
        <f t="shared" si="1062"/>
        <v>0</v>
      </c>
      <c r="AM637" s="54">
        <f t="shared" si="1063"/>
        <v>0</v>
      </c>
      <c r="AN637" s="54">
        <f t="shared" si="1064"/>
        <v>0</v>
      </c>
      <c r="AO637" s="54">
        <f t="shared" si="1065"/>
        <v>0</v>
      </c>
      <c r="AP637" s="54">
        <f t="shared" si="1066"/>
        <v>0</v>
      </c>
      <c r="AQ637" s="54" t="e">
        <f t="shared" si="1067"/>
        <v>#DIV/0!</v>
      </c>
      <c r="AR637" s="58">
        <f t="shared" si="1068"/>
        <v>0</v>
      </c>
      <c r="AS637" s="1">
        <f t="shared" si="1069"/>
        <v>0</v>
      </c>
      <c r="AT637" s="1">
        <f t="shared" si="1070"/>
        <v>0</v>
      </c>
      <c r="AU637" s="1">
        <f t="shared" si="1071"/>
        <v>0</v>
      </c>
      <c r="AV637" s="1">
        <f t="shared" si="1072"/>
        <v>0</v>
      </c>
      <c r="AW637" s="1">
        <f t="shared" si="1073"/>
        <v>0</v>
      </c>
      <c r="AX637" s="1">
        <f t="shared" si="1074"/>
        <v>0</v>
      </c>
      <c r="AY637" s="1" t="str">
        <f t="shared" si="1077"/>
        <v/>
      </c>
      <c r="AZ637" s="1" t="b">
        <f t="shared" si="1078"/>
        <v>1</v>
      </c>
      <c r="BA637" s="1" t="str">
        <f t="shared" si="1079"/>
        <v/>
      </c>
      <c r="BB637" s="1" t="str">
        <f t="shared" si="1080"/>
        <v/>
      </c>
    </row>
    <row r="638" spans="1:54" ht="12.75" customHeight="1">
      <c r="A638" s="178"/>
      <c r="B638" s="55">
        <v>29</v>
      </c>
      <c r="C638" s="55">
        <v>11</v>
      </c>
      <c r="D638" s="54" t="e">
        <f>VLOOKUP((B638*10)+5,'Llistat de jugadors'!$S$3:$AQ$322,25,0)</f>
        <v>#N/A</v>
      </c>
      <c r="E638" s="13"/>
      <c r="F638" s="13"/>
      <c r="G638" s="13"/>
      <c r="H638" s="55">
        <f t="shared" si="1043"/>
        <v>0</v>
      </c>
      <c r="I638" s="54">
        <f t="shared" si="1044"/>
        <v>0</v>
      </c>
      <c r="J638" s="54">
        <f t="shared" si="1045"/>
        <v>0</v>
      </c>
      <c r="K638" s="54">
        <f t="shared" si="1046"/>
        <v>0</v>
      </c>
      <c r="L638" s="54">
        <f t="shared" si="1047"/>
        <v>0</v>
      </c>
      <c r="M638" s="54">
        <f t="shared" si="1048"/>
        <v>0</v>
      </c>
      <c r="N638" s="54">
        <f t="shared" si="1049"/>
        <v>0</v>
      </c>
      <c r="O638" s="54">
        <f t="shared" si="1050"/>
        <v>0</v>
      </c>
      <c r="P638" s="55">
        <v>29</v>
      </c>
      <c r="Q638" s="54" t="e">
        <f t="shared" si="1051"/>
        <v>#N/A</v>
      </c>
      <c r="R638" s="12"/>
      <c r="S638" s="12"/>
      <c r="T638" s="12"/>
      <c r="U638" s="54">
        <f t="shared" si="1052"/>
        <v>0</v>
      </c>
      <c r="V638" s="54">
        <f t="shared" si="1008"/>
        <v>0</v>
      </c>
      <c r="W638" s="54">
        <f t="shared" si="1075"/>
        <v>0</v>
      </c>
      <c r="X638" s="54">
        <f t="shared" si="1076"/>
        <v>0</v>
      </c>
      <c r="Y638" s="54">
        <f t="shared" si="1053"/>
        <v>0</v>
      </c>
      <c r="Z638" s="54">
        <f t="shared" si="1054"/>
        <v>0</v>
      </c>
      <c r="AA638" s="54">
        <f t="shared" si="1055"/>
        <v>0</v>
      </c>
      <c r="AB638" s="54">
        <f t="shared" si="1056"/>
        <v>0</v>
      </c>
      <c r="AC638" s="55">
        <v>29</v>
      </c>
      <c r="AD638" s="54" t="e">
        <f t="shared" si="1057"/>
        <v>#N/A</v>
      </c>
      <c r="AE638" s="12"/>
      <c r="AF638" s="12"/>
      <c r="AG638" s="12"/>
      <c r="AH638" s="54">
        <f t="shared" si="1058"/>
        <v>0</v>
      </c>
      <c r="AI638" s="54">
        <f t="shared" si="1059"/>
        <v>0</v>
      </c>
      <c r="AJ638" s="54">
        <f t="shared" si="1060"/>
        <v>0</v>
      </c>
      <c r="AK638" s="54">
        <f t="shared" si="1061"/>
        <v>0</v>
      </c>
      <c r="AL638" s="54">
        <f t="shared" si="1062"/>
        <v>0</v>
      </c>
      <c r="AM638" s="54">
        <f t="shared" si="1063"/>
        <v>0</v>
      </c>
      <c r="AN638" s="54">
        <f t="shared" si="1064"/>
        <v>0</v>
      </c>
      <c r="AO638" s="54">
        <f t="shared" si="1065"/>
        <v>0</v>
      </c>
      <c r="AP638" s="54">
        <f t="shared" si="1066"/>
        <v>0</v>
      </c>
      <c r="AQ638" s="54" t="e">
        <f t="shared" si="1067"/>
        <v>#DIV/0!</v>
      </c>
      <c r="AR638" s="58">
        <f t="shared" si="1068"/>
        <v>0</v>
      </c>
      <c r="AS638" s="1">
        <f t="shared" si="1069"/>
        <v>0</v>
      </c>
      <c r="AT638" s="1">
        <f t="shared" si="1070"/>
        <v>0</v>
      </c>
      <c r="AU638" s="1">
        <f t="shared" si="1071"/>
        <v>0</v>
      </c>
      <c r="AV638" s="1">
        <f t="shared" si="1072"/>
        <v>0</v>
      </c>
      <c r="AW638" s="1">
        <f t="shared" si="1073"/>
        <v>0</v>
      </c>
      <c r="AX638" s="1">
        <f t="shared" si="1074"/>
        <v>0</v>
      </c>
      <c r="AY638" s="1" t="str">
        <f t="shared" si="1077"/>
        <v/>
      </c>
      <c r="AZ638" s="1" t="b">
        <f t="shared" si="1078"/>
        <v>1</v>
      </c>
      <c r="BA638" s="1" t="str">
        <f t="shared" si="1079"/>
        <v/>
      </c>
      <c r="BB638" s="1" t="str">
        <f t="shared" si="1080"/>
        <v/>
      </c>
    </row>
    <row r="639" spans="1:54" ht="12.75" customHeight="1">
      <c r="A639" s="178"/>
      <c r="B639" s="55">
        <v>30</v>
      </c>
      <c r="C639" s="55">
        <v>12</v>
      </c>
      <c r="D639" s="54" t="e">
        <f>VLOOKUP((B639*10)+5,'Llistat de jugadors'!$S$3:$AQ$322,25,0)</f>
        <v>#N/A</v>
      </c>
      <c r="E639" s="13"/>
      <c r="F639" s="13"/>
      <c r="G639" s="13"/>
      <c r="H639" s="55">
        <f t="shared" si="1043"/>
        <v>0</v>
      </c>
      <c r="I639" s="54">
        <f t="shared" si="1044"/>
        <v>0</v>
      </c>
      <c r="J639" s="54">
        <f t="shared" si="1045"/>
        <v>0</v>
      </c>
      <c r="K639" s="54">
        <f t="shared" si="1046"/>
        <v>0</v>
      </c>
      <c r="L639" s="54">
        <f t="shared" si="1047"/>
        <v>0</v>
      </c>
      <c r="M639" s="54">
        <f t="shared" si="1048"/>
        <v>0</v>
      </c>
      <c r="N639" s="54">
        <f t="shared" si="1049"/>
        <v>0</v>
      </c>
      <c r="O639" s="54">
        <f t="shared" si="1050"/>
        <v>0</v>
      </c>
      <c r="P639" s="55">
        <v>30</v>
      </c>
      <c r="Q639" s="54" t="e">
        <f t="shared" si="1051"/>
        <v>#N/A</v>
      </c>
      <c r="R639" s="12"/>
      <c r="S639" s="12"/>
      <c r="T639" s="12"/>
      <c r="U639" s="54">
        <f t="shared" si="1052"/>
        <v>0</v>
      </c>
      <c r="V639" s="54">
        <f t="shared" si="1008"/>
        <v>0</v>
      </c>
      <c r="W639" s="54">
        <f t="shared" si="1075"/>
        <v>0</v>
      </c>
      <c r="X639" s="54">
        <f t="shared" si="1076"/>
        <v>0</v>
      </c>
      <c r="Y639" s="54">
        <f t="shared" si="1053"/>
        <v>0</v>
      </c>
      <c r="Z639" s="54">
        <f t="shared" si="1054"/>
        <v>0</v>
      </c>
      <c r="AA639" s="54">
        <f t="shared" si="1055"/>
        <v>0</v>
      </c>
      <c r="AB639" s="54">
        <f t="shared" si="1056"/>
        <v>0</v>
      </c>
      <c r="AC639" s="55">
        <v>30</v>
      </c>
      <c r="AD639" s="54" t="e">
        <f t="shared" si="1057"/>
        <v>#N/A</v>
      </c>
      <c r="AE639" s="12"/>
      <c r="AF639" s="12"/>
      <c r="AG639" s="12"/>
      <c r="AH639" s="54">
        <f t="shared" si="1058"/>
        <v>0</v>
      </c>
      <c r="AI639" s="54">
        <f t="shared" si="1059"/>
        <v>0</v>
      </c>
      <c r="AJ639" s="54">
        <f t="shared" si="1060"/>
        <v>0</v>
      </c>
      <c r="AK639" s="54">
        <f t="shared" si="1061"/>
        <v>0</v>
      </c>
      <c r="AL639" s="54">
        <f t="shared" si="1062"/>
        <v>0</v>
      </c>
      <c r="AM639" s="54">
        <f t="shared" si="1063"/>
        <v>0</v>
      </c>
      <c r="AN639" s="54">
        <f t="shared" si="1064"/>
        <v>0</v>
      </c>
      <c r="AO639" s="54">
        <f t="shared" si="1065"/>
        <v>0</v>
      </c>
      <c r="AP639" s="54">
        <f t="shared" si="1066"/>
        <v>0</v>
      </c>
      <c r="AQ639" s="54" t="e">
        <f t="shared" si="1067"/>
        <v>#DIV/0!</v>
      </c>
      <c r="AR639" s="58">
        <f t="shared" si="1068"/>
        <v>0</v>
      </c>
      <c r="AS639" s="1">
        <f t="shared" si="1069"/>
        <v>0</v>
      </c>
      <c r="AT639" s="1">
        <f t="shared" si="1070"/>
        <v>0</v>
      </c>
      <c r="AU639" s="1">
        <f t="shared" si="1071"/>
        <v>0</v>
      </c>
      <c r="AV639" s="1">
        <f t="shared" si="1072"/>
        <v>0</v>
      </c>
      <c r="AW639" s="1">
        <f t="shared" si="1073"/>
        <v>0</v>
      </c>
      <c r="AX639" s="1">
        <f t="shared" si="1074"/>
        <v>0</v>
      </c>
      <c r="AY639" s="1" t="str">
        <f t="shared" si="1077"/>
        <v/>
      </c>
      <c r="AZ639" s="1" t="b">
        <f t="shared" si="1078"/>
        <v>1</v>
      </c>
      <c r="BA639" s="1" t="str">
        <f t="shared" si="1079"/>
        <v/>
      </c>
      <c r="BB639" s="1" t="str">
        <f t="shared" si="1080"/>
        <v/>
      </c>
    </row>
    <row r="640" spans="1:54" ht="12.75" customHeight="1">
      <c r="A640" s="178"/>
      <c r="B640" s="55">
        <v>31</v>
      </c>
      <c r="C640" s="55">
        <v>13</v>
      </c>
      <c r="D640" s="54" t="e">
        <f>VLOOKUP((B640*10)+5,'Llistat de jugadors'!$S$3:$AQ$322,25,0)</f>
        <v>#N/A</v>
      </c>
      <c r="E640" s="13"/>
      <c r="F640" s="13"/>
      <c r="G640" s="13"/>
      <c r="H640" s="55">
        <f t="shared" ref="H640:H649" si="1081">E640+F640+G640</f>
        <v>0</v>
      </c>
      <c r="I640" s="54">
        <f t="shared" ref="I640:I649" si="1082">COUNTIF(E640:G640,10)</f>
        <v>0</v>
      </c>
      <c r="J640" s="54">
        <f t="shared" ref="J640:J649" si="1083">COUNTIF(E640:G640,6)</f>
        <v>0</v>
      </c>
      <c r="K640" s="54">
        <f t="shared" ref="K640:K649" si="1084">COUNTIF(E640:G640,4)</f>
        <v>0</v>
      </c>
      <c r="L640" s="54">
        <f t="shared" ref="L640:L649" si="1085">COUNTIF(E640:G640,3)</f>
        <v>0</v>
      </c>
      <c r="M640" s="54">
        <f t="shared" ref="M640:M649" si="1086">COUNTIF(E640:G640,2)</f>
        <v>0</v>
      </c>
      <c r="N640" s="54">
        <f t="shared" ref="N640:N649" si="1087">COUNTIF(E640:G640,1)</f>
        <v>0</v>
      </c>
      <c r="O640" s="54">
        <f t="shared" ref="O640:O649" si="1088">COUNTIF(E640:G640,0)</f>
        <v>0</v>
      </c>
      <c r="P640" s="55">
        <v>31</v>
      </c>
      <c r="Q640" s="54" t="e">
        <f t="shared" si="1051"/>
        <v>#N/A</v>
      </c>
      <c r="R640" s="12"/>
      <c r="S640" s="12"/>
      <c r="T640" s="12"/>
      <c r="U640" s="54">
        <f t="shared" ref="U640:U649" si="1089">R640+S640+T640</f>
        <v>0</v>
      </c>
      <c r="V640" s="54">
        <f t="shared" ref="V640:V649" si="1090">COUNTIF(R640:T640,10)</f>
        <v>0</v>
      </c>
      <c r="W640" s="54">
        <f t="shared" ref="W640:W649" si="1091">COUNTIF(R640:T640,6)</f>
        <v>0</v>
      </c>
      <c r="X640" s="54">
        <f t="shared" ref="X640:X649" si="1092">COUNTIF(R640:T640,4)</f>
        <v>0</v>
      </c>
      <c r="Y640" s="54">
        <f t="shared" ref="Y640:Y649" si="1093">COUNTIF(R640:T640,3)</f>
        <v>0</v>
      </c>
      <c r="Z640" s="54">
        <f t="shared" ref="Z640:Z649" si="1094">COUNTIF(R640:T640,2)</f>
        <v>0</v>
      </c>
      <c r="AA640" s="54">
        <f t="shared" ref="AA640:AA649" si="1095">COUNTIF(R640:T640,1)</f>
        <v>0</v>
      </c>
      <c r="AB640" s="54">
        <f t="shared" ref="AB640:AB649" si="1096">COUNTIF(R640:T640,0)</f>
        <v>0</v>
      </c>
      <c r="AC640" s="55">
        <v>31</v>
      </c>
      <c r="AD640" s="54" t="e">
        <f t="shared" si="1057"/>
        <v>#N/A</v>
      </c>
      <c r="AE640" s="12"/>
      <c r="AF640" s="12"/>
      <c r="AG640" s="12"/>
      <c r="AH640" s="54">
        <f t="shared" ref="AH640:AH649" si="1097">AE640+AF640+AG640</f>
        <v>0</v>
      </c>
      <c r="AI640" s="54">
        <f t="shared" ref="AI640:AI649" si="1098">COUNTIF(AE640:AG640,10)</f>
        <v>0</v>
      </c>
      <c r="AJ640" s="54">
        <f t="shared" ref="AJ640:AJ649" si="1099">COUNTIF(AE640:AG640,6)</f>
        <v>0</v>
      </c>
      <c r="AK640" s="54">
        <f t="shared" ref="AK640:AK649" si="1100">COUNTIF(AE640:AG640,4)</f>
        <v>0</v>
      </c>
      <c r="AL640" s="54">
        <f t="shared" ref="AL640:AL649" si="1101">COUNTIF(AE640:AG640,3)</f>
        <v>0</v>
      </c>
      <c r="AM640" s="54">
        <f t="shared" ref="AM640:AM649" si="1102">COUNTIF(AE640:AG640,2)</f>
        <v>0</v>
      </c>
      <c r="AN640" s="54">
        <f t="shared" ref="AN640:AN649" si="1103">COUNTIF(AE640:AG640,1)</f>
        <v>0</v>
      </c>
      <c r="AO640" s="54">
        <f t="shared" ref="AO640:AO649" si="1104">COUNTIF(AE640:AG640,0)</f>
        <v>0</v>
      </c>
      <c r="AP640" s="54">
        <f t="shared" ref="AP640:AP649" si="1105">H640+U640+AH640</f>
        <v>0</v>
      </c>
      <c r="AQ640" s="54" t="e">
        <f t="shared" ref="AQ640:AQ649" si="1106">AVERAGE(E640:G640,R640:T640,AE640:AG640)</f>
        <v>#DIV/0!</v>
      </c>
      <c r="AR640" s="58">
        <f t="shared" ref="AR640:AR649" si="1107">I640+V640+AI640</f>
        <v>0</v>
      </c>
      <c r="AS640" s="1">
        <f t="shared" ref="AS640:AS649" si="1108">J640+W640+AJ640</f>
        <v>0</v>
      </c>
      <c r="AT640" s="1">
        <f t="shared" ref="AT640:AT649" si="1109">K640+X640+AK640</f>
        <v>0</v>
      </c>
      <c r="AU640" s="1">
        <f t="shared" ref="AU640:AU649" si="1110">L640+Y640+AL640</f>
        <v>0</v>
      </c>
      <c r="AV640" s="1">
        <f t="shared" ref="AV640:AV649" si="1111">M640+Z640+AM640</f>
        <v>0</v>
      </c>
      <c r="AW640" s="1">
        <f t="shared" ref="AW640:AW649" si="1112">N640+AA640+AN640</f>
        <v>0</v>
      </c>
      <c r="AX640" s="1">
        <f t="shared" ref="AX640:AX649" si="1113">O640+AB640+AO640</f>
        <v>0</v>
      </c>
      <c r="AY640" s="1" t="str">
        <f t="shared" si="1077"/>
        <v/>
      </c>
      <c r="AZ640" s="1" t="b">
        <f t="shared" si="1078"/>
        <v>1</v>
      </c>
      <c r="BA640" s="1" t="str">
        <f t="shared" si="1079"/>
        <v/>
      </c>
      <c r="BB640" s="1" t="str">
        <f t="shared" si="1080"/>
        <v/>
      </c>
    </row>
    <row r="641" spans="1:54" ht="12.75" customHeight="1">
      <c r="A641" s="178"/>
      <c r="B641" s="55">
        <v>32</v>
      </c>
      <c r="C641" s="55">
        <v>14</v>
      </c>
      <c r="D641" s="54" t="e">
        <f>VLOOKUP((B641*10)+5,'Llistat de jugadors'!$S$3:$AQ$322,25,0)</f>
        <v>#N/A</v>
      </c>
      <c r="E641" s="13"/>
      <c r="F641" s="13"/>
      <c r="G641" s="13"/>
      <c r="H641" s="55">
        <f t="shared" si="1081"/>
        <v>0</v>
      </c>
      <c r="I641" s="54">
        <f t="shared" si="1082"/>
        <v>0</v>
      </c>
      <c r="J641" s="54">
        <f t="shared" si="1083"/>
        <v>0</v>
      </c>
      <c r="K641" s="54">
        <f t="shared" si="1084"/>
        <v>0</v>
      </c>
      <c r="L641" s="54">
        <f t="shared" si="1085"/>
        <v>0</v>
      </c>
      <c r="M641" s="54">
        <f t="shared" si="1086"/>
        <v>0</v>
      </c>
      <c r="N641" s="54">
        <f t="shared" si="1087"/>
        <v>0</v>
      </c>
      <c r="O641" s="54">
        <f t="shared" si="1088"/>
        <v>0</v>
      </c>
      <c r="P641" s="55">
        <v>32</v>
      </c>
      <c r="Q641" s="54" t="e">
        <f t="shared" si="1051"/>
        <v>#N/A</v>
      </c>
      <c r="R641" s="12"/>
      <c r="S641" s="12"/>
      <c r="T641" s="12"/>
      <c r="U641" s="54">
        <f t="shared" si="1089"/>
        <v>0</v>
      </c>
      <c r="V641" s="54">
        <f t="shared" si="1090"/>
        <v>0</v>
      </c>
      <c r="W641" s="54">
        <f t="shared" si="1091"/>
        <v>0</v>
      </c>
      <c r="X641" s="54">
        <f t="shared" si="1092"/>
        <v>0</v>
      </c>
      <c r="Y641" s="54">
        <f t="shared" si="1093"/>
        <v>0</v>
      </c>
      <c r="Z641" s="54">
        <f t="shared" si="1094"/>
        <v>0</v>
      </c>
      <c r="AA641" s="54">
        <f t="shared" si="1095"/>
        <v>0</v>
      </c>
      <c r="AB641" s="54">
        <f t="shared" si="1096"/>
        <v>0</v>
      </c>
      <c r="AC641" s="55">
        <v>32</v>
      </c>
      <c r="AD641" s="54" t="e">
        <f t="shared" si="1057"/>
        <v>#N/A</v>
      </c>
      <c r="AE641" s="12"/>
      <c r="AF641" s="12"/>
      <c r="AG641" s="12"/>
      <c r="AH641" s="54">
        <f t="shared" si="1097"/>
        <v>0</v>
      </c>
      <c r="AI641" s="54">
        <f t="shared" si="1098"/>
        <v>0</v>
      </c>
      <c r="AJ641" s="54">
        <f t="shared" si="1099"/>
        <v>0</v>
      </c>
      <c r="AK641" s="54">
        <f t="shared" si="1100"/>
        <v>0</v>
      </c>
      <c r="AL641" s="54">
        <f t="shared" si="1101"/>
        <v>0</v>
      </c>
      <c r="AM641" s="54">
        <f t="shared" si="1102"/>
        <v>0</v>
      </c>
      <c r="AN641" s="54">
        <f t="shared" si="1103"/>
        <v>0</v>
      </c>
      <c r="AO641" s="54">
        <f t="shared" si="1104"/>
        <v>0</v>
      </c>
      <c r="AP641" s="54">
        <f t="shared" si="1105"/>
        <v>0</v>
      </c>
      <c r="AQ641" s="54" t="e">
        <f t="shared" si="1106"/>
        <v>#DIV/0!</v>
      </c>
      <c r="AR641" s="58">
        <f t="shared" si="1107"/>
        <v>0</v>
      </c>
      <c r="AS641" s="1">
        <f t="shared" si="1108"/>
        <v>0</v>
      </c>
      <c r="AT641" s="1">
        <f t="shared" si="1109"/>
        <v>0</v>
      </c>
      <c r="AU641" s="1">
        <f t="shared" si="1110"/>
        <v>0</v>
      </c>
      <c r="AV641" s="1">
        <f t="shared" si="1111"/>
        <v>0</v>
      </c>
      <c r="AW641" s="1">
        <f t="shared" si="1112"/>
        <v>0</v>
      </c>
      <c r="AX641" s="1">
        <f t="shared" si="1113"/>
        <v>0</v>
      </c>
      <c r="AY641" s="1" t="str">
        <f t="shared" si="1077"/>
        <v/>
      </c>
      <c r="AZ641" s="1" t="b">
        <f t="shared" si="1078"/>
        <v>1</v>
      </c>
      <c r="BA641" s="1" t="str">
        <f t="shared" si="1079"/>
        <v/>
      </c>
      <c r="BB641" s="1" t="str">
        <f t="shared" si="1080"/>
        <v/>
      </c>
    </row>
    <row r="642" spans="1:54" ht="12.75" customHeight="1">
      <c r="A642" s="178"/>
      <c r="B642" s="55">
        <v>33</v>
      </c>
      <c r="C642" s="55">
        <v>15</v>
      </c>
      <c r="D642" s="54" t="e">
        <f>VLOOKUP((B642*10)+5,'Llistat de jugadors'!$S$3:$AQ$322,25,0)</f>
        <v>#N/A</v>
      </c>
      <c r="E642" s="13"/>
      <c r="F642" s="13"/>
      <c r="G642" s="13"/>
      <c r="H642" s="55">
        <f t="shared" si="1081"/>
        <v>0</v>
      </c>
      <c r="I642" s="54">
        <f t="shared" si="1082"/>
        <v>0</v>
      </c>
      <c r="J642" s="54">
        <f t="shared" si="1083"/>
        <v>0</v>
      </c>
      <c r="K642" s="54">
        <f t="shared" si="1084"/>
        <v>0</v>
      </c>
      <c r="L642" s="54">
        <f t="shared" si="1085"/>
        <v>0</v>
      </c>
      <c r="M642" s="54">
        <f t="shared" si="1086"/>
        <v>0</v>
      </c>
      <c r="N642" s="54">
        <f t="shared" si="1087"/>
        <v>0</v>
      </c>
      <c r="O642" s="54">
        <f t="shared" si="1088"/>
        <v>0</v>
      </c>
      <c r="P642" s="55">
        <v>33</v>
      </c>
      <c r="Q642" s="54" t="e">
        <f t="shared" si="1051"/>
        <v>#N/A</v>
      </c>
      <c r="R642" s="12"/>
      <c r="S642" s="12"/>
      <c r="T642" s="12"/>
      <c r="U642" s="54">
        <f t="shared" si="1089"/>
        <v>0</v>
      </c>
      <c r="V642" s="54">
        <f t="shared" si="1090"/>
        <v>0</v>
      </c>
      <c r="W642" s="54">
        <f t="shared" si="1091"/>
        <v>0</v>
      </c>
      <c r="X642" s="54">
        <f t="shared" si="1092"/>
        <v>0</v>
      </c>
      <c r="Y642" s="54">
        <f t="shared" si="1093"/>
        <v>0</v>
      </c>
      <c r="Z642" s="54">
        <f t="shared" si="1094"/>
        <v>0</v>
      </c>
      <c r="AA642" s="54">
        <f t="shared" si="1095"/>
        <v>0</v>
      </c>
      <c r="AB642" s="54">
        <f t="shared" si="1096"/>
        <v>0</v>
      </c>
      <c r="AC642" s="55">
        <v>33</v>
      </c>
      <c r="AD642" s="54" t="e">
        <f t="shared" si="1057"/>
        <v>#N/A</v>
      </c>
      <c r="AE642" s="12"/>
      <c r="AF642" s="12"/>
      <c r="AG642" s="12"/>
      <c r="AH642" s="54">
        <f t="shared" si="1097"/>
        <v>0</v>
      </c>
      <c r="AI642" s="54">
        <f t="shared" si="1098"/>
        <v>0</v>
      </c>
      <c r="AJ642" s="54">
        <f t="shared" si="1099"/>
        <v>0</v>
      </c>
      <c r="AK642" s="54">
        <f t="shared" si="1100"/>
        <v>0</v>
      </c>
      <c r="AL642" s="54">
        <f t="shared" si="1101"/>
        <v>0</v>
      </c>
      <c r="AM642" s="54">
        <f t="shared" si="1102"/>
        <v>0</v>
      </c>
      <c r="AN642" s="54">
        <f t="shared" si="1103"/>
        <v>0</v>
      </c>
      <c r="AO642" s="54">
        <f t="shared" si="1104"/>
        <v>0</v>
      </c>
      <c r="AP642" s="54">
        <f t="shared" si="1105"/>
        <v>0</v>
      </c>
      <c r="AQ642" s="54" t="e">
        <f t="shared" si="1106"/>
        <v>#DIV/0!</v>
      </c>
      <c r="AR642" s="58">
        <f t="shared" si="1107"/>
        <v>0</v>
      </c>
      <c r="AS642" s="1">
        <f t="shared" si="1108"/>
        <v>0</v>
      </c>
      <c r="AT642" s="1">
        <f t="shared" si="1109"/>
        <v>0</v>
      </c>
      <c r="AU642" s="1">
        <f t="shared" si="1110"/>
        <v>0</v>
      </c>
      <c r="AV642" s="1">
        <f t="shared" si="1111"/>
        <v>0</v>
      </c>
      <c r="AW642" s="1">
        <f t="shared" si="1112"/>
        <v>0</v>
      </c>
      <c r="AX642" s="1">
        <f t="shared" si="1113"/>
        <v>0</v>
      </c>
      <c r="AY642" s="1" t="str">
        <f t="shared" si="1077"/>
        <v/>
      </c>
      <c r="AZ642" s="1" t="b">
        <f t="shared" si="1078"/>
        <v>1</v>
      </c>
      <c r="BA642" s="1" t="str">
        <f t="shared" si="1079"/>
        <v/>
      </c>
      <c r="BB642" s="1" t="str">
        <f t="shared" si="1080"/>
        <v/>
      </c>
    </row>
    <row r="643" spans="1:54" ht="12.75" customHeight="1">
      <c r="A643" s="178"/>
      <c r="B643" s="55">
        <v>34</v>
      </c>
      <c r="C643" s="55">
        <v>16</v>
      </c>
      <c r="D643" s="54" t="e">
        <f>VLOOKUP((B643*10)+5,'Llistat de jugadors'!$S$3:$AQ$322,25,0)</f>
        <v>#N/A</v>
      </c>
      <c r="E643" s="13"/>
      <c r="F643" s="13"/>
      <c r="G643" s="13"/>
      <c r="H643" s="55">
        <f t="shared" si="1081"/>
        <v>0</v>
      </c>
      <c r="I643" s="54">
        <f t="shared" si="1082"/>
        <v>0</v>
      </c>
      <c r="J643" s="54">
        <f t="shared" si="1083"/>
        <v>0</v>
      </c>
      <c r="K643" s="54">
        <f t="shared" si="1084"/>
        <v>0</v>
      </c>
      <c r="L643" s="54">
        <f t="shared" si="1085"/>
        <v>0</v>
      </c>
      <c r="M643" s="54">
        <f t="shared" si="1086"/>
        <v>0</v>
      </c>
      <c r="N643" s="54">
        <f t="shared" si="1087"/>
        <v>0</v>
      </c>
      <c r="O643" s="54">
        <f t="shared" si="1088"/>
        <v>0</v>
      </c>
      <c r="P643" s="55">
        <v>34</v>
      </c>
      <c r="Q643" s="54" t="e">
        <f t="shared" si="1051"/>
        <v>#N/A</v>
      </c>
      <c r="R643" s="12"/>
      <c r="S643" s="12"/>
      <c r="T643" s="12"/>
      <c r="U643" s="54">
        <f t="shared" si="1089"/>
        <v>0</v>
      </c>
      <c r="V643" s="54">
        <f t="shared" si="1090"/>
        <v>0</v>
      </c>
      <c r="W643" s="54">
        <f t="shared" si="1091"/>
        <v>0</v>
      </c>
      <c r="X643" s="54">
        <f t="shared" si="1092"/>
        <v>0</v>
      </c>
      <c r="Y643" s="54">
        <f t="shared" si="1093"/>
        <v>0</v>
      </c>
      <c r="Z643" s="54">
        <f t="shared" si="1094"/>
        <v>0</v>
      </c>
      <c r="AA643" s="54">
        <f t="shared" si="1095"/>
        <v>0</v>
      </c>
      <c r="AB643" s="54">
        <f t="shared" si="1096"/>
        <v>0</v>
      </c>
      <c r="AC643" s="55">
        <v>34</v>
      </c>
      <c r="AD643" s="54" t="e">
        <f t="shared" si="1057"/>
        <v>#N/A</v>
      </c>
      <c r="AE643" s="12"/>
      <c r="AF643" s="12"/>
      <c r="AG643" s="12"/>
      <c r="AH643" s="54">
        <f t="shared" si="1097"/>
        <v>0</v>
      </c>
      <c r="AI643" s="54">
        <f t="shared" si="1098"/>
        <v>0</v>
      </c>
      <c r="AJ643" s="54">
        <f t="shared" si="1099"/>
        <v>0</v>
      </c>
      <c r="AK643" s="54">
        <f t="shared" si="1100"/>
        <v>0</v>
      </c>
      <c r="AL643" s="54">
        <f t="shared" si="1101"/>
        <v>0</v>
      </c>
      <c r="AM643" s="54">
        <f t="shared" si="1102"/>
        <v>0</v>
      </c>
      <c r="AN643" s="54">
        <f t="shared" si="1103"/>
        <v>0</v>
      </c>
      <c r="AO643" s="54">
        <f t="shared" si="1104"/>
        <v>0</v>
      </c>
      <c r="AP643" s="54">
        <f t="shared" si="1105"/>
        <v>0</v>
      </c>
      <c r="AQ643" s="54" t="e">
        <f t="shared" si="1106"/>
        <v>#DIV/0!</v>
      </c>
      <c r="AR643" s="58">
        <f t="shared" si="1107"/>
        <v>0</v>
      </c>
      <c r="AS643" s="1">
        <f t="shared" si="1108"/>
        <v>0</v>
      </c>
      <c r="AT643" s="1">
        <f t="shared" si="1109"/>
        <v>0</v>
      </c>
      <c r="AU643" s="1">
        <f t="shared" si="1110"/>
        <v>0</v>
      </c>
      <c r="AV643" s="1">
        <f t="shared" si="1111"/>
        <v>0</v>
      </c>
      <c r="AW643" s="1">
        <f t="shared" si="1112"/>
        <v>0</v>
      </c>
      <c r="AX643" s="1">
        <f t="shared" si="1113"/>
        <v>0</v>
      </c>
      <c r="AY643" s="1" t="str">
        <f t="shared" si="1077"/>
        <v/>
      </c>
      <c r="AZ643" s="1" t="b">
        <f t="shared" si="1078"/>
        <v>1</v>
      </c>
      <c r="BA643" s="1" t="str">
        <f t="shared" si="1079"/>
        <v/>
      </c>
      <c r="BB643" s="1" t="str">
        <f t="shared" si="1080"/>
        <v/>
      </c>
    </row>
    <row r="644" spans="1:54" ht="12.75" customHeight="1">
      <c r="A644" s="178"/>
      <c r="B644" s="55">
        <v>35</v>
      </c>
      <c r="C644" s="55">
        <v>17</v>
      </c>
      <c r="D644" s="54" t="e">
        <f>VLOOKUP((B644*10)+5,'Llistat de jugadors'!$S$3:$AQ$322,25,0)</f>
        <v>#N/A</v>
      </c>
      <c r="E644" s="13"/>
      <c r="F644" s="13"/>
      <c r="G644" s="13"/>
      <c r="H644" s="55">
        <f t="shared" si="1081"/>
        <v>0</v>
      </c>
      <c r="I644" s="54">
        <f t="shared" si="1082"/>
        <v>0</v>
      </c>
      <c r="J644" s="54">
        <f t="shared" si="1083"/>
        <v>0</v>
      </c>
      <c r="K644" s="54">
        <f t="shared" si="1084"/>
        <v>0</v>
      </c>
      <c r="L644" s="54">
        <f t="shared" si="1085"/>
        <v>0</v>
      </c>
      <c r="M644" s="54">
        <f t="shared" si="1086"/>
        <v>0</v>
      </c>
      <c r="N644" s="54">
        <f t="shared" si="1087"/>
        <v>0</v>
      </c>
      <c r="O644" s="54">
        <f t="shared" si="1088"/>
        <v>0</v>
      </c>
      <c r="P644" s="55">
        <v>35</v>
      </c>
      <c r="Q644" s="54" t="e">
        <f t="shared" si="1051"/>
        <v>#N/A</v>
      </c>
      <c r="R644" s="12"/>
      <c r="S644" s="12"/>
      <c r="T644" s="12"/>
      <c r="U644" s="54">
        <f t="shared" si="1089"/>
        <v>0</v>
      </c>
      <c r="V644" s="54">
        <f t="shared" si="1090"/>
        <v>0</v>
      </c>
      <c r="W644" s="54">
        <f t="shared" si="1091"/>
        <v>0</v>
      </c>
      <c r="X644" s="54">
        <f t="shared" si="1092"/>
        <v>0</v>
      </c>
      <c r="Y644" s="54">
        <f t="shared" si="1093"/>
        <v>0</v>
      </c>
      <c r="Z644" s="54">
        <f t="shared" si="1094"/>
        <v>0</v>
      </c>
      <c r="AA644" s="54">
        <f t="shared" si="1095"/>
        <v>0</v>
      </c>
      <c r="AB644" s="54">
        <f t="shared" si="1096"/>
        <v>0</v>
      </c>
      <c r="AC644" s="55">
        <v>35</v>
      </c>
      <c r="AD644" s="54" t="e">
        <f t="shared" si="1057"/>
        <v>#N/A</v>
      </c>
      <c r="AE644" s="12"/>
      <c r="AF644" s="12"/>
      <c r="AG644" s="12"/>
      <c r="AH644" s="54">
        <f t="shared" si="1097"/>
        <v>0</v>
      </c>
      <c r="AI644" s="54">
        <f t="shared" si="1098"/>
        <v>0</v>
      </c>
      <c r="AJ644" s="54">
        <f t="shared" si="1099"/>
        <v>0</v>
      </c>
      <c r="AK644" s="54">
        <f t="shared" si="1100"/>
        <v>0</v>
      </c>
      <c r="AL644" s="54">
        <f t="shared" si="1101"/>
        <v>0</v>
      </c>
      <c r="AM644" s="54">
        <f t="shared" si="1102"/>
        <v>0</v>
      </c>
      <c r="AN644" s="54">
        <f t="shared" si="1103"/>
        <v>0</v>
      </c>
      <c r="AO644" s="54">
        <f t="shared" si="1104"/>
        <v>0</v>
      </c>
      <c r="AP644" s="54">
        <f t="shared" si="1105"/>
        <v>0</v>
      </c>
      <c r="AQ644" s="54" t="e">
        <f t="shared" si="1106"/>
        <v>#DIV/0!</v>
      </c>
      <c r="AR644" s="58">
        <f t="shared" si="1107"/>
        <v>0</v>
      </c>
      <c r="AS644" s="1">
        <f t="shared" si="1108"/>
        <v>0</v>
      </c>
      <c r="AT644" s="1">
        <f t="shared" si="1109"/>
        <v>0</v>
      </c>
      <c r="AU644" s="1">
        <f t="shared" si="1110"/>
        <v>0</v>
      </c>
      <c r="AV644" s="1">
        <f t="shared" si="1111"/>
        <v>0</v>
      </c>
      <c r="AW644" s="1">
        <f t="shared" si="1112"/>
        <v>0</v>
      </c>
      <c r="AX644" s="1">
        <f t="shared" si="1113"/>
        <v>0</v>
      </c>
      <c r="AY644" s="1" t="str">
        <f t="shared" si="1077"/>
        <v/>
      </c>
      <c r="AZ644" s="1" t="b">
        <f t="shared" si="1078"/>
        <v>1</v>
      </c>
      <c r="BA644" s="1" t="str">
        <f t="shared" si="1079"/>
        <v/>
      </c>
      <c r="BB644" s="1" t="str">
        <f t="shared" si="1080"/>
        <v/>
      </c>
    </row>
    <row r="645" spans="1:54" ht="12.75" customHeight="1">
      <c r="A645" s="178"/>
      <c r="B645" s="55">
        <v>36</v>
      </c>
      <c r="C645" s="55">
        <v>18</v>
      </c>
      <c r="D645" s="54" t="e">
        <f>VLOOKUP((B645*10)+5,'Llistat de jugadors'!$S$3:$AQ$322,25,0)</f>
        <v>#N/A</v>
      </c>
      <c r="E645" s="13"/>
      <c r="F645" s="13"/>
      <c r="G645" s="13"/>
      <c r="H645" s="55">
        <f t="shared" si="1081"/>
        <v>0</v>
      </c>
      <c r="I645" s="54">
        <f t="shared" si="1082"/>
        <v>0</v>
      </c>
      <c r="J645" s="54">
        <f t="shared" si="1083"/>
        <v>0</v>
      </c>
      <c r="K645" s="54">
        <f t="shared" si="1084"/>
        <v>0</v>
      </c>
      <c r="L645" s="54">
        <f t="shared" si="1085"/>
        <v>0</v>
      </c>
      <c r="M645" s="54">
        <f t="shared" si="1086"/>
        <v>0</v>
      </c>
      <c r="N645" s="54">
        <f t="shared" si="1087"/>
        <v>0</v>
      </c>
      <c r="O645" s="54">
        <f t="shared" si="1088"/>
        <v>0</v>
      </c>
      <c r="P645" s="55">
        <v>36</v>
      </c>
      <c r="Q645" s="54" t="e">
        <f t="shared" si="1051"/>
        <v>#N/A</v>
      </c>
      <c r="R645" s="12"/>
      <c r="S645" s="12"/>
      <c r="T645" s="12"/>
      <c r="U645" s="54">
        <f t="shared" si="1089"/>
        <v>0</v>
      </c>
      <c r="V645" s="54">
        <f t="shared" si="1090"/>
        <v>0</v>
      </c>
      <c r="W645" s="54">
        <f t="shared" si="1091"/>
        <v>0</v>
      </c>
      <c r="X645" s="54">
        <f t="shared" si="1092"/>
        <v>0</v>
      </c>
      <c r="Y645" s="54">
        <f t="shared" si="1093"/>
        <v>0</v>
      </c>
      <c r="Z645" s="54">
        <f t="shared" si="1094"/>
        <v>0</v>
      </c>
      <c r="AA645" s="54">
        <f t="shared" si="1095"/>
        <v>0</v>
      </c>
      <c r="AB645" s="54">
        <f t="shared" si="1096"/>
        <v>0</v>
      </c>
      <c r="AC645" s="55">
        <v>36</v>
      </c>
      <c r="AD645" s="54" t="e">
        <f t="shared" si="1057"/>
        <v>#N/A</v>
      </c>
      <c r="AE645" s="12"/>
      <c r="AF645" s="12"/>
      <c r="AG645" s="12"/>
      <c r="AH645" s="54">
        <f t="shared" si="1097"/>
        <v>0</v>
      </c>
      <c r="AI645" s="54">
        <f t="shared" si="1098"/>
        <v>0</v>
      </c>
      <c r="AJ645" s="54">
        <f t="shared" si="1099"/>
        <v>0</v>
      </c>
      <c r="AK645" s="54">
        <f t="shared" si="1100"/>
        <v>0</v>
      </c>
      <c r="AL645" s="54">
        <f t="shared" si="1101"/>
        <v>0</v>
      </c>
      <c r="AM645" s="54">
        <f t="shared" si="1102"/>
        <v>0</v>
      </c>
      <c r="AN645" s="54">
        <f t="shared" si="1103"/>
        <v>0</v>
      </c>
      <c r="AO645" s="54">
        <f t="shared" si="1104"/>
        <v>0</v>
      </c>
      <c r="AP645" s="54">
        <f t="shared" si="1105"/>
        <v>0</v>
      </c>
      <c r="AQ645" s="54" t="e">
        <f t="shared" si="1106"/>
        <v>#DIV/0!</v>
      </c>
      <c r="AR645" s="58">
        <f t="shared" si="1107"/>
        <v>0</v>
      </c>
      <c r="AS645" s="1">
        <f t="shared" si="1108"/>
        <v>0</v>
      </c>
      <c r="AT645" s="1">
        <f t="shared" si="1109"/>
        <v>0</v>
      </c>
      <c r="AU645" s="1">
        <f t="shared" si="1110"/>
        <v>0</v>
      </c>
      <c r="AV645" s="1">
        <f t="shared" si="1111"/>
        <v>0</v>
      </c>
      <c r="AW645" s="1">
        <f t="shared" si="1112"/>
        <v>0</v>
      </c>
      <c r="AX645" s="1">
        <f t="shared" si="1113"/>
        <v>0</v>
      </c>
      <c r="AY645" s="1" t="str">
        <f t="shared" si="1077"/>
        <v/>
      </c>
      <c r="AZ645" s="1" t="b">
        <f t="shared" si="1078"/>
        <v>1</v>
      </c>
      <c r="BA645" s="1" t="str">
        <f t="shared" si="1079"/>
        <v/>
      </c>
      <c r="BB645" s="1" t="str">
        <f t="shared" si="1080"/>
        <v/>
      </c>
    </row>
    <row r="646" spans="1:54" ht="12.75" customHeight="1">
      <c r="A646" s="178"/>
      <c r="B646" s="55">
        <v>37</v>
      </c>
      <c r="C646" s="55"/>
      <c r="D646" s="54" t="e">
        <f>VLOOKUP((B646*10)+5,'Llistat de jugadors'!$S$3:$AQ$322,25,0)</f>
        <v>#N/A</v>
      </c>
      <c r="E646" s="13"/>
      <c r="F646" s="13"/>
      <c r="G646" s="13"/>
      <c r="H646" s="55">
        <f t="shared" si="1081"/>
        <v>0</v>
      </c>
      <c r="I646" s="54">
        <f t="shared" si="1082"/>
        <v>0</v>
      </c>
      <c r="J646" s="54">
        <f t="shared" si="1083"/>
        <v>0</v>
      </c>
      <c r="K646" s="54">
        <f t="shared" si="1084"/>
        <v>0</v>
      </c>
      <c r="L646" s="54">
        <f t="shared" si="1085"/>
        <v>0</v>
      </c>
      <c r="M646" s="54">
        <f t="shared" si="1086"/>
        <v>0</v>
      </c>
      <c r="N646" s="54">
        <f t="shared" si="1087"/>
        <v>0</v>
      </c>
      <c r="O646" s="54">
        <f t="shared" si="1088"/>
        <v>0</v>
      </c>
      <c r="P646" s="55">
        <v>37</v>
      </c>
      <c r="Q646" s="54" t="e">
        <f t="shared" si="1051"/>
        <v>#N/A</v>
      </c>
      <c r="R646" s="12"/>
      <c r="S646" s="12"/>
      <c r="T646" s="12"/>
      <c r="U646" s="54">
        <f t="shared" si="1089"/>
        <v>0</v>
      </c>
      <c r="V646" s="54">
        <f t="shared" si="1090"/>
        <v>0</v>
      </c>
      <c r="W646" s="54">
        <f t="shared" si="1091"/>
        <v>0</v>
      </c>
      <c r="X646" s="54">
        <f t="shared" si="1092"/>
        <v>0</v>
      </c>
      <c r="Y646" s="54">
        <f t="shared" si="1093"/>
        <v>0</v>
      </c>
      <c r="Z646" s="54">
        <f t="shared" si="1094"/>
        <v>0</v>
      </c>
      <c r="AA646" s="54">
        <f t="shared" si="1095"/>
        <v>0</v>
      </c>
      <c r="AB646" s="54">
        <f t="shared" si="1096"/>
        <v>0</v>
      </c>
      <c r="AC646" s="55">
        <v>37</v>
      </c>
      <c r="AD646" s="54" t="e">
        <f t="shared" si="1057"/>
        <v>#N/A</v>
      </c>
      <c r="AE646" s="12"/>
      <c r="AF646" s="12"/>
      <c r="AG646" s="12"/>
      <c r="AH646" s="54">
        <f t="shared" si="1097"/>
        <v>0</v>
      </c>
      <c r="AI646" s="54">
        <f t="shared" si="1098"/>
        <v>0</v>
      </c>
      <c r="AJ646" s="54">
        <f t="shared" si="1099"/>
        <v>0</v>
      </c>
      <c r="AK646" s="54">
        <f t="shared" si="1100"/>
        <v>0</v>
      </c>
      <c r="AL646" s="54">
        <f t="shared" si="1101"/>
        <v>0</v>
      </c>
      <c r="AM646" s="54">
        <f t="shared" si="1102"/>
        <v>0</v>
      </c>
      <c r="AN646" s="54">
        <f t="shared" si="1103"/>
        <v>0</v>
      </c>
      <c r="AO646" s="54">
        <f t="shared" si="1104"/>
        <v>0</v>
      </c>
      <c r="AP646" s="54">
        <f t="shared" si="1105"/>
        <v>0</v>
      </c>
      <c r="AQ646" s="54" t="e">
        <f t="shared" si="1106"/>
        <v>#DIV/0!</v>
      </c>
      <c r="AR646" s="58">
        <f t="shared" si="1107"/>
        <v>0</v>
      </c>
      <c r="AS646" s="1">
        <f t="shared" si="1108"/>
        <v>0</v>
      </c>
      <c r="AT646" s="1">
        <f t="shared" si="1109"/>
        <v>0</v>
      </c>
      <c r="AU646" s="1">
        <f t="shared" si="1110"/>
        <v>0</v>
      </c>
      <c r="AV646" s="1">
        <f t="shared" si="1111"/>
        <v>0</v>
      </c>
      <c r="AW646" s="1">
        <f t="shared" si="1112"/>
        <v>0</v>
      </c>
      <c r="AX646" s="1">
        <f t="shared" si="1113"/>
        <v>0</v>
      </c>
      <c r="AY646" s="1" t="str">
        <f t="shared" si="1077"/>
        <v/>
      </c>
      <c r="AZ646" s="1" t="b">
        <f t="shared" si="1078"/>
        <v>1</v>
      </c>
      <c r="BA646" s="1" t="str">
        <f t="shared" si="1079"/>
        <v/>
      </c>
      <c r="BB646" s="1" t="str">
        <f t="shared" si="1080"/>
        <v/>
      </c>
    </row>
    <row r="647" spans="1:54" ht="12.75" customHeight="1">
      <c r="A647" s="178"/>
      <c r="B647" s="55">
        <v>38</v>
      </c>
      <c r="C647" s="55"/>
      <c r="D647" s="54" t="e">
        <f>VLOOKUP((B647*10)+5,'Llistat de jugadors'!$S$3:$AQ$322,25,0)</f>
        <v>#N/A</v>
      </c>
      <c r="E647" s="13"/>
      <c r="F647" s="13"/>
      <c r="G647" s="13"/>
      <c r="H647" s="55">
        <f t="shared" si="1081"/>
        <v>0</v>
      </c>
      <c r="I647" s="54">
        <f t="shared" si="1082"/>
        <v>0</v>
      </c>
      <c r="J647" s="54">
        <f t="shared" si="1083"/>
        <v>0</v>
      </c>
      <c r="K647" s="54">
        <f t="shared" si="1084"/>
        <v>0</v>
      </c>
      <c r="L647" s="54">
        <f t="shared" si="1085"/>
        <v>0</v>
      </c>
      <c r="M647" s="54">
        <f t="shared" si="1086"/>
        <v>0</v>
      </c>
      <c r="N647" s="54">
        <f t="shared" si="1087"/>
        <v>0</v>
      </c>
      <c r="O647" s="54">
        <f t="shared" si="1088"/>
        <v>0</v>
      </c>
      <c r="P647" s="55">
        <v>38</v>
      </c>
      <c r="Q647" s="54" t="e">
        <f t="shared" si="1051"/>
        <v>#N/A</v>
      </c>
      <c r="R647" s="12"/>
      <c r="S647" s="12"/>
      <c r="T647" s="12"/>
      <c r="U647" s="54">
        <f t="shared" si="1089"/>
        <v>0</v>
      </c>
      <c r="V647" s="54">
        <f t="shared" si="1090"/>
        <v>0</v>
      </c>
      <c r="W647" s="54">
        <f t="shared" si="1091"/>
        <v>0</v>
      </c>
      <c r="X647" s="54">
        <f t="shared" si="1092"/>
        <v>0</v>
      </c>
      <c r="Y647" s="54">
        <f t="shared" si="1093"/>
        <v>0</v>
      </c>
      <c r="Z647" s="54">
        <f t="shared" si="1094"/>
        <v>0</v>
      </c>
      <c r="AA647" s="54">
        <f t="shared" si="1095"/>
        <v>0</v>
      </c>
      <c r="AB647" s="54">
        <f t="shared" si="1096"/>
        <v>0</v>
      </c>
      <c r="AC647" s="55">
        <v>38</v>
      </c>
      <c r="AD647" s="54" t="e">
        <f t="shared" si="1057"/>
        <v>#N/A</v>
      </c>
      <c r="AE647" s="12"/>
      <c r="AF647" s="12"/>
      <c r="AG647" s="12"/>
      <c r="AH647" s="54">
        <f t="shared" si="1097"/>
        <v>0</v>
      </c>
      <c r="AI647" s="54">
        <f t="shared" si="1098"/>
        <v>0</v>
      </c>
      <c r="AJ647" s="54">
        <f t="shared" si="1099"/>
        <v>0</v>
      </c>
      <c r="AK647" s="54">
        <f t="shared" si="1100"/>
        <v>0</v>
      </c>
      <c r="AL647" s="54">
        <f t="shared" si="1101"/>
        <v>0</v>
      </c>
      <c r="AM647" s="54">
        <f t="shared" si="1102"/>
        <v>0</v>
      </c>
      <c r="AN647" s="54">
        <f t="shared" si="1103"/>
        <v>0</v>
      </c>
      <c r="AO647" s="54">
        <f t="shared" si="1104"/>
        <v>0</v>
      </c>
      <c r="AP647" s="54">
        <f t="shared" si="1105"/>
        <v>0</v>
      </c>
      <c r="AQ647" s="54" t="e">
        <f t="shared" si="1106"/>
        <v>#DIV/0!</v>
      </c>
      <c r="AR647" s="58">
        <f t="shared" si="1107"/>
        <v>0</v>
      </c>
      <c r="AS647" s="1">
        <f t="shared" si="1108"/>
        <v>0</v>
      </c>
      <c r="AT647" s="1">
        <f t="shared" si="1109"/>
        <v>0</v>
      </c>
      <c r="AU647" s="1">
        <f t="shared" si="1110"/>
        <v>0</v>
      </c>
      <c r="AV647" s="1">
        <f t="shared" si="1111"/>
        <v>0</v>
      </c>
      <c r="AW647" s="1">
        <f t="shared" si="1112"/>
        <v>0</v>
      </c>
      <c r="AX647" s="1">
        <f t="shared" si="1113"/>
        <v>0</v>
      </c>
      <c r="AY647" s="1" t="str">
        <f t="shared" si="1077"/>
        <v/>
      </c>
      <c r="AZ647" s="1" t="b">
        <f t="shared" si="1078"/>
        <v>1</v>
      </c>
      <c r="BA647" s="1" t="str">
        <f t="shared" si="1079"/>
        <v/>
      </c>
      <c r="BB647" s="1" t="str">
        <f t="shared" si="1080"/>
        <v/>
      </c>
    </row>
    <row r="648" spans="1:54" ht="12.75" customHeight="1">
      <c r="A648" s="178"/>
      <c r="B648" s="55">
        <v>39</v>
      </c>
      <c r="C648" s="55"/>
      <c r="D648" s="54" t="e">
        <f>VLOOKUP((B648*10)+5,'Llistat de jugadors'!$S$3:$AQ$322,25,0)</f>
        <v>#N/A</v>
      </c>
      <c r="E648" s="13"/>
      <c r="F648" s="13"/>
      <c r="G648" s="13"/>
      <c r="H648" s="55">
        <f t="shared" si="1081"/>
        <v>0</v>
      </c>
      <c r="I648" s="54">
        <f t="shared" si="1082"/>
        <v>0</v>
      </c>
      <c r="J648" s="54">
        <f t="shared" si="1083"/>
        <v>0</v>
      </c>
      <c r="K648" s="54">
        <f t="shared" si="1084"/>
        <v>0</v>
      </c>
      <c r="L648" s="54">
        <f t="shared" si="1085"/>
        <v>0</v>
      </c>
      <c r="M648" s="54">
        <f t="shared" si="1086"/>
        <v>0</v>
      </c>
      <c r="N648" s="54">
        <f t="shared" si="1087"/>
        <v>0</v>
      </c>
      <c r="O648" s="54">
        <f t="shared" si="1088"/>
        <v>0</v>
      </c>
      <c r="P648" s="55">
        <v>39</v>
      </c>
      <c r="Q648" s="54" t="e">
        <f t="shared" si="1051"/>
        <v>#N/A</v>
      </c>
      <c r="R648" s="12"/>
      <c r="S648" s="12"/>
      <c r="T648" s="12"/>
      <c r="U648" s="54">
        <f t="shared" si="1089"/>
        <v>0</v>
      </c>
      <c r="V648" s="54">
        <f t="shared" si="1090"/>
        <v>0</v>
      </c>
      <c r="W648" s="54">
        <f t="shared" si="1091"/>
        <v>0</v>
      </c>
      <c r="X648" s="54">
        <f t="shared" si="1092"/>
        <v>0</v>
      </c>
      <c r="Y648" s="54">
        <f t="shared" si="1093"/>
        <v>0</v>
      </c>
      <c r="Z648" s="54">
        <f t="shared" si="1094"/>
        <v>0</v>
      </c>
      <c r="AA648" s="54">
        <f t="shared" si="1095"/>
        <v>0</v>
      </c>
      <c r="AB648" s="54">
        <f t="shared" si="1096"/>
        <v>0</v>
      </c>
      <c r="AC648" s="55">
        <v>39</v>
      </c>
      <c r="AD648" s="54" t="e">
        <f t="shared" si="1057"/>
        <v>#N/A</v>
      </c>
      <c r="AE648" s="12"/>
      <c r="AF648" s="12"/>
      <c r="AG648" s="12"/>
      <c r="AH648" s="54">
        <f t="shared" si="1097"/>
        <v>0</v>
      </c>
      <c r="AI648" s="54">
        <f t="shared" si="1098"/>
        <v>0</v>
      </c>
      <c r="AJ648" s="54">
        <f t="shared" si="1099"/>
        <v>0</v>
      </c>
      <c r="AK648" s="54">
        <f t="shared" si="1100"/>
        <v>0</v>
      </c>
      <c r="AL648" s="54">
        <f t="shared" si="1101"/>
        <v>0</v>
      </c>
      <c r="AM648" s="54">
        <f t="shared" si="1102"/>
        <v>0</v>
      </c>
      <c r="AN648" s="54">
        <f t="shared" si="1103"/>
        <v>0</v>
      </c>
      <c r="AO648" s="54">
        <f t="shared" si="1104"/>
        <v>0</v>
      </c>
      <c r="AP648" s="54">
        <f t="shared" si="1105"/>
        <v>0</v>
      </c>
      <c r="AQ648" s="54" t="e">
        <f t="shared" si="1106"/>
        <v>#DIV/0!</v>
      </c>
      <c r="AR648" s="58">
        <f t="shared" si="1107"/>
        <v>0</v>
      </c>
      <c r="AS648" s="1">
        <f t="shared" si="1108"/>
        <v>0</v>
      </c>
      <c r="AT648" s="1">
        <f t="shared" si="1109"/>
        <v>0</v>
      </c>
      <c r="AU648" s="1">
        <f t="shared" si="1110"/>
        <v>0</v>
      </c>
      <c r="AV648" s="1">
        <f t="shared" si="1111"/>
        <v>0</v>
      </c>
      <c r="AW648" s="1">
        <f t="shared" si="1112"/>
        <v>0</v>
      </c>
      <c r="AX648" s="1">
        <f t="shared" si="1113"/>
        <v>0</v>
      </c>
      <c r="AY648" s="1" t="str">
        <f t="shared" si="1077"/>
        <v/>
      </c>
      <c r="AZ648" s="1" t="b">
        <f t="shared" si="1078"/>
        <v>1</v>
      </c>
      <c r="BA648" s="1" t="str">
        <f t="shared" si="1079"/>
        <v/>
      </c>
      <c r="BB648" s="1" t="str">
        <f t="shared" si="1080"/>
        <v/>
      </c>
    </row>
    <row r="649" spans="1:54" ht="12.75" customHeight="1">
      <c r="A649" s="179"/>
      <c r="B649" s="55">
        <v>40</v>
      </c>
      <c r="C649" s="55"/>
      <c r="D649" s="54" t="e">
        <f>VLOOKUP((B649*10)+5,'Llistat de jugadors'!$S$3:$AQ$322,25,0)</f>
        <v>#N/A</v>
      </c>
      <c r="E649" s="13"/>
      <c r="F649" s="13"/>
      <c r="G649" s="13"/>
      <c r="H649" s="55">
        <f t="shared" si="1081"/>
        <v>0</v>
      </c>
      <c r="I649" s="54">
        <f t="shared" si="1082"/>
        <v>0</v>
      </c>
      <c r="J649" s="54">
        <f t="shared" si="1083"/>
        <v>0</v>
      </c>
      <c r="K649" s="54">
        <f t="shared" si="1084"/>
        <v>0</v>
      </c>
      <c r="L649" s="54">
        <f t="shared" si="1085"/>
        <v>0</v>
      </c>
      <c r="M649" s="54">
        <f t="shared" si="1086"/>
        <v>0</v>
      </c>
      <c r="N649" s="54">
        <f t="shared" si="1087"/>
        <v>0</v>
      </c>
      <c r="O649" s="54">
        <f t="shared" si="1088"/>
        <v>0</v>
      </c>
      <c r="P649" s="55">
        <v>40</v>
      </c>
      <c r="Q649" s="54" t="e">
        <f t="shared" si="1051"/>
        <v>#N/A</v>
      </c>
      <c r="R649" s="12"/>
      <c r="S649" s="12"/>
      <c r="T649" s="12"/>
      <c r="U649" s="54">
        <f t="shared" si="1089"/>
        <v>0</v>
      </c>
      <c r="V649" s="54">
        <f t="shared" si="1090"/>
        <v>0</v>
      </c>
      <c r="W649" s="54">
        <f t="shared" si="1091"/>
        <v>0</v>
      </c>
      <c r="X649" s="54">
        <f t="shared" si="1092"/>
        <v>0</v>
      </c>
      <c r="Y649" s="54">
        <f t="shared" si="1093"/>
        <v>0</v>
      </c>
      <c r="Z649" s="54">
        <f t="shared" si="1094"/>
        <v>0</v>
      </c>
      <c r="AA649" s="54">
        <f t="shared" si="1095"/>
        <v>0</v>
      </c>
      <c r="AB649" s="54">
        <f t="shared" si="1096"/>
        <v>0</v>
      </c>
      <c r="AC649" s="55">
        <v>40</v>
      </c>
      <c r="AD649" s="54" t="e">
        <f t="shared" si="1057"/>
        <v>#N/A</v>
      </c>
      <c r="AE649" s="12"/>
      <c r="AF649" s="12"/>
      <c r="AG649" s="12"/>
      <c r="AH649" s="54">
        <f t="shared" si="1097"/>
        <v>0</v>
      </c>
      <c r="AI649" s="54">
        <f t="shared" si="1098"/>
        <v>0</v>
      </c>
      <c r="AJ649" s="54">
        <f t="shared" si="1099"/>
        <v>0</v>
      </c>
      <c r="AK649" s="54">
        <f t="shared" si="1100"/>
        <v>0</v>
      </c>
      <c r="AL649" s="54">
        <f t="shared" si="1101"/>
        <v>0</v>
      </c>
      <c r="AM649" s="54">
        <f t="shared" si="1102"/>
        <v>0</v>
      </c>
      <c r="AN649" s="54">
        <f t="shared" si="1103"/>
        <v>0</v>
      </c>
      <c r="AO649" s="54">
        <f t="shared" si="1104"/>
        <v>0</v>
      </c>
      <c r="AP649" s="54">
        <f t="shared" si="1105"/>
        <v>0</v>
      </c>
      <c r="AQ649" s="54" t="e">
        <f t="shared" si="1106"/>
        <v>#DIV/0!</v>
      </c>
      <c r="AR649" s="58">
        <f t="shared" si="1107"/>
        <v>0</v>
      </c>
      <c r="AS649" s="1">
        <f t="shared" si="1108"/>
        <v>0</v>
      </c>
      <c r="AT649" s="1">
        <f t="shared" si="1109"/>
        <v>0</v>
      </c>
      <c r="AU649" s="1">
        <f t="shared" si="1110"/>
        <v>0</v>
      </c>
      <c r="AV649" s="1">
        <f t="shared" si="1111"/>
        <v>0</v>
      </c>
      <c r="AW649" s="1">
        <f t="shared" si="1112"/>
        <v>0</v>
      </c>
      <c r="AX649" s="1">
        <f t="shared" si="1113"/>
        <v>0</v>
      </c>
      <c r="AY649" s="1" t="str">
        <f t="shared" si="1077"/>
        <v/>
      </c>
      <c r="AZ649" s="1" t="b">
        <f t="shared" si="1078"/>
        <v>1</v>
      </c>
      <c r="BA649" s="1" t="str">
        <f t="shared" si="1079"/>
        <v/>
      </c>
      <c r="BB649" s="1" t="str">
        <f t="shared" si="1080"/>
        <v/>
      </c>
    </row>
    <row r="650" spans="1:54" ht="59.25">
      <c r="A650" s="205" t="s">
        <v>339</v>
      </c>
      <c r="B650" s="206"/>
      <c r="C650" s="206"/>
      <c r="D650" s="206"/>
      <c r="E650" s="206"/>
      <c r="F650" s="206"/>
      <c r="G650" s="206"/>
      <c r="H650" s="206"/>
      <c r="I650" s="206"/>
      <c r="J650" s="206"/>
      <c r="K650" s="206"/>
      <c r="L650" s="206"/>
      <c r="M650" s="206"/>
      <c r="N650" s="206"/>
      <c r="O650" s="206"/>
      <c r="P650" s="206"/>
      <c r="Q650" s="206"/>
      <c r="R650" s="206"/>
      <c r="S650" s="206"/>
      <c r="T650" s="206"/>
      <c r="U650" s="206"/>
      <c r="V650" s="206"/>
      <c r="W650" s="206"/>
      <c r="X650" s="206"/>
      <c r="Y650" s="206"/>
      <c r="Z650" s="206"/>
      <c r="AA650" s="206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  <c r="AL650" s="206"/>
      <c r="AM650" s="206"/>
      <c r="AN650" s="206"/>
      <c r="AO650" s="206"/>
      <c r="AP650" s="206"/>
      <c r="AQ650" s="206"/>
      <c r="AR650" s="207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ht="59.25">
      <c r="A651" s="56"/>
      <c r="B651" s="51" t="s">
        <v>312</v>
      </c>
      <c r="C651" s="51"/>
      <c r="D651" s="192">
        <v>1</v>
      </c>
      <c r="E651" s="192"/>
      <c r="F651" s="192"/>
      <c r="G651" s="192"/>
      <c r="H651" s="192"/>
      <c r="I651" s="131"/>
      <c r="J651" s="131"/>
      <c r="K651" s="131"/>
      <c r="L651" s="131"/>
      <c r="M651" s="131"/>
      <c r="N651" s="131"/>
      <c r="O651" s="52"/>
      <c r="P651" s="192">
        <v>2</v>
      </c>
      <c r="Q651" s="192"/>
      <c r="R651" s="192"/>
      <c r="S651" s="192"/>
      <c r="T651" s="192"/>
      <c r="U651" s="192"/>
      <c r="V651" s="53"/>
      <c r="W651" s="53"/>
      <c r="X651" s="53"/>
      <c r="Y651" s="53"/>
      <c r="Z651" s="52"/>
      <c r="AA651" s="52"/>
      <c r="AB651" s="52"/>
      <c r="AC651" s="192">
        <v>3</v>
      </c>
      <c r="AD651" s="192"/>
      <c r="AE651" s="192"/>
      <c r="AF651" s="192"/>
      <c r="AG651" s="192"/>
      <c r="AH651" s="19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7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>
      <c r="A652" s="180"/>
      <c r="B652" s="183" t="s">
        <v>313</v>
      </c>
      <c r="C652" s="181" t="s">
        <v>314</v>
      </c>
      <c r="D652" s="183" t="s">
        <v>315</v>
      </c>
      <c r="E652" s="183" t="s">
        <v>316</v>
      </c>
      <c r="F652" s="183"/>
      <c r="G652" s="183"/>
      <c r="H652" s="183"/>
      <c r="I652" s="129"/>
      <c r="J652" s="129"/>
      <c r="K652" s="129"/>
      <c r="L652" s="129"/>
      <c r="M652" s="129"/>
      <c r="N652" s="129"/>
      <c r="O652" s="54"/>
      <c r="P652" s="183" t="s">
        <v>313</v>
      </c>
      <c r="Q652" s="183" t="s">
        <v>315</v>
      </c>
      <c r="R652" s="183" t="s">
        <v>316</v>
      </c>
      <c r="S652" s="183"/>
      <c r="T652" s="183"/>
      <c r="U652" s="183"/>
      <c r="V652" s="129"/>
      <c r="W652" s="129"/>
      <c r="X652" s="129"/>
      <c r="Y652" s="129"/>
      <c r="Z652" s="54"/>
      <c r="AA652" s="54"/>
      <c r="AB652" s="54"/>
      <c r="AC652" s="183" t="s">
        <v>313</v>
      </c>
      <c r="AD652" s="183" t="s">
        <v>315</v>
      </c>
      <c r="AE652" s="183" t="s">
        <v>316</v>
      </c>
      <c r="AF652" s="183"/>
      <c r="AG652" s="183"/>
      <c r="AH652" s="183"/>
      <c r="AI652" s="54"/>
      <c r="AJ652" s="54"/>
      <c r="AK652" s="54"/>
      <c r="AL652" s="54"/>
      <c r="AM652" s="54"/>
      <c r="AN652" s="54"/>
      <c r="AO652" s="54"/>
      <c r="AP652" s="54" t="s">
        <v>317</v>
      </c>
      <c r="AQ652" s="54"/>
      <c r="AR652" s="58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>
      <c r="A653" s="180"/>
      <c r="B653" s="183"/>
      <c r="C653" s="182"/>
      <c r="D653" s="183"/>
      <c r="E653" s="129">
        <v>1</v>
      </c>
      <c r="F653" s="129">
        <v>2</v>
      </c>
      <c r="G653" s="129">
        <v>3</v>
      </c>
      <c r="H653" s="129" t="s">
        <v>318</v>
      </c>
      <c r="I653" s="129" t="s">
        <v>319</v>
      </c>
      <c r="J653" s="129" t="s">
        <v>320</v>
      </c>
      <c r="K653" s="129" t="s">
        <v>321</v>
      </c>
      <c r="L653" s="129" t="s">
        <v>322</v>
      </c>
      <c r="M653" s="55" t="s">
        <v>323</v>
      </c>
      <c r="N653" s="55" t="s">
        <v>324</v>
      </c>
      <c r="O653" s="55" t="s">
        <v>325</v>
      </c>
      <c r="P653" s="183"/>
      <c r="Q653" s="183"/>
      <c r="R653" s="129">
        <v>1</v>
      </c>
      <c r="S653" s="129">
        <v>2</v>
      </c>
      <c r="T653" s="129">
        <v>3</v>
      </c>
      <c r="U653" s="129" t="s">
        <v>318</v>
      </c>
      <c r="V653" s="129" t="s">
        <v>319</v>
      </c>
      <c r="W653" s="129" t="s">
        <v>320</v>
      </c>
      <c r="X653" s="129" t="s">
        <v>321</v>
      </c>
      <c r="Y653" s="129" t="s">
        <v>322</v>
      </c>
      <c r="Z653" s="55" t="s">
        <v>323</v>
      </c>
      <c r="AA653" s="55" t="s">
        <v>324</v>
      </c>
      <c r="AB653" s="55" t="s">
        <v>325</v>
      </c>
      <c r="AC653" s="183"/>
      <c r="AD653" s="183"/>
      <c r="AE653" s="129">
        <v>1</v>
      </c>
      <c r="AF653" s="129">
        <v>2</v>
      </c>
      <c r="AG653" s="129">
        <v>3</v>
      </c>
      <c r="AH653" s="129" t="s">
        <v>318</v>
      </c>
      <c r="AI653" s="129" t="s">
        <v>319</v>
      </c>
      <c r="AJ653" s="129" t="s">
        <v>320</v>
      </c>
      <c r="AK653" s="129" t="s">
        <v>321</v>
      </c>
      <c r="AL653" s="129" t="s">
        <v>322</v>
      </c>
      <c r="AM653" s="55" t="s">
        <v>323</v>
      </c>
      <c r="AN653" s="55" t="s">
        <v>324</v>
      </c>
      <c r="AO653" s="55" t="s">
        <v>325</v>
      </c>
      <c r="AP653" s="55" t="s">
        <v>326</v>
      </c>
      <c r="AQ653" s="55" t="s">
        <v>327</v>
      </c>
      <c r="AR653" s="59" t="s">
        <v>319</v>
      </c>
      <c r="AS653" s="8" t="s">
        <v>320</v>
      </c>
      <c r="AT653" s="8" t="s">
        <v>321</v>
      </c>
      <c r="AU653" s="8" t="s">
        <v>322</v>
      </c>
      <c r="AV653" s="68" t="s">
        <v>323</v>
      </c>
      <c r="AW653" s="68" t="s">
        <v>324</v>
      </c>
      <c r="AX653" s="68" t="s">
        <v>325</v>
      </c>
      <c r="AY653" s="1"/>
      <c r="AZ653" s="1"/>
      <c r="BA653" s="1"/>
      <c r="BB653" s="1"/>
    </row>
    <row r="654" spans="1:54" ht="12.75" customHeight="1">
      <c r="A654" s="177" t="s">
        <v>328</v>
      </c>
      <c r="B654" s="55">
        <v>1</v>
      </c>
      <c r="C654" s="55">
        <v>1</v>
      </c>
      <c r="D654" s="54" t="e">
        <f>VLOOKUP((B654*10)+1,'Llistat de jugadors'!$W$3:$AQ$322,21,0)</f>
        <v>#N/A</v>
      </c>
      <c r="E654" s="12"/>
      <c r="F654" s="12"/>
      <c r="G654" s="12"/>
      <c r="H654" s="55">
        <f t="shared" ref="H654:H683" si="1114">E654+F654+G654</f>
        <v>0</v>
      </c>
      <c r="I654" s="54">
        <f t="shared" ref="I654:I683" si="1115">COUNTIF(E654:G654,10)</f>
        <v>0</v>
      </c>
      <c r="J654" s="54">
        <f t="shared" ref="J654:J683" si="1116">COUNTIF(E654:G654,6)</f>
        <v>0</v>
      </c>
      <c r="K654" s="54">
        <f t="shared" ref="K654:K683" si="1117">COUNTIF(E654:G654,4)</f>
        <v>0</v>
      </c>
      <c r="L654" s="54">
        <f t="shared" ref="L654:L683" si="1118">COUNTIF(E654:G654,3)</f>
        <v>0</v>
      </c>
      <c r="M654" s="54">
        <f t="shared" ref="M654:M683" si="1119">COUNTIF(E654:G654,2)</f>
        <v>0</v>
      </c>
      <c r="N654" s="54">
        <f t="shared" ref="N654:N683" si="1120">COUNTIF(E654:G654,1)</f>
        <v>0</v>
      </c>
      <c r="O654" s="54">
        <f t="shared" ref="O654:O683" si="1121">COUNTIF(E654:G654,0)</f>
        <v>0</v>
      </c>
      <c r="P654" s="55">
        <v>1</v>
      </c>
      <c r="Q654" s="54" t="e">
        <f t="shared" ref="Q654:Q683" si="1122">D654</f>
        <v>#N/A</v>
      </c>
      <c r="R654" s="12"/>
      <c r="S654" s="12"/>
      <c r="T654" s="12"/>
      <c r="U654" s="54">
        <f t="shared" ref="U654:U683" si="1123">R654+S654+T654</f>
        <v>0</v>
      </c>
      <c r="V654" s="54">
        <f t="shared" ref="V654:V722" si="1124">COUNTIF(R654:T654,10)</f>
        <v>0</v>
      </c>
      <c r="W654" s="54">
        <f>COUNTIF($R$5:$T$5,6)</f>
        <v>0</v>
      </c>
      <c r="X654" s="54">
        <f>COUNTIF($R$5:$T$5,4)</f>
        <v>1</v>
      </c>
      <c r="Y654" s="54">
        <f t="shared" ref="Y654:Y683" si="1125">COUNTIF(R654:T654,3)</f>
        <v>0</v>
      </c>
      <c r="Z654" s="54">
        <f t="shared" ref="Z654:Z683" si="1126">COUNTIF(R654:T654,2)</f>
        <v>0</v>
      </c>
      <c r="AA654" s="54">
        <f t="shared" ref="AA654:AA683" si="1127">COUNTIF(R654:T654,1)</f>
        <v>0</v>
      </c>
      <c r="AB654" s="54">
        <f t="shared" ref="AB654:AB683" si="1128">COUNTIF(R654:T654,0)</f>
        <v>0</v>
      </c>
      <c r="AC654" s="55">
        <v>1</v>
      </c>
      <c r="AD654" s="54" t="e">
        <f t="shared" ref="AD654:AD693" si="1129">Q654</f>
        <v>#N/A</v>
      </c>
      <c r="AE654" s="12"/>
      <c r="AF654" s="12"/>
      <c r="AG654" s="12"/>
      <c r="AH654" s="54">
        <f t="shared" ref="AH654:AH683" si="1130">AE654+AF654+AG654</f>
        <v>0</v>
      </c>
      <c r="AI654" s="54">
        <f t="shared" ref="AI654:AI683" si="1131">COUNTIF(AE654:AG654,10)</f>
        <v>0</v>
      </c>
      <c r="AJ654" s="54">
        <f t="shared" ref="AJ654:AJ683" si="1132">COUNTIF(AE654:AG654,6)</f>
        <v>0</v>
      </c>
      <c r="AK654" s="54">
        <f t="shared" ref="AK654:AK683" si="1133">COUNTIF(AE654:AG654,4)</f>
        <v>0</v>
      </c>
      <c r="AL654" s="54">
        <f t="shared" ref="AL654:AL683" si="1134">COUNTIF(AE654:AG654,3)</f>
        <v>0</v>
      </c>
      <c r="AM654" s="54">
        <f t="shared" ref="AM654:AM683" si="1135">COUNTIF(AE654:AG654,2)</f>
        <v>0</v>
      </c>
      <c r="AN654" s="54">
        <f t="shared" ref="AN654:AN683" si="1136">COUNTIF(AE654:AG654,1)</f>
        <v>0</v>
      </c>
      <c r="AO654" s="54">
        <f t="shared" ref="AO654:AO683" si="1137">COUNTIF(AE654:AG654,0)</f>
        <v>0</v>
      </c>
      <c r="AP654" s="54">
        <f t="shared" ref="AP654:AP683" si="1138">H654+U654+AH654</f>
        <v>0</v>
      </c>
      <c r="AQ654" s="54" t="e">
        <f t="shared" ref="AQ654:AQ683" si="1139">AVERAGE(E654:G654,R654:T654,AE654:AG654)</f>
        <v>#DIV/0!</v>
      </c>
      <c r="AR654" s="58">
        <f t="shared" ref="AR654:AR683" si="1140">I654+V654+AI654</f>
        <v>0</v>
      </c>
      <c r="AS654" s="1">
        <f t="shared" ref="AS654:AS683" si="1141">J654+W654+AJ654</f>
        <v>0</v>
      </c>
      <c r="AT654" s="1">
        <f t="shared" ref="AT654:AT683" si="1142">K654+X654+AK654</f>
        <v>1</v>
      </c>
      <c r="AU654" s="1">
        <f t="shared" ref="AU654:AU683" si="1143">L654+Y654+AL654</f>
        <v>0</v>
      </c>
      <c r="AV654" s="1">
        <f t="shared" ref="AV654:AV683" si="1144">M654+Z654+AM654</f>
        <v>0</v>
      </c>
      <c r="AW654" s="1">
        <f t="shared" ref="AW654:AW683" si="1145">N654+AA654+AN654</f>
        <v>0</v>
      </c>
      <c r="AX654" s="1">
        <f t="shared" ref="AX654:AX683" si="1146">O654+AB654+AO654</f>
        <v>0</v>
      </c>
      <c r="AY654" s="1" t="str">
        <f t="shared" si="1077"/>
        <v/>
      </c>
      <c r="AZ654" s="1" t="b">
        <f t="shared" si="1078"/>
        <v>1</v>
      </c>
      <c r="BA654" s="1" t="str">
        <f t="shared" si="1079"/>
        <v/>
      </c>
      <c r="BB654" s="1" t="str">
        <f t="shared" si="1080"/>
        <v/>
      </c>
    </row>
    <row r="655" spans="1:54" ht="12.75" customHeight="1">
      <c r="A655" s="178"/>
      <c r="B655" s="55">
        <v>2</v>
      </c>
      <c r="C655" s="55">
        <v>2</v>
      </c>
      <c r="D655" s="54" t="e">
        <f>VLOOKUP((B655*10)+1,'Llistat de jugadors'!$W$3:$AQ$322,21,0)</f>
        <v>#N/A</v>
      </c>
      <c r="E655" s="12"/>
      <c r="F655" s="12"/>
      <c r="G655" s="12"/>
      <c r="H655" s="55">
        <f t="shared" si="1114"/>
        <v>0</v>
      </c>
      <c r="I655" s="54">
        <f t="shared" si="1115"/>
        <v>0</v>
      </c>
      <c r="J655" s="54">
        <f t="shared" si="1116"/>
        <v>0</v>
      </c>
      <c r="K655" s="54">
        <f t="shared" si="1117"/>
        <v>0</v>
      </c>
      <c r="L655" s="54">
        <f t="shared" si="1118"/>
        <v>0</v>
      </c>
      <c r="M655" s="54">
        <f t="shared" si="1119"/>
        <v>0</v>
      </c>
      <c r="N655" s="54">
        <f t="shared" si="1120"/>
        <v>0</v>
      </c>
      <c r="O655" s="54">
        <f t="shared" si="1121"/>
        <v>0</v>
      </c>
      <c r="P655" s="55">
        <v>2</v>
      </c>
      <c r="Q655" s="54" t="e">
        <f t="shared" si="1122"/>
        <v>#N/A</v>
      </c>
      <c r="R655" s="12"/>
      <c r="S655" s="12"/>
      <c r="T655" s="12"/>
      <c r="U655" s="54">
        <f t="shared" si="1123"/>
        <v>0</v>
      </c>
      <c r="V655" s="54">
        <f t="shared" si="1124"/>
        <v>0</v>
      </c>
      <c r="W655" s="54">
        <f t="shared" ref="W655:W683" si="1147">COUNTIF(R655:T655,6)</f>
        <v>0</v>
      </c>
      <c r="X655" s="54">
        <f t="shared" ref="X655:X683" si="1148">COUNTIF(R655:T655,4)</f>
        <v>0</v>
      </c>
      <c r="Y655" s="54">
        <f t="shared" si="1125"/>
        <v>0</v>
      </c>
      <c r="Z655" s="54">
        <f t="shared" si="1126"/>
        <v>0</v>
      </c>
      <c r="AA655" s="54">
        <f t="shared" si="1127"/>
        <v>0</v>
      </c>
      <c r="AB655" s="54">
        <f t="shared" si="1128"/>
        <v>0</v>
      </c>
      <c r="AC655" s="55">
        <v>2</v>
      </c>
      <c r="AD655" s="54" t="e">
        <f t="shared" si="1129"/>
        <v>#N/A</v>
      </c>
      <c r="AE655" s="12"/>
      <c r="AF655" s="12"/>
      <c r="AG655" s="12"/>
      <c r="AH655" s="54">
        <f t="shared" si="1130"/>
        <v>0</v>
      </c>
      <c r="AI655" s="54">
        <f t="shared" si="1131"/>
        <v>0</v>
      </c>
      <c r="AJ655" s="54">
        <f t="shared" si="1132"/>
        <v>0</v>
      </c>
      <c r="AK655" s="54">
        <f t="shared" si="1133"/>
        <v>0</v>
      </c>
      <c r="AL655" s="54">
        <f t="shared" si="1134"/>
        <v>0</v>
      </c>
      <c r="AM655" s="54">
        <f t="shared" si="1135"/>
        <v>0</v>
      </c>
      <c r="AN655" s="54">
        <f t="shared" si="1136"/>
        <v>0</v>
      </c>
      <c r="AO655" s="54">
        <f t="shared" si="1137"/>
        <v>0</v>
      </c>
      <c r="AP655" s="54">
        <f t="shared" si="1138"/>
        <v>0</v>
      </c>
      <c r="AQ655" s="54" t="e">
        <f t="shared" si="1139"/>
        <v>#DIV/0!</v>
      </c>
      <c r="AR655" s="58">
        <f t="shared" si="1140"/>
        <v>0</v>
      </c>
      <c r="AS655" s="1">
        <f t="shared" si="1141"/>
        <v>0</v>
      </c>
      <c r="AT655" s="1">
        <f t="shared" si="1142"/>
        <v>0</v>
      </c>
      <c r="AU655" s="1">
        <f t="shared" si="1143"/>
        <v>0</v>
      </c>
      <c r="AV655" s="1">
        <f t="shared" si="1144"/>
        <v>0</v>
      </c>
      <c r="AW655" s="1">
        <f t="shared" si="1145"/>
        <v>0</v>
      </c>
      <c r="AX655" s="1">
        <f t="shared" si="1146"/>
        <v>0</v>
      </c>
      <c r="AY655" s="1" t="str">
        <f t="shared" si="1077"/>
        <v/>
      </c>
      <c r="AZ655" s="1" t="b">
        <f t="shared" si="1078"/>
        <v>1</v>
      </c>
      <c r="BA655" s="1" t="str">
        <f t="shared" si="1079"/>
        <v/>
      </c>
      <c r="BB655" s="1" t="str">
        <f t="shared" si="1080"/>
        <v/>
      </c>
    </row>
    <row r="656" spans="1:54" ht="12.75" customHeight="1">
      <c r="A656" s="178"/>
      <c r="B656" s="55">
        <v>3</v>
      </c>
      <c r="C656" s="55">
        <v>3</v>
      </c>
      <c r="D656" s="54" t="e">
        <f>VLOOKUP((B656*10)+1,'Llistat de jugadors'!$W$3:$AQ$322,21,0)</f>
        <v>#N/A</v>
      </c>
      <c r="E656" s="12"/>
      <c r="F656" s="12"/>
      <c r="G656" s="12"/>
      <c r="H656" s="55">
        <f t="shared" si="1114"/>
        <v>0</v>
      </c>
      <c r="I656" s="54">
        <f t="shared" si="1115"/>
        <v>0</v>
      </c>
      <c r="J656" s="54">
        <f t="shared" si="1116"/>
        <v>0</v>
      </c>
      <c r="K656" s="54">
        <f t="shared" si="1117"/>
        <v>0</v>
      </c>
      <c r="L656" s="54">
        <f t="shared" si="1118"/>
        <v>0</v>
      </c>
      <c r="M656" s="54">
        <f t="shared" si="1119"/>
        <v>0</v>
      </c>
      <c r="N656" s="54">
        <f t="shared" si="1120"/>
        <v>0</v>
      </c>
      <c r="O656" s="54">
        <f t="shared" si="1121"/>
        <v>0</v>
      </c>
      <c r="P656" s="55">
        <v>3</v>
      </c>
      <c r="Q656" s="54" t="e">
        <f t="shared" si="1122"/>
        <v>#N/A</v>
      </c>
      <c r="R656" s="12"/>
      <c r="S656" s="12"/>
      <c r="T656" s="12"/>
      <c r="U656" s="54">
        <f t="shared" si="1123"/>
        <v>0</v>
      </c>
      <c r="V656" s="54">
        <f t="shared" si="1124"/>
        <v>0</v>
      </c>
      <c r="W656" s="54">
        <f t="shared" si="1147"/>
        <v>0</v>
      </c>
      <c r="X656" s="54">
        <f t="shared" si="1148"/>
        <v>0</v>
      </c>
      <c r="Y656" s="54">
        <f t="shared" si="1125"/>
        <v>0</v>
      </c>
      <c r="Z656" s="54">
        <f t="shared" si="1126"/>
        <v>0</v>
      </c>
      <c r="AA656" s="54">
        <f t="shared" si="1127"/>
        <v>0</v>
      </c>
      <c r="AB656" s="54">
        <f t="shared" si="1128"/>
        <v>0</v>
      </c>
      <c r="AC656" s="55">
        <v>3</v>
      </c>
      <c r="AD656" s="54" t="e">
        <f t="shared" si="1129"/>
        <v>#N/A</v>
      </c>
      <c r="AE656" s="12"/>
      <c r="AF656" s="12"/>
      <c r="AG656" s="12"/>
      <c r="AH656" s="54">
        <f t="shared" si="1130"/>
        <v>0</v>
      </c>
      <c r="AI656" s="54">
        <f t="shared" si="1131"/>
        <v>0</v>
      </c>
      <c r="AJ656" s="54">
        <f t="shared" si="1132"/>
        <v>0</v>
      </c>
      <c r="AK656" s="54">
        <f t="shared" si="1133"/>
        <v>0</v>
      </c>
      <c r="AL656" s="54">
        <f t="shared" si="1134"/>
        <v>0</v>
      </c>
      <c r="AM656" s="54">
        <f t="shared" si="1135"/>
        <v>0</v>
      </c>
      <c r="AN656" s="54">
        <f t="shared" si="1136"/>
        <v>0</v>
      </c>
      <c r="AO656" s="54">
        <f t="shared" si="1137"/>
        <v>0</v>
      </c>
      <c r="AP656" s="54">
        <f t="shared" si="1138"/>
        <v>0</v>
      </c>
      <c r="AQ656" s="54" t="e">
        <f t="shared" si="1139"/>
        <v>#DIV/0!</v>
      </c>
      <c r="AR656" s="58">
        <f t="shared" si="1140"/>
        <v>0</v>
      </c>
      <c r="AS656" s="1">
        <f t="shared" si="1141"/>
        <v>0</v>
      </c>
      <c r="AT656" s="1">
        <f t="shared" si="1142"/>
        <v>0</v>
      </c>
      <c r="AU656" s="1">
        <f t="shared" si="1143"/>
        <v>0</v>
      </c>
      <c r="AV656" s="1">
        <f t="shared" si="1144"/>
        <v>0</v>
      </c>
      <c r="AW656" s="1">
        <f t="shared" si="1145"/>
        <v>0</v>
      </c>
      <c r="AX656" s="1">
        <f t="shared" si="1146"/>
        <v>0</v>
      </c>
      <c r="AY656" s="1" t="str">
        <f t="shared" si="1077"/>
        <v/>
      </c>
      <c r="AZ656" s="1" t="b">
        <f t="shared" si="1078"/>
        <v>1</v>
      </c>
      <c r="BA656" s="1" t="str">
        <f t="shared" si="1079"/>
        <v/>
      </c>
      <c r="BB656" s="1" t="str">
        <f t="shared" si="1080"/>
        <v/>
      </c>
    </row>
    <row r="657" spans="1:54" ht="12.75" customHeight="1">
      <c r="A657" s="178"/>
      <c r="B657" s="55">
        <v>4</v>
      </c>
      <c r="C657" s="55">
        <v>4</v>
      </c>
      <c r="D657" s="54" t="e">
        <f>VLOOKUP((B657*10)+1,'Llistat de jugadors'!$W$3:$AQ$322,21,0)</f>
        <v>#N/A</v>
      </c>
      <c r="E657" s="12"/>
      <c r="F657" s="12"/>
      <c r="G657" s="12"/>
      <c r="H657" s="55">
        <f t="shared" si="1114"/>
        <v>0</v>
      </c>
      <c r="I657" s="54">
        <f t="shared" si="1115"/>
        <v>0</v>
      </c>
      <c r="J657" s="54">
        <f t="shared" si="1116"/>
        <v>0</v>
      </c>
      <c r="K657" s="54">
        <f t="shared" si="1117"/>
        <v>0</v>
      </c>
      <c r="L657" s="54">
        <f t="shared" si="1118"/>
        <v>0</v>
      </c>
      <c r="M657" s="54">
        <f t="shared" si="1119"/>
        <v>0</v>
      </c>
      <c r="N657" s="54">
        <f t="shared" si="1120"/>
        <v>0</v>
      </c>
      <c r="O657" s="54">
        <f t="shared" si="1121"/>
        <v>0</v>
      </c>
      <c r="P657" s="55">
        <v>4</v>
      </c>
      <c r="Q657" s="54" t="e">
        <f t="shared" si="1122"/>
        <v>#N/A</v>
      </c>
      <c r="R657" s="12"/>
      <c r="S657" s="12"/>
      <c r="T657" s="12"/>
      <c r="U657" s="54">
        <f t="shared" si="1123"/>
        <v>0</v>
      </c>
      <c r="V657" s="54">
        <f t="shared" si="1124"/>
        <v>0</v>
      </c>
      <c r="W657" s="54">
        <f t="shared" si="1147"/>
        <v>0</v>
      </c>
      <c r="X657" s="54">
        <f t="shared" si="1148"/>
        <v>0</v>
      </c>
      <c r="Y657" s="54">
        <f t="shared" si="1125"/>
        <v>0</v>
      </c>
      <c r="Z657" s="54">
        <f t="shared" si="1126"/>
        <v>0</v>
      </c>
      <c r="AA657" s="54">
        <f t="shared" si="1127"/>
        <v>0</v>
      </c>
      <c r="AB657" s="54">
        <f t="shared" si="1128"/>
        <v>0</v>
      </c>
      <c r="AC657" s="55">
        <v>4</v>
      </c>
      <c r="AD657" s="54" t="e">
        <f t="shared" si="1129"/>
        <v>#N/A</v>
      </c>
      <c r="AE657" s="12"/>
      <c r="AF657" s="12"/>
      <c r="AG657" s="12"/>
      <c r="AH657" s="54">
        <f t="shared" si="1130"/>
        <v>0</v>
      </c>
      <c r="AI657" s="54">
        <f t="shared" si="1131"/>
        <v>0</v>
      </c>
      <c r="AJ657" s="54">
        <f t="shared" si="1132"/>
        <v>0</v>
      </c>
      <c r="AK657" s="54">
        <f t="shared" si="1133"/>
        <v>0</v>
      </c>
      <c r="AL657" s="54">
        <f t="shared" si="1134"/>
        <v>0</v>
      </c>
      <c r="AM657" s="54">
        <f t="shared" si="1135"/>
        <v>0</v>
      </c>
      <c r="AN657" s="54">
        <f t="shared" si="1136"/>
        <v>0</v>
      </c>
      <c r="AO657" s="54">
        <f t="shared" si="1137"/>
        <v>0</v>
      </c>
      <c r="AP657" s="54">
        <f t="shared" si="1138"/>
        <v>0</v>
      </c>
      <c r="AQ657" s="54" t="e">
        <f t="shared" si="1139"/>
        <v>#DIV/0!</v>
      </c>
      <c r="AR657" s="58">
        <f t="shared" si="1140"/>
        <v>0</v>
      </c>
      <c r="AS657" s="1">
        <f t="shared" si="1141"/>
        <v>0</v>
      </c>
      <c r="AT657" s="1">
        <f t="shared" si="1142"/>
        <v>0</v>
      </c>
      <c r="AU657" s="1">
        <f t="shared" si="1143"/>
        <v>0</v>
      </c>
      <c r="AV657" s="1">
        <f t="shared" si="1144"/>
        <v>0</v>
      </c>
      <c r="AW657" s="1">
        <f t="shared" si="1145"/>
        <v>0</v>
      </c>
      <c r="AX657" s="1">
        <f t="shared" si="1146"/>
        <v>0</v>
      </c>
      <c r="AY657" s="1" t="str">
        <f t="shared" si="1077"/>
        <v/>
      </c>
      <c r="AZ657" s="1" t="b">
        <f t="shared" si="1078"/>
        <v>1</v>
      </c>
      <c r="BA657" s="1" t="str">
        <f t="shared" si="1079"/>
        <v/>
      </c>
      <c r="BB657" s="1" t="str">
        <f t="shared" si="1080"/>
        <v/>
      </c>
    </row>
    <row r="658" spans="1:54" ht="12.75" customHeight="1">
      <c r="A658" s="178"/>
      <c r="B658" s="55">
        <v>5</v>
      </c>
      <c r="C658" s="55">
        <v>5</v>
      </c>
      <c r="D658" s="54" t="e">
        <f>VLOOKUP((B658*10)+1,'Llistat de jugadors'!$W$3:$AQ$322,21,0)</f>
        <v>#N/A</v>
      </c>
      <c r="E658" s="13"/>
      <c r="F658" s="13"/>
      <c r="G658" s="13"/>
      <c r="H658" s="55">
        <f t="shared" si="1114"/>
        <v>0</v>
      </c>
      <c r="I658" s="54">
        <f t="shared" si="1115"/>
        <v>0</v>
      </c>
      <c r="J658" s="54">
        <f t="shared" si="1116"/>
        <v>0</v>
      </c>
      <c r="K658" s="54">
        <f t="shared" si="1117"/>
        <v>0</v>
      </c>
      <c r="L658" s="54">
        <f t="shared" si="1118"/>
        <v>0</v>
      </c>
      <c r="M658" s="54">
        <f t="shared" si="1119"/>
        <v>0</v>
      </c>
      <c r="N658" s="54">
        <f t="shared" si="1120"/>
        <v>0</v>
      </c>
      <c r="O658" s="54">
        <f t="shared" si="1121"/>
        <v>0</v>
      </c>
      <c r="P658" s="55">
        <v>5</v>
      </c>
      <c r="Q658" s="54" t="e">
        <f t="shared" si="1122"/>
        <v>#N/A</v>
      </c>
      <c r="R658" s="12"/>
      <c r="S658" s="12"/>
      <c r="T658" s="12"/>
      <c r="U658" s="54">
        <f t="shared" si="1123"/>
        <v>0</v>
      </c>
      <c r="V658" s="54">
        <f t="shared" si="1124"/>
        <v>0</v>
      </c>
      <c r="W658" s="54">
        <f t="shared" si="1147"/>
        <v>0</v>
      </c>
      <c r="X658" s="54">
        <f t="shared" si="1148"/>
        <v>0</v>
      </c>
      <c r="Y658" s="54">
        <f t="shared" si="1125"/>
        <v>0</v>
      </c>
      <c r="Z658" s="54">
        <f t="shared" si="1126"/>
        <v>0</v>
      </c>
      <c r="AA658" s="54">
        <f t="shared" si="1127"/>
        <v>0</v>
      </c>
      <c r="AB658" s="54">
        <f t="shared" si="1128"/>
        <v>0</v>
      </c>
      <c r="AC658" s="55">
        <v>5</v>
      </c>
      <c r="AD658" s="54" t="e">
        <f t="shared" si="1129"/>
        <v>#N/A</v>
      </c>
      <c r="AE658" s="12"/>
      <c r="AF658" s="12"/>
      <c r="AG658" s="12"/>
      <c r="AH658" s="54">
        <f t="shared" si="1130"/>
        <v>0</v>
      </c>
      <c r="AI658" s="54">
        <f t="shared" si="1131"/>
        <v>0</v>
      </c>
      <c r="AJ658" s="54">
        <f t="shared" si="1132"/>
        <v>0</v>
      </c>
      <c r="AK658" s="54">
        <f t="shared" si="1133"/>
        <v>0</v>
      </c>
      <c r="AL658" s="54">
        <f t="shared" si="1134"/>
        <v>0</v>
      </c>
      <c r="AM658" s="54">
        <f t="shared" si="1135"/>
        <v>0</v>
      </c>
      <c r="AN658" s="54">
        <f t="shared" si="1136"/>
        <v>0</v>
      </c>
      <c r="AO658" s="54">
        <f t="shared" si="1137"/>
        <v>0</v>
      </c>
      <c r="AP658" s="54">
        <f t="shared" si="1138"/>
        <v>0</v>
      </c>
      <c r="AQ658" s="54" t="e">
        <f t="shared" si="1139"/>
        <v>#DIV/0!</v>
      </c>
      <c r="AR658" s="58">
        <f t="shared" si="1140"/>
        <v>0</v>
      </c>
      <c r="AS658" s="1">
        <f t="shared" si="1141"/>
        <v>0</v>
      </c>
      <c r="AT658" s="1">
        <f t="shared" si="1142"/>
        <v>0</v>
      </c>
      <c r="AU658" s="1">
        <f t="shared" si="1143"/>
        <v>0</v>
      </c>
      <c r="AV658" s="1">
        <f t="shared" si="1144"/>
        <v>0</v>
      </c>
      <c r="AW658" s="1">
        <f t="shared" si="1145"/>
        <v>0</v>
      </c>
      <c r="AX658" s="1">
        <f t="shared" si="1146"/>
        <v>0</v>
      </c>
      <c r="AY658" s="1" t="str">
        <f t="shared" si="1077"/>
        <v/>
      </c>
      <c r="AZ658" s="1" t="b">
        <f t="shared" si="1078"/>
        <v>1</v>
      </c>
      <c r="BA658" s="1" t="str">
        <f t="shared" si="1079"/>
        <v/>
      </c>
      <c r="BB658" s="1" t="str">
        <f t="shared" si="1080"/>
        <v/>
      </c>
    </row>
    <row r="659" spans="1:54" ht="12.75" customHeight="1">
      <c r="A659" s="178"/>
      <c r="B659" s="55">
        <v>6</v>
      </c>
      <c r="C659" s="55">
        <v>6</v>
      </c>
      <c r="D659" s="54" t="e">
        <f>VLOOKUP((B659*10)+1,'Llistat de jugadors'!$W$3:$AQ$322,21,0)</f>
        <v>#N/A</v>
      </c>
      <c r="E659" s="13"/>
      <c r="F659" s="13"/>
      <c r="G659" s="13"/>
      <c r="H659" s="55">
        <f t="shared" si="1114"/>
        <v>0</v>
      </c>
      <c r="I659" s="54">
        <f t="shared" si="1115"/>
        <v>0</v>
      </c>
      <c r="J659" s="54">
        <f t="shared" si="1116"/>
        <v>0</v>
      </c>
      <c r="K659" s="54">
        <f t="shared" si="1117"/>
        <v>0</v>
      </c>
      <c r="L659" s="54">
        <f t="shared" si="1118"/>
        <v>0</v>
      </c>
      <c r="M659" s="54">
        <f t="shared" si="1119"/>
        <v>0</v>
      </c>
      <c r="N659" s="54">
        <f t="shared" si="1120"/>
        <v>0</v>
      </c>
      <c r="O659" s="54">
        <f t="shared" si="1121"/>
        <v>0</v>
      </c>
      <c r="P659" s="55">
        <v>6</v>
      </c>
      <c r="Q659" s="54" t="e">
        <f t="shared" si="1122"/>
        <v>#N/A</v>
      </c>
      <c r="R659" s="12"/>
      <c r="S659" s="12"/>
      <c r="T659" s="12"/>
      <c r="U659" s="54">
        <f t="shared" si="1123"/>
        <v>0</v>
      </c>
      <c r="V659" s="54">
        <f t="shared" si="1124"/>
        <v>0</v>
      </c>
      <c r="W659" s="54">
        <f t="shared" si="1147"/>
        <v>0</v>
      </c>
      <c r="X659" s="54">
        <f t="shared" si="1148"/>
        <v>0</v>
      </c>
      <c r="Y659" s="54">
        <f t="shared" si="1125"/>
        <v>0</v>
      </c>
      <c r="Z659" s="54">
        <f t="shared" si="1126"/>
        <v>0</v>
      </c>
      <c r="AA659" s="54">
        <f t="shared" si="1127"/>
        <v>0</v>
      </c>
      <c r="AB659" s="54">
        <f t="shared" si="1128"/>
        <v>0</v>
      </c>
      <c r="AC659" s="55">
        <v>6</v>
      </c>
      <c r="AD659" s="54" t="e">
        <f t="shared" si="1129"/>
        <v>#N/A</v>
      </c>
      <c r="AE659" s="12"/>
      <c r="AF659" s="12"/>
      <c r="AG659" s="12"/>
      <c r="AH659" s="54">
        <f t="shared" si="1130"/>
        <v>0</v>
      </c>
      <c r="AI659" s="54">
        <f t="shared" si="1131"/>
        <v>0</v>
      </c>
      <c r="AJ659" s="54">
        <f t="shared" si="1132"/>
        <v>0</v>
      </c>
      <c r="AK659" s="54">
        <f t="shared" si="1133"/>
        <v>0</v>
      </c>
      <c r="AL659" s="54">
        <f t="shared" si="1134"/>
        <v>0</v>
      </c>
      <c r="AM659" s="54">
        <f t="shared" si="1135"/>
        <v>0</v>
      </c>
      <c r="AN659" s="54">
        <f t="shared" si="1136"/>
        <v>0</v>
      </c>
      <c r="AO659" s="54">
        <f t="shared" si="1137"/>
        <v>0</v>
      </c>
      <c r="AP659" s="54">
        <f t="shared" si="1138"/>
        <v>0</v>
      </c>
      <c r="AQ659" s="54" t="e">
        <f t="shared" si="1139"/>
        <v>#DIV/0!</v>
      </c>
      <c r="AR659" s="58">
        <f t="shared" si="1140"/>
        <v>0</v>
      </c>
      <c r="AS659" s="1">
        <f t="shared" si="1141"/>
        <v>0</v>
      </c>
      <c r="AT659" s="1">
        <f t="shared" si="1142"/>
        <v>0</v>
      </c>
      <c r="AU659" s="1">
        <f t="shared" si="1143"/>
        <v>0</v>
      </c>
      <c r="AV659" s="1">
        <f t="shared" si="1144"/>
        <v>0</v>
      </c>
      <c r="AW659" s="1">
        <f t="shared" si="1145"/>
        <v>0</v>
      </c>
      <c r="AX659" s="1">
        <f t="shared" si="1146"/>
        <v>0</v>
      </c>
      <c r="AY659" s="1" t="str">
        <f t="shared" si="1077"/>
        <v/>
      </c>
      <c r="AZ659" s="1" t="b">
        <f t="shared" si="1078"/>
        <v>1</v>
      </c>
      <c r="BA659" s="1" t="str">
        <f t="shared" si="1079"/>
        <v/>
      </c>
      <c r="BB659" s="1" t="str">
        <f t="shared" si="1080"/>
        <v/>
      </c>
    </row>
    <row r="660" spans="1:54" ht="12.75" customHeight="1">
      <c r="A660" s="178"/>
      <c r="B660" s="55">
        <v>7</v>
      </c>
      <c r="C660" s="55">
        <v>7</v>
      </c>
      <c r="D660" s="54" t="e">
        <f>VLOOKUP((B660*10)+1,'Llistat de jugadors'!$W$3:$AQ$322,21,0)</f>
        <v>#N/A</v>
      </c>
      <c r="E660" s="13"/>
      <c r="F660" s="13"/>
      <c r="G660" s="13"/>
      <c r="H660" s="55">
        <f t="shared" si="1114"/>
        <v>0</v>
      </c>
      <c r="I660" s="54">
        <f t="shared" si="1115"/>
        <v>0</v>
      </c>
      <c r="J660" s="54">
        <f t="shared" si="1116"/>
        <v>0</v>
      </c>
      <c r="K660" s="54">
        <f t="shared" si="1117"/>
        <v>0</v>
      </c>
      <c r="L660" s="54">
        <f t="shared" si="1118"/>
        <v>0</v>
      </c>
      <c r="M660" s="54">
        <f t="shared" si="1119"/>
        <v>0</v>
      </c>
      <c r="N660" s="54">
        <f t="shared" si="1120"/>
        <v>0</v>
      </c>
      <c r="O660" s="54">
        <f t="shared" si="1121"/>
        <v>0</v>
      </c>
      <c r="P660" s="55">
        <v>7</v>
      </c>
      <c r="Q660" s="54" t="e">
        <f t="shared" si="1122"/>
        <v>#N/A</v>
      </c>
      <c r="R660" s="12"/>
      <c r="S660" s="12"/>
      <c r="T660" s="12"/>
      <c r="U660" s="54">
        <f t="shared" si="1123"/>
        <v>0</v>
      </c>
      <c r="V660" s="54">
        <f t="shared" si="1124"/>
        <v>0</v>
      </c>
      <c r="W660" s="54">
        <f t="shared" si="1147"/>
        <v>0</v>
      </c>
      <c r="X660" s="54">
        <f t="shared" si="1148"/>
        <v>0</v>
      </c>
      <c r="Y660" s="54">
        <f t="shared" si="1125"/>
        <v>0</v>
      </c>
      <c r="Z660" s="54">
        <f t="shared" si="1126"/>
        <v>0</v>
      </c>
      <c r="AA660" s="54">
        <f t="shared" si="1127"/>
        <v>0</v>
      </c>
      <c r="AB660" s="54">
        <f t="shared" si="1128"/>
        <v>0</v>
      </c>
      <c r="AC660" s="55">
        <v>7</v>
      </c>
      <c r="AD660" s="54" t="e">
        <f t="shared" si="1129"/>
        <v>#N/A</v>
      </c>
      <c r="AE660" s="12"/>
      <c r="AF660" s="12"/>
      <c r="AG660" s="12"/>
      <c r="AH660" s="54">
        <f t="shared" si="1130"/>
        <v>0</v>
      </c>
      <c r="AI660" s="54">
        <f t="shared" si="1131"/>
        <v>0</v>
      </c>
      <c r="AJ660" s="54">
        <f t="shared" si="1132"/>
        <v>0</v>
      </c>
      <c r="AK660" s="54">
        <f t="shared" si="1133"/>
        <v>0</v>
      </c>
      <c r="AL660" s="54">
        <f t="shared" si="1134"/>
        <v>0</v>
      </c>
      <c r="AM660" s="54">
        <f t="shared" si="1135"/>
        <v>0</v>
      </c>
      <c r="AN660" s="54">
        <f t="shared" si="1136"/>
        <v>0</v>
      </c>
      <c r="AO660" s="54">
        <f t="shared" si="1137"/>
        <v>0</v>
      </c>
      <c r="AP660" s="54">
        <f t="shared" si="1138"/>
        <v>0</v>
      </c>
      <c r="AQ660" s="54" t="e">
        <f t="shared" si="1139"/>
        <v>#DIV/0!</v>
      </c>
      <c r="AR660" s="58">
        <f t="shared" si="1140"/>
        <v>0</v>
      </c>
      <c r="AS660" s="1">
        <f t="shared" si="1141"/>
        <v>0</v>
      </c>
      <c r="AT660" s="1">
        <f t="shared" si="1142"/>
        <v>0</v>
      </c>
      <c r="AU660" s="1">
        <f t="shared" si="1143"/>
        <v>0</v>
      </c>
      <c r="AV660" s="1">
        <f t="shared" si="1144"/>
        <v>0</v>
      </c>
      <c r="AW660" s="1">
        <f t="shared" si="1145"/>
        <v>0</v>
      </c>
      <c r="AX660" s="1">
        <f t="shared" si="1146"/>
        <v>0</v>
      </c>
      <c r="AY660" s="1" t="str">
        <f t="shared" si="1077"/>
        <v/>
      </c>
      <c r="AZ660" s="1" t="b">
        <f t="shared" si="1078"/>
        <v>1</v>
      </c>
      <c r="BA660" s="1" t="str">
        <f t="shared" si="1079"/>
        <v/>
      </c>
      <c r="BB660" s="1" t="str">
        <f t="shared" si="1080"/>
        <v/>
      </c>
    </row>
    <row r="661" spans="1:54" ht="12.75" customHeight="1">
      <c r="A661" s="178"/>
      <c r="B661" s="55">
        <v>8</v>
      </c>
      <c r="C661" s="55">
        <v>8</v>
      </c>
      <c r="D661" s="54" t="e">
        <f>VLOOKUP((B661*10)+1,'Llistat de jugadors'!$W$3:$AQ$322,21,0)</f>
        <v>#N/A</v>
      </c>
      <c r="E661" s="13"/>
      <c r="F661" s="13"/>
      <c r="G661" s="13"/>
      <c r="H661" s="55">
        <f t="shared" si="1114"/>
        <v>0</v>
      </c>
      <c r="I661" s="54">
        <f t="shared" si="1115"/>
        <v>0</v>
      </c>
      <c r="J661" s="54">
        <f t="shared" si="1116"/>
        <v>0</v>
      </c>
      <c r="K661" s="54">
        <f t="shared" si="1117"/>
        <v>0</v>
      </c>
      <c r="L661" s="54">
        <f t="shared" si="1118"/>
        <v>0</v>
      </c>
      <c r="M661" s="54">
        <f t="shared" si="1119"/>
        <v>0</v>
      </c>
      <c r="N661" s="54">
        <f t="shared" si="1120"/>
        <v>0</v>
      </c>
      <c r="O661" s="54">
        <f t="shared" si="1121"/>
        <v>0</v>
      </c>
      <c r="P661" s="55">
        <v>8</v>
      </c>
      <c r="Q661" s="54" t="e">
        <f t="shared" si="1122"/>
        <v>#N/A</v>
      </c>
      <c r="R661" s="12"/>
      <c r="S661" s="12"/>
      <c r="T661" s="12"/>
      <c r="U661" s="54">
        <f t="shared" si="1123"/>
        <v>0</v>
      </c>
      <c r="V661" s="54">
        <f t="shared" si="1124"/>
        <v>0</v>
      </c>
      <c r="W661" s="54">
        <f t="shared" si="1147"/>
        <v>0</v>
      </c>
      <c r="X661" s="54">
        <f t="shared" si="1148"/>
        <v>0</v>
      </c>
      <c r="Y661" s="54">
        <f t="shared" si="1125"/>
        <v>0</v>
      </c>
      <c r="Z661" s="54">
        <f t="shared" si="1126"/>
        <v>0</v>
      </c>
      <c r="AA661" s="54">
        <f t="shared" si="1127"/>
        <v>0</v>
      </c>
      <c r="AB661" s="54">
        <f t="shared" si="1128"/>
        <v>0</v>
      </c>
      <c r="AC661" s="55">
        <v>8</v>
      </c>
      <c r="AD661" s="54" t="e">
        <f t="shared" si="1129"/>
        <v>#N/A</v>
      </c>
      <c r="AE661" s="12"/>
      <c r="AF661" s="12"/>
      <c r="AG661" s="12"/>
      <c r="AH661" s="54">
        <f t="shared" si="1130"/>
        <v>0</v>
      </c>
      <c r="AI661" s="54">
        <f t="shared" si="1131"/>
        <v>0</v>
      </c>
      <c r="AJ661" s="54">
        <f t="shared" si="1132"/>
        <v>0</v>
      </c>
      <c r="AK661" s="54">
        <f t="shared" si="1133"/>
        <v>0</v>
      </c>
      <c r="AL661" s="54">
        <f t="shared" si="1134"/>
        <v>0</v>
      </c>
      <c r="AM661" s="54">
        <f t="shared" si="1135"/>
        <v>0</v>
      </c>
      <c r="AN661" s="54">
        <f t="shared" si="1136"/>
        <v>0</v>
      </c>
      <c r="AO661" s="54">
        <f t="shared" si="1137"/>
        <v>0</v>
      </c>
      <c r="AP661" s="54">
        <f t="shared" si="1138"/>
        <v>0</v>
      </c>
      <c r="AQ661" s="54" t="e">
        <f t="shared" si="1139"/>
        <v>#DIV/0!</v>
      </c>
      <c r="AR661" s="58">
        <f t="shared" si="1140"/>
        <v>0</v>
      </c>
      <c r="AS661" s="1">
        <f t="shared" si="1141"/>
        <v>0</v>
      </c>
      <c r="AT661" s="1">
        <f t="shared" si="1142"/>
        <v>0</v>
      </c>
      <c r="AU661" s="1">
        <f t="shared" si="1143"/>
        <v>0</v>
      </c>
      <c r="AV661" s="1">
        <f t="shared" si="1144"/>
        <v>0</v>
      </c>
      <c r="AW661" s="1">
        <f t="shared" si="1145"/>
        <v>0</v>
      </c>
      <c r="AX661" s="1">
        <f t="shared" si="1146"/>
        <v>0</v>
      </c>
      <c r="AY661" s="1" t="str">
        <f t="shared" si="1077"/>
        <v/>
      </c>
      <c r="AZ661" s="1" t="b">
        <f t="shared" si="1078"/>
        <v>1</v>
      </c>
      <c r="BA661" s="1" t="str">
        <f t="shared" si="1079"/>
        <v/>
      </c>
      <c r="BB661" s="1" t="str">
        <f t="shared" si="1080"/>
        <v/>
      </c>
    </row>
    <row r="662" spans="1:54" ht="12.75" customHeight="1">
      <c r="A662" s="178"/>
      <c r="B662" s="55">
        <v>9</v>
      </c>
      <c r="C662" s="55">
        <v>9</v>
      </c>
      <c r="D662" s="54" t="e">
        <f>VLOOKUP((B662*10)+1,'Llistat de jugadors'!$W$3:$AQ$322,21,0)</f>
        <v>#N/A</v>
      </c>
      <c r="E662" s="13"/>
      <c r="F662" s="13"/>
      <c r="G662" s="13"/>
      <c r="H662" s="55">
        <f t="shared" si="1114"/>
        <v>0</v>
      </c>
      <c r="I662" s="54">
        <f t="shared" si="1115"/>
        <v>0</v>
      </c>
      <c r="J662" s="54">
        <f t="shared" si="1116"/>
        <v>0</v>
      </c>
      <c r="K662" s="54">
        <f t="shared" si="1117"/>
        <v>0</v>
      </c>
      <c r="L662" s="54">
        <f t="shared" si="1118"/>
        <v>0</v>
      </c>
      <c r="M662" s="54">
        <f t="shared" si="1119"/>
        <v>0</v>
      </c>
      <c r="N662" s="54">
        <f t="shared" si="1120"/>
        <v>0</v>
      </c>
      <c r="O662" s="54">
        <f t="shared" si="1121"/>
        <v>0</v>
      </c>
      <c r="P662" s="55">
        <v>9</v>
      </c>
      <c r="Q662" s="54" t="e">
        <f t="shared" si="1122"/>
        <v>#N/A</v>
      </c>
      <c r="R662" s="12"/>
      <c r="S662" s="12"/>
      <c r="T662" s="12"/>
      <c r="U662" s="54">
        <f t="shared" si="1123"/>
        <v>0</v>
      </c>
      <c r="V662" s="54">
        <f t="shared" si="1124"/>
        <v>0</v>
      </c>
      <c r="W662" s="54">
        <f t="shared" si="1147"/>
        <v>0</v>
      </c>
      <c r="X662" s="54">
        <f t="shared" si="1148"/>
        <v>0</v>
      </c>
      <c r="Y662" s="54">
        <f t="shared" si="1125"/>
        <v>0</v>
      </c>
      <c r="Z662" s="54">
        <f t="shared" si="1126"/>
        <v>0</v>
      </c>
      <c r="AA662" s="54">
        <f t="shared" si="1127"/>
        <v>0</v>
      </c>
      <c r="AB662" s="54">
        <f t="shared" si="1128"/>
        <v>0</v>
      </c>
      <c r="AC662" s="55">
        <v>9</v>
      </c>
      <c r="AD662" s="54" t="e">
        <f t="shared" si="1129"/>
        <v>#N/A</v>
      </c>
      <c r="AE662" s="12"/>
      <c r="AF662" s="12"/>
      <c r="AG662" s="12"/>
      <c r="AH662" s="54">
        <f t="shared" si="1130"/>
        <v>0</v>
      </c>
      <c r="AI662" s="54">
        <f t="shared" si="1131"/>
        <v>0</v>
      </c>
      <c r="AJ662" s="54">
        <f t="shared" si="1132"/>
        <v>0</v>
      </c>
      <c r="AK662" s="54">
        <f t="shared" si="1133"/>
        <v>0</v>
      </c>
      <c r="AL662" s="54">
        <f t="shared" si="1134"/>
        <v>0</v>
      </c>
      <c r="AM662" s="54">
        <f t="shared" si="1135"/>
        <v>0</v>
      </c>
      <c r="AN662" s="54">
        <f t="shared" si="1136"/>
        <v>0</v>
      </c>
      <c r="AO662" s="54">
        <f t="shared" si="1137"/>
        <v>0</v>
      </c>
      <c r="AP662" s="54">
        <f t="shared" si="1138"/>
        <v>0</v>
      </c>
      <c r="AQ662" s="54" t="e">
        <f t="shared" si="1139"/>
        <v>#DIV/0!</v>
      </c>
      <c r="AR662" s="58">
        <f t="shared" si="1140"/>
        <v>0</v>
      </c>
      <c r="AS662" s="1">
        <f t="shared" si="1141"/>
        <v>0</v>
      </c>
      <c r="AT662" s="1">
        <f t="shared" si="1142"/>
        <v>0</v>
      </c>
      <c r="AU662" s="1">
        <f t="shared" si="1143"/>
        <v>0</v>
      </c>
      <c r="AV662" s="1">
        <f t="shared" si="1144"/>
        <v>0</v>
      </c>
      <c r="AW662" s="1">
        <f t="shared" si="1145"/>
        <v>0</v>
      </c>
      <c r="AX662" s="1">
        <f t="shared" si="1146"/>
        <v>0</v>
      </c>
      <c r="AY662" s="1" t="str">
        <f t="shared" si="1077"/>
        <v/>
      </c>
      <c r="AZ662" s="1" t="b">
        <f t="shared" si="1078"/>
        <v>1</v>
      </c>
      <c r="BA662" s="1" t="str">
        <f t="shared" si="1079"/>
        <v/>
      </c>
      <c r="BB662" s="1" t="str">
        <f t="shared" si="1080"/>
        <v/>
      </c>
    </row>
    <row r="663" spans="1:54" ht="12.75" customHeight="1">
      <c r="A663" s="178"/>
      <c r="B663" s="55">
        <v>10</v>
      </c>
      <c r="C663" s="55">
        <v>10</v>
      </c>
      <c r="D663" s="54" t="e">
        <f>VLOOKUP((B663*10)+1,'Llistat de jugadors'!$W$3:$AQ$322,21,0)</f>
        <v>#N/A</v>
      </c>
      <c r="E663" s="13"/>
      <c r="F663" s="13"/>
      <c r="G663" s="13"/>
      <c r="H663" s="55">
        <f t="shared" si="1114"/>
        <v>0</v>
      </c>
      <c r="I663" s="54">
        <f t="shared" si="1115"/>
        <v>0</v>
      </c>
      <c r="J663" s="54">
        <f t="shared" si="1116"/>
        <v>0</v>
      </c>
      <c r="K663" s="54">
        <f t="shared" si="1117"/>
        <v>0</v>
      </c>
      <c r="L663" s="54">
        <f t="shared" si="1118"/>
        <v>0</v>
      </c>
      <c r="M663" s="54">
        <f t="shared" si="1119"/>
        <v>0</v>
      </c>
      <c r="N663" s="54">
        <f t="shared" si="1120"/>
        <v>0</v>
      </c>
      <c r="O663" s="54">
        <f t="shared" si="1121"/>
        <v>0</v>
      </c>
      <c r="P663" s="55">
        <v>10</v>
      </c>
      <c r="Q663" s="54" t="e">
        <f t="shared" si="1122"/>
        <v>#N/A</v>
      </c>
      <c r="R663" s="12"/>
      <c r="S663" s="12"/>
      <c r="T663" s="12"/>
      <c r="U663" s="54">
        <f t="shared" si="1123"/>
        <v>0</v>
      </c>
      <c r="V663" s="54">
        <f t="shared" si="1124"/>
        <v>0</v>
      </c>
      <c r="W663" s="54">
        <f t="shared" si="1147"/>
        <v>0</v>
      </c>
      <c r="X663" s="54">
        <f t="shared" si="1148"/>
        <v>0</v>
      </c>
      <c r="Y663" s="54">
        <f t="shared" si="1125"/>
        <v>0</v>
      </c>
      <c r="Z663" s="54">
        <f t="shared" si="1126"/>
        <v>0</v>
      </c>
      <c r="AA663" s="54">
        <f t="shared" si="1127"/>
        <v>0</v>
      </c>
      <c r="AB663" s="54">
        <f t="shared" si="1128"/>
        <v>0</v>
      </c>
      <c r="AC663" s="55">
        <v>10</v>
      </c>
      <c r="AD663" s="54" t="e">
        <f t="shared" si="1129"/>
        <v>#N/A</v>
      </c>
      <c r="AE663" s="12"/>
      <c r="AF663" s="12"/>
      <c r="AG663" s="12"/>
      <c r="AH663" s="54">
        <f t="shared" si="1130"/>
        <v>0</v>
      </c>
      <c r="AI663" s="54">
        <f t="shared" si="1131"/>
        <v>0</v>
      </c>
      <c r="AJ663" s="54">
        <f t="shared" si="1132"/>
        <v>0</v>
      </c>
      <c r="AK663" s="54">
        <f t="shared" si="1133"/>
        <v>0</v>
      </c>
      <c r="AL663" s="54">
        <f t="shared" si="1134"/>
        <v>0</v>
      </c>
      <c r="AM663" s="54">
        <f t="shared" si="1135"/>
        <v>0</v>
      </c>
      <c r="AN663" s="54">
        <f t="shared" si="1136"/>
        <v>0</v>
      </c>
      <c r="AO663" s="54">
        <f t="shared" si="1137"/>
        <v>0</v>
      </c>
      <c r="AP663" s="54">
        <f t="shared" si="1138"/>
        <v>0</v>
      </c>
      <c r="AQ663" s="54" t="e">
        <f t="shared" si="1139"/>
        <v>#DIV/0!</v>
      </c>
      <c r="AR663" s="58">
        <f t="shared" si="1140"/>
        <v>0</v>
      </c>
      <c r="AS663" s="1">
        <f t="shared" si="1141"/>
        <v>0</v>
      </c>
      <c r="AT663" s="1">
        <f t="shared" si="1142"/>
        <v>0</v>
      </c>
      <c r="AU663" s="1">
        <f t="shared" si="1143"/>
        <v>0</v>
      </c>
      <c r="AV663" s="1">
        <f t="shared" si="1144"/>
        <v>0</v>
      </c>
      <c r="AW663" s="1">
        <f t="shared" si="1145"/>
        <v>0</v>
      </c>
      <c r="AX663" s="1">
        <f t="shared" si="1146"/>
        <v>0</v>
      </c>
      <c r="AY663" s="1" t="str">
        <f t="shared" si="1077"/>
        <v/>
      </c>
      <c r="AZ663" s="1" t="b">
        <f t="shared" si="1078"/>
        <v>1</v>
      </c>
      <c r="BA663" s="1" t="str">
        <f t="shared" si="1079"/>
        <v/>
      </c>
      <c r="BB663" s="1" t="str">
        <f t="shared" si="1080"/>
        <v/>
      </c>
    </row>
    <row r="664" spans="1:54" ht="12.75" customHeight="1">
      <c r="A664" s="178"/>
      <c r="B664" s="55">
        <v>11</v>
      </c>
      <c r="C664" s="55">
        <v>11</v>
      </c>
      <c r="D664" s="54" t="e">
        <f>VLOOKUP((B664*10)+1,'Llistat de jugadors'!$W$3:$AQ$322,21,0)</f>
        <v>#N/A</v>
      </c>
      <c r="E664" s="13"/>
      <c r="F664" s="13"/>
      <c r="G664" s="13"/>
      <c r="H664" s="55">
        <f t="shared" si="1114"/>
        <v>0</v>
      </c>
      <c r="I664" s="54">
        <f t="shared" si="1115"/>
        <v>0</v>
      </c>
      <c r="J664" s="54">
        <f t="shared" si="1116"/>
        <v>0</v>
      </c>
      <c r="K664" s="54">
        <f t="shared" si="1117"/>
        <v>0</v>
      </c>
      <c r="L664" s="54">
        <f t="shared" si="1118"/>
        <v>0</v>
      </c>
      <c r="M664" s="54">
        <f t="shared" si="1119"/>
        <v>0</v>
      </c>
      <c r="N664" s="54">
        <f t="shared" si="1120"/>
        <v>0</v>
      </c>
      <c r="O664" s="54">
        <f t="shared" si="1121"/>
        <v>0</v>
      </c>
      <c r="P664" s="55">
        <v>11</v>
      </c>
      <c r="Q664" s="54" t="e">
        <f t="shared" si="1122"/>
        <v>#N/A</v>
      </c>
      <c r="R664" s="12"/>
      <c r="S664" s="12"/>
      <c r="T664" s="12"/>
      <c r="U664" s="54">
        <f t="shared" si="1123"/>
        <v>0</v>
      </c>
      <c r="V664" s="54">
        <f t="shared" si="1124"/>
        <v>0</v>
      </c>
      <c r="W664" s="54">
        <f t="shared" si="1147"/>
        <v>0</v>
      </c>
      <c r="X664" s="54">
        <f t="shared" si="1148"/>
        <v>0</v>
      </c>
      <c r="Y664" s="54">
        <f t="shared" si="1125"/>
        <v>0</v>
      </c>
      <c r="Z664" s="54">
        <f t="shared" si="1126"/>
        <v>0</v>
      </c>
      <c r="AA664" s="54">
        <f t="shared" si="1127"/>
        <v>0</v>
      </c>
      <c r="AB664" s="54">
        <f t="shared" si="1128"/>
        <v>0</v>
      </c>
      <c r="AC664" s="55">
        <v>11</v>
      </c>
      <c r="AD664" s="54" t="e">
        <f t="shared" si="1129"/>
        <v>#N/A</v>
      </c>
      <c r="AE664" s="12"/>
      <c r="AF664" s="12"/>
      <c r="AG664" s="12"/>
      <c r="AH664" s="54">
        <f t="shared" si="1130"/>
        <v>0</v>
      </c>
      <c r="AI664" s="54">
        <f t="shared" si="1131"/>
        <v>0</v>
      </c>
      <c r="AJ664" s="54">
        <f t="shared" si="1132"/>
        <v>0</v>
      </c>
      <c r="AK664" s="54">
        <f t="shared" si="1133"/>
        <v>0</v>
      </c>
      <c r="AL664" s="54">
        <f t="shared" si="1134"/>
        <v>0</v>
      </c>
      <c r="AM664" s="54">
        <f t="shared" si="1135"/>
        <v>0</v>
      </c>
      <c r="AN664" s="54">
        <f t="shared" si="1136"/>
        <v>0</v>
      </c>
      <c r="AO664" s="54">
        <f t="shared" si="1137"/>
        <v>0</v>
      </c>
      <c r="AP664" s="54">
        <f t="shared" si="1138"/>
        <v>0</v>
      </c>
      <c r="AQ664" s="54" t="e">
        <f t="shared" si="1139"/>
        <v>#DIV/0!</v>
      </c>
      <c r="AR664" s="58">
        <f t="shared" si="1140"/>
        <v>0</v>
      </c>
      <c r="AS664" s="1">
        <f t="shared" si="1141"/>
        <v>0</v>
      </c>
      <c r="AT664" s="1">
        <f t="shared" si="1142"/>
        <v>0</v>
      </c>
      <c r="AU664" s="1">
        <f t="shared" si="1143"/>
        <v>0</v>
      </c>
      <c r="AV664" s="1">
        <f t="shared" si="1144"/>
        <v>0</v>
      </c>
      <c r="AW664" s="1">
        <f t="shared" si="1145"/>
        <v>0</v>
      </c>
      <c r="AX664" s="1">
        <f t="shared" si="1146"/>
        <v>0</v>
      </c>
      <c r="AY664" s="1" t="str">
        <f t="shared" si="1077"/>
        <v/>
      </c>
      <c r="AZ664" s="1" t="b">
        <f t="shared" si="1078"/>
        <v>1</v>
      </c>
      <c r="BA664" s="1" t="str">
        <f t="shared" si="1079"/>
        <v/>
      </c>
      <c r="BB664" s="1" t="str">
        <f t="shared" si="1080"/>
        <v/>
      </c>
    </row>
    <row r="665" spans="1:54" ht="12.75" customHeight="1">
      <c r="A665" s="178"/>
      <c r="B665" s="55">
        <v>12</v>
      </c>
      <c r="C665" s="55">
        <v>12</v>
      </c>
      <c r="D665" s="54" t="e">
        <f>VLOOKUP((B665*10)+1,'Llistat de jugadors'!$W$3:$AQ$322,21,0)</f>
        <v>#N/A</v>
      </c>
      <c r="E665" s="13"/>
      <c r="F665" s="13"/>
      <c r="G665" s="13"/>
      <c r="H665" s="55">
        <f t="shared" si="1114"/>
        <v>0</v>
      </c>
      <c r="I665" s="54">
        <f t="shared" si="1115"/>
        <v>0</v>
      </c>
      <c r="J665" s="54">
        <f t="shared" si="1116"/>
        <v>0</v>
      </c>
      <c r="K665" s="54">
        <f t="shared" si="1117"/>
        <v>0</v>
      </c>
      <c r="L665" s="54">
        <f t="shared" si="1118"/>
        <v>0</v>
      </c>
      <c r="M665" s="54">
        <f t="shared" si="1119"/>
        <v>0</v>
      </c>
      <c r="N665" s="54">
        <f t="shared" si="1120"/>
        <v>0</v>
      </c>
      <c r="O665" s="54">
        <f t="shared" si="1121"/>
        <v>0</v>
      </c>
      <c r="P665" s="55">
        <v>12</v>
      </c>
      <c r="Q665" s="54" t="e">
        <f t="shared" si="1122"/>
        <v>#N/A</v>
      </c>
      <c r="R665" s="12"/>
      <c r="S665" s="12"/>
      <c r="T665" s="12"/>
      <c r="U665" s="54">
        <f t="shared" si="1123"/>
        <v>0</v>
      </c>
      <c r="V665" s="54">
        <f t="shared" si="1124"/>
        <v>0</v>
      </c>
      <c r="W665" s="54">
        <f t="shared" si="1147"/>
        <v>0</v>
      </c>
      <c r="X665" s="54">
        <f t="shared" si="1148"/>
        <v>0</v>
      </c>
      <c r="Y665" s="54">
        <f t="shared" si="1125"/>
        <v>0</v>
      </c>
      <c r="Z665" s="54">
        <f t="shared" si="1126"/>
        <v>0</v>
      </c>
      <c r="AA665" s="54">
        <f t="shared" si="1127"/>
        <v>0</v>
      </c>
      <c r="AB665" s="54">
        <f t="shared" si="1128"/>
        <v>0</v>
      </c>
      <c r="AC665" s="55">
        <v>12</v>
      </c>
      <c r="AD665" s="54" t="e">
        <f t="shared" si="1129"/>
        <v>#N/A</v>
      </c>
      <c r="AE665" s="12"/>
      <c r="AF665" s="12"/>
      <c r="AG665" s="12"/>
      <c r="AH665" s="54">
        <f t="shared" si="1130"/>
        <v>0</v>
      </c>
      <c r="AI665" s="54">
        <f t="shared" si="1131"/>
        <v>0</v>
      </c>
      <c r="AJ665" s="54">
        <f t="shared" si="1132"/>
        <v>0</v>
      </c>
      <c r="AK665" s="54">
        <f t="shared" si="1133"/>
        <v>0</v>
      </c>
      <c r="AL665" s="54">
        <f t="shared" si="1134"/>
        <v>0</v>
      </c>
      <c r="AM665" s="54">
        <f t="shared" si="1135"/>
        <v>0</v>
      </c>
      <c r="AN665" s="54">
        <f t="shared" si="1136"/>
        <v>0</v>
      </c>
      <c r="AO665" s="54">
        <f t="shared" si="1137"/>
        <v>0</v>
      </c>
      <c r="AP665" s="54">
        <f t="shared" si="1138"/>
        <v>0</v>
      </c>
      <c r="AQ665" s="54" t="e">
        <f t="shared" si="1139"/>
        <v>#DIV/0!</v>
      </c>
      <c r="AR665" s="58">
        <f t="shared" si="1140"/>
        <v>0</v>
      </c>
      <c r="AS665" s="1">
        <f t="shared" si="1141"/>
        <v>0</v>
      </c>
      <c r="AT665" s="1">
        <f t="shared" si="1142"/>
        <v>0</v>
      </c>
      <c r="AU665" s="1">
        <f t="shared" si="1143"/>
        <v>0</v>
      </c>
      <c r="AV665" s="1">
        <f t="shared" si="1144"/>
        <v>0</v>
      </c>
      <c r="AW665" s="1">
        <f t="shared" si="1145"/>
        <v>0</v>
      </c>
      <c r="AX665" s="1">
        <f t="shared" si="1146"/>
        <v>0</v>
      </c>
      <c r="AY665" s="1" t="str">
        <f t="shared" si="1077"/>
        <v/>
      </c>
      <c r="AZ665" s="1" t="b">
        <f t="shared" si="1078"/>
        <v>1</v>
      </c>
      <c r="BA665" s="1" t="str">
        <f t="shared" si="1079"/>
        <v/>
      </c>
      <c r="BB665" s="1" t="str">
        <f t="shared" si="1080"/>
        <v/>
      </c>
    </row>
    <row r="666" spans="1:54" ht="12.75" customHeight="1">
      <c r="A666" s="178"/>
      <c r="B666" s="55">
        <v>13</v>
      </c>
      <c r="C666" s="55">
        <v>13</v>
      </c>
      <c r="D666" s="54" t="e">
        <f>VLOOKUP((B666*10)+1,'Llistat de jugadors'!$W$3:$AQ$322,21,0)</f>
        <v>#N/A</v>
      </c>
      <c r="E666" s="13"/>
      <c r="F666" s="13"/>
      <c r="G666" s="13"/>
      <c r="H666" s="55">
        <f t="shared" si="1114"/>
        <v>0</v>
      </c>
      <c r="I666" s="54">
        <f t="shared" si="1115"/>
        <v>0</v>
      </c>
      <c r="J666" s="54">
        <f t="shared" si="1116"/>
        <v>0</v>
      </c>
      <c r="K666" s="54">
        <f t="shared" si="1117"/>
        <v>0</v>
      </c>
      <c r="L666" s="54">
        <f t="shared" si="1118"/>
        <v>0</v>
      </c>
      <c r="M666" s="54">
        <f t="shared" si="1119"/>
        <v>0</v>
      </c>
      <c r="N666" s="54">
        <f t="shared" si="1120"/>
        <v>0</v>
      </c>
      <c r="O666" s="54">
        <f t="shared" si="1121"/>
        <v>0</v>
      </c>
      <c r="P666" s="55">
        <v>13</v>
      </c>
      <c r="Q666" s="54" t="e">
        <f t="shared" si="1122"/>
        <v>#N/A</v>
      </c>
      <c r="R666" s="12"/>
      <c r="S666" s="12"/>
      <c r="T666" s="12"/>
      <c r="U666" s="54">
        <f t="shared" si="1123"/>
        <v>0</v>
      </c>
      <c r="V666" s="54">
        <f t="shared" si="1124"/>
        <v>0</v>
      </c>
      <c r="W666" s="54">
        <f t="shared" si="1147"/>
        <v>0</v>
      </c>
      <c r="X666" s="54">
        <f t="shared" si="1148"/>
        <v>0</v>
      </c>
      <c r="Y666" s="54">
        <f t="shared" si="1125"/>
        <v>0</v>
      </c>
      <c r="Z666" s="54">
        <f t="shared" si="1126"/>
        <v>0</v>
      </c>
      <c r="AA666" s="54">
        <f t="shared" si="1127"/>
        <v>0</v>
      </c>
      <c r="AB666" s="54">
        <f t="shared" si="1128"/>
        <v>0</v>
      </c>
      <c r="AC666" s="55">
        <v>13</v>
      </c>
      <c r="AD666" s="54" t="e">
        <f t="shared" si="1129"/>
        <v>#N/A</v>
      </c>
      <c r="AE666" s="12"/>
      <c r="AF666" s="12"/>
      <c r="AG666" s="12"/>
      <c r="AH666" s="54">
        <f t="shared" si="1130"/>
        <v>0</v>
      </c>
      <c r="AI666" s="54">
        <f t="shared" si="1131"/>
        <v>0</v>
      </c>
      <c r="AJ666" s="54">
        <f t="shared" si="1132"/>
        <v>0</v>
      </c>
      <c r="AK666" s="54">
        <f t="shared" si="1133"/>
        <v>0</v>
      </c>
      <c r="AL666" s="54">
        <f t="shared" si="1134"/>
        <v>0</v>
      </c>
      <c r="AM666" s="54">
        <f t="shared" si="1135"/>
        <v>0</v>
      </c>
      <c r="AN666" s="54">
        <f t="shared" si="1136"/>
        <v>0</v>
      </c>
      <c r="AO666" s="54">
        <f t="shared" si="1137"/>
        <v>0</v>
      </c>
      <c r="AP666" s="54">
        <f t="shared" si="1138"/>
        <v>0</v>
      </c>
      <c r="AQ666" s="54" t="e">
        <f t="shared" si="1139"/>
        <v>#DIV/0!</v>
      </c>
      <c r="AR666" s="58">
        <f t="shared" si="1140"/>
        <v>0</v>
      </c>
      <c r="AS666" s="1">
        <f t="shared" si="1141"/>
        <v>0</v>
      </c>
      <c r="AT666" s="1">
        <f t="shared" si="1142"/>
        <v>0</v>
      </c>
      <c r="AU666" s="1">
        <f t="shared" si="1143"/>
        <v>0</v>
      </c>
      <c r="AV666" s="1">
        <f t="shared" si="1144"/>
        <v>0</v>
      </c>
      <c r="AW666" s="1">
        <f t="shared" si="1145"/>
        <v>0</v>
      </c>
      <c r="AX666" s="1">
        <f t="shared" si="1146"/>
        <v>0</v>
      </c>
      <c r="AY666" s="1" t="str">
        <f t="shared" si="1077"/>
        <v/>
      </c>
      <c r="AZ666" s="1" t="b">
        <f t="shared" si="1078"/>
        <v>1</v>
      </c>
      <c r="BA666" s="1" t="str">
        <f t="shared" si="1079"/>
        <v/>
      </c>
      <c r="BB666" s="1" t="str">
        <f t="shared" si="1080"/>
        <v/>
      </c>
    </row>
    <row r="667" spans="1:54" ht="12.75" customHeight="1">
      <c r="A667" s="178"/>
      <c r="B667" s="55">
        <v>14</v>
      </c>
      <c r="C667" s="55">
        <v>14</v>
      </c>
      <c r="D667" s="54" t="e">
        <f>VLOOKUP((B667*10)+1,'Llistat de jugadors'!$W$3:$AQ$322,21,0)</f>
        <v>#N/A</v>
      </c>
      <c r="E667" s="13"/>
      <c r="F667" s="13"/>
      <c r="G667" s="13"/>
      <c r="H667" s="55">
        <f t="shared" si="1114"/>
        <v>0</v>
      </c>
      <c r="I667" s="54">
        <f t="shared" si="1115"/>
        <v>0</v>
      </c>
      <c r="J667" s="54">
        <f t="shared" si="1116"/>
        <v>0</v>
      </c>
      <c r="K667" s="54">
        <f t="shared" si="1117"/>
        <v>0</v>
      </c>
      <c r="L667" s="54">
        <f t="shared" si="1118"/>
        <v>0</v>
      </c>
      <c r="M667" s="54">
        <f t="shared" si="1119"/>
        <v>0</v>
      </c>
      <c r="N667" s="54">
        <f t="shared" si="1120"/>
        <v>0</v>
      </c>
      <c r="O667" s="54">
        <f t="shared" si="1121"/>
        <v>0</v>
      </c>
      <c r="P667" s="55">
        <v>14</v>
      </c>
      <c r="Q667" s="54" t="e">
        <f t="shared" si="1122"/>
        <v>#N/A</v>
      </c>
      <c r="R667" s="12"/>
      <c r="S667" s="12"/>
      <c r="T667" s="12"/>
      <c r="U667" s="54">
        <f t="shared" si="1123"/>
        <v>0</v>
      </c>
      <c r="V667" s="54">
        <f t="shared" si="1124"/>
        <v>0</v>
      </c>
      <c r="W667" s="54">
        <f t="shared" si="1147"/>
        <v>0</v>
      </c>
      <c r="X667" s="54">
        <f t="shared" si="1148"/>
        <v>0</v>
      </c>
      <c r="Y667" s="54">
        <f t="shared" si="1125"/>
        <v>0</v>
      </c>
      <c r="Z667" s="54">
        <f t="shared" si="1126"/>
        <v>0</v>
      </c>
      <c r="AA667" s="54">
        <f t="shared" si="1127"/>
        <v>0</v>
      </c>
      <c r="AB667" s="54">
        <f t="shared" si="1128"/>
        <v>0</v>
      </c>
      <c r="AC667" s="55">
        <v>14</v>
      </c>
      <c r="AD667" s="54" t="e">
        <f t="shared" si="1129"/>
        <v>#N/A</v>
      </c>
      <c r="AE667" s="12"/>
      <c r="AF667" s="12"/>
      <c r="AG667" s="12"/>
      <c r="AH667" s="54">
        <f t="shared" si="1130"/>
        <v>0</v>
      </c>
      <c r="AI667" s="54">
        <f t="shared" si="1131"/>
        <v>0</v>
      </c>
      <c r="AJ667" s="54">
        <f t="shared" si="1132"/>
        <v>0</v>
      </c>
      <c r="AK667" s="54">
        <f t="shared" si="1133"/>
        <v>0</v>
      </c>
      <c r="AL667" s="54">
        <f t="shared" si="1134"/>
        <v>0</v>
      </c>
      <c r="AM667" s="54">
        <f t="shared" si="1135"/>
        <v>0</v>
      </c>
      <c r="AN667" s="54">
        <f t="shared" si="1136"/>
        <v>0</v>
      </c>
      <c r="AO667" s="54">
        <f t="shared" si="1137"/>
        <v>0</v>
      </c>
      <c r="AP667" s="54">
        <f t="shared" si="1138"/>
        <v>0</v>
      </c>
      <c r="AQ667" s="54" t="e">
        <f t="shared" si="1139"/>
        <v>#DIV/0!</v>
      </c>
      <c r="AR667" s="58">
        <f t="shared" si="1140"/>
        <v>0</v>
      </c>
      <c r="AS667" s="1">
        <f t="shared" si="1141"/>
        <v>0</v>
      </c>
      <c r="AT667" s="1">
        <f t="shared" si="1142"/>
        <v>0</v>
      </c>
      <c r="AU667" s="1">
        <f t="shared" si="1143"/>
        <v>0</v>
      </c>
      <c r="AV667" s="1">
        <f t="shared" si="1144"/>
        <v>0</v>
      </c>
      <c r="AW667" s="1">
        <f t="shared" si="1145"/>
        <v>0</v>
      </c>
      <c r="AX667" s="1">
        <f t="shared" si="1146"/>
        <v>0</v>
      </c>
      <c r="AY667" s="1" t="str">
        <f t="shared" si="1077"/>
        <v/>
      </c>
      <c r="AZ667" s="1" t="b">
        <f t="shared" si="1078"/>
        <v>1</v>
      </c>
      <c r="BA667" s="1" t="str">
        <f t="shared" si="1079"/>
        <v/>
      </c>
      <c r="BB667" s="1" t="str">
        <f t="shared" si="1080"/>
        <v/>
      </c>
    </row>
    <row r="668" spans="1:54" ht="12.75" customHeight="1">
      <c r="A668" s="178"/>
      <c r="B668" s="55">
        <v>15</v>
      </c>
      <c r="C668" s="55">
        <v>15</v>
      </c>
      <c r="D668" s="54" t="e">
        <f>VLOOKUP((B668*10)+1,'Llistat de jugadors'!$W$3:$AQ$322,21,0)</f>
        <v>#N/A</v>
      </c>
      <c r="E668" s="13"/>
      <c r="F668" s="13"/>
      <c r="G668" s="13"/>
      <c r="H668" s="55">
        <f t="shared" si="1114"/>
        <v>0</v>
      </c>
      <c r="I668" s="54">
        <f t="shared" si="1115"/>
        <v>0</v>
      </c>
      <c r="J668" s="54">
        <f t="shared" si="1116"/>
        <v>0</v>
      </c>
      <c r="K668" s="54">
        <f t="shared" si="1117"/>
        <v>0</v>
      </c>
      <c r="L668" s="54">
        <f t="shared" si="1118"/>
        <v>0</v>
      </c>
      <c r="M668" s="54">
        <f t="shared" si="1119"/>
        <v>0</v>
      </c>
      <c r="N668" s="54">
        <f t="shared" si="1120"/>
        <v>0</v>
      </c>
      <c r="O668" s="54">
        <f t="shared" si="1121"/>
        <v>0</v>
      </c>
      <c r="P668" s="55">
        <v>15</v>
      </c>
      <c r="Q668" s="54" t="e">
        <f t="shared" si="1122"/>
        <v>#N/A</v>
      </c>
      <c r="R668" s="12"/>
      <c r="S668" s="12"/>
      <c r="T668" s="12"/>
      <c r="U668" s="54">
        <f t="shared" si="1123"/>
        <v>0</v>
      </c>
      <c r="V668" s="54">
        <f t="shared" si="1124"/>
        <v>0</v>
      </c>
      <c r="W668" s="54">
        <f t="shared" si="1147"/>
        <v>0</v>
      </c>
      <c r="X668" s="54">
        <f t="shared" si="1148"/>
        <v>0</v>
      </c>
      <c r="Y668" s="54">
        <f t="shared" si="1125"/>
        <v>0</v>
      </c>
      <c r="Z668" s="54">
        <f t="shared" si="1126"/>
        <v>0</v>
      </c>
      <c r="AA668" s="54">
        <f t="shared" si="1127"/>
        <v>0</v>
      </c>
      <c r="AB668" s="54">
        <f t="shared" si="1128"/>
        <v>0</v>
      </c>
      <c r="AC668" s="55">
        <v>15</v>
      </c>
      <c r="AD668" s="54" t="e">
        <f t="shared" si="1129"/>
        <v>#N/A</v>
      </c>
      <c r="AE668" s="12"/>
      <c r="AF668" s="12"/>
      <c r="AG668" s="12"/>
      <c r="AH668" s="54">
        <f t="shared" si="1130"/>
        <v>0</v>
      </c>
      <c r="AI668" s="54">
        <f t="shared" si="1131"/>
        <v>0</v>
      </c>
      <c r="AJ668" s="54">
        <f t="shared" si="1132"/>
        <v>0</v>
      </c>
      <c r="AK668" s="54">
        <f t="shared" si="1133"/>
        <v>0</v>
      </c>
      <c r="AL668" s="54">
        <f t="shared" si="1134"/>
        <v>0</v>
      </c>
      <c r="AM668" s="54">
        <f t="shared" si="1135"/>
        <v>0</v>
      </c>
      <c r="AN668" s="54">
        <f t="shared" si="1136"/>
        <v>0</v>
      </c>
      <c r="AO668" s="54">
        <f t="shared" si="1137"/>
        <v>0</v>
      </c>
      <c r="AP668" s="54">
        <f t="shared" si="1138"/>
        <v>0</v>
      </c>
      <c r="AQ668" s="54" t="e">
        <f t="shared" si="1139"/>
        <v>#DIV/0!</v>
      </c>
      <c r="AR668" s="58">
        <f t="shared" si="1140"/>
        <v>0</v>
      </c>
      <c r="AS668" s="1">
        <f t="shared" si="1141"/>
        <v>0</v>
      </c>
      <c r="AT668" s="1">
        <f t="shared" si="1142"/>
        <v>0</v>
      </c>
      <c r="AU668" s="1">
        <f t="shared" si="1143"/>
        <v>0</v>
      </c>
      <c r="AV668" s="1">
        <f t="shared" si="1144"/>
        <v>0</v>
      </c>
      <c r="AW668" s="1">
        <f t="shared" si="1145"/>
        <v>0</v>
      </c>
      <c r="AX668" s="1">
        <f t="shared" si="1146"/>
        <v>0</v>
      </c>
      <c r="AY668" s="1" t="str">
        <f t="shared" si="1077"/>
        <v/>
      </c>
      <c r="AZ668" s="1" t="b">
        <f t="shared" si="1078"/>
        <v>1</v>
      </c>
      <c r="BA668" s="1" t="str">
        <f t="shared" si="1079"/>
        <v/>
      </c>
      <c r="BB668" s="1" t="str">
        <f t="shared" si="1080"/>
        <v/>
      </c>
    </row>
    <row r="669" spans="1:54" ht="12.75" customHeight="1">
      <c r="A669" s="178"/>
      <c r="B669" s="55">
        <v>16</v>
      </c>
      <c r="C669" s="55">
        <v>16</v>
      </c>
      <c r="D669" s="54" t="e">
        <f>VLOOKUP((B669*10)+1,'Llistat de jugadors'!$W$3:$AQ$322,21,0)</f>
        <v>#N/A</v>
      </c>
      <c r="E669" s="13"/>
      <c r="F669" s="13"/>
      <c r="G669" s="13"/>
      <c r="H669" s="55">
        <f t="shared" si="1114"/>
        <v>0</v>
      </c>
      <c r="I669" s="54">
        <f t="shared" si="1115"/>
        <v>0</v>
      </c>
      <c r="J669" s="54">
        <f t="shared" si="1116"/>
        <v>0</v>
      </c>
      <c r="K669" s="54">
        <f t="shared" si="1117"/>
        <v>0</v>
      </c>
      <c r="L669" s="54">
        <f t="shared" si="1118"/>
        <v>0</v>
      </c>
      <c r="M669" s="54">
        <f t="shared" si="1119"/>
        <v>0</v>
      </c>
      <c r="N669" s="54">
        <f t="shared" si="1120"/>
        <v>0</v>
      </c>
      <c r="O669" s="54">
        <f t="shared" si="1121"/>
        <v>0</v>
      </c>
      <c r="P669" s="55">
        <v>16</v>
      </c>
      <c r="Q669" s="54" t="e">
        <f t="shared" si="1122"/>
        <v>#N/A</v>
      </c>
      <c r="R669" s="12"/>
      <c r="S669" s="12"/>
      <c r="T669" s="12"/>
      <c r="U669" s="54">
        <f t="shared" si="1123"/>
        <v>0</v>
      </c>
      <c r="V669" s="54">
        <f t="shared" si="1124"/>
        <v>0</v>
      </c>
      <c r="W669" s="54">
        <f t="shared" si="1147"/>
        <v>0</v>
      </c>
      <c r="X669" s="54">
        <f t="shared" si="1148"/>
        <v>0</v>
      </c>
      <c r="Y669" s="54">
        <f t="shared" si="1125"/>
        <v>0</v>
      </c>
      <c r="Z669" s="54">
        <f t="shared" si="1126"/>
        <v>0</v>
      </c>
      <c r="AA669" s="54">
        <f t="shared" si="1127"/>
        <v>0</v>
      </c>
      <c r="AB669" s="54">
        <f t="shared" si="1128"/>
        <v>0</v>
      </c>
      <c r="AC669" s="55">
        <v>16</v>
      </c>
      <c r="AD669" s="54" t="e">
        <f t="shared" si="1129"/>
        <v>#N/A</v>
      </c>
      <c r="AE669" s="12"/>
      <c r="AF669" s="12"/>
      <c r="AG669" s="12"/>
      <c r="AH669" s="54">
        <f t="shared" si="1130"/>
        <v>0</v>
      </c>
      <c r="AI669" s="54">
        <f t="shared" si="1131"/>
        <v>0</v>
      </c>
      <c r="AJ669" s="54">
        <f t="shared" si="1132"/>
        <v>0</v>
      </c>
      <c r="AK669" s="54">
        <f t="shared" si="1133"/>
        <v>0</v>
      </c>
      <c r="AL669" s="54">
        <f t="shared" si="1134"/>
        <v>0</v>
      </c>
      <c r="AM669" s="54">
        <f t="shared" si="1135"/>
        <v>0</v>
      </c>
      <c r="AN669" s="54">
        <f t="shared" si="1136"/>
        <v>0</v>
      </c>
      <c r="AO669" s="54">
        <f t="shared" si="1137"/>
        <v>0</v>
      </c>
      <c r="AP669" s="54">
        <f t="shared" si="1138"/>
        <v>0</v>
      </c>
      <c r="AQ669" s="54" t="e">
        <f t="shared" si="1139"/>
        <v>#DIV/0!</v>
      </c>
      <c r="AR669" s="58">
        <f t="shared" si="1140"/>
        <v>0</v>
      </c>
      <c r="AS669" s="1">
        <f t="shared" si="1141"/>
        <v>0</v>
      </c>
      <c r="AT669" s="1">
        <f t="shared" si="1142"/>
        <v>0</v>
      </c>
      <c r="AU669" s="1">
        <f t="shared" si="1143"/>
        <v>0</v>
      </c>
      <c r="AV669" s="1">
        <f t="shared" si="1144"/>
        <v>0</v>
      </c>
      <c r="AW669" s="1">
        <f t="shared" si="1145"/>
        <v>0</v>
      </c>
      <c r="AX669" s="1">
        <f t="shared" si="1146"/>
        <v>0</v>
      </c>
      <c r="AY669" s="1" t="str">
        <f t="shared" si="1077"/>
        <v/>
      </c>
      <c r="AZ669" s="1" t="b">
        <f t="shared" si="1078"/>
        <v>1</v>
      </c>
      <c r="BA669" s="1" t="str">
        <f t="shared" si="1079"/>
        <v/>
      </c>
      <c r="BB669" s="1" t="str">
        <f t="shared" si="1080"/>
        <v/>
      </c>
    </row>
    <row r="670" spans="1:54" ht="12.75" customHeight="1">
      <c r="A670" s="178"/>
      <c r="B670" s="55">
        <v>17</v>
      </c>
      <c r="C670" s="55">
        <v>17</v>
      </c>
      <c r="D670" s="54" t="e">
        <f>VLOOKUP((B670*10)+1,'Llistat de jugadors'!$W$3:$AQ$322,21,0)</f>
        <v>#N/A</v>
      </c>
      <c r="E670" s="13"/>
      <c r="F670" s="13"/>
      <c r="G670" s="13"/>
      <c r="H670" s="55">
        <f t="shared" si="1114"/>
        <v>0</v>
      </c>
      <c r="I670" s="54">
        <f t="shared" si="1115"/>
        <v>0</v>
      </c>
      <c r="J670" s="54">
        <f t="shared" si="1116"/>
        <v>0</v>
      </c>
      <c r="K670" s="54">
        <f t="shared" si="1117"/>
        <v>0</v>
      </c>
      <c r="L670" s="54">
        <f t="shared" si="1118"/>
        <v>0</v>
      </c>
      <c r="M670" s="54">
        <f t="shared" si="1119"/>
        <v>0</v>
      </c>
      <c r="N670" s="54">
        <f t="shared" si="1120"/>
        <v>0</v>
      </c>
      <c r="O670" s="54">
        <f t="shared" si="1121"/>
        <v>0</v>
      </c>
      <c r="P670" s="55">
        <v>17</v>
      </c>
      <c r="Q670" s="54" t="e">
        <f t="shared" si="1122"/>
        <v>#N/A</v>
      </c>
      <c r="R670" s="12"/>
      <c r="S670" s="12"/>
      <c r="T670" s="12"/>
      <c r="U670" s="54">
        <f t="shared" si="1123"/>
        <v>0</v>
      </c>
      <c r="V670" s="54">
        <f t="shared" si="1124"/>
        <v>0</v>
      </c>
      <c r="W670" s="54">
        <f t="shared" si="1147"/>
        <v>0</v>
      </c>
      <c r="X670" s="54">
        <f t="shared" si="1148"/>
        <v>0</v>
      </c>
      <c r="Y670" s="54">
        <f t="shared" si="1125"/>
        <v>0</v>
      </c>
      <c r="Z670" s="54">
        <f t="shared" si="1126"/>
        <v>0</v>
      </c>
      <c r="AA670" s="54">
        <f t="shared" si="1127"/>
        <v>0</v>
      </c>
      <c r="AB670" s="54">
        <f t="shared" si="1128"/>
        <v>0</v>
      </c>
      <c r="AC670" s="55">
        <v>17</v>
      </c>
      <c r="AD670" s="54" t="e">
        <f t="shared" si="1129"/>
        <v>#N/A</v>
      </c>
      <c r="AE670" s="12"/>
      <c r="AF670" s="12"/>
      <c r="AG670" s="12"/>
      <c r="AH670" s="54">
        <f t="shared" si="1130"/>
        <v>0</v>
      </c>
      <c r="AI670" s="54">
        <f t="shared" si="1131"/>
        <v>0</v>
      </c>
      <c r="AJ670" s="54">
        <f t="shared" si="1132"/>
        <v>0</v>
      </c>
      <c r="AK670" s="54">
        <f t="shared" si="1133"/>
        <v>0</v>
      </c>
      <c r="AL670" s="54">
        <f t="shared" si="1134"/>
        <v>0</v>
      </c>
      <c r="AM670" s="54">
        <f t="shared" si="1135"/>
        <v>0</v>
      </c>
      <c r="AN670" s="54">
        <f t="shared" si="1136"/>
        <v>0</v>
      </c>
      <c r="AO670" s="54">
        <f t="shared" si="1137"/>
        <v>0</v>
      </c>
      <c r="AP670" s="54">
        <f t="shared" si="1138"/>
        <v>0</v>
      </c>
      <c r="AQ670" s="54" t="e">
        <f t="shared" si="1139"/>
        <v>#DIV/0!</v>
      </c>
      <c r="AR670" s="58">
        <f t="shared" si="1140"/>
        <v>0</v>
      </c>
      <c r="AS670" s="1">
        <f t="shared" si="1141"/>
        <v>0</v>
      </c>
      <c r="AT670" s="1">
        <f t="shared" si="1142"/>
        <v>0</v>
      </c>
      <c r="AU670" s="1">
        <f t="shared" si="1143"/>
        <v>0</v>
      </c>
      <c r="AV670" s="1">
        <f t="shared" si="1144"/>
        <v>0</v>
      </c>
      <c r="AW670" s="1">
        <f t="shared" si="1145"/>
        <v>0</v>
      </c>
      <c r="AX670" s="1">
        <f t="shared" si="1146"/>
        <v>0</v>
      </c>
      <c r="AY670" s="1" t="str">
        <f t="shared" si="1077"/>
        <v/>
      </c>
      <c r="AZ670" s="1" t="b">
        <f t="shared" si="1078"/>
        <v>1</v>
      </c>
      <c r="BA670" s="1" t="str">
        <f t="shared" si="1079"/>
        <v/>
      </c>
      <c r="BB670" s="1" t="str">
        <f t="shared" si="1080"/>
        <v/>
      </c>
    </row>
    <row r="671" spans="1:54" ht="12.75" customHeight="1">
      <c r="A671" s="178"/>
      <c r="B671" s="55">
        <v>18</v>
      </c>
      <c r="C671" s="55">
        <v>18</v>
      </c>
      <c r="D671" s="54" t="e">
        <f>VLOOKUP((B671*10)+1,'Llistat de jugadors'!$W$3:$AQ$322,21,0)</f>
        <v>#N/A</v>
      </c>
      <c r="E671" s="13"/>
      <c r="F671" s="13"/>
      <c r="G671" s="13"/>
      <c r="H671" s="55">
        <f t="shared" si="1114"/>
        <v>0</v>
      </c>
      <c r="I671" s="54">
        <f t="shared" si="1115"/>
        <v>0</v>
      </c>
      <c r="J671" s="54">
        <f t="shared" si="1116"/>
        <v>0</v>
      </c>
      <c r="K671" s="54">
        <f t="shared" si="1117"/>
        <v>0</v>
      </c>
      <c r="L671" s="54">
        <f t="shared" si="1118"/>
        <v>0</v>
      </c>
      <c r="M671" s="54">
        <f t="shared" si="1119"/>
        <v>0</v>
      </c>
      <c r="N671" s="54">
        <f t="shared" si="1120"/>
        <v>0</v>
      </c>
      <c r="O671" s="54">
        <f t="shared" si="1121"/>
        <v>0</v>
      </c>
      <c r="P671" s="55">
        <v>18</v>
      </c>
      <c r="Q671" s="54" t="e">
        <f t="shared" si="1122"/>
        <v>#N/A</v>
      </c>
      <c r="R671" s="12"/>
      <c r="S671" s="12"/>
      <c r="T671" s="12"/>
      <c r="U671" s="54">
        <f t="shared" si="1123"/>
        <v>0</v>
      </c>
      <c r="V671" s="54">
        <f t="shared" si="1124"/>
        <v>0</v>
      </c>
      <c r="W671" s="54">
        <f t="shared" si="1147"/>
        <v>0</v>
      </c>
      <c r="X671" s="54">
        <f t="shared" si="1148"/>
        <v>0</v>
      </c>
      <c r="Y671" s="54">
        <f t="shared" si="1125"/>
        <v>0</v>
      </c>
      <c r="Z671" s="54">
        <f t="shared" si="1126"/>
        <v>0</v>
      </c>
      <c r="AA671" s="54">
        <f t="shared" si="1127"/>
        <v>0</v>
      </c>
      <c r="AB671" s="54">
        <f t="shared" si="1128"/>
        <v>0</v>
      </c>
      <c r="AC671" s="55">
        <v>18</v>
      </c>
      <c r="AD671" s="54" t="e">
        <f t="shared" si="1129"/>
        <v>#N/A</v>
      </c>
      <c r="AE671" s="12"/>
      <c r="AF671" s="12"/>
      <c r="AG671" s="12"/>
      <c r="AH671" s="54">
        <f t="shared" si="1130"/>
        <v>0</v>
      </c>
      <c r="AI671" s="54">
        <f t="shared" si="1131"/>
        <v>0</v>
      </c>
      <c r="AJ671" s="54">
        <f t="shared" si="1132"/>
        <v>0</v>
      </c>
      <c r="AK671" s="54">
        <f t="shared" si="1133"/>
        <v>0</v>
      </c>
      <c r="AL671" s="54">
        <f t="shared" si="1134"/>
        <v>0</v>
      </c>
      <c r="AM671" s="54">
        <f t="shared" si="1135"/>
        <v>0</v>
      </c>
      <c r="AN671" s="54">
        <f t="shared" si="1136"/>
        <v>0</v>
      </c>
      <c r="AO671" s="54">
        <f t="shared" si="1137"/>
        <v>0</v>
      </c>
      <c r="AP671" s="54">
        <f t="shared" si="1138"/>
        <v>0</v>
      </c>
      <c r="AQ671" s="54" t="e">
        <f t="shared" si="1139"/>
        <v>#DIV/0!</v>
      </c>
      <c r="AR671" s="58">
        <f t="shared" si="1140"/>
        <v>0</v>
      </c>
      <c r="AS671" s="1">
        <f t="shared" si="1141"/>
        <v>0</v>
      </c>
      <c r="AT671" s="1">
        <f t="shared" si="1142"/>
        <v>0</v>
      </c>
      <c r="AU671" s="1">
        <f t="shared" si="1143"/>
        <v>0</v>
      </c>
      <c r="AV671" s="1">
        <f t="shared" si="1144"/>
        <v>0</v>
      </c>
      <c r="AW671" s="1">
        <f t="shared" si="1145"/>
        <v>0</v>
      </c>
      <c r="AX671" s="1">
        <f t="shared" si="1146"/>
        <v>0</v>
      </c>
      <c r="AY671" s="1" t="str">
        <f t="shared" si="1077"/>
        <v/>
      </c>
      <c r="AZ671" s="1" t="b">
        <f t="shared" si="1078"/>
        <v>1</v>
      </c>
      <c r="BA671" s="1" t="str">
        <f t="shared" si="1079"/>
        <v/>
      </c>
      <c r="BB671" s="1" t="str">
        <f t="shared" si="1080"/>
        <v/>
      </c>
    </row>
    <row r="672" spans="1:54" ht="12.75" customHeight="1">
      <c r="A672" s="178"/>
      <c r="B672" s="55">
        <v>19</v>
      </c>
      <c r="C672" s="55">
        <v>1</v>
      </c>
      <c r="D672" s="54" t="e">
        <f>VLOOKUP((B672*10)+1,'Llistat de jugadors'!$W$3:$AQ$322,21,0)</f>
        <v>#N/A</v>
      </c>
      <c r="E672" s="13"/>
      <c r="F672" s="13"/>
      <c r="G672" s="13"/>
      <c r="H672" s="55">
        <f t="shared" si="1114"/>
        <v>0</v>
      </c>
      <c r="I672" s="54">
        <f t="shared" si="1115"/>
        <v>0</v>
      </c>
      <c r="J672" s="54">
        <f t="shared" si="1116"/>
        <v>0</v>
      </c>
      <c r="K672" s="54">
        <f t="shared" si="1117"/>
        <v>0</v>
      </c>
      <c r="L672" s="54">
        <f t="shared" si="1118"/>
        <v>0</v>
      </c>
      <c r="M672" s="54">
        <f t="shared" si="1119"/>
        <v>0</v>
      </c>
      <c r="N672" s="54">
        <f t="shared" si="1120"/>
        <v>0</v>
      </c>
      <c r="O672" s="54">
        <f t="shared" si="1121"/>
        <v>0</v>
      </c>
      <c r="P672" s="55">
        <v>19</v>
      </c>
      <c r="Q672" s="54" t="e">
        <f t="shared" si="1122"/>
        <v>#N/A</v>
      </c>
      <c r="R672" s="12"/>
      <c r="S672" s="12"/>
      <c r="T672" s="12"/>
      <c r="U672" s="54">
        <f t="shared" si="1123"/>
        <v>0</v>
      </c>
      <c r="V672" s="54">
        <f t="shared" si="1124"/>
        <v>0</v>
      </c>
      <c r="W672" s="54">
        <f t="shared" si="1147"/>
        <v>0</v>
      </c>
      <c r="X672" s="54">
        <f t="shared" si="1148"/>
        <v>0</v>
      </c>
      <c r="Y672" s="54">
        <f t="shared" si="1125"/>
        <v>0</v>
      </c>
      <c r="Z672" s="54">
        <f t="shared" si="1126"/>
        <v>0</v>
      </c>
      <c r="AA672" s="54">
        <f t="shared" si="1127"/>
        <v>0</v>
      </c>
      <c r="AB672" s="54">
        <f t="shared" si="1128"/>
        <v>0</v>
      </c>
      <c r="AC672" s="55">
        <v>19</v>
      </c>
      <c r="AD672" s="54" t="e">
        <f t="shared" si="1129"/>
        <v>#N/A</v>
      </c>
      <c r="AE672" s="12"/>
      <c r="AF672" s="12"/>
      <c r="AG672" s="12"/>
      <c r="AH672" s="54">
        <f t="shared" si="1130"/>
        <v>0</v>
      </c>
      <c r="AI672" s="54">
        <f t="shared" si="1131"/>
        <v>0</v>
      </c>
      <c r="AJ672" s="54">
        <f t="shared" si="1132"/>
        <v>0</v>
      </c>
      <c r="AK672" s="54">
        <f t="shared" si="1133"/>
        <v>0</v>
      </c>
      <c r="AL672" s="54">
        <f t="shared" si="1134"/>
        <v>0</v>
      </c>
      <c r="AM672" s="54">
        <f t="shared" si="1135"/>
        <v>0</v>
      </c>
      <c r="AN672" s="54">
        <f t="shared" si="1136"/>
        <v>0</v>
      </c>
      <c r="AO672" s="54">
        <f t="shared" si="1137"/>
        <v>0</v>
      </c>
      <c r="AP672" s="54">
        <f t="shared" si="1138"/>
        <v>0</v>
      </c>
      <c r="AQ672" s="54" t="e">
        <f t="shared" si="1139"/>
        <v>#DIV/0!</v>
      </c>
      <c r="AR672" s="58">
        <f t="shared" si="1140"/>
        <v>0</v>
      </c>
      <c r="AS672" s="1">
        <f t="shared" si="1141"/>
        <v>0</v>
      </c>
      <c r="AT672" s="1">
        <f t="shared" si="1142"/>
        <v>0</v>
      </c>
      <c r="AU672" s="1">
        <f t="shared" si="1143"/>
        <v>0</v>
      </c>
      <c r="AV672" s="1">
        <f t="shared" si="1144"/>
        <v>0</v>
      </c>
      <c r="AW672" s="1">
        <f t="shared" si="1145"/>
        <v>0</v>
      </c>
      <c r="AX672" s="1">
        <f t="shared" si="1146"/>
        <v>0</v>
      </c>
      <c r="AY672" s="1" t="str">
        <f t="shared" si="1077"/>
        <v/>
      </c>
      <c r="AZ672" s="1" t="b">
        <f t="shared" si="1078"/>
        <v>1</v>
      </c>
      <c r="BA672" s="1" t="str">
        <f t="shared" si="1079"/>
        <v/>
      </c>
      <c r="BB672" s="1" t="str">
        <f t="shared" si="1080"/>
        <v/>
      </c>
    </row>
    <row r="673" spans="1:54">
      <c r="A673" s="178"/>
      <c r="B673" s="55">
        <v>20</v>
      </c>
      <c r="C673" s="55">
        <v>2</v>
      </c>
      <c r="D673" s="54" t="e">
        <f>VLOOKUP((B673*10)+1,'Llistat de jugadors'!$W$3:$AQ$322,21,0)</f>
        <v>#N/A</v>
      </c>
      <c r="E673" s="13"/>
      <c r="F673" s="13"/>
      <c r="G673" s="13"/>
      <c r="H673" s="55">
        <f t="shared" si="1114"/>
        <v>0</v>
      </c>
      <c r="I673" s="54">
        <f t="shared" si="1115"/>
        <v>0</v>
      </c>
      <c r="J673" s="54">
        <f t="shared" si="1116"/>
        <v>0</v>
      </c>
      <c r="K673" s="54">
        <f t="shared" si="1117"/>
        <v>0</v>
      </c>
      <c r="L673" s="54">
        <f t="shared" si="1118"/>
        <v>0</v>
      </c>
      <c r="M673" s="54">
        <f t="shared" si="1119"/>
        <v>0</v>
      </c>
      <c r="N673" s="54">
        <f t="shared" si="1120"/>
        <v>0</v>
      </c>
      <c r="O673" s="54">
        <f t="shared" si="1121"/>
        <v>0</v>
      </c>
      <c r="P673" s="55">
        <v>20</v>
      </c>
      <c r="Q673" s="54" t="e">
        <f t="shared" si="1122"/>
        <v>#N/A</v>
      </c>
      <c r="R673" s="12"/>
      <c r="S673" s="12"/>
      <c r="T673" s="12"/>
      <c r="U673" s="54">
        <f t="shared" si="1123"/>
        <v>0</v>
      </c>
      <c r="V673" s="54">
        <f t="shared" si="1124"/>
        <v>0</v>
      </c>
      <c r="W673" s="54">
        <f t="shared" si="1147"/>
        <v>0</v>
      </c>
      <c r="X673" s="54">
        <f t="shared" si="1148"/>
        <v>0</v>
      </c>
      <c r="Y673" s="54">
        <f t="shared" si="1125"/>
        <v>0</v>
      </c>
      <c r="Z673" s="54">
        <f t="shared" si="1126"/>
        <v>0</v>
      </c>
      <c r="AA673" s="54">
        <f t="shared" si="1127"/>
        <v>0</v>
      </c>
      <c r="AB673" s="54">
        <f t="shared" si="1128"/>
        <v>0</v>
      </c>
      <c r="AC673" s="55">
        <v>20</v>
      </c>
      <c r="AD673" s="54" t="e">
        <f t="shared" si="1129"/>
        <v>#N/A</v>
      </c>
      <c r="AE673" s="12"/>
      <c r="AF673" s="12"/>
      <c r="AG673" s="12"/>
      <c r="AH673" s="54">
        <f t="shared" si="1130"/>
        <v>0</v>
      </c>
      <c r="AI673" s="54">
        <f t="shared" si="1131"/>
        <v>0</v>
      </c>
      <c r="AJ673" s="54">
        <f t="shared" si="1132"/>
        <v>0</v>
      </c>
      <c r="AK673" s="54">
        <f t="shared" si="1133"/>
        <v>0</v>
      </c>
      <c r="AL673" s="54">
        <f t="shared" si="1134"/>
        <v>0</v>
      </c>
      <c r="AM673" s="54">
        <f t="shared" si="1135"/>
        <v>0</v>
      </c>
      <c r="AN673" s="54">
        <f t="shared" si="1136"/>
        <v>0</v>
      </c>
      <c r="AO673" s="54">
        <f t="shared" si="1137"/>
        <v>0</v>
      </c>
      <c r="AP673" s="54">
        <f t="shared" si="1138"/>
        <v>0</v>
      </c>
      <c r="AQ673" s="54" t="e">
        <f t="shared" si="1139"/>
        <v>#DIV/0!</v>
      </c>
      <c r="AR673" s="58">
        <f t="shared" si="1140"/>
        <v>0</v>
      </c>
      <c r="AS673" s="1">
        <f t="shared" si="1141"/>
        <v>0</v>
      </c>
      <c r="AT673" s="1">
        <f t="shared" si="1142"/>
        <v>0</v>
      </c>
      <c r="AU673" s="1">
        <f t="shared" si="1143"/>
        <v>0</v>
      </c>
      <c r="AV673" s="1">
        <f t="shared" si="1144"/>
        <v>0</v>
      </c>
      <c r="AW673" s="1">
        <f t="shared" si="1145"/>
        <v>0</v>
      </c>
      <c r="AX673" s="1">
        <f t="shared" si="1146"/>
        <v>0</v>
      </c>
      <c r="AY673" s="1" t="str">
        <f t="shared" si="1077"/>
        <v/>
      </c>
      <c r="AZ673" s="1" t="b">
        <f t="shared" si="1078"/>
        <v>1</v>
      </c>
      <c r="BA673" s="1" t="str">
        <f t="shared" si="1079"/>
        <v/>
      </c>
      <c r="BB673" s="1" t="str">
        <f t="shared" si="1080"/>
        <v/>
      </c>
    </row>
    <row r="674" spans="1:54">
      <c r="A674" s="178"/>
      <c r="B674" s="55">
        <v>21</v>
      </c>
      <c r="C674" s="55">
        <v>3</v>
      </c>
      <c r="D674" s="54" t="e">
        <f>VLOOKUP((B674*10)+1,'Llistat de jugadors'!$W$3:$AQ$322,21,0)</f>
        <v>#N/A</v>
      </c>
      <c r="E674" s="13"/>
      <c r="F674" s="13"/>
      <c r="G674" s="13"/>
      <c r="H674" s="55">
        <f t="shared" si="1114"/>
        <v>0</v>
      </c>
      <c r="I674" s="54">
        <f t="shared" si="1115"/>
        <v>0</v>
      </c>
      <c r="J674" s="54">
        <f t="shared" si="1116"/>
        <v>0</v>
      </c>
      <c r="K674" s="54">
        <f t="shared" si="1117"/>
        <v>0</v>
      </c>
      <c r="L674" s="54">
        <f t="shared" si="1118"/>
        <v>0</v>
      </c>
      <c r="M674" s="54">
        <f t="shared" si="1119"/>
        <v>0</v>
      </c>
      <c r="N674" s="54">
        <f t="shared" si="1120"/>
        <v>0</v>
      </c>
      <c r="O674" s="54">
        <f t="shared" si="1121"/>
        <v>0</v>
      </c>
      <c r="P674" s="55">
        <v>21</v>
      </c>
      <c r="Q674" s="54" t="e">
        <f t="shared" si="1122"/>
        <v>#N/A</v>
      </c>
      <c r="R674" s="12"/>
      <c r="S674" s="12"/>
      <c r="T674" s="12"/>
      <c r="U674" s="54">
        <f t="shared" si="1123"/>
        <v>0</v>
      </c>
      <c r="V674" s="54">
        <f t="shared" si="1124"/>
        <v>0</v>
      </c>
      <c r="W674" s="54">
        <f t="shared" si="1147"/>
        <v>0</v>
      </c>
      <c r="X674" s="54">
        <f t="shared" si="1148"/>
        <v>0</v>
      </c>
      <c r="Y674" s="54">
        <f t="shared" si="1125"/>
        <v>0</v>
      </c>
      <c r="Z674" s="54">
        <f t="shared" si="1126"/>
        <v>0</v>
      </c>
      <c r="AA674" s="54">
        <f t="shared" si="1127"/>
        <v>0</v>
      </c>
      <c r="AB674" s="54">
        <f t="shared" si="1128"/>
        <v>0</v>
      </c>
      <c r="AC674" s="55">
        <v>21</v>
      </c>
      <c r="AD674" s="54" t="e">
        <f t="shared" si="1129"/>
        <v>#N/A</v>
      </c>
      <c r="AE674" s="12"/>
      <c r="AF674" s="12"/>
      <c r="AG674" s="12"/>
      <c r="AH674" s="54">
        <f t="shared" si="1130"/>
        <v>0</v>
      </c>
      <c r="AI674" s="54">
        <f t="shared" si="1131"/>
        <v>0</v>
      </c>
      <c r="AJ674" s="54">
        <f t="shared" si="1132"/>
        <v>0</v>
      </c>
      <c r="AK674" s="54">
        <f t="shared" si="1133"/>
        <v>0</v>
      </c>
      <c r="AL674" s="54">
        <f t="shared" si="1134"/>
        <v>0</v>
      </c>
      <c r="AM674" s="54">
        <f t="shared" si="1135"/>
        <v>0</v>
      </c>
      <c r="AN674" s="54">
        <f t="shared" si="1136"/>
        <v>0</v>
      </c>
      <c r="AO674" s="54">
        <f t="shared" si="1137"/>
        <v>0</v>
      </c>
      <c r="AP674" s="54">
        <f t="shared" si="1138"/>
        <v>0</v>
      </c>
      <c r="AQ674" s="54" t="e">
        <f t="shared" si="1139"/>
        <v>#DIV/0!</v>
      </c>
      <c r="AR674" s="58">
        <f t="shared" si="1140"/>
        <v>0</v>
      </c>
      <c r="AS674" s="1">
        <f t="shared" si="1141"/>
        <v>0</v>
      </c>
      <c r="AT674" s="1">
        <f t="shared" si="1142"/>
        <v>0</v>
      </c>
      <c r="AU674" s="1">
        <f t="shared" si="1143"/>
        <v>0</v>
      </c>
      <c r="AV674" s="1">
        <f t="shared" si="1144"/>
        <v>0</v>
      </c>
      <c r="AW674" s="1">
        <f t="shared" si="1145"/>
        <v>0</v>
      </c>
      <c r="AX674" s="1">
        <f t="shared" si="1146"/>
        <v>0</v>
      </c>
      <c r="AY674" s="1" t="str">
        <f t="shared" si="1077"/>
        <v/>
      </c>
      <c r="AZ674" s="1" t="b">
        <f t="shared" si="1078"/>
        <v>1</v>
      </c>
      <c r="BA674" s="1" t="str">
        <f t="shared" si="1079"/>
        <v/>
      </c>
      <c r="BB674" s="1" t="str">
        <f t="shared" si="1080"/>
        <v/>
      </c>
    </row>
    <row r="675" spans="1:54">
      <c r="A675" s="178"/>
      <c r="B675" s="55">
        <v>22</v>
      </c>
      <c r="C675" s="55">
        <v>4</v>
      </c>
      <c r="D675" s="54" t="e">
        <f>VLOOKUP((B675*10)+1,'Llistat de jugadors'!$W$3:$AQ$322,21,0)</f>
        <v>#N/A</v>
      </c>
      <c r="E675" s="13"/>
      <c r="F675" s="13"/>
      <c r="G675" s="13"/>
      <c r="H675" s="55">
        <f t="shared" si="1114"/>
        <v>0</v>
      </c>
      <c r="I675" s="54">
        <f t="shared" si="1115"/>
        <v>0</v>
      </c>
      <c r="J675" s="54">
        <f t="shared" si="1116"/>
        <v>0</v>
      </c>
      <c r="K675" s="54">
        <f t="shared" si="1117"/>
        <v>0</v>
      </c>
      <c r="L675" s="54">
        <f t="shared" si="1118"/>
        <v>0</v>
      </c>
      <c r="M675" s="54">
        <f t="shared" si="1119"/>
        <v>0</v>
      </c>
      <c r="N675" s="54">
        <f t="shared" si="1120"/>
        <v>0</v>
      </c>
      <c r="O675" s="54">
        <f t="shared" si="1121"/>
        <v>0</v>
      </c>
      <c r="P675" s="55">
        <v>22</v>
      </c>
      <c r="Q675" s="54" t="e">
        <f t="shared" si="1122"/>
        <v>#N/A</v>
      </c>
      <c r="R675" s="12"/>
      <c r="S675" s="12"/>
      <c r="T675" s="12"/>
      <c r="U675" s="54">
        <f t="shared" si="1123"/>
        <v>0</v>
      </c>
      <c r="V675" s="54">
        <f t="shared" si="1124"/>
        <v>0</v>
      </c>
      <c r="W675" s="54">
        <f t="shared" si="1147"/>
        <v>0</v>
      </c>
      <c r="X675" s="54">
        <f t="shared" si="1148"/>
        <v>0</v>
      </c>
      <c r="Y675" s="54">
        <f t="shared" si="1125"/>
        <v>0</v>
      </c>
      <c r="Z675" s="54">
        <f t="shared" si="1126"/>
        <v>0</v>
      </c>
      <c r="AA675" s="54">
        <f t="shared" si="1127"/>
        <v>0</v>
      </c>
      <c r="AB675" s="54">
        <f t="shared" si="1128"/>
        <v>0</v>
      </c>
      <c r="AC675" s="55">
        <v>22</v>
      </c>
      <c r="AD675" s="54" t="e">
        <f t="shared" si="1129"/>
        <v>#N/A</v>
      </c>
      <c r="AE675" s="12"/>
      <c r="AF675" s="12"/>
      <c r="AG675" s="12"/>
      <c r="AH675" s="54">
        <f t="shared" si="1130"/>
        <v>0</v>
      </c>
      <c r="AI675" s="54">
        <f t="shared" si="1131"/>
        <v>0</v>
      </c>
      <c r="AJ675" s="54">
        <f t="shared" si="1132"/>
        <v>0</v>
      </c>
      <c r="AK675" s="54">
        <f t="shared" si="1133"/>
        <v>0</v>
      </c>
      <c r="AL675" s="54">
        <f t="shared" si="1134"/>
        <v>0</v>
      </c>
      <c r="AM675" s="54">
        <f t="shared" si="1135"/>
        <v>0</v>
      </c>
      <c r="AN675" s="54">
        <f t="shared" si="1136"/>
        <v>0</v>
      </c>
      <c r="AO675" s="54">
        <f t="shared" si="1137"/>
        <v>0</v>
      </c>
      <c r="AP675" s="54">
        <f t="shared" si="1138"/>
        <v>0</v>
      </c>
      <c r="AQ675" s="54" t="e">
        <f t="shared" si="1139"/>
        <v>#DIV/0!</v>
      </c>
      <c r="AR675" s="58">
        <f t="shared" si="1140"/>
        <v>0</v>
      </c>
      <c r="AS675" s="1">
        <f t="shared" si="1141"/>
        <v>0</v>
      </c>
      <c r="AT675" s="1">
        <f t="shared" si="1142"/>
        <v>0</v>
      </c>
      <c r="AU675" s="1">
        <f t="shared" si="1143"/>
        <v>0</v>
      </c>
      <c r="AV675" s="1">
        <f t="shared" si="1144"/>
        <v>0</v>
      </c>
      <c r="AW675" s="1">
        <f t="shared" si="1145"/>
        <v>0</v>
      </c>
      <c r="AX675" s="1">
        <f t="shared" si="1146"/>
        <v>0</v>
      </c>
      <c r="AY675" s="1" t="str">
        <f t="shared" ref="AY675:AY736" si="1149">IF(AG675="","",AD675)</f>
        <v/>
      </c>
      <c r="AZ675" s="1" t="b">
        <f t="shared" ref="AZ675:AZ736" si="1150">ISERROR(D675)</f>
        <v>1</v>
      </c>
      <c r="BA675" s="1" t="str">
        <f t="shared" ref="BA675:BA736" si="1151">IF(AZ675,"",D675)</f>
        <v/>
      </c>
      <c r="BB675" s="1" t="str">
        <f t="shared" ref="BB675:BB736" si="1152">IF(AZ675,"",(9-(COUNTBLANK(E675:AG675))))</f>
        <v/>
      </c>
    </row>
    <row r="676" spans="1:54">
      <c r="A676" s="178"/>
      <c r="B676" s="55">
        <v>23</v>
      </c>
      <c r="C676" s="55">
        <v>5</v>
      </c>
      <c r="D676" s="54" t="e">
        <f>VLOOKUP((B676*10)+1,'Llistat de jugadors'!$W$3:$AQ$322,21,0)</f>
        <v>#N/A</v>
      </c>
      <c r="E676" s="13"/>
      <c r="F676" s="13"/>
      <c r="G676" s="13"/>
      <c r="H676" s="55">
        <f t="shared" si="1114"/>
        <v>0</v>
      </c>
      <c r="I676" s="54">
        <f t="shared" si="1115"/>
        <v>0</v>
      </c>
      <c r="J676" s="54">
        <f t="shared" si="1116"/>
        <v>0</v>
      </c>
      <c r="K676" s="54">
        <f t="shared" si="1117"/>
        <v>0</v>
      </c>
      <c r="L676" s="54">
        <f t="shared" si="1118"/>
        <v>0</v>
      </c>
      <c r="M676" s="54">
        <f t="shared" si="1119"/>
        <v>0</v>
      </c>
      <c r="N676" s="54">
        <f t="shared" si="1120"/>
        <v>0</v>
      </c>
      <c r="O676" s="54">
        <f t="shared" si="1121"/>
        <v>0</v>
      </c>
      <c r="P676" s="55">
        <v>23</v>
      </c>
      <c r="Q676" s="54" t="e">
        <f t="shared" si="1122"/>
        <v>#N/A</v>
      </c>
      <c r="R676" s="12"/>
      <c r="S676" s="12"/>
      <c r="T676" s="12"/>
      <c r="U676" s="54">
        <f t="shared" si="1123"/>
        <v>0</v>
      </c>
      <c r="V676" s="54">
        <f t="shared" si="1124"/>
        <v>0</v>
      </c>
      <c r="W676" s="54">
        <f t="shared" si="1147"/>
        <v>0</v>
      </c>
      <c r="X676" s="54">
        <f t="shared" si="1148"/>
        <v>0</v>
      </c>
      <c r="Y676" s="54">
        <f t="shared" si="1125"/>
        <v>0</v>
      </c>
      <c r="Z676" s="54">
        <f t="shared" si="1126"/>
        <v>0</v>
      </c>
      <c r="AA676" s="54">
        <f t="shared" si="1127"/>
        <v>0</v>
      </c>
      <c r="AB676" s="54">
        <f t="shared" si="1128"/>
        <v>0</v>
      </c>
      <c r="AC676" s="55">
        <v>23</v>
      </c>
      <c r="AD676" s="54" t="e">
        <f t="shared" si="1129"/>
        <v>#N/A</v>
      </c>
      <c r="AE676" s="12"/>
      <c r="AF676" s="12"/>
      <c r="AG676" s="12"/>
      <c r="AH676" s="54">
        <f t="shared" si="1130"/>
        <v>0</v>
      </c>
      <c r="AI676" s="54">
        <f t="shared" si="1131"/>
        <v>0</v>
      </c>
      <c r="AJ676" s="54">
        <f t="shared" si="1132"/>
        <v>0</v>
      </c>
      <c r="AK676" s="54">
        <f t="shared" si="1133"/>
        <v>0</v>
      </c>
      <c r="AL676" s="54">
        <f t="shared" si="1134"/>
        <v>0</v>
      </c>
      <c r="AM676" s="54">
        <f t="shared" si="1135"/>
        <v>0</v>
      </c>
      <c r="AN676" s="54">
        <f t="shared" si="1136"/>
        <v>0</v>
      </c>
      <c r="AO676" s="54">
        <f t="shared" si="1137"/>
        <v>0</v>
      </c>
      <c r="AP676" s="54">
        <f t="shared" si="1138"/>
        <v>0</v>
      </c>
      <c r="AQ676" s="54" t="e">
        <f t="shared" si="1139"/>
        <v>#DIV/0!</v>
      </c>
      <c r="AR676" s="58">
        <f t="shared" si="1140"/>
        <v>0</v>
      </c>
      <c r="AS676" s="1">
        <f t="shared" si="1141"/>
        <v>0</v>
      </c>
      <c r="AT676" s="1">
        <f t="shared" si="1142"/>
        <v>0</v>
      </c>
      <c r="AU676" s="1">
        <f t="shared" si="1143"/>
        <v>0</v>
      </c>
      <c r="AV676" s="1">
        <f t="shared" si="1144"/>
        <v>0</v>
      </c>
      <c r="AW676" s="1">
        <f t="shared" si="1145"/>
        <v>0</v>
      </c>
      <c r="AX676" s="1">
        <f t="shared" si="1146"/>
        <v>0</v>
      </c>
      <c r="AY676" s="1" t="str">
        <f t="shared" si="1149"/>
        <v/>
      </c>
      <c r="AZ676" s="1" t="b">
        <f t="shared" si="1150"/>
        <v>1</v>
      </c>
      <c r="BA676" s="1" t="str">
        <f t="shared" si="1151"/>
        <v/>
      </c>
      <c r="BB676" s="1" t="str">
        <f t="shared" si="1152"/>
        <v/>
      </c>
    </row>
    <row r="677" spans="1:54">
      <c r="A677" s="178"/>
      <c r="B677" s="55">
        <v>24</v>
      </c>
      <c r="C677" s="55">
        <v>6</v>
      </c>
      <c r="D677" s="54" t="e">
        <f>VLOOKUP((B677*10)+1,'Llistat de jugadors'!$W$3:$AQ$322,21,0)</f>
        <v>#N/A</v>
      </c>
      <c r="E677" s="13"/>
      <c r="F677" s="13"/>
      <c r="G677" s="13"/>
      <c r="H677" s="55">
        <f t="shared" si="1114"/>
        <v>0</v>
      </c>
      <c r="I677" s="54">
        <f t="shared" si="1115"/>
        <v>0</v>
      </c>
      <c r="J677" s="54">
        <f t="shared" si="1116"/>
        <v>0</v>
      </c>
      <c r="K677" s="54">
        <f t="shared" si="1117"/>
        <v>0</v>
      </c>
      <c r="L677" s="54">
        <f t="shared" si="1118"/>
        <v>0</v>
      </c>
      <c r="M677" s="54">
        <f t="shared" si="1119"/>
        <v>0</v>
      </c>
      <c r="N677" s="54">
        <f t="shared" si="1120"/>
        <v>0</v>
      </c>
      <c r="O677" s="54">
        <f t="shared" si="1121"/>
        <v>0</v>
      </c>
      <c r="P677" s="55">
        <v>24</v>
      </c>
      <c r="Q677" s="54" t="e">
        <f t="shared" si="1122"/>
        <v>#N/A</v>
      </c>
      <c r="R677" s="12"/>
      <c r="S677" s="12"/>
      <c r="T677" s="12"/>
      <c r="U677" s="54">
        <f t="shared" si="1123"/>
        <v>0</v>
      </c>
      <c r="V677" s="54">
        <f t="shared" si="1124"/>
        <v>0</v>
      </c>
      <c r="W677" s="54">
        <f t="shared" si="1147"/>
        <v>0</v>
      </c>
      <c r="X677" s="54">
        <f t="shared" si="1148"/>
        <v>0</v>
      </c>
      <c r="Y677" s="54">
        <f t="shared" si="1125"/>
        <v>0</v>
      </c>
      <c r="Z677" s="54">
        <f t="shared" si="1126"/>
        <v>0</v>
      </c>
      <c r="AA677" s="54">
        <f t="shared" si="1127"/>
        <v>0</v>
      </c>
      <c r="AB677" s="54">
        <f t="shared" si="1128"/>
        <v>0</v>
      </c>
      <c r="AC677" s="55">
        <v>24</v>
      </c>
      <c r="AD677" s="54" t="e">
        <f t="shared" si="1129"/>
        <v>#N/A</v>
      </c>
      <c r="AE677" s="12"/>
      <c r="AF677" s="12"/>
      <c r="AG677" s="12"/>
      <c r="AH677" s="54">
        <f t="shared" si="1130"/>
        <v>0</v>
      </c>
      <c r="AI677" s="54">
        <f t="shared" si="1131"/>
        <v>0</v>
      </c>
      <c r="AJ677" s="54">
        <f t="shared" si="1132"/>
        <v>0</v>
      </c>
      <c r="AK677" s="54">
        <f t="shared" si="1133"/>
        <v>0</v>
      </c>
      <c r="AL677" s="54">
        <f t="shared" si="1134"/>
        <v>0</v>
      </c>
      <c r="AM677" s="54">
        <f t="shared" si="1135"/>
        <v>0</v>
      </c>
      <c r="AN677" s="54">
        <f t="shared" si="1136"/>
        <v>0</v>
      </c>
      <c r="AO677" s="54">
        <f t="shared" si="1137"/>
        <v>0</v>
      </c>
      <c r="AP677" s="54">
        <f t="shared" si="1138"/>
        <v>0</v>
      </c>
      <c r="AQ677" s="54" t="e">
        <f t="shared" si="1139"/>
        <v>#DIV/0!</v>
      </c>
      <c r="AR677" s="58">
        <f t="shared" si="1140"/>
        <v>0</v>
      </c>
      <c r="AS677" s="1">
        <f t="shared" si="1141"/>
        <v>0</v>
      </c>
      <c r="AT677" s="1">
        <f t="shared" si="1142"/>
        <v>0</v>
      </c>
      <c r="AU677" s="1">
        <f t="shared" si="1143"/>
        <v>0</v>
      </c>
      <c r="AV677" s="1">
        <f t="shared" si="1144"/>
        <v>0</v>
      </c>
      <c r="AW677" s="1">
        <f t="shared" si="1145"/>
        <v>0</v>
      </c>
      <c r="AX677" s="1">
        <f t="shared" si="1146"/>
        <v>0</v>
      </c>
      <c r="AY677" s="1" t="str">
        <f t="shared" si="1149"/>
        <v/>
      </c>
      <c r="AZ677" s="1" t="b">
        <f t="shared" si="1150"/>
        <v>1</v>
      </c>
      <c r="BA677" s="1" t="str">
        <f t="shared" si="1151"/>
        <v/>
      </c>
      <c r="BB677" s="1" t="str">
        <f t="shared" si="1152"/>
        <v/>
      </c>
    </row>
    <row r="678" spans="1:54">
      <c r="A678" s="178"/>
      <c r="B678" s="55">
        <v>25</v>
      </c>
      <c r="C678" s="55">
        <v>7</v>
      </c>
      <c r="D678" s="54" t="e">
        <f>VLOOKUP((B678*10)+1,'Llistat de jugadors'!$W$3:$AQ$322,21,0)</f>
        <v>#N/A</v>
      </c>
      <c r="E678" s="13"/>
      <c r="F678" s="13"/>
      <c r="G678" s="13"/>
      <c r="H678" s="55">
        <f t="shared" si="1114"/>
        <v>0</v>
      </c>
      <c r="I678" s="54">
        <f t="shared" si="1115"/>
        <v>0</v>
      </c>
      <c r="J678" s="54">
        <f t="shared" si="1116"/>
        <v>0</v>
      </c>
      <c r="K678" s="54">
        <f t="shared" si="1117"/>
        <v>0</v>
      </c>
      <c r="L678" s="54">
        <f t="shared" si="1118"/>
        <v>0</v>
      </c>
      <c r="M678" s="54">
        <f t="shared" si="1119"/>
        <v>0</v>
      </c>
      <c r="N678" s="54">
        <f t="shared" si="1120"/>
        <v>0</v>
      </c>
      <c r="O678" s="54">
        <f t="shared" si="1121"/>
        <v>0</v>
      </c>
      <c r="P678" s="55">
        <v>25</v>
      </c>
      <c r="Q678" s="54" t="e">
        <f t="shared" si="1122"/>
        <v>#N/A</v>
      </c>
      <c r="R678" s="12"/>
      <c r="S678" s="12"/>
      <c r="T678" s="12"/>
      <c r="U678" s="54">
        <f t="shared" si="1123"/>
        <v>0</v>
      </c>
      <c r="V678" s="54">
        <f t="shared" si="1124"/>
        <v>0</v>
      </c>
      <c r="W678" s="54">
        <f t="shared" si="1147"/>
        <v>0</v>
      </c>
      <c r="X678" s="54">
        <f t="shared" si="1148"/>
        <v>0</v>
      </c>
      <c r="Y678" s="54">
        <f t="shared" si="1125"/>
        <v>0</v>
      </c>
      <c r="Z678" s="54">
        <f t="shared" si="1126"/>
        <v>0</v>
      </c>
      <c r="AA678" s="54">
        <f t="shared" si="1127"/>
        <v>0</v>
      </c>
      <c r="AB678" s="54">
        <f t="shared" si="1128"/>
        <v>0</v>
      </c>
      <c r="AC678" s="55">
        <v>25</v>
      </c>
      <c r="AD678" s="54" t="e">
        <f t="shared" si="1129"/>
        <v>#N/A</v>
      </c>
      <c r="AE678" s="12"/>
      <c r="AF678" s="12"/>
      <c r="AG678" s="12"/>
      <c r="AH678" s="54">
        <f t="shared" si="1130"/>
        <v>0</v>
      </c>
      <c r="AI678" s="54">
        <f t="shared" si="1131"/>
        <v>0</v>
      </c>
      <c r="AJ678" s="54">
        <f t="shared" si="1132"/>
        <v>0</v>
      </c>
      <c r="AK678" s="54">
        <f t="shared" si="1133"/>
        <v>0</v>
      </c>
      <c r="AL678" s="54">
        <f t="shared" si="1134"/>
        <v>0</v>
      </c>
      <c r="AM678" s="54">
        <f t="shared" si="1135"/>
        <v>0</v>
      </c>
      <c r="AN678" s="54">
        <f t="shared" si="1136"/>
        <v>0</v>
      </c>
      <c r="AO678" s="54">
        <f t="shared" si="1137"/>
        <v>0</v>
      </c>
      <c r="AP678" s="54">
        <f t="shared" si="1138"/>
        <v>0</v>
      </c>
      <c r="AQ678" s="54" t="e">
        <f t="shared" si="1139"/>
        <v>#DIV/0!</v>
      </c>
      <c r="AR678" s="58">
        <f t="shared" si="1140"/>
        <v>0</v>
      </c>
      <c r="AS678" s="1">
        <f t="shared" si="1141"/>
        <v>0</v>
      </c>
      <c r="AT678" s="1">
        <f t="shared" si="1142"/>
        <v>0</v>
      </c>
      <c r="AU678" s="1">
        <f t="shared" si="1143"/>
        <v>0</v>
      </c>
      <c r="AV678" s="1">
        <f t="shared" si="1144"/>
        <v>0</v>
      </c>
      <c r="AW678" s="1">
        <f t="shared" si="1145"/>
        <v>0</v>
      </c>
      <c r="AX678" s="1">
        <f t="shared" si="1146"/>
        <v>0</v>
      </c>
      <c r="AY678" s="1" t="str">
        <f t="shared" si="1149"/>
        <v/>
      </c>
      <c r="AZ678" s="1" t="b">
        <f t="shared" si="1150"/>
        <v>1</v>
      </c>
      <c r="BA678" s="1" t="str">
        <f t="shared" si="1151"/>
        <v/>
      </c>
      <c r="BB678" s="1" t="str">
        <f t="shared" si="1152"/>
        <v/>
      </c>
    </row>
    <row r="679" spans="1:54">
      <c r="A679" s="178"/>
      <c r="B679" s="55">
        <v>26</v>
      </c>
      <c r="C679" s="55">
        <v>8</v>
      </c>
      <c r="D679" s="54" t="e">
        <f>VLOOKUP((B679*10)+1,'Llistat de jugadors'!$W$3:$AQ$322,21,0)</f>
        <v>#N/A</v>
      </c>
      <c r="E679" s="13"/>
      <c r="F679" s="13"/>
      <c r="G679" s="13"/>
      <c r="H679" s="55">
        <f t="shared" si="1114"/>
        <v>0</v>
      </c>
      <c r="I679" s="54">
        <f t="shared" si="1115"/>
        <v>0</v>
      </c>
      <c r="J679" s="54">
        <f t="shared" si="1116"/>
        <v>0</v>
      </c>
      <c r="K679" s="54">
        <f t="shared" si="1117"/>
        <v>0</v>
      </c>
      <c r="L679" s="54">
        <f t="shared" si="1118"/>
        <v>0</v>
      </c>
      <c r="M679" s="54">
        <f t="shared" si="1119"/>
        <v>0</v>
      </c>
      <c r="N679" s="54">
        <f t="shared" si="1120"/>
        <v>0</v>
      </c>
      <c r="O679" s="54">
        <f t="shared" si="1121"/>
        <v>0</v>
      </c>
      <c r="P679" s="55">
        <v>26</v>
      </c>
      <c r="Q679" s="54" t="e">
        <f t="shared" si="1122"/>
        <v>#N/A</v>
      </c>
      <c r="R679" s="12"/>
      <c r="S679" s="12"/>
      <c r="T679" s="12"/>
      <c r="U679" s="54">
        <f t="shared" si="1123"/>
        <v>0</v>
      </c>
      <c r="V679" s="54">
        <f t="shared" si="1124"/>
        <v>0</v>
      </c>
      <c r="W679" s="54">
        <f t="shared" si="1147"/>
        <v>0</v>
      </c>
      <c r="X679" s="54">
        <f t="shared" si="1148"/>
        <v>0</v>
      </c>
      <c r="Y679" s="54">
        <f t="shared" si="1125"/>
        <v>0</v>
      </c>
      <c r="Z679" s="54">
        <f t="shared" si="1126"/>
        <v>0</v>
      </c>
      <c r="AA679" s="54">
        <f t="shared" si="1127"/>
        <v>0</v>
      </c>
      <c r="AB679" s="54">
        <f t="shared" si="1128"/>
        <v>0</v>
      </c>
      <c r="AC679" s="55">
        <v>26</v>
      </c>
      <c r="AD679" s="54" t="e">
        <f t="shared" si="1129"/>
        <v>#N/A</v>
      </c>
      <c r="AE679" s="12"/>
      <c r="AF679" s="12"/>
      <c r="AG679" s="12"/>
      <c r="AH679" s="54">
        <f t="shared" si="1130"/>
        <v>0</v>
      </c>
      <c r="AI679" s="54">
        <f t="shared" si="1131"/>
        <v>0</v>
      </c>
      <c r="AJ679" s="54">
        <f t="shared" si="1132"/>
        <v>0</v>
      </c>
      <c r="AK679" s="54">
        <f t="shared" si="1133"/>
        <v>0</v>
      </c>
      <c r="AL679" s="54">
        <f t="shared" si="1134"/>
        <v>0</v>
      </c>
      <c r="AM679" s="54">
        <f t="shared" si="1135"/>
        <v>0</v>
      </c>
      <c r="AN679" s="54">
        <f t="shared" si="1136"/>
        <v>0</v>
      </c>
      <c r="AO679" s="54">
        <f t="shared" si="1137"/>
        <v>0</v>
      </c>
      <c r="AP679" s="54">
        <f t="shared" si="1138"/>
        <v>0</v>
      </c>
      <c r="AQ679" s="54" t="e">
        <f t="shared" si="1139"/>
        <v>#DIV/0!</v>
      </c>
      <c r="AR679" s="58">
        <f t="shared" si="1140"/>
        <v>0</v>
      </c>
      <c r="AS679" s="1">
        <f t="shared" si="1141"/>
        <v>0</v>
      </c>
      <c r="AT679" s="1">
        <f t="shared" si="1142"/>
        <v>0</v>
      </c>
      <c r="AU679" s="1">
        <f t="shared" si="1143"/>
        <v>0</v>
      </c>
      <c r="AV679" s="1">
        <f t="shared" si="1144"/>
        <v>0</v>
      </c>
      <c r="AW679" s="1">
        <f t="shared" si="1145"/>
        <v>0</v>
      </c>
      <c r="AX679" s="1">
        <f t="shared" si="1146"/>
        <v>0</v>
      </c>
      <c r="AY679" s="1" t="str">
        <f t="shared" si="1149"/>
        <v/>
      </c>
      <c r="AZ679" s="1" t="b">
        <f t="shared" si="1150"/>
        <v>1</v>
      </c>
      <c r="BA679" s="1" t="str">
        <f t="shared" si="1151"/>
        <v/>
      </c>
      <c r="BB679" s="1" t="str">
        <f t="shared" si="1152"/>
        <v/>
      </c>
    </row>
    <row r="680" spans="1:54" ht="12.75" customHeight="1">
      <c r="A680" s="178"/>
      <c r="B680" s="55">
        <v>27</v>
      </c>
      <c r="C680" s="55">
        <v>9</v>
      </c>
      <c r="D680" s="54" t="e">
        <f>VLOOKUP((B680*10)+1,'Llistat de jugadors'!$W$3:$AQ$322,21,0)</f>
        <v>#N/A</v>
      </c>
      <c r="E680" s="13"/>
      <c r="F680" s="13"/>
      <c r="G680" s="13"/>
      <c r="H680" s="55">
        <f t="shared" si="1114"/>
        <v>0</v>
      </c>
      <c r="I680" s="54">
        <f t="shared" si="1115"/>
        <v>0</v>
      </c>
      <c r="J680" s="54">
        <f t="shared" si="1116"/>
        <v>0</v>
      </c>
      <c r="K680" s="54">
        <f t="shared" si="1117"/>
        <v>0</v>
      </c>
      <c r="L680" s="54">
        <f t="shared" si="1118"/>
        <v>0</v>
      </c>
      <c r="M680" s="54">
        <f t="shared" si="1119"/>
        <v>0</v>
      </c>
      <c r="N680" s="54">
        <f t="shared" si="1120"/>
        <v>0</v>
      </c>
      <c r="O680" s="54">
        <f t="shared" si="1121"/>
        <v>0</v>
      </c>
      <c r="P680" s="55">
        <v>27</v>
      </c>
      <c r="Q680" s="54" t="e">
        <f t="shared" si="1122"/>
        <v>#N/A</v>
      </c>
      <c r="R680" s="12"/>
      <c r="S680" s="12"/>
      <c r="T680" s="12"/>
      <c r="U680" s="54">
        <f t="shared" si="1123"/>
        <v>0</v>
      </c>
      <c r="V680" s="54">
        <f t="shared" si="1124"/>
        <v>0</v>
      </c>
      <c r="W680" s="54">
        <f t="shared" si="1147"/>
        <v>0</v>
      </c>
      <c r="X680" s="54">
        <f t="shared" si="1148"/>
        <v>0</v>
      </c>
      <c r="Y680" s="54">
        <f t="shared" si="1125"/>
        <v>0</v>
      </c>
      <c r="Z680" s="54">
        <f t="shared" si="1126"/>
        <v>0</v>
      </c>
      <c r="AA680" s="54">
        <f t="shared" si="1127"/>
        <v>0</v>
      </c>
      <c r="AB680" s="54">
        <f t="shared" si="1128"/>
        <v>0</v>
      </c>
      <c r="AC680" s="55">
        <v>27</v>
      </c>
      <c r="AD680" s="54" t="e">
        <f t="shared" si="1129"/>
        <v>#N/A</v>
      </c>
      <c r="AE680" s="12"/>
      <c r="AF680" s="12"/>
      <c r="AG680" s="12"/>
      <c r="AH680" s="54">
        <f t="shared" si="1130"/>
        <v>0</v>
      </c>
      <c r="AI680" s="54">
        <f t="shared" si="1131"/>
        <v>0</v>
      </c>
      <c r="AJ680" s="54">
        <f t="shared" si="1132"/>
        <v>0</v>
      </c>
      <c r="AK680" s="54">
        <f t="shared" si="1133"/>
        <v>0</v>
      </c>
      <c r="AL680" s="54">
        <f t="shared" si="1134"/>
        <v>0</v>
      </c>
      <c r="AM680" s="54">
        <f t="shared" si="1135"/>
        <v>0</v>
      </c>
      <c r="AN680" s="54">
        <f t="shared" si="1136"/>
        <v>0</v>
      </c>
      <c r="AO680" s="54">
        <f t="shared" si="1137"/>
        <v>0</v>
      </c>
      <c r="AP680" s="54">
        <f t="shared" si="1138"/>
        <v>0</v>
      </c>
      <c r="AQ680" s="54" t="e">
        <f t="shared" si="1139"/>
        <v>#DIV/0!</v>
      </c>
      <c r="AR680" s="58">
        <f t="shared" si="1140"/>
        <v>0</v>
      </c>
      <c r="AS680" s="1">
        <f t="shared" si="1141"/>
        <v>0</v>
      </c>
      <c r="AT680" s="1">
        <f t="shared" si="1142"/>
        <v>0</v>
      </c>
      <c r="AU680" s="1">
        <f t="shared" si="1143"/>
        <v>0</v>
      </c>
      <c r="AV680" s="1">
        <f t="shared" si="1144"/>
        <v>0</v>
      </c>
      <c r="AW680" s="1">
        <f t="shared" si="1145"/>
        <v>0</v>
      </c>
      <c r="AX680" s="1">
        <f t="shared" si="1146"/>
        <v>0</v>
      </c>
      <c r="AY680" s="1" t="str">
        <f t="shared" si="1149"/>
        <v/>
      </c>
      <c r="AZ680" s="1" t="b">
        <f t="shared" si="1150"/>
        <v>1</v>
      </c>
      <c r="BA680" s="1" t="str">
        <f t="shared" si="1151"/>
        <v/>
      </c>
      <c r="BB680" s="1" t="str">
        <f t="shared" si="1152"/>
        <v/>
      </c>
    </row>
    <row r="681" spans="1:54" ht="12.75" customHeight="1">
      <c r="A681" s="178"/>
      <c r="B681" s="55">
        <v>28</v>
      </c>
      <c r="C681" s="55">
        <v>10</v>
      </c>
      <c r="D681" s="54" t="e">
        <f>VLOOKUP((B681*10)+1,'Llistat de jugadors'!$W$3:$AQ$322,21,0)</f>
        <v>#N/A</v>
      </c>
      <c r="E681" s="13"/>
      <c r="F681" s="13"/>
      <c r="G681" s="13"/>
      <c r="H681" s="55">
        <f t="shared" si="1114"/>
        <v>0</v>
      </c>
      <c r="I681" s="54">
        <f t="shared" si="1115"/>
        <v>0</v>
      </c>
      <c r="J681" s="54">
        <f t="shared" si="1116"/>
        <v>0</v>
      </c>
      <c r="K681" s="54">
        <f t="shared" si="1117"/>
        <v>0</v>
      </c>
      <c r="L681" s="54">
        <f t="shared" si="1118"/>
        <v>0</v>
      </c>
      <c r="M681" s="54">
        <f t="shared" si="1119"/>
        <v>0</v>
      </c>
      <c r="N681" s="54">
        <f t="shared" si="1120"/>
        <v>0</v>
      </c>
      <c r="O681" s="54">
        <f t="shared" si="1121"/>
        <v>0</v>
      </c>
      <c r="P681" s="55">
        <v>28</v>
      </c>
      <c r="Q681" s="54" t="e">
        <f t="shared" si="1122"/>
        <v>#N/A</v>
      </c>
      <c r="R681" s="12"/>
      <c r="S681" s="12"/>
      <c r="T681" s="12"/>
      <c r="U681" s="54">
        <f t="shared" si="1123"/>
        <v>0</v>
      </c>
      <c r="V681" s="54">
        <f t="shared" si="1124"/>
        <v>0</v>
      </c>
      <c r="W681" s="54">
        <f t="shared" si="1147"/>
        <v>0</v>
      </c>
      <c r="X681" s="54">
        <f t="shared" si="1148"/>
        <v>0</v>
      </c>
      <c r="Y681" s="54">
        <f t="shared" si="1125"/>
        <v>0</v>
      </c>
      <c r="Z681" s="54">
        <f t="shared" si="1126"/>
        <v>0</v>
      </c>
      <c r="AA681" s="54">
        <f t="shared" si="1127"/>
        <v>0</v>
      </c>
      <c r="AB681" s="54">
        <f t="shared" si="1128"/>
        <v>0</v>
      </c>
      <c r="AC681" s="55">
        <v>28</v>
      </c>
      <c r="AD681" s="54" t="e">
        <f t="shared" si="1129"/>
        <v>#N/A</v>
      </c>
      <c r="AE681" s="12"/>
      <c r="AF681" s="12"/>
      <c r="AG681" s="12"/>
      <c r="AH681" s="54">
        <f t="shared" si="1130"/>
        <v>0</v>
      </c>
      <c r="AI681" s="54">
        <f t="shared" si="1131"/>
        <v>0</v>
      </c>
      <c r="AJ681" s="54">
        <f t="shared" si="1132"/>
        <v>0</v>
      </c>
      <c r="AK681" s="54">
        <f t="shared" si="1133"/>
        <v>0</v>
      </c>
      <c r="AL681" s="54">
        <f t="shared" si="1134"/>
        <v>0</v>
      </c>
      <c r="AM681" s="54">
        <f t="shared" si="1135"/>
        <v>0</v>
      </c>
      <c r="AN681" s="54">
        <f t="shared" si="1136"/>
        <v>0</v>
      </c>
      <c r="AO681" s="54">
        <f t="shared" si="1137"/>
        <v>0</v>
      </c>
      <c r="AP681" s="54">
        <f t="shared" si="1138"/>
        <v>0</v>
      </c>
      <c r="AQ681" s="54" t="e">
        <f t="shared" si="1139"/>
        <v>#DIV/0!</v>
      </c>
      <c r="AR681" s="58">
        <f t="shared" si="1140"/>
        <v>0</v>
      </c>
      <c r="AS681" s="1">
        <f t="shared" si="1141"/>
        <v>0</v>
      </c>
      <c r="AT681" s="1">
        <f t="shared" si="1142"/>
        <v>0</v>
      </c>
      <c r="AU681" s="1">
        <f t="shared" si="1143"/>
        <v>0</v>
      </c>
      <c r="AV681" s="1">
        <f t="shared" si="1144"/>
        <v>0</v>
      </c>
      <c r="AW681" s="1">
        <f t="shared" si="1145"/>
        <v>0</v>
      </c>
      <c r="AX681" s="1">
        <f t="shared" si="1146"/>
        <v>0</v>
      </c>
      <c r="AY681" s="1" t="str">
        <f t="shared" si="1149"/>
        <v/>
      </c>
      <c r="AZ681" s="1" t="b">
        <f t="shared" si="1150"/>
        <v>1</v>
      </c>
      <c r="BA681" s="1" t="str">
        <f t="shared" si="1151"/>
        <v/>
      </c>
      <c r="BB681" s="1" t="str">
        <f t="shared" si="1152"/>
        <v/>
      </c>
    </row>
    <row r="682" spans="1:54" ht="12.75" customHeight="1">
      <c r="A682" s="178"/>
      <c r="B682" s="55">
        <v>29</v>
      </c>
      <c r="C682" s="55">
        <v>11</v>
      </c>
      <c r="D682" s="54" t="e">
        <f>VLOOKUP((B682*10)+1,'Llistat de jugadors'!$W$3:$AQ$322,21,0)</f>
        <v>#N/A</v>
      </c>
      <c r="E682" s="13"/>
      <c r="F682" s="13"/>
      <c r="G682" s="13"/>
      <c r="H682" s="55">
        <f t="shared" si="1114"/>
        <v>0</v>
      </c>
      <c r="I682" s="54">
        <f t="shared" si="1115"/>
        <v>0</v>
      </c>
      <c r="J682" s="54">
        <f t="shared" si="1116"/>
        <v>0</v>
      </c>
      <c r="K682" s="54">
        <f t="shared" si="1117"/>
        <v>0</v>
      </c>
      <c r="L682" s="54">
        <f t="shared" si="1118"/>
        <v>0</v>
      </c>
      <c r="M682" s="54">
        <f t="shared" si="1119"/>
        <v>0</v>
      </c>
      <c r="N682" s="54">
        <f t="shared" si="1120"/>
        <v>0</v>
      </c>
      <c r="O682" s="54">
        <f t="shared" si="1121"/>
        <v>0</v>
      </c>
      <c r="P682" s="55">
        <v>29</v>
      </c>
      <c r="Q682" s="54" t="e">
        <f t="shared" si="1122"/>
        <v>#N/A</v>
      </c>
      <c r="R682" s="12"/>
      <c r="S682" s="12"/>
      <c r="T682" s="12"/>
      <c r="U682" s="54">
        <f t="shared" si="1123"/>
        <v>0</v>
      </c>
      <c r="V682" s="54">
        <f t="shared" si="1124"/>
        <v>0</v>
      </c>
      <c r="W682" s="54">
        <f t="shared" si="1147"/>
        <v>0</v>
      </c>
      <c r="X682" s="54">
        <f t="shared" si="1148"/>
        <v>0</v>
      </c>
      <c r="Y682" s="54">
        <f t="shared" si="1125"/>
        <v>0</v>
      </c>
      <c r="Z682" s="54">
        <f t="shared" si="1126"/>
        <v>0</v>
      </c>
      <c r="AA682" s="54">
        <f t="shared" si="1127"/>
        <v>0</v>
      </c>
      <c r="AB682" s="54">
        <f t="shared" si="1128"/>
        <v>0</v>
      </c>
      <c r="AC682" s="55">
        <v>29</v>
      </c>
      <c r="AD682" s="54" t="e">
        <f t="shared" si="1129"/>
        <v>#N/A</v>
      </c>
      <c r="AE682" s="12"/>
      <c r="AF682" s="12"/>
      <c r="AG682" s="12"/>
      <c r="AH682" s="54">
        <f t="shared" si="1130"/>
        <v>0</v>
      </c>
      <c r="AI682" s="54">
        <f t="shared" si="1131"/>
        <v>0</v>
      </c>
      <c r="AJ682" s="54">
        <f t="shared" si="1132"/>
        <v>0</v>
      </c>
      <c r="AK682" s="54">
        <f t="shared" si="1133"/>
        <v>0</v>
      </c>
      <c r="AL682" s="54">
        <f t="shared" si="1134"/>
        <v>0</v>
      </c>
      <c r="AM682" s="54">
        <f t="shared" si="1135"/>
        <v>0</v>
      </c>
      <c r="AN682" s="54">
        <f t="shared" si="1136"/>
        <v>0</v>
      </c>
      <c r="AO682" s="54">
        <f t="shared" si="1137"/>
        <v>0</v>
      </c>
      <c r="AP682" s="54">
        <f t="shared" si="1138"/>
        <v>0</v>
      </c>
      <c r="AQ682" s="54" t="e">
        <f t="shared" si="1139"/>
        <v>#DIV/0!</v>
      </c>
      <c r="AR682" s="58">
        <f t="shared" si="1140"/>
        <v>0</v>
      </c>
      <c r="AS682" s="1">
        <f t="shared" si="1141"/>
        <v>0</v>
      </c>
      <c r="AT682" s="1">
        <f t="shared" si="1142"/>
        <v>0</v>
      </c>
      <c r="AU682" s="1">
        <f t="shared" si="1143"/>
        <v>0</v>
      </c>
      <c r="AV682" s="1">
        <f t="shared" si="1144"/>
        <v>0</v>
      </c>
      <c r="AW682" s="1">
        <f t="shared" si="1145"/>
        <v>0</v>
      </c>
      <c r="AX682" s="1">
        <f t="shared" si="1146"/>
        <v>0</v>
      </c>
      <c r="AY682" s="1" t="str">
        <f t="shared" si="1149"/>
        <v/>
      </c>
      <c r="AZ682" s="1" t="b">
        <f t="shared" si="1150"/>
        <v>1</v>
      </c>
      <c r="BA682" s="1" t="str">
        <f t="shared" si="1151"/>
        <v/>
      </c>
      <c r="BB682" s="1" t="str">
        <f t="shared" si="1152"/>
        <v/>
      </c>
    </row>
    <row r="683" spans="1:54" ht="12.75" customHeight="1">
      <c r="A683" s="178"/>
      <c r="B683" s="55">
        <v>30</v>
      </c>
      <c r="C683" s="55">
        <v>12</v>
      </c>
      <c r="D683" s="54" t="e">
        <f>VLOOKUP((B683*10)+1,'Llistat de jugadors'!$W$3:$AQ$322,21,0)</f>
        <v>#N/A</v>
      </c>
      <c r="E683" s="13"/>
      <c r="F683" s="13"/>
      <c r="G683" s="13"/>
      <c r="H683" s="55">
        <f t="shared" si="1114"/>
        <v>0</v>
      </c>
      <c r="I683" s="54">
        <f t="shared" si="1115"/>
        <v>0</v>
      </c>
      <c r="J683" s="54">
        <f t="shared" si="1116"/>
        <v>0</v>
      </c>
      <c r="K683" s="54">
        <f t="shared" si="1117"/>
        <v>0</v>
      </c>
      <c r="L683" s="54">
        <f t="shared" si="1118"/>
        <v>0</v>
      </c>
      <c r="M683" s="54">
        <f t="shared" si="1119"/>
        <v>0</v>
      </c>
      <c r="N683" s="54">
        <f t="shared" si="1120"/>
        <v>0</v>
      </c>
      <c r="O683" s="54">
        <f t="shared" si="1121"/>
        <v>0</v>
      </c>
      <c r="P683" s="55">
        <v>30</v>
      </c>
      <c r="Q683" s="54" t="e">
        <f t="shared" si="1122"/>
        <v>#N/A</v>
      </c>
      <c r="R683" s="12"/>
      <c r="S683" s="12"/>
      <c r="T683" s="12"/>
      <c r="U683" s="54">
        <f t="shared" si="1123"/>
        <v>0</v>
      </c>
      <c r="V683" s="54">
        <f t="shared" si="1124"/>
        <v>0</v>
      </c>
      <c r="W683" s="54">
        <f t="shared" si="1147"/>
        <v>0</v>
      </c>
      <c r="X683" s="54">
        <f t="shared" si="1148"/>
        <v>0</v>
      </c>
      <c r="Y683" s="54">
        <f t="shared" si="1125"/>
        <v>0</v>
      </c>
      <c r="Z683" s="54">
        <f t="shared" si="1126"/>
        <v>0</v>
      </c>
      <c r="AA683" s="54">
        <f t="shared" si="1127"/>
        <v>0</v>
      </c>
      <c r="AB683" s="54">
        <f t="shared" si="1128"/>
        <v>0</v>
      </c>
      <c r="AC683" s="55">
        <v>30</v>
      </c>
      <c r="AD683" s="54" t="e">
        <f t="shared" si="1129"/>
        <v>#N/A</v>
      </c>
      <c r="AE683" s="12"/>
      <c r="AF683" s="12"/>
      <c r="AG683" s="12"/>
      <c r="AH683" s="54">
        <f t="shared" si="1130"/>
        <v>0</v>
      </c>
      <c r="AI683" s="54">
        <f t="shared" si="1131"/>
        <v>0</v>
      </c>
      <c r="AJ683" s="54">
        <f t="shared" si="1132"/>
        <v>0</v>
      </c>
      <c r="AK683" s="54">
        <f t="shared" si="1133"/>
        <v>0</v>
      </c>
      <c r="AL683" s="54">
        <f t="shared" si="1134"/>
        <v>0</v>
      </c>
      <c r="AM683" s="54">
        <f t="shared" si="1135"/>
        <v>0</v>
      </c>
      <c r="AN683" s="54">
        <f t="shared" si="1136"/>
        <v>0</v>
      </c>
      <c r="AO683" s="54">
        <f t="shared" si="1137"/>
        <v>0</v>
      </c>
      <c r="AP683" s="54">
        <f t="shared" si="1138"/>
        <v>0</v>
      </c>
      <c r="AQ683" s="54" t="e">
        <f t="shared" si="1139"/>
        <v>#DIV/0!</v>
      </c>
      <c r="AR683" s="58">
        <f t="shared" si="1140"/>
        <v>0</v>
      </c>
      <c r="AS683" s="1">
        <f t="shared" si="1141"/>
        <v>0</v>
      </c>
      <c r="AT683" s="1">
        <f t="shared" si="1142"/>
        <v>0</v>
      </c>
      <c r="AU683" s="1">
        <f t="shared" si="1143"/>
        <v>0</v>
      </c>
      <c r="AV683" s="1">
        <f t="shared" si="1144"/>
        <v>0</v>
      </c>
      <c r="AW683" s="1">
        <f t="shared" si="1145"/>
        <v>0</v>
      </c>
      <c r="AX683" s="1">
        <f t="shared" si="1146"/>
        <v>0</v>
      </c>
      <c r="AY683" s="1" t="str">
        <f t="shared" si="1149"/>
        <v/>
      </c>
      <c r="AZ683" s="1" t="b">
        <f t="shared" si="1150"/>
        <v>1</v>
      </c>
      <c r="BA683" s="1" t="str">
        <f t="shared" si="1151"/>
        <v/>
      </c>
      <c r="BB683" s="1" t="str">
        <f t="shared" si="1152"/>
        <v/>
      </c>
    </row>
    <row r="684" spans="1:54" ht="12.75" customHeight="1">
      <c r="A684" s="178"/>
      <c r="B684" s="55">
        <v>31</v>
      </c>
      <c r="C684" s="55">
        <v>13</v>
      </c>
      <c r="D684" s="54" t="e">
        <f>VLOOKUP((B684*10)+1,'Llistat de jugadors'!$W$3:$AQ$322,21,0)</f>
        <v>#N/A</v>
      </c>
      <c r="E684" s="13"/>
      <c r="F684" s="13"/>
      <c r="G684" s="13"/>
      <c r="H684" s="55">
        <f t="shared" ref="H684:H693" si="1153">E684+F684+G684</f>
        <v>0</v>
      </c>
      <c r="I684" s="54">
        <f t="shared" ref="I684:I693" si="1154">COUNTIF(E684:G684,10)</f>
        <v>0</v>
      </c>
      <c r="J684" s="54">
        <f t="shared" ref="J684:J693" si="1155">COUNTIF(E684:G684,6)</f>
        <v>0</v>
      </c>
      <c r="K684" s="54">
        <f t="shared" ref="K684:K693" si="1156">COUNTIF(E684:G684,4)</f>
        <v>0</v>
      </c>
      <c r="L684" s="54">
        <f t="shared" ref="L684:L693" si="1157">COUNTIF(E684:G684,3)</f>
        <v>0</v>
      </c>
      <c r="M684" s="54">
        <f t="shared" ref="M684:M693" si="1158">COUNTIF(E684:G684,2)</f>
        <v>0</v>
      </c>
      <c r="N684" s="54">
        <f t="shared" ref="N684:N693" si="1159">COUNTIF(E684:G684,1)</f>
        <v>0</v>
      </c>
      <c r="O684" s="54">
        <f t="shared" ref="O684:O693" si="1160">COUNTIF(E684:G684,0)</f>
        <v>0</v>
      </c>
      <c r="P684" s="55">
        <v>31</v>
      </c>
      <c r="Q684" s="54" t="e">
        <f t="shared" ref="Q684:Q693" si="1161">D684</f>
        <v>#N/A</v>
      </c>
      <c r="R684" s="12"/>
      <c r="S684" s="12"/>
      <c r="T684" s="12"/>
      <c r="U684" s="54">
        <f t="shared" ref="U684:U693" si="1162">R684+S684+T684</f>
        <v>0</v>
      </c>
      <c r="V684" s="54">
        <f t="shared" ref="V684:V693" si="1163">COUNTIF(R684:T684,10)</f>
        <v>0</v>
      </c>
      <c r="W684" s="54">
        <f t="shared" ref="W684:W693" si="1164">COUNTIF(R684:T684,6)</f>
        <v>0</v>
      </c>
      <c r="X684" s="54">
        <f t="shared" ref="X684:X693" si="1165">COUNTIF(R684:T684,4)</f>
        <v>0</v>
      </c>
      <c r="Y684" s="54">
        <f t="shared" ref="Y684:Y693" si="1166">COUNTIF(R684:T684,3)</f>
        <v>0</v>
      </c>
      <c r="Z684" s="54">
        <f t="shared" ref="Z684:Z693" si="1167">COUNTIF(R684:T684,2)</f>
        <v>0</v>
      </c>
      <c r="AA684" s="54">
        <f t="shared" ref="AA684:AA693" si="1168">COUNTIF(R684:T684,1)</f>
        <v>0</v>
      </c>
      <c r="AB684" s="54">
        <f t="shared" ref="AB684:AB693" si="1169">COUNTIF(R684:T684,0)</f>
        <v>0</v>
      </c>
      <c r="AC684" s="55">
        <v>31</v>
      </c>
      <c r="AD684" s="54" t="e">
        <f t="shared" si="1129"/>
        <v>#N/A</v>
      </c>
      <c r="AE684" s="12"/>
      <c r="AF684" s="12"/>
      <c r="AG684" s="12"/>
      <c r="AH684" s="54">
        <f t="shared" ref="AH684:AH693" si="1170">AE684+AF684+AG684</f>
        <v>0</v>
      </c>
      <c r="AI684" s="54">
        <f t="shared" ref="AI684:AI693" si="1171">COUNTIF(AE684:AG684,10)</f>
        <v>0</v>
      </c>
      <c r="AJ684" s="54">
        <f t="shared" ref="AJ684:AJ693" si="1172">COUNTIF(AE684:AG684,6)</f>
        <v>0</v>
      </c>
      <c r="AK684" s="54">
        <f t="shared" ref="AK684:AK693" si="1173">COUNTIF(AE684:AG684,4)</f>
        <v>0</v>
      </c>
      <c r="AL684" s="54">
        <f t="shared" ref="AL684:AL693" si="1174">COUNTIF(AE684:AG684,3)</f>
        <v>0</v>
      </c>
      <c r="AM684" s="54">
        <f t="shared" ref="AM684:AM693" si="1175">COUNTIF(AE684:AG684,2)</f>
        <v>0</v>
      </c>
      <c r="AN684" s="54">
        <f t="shared" ref="AN684:AN693" si="1176">COUNTIF(AE684:AG684,1)</f>
        <v>0</v>
      </c>
      <c r="AO684" s="54">
        <f t="shared" ref="AO684:AO693" si="1177">COUNTIF(AE684:AG684,0)</f>
        <v>0</v>
      </c>
      <c r="AP684" s="54">
        <f t="shared" ref="AP684:AP693" si="1178">H684+U684+AH684</f>
        <v>0</v>
      </c>
      <c r="AQ684" s="54" t="e">
        <f t="shared" ref="AQ684:AQ693" si="1179">AVERAGE(E684:G684,R684:T684,AE684:AG684)</f>
        <v>#DIV/0!</v>
      </c>
      <c r="AR684" s="58">
        <f t="shared" ref="AR684:AR693" si="1180">I684+V684+AI684</f>
        <v>0</v>
      </c>
      <c r="AS684" s="1">
        <f t="shared" ref="AS684:AS693" si="1181">J684+W684+AJ684</f>
        <v>0</v>
      </c>
      <c r="AT684" s="1">
        <f t="shared" ref="AT684:AT693" si="1182">K684+X684+AK684</f>
        <v>0</v>
      </c>
      <c r="AU684" s="1">
        <f t="shared" ref="AU684:AU693" si="1183">L684+Y684+AL684</f>
        <v>0</v>
      </c>
      <c r="AV684" s="1">
        <f t="shared" ref="AV684:AV693" si="1184">M684+Z684+AM684</f>
        <v>0</v>
      </c>
      <c r="AW684" s="1">
        <f t="shared" ref="AW684:AW693" si="1185">N684+AA684+AN684</f>
        <v>0</v>
      </c>
      <c r="AX684" s="1">
        <f t="shared" ref="AX684:AX693" si="1186">O684+AB684+AO684</f>
        <v>0</v>
      </c>
      <c r="AY684" s="1" t="str">
        <f t="shared" si="1149"/>
        <v/>
      </c>
      <c r="AZ684" s="1" t="b">
        <f t="shared" si="1150"/>
        <v>1</v>
      </c>
      <c r="BA684" s="1" t="str">
        <f t="shared" si="1151"/>
        <v/>
      </c>
      <c r="BB684" s="1" t="str">
        <f t="shared" si="1152"/>
        <v/>
      </c>
    </row>
    <row r="685" spans="1:54" ht="12.75" customHeight="1">
      <c r="A685" s="178"/>
      <c r="B685" s="55">
        <v>32</v>
      </c>
      <c r="C685" s="55">
        <v>14</v>
      </c>
      <c r="D685" s="54" t="e">
        <f>VLOOKUP((B685*10)+1,'Llistat de jugadors'!$W$3:$AQ$322,21,0)</f>
        <v>#N/A</v>
      </c>
      <c r="E685" s="13"/>
      <c r="F685" s="13"/>
      <c r="G685" s="13"/>
      <c r="H685" s="55">
        <f t="shared" si="1153"/>
        <v>0</v>
      </c>
      <c r="I685" s="54">
        <f t="shared" si="1154"/>
        <v>0</v>
      </c>
      <c r="J685" s="54">
        <f t="shared" si="1155"/>
        <v>0</v>
      </c>
      <c r="K685" s="54">
        <f t="shared" si="1156"/>
        <v>0</v>
      </c>
      <c r="L685" s="54">
        <f t="shared" si="1157"/>
        <v>0</v>
      </c>
      <c r="M685" s="54">
        <f t="shared" si="1158"/>
        <v>0</v>
      </c>
      <c r="N685" s="54">
        <f t="shared" si="1159"/>
        <v>0</v>
      </c>
      <c r="O685" s="54">
        <f t="shared" si="1160"/>
        <v>0</v>
      </c>
      <c r="P685" s="55">
        <v>32</v>
      </c>
      <c r="Q685" s="54" t="e">
        <f t="shared" si="1161"/>
        <v>#N/A</v>
      </c>
      <c r="R685" s="12"/>
      <c r="S685" s="12"/>
      <c r="T685" s="12"/>
      <c r="U685" s="54">
        <f t="shared" si="1162"/>
        <v>0</v>
      </c>
      <c r="V685" s="54">
        <f t="shared" si="1163"/>
        <v>0</v>
      </c>
      <c r="W685" s="54">
        <f t="shared" si="1164"/>
        <v>0</v>
      </c>
      <c r="X685" s="54">
        <f t="shared" si="1165"/>
        <v>0</v>
      </c>
      <c r="Y685" s="54">
        <f t="shared" si="1166"/>
        <v>0</v>
      </c>
      <c r="Z685" s="54">
        <f t="shared" si="1167"/>
        <v>0</v>
      </c>
      <c r="AA685" s="54">
        <f t="shared" si="1168"/>
        <v>0</v>
      </c>
      <c r="AB685" s="54">
        <f t="shared" si="1169"/>
        <v>0</v>
      </c>
      <c r="AC685" s="55">
        <v>32</v>
      </c>
      <c r="AD685" s="54" t="e">
        <f t="shared" si="1129"/>
        <v>#N/A</v>
      </c>
      <c r="AE685" s="12"/>
      <c r="AF685" s="12"/>
      <c r="AG685" s="12"/>
      <c r="AH685" s="54">
        <f t="shared" si="1170"/>
        <v>0</v>
      </c>
      <c r="AI685" s="54">
        <f t="shared" si="1171"/>
        <v>0</v>
      </c>
      <c r="AJ685" s="54">
        <f t="shared" si="1172"/>
        <v>0</v>
      </c>
      <c r="AK685" s="54">
        <f t="shared" si="1173"/>
        <v>0</v>
      </c>
      <c r="AL685" s="54">
        <f t="shared" si="1174"/>
        <v>0</v>
      </c>
      <c r="AM685" s="54">
        <f t="shared" si="1175"/>
        <v>0</v>
      </c>
      <c r="AN685" s="54">
        <f t="shared" si="1176"/>
        <v>0</v>
      </c>
      <c r="AO685" s="54">
        <f t="shared" si="1177"/>
        <v>0</v>
      </c>
      <c r="AP685" s="54">
        <f t="shared" si="1178"/>
        <v>0</v>
      </c>
      <c r="AQ685" s="54" t="e">
        <f t="shared" si="1179"/>
        <v>#DIV/0!</v>
      </c>
      <c r="AR685" s="58">
        <f t="shared" si="1180"/>
        <v>0</v>
      </c>
      <c r="AS685" s="1">
        <f t="shared" si="1181"/>
        <v>0</v>
      </c>
      <c r="AT685" s="1">
        <f t="shared" si="1182"/>
        <v>0</v>
      </c>
      <c r="AU685" s="1">
        <f t="shared" si="1183"/>
        <v>0</v>
      </c>
      <c r="AV685" s="1">
        <f t="shared" si="1184"/>
        <v>0</v>
      </c>
      <c r="AW685" s="1">
        <f t="shared" si="1185"/>
        <v>0</v>
      </c>
      <c r="AX685" s="1">
        <f t="shared" si="1186"/>
        <v>0</v>
      </c>
      <c r="AY685" s="1" t="str">
        <f t="shared" si="1149"/>
        <v/>
      </c>
      <c r="AZ685" s="1" t="b">
        <f t="shared" si="1150"/>
        <v>1</v>
      </c>
      <c r="BA685" s="1" t="str">
        <f t="shared" si="1151"/>
        <v/>
      </c>
      <c r="BB685" s="1" t="str">
        <f t="shared" si="1152"/>
        <v/>
      </c>
    </row>
    <row r="686" spans="1:54" ht="12.75" customHeight="1">
      <c r="A686" s="178"/>
      <c r="B686" s="55">
        <v>33</v>
      </c>
      <c r="C686" s="55">
        <v>15</v>
      </c>
      <c r="D686" s="54" t="e">
        <f>VLOOKUP((B686*10)+1,'Llistat de jugadors'!$W$3:$AQ$322,21,0)</f>
        <v>#N/A</v>
      </c>
      <c r="E686" s="13"/>
      <c r="F686" s="13"/>
      <c r="G686" s="13"/>
      <c r="H686" s="55">
        <f t="shared" si="1153"/>
        <v>0</v>
      </c>
      <c r="I686" s="54">
        <f t="shared" si="1154"/>
        <v>0</v>
      </c>
      <c r="J686" s="54">
        <f t="shared" si="1155"/>
        <v>0</v>
      </c>
      <c r="K686" s="54">
        <f t="shared" si="1156"/>
        <v>0</v>
      </c>
      <c r="L686" s="54">
        <f t="shared" si="1157"/>
        <v>0</v>
      </c>
      <c r="M686" s="54">
        <f t="shared" si="1158"/>
        <v>0</v>
      </c>
      <c r="N686" s="54">
        <f t="shared" si="1159"/>
        <v>0</v>
      </c>
      <c r="O686" s="54">
        <f t="shared" si="1160"/>
        <v>0</v>
      </c>
      <c r="P686" s="55">
        <v>33</v>
      </c>
      <c r="Q686" s="54" t="e">
        <f t="shared" si="1161"/>
        <v>#N/A</v>
      </c>
      <c r="R686" s="12"/>
      <c r="S686" s="12"/>
      <c r="T686" s="12"/>
      <c r="U686" s="54">
        <f t="shared" si="1162"/>
        <v>0</v>
      </c>
      <c r="V686" s="54">
        <f t="shared" si="1163"/>
        <v>0</v>
      </c>
      <c r="W686" s="54">
        <f t="shared" si="1164"/>
        <v>0</v>
      </c>
      <c r="X686" s="54">
        <f t="shared" si="1165"/>
        <v>0</v>
      </c>
      <c r="Y686" s="54">
        <f t="shared" si="1166"/>
        <v>0</v>
      </c>
      <c r="Z686" s="54">
        <f t="shared" si="1167"/>
        <v>0</v>
      </c>
      <c r="AA686" s="54">
        <f t="shared" si="1168"/>
        <v>0</v>
      </c>
      <c r="AB686" s="54">
        <f t="shared" si="1169"/>
        <v>0</v>
      </c>
      <c r="AC686" s="55">
        <v>33</v>
      </c>
      <c r="AD686" s="54" t="e">
        <f t="shared" si="1129"/>
        <v>#N/A</v>
      </c>
      <c r="AE686" s="12"/>
      <c r="AF686" s="12"/>
      <c r="AG686" s="12"/>
      <c r="AH686" s="54">
        <f t="shared" si="1170"/>
        <v>0</v>
      </c>
      <c r="AI686" s="54">
        <f t="shared" si="1171"/>
        <v>0</v>
      </c>
      <c r="AJ686" s="54">
        <f t="shared" si="1172"/>
        <v>0</v>
      </c>
      <c r="AK686" s="54">
        <f t="shared" si="1173"/>
        <v>0</v>
      </c>
      <c r="AL686" s="54">
        <f t="shared" si="1174"/>
        <v>0</v>
      </c>
      <c r="AM686" s="54">
        <f t="shared" si="1175"/>
        <v>0</v>
      </c>
      <c r="AN686" s="54">
        <f t="shared" si="1176"/>
        <v>0</v>
      </c>
      <c r="AO686" s="54">
        <f t="shared" si="1177"/>
        <v>0</v>
      </c>
      <c r="AP686" s="54">
        <f t="shared" si="1178"/>
        <v>0</v>
      </c>
      <c r="AQ686" s="54" t="e">
        <f t="shared" si="1179"/>
        <v>#DIV/0!</v>
      </c>
      <c r="AR686" s="58">
        <f t="shared" si="1180"/>
        <v>0</v>
      </c>
      <c r="AS686" s="1">
        <f t="shared" si="1181"/>
        <v>0</v>
      </c>
      <c r="AT686" s="1">
        <f t="shared" si="1182"/>
        <v>0</v>
      </c>
      <c r="AU686" s="1">
        <f t="shared" si="1183"/>
        <v>0</v>
      </c>
      <c r="AV686" s="1">
        <f t="shared" si="1184"/>
        <v>0</v>
      </c>
      <c r="AW686" s="1">
        <f t="shared" si="1185"/>
        <v>0</v>
      </c>
      <c r="AX686" s="1">
        <f t="shared" si="1186"/>
        <v>0</v>
      </c>
      <c r="AY686" s="1" t="str">
        <f t="shared" si="1149"/>
        <v/>
      </c>
      <c r="AZ686" s="1" t="b">
        <f t="shared" si="1150"/>
        <v>1</v>
      </c>
      <c r="BA686" s="1" t="str">
        <f t="shared" si="1151"/>
        <v/>
      </c>
      <c r="BB686" s="1" t="str">
        <f t="shared" si="1152"/>
        <v/>
      </c>
    </row>
    <row r="687" spans="1:54" ht="12.75" customHeight="1">
      <c r="A687" s="178"/>
      <c r="B687" s="55">
        <v>34</v>
      </c>
      <c r="C687" s="55">
        <v>16</v>
      </c>
      <c r="D687" s="54" t="e">
        <f>VLOOKUP((B687*10)+1,'Llistat de jugadors'!$W$3:$AQ$322,21,0)</f>
        <v>#N/A</v>
      </c>
      <c r="E687" s="13"/>
      <c r="F687" s="13"/>
      <c r="G687" s="13"/>
      <c r="H687" s="55">
        <f t="shared" si="1153"/>
        <v>0</v>
      </c>
      <c r="I687" s="54">
        <f t="shared" si="1154"/>
        <v>0</v>
      </c>
      <c r="J687" s="54">
        <f t="shared" si="1155"/>
        <v>0</v>
      </c>
      <c r="K687" s="54">
        <f t="shared" si="1156"/>
        <v>0</v>
      </c>
      <c r="L687" s="54">
        <f t="shared" si="1157"/>
        <v>0</v>
      </c>
      <c r="M687" s="54">
        <f t="shared" si="1158"/>
        <v>0</v>
      </c>
      <c r="N687" s="54">
        <f t="shared" si="1159"/>
        <v>0</v>
      </c>
      <c r="O687" s="54">
        <f t="shared" si="1160"/>
        <v>0</v>
      </c>
      <c r="P687" s="55">
        <v>34</v>
      </c>
      <c r="Q687" s="54" t="e">
        <f t="shared" si="1161"/>
        <v>#N/A</v>
      </c>
      <c r="R687" s="12"/>
      <c r="S687" s="12"/>
      <c r="T687" s="12"/>
      <c r="U687" s="54">
        <f t="shared" si="1162"/>
        <v>0</v>
      </c>
      <c r="V687" s="54">
        <f t="shared" si="1163"/>
        <v>0</v>
      </c>
      <c r="W687" s="54">
        <f t="shared" si="1164"/>
        <v>0</v>
      </c>
      <c r="X687" s="54">
        <f t="shared" si="1165"/>
        <v>0</v>
      </c>
      <c r="Y687" s="54">
        <f t="shared" si="1166"/>
        <v>0</v>
      </c>
      <c r="Z687" s="54">
        <f t="shared" si="1167"/>
        <v>0</v>
      </c>
      <c r="AA687" s="54">
        <f t="shared" si="1168"/>
        <v>0</v>
      </c>
      <c r="AB687" s="54">
        <f t="shared" si="1169"/>
        <v>0</v>
      </c>
      <c r="AC687" s="55">
        <v>34</v>
      </c>
      <c r="AD687" s="54" t="e">
        <f t="shared" si="1129"/>
        <v>#N/A</v>
      </c>
      <c r="AE687" s="12"/>
      <c r="AF687" s="12"/>
      <c r="AG687" s="12"/>
      <c r="AH687" s="54">
        <f t="shared" si="1170"/>
        <v>0</v>
      </c>
      <c r="AI687" s="54">
        <f t="shared" si="1171"/>
        <v>0</v>
      </c>
      <c r="AJ687" s="54">
        <f t="shared" si="1172"/>
        <v>0</v>
      </c>
      <c r="AK687" s="54">
        <f t="shared" si="1173"/>
        <v>0</v>
      </c>
      <c r="AL687" s="54">
        <f t="shared" si="1174"/>
        <v>0</v>
      </c>
      <c r="AM687" s="54">
        <f t="shared" si="1175"/>
        <v>0</v>
      </c>
      <c r="AN687" s="54">
        <f t="shared" si="1176"/>
        <v>0</v>
      </c>
      <c r="AO687" s="54">
        <f t="shared" si="1177"/>
        <v>0</v>
      </c>
      <c r="AP687" s="54">
        <f t="shared" si="1178"/>
        <v>0</v>
      </c>
      <c r="AQ687" s="54" t="e">
        <f t="shared" si="1179"/>
        <v>#DIV/0!</v>
      </c>
      <c r="AR687" s="58">
        <f t="shared" si="1180"/>
        <v>0</v>
      </c>
      <c r="AS687" s="1">
        <f t="shared" si="1181"/>
        <v>0</v>
      </c>
      <c r="AT687" s="1">
        <f t="shared" si="1182"/>
        <v>0</v>
      </c>
      <c r="AU687" s="1">
        <f t="shared" si="1183"/>
        <v>0</v>
      </c>
      <c r="AV687" s="1">
        <f t="shared" si="1184"/>
        <v>0</v>
      </c>
      <c r="AW687" s="1">
        <f t="shared" si="1185"/>
        <v>0</v>
      </c>
      <c r="AX687" s="1">
        <f t="shared" si="1186"/>
        <v>0</v>
      </c>
      <c r="AY687" s="1" t="str">
        <f t="shared" si="1149"/>
        <v/>
      </c>
      <c r="AZ687" s="1" t="b">
        <f t="shared" si="1150"/>
        <v>1</v>
      </c>
      <c r="BA687" s="1" t="str">
        <f t="shared" si="1151"/>
        <v/>
      </c>
      <c r="BB687" s="1" t="str">
        <f t="shared" si="1152"/>
        <v/>
      </c>
    </row>
    <row r="688" spans="1:54" ht="12.75" customHeight="1">
      <c r="A688" s="178"/>
      <c r="B688" s="55">
        <v>35</v>
      </c>
      <c r="C688" s="55">
        <v>17</v>
      </c>
      <c r="D688" s="54" t="e">
        <f>VLOOKUP((B688*10)+1,'Llistat de jugadors'!$W$3:$AQ$322,21,0)</f>
        <v>#N/A</v>
      </c>
      <c r="E688" s="13"/>
      <c r="F688" s="13"/>
      <c r="G688" s="13"/>
      <c r="H688" s="55">
        <f t="shared" si="1153"/>
        <v>0</v>
      </c>
      <c r="I688" s="54">
        <f t="shared" si="1154"/>
        <v>0</v>
      </c>
      <c r="J688" s="54">
        <f t="shared" si="1155"/>
        <v>0</v>
      </c>
      <c r="K688" s="54">
        <f t="shared" si="1156"/>
        <v>0</v>
      </c>
      <c r="L688" s="54">
        <f t="shared" si="1157"/>
        <v>0</v>
      </c>
      <c r="M688" s="54">
        <f t="shared" si="1158"/>
        <v>0</v>
      </c>
      <c r="N688" s="54">
        <f t="shared" si="1159"/>
        <v>0</v>
      </c>
      <c r="O688" s="54">
        <f t="shared" si="1160"/>
        <v>0</v>
      </c>
      <c r="P688" s="55">
        <v>35</v>
      </c>
      <c r="Q688" s="54" t="e">
        <f t="shared" si="1161"/>
        <v>#N/A</v>
      </c>
      <c r="R688" s="12"/>
      <c r="S688" s="12"/>
      <c r="T688" s="12"/>
      <c r="U688" s="54">
        <f t="shared" si="1162"/>
        <v>0</v>
      </c>
      <c r="V688" s="54">
        <f t="shared" si="1163"/>
        <v>0</v>
      </c>
      <c r="W688" s="54">
        <f t="shared" si="1164"/>
        <v>0</v>
      </c>
      <c r="X688" s="54">
        <f t="shared" si="1165"/>
        <v>0</v>
      </c>
      <c r="Y688" s="54">
        <f t="shared" si="1166"/>
        <v>0</v>
      </c>
      <c r="Z688" s="54">
        <f t="shared" si="1167"/>
        <v>0</v>
      </c>
      <c r="AA688" s="54">
        <f t="shared" si="1168"/>
        <v>0</v>
      </c>
      <c r="AB688" s="54">
        <f t="shared" si="1169"/>
        <v>0</v>
      </c>
      <c r="AC688" s="55">
        <v>35</v>
      </c>
      <c r="AD688" s="54" t="e">
        <f t="shared" si="1129"/>
        <v>#N/A</v>
      </c>
      <c r="AE688" s="12"/>
      <c r="AF688" s="12"/>
      <c r="AG688" s="12"/>
      <c r="AH688" s="54">
        <f t="shared" si="1170"/>
        <v>0</v>
      </c>
      <c r="AI688" s="54">
        <f t="shared" si="1171"/>
        <v>0</v>
      </c>
      <c r="AJ688" s="54">
        <f t="shared" si="1172"/>
        <v>0</v>
      </c>
      <c r="AK688" s="54">
        <f t="shared" si="1173"/>
        <v>0</v>
      </c>
      <c r="AL688" s="54">
        <f t="shared" si="1174"/>
        <v>0</v>
      </c>
      <c r="AM688" s="54">
        <f t="shared" si="1175"/>
        <v>0</v>
      </c>
      <c r="AN688" s="54">
        <f t="shared" si="1176"/>
        <v>0</v>
      </c>
      <c r="AO688" s="54">
        <f t="shared" si="1177"/>
        <v>0</v>
      </c>
      <c r="AP688" s="54">
        <f t="shared" si="1178"/>
        <v>0</v>
      </c>
      <c r="AQ688" s="54" t="e">
        <f t="shared" si="1179"/>
        <v>#DIV/0!</v>
      </c>
      <c r="AR688" s="58">
        <f t="shared" si="1180"/>
        <v>0</v>
      </c>
      <c r="AS688" s="1">
        <f t="shared" si="1181"/>
        <v>0</v>
      </c>
      <c r="AT688" s="1">
        <f t="shared" si="1182"/>
        <v>0</v>
      </c>
      <c r="AU688" s="1">
        <f t="shared" si="1183"/>
        <v>0</v>
      </c>
      <c r="AV688" s="1">
        <f t="shared" si="1184"/>
        <v>0</v>
      </c>
      <c r="AW688" s="1">
        <f t="shared" si="1185"/>
        <v>0</v>
      </c>
      <c r="AX688" s="1">
        <f t="shared" si="1186"/>
        <v>0</v>
      </c>
      <c r="AY688" s="1" t="str">
        <f t="shared" si="1149"/>
        <v/>
      </c>
      <c r="AZ688" s="1" t="b">
        <f t="shared" si="1150"/>
        <v>1</v>
      </c>
      <c r="BA688" s="1" t="str">
        <f t="shared" si="1151"/>
        <v/>
      </c>
      <c r="BB688" s="1" t="str">
        <f t="shared" si="1152"/>
        <v/>
      </c>
    </row>
    <row r="689" spans="1:54" ht="12.75" customHeight="1">
      <c r="A689" s="178"/>
      <c r="B689" s="55">
        <v>36</v>
      </c>
      <c r="C689" s="55">
        <v>18</v>
      </c>
      <c r="D689" s="54" t="e">
        <f>VLOOKUP((B689*10)+1,'Llistat de jugadors'!$W$3:$AQ$322,21,0)</f>
        <v>#N/A</v>
      </c>
      <c r="E689" s="13"/>
      <c r="F689" s="13"/>
      <c r="G689" s="13"/>
      <c r="H689" s="55">
        <f t="shared" si="1153"/>
        <v>0</v>
      </c>
      <c r="I689" s="54">
        <f t="shared" si="1154"/>
        <v>0</v>
      </c>
      <c r="J689" s="54">
        <f t="shared" si="1155"/>
        <v>0</v>
      </c>
      <c r="K689" s="54">
        <f t="shared" si="1156"/>
        <v>0</v>
      </c>
      <c r="L689" s="54">
        <f t="shared" si="1157"/>
        <v>0</v>
      </c>
      <c r="M689" s="54">
        <f t="shared" si="1158"/>
        <v>0</v>
      </c>
      <c r="N689" s="54">
        <f t="shared" si="1159"/>
        <v>0</v>
      </c>
      <c r="O689" s="54">
        <f t="shared" si="1160"/>
        <v>0</v>
      </c>
      <c r="P689" s="55">
        <v>36</v>
      </c>
      <c r="Q689" s="54" t="e">
        <f t="shared" si="1161"/>
        <v>#N/A</v>
      </c>
      <c r="R689" s="12"/>
      <c r="S689" s="12"/>
      <c r="T689" s="12"/>
      <c r="U689" s="54">
        <f t="shared" si="1162"/>
        <v>0</v>
      </c>
      <c r="V689" s="54">
        <f t="shared" si="1163"/>
        <v>0</v>
      </c>
      <c r="W689" s="54">
        <f t="shared" si="1164"/>
        <v>0</v>
      </c>
      <c r="X689" s="54">
        <f t="shared" si="1165"/>
        <v>0</v>
      </c>
      <c r="Y689" s="54">
        <f t="shared" si="1166"/>
        <v>0</v>
      </c>
      <c r="Z689" s="54">
        <f t="shared" si="1167"/>
        <v>0</v>
      </c>
      <c r="AA689" s="54">
        <f t="shared" si="1168"/>
        <v>0</v>
      </c>
      <c r="AB689" s="54">
        <f t="shared" si="1169"/>
        <v>0</v>
      </c>
      <c r="AC689" s="55">
        <v>36</v>
      </c>
      <c r="AD689" s="54" t="e">
        <f t="shared" si="1129"/>
        <v>#N/A</v>
      </c>
      <c r="AE689" s="12"/>
      <c r="AF689" s="12"/>
      <c r="AG689" s="12"/>
      <c r="AH689" s="54">
        <f t="shared" si="1170"/>
        <v>0</v>
      </c>
      <c r="AI689" s="54">
        <f t="shared" si="1171"/>
        <v>0</v>
      </c>
      <c r="AJ689" s="54">
        <f t="shared" si="1172"/>
        <v>0</v>
      </c>
      <c r="AK689" s="54">
        <f t="shared" si="1173"/>
        <v>0</v>
      </c>
      <c r="AL689" s="54">
        <f t="shared" si="1174"/>
        <v>0</v>
      </c>
      <c r="AM689" s="54">
        <f t="shared" si="1175"/>
        <v>0</v>
      </c>
      <c r="AN689" s="54">
        <f t="shared" si="1176"/>
        <v>0</v>
      </c>
      <c r="AO689" s="54">
        <f t="shared" si="1177"/>
        <v>0</v>
      </c>
      <c r="AP689" s="54">
        <f t="shared" si="1178"/>
        <v>0</v>
      </c>
      <c r="AQ689" s="54" t="e">
        <f t="shared" si="1179"/>
        <v>#DIV/0!</v>
      </c>
      <c r="AR689" s="58">
        <f t="shared" si="1180"/>
        <v>0</v>
      </c>
      <c r="AS689" s="1">
        <f t="shared" si="1181"/>
        <v>0</v>
      </c>
      <c r="AT689" s="1">
        <f t="shared" si="1182"/>
        <v>0</v>
      </c>
      <c r="AU689" s="1">
        <f t="shared" si="1183"/>
        <v>0</v>
      </c>
      <c r="AV689" s="1">
        <f t="shared" si="1184"/>
        <v>0</v>
      </c>
      <c r="AW689" s="1">
        <f t="shared" si="1185"/>
        <v>0</v>
      </c>
      <c r="AX689" s="1">
        <f t="shared" si="1186"/>
        <v>0</v>
      </c>
      <c r="AY689" s="1" t="str">
        <f t="shared" si="1149"/>
        <v/>
      </c>
      <c r="AZ689" s="1" t="b">
        <f t="shared" si="1150"/>
        <v>1</v>
      </c>
      <c r="BA689" s="1" t="str">
        <f t="shared" si="1151"/>
        <v/>
      </c>
      <c r="BB689" s="1" t="str">
        <f t="shared" si="1152"/>
        <v/>
      </c>
    </row>
    <row r="690" spans="1:54" ht="12.75" customHeight="1">
      <c r="A690" s="178"/>
      <c r="B690" s="55">
        <v>37</v>
      </c>
      <c r="C690" s="55"/>
      <c r="D690" s="54" t="e">
        <f>VLOOKUP((B690*10)+1,'Llistat de jugadors'!$W$3:$AQ$322,21,0)</f>
        <v>#N/A</v>
      </c>
      <c r="E690" s="13"/>
      <c r="F690" s="13"/>
      <c r="G690" s="13"/>
      <c r="H690" s="55">
        <f t="shared" si="1153"/>
        <v>0</v>
      </c>
      <c r="I690" s="54">
        <f t="shared" si="1154"/>
        <v>0</v>
      </c>
      <c r="J690" s="54">
        <f t="shared" si="1155"/>
        <v>0</v>
      </c>
      <c r="K690" s="54">
        <f t="shared" si="1156"/>
        <v>0</v>
      </c>
      <c r="L690" s="54">
        <f t="shared" si="1157"/>
        <v>0</v>
      </c>
      <c r="M690" s="54">
        <f t="shared" si="1158"/>
        <v>0</v>
      </c>
      <c r="N690" s="54">
        <f t="shared" si="1159"/>
        <v>0</v>
      </c>
      <c r="O690" s="54">
        <f t="shared" si="1160"/>
        <v>0</v>
      </c>
      <c r="P690" s="55">
        <v>37</v>
      </c>
      <c r="Q690" s="54" t="e">
        <f t="shared" si="1161"/>
        <v>#N/A</v>
      </c>
      <c r="R690" s="12"/>
      <c r="S690" s="12"/>
      <c r="T690" s="12"/>
      <c r="U690" s="54">
        <f t="shared" si="1162"/>
        <v>0</v>
      </c>
      <c r="V690" s="54">
        <f t="shared" si="1163"/>
        <v>0</v>
      </c>
      <c r="W690" s="54">
        <f t="shared" si="1164"/>
        <v>0</v>
      </c>
      <c r="X690" s="54">
        <f t="shared" si="1165"/>
        <v>0</v>
      </c>
      <c r="Y690" s="54">
        <f t="shared" si="1166"/>
        <v>0</v>
      </c>
      <c r="Z690" s="54">
        <f t="shared" si="1167"/>
        <v>0</v>
      </c>
      <c r="AA690" s="54">
        <f t="shared" si="1168"/>
        <v>0</v>
      </c>
      <c r="AB690" s="54">
        <f t="shared" si="1169"/>
        <v>0</v>
      </c>
      <c r="AC690" s="55">
        <v>37</v>
      </c>
      <c r="AD690" s="54" t="e">
        <f t="shared" si="1129"/>
        <v>#N/A</v>
      </c>
      <c r="AE690" s="12"/>
      <c r="AF690" s="12"/>
      <c r="AG690" s="12"/>
      <c r="AH690" s="54">
        <f t="shared" si="1170"/>
        <v>0</v>
      </c>
      <c r="AI690" s="54">
        <f t="shared" si="1171"/>
        <v>0</v>
      </c>
      <c r="AJ690" s="54">
        <f t="shared" si="1172"/>
        <v>0</v>
      </c>
      <c r="AK690" s="54">
        <f t="shared" si="1173"/>
        <v>0</v>
      </c>
      <c r="AL690" s="54">
        <f t="shared" si="1174"/>
        <v>0</v>
      </c>
      <c r="AM690" s="54">
        <f t="shared" si="1175"/>
        <v>0</v>
      </c>
      <c r="AN690" s="54">
        <f t="shared" si="1176"/>
        <v>0</v>
      </c>
      <c r="AO690" s="54">
        <f t="shared" si="1177"/>
        <v>0</v>
      </c>
      <c r="AP690" s="54">
        <f t="shared" si="1178"/>
        <v>0</v>
      </c>
      <c r="AQ690" s="54" t="e">
        <f t="shared" si="1179"/>
        <v>#DIV/0!</v>
      </c>
      <c r="AR690" s="58">
        <f t="shared" si="1180"/>
        <v>0</v>
      </c>
      <c r="AS690" s="1">
        <f t="shared" si="1181"/>
        <v>0</v>
      </c>
      <c r="AT690" s="1">
        <f t="shared" si="1182"/>
        <v>0</v>
      </c>
      <c r="AU690" s="1">
        <f t="shared" si="1183"/>
        <v>0</v>
      </c>
      <c r="AV690" s="1">
        <f t="shared" si="1184"/>
        <v>0</v>
      </c>
      <c r="AW690" s="1">
        <f t="shared" si="1185"/>
        <v>0</v>
      </c>
      <c r="AX690" s="1">
        <f t="shared" si="1186"/>
        <v>0</v>
      </c>
      <c r="AY690" s="1" t="str">
        <f t="shared" si="1149"/>
        <v/>
      </c>
      <c r="AZ690" s="1" t="b">
        <f t="shared" si="1150"/>
        <v>1</v>
      </c>
      <c r="BA690" s="1" t="str">
        <f t="shared" si="1151"/>
        <v/>
      </c>
      <c r="BB690" s="1" t="str">
        <f t="shared" si="1152"/>
        <v/>
      </c>
    </row>
    <row r="691" spans="1:54" ht="12.75" customHeight="1">
      <c r="A691" s="178"/>
      <c r="B691" s="55">
        <v>38</v>
      </c>
      <c r="C691" s="55"/>
      <c r="D691" s="54" t="e">
        <f>VLOOKUP((B691*10)+1,'Llistat de jugadors'!$W$3:$AQ$322,21,0)</f>
        <v>#N/A</v>
      </c>
      <c r="E691" s="13"/>
      <c r="F691" s="13"/>
      <c r="G691" s="13"/>
      <c r="H691" s="55">
        <f t="shared" si="1153"/>
        <v>0</v>
      </c>
      <c r="I691" s="54">
        <f t="shared" si="1154"/>
        <v>0</v>
      </c>
      <c r="J691" s="54">
        <f t="shared" si="1155"/>
        <v>0</v>
      </c>
      <c r="K691" s="54">
        <f t="shared" si="1156"/>
        <v>0</v>
      </c>
      <c r="L691" s="54">
        <f t="shared" si="1157"/>
        <v>0</v>
      </c>
      <c r="M691" s="54">
        <f t="shared" si="1158"/>
        <v>0</v>
      </c>
      <c r="N691" s="54">
        <f t="shared" si="1159"/>
        <v>0</v>
      </c>
      <c r="O691" s="54">
        <f t="shared" si="1160"/>
        <v>0</v>
      </c>
      <c r="P691" s="55">
        <v>38</v>
      </c>
      <c r="Q691" s="54" t="e">
        <f t="shared" si="1161"/>
        <v>#N/A</v>
      </c>
      <c r="R691" s="12"/>
      <c r="S691" s="12"/>
      <c r="T691" s="12"/>
      <c r="U691" s="54">
        <f t="shared" si="1162"/>
        <v>0</v>
      </c>
      <c r="V691" s="54">
        <f t="shared" si="1163"/>
        <v>0</v>
      </c>
      <c r="W691" s="54">
        <f t="shared" si="1164"/>
        <v>0</v>
      </c>
      <c r="X691" s="54">
        <f t="shared" si="1165"/>
        <v>0</v>
      </c>
      <c r="Y691" s="54">
        <f t="shared" si="1166"/>
        <v>0</v>
      </c>
      <c r="Z691" s="54">
        <f t="shared" si="1167"/>
        <v>0</v>
      </c>
      <c r="AA691" s="54">
        <f t="shared" si="1168"/>
        <v>0</v>
      </c>
      <c r="AB691" s="54">
        <f t="shared" si="1169"/>
        <v>0</v>
      </c>
      <c r="AC691" s="55">
        <v>38</v>
      </c>
      <c r="AD691" s="54" t="e">
        <f t="shared" si="1129"/>
        <v>#N/A</v>
      </c>
      <c r="AE691" s="12"/>
      <c r="AF691" s="12"/>
      <c r="AG691" s="12"/>
      <c r="AH691" s="54">
        <f t="shared" si="1170"/>
        <v>0</v>
      </c>
      <c r="AI691" s="54">
        <f t="shared" si="1171"/>
        <v>0</v>
      </c>
      <c r="AJ691" s="54">
        <f t="shared" si="1172"/>
        <v>0</v>
      </c>
      <c r="AK691" s="54">
        <f t="shared" si="1173"/>
        <v>0</v>
      </c>
      <c r="AL691" s="54">
        <f t="shared" si="1174"/>
        <v>0</v>
      </c>
      <c r="AM691" s="54">
        <f t="shared" si="1175"/>
        <v>0</v>
      </c>
      <c r="AN691" s="54">
        <f t="shared" si="1176"/>
        <v>0</v>
      </c>
      <c r="AO691" s="54">
        <f t="shared" si="1177"/>
        <v>0</v>
      </c>
      <c r="AP691" s="54">
        <f t="shared" si="1178"/>
        <v>0</v>
      </c>
      <c r="AQ691" s="54" t="e">
        <f t="shared" si="1179"/>
        <v>#DIV/0!</v>
      </c>
      <c r="AR691" s="58">
        <f t="shared" si="1180"/>
        <v>0</v>
      </c>
      <c r="AS691" s="1">
        <f t="shared" si="1181"/>
        <v>0</v>
      </c>
      <c r="AT691" s="1">
        <f t="shared" si="1182"/>
        <v>0</v>
      </c>
      <c r="AU691" s="1">
        <f t="shared" si="1183"/>
        <v>0</v>
      </c>
      <c r="AV691" s="1">
        <f t="shared" si="1184"/>
        <v>0</v>
      </c>
      <c r="AW691" s="1">
        <f t="shared" si="1185"/>
        <v>0</v>
      </c>
      <c r="AX691" s="1">
        <f t="shared" si="1186"/>
        <v>0</v>
      </c>
      <c r="AY691" s="1" t="str">
        <f t="shared" si="1149"/>
        <v/>
      </c>
      <c r="AZ691" s="1" t="b">
        <f t="shared" si="1150"/>
        <v>1</v>
      </c>
      <c r="BA691" s="1" t="str">
        <f t="shared" si="1151"/>
        <v/>
      </c>
      <c r="BB691" s="1" t="str">
        <f t="shared" si="1152"/>
        <v/>
      </c>
    </row>
    <row r="692" spans="1:54" ht="12.75" customHeight="1">
      <c r="A692" s="178"/>
      <c r="B692" s="55">
        <v>39</v>
      </c>
      <c r="C692" s="55"/>
      <c r="D692" s="54" t="e">
        <f>VLOOKUP((B692*10)+1,'Llistat de jugadors'!$W$3:$AQ$322,21,0)</f>
        <v>#N/A</v>
      </c>
      <c r="E692" s="13"/>
      <c r="F692" s="13"/>
      <c r="G692" s="13"/>
      <c r="H692" s="55">
        <f t="shared" si="1153"/>
        <v>0</v>
      </c>
      <c r="I692" s="54">
        <f t="shared" si="1154"/>
        <v>0</v>
      </c>
      <c r="J692" s="54">
        <f t="shared" si="1155"/>
        <v>0</v>
      </c>
      <c r="K692" s="54">
        <f t="shared" si="1156"/>
        <v>0</v>
      </c>
      <c r="L692" s="54">
        <f t="shared" si="1157"/>
        <v>0</v>
      </c>
      <c r="M692" s="54">
        <f t="shared" si="1158"/>
        <v>0</v>
      </c>
      <c r="N692" s="54">
        <f t="shared" si="1159"/>
        <v>0</v>
      </c>
      <c r="O692" s="54">
        <f t="shared" si="1160"/>
        <v>0</v>
      </c>
      <c r="P692" s="55">
        <v>39</v>
      </c>
      <c r="Q692" s="54" t="e">
        <f t="shared" si="1161"/>
        <v>#N/A</v>
      </c>
      <c r="R692" s="12"/>
      <c r="S692" s="12"/>
      <c r="T692" s="12"/>
      <c r="U692" s="54">
        <f t="shared" si="1162"/>
        <v>0</v>
      </c>
      <c r="V692" s="54">
        <f t="shared" si="1163"/>
        <v>0</v>
      </c>
      <c r="W692" s="54">
        <f t="shared" si="1164"/>
        <v>0</v>
      </c>
      <c r="X692" s="54">
        <f t="shared" si="1165"/>
        <v>0</v>
      </c>
      <c r="Y692" s="54">
        <f t="shared" si="1166"/>
        <v>0</v>
      </c>
      <c r="Z692" s="54">
        <f t="shared" si="1167"/>
        <v>0</v>
      </c>
      <c r="AA692" s="54">
        <f t="shared" si="1168"/>
        <v>0</v>
      </c>
      <c r="AB692" s="54">
        <f t="shared" si="1169"/>
        <v>0</v>
      </c>
      <c r="AC692" s="55">
        <v>39</v>
      </c>
      <c r="AD692" s="54" t="e">
        <f t="shared" si="1129"/>
        <v>#N/A</v>
      </c>
      <c r="AE692" s="12"/>
      <c r="AF692" s="12"/>
      <c r="AG692" s="12"/>
      <c r="AH692" s="54">
        <f t="shared" si="1170"/>
        <v>0</v>
      </c>
      <c r="AI692" s="54">
        <f t="shared" si="1171"/>
        <v>0</v>
      </c>
      <c r="AJ692" s="54">
        <f t="shared" si="1172"/>
        <v>0</v>
      </c>
      <c r="AK692" s="54">
        <f t="shared" si="1173"/>
        <v>0</v>
      </c>
      <c r="AL692" s="54">
        <f t="shared" si="1174"/>
        <v>0</v>
      </c>
      <c r="AM692" s="54">
        <f t="shared" si="1175"/>
        <v>0</v>
      </c>
      <c r="AN692" s="54">
        <f t="shared" si="1176"/>
        <v>0</v>
      </c>
      <c r="AO692" s="54">
        <f t="shared" si="1177"/>
        <v>0</v>
      </c>
      <c r="AP692" s="54">
        <f t="shared" si="1178"/>
        <v>0</v>
      </c>
      <c r="AQ692" s="54" t="e">
        <f t="shared" si="1179"/>
        <v>#DIV/0!</v>
      </c>
      <c r="AR692" s="58">
        <f t="shared" si="1180"/>
        <v>0</v>
      </c>
      <c r="AS692" s="1">
        <f t="shared" si="1181"/>
        <v>0</v>
      </c>
      <c r="AT692" s="1">
        <f t="shared" si="1182"/>
        <v>0</v>
      </c>
      <c r="AU692" s="1">
        <f t="shared" si="1183"/>
        <v>0</v>
      </c>
      <c r="AV692" s="1">
        <f t="shared" si="1184"/>
        <v>0</v>
      </c>
      <c r="AW692" s="1">
        <f t="shared" si="1185"/>
        <v>0</v>
      </c>
      <c r="AX692" s="1">
        <f t="shared" si="1186"/>
        <v>0</v>
      </c>
      <c r="AY692" s="1" t="str">
        <f t="shared" si="1149"/>
        <v/>
      </c>
      <c r="AZ692" s="1" t="b">
        <f t="shared" si="1150"/>
        <v>1</v>
      </c>
      <c r="BA692" s="1" t="str">
        <f t="shared" si="1151"/>
        <v/>
      </c>
      <c r="BB692" s="1" t="str">
        <f t="shared" si="1152"/>
        <v/>
      </c>
    </row>
    <row r="693" spans="1:54" ht="12.75" customHeight="1">
      <c r="A693" s="179"/>
      <c r="B693" s="55">
        <v>40</v>
      </c>
      <c r="C693" s="55"/>
      <c r="D693" s="54" t="e">
        <f>VLOOKUP((B693*10)+1,'Llistat de jugadors'!$W$3:$AQ$322,21,0)</f>
        <v>#N/A</v>
      </c>
      <c r="E693" s="13"/>
      <c r="F693" s="13"/>
      <c r="G693" s="13"/>
      <c r="H693" s="55">
        <f t="shared" si="1153"/>
        <v>0</v>
      </c>
      <c r="I693" s="54">
        <f t="shared" si="1154"/>
        <v>0</v>
      </c>
      <c r="J693" s="54">
        <f t="shared" si="1155"/>
        <v>0</v>
      </c>
      <c r="K693" s="54">
        <f t="shared" si="1156"/>
        <v>0</v>
      </c>
      <c r="L693" s="54">
        <f t="shared" si="1157"/>
        <v>0</v>
      </c>
      <c r="M693" s="54">
        <f t="shared" si="1158"/>
        <v>0</v>
      </c>
      <c r="N693" s="54">
        <f t="shared" si="1159"/>
        <v>0</v>
      </c>
      <c r="O693" s="54">
        <f t="shared" si="1160"/>
        <v>0</v>
      </c>
      <c r="P693" s="55">
        <v>40</v>
      </c>
      <c r="Q693" s="54" t="e">
        <f t="shared" si="1161"/>
        <v>#N/A</v>
      </c>
      <c r="R693" s="12"/>
      <c r="S693" s="12"/>
      <c r="T693" s="12"/>
      <c r="U693" s="54">
        <f t="shared" si="1162"/>
        <v>0</v>
      </c>
      <c r="V693" s="54">
        <f t="shared" si="1163"/>
        <v>0</v>
      </c>
      <c r="W693" s="54">
        <f t="shared" si="1164"/>
        <v>0</v>
      </c>
      <c r="X693" s="54">
        <f t="shared" si="1165"/>
        <v>0</v>
      </c>
      <c r="Y693" s="54">
        <f t="shared" si="1166"/>
        <v>0</v>
      </c>
      <c r="Z693" s="54">
        <f t="shared" si="1167"/>
        <v>0</v>
      </c>
      <c r="AA693" s="54">
        <f t="shared" si="1168"/>
        <v>0</v>
      </c>
      <c r="AB693" s="54">
        <f t="shared" si="1169"/>
        <v>0</v>
      </c>
      <c r="AC693" s="55">
        <v>40</v>
      </c>
      <c r="AD693" s="54" t="e">
        <f t="shared" si="1129"/>
        <v>#N/A</v>
      </c>
      <c r="AE693" s="12"/>
      <c r="AF693" s="12"/>
      <c r="AG693" s="12"/>
      <c r="AH693" s="54">
        <f t="shared" si="1170"/>
        <v>0</v>
      </c>
      <c r="AI693" s="54">
        <f t="shared" si="1171"/>
        <v>0</v>
      </c>
      <c r="AJ693" s="54">
        <f t="shared" si="1172"/>
        <v>0</v>
      </c>
      <c r="AK693" s="54">
        <f t="shared" si="1173"/>
        <v>0</v>
      </c>
      <c r="AL693" s="54">
        <f t="shared" si="1174"/>
        <v>0</v>
      </c>
      <c r="AM693" s="54">
        <f t="shared" si="1175"/>
        <v>0</v>
      </c>
      <c r="AN693" s="54">
        <f t="shared" si="1176"/>
        <v>0</v>
      </c>
      <c r="AO693" s="54">
        <f t="shared" si="1177"/>
        <v>0</v>
      </c>
      <c r="AP693" s="54">
        <f t="shared" si="1178"/>
        <v>0</v>
      </c>
      <c r="AQ693" s="54" t="e">
        <f t="shared" si="1179"/>
        <v>#DIV/0!</v>
      </c>
      <c r="AR693" s="58">
        <f t="shared" si="1180"/>
        <v>0</v>
      </c>
      <c r="AS693" s="1">
        <f t="shared" si="1181"/>
        <v>0</v>
      </c>
      <c r="AT693" s="1">
        <f t="shared" si="1182"/>
        <v>0</v>
      </c>
      <c r="AU693" s="1">
        <f t="shared" si="1183"/>
        <v>0</v>
      </c>
      <c r="AV693" s="1">
        <f t="shared" si="1184"/>
        <v>0</v>
      </c>
      <c r="AW693" s="1">
        <f t="shared" si="1185"/>
        <v>0</v>
      </c>
      <c r="AX693" s="1">
        <f t="shared" si="1186"/>
        <v>0</v>
      </c>
      <c r="AY693" s="1" t="str">
        <f t="shared" si="1149"/>
        <v/>
      </c>
      <c r="AZ693" s="1" t="b">
        <f t="shared" si="1150"/>
        <v>1</v>
      </c>
      <c r="BA693" s="1" t="str">
        <f t="shared" si="1151"/>
        <v/>
      </c>
      <c r="BB693" s="1" t="str">
        <f t="shared" si="1152"/>
        <v/>
      </c>
    </row>
    <row r="694" spans="1:54" ht="59.25">
      <c r="A694" s="56"/>
      <c r="B694" s="51" t="s">
        <v>312</v>
      </c>
      <c r="C694" s="51"/>
      <c r="D694" s="192">
        <v>1</v>
      </c>
      <c r="E694" s="192"/>
      <c r="F694" s="192"/>
      <c r="G694" s="192"/>
      <c r="H694" s="192"/>
      <c r="I694" s="131"/>
      <c r="J694" s="131"/>
      <c r="K694" s="131"/>
      <c r="L694" s="131"/>
      <c r="M694" s="131"/>
      <c r="N694" s="131"/>
      <c r="O694" s="52"/>
      <c r="P694" s="192">
        <v>2</v>
      </c>
      <c r="Q694" s="192"/>
      <c r="R694" s="192"/>
      <c r="S694" s="192"/>
      <c r="T694" s="192"/>
      <c r="U694" s="192"/>
      <c r="V694" s="54">
        <f t="shared" si="1124"/>
        <v>0</v>
      </c>
      <c r="W694" s="53"/>
      <c r="X694" s="53"/>
      <c r="Y694" s="53"/>
      <c r="Z694" s="52"/>
      <c r="AA694" s="52"/>
      <c r="AB694" s="52"/>
      <c r="AC694" s="192">
        <v>3</v>
      </c>
      <c r="AD694" s="192"/>
      <c r="AE694" s="192"/>
      <c r="AF694" s="192"/>
      <c r="AG694" s="192"/>
      <c r="AH694" s="19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7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spans="1:54">
      <c r="A695" s="180"/>
      <c r="B695" s="183" t="s">
        <v>313</v>
      </c>
      <c r="C695" s="181" t="s">
        <v>314</v>
      </c>
      <c r="D695" s="183" t="s">
        <v>337</v>
      </c>
      <c r="E695" s="193" t="s">
        <v>316</v>
      </c>
      <c r="F695" s="193"/>
      <c r="G695" s="193"/>
      <c r="H695" s="193"/>
      <c r="I695" s="129"/>
      <c r="J695" s="129"/>
      <c r="K695" s="129"/>
      <c r="L695" s="129"/>
      <c r="M695" s="54"/>
      <c r="N695" s="54"/>
      <c r="O695" s="54"/>
      <c r="P695" s="183" t="s">
        <v>313</v>
      </c>
      <c r="Q695" s="183" t="s">
        <v>337</v>
      </c>
      <c r="R695" s="183" t="s">
        <v>316</v>
      </c>
      <c r="S695" s="183"/>
      <c r="T695" s="183"/>
      <c r="U695" s="183"/>
      <c r="V695" s="54">
        <f t="shared" si="1124"/>
        <v>0</v>
      </c>
      <c r="W695" s="54"/>
      <c r="X695" s="54"/>
      <c r="Y695" s="54"/>
      <c r="Z695" s="54"/>
      <c r="AA695" s="54"/>
      <c r="AB695" s="54"/>
      <c r="AC695" s="183" t="s">
        <v>313</v>
      </c>
      <c r="AD695" s="183" t="s">
        <v>337</v>
      </c>
      <c r="AE695" s="183" t="s">
        <v>316</v>
      </c>
      <c r="AF695" s="183"/>
      <c r="AG695" s="183"/>
      <c r="AH695" s="183"/>
      <c r="AI695" s="54"/>
      <c r="AJ695" s="54"/>
      <c r="AK695" s="54"/>
      <c r="AL695" s="54"/>
      <c r="AM695" s="54"/>
      <c r="AN695" s="54"/>
      <c r="AO695" s="54"/>
      <c r="AP695" s="54"/>
      <c r="AQ695" s="54"/>
      <c r="AR695" s="58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>
      <c r="A696" s="180"/>
      <c r="B696" s="183"/>
      <c r="C696" s="182"/>
      <c r="D696" s="183"/>
      <c r="E696" s="130">
        <v>1</v>
      </c>
      <c r="F696" s="130">
        <v>2</v>
      </c>
      <c r="G696" s="130">
        <v>3</v>
      </c>
      <c r="H696" s="129" t="s">
        <v>318</v>
      </c>
      <c r="I696" s="129"/>
      <c r="J696" s="129"/>
      <c r="K696" s="129"/>
      <c r="L696" s="129"/>
      <c r="M696" s="54"/>
      <c r="N696" s="54"/>
      <c r="O696" s="54"/>
      <c r="P696" s="183"/>
      <c r="Q696" s="183"/>
      <c r="R696" s="129">
        <v>1</v>
      </c>
      <c r="S696" s="129">
        <v>2</v>
      </c>
      <c r="T696" s="129">
        <v>3</v>
      </c>
      <c r="U696" s="129" t="s">
        <v>318</v>
      </c>
      <c r="V696" s="54">
        <f t="shared" si="1124"/>
        <v>0</v>
      </c>
      <c r="W696" s="54"/>
      <c r="X696" s="54"/>
      <c r="Y696" s="54"/>
      <c r="Z696" s="54"/>
      <c r="AA696" s="54"/>
      <c r="AB696" s="54"/>
      <c r="AC696" s="183"/>
      <c r="AD696" s="183"/>
      <c r="AE696" s="129">
        <v>1</v>
      </c>
      <c r="AF696" s="129">
        <v>2</v>
      </c>
      <c r="AG696" s="129">
        <v>3</v>
      </c>
      <c r="AH696" s="129" t="s">
        <v>318</v>
      </c>
      <c r="AI696" s="54"/>
      <c r="AJ696" s="54"/>
      <c r="AK696" s="54"/>
      <c r="AL696" s="54"/>
      <c r="AM696" s="54"/>
      <c r="AN696" s="54"/>
      <c r="AO696" s="54"/>
      <c r="AP696" s="54"/>
      <c r="AQ696" s="54"/>
      <c r="AR696" s="58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spans="1:54" ht="12.75" customHeight="1">
      <c r="A697" s="177" t="s">
        <v>329</v>
      </c>
      <c r="B697" s="55">
        <v>1</v>
      </c>
      <c r="C697" s="55">
        <v>1</v>
      </c>
      <c r="D697" s="54" t="e">
        <f>VLOOKUP((B697*10)+2,'Llistat de jugadors'!$W$3:$AQ$322,21,0)</f>
        <v>#N/A</v>
      </c>
      <c r="E697" s="12"/>
      <c r="F697" s="12"/>
      <c r="G697" s="12"/>
      <c r="H697" s="55">
        <f t="shared" ref="H697:H726" si="1187">E697+F697+G697</f>
        <v>0</v>
      </c>
      <c r="I697" s="54">
        <f t="shared" ref="I697:I726" si="1188">COUNTIF(E697:G697,10)</f>
        <v>0</v>
      </c>
      <c r="J697" s="54">
        <f t="shared" ref="J697:J726" si="1189">COUNTIF(E697:G697,6)</f>
        <v>0</v>
      </c>
      <c r="K697" s="54">
        <f t="shared" ref="K697:K726" si="1190">COUNTIF(E697:G697,4)</f>
        <v>0</v>
      </c>
      <c r="L697" s="54">
        <f t="shared" ref="L697:L726" si="1191">COUNTIF(E697:G697,3)</f>
        <v>0</v>
      </c>
      <c r="M697" s="54">
        <f t="shared" ref="M697:M726" si="1192">COUNTIF(E697:G697,2)</f>
        <v>0</v>
      </c>
      <c r="N697" s="54">
        <f t="shared" ref="N697:N726" si="1193">COUNTIF(E697:G697,1)</f>
        <v>0</v>
      </c>
      <c r="O697" s="54">
        <f t="shared" ref="O697:O726" si="1194">COUNTIF(E697:G697,0)</f>
        <v>0</v>
      </c>
      <c r="P697" s="55">
        <v>1</v>
      </c>
      <c r="Q697" s="54" t="e">
        <f t="shared" ref="Q697:Q726" si="1195">D697</f>
        <v>#N/A</v>
      </c>
      <c r="R697" s="12"/>
      <c r="S697" s="12"/>
      <c r="T697" s="12"/>
      <c r="U697" s="54">
        <f t="shared" ref="U697:U726" si="1196">R697+S697+T697</f>
        <v>0</v>
      </c>
      <c r="V697" s="54">
        <f t="shared" si="1124"/>
        <v>0</v>
      </c>
      <c r="W697" s="54">
        <f>COUNTIF($R$5:$T$5,6)</f>
        <v>0</v>
      </c>
      <c r="X697" s="54">
        <f>COUNTIF($R$5:$T$5,4)</f>
        <v>1</v>
      </c>
      <c r="Y697" s="54">
        <f t="shared" ref="Y697:Y726" si="1197">COUNTIF(R697:T697,3)</f>
        <v>0</v>
      </c>
      <c r="Z697" s="54">
        <f t="shared" ref="Z697:Z726" si="1198">COUNTIF(R697:T697,2)</f>
        <v>0</v>
      </c>
      <c r="AA697" s="54">
        <f t="shared" ref="AA697:AA726" si="1199">COUNTIF(R697:T697,1)</f>
        <v>0</v>
      </c>
      <c r="AB697" s="54">
        <f t="shared" ref="AB697:AB726" si="1200">COUNTIF(R697:T697,0)</f>
        <v>0</v>
      </c>
      <c r="AC697" s="55">
        <v>1</v>
      </c>
      <c r="AD697" s="54" t="e">
        <f t="shared" ref="AD697:AD736" si="1201">Q697</f>
        <v>#N/A</v>
      </c>
      <c r="AE697" s="12"/>
      <c r="AF697" s="12"/>
      <c r="AG697" s="12"/>
      <c r="AH697" s="54">
        <f t="shared" ref="AH697:AH726" si="1202">AE697+AF697+AG697</f>
        <v>0</v>
      </c>
      <c r="AI697" s="54">
        <f t="shared" ref="AI697:AI726" si="1203">COUNTIF(AE697:AG697,10)</f>
        <v>0</v>
      </c>
      <c r="AJ697" s="54">
        <f t="shared" ref="AJ697:AJ726" si="1204">COUNTIF(AE697:AG697,6)</f>
        <v>0</v>
      </c>
      <c r="AK697" s="54">
        <f t="shared" ref="AK697:AK726" si="1205">COUNTIF(AE697:AG697,4)</f>
        <v>0</v>
      </c>
      <c r="AL697" s="54">
        <f t="shared" ref="AL697:AL726" si="1206">COUNTIF(AE697:AG697,3)</f>
        <v>0</v>
      </c>
      <c r="AM697" s="54">
        <f t="shared" ref="AM697:AM726" si="1207">COUNTIF(AE697:AG697,2)</f>
        <v>0</v>
      </c>
      <c r="AN697" s="54">
        <f t="shared" ref="AN697:AN726" si="1208">COUNTIF(AE697:AG697,1)</f>
        <v>0</v>
      </c>
      <c r="AO697" s="54">
        <f t="shared" ref="AO697:AO726" si="1209">COUNTIF(AE697:AG697,0)</f>
        <v>0</v>
      </c>
      <c r="AP697" s="54">
        <f t="shared" ref="AP697:AP726" si="1210">H697+U697+AH697</f>
        <v>0</v>
      </c>
      <c r="AQ697" s="54" t="e">
        <f t="shared" ref="AQ697:AQ726" si="1211">AVERAGE(E697:G697,R697:T697,AE697:AG697)</f>
        <v>#DIV/0!</v>
      </c>
      <c r="AR697" s="58">
        <f t="shared" ref="AR697:AR726" si="1212">I697+V697+AI697</f>
        <v>0</v>
      </c>
      <c r="AS697" s="1">
        <f t="shared" ref="AS697:AS726" si="1213">J697+W697+AJ697</f>
        <v>0</v>
      </c>
      <c r="AT697" s="1">
        <f t="shared" ref="AT697:AT726" si="1214">K697+X697+AK697</f>
        <v>1</v>
      </c>
      <c r="AU697" s="1">
        <f t="shared" ref="AU697:AU726" si="1215">L697+Y697+AL697</f>
        <v>0</v>
      </c>
      <c r="AV697" s="1">
        <f t="shared" ref="AV697:AV726" si="1216">M697+Z697+AM697</f>
        <v>0</v>
      </c>
      <c r="AW697" s="1">
        <f t="shared" ref="AW697:AW726" si="1217">N697+AA697+AN697</f>
        <v>0</v>
      </c>
      <c r="AX697" s="1">
        <f t="shared" ref="AX697:AX726" si="1218">O697+AB697+AO697</f>
        <v>0</v>
      </c>
      <c r="AY697" s="1" t="str">
        <f t="shared" si="1149"/>
        <v/>
      </c>
      <c r="AZ697" s="1" t="b">
        <f t="shared" si="1150"/>
        <v>1</v>
      </c>
      <c r="BA697" s="1" t="str">
        <f t="shared" si="1151"/>
        <v/>
      </c>
      <c r="BB697" s="1" t="str">
        <f t="shared" si="1152"/>
        <v/>
      </c>
    </row>
    <row r="698" spans="1:54" ht="12.75" customHeight="1">
      <c r="A698" s="178"/>
      <c r="B698" s="55">
        <v>2</v>
      </c>
      <c r="C698" s="55">
        <v>2</v>
      </c>
      <c r="D698" s="54" t="e">
        <f>VLOOKUP((B698*10)+2,'Llistat de jugadors'!$W$3:$AQ$322,21,0)</f>
        <v>#N/A</v>
      </c>
      <c r="E698" s="12"/>
      <c r="F698" s="12"/>
      <c r="G698" s="12"/>
      <c r="H698" s="55">
        <f t="shared" si="1187"/>
        <v>0</v>
      </c>
      <c r="I698" s="54">
        <f t="shared" si="1188"/>
        <v>0</v>
      </c>
      <c r="J698" s="54">
        <f t="shared" si="1189"/>
        <v>0</v>
      </c>
      <c r="K698" s="54">
        <f t="shared" si="1190"/>
        <v>0</v>
      </c>
      <c r="L698" s="54">
        <f t="shared" si="1191"/>
        <v>0</v>
      </c>
      <c r="M698" s="54">
        <f t="shared" si="1192"/>
        <v>0</v>
      </c>
      <c r="N698" s="54">
        <f t="shared" si="1193"/>
        <v>0</v>
      </c>
      <c r="O698" s="54">
        <f t="shared" si="1194"/>
        <v>0</v>
      </c>
      <c r="P698" s="55">
        <v>2</v>
      </c>
      <c r="Q698" s="54" t="e">
        <f t="shared" si="1195"/>
        <v>#N/A</v>
      </c>
      <c r="R698" s="12"/>
      <c r="S698" s="12"/>
      <c r="T698" s="12"/>
      <c r="U698" s="54">
        <f t="shared" si="1196"/>
        <v>0</v>
      </c>
      <c r="V698" s="54">
        <f t="shared" si="1124"/>
        <v>0</v>
      </c>
      <c r="W698" s="54">
        <f t="shared" ref="W698:W726" si="1219">COUNTIF(R698:T698,6)</f>
        <v>0</v>
      </c>
      <c r="X698" s="54">
        <f t="shared" ref="X698:X726" si="1220">COUNTIF(R698:T698,4)</f>
        <v>0</v>
      </c>
      <c r="Y698" s="54">
        <f t="shared" si="1197"/>
        <v>0</v>
      </c>
      <c r="Z698" s="54">
        <f t="shared" si="1198"/>
        <v>0</v>
      </c>
      <c r="AA698" s="54">
        <f t="shared" si="1199"/>
        <v>0</v>
      </c>
      <c r="AB698" s="54">
        <f t="shared" si="1200"/>
        <v>0</v>
      </c>
      <c r="AC698" s="55">
        <v>2</v>
      </c>
      <c r="AD698" s="54" t="e">
        <f t="shared" si="1201"/>
        <v>#N/A</v>
      </c>
      <c r="AE698" s="12"/>
      <c r="AF698" s="12"/>
      <c r="AG698" s="12"/>
      <c r="AH698" s="54">
        <f t="shared" si="1202"/>
        <v>0</v>
      </c>
      <c r="AI698" s="54">
        <f t="shared" si="1203"/>
        <v>0</v>
      </c>
      <c r="AJ698" s="54">
        <f t="shared" si="1204"/>
        <v>0</v>
      </c>
      <c r="AK698" s="54">
        <f t="shared" si="1205"/>
        <v>0</v>
      </c>
      <c r="AL698" s="54">
        <f t="shared" si="1206"/>
        <v>0</v>
      </c>
      <c r="AM698" s="54">
        <f t="shared" si="1207"/>
        <v>0</v>
      </c>
      <c r="AN698" s="54">
        <f t="shared" si="1208"/>
        <v>0</v>
      </c>
      <c r="AO698" s="54">
        <f t="shared" si="1209"/>
        <v>0</v>
      </c>
      <c r="AP698" s="54">
        <f t="shared" si="1210"/>
        <v>0</v>
      </c>
      <c r="AQ698" s="54" t="e">
        <f t="shared" si="1211"/>
        <v>#DIV/0!</v>
      </c>
      <c r="AR698" s="58">
        <f t="shared" si="1212"/>
        <v>0</v>
      </c>
      <c r="AS698" s="1">
        <f t="shared" si="1213"/>
        <v>0</v>
      </c>
      <c r="AT698" s="1">
        <f t="shared" si="1214"/>
        <v>0</v>
      </c>
      <c r="AU698" s="1">
        <f t="shared" si="1215"/>
        <v>0</v>
      </c>
      <c r="AV698" s="1">
        <f t="shared" si="1216"/>
        <v>0</v>
      </c>
      <c r="AW698" s="1">
        <f t="shared" si="1217"/>
        <v>0</v>
      </c>
      <c r="AX698" s="1">
        <f t="shared" si="1218"/>
        <v>0</v>
      </c>
      <c r="AY698" s="1" t="str">
        <f t="shared" si="1149"/>
        <v/>
      </c>
      <c r="AZ698" s="1" t="b">
        <f t="shared" si="1150"/>
        <v>1</v>
      </c>
      <c r="BA698" s="1" t="str">
        <f t="shared" si="1151"/>
        <v/>
      </c>
      <c r="BB698" s="1" t="str">
        <f t="shared" si="1152"/>
        <v/>
      </c>
    </row>
    <row r="699" spans="1:54" ht="12.75" customHeight="1">
      <c r="A699" s="178"/>
      <c r="B699" s="55">
        <v>3</v>
      </c>
      <c r="C699" s="55">
        <v>3</v>
      </c>
      <c r="D699" s="54" t="e">
        <f>VLOOKUP((B699*10)+2,'Llistat de jugadors'!$W$3:$AQ$322,21,0)</f>
        <v>#N/A</v>
      </c>
      <c r="E699" s="12"/>
      <c r="F699" s="12"/>
      <c r="G699" s="12"/>
      <c r="H699" s="55">
        <f t="shared" si="1187"/>
        <v>0</v>
      </c>
      <c r="I699" s="54">
        <f t="shared" si="1188"/>
        <v>0</v>
      </c>
      <c r="J699" s="54">
        <f t="shared" si="1189"/>
        <v>0</v>
      </c>
      <c r="K699" s="54">
        <f t="shared" si="1190"/>
        <v>0</v>
      </c>
      <c r="L699" s="54">
        <f t="shared" si="1191"/>
        <v>0</v>
      </c>
      <c r="M699" s="54">
        <f t="shared" si="1192"/>
        <v>0</v>
      </c>
      <c r="N699" s="54">
        <f t="shared" si="1193"/>
        <v>0</v>
      </c>
      <c r="O699" s="54">
        <f t="shared" si="1194"/>
        <v>0</v>
      </c>
      <c r="P699" s="55">
        <v>3</v>
      </c>
      <c r="Q699" s="54" t="e">
        <f t="shared" si="1195"/>
        <v>#N/A</v>
      </c>
      <c r="R699" s="12"/>
      <c r="S699" s="12"/>
      <c r="T699" s="12"/>
      <c r="U699" s="54">
        <f t="shared" si="1196"/>
        <v>0</v>
      </c>
      <c r="V699" s="54">
        <f t="shared" si="1124"/>
        <v>0</v>
      </c>
      <c r="W699" s="54">
        <f t="shared" si="1219"/>
        <v>0</v>
      </c>
      <c r="X699" s="54">
        <f t="shared" si="1220"/>
        <v>0</v>
      </c>
      <c r="Y699" s="54">
        <f t="shared" si="1197"/>
        <v>0</v>
      </c>
      <c r="Z699" s="54">
        <f t="shared" si="1198"/>
        <v>0</v>
      </c>
      <c r="AA699" s="54">
        <f t="shared" si="1199"/>
        <v>0</v>
      </c>
      <c r="AB699" s="54">
        <f t="shared" si="1200"/>
        <v>0</v>
      </c>
      <c r="AC699" s="55">
        <v>3</v>
      </c>
      <c r="AD699" s="54" t="e">
        <f t="shared" si="1201"/>
        <v>#N/A</v>
      </c>
      <c r="AE699" s="12"/>
      <c r="AF699" s="12"/>
      <c r="AG699" s="12"/>
      <c r="AH699" s="54">
        <f t="shared" si="1202"/>
        <v>0</v>
      </c>
      <c r="AI699" s="54">
        <f t="shared" si="1203"/>
        <v>0</v>
      </c>
      <c r="AJ699" s="54">
        <f t="shared" si="1204"/>
        <v>0</v>
      </c>
      <c r="AK699" s="54">
        <f t="shared" si="1205"/>
        <v>0</v>
      </c>
      <c r="AL699" s="54">
        <f t="shared" si="1206"/>
        <v>0</v>
      </c>
      <c r="AM699" s="54">
        <f t="shared" si="1207"/>
        <v>0</v>
      </c>
      <c r="AN699" s="54">
        <f t="shared" si="1208"/>
        <v>0</v>
      </c>
      <c r="AO699" s="54">
        <f t="shared" si="1209"/>
        <v>0</v>
      </c>
      <c r="AP699" s="54">
        <f t="shared" si="1210"/>
        <v>0</v>
      </c>
      <c r="AQ699" s="54" t="e">
        <f t="shared" si="1211"/>
        <v>#DIV/0!</v>
      </c>
      <c r="AR699" s="58">
        <f t="shared" si="1212"/>
        <v>0</v>
      </c>
      <c r="AS699" s="1">
        <f t="shared" si="1213"/>
        <v>0</v>
      </c>
      <c r="AT699" s="1">
        <f t="shared" si="1214"/>
        <v>0</v>
      </c>
      <c r="AU699" s="1">
        <f t="shared" si="1215"/>
        <v>0</v>
      </c>
      <c r="AV699" s="1">
        <f t="shared" si="1216"/>
        <v>0</v>
      </c>
      <c r="AW699" s="1">
        <f t="shared" si="1217"/>
        <v>0</v>
      </c>
      <c r="AX699" s="1">
        <f t="shared" si="1218"/>
        <v>0</v>
      </c>
      <c r="AY699" s="1" t="str">
        <f t="shared" si="1149"/>
        <v/>
      </c>
      <c r="AZ699" s="1" t="b">
        <f t="shared" si="1150"/>
        <v>1</v>
      </c>
      <c r="BA699" s="1" t="str">
        <f t="shared" si="1151"/>
        <v/>
      </c>
      <c r="BB699" s="1" t="str">
        <f t="shared" si="1152"/>
        <v/>
      </c>
    </row>
    <row r="700" spans="1:54" ht="12.75" customHeight="1">
      <c r="A700" s="178"/>
      <c r="B700" s="55">
        <v>4</v>
      </c>
      <c r="C700" s="55">
        <v>4</v>
      </c>
      <c r="D700" s="54" t="e">
        <f>VLOOKUP((B700*10)+2,'Llistat de jugadors'!$W$3:$AQ$322,21,0)</f>
        <v>#N/A</v>
      </c>
      <c r="E700" s="12"/>
      <c r="F700" s="12"/>
      <c r="G700" s="12"/>
      <c r="H700" s="55">
        <f t="shared" si="1187"/>
        <v>0</v>
      </c>
      <c r="I700" s="54">
        <f t="shared" si="1188"/>
        <v>0</v>
      </c>
      <c r="J700" s="54">
        <f t="shared" si="1189"/>
        <v>0</v>
      </c>
      <c r="K700" s="54">
        <f t="shared" si="1190"/>
        <v>0</v>
      </c>
      <c r="L700" s="54">
        <f t="shared" si="1191"/>
        <v>0</v>
      </c>
      <c r="M700" s="54">
        <f t="shared" si="1192"/>
        <v>0</v>
      </c>
      <c r="N700" s="54">
        <f t="shared" si="1193"/>
        <v>0</v>
      </c>
      <c r="O700" s="54">
        <f t="shared" si="1194"/>
        <v>0</v>
      </c>
      <c r="P700" s="55">
        <v>4</v>
      </c>
      <c r="Q700" s="54" t="e">
        <f t="shared" si="1195"/>
        <v>#N/A</v>
      </c>
      <c r="R700" s="12"/>
      <c r="S700" s="12"/>
      <c r="T700" s="12"/>
      <c r="U700" s="54">
        <f t="shared" si="1196"/>
        <v>0</v>
      </c>
      <c r="V700" s="54">
        <f t="shared" si="1124"/>
        <v>0</v>
      </c>
      <c r="W700" s="54">
        <f t="shared" si="1219"/>
        <v>0</v>
      </c>
      <c r="X700" s="54">
        <f t="shared" si="1220"/>
        <v>0</v>
      </c>
      <c r="Y700" s="54">
        <f t="shared" si="1197"/>
        <v>0</v>
      </c>
      <c r="Z700" s="54">
        <f t="shared" si="1198"/>
        <v>0</v>
      </c>
      <c r="AA700" s="54">
        <f t="shared" si="1199"/>
        <v>0</v>
      </c>
      <c r="AB700" s="54">
        <f t="shared" si="1200"/>
        <v>0</v>
      </c>
      <c r="AC700" s="55">
        <v>4</v>
      </c>
      <c r="AD700" s="54" t="e">
        <f t="shared" si="1201"/>
        <v>#N/A</v>
      </c>
      <c r="AE700" s="12"/>
      <c r="AF700" s="12"/>
      <c r="AG700" s="12"/>
      <c r="AH700" s="54">
        <f t="shared" si="1202"/>
        <v>0</v>
      </c>
      <c r="AI700" s="54">
        <f t="shared" si="1203"/>
        <v>0</v>
      </c>
      <c r="AJ700" s="54">
        <f t="shared" si="1204"/>
        <v>0</v>
      </c>
      <c r="AK700" s="54">
        <f t="shared" si="1205"/>
        <v>0</v>
      </c>
      <c r="AL700" s="54">
        <f t="shared" si="1206"/>
        <v>0</v>
      </c>
      <c r="AM700" s="54">
        <f t="shared" si="1207"/>
        <v>0</v>
      </c>
      <c r="AN700" s="54">
        <f t="shared" si="1208"/>
        <v>0</v>
      </c>
      <c r="AO700" s="54">
        <f t="shared" si="1209"/>
        <v>0</v>
      </c>
      <c r="AP700" s="54">
        <f t="shared" si="1210"/>
        <v>0</v>
      </c>
      <c r="AQ700" s="54" t="e">
        <f t="shared" si="1211"/>
        <v>#DIV/0!</v>
      </c>
      <c r="AR700" s="58">
        <f t="shared" si="1212"/>
        <v>0</v>
      </c>
      <c r="AS700" s="1">
        <f t="shared" si="1213"/>
        <v>0</v>
      </c>
      <c r="AT700" s="1">
        <f t="shared" si="1214"/>
        <v>0</v>
      </c>
      <c r="AU700" s="1">
        <f t="shared" si="1215"/>
        <v>0</v>
      </c>
      <c r="AV700" s="1">
        <f t="shared" si="1216"/>
        <v>0</v>
      </c>
      <c r="AW700" s="1">
        <f t="shared" si="1217"/>
        <v>0</v>
      </c>
      <c r="AX700" s="1">
        <f t="shared" si="1218"/>
        <v>0</v>
      </c>
      <c r="AY700" s="1" t="str">
        <f t="shared" si="1149"/>
        <v/>
      </c>
      <c r="AZ700" s="1" t="b">
        <f t="shared" si="1150"/>
        <v>1</v>
      </c>
      <c r="BA700" s="1" t="str">
        <f t="shared" si="1151"/>
        <v/>
      </c>
      <c r="BB700" s="1" t="str">
        <f t="shared" si="1152"/>
        <v/>
      </c>
    </row>
    <row r="701" spans="1:54" ht="12.75" customHeight="1">
      <c r="A701" s="178"/>
      <c r="B701" s="55">
        <v>5</v>
      </c>
      <c r="C701" s="55">
        <v>5</v>
      </c>
      <c r="D701" s="54" t="e">
        <f>VLOOKUP((B701*10)+2,'Llistat de jugadors'!$W$3:$AQ$322,21,0)</f>
        <v>#N/A</v>
      </c>
      <c r="E701" s="13"/>
      <c r="F701" s="13"/>
      <c r="G701" s="13"/>
      <c r="H701" s="55">
        <f t="shared" si="1187"/>
        <v>0</v>
      </c>
      <c r="I701" s="54">
        <f t="shared" si="1188"/>
        <v>0</v>
      </c>
      <c r="J701" s="54">
        <f t="shared" si="1189"/>
        <v>0</v>
      </c>
      <c r="K701" s="54">
        <f t="shared" si="1190"/>
        <v>0</v>
      </c>
      <c r="L701" s="54">
        <f t="shared" si="1191"/>
        <v>0</v>
      </c>
      <c r="M701" s="54">
        <f t="shared" si="1192"/>
        <v>0</v>
      </c>
      <c r="N701" s="54">
        <f t="shared" si="1193"/>
        <v>0</v>
      </c>
      <c r="O701" s="54">
        <f t="shared" si="1194"/>
        <v>0</v>
      </c>
      <c r="P701" s="55">
        <v>5</v>
      </c>
      <c r="Q701" s="54" t="e">
        <f t="shared" si="1195"/>
        <v>#N/A</v>
      </c>
      <c r="R701" s="12"/>
      <c r="S701" s="12"/>
      <c r="T701" s="12"/>
      <c r="U701" s="54">
        <f t="shared" si="1196"/>
        <v>0</v>
      </c>
      <c r="V701" s="54">
        <f t="shared" si="1124"/>
        <v>0</v>
      </c>
      <c r="W701" s="54">
        <f t="shared" si="1219"/>
        <v>0</v>
      </c>
      <c r="X701" s="54">
        <f t="shared" si="1220"/>
        <v>0</v>
      </c>
      <c r="Y701" s="54">
        <f t="shared" si="1197"/>
        <v>0</v>
      </c>
      <c r="Z701" s="54">
        <f t="shared" si="1198"/>
        <v>0</v>
      </c>
      <c r="AA701" s="54">
        <f t="shared" si="1199"/>
        <v>0</v>
      </c>
      <c r="AB701" s="54">
        <f t="shared" si="1200"/>
        <v>0</v>
      </c>
      <c r="AC701" s="55">
        <v>5</v>
      </c>
      <c r="AD701" s="54" t="e">
        <f t="shared" si="1201"/>
        <v>#N/A</v>
      </c>
      <c r="AE701" s="12"/>
      <c r="AF701" s="12"/>
      <c r="AG701" s="12"/>
      <c r="AH701" s="54">
        <f t="shared" si="1202"/>
        <v>0</v>
      </c>
      <c r="AI701" s="54">
        <f t="shared" si="1203"/>
        <v>0</v>
      </c>
      <c r="AJ701" s="54">
        <f t="shared" si="1204"/>
        <v>0</v>
      </c>
      <c r="AK701" s="54">
        <f t="shared" si="1205"/>
        <v>0</v>
      </c>
      <c r="AL701" s="54">
        <f t="shared" si="1206"/>
        <v>0</v>
      </c>
      <c r="AM701" s="54">
        <f t="shared" si="1207"/>
        <v>0</v>
      </c>
      <c r="AN701" s="54">
        <f t="shared" si="1208"/>
        <v>0</v>
      </c>
      <c r="AO701" s="54">
        <f t="shared" si="1209"/>
        <v>0</v>
      </c>
      <c r="AP701" s="54">
        <f t="shared" si="1210"/>
        <v>0</v>
      </c>
      <c r="AQ701" s="54" t="e">
        <f t="shared" si="1211"/>
        <v>#DIV/0!</v>
      </c>
      <c r="AR701" s="58">
        <f t="shared" si="1212"/>
        <v>0</v>
      </c>
      <c r="AS701" s="1">
        <f t="shared" si="1213"/>
        <v>0</v>
      </c>
      <c r="AT701" s="1">
        <f t="shared" si="1214"/>
        <v>0</v>
      </c>
      <c r="AU701" s="1">
        <f t="shared" si="1215"/>
        <v>0</v>
      </c>
      <c r="AV701" s="1">
        <f t="shared" si="1216"/>
        <v>0</v>
      </c>
      <c r="AW701" s="1">
        <f t="shared" si="1217"/>
        <v>0</v>
      </c>
      <c r="AX701" s="1">
        <f t="shared" si="1218"/>
        <v>0</v>
      </c>
      <c r="AY701" s="1" t="str">
        <f t="shared" si="1149"/>
        <v/>
      </c>
      <c r="AZ701" s="1" t="b">
        <f t="shared" si="1150"/>
        <v>1</v>
      </c>
      <c r="BA701" s="1" t="str">
        <f t="shared" si="1151"/>
        <v/>
      </c>
      <c r="BB701" s="1" t="str">
        <f t="shared" si="1152"/>
        <v/>
      </c>
    </row>
    <row r="702" spans="1:54" ht="12.75" customHeight="1">
      <c r="A702" s="178"/>
      <c r="B702" s="55">
        <v>6</v>
      </c>
      <c r="C702" s="55">
        <v>6</v>
      </c>
      <c r="D702" s="54" t="e">
        <f>VLOOKUP((B702*10)+2,'Llistat de jugadors'!$W$3:$AQ$322,21,0)</f>
        <v>#N/A</v>
      </c>
      <c r="E702" s="13"/>
      <c r="F702" s="13"/>
      <c r="G702" s="13"/>
      <c r="H702" s="55">
        <f t="shared" si="1187"/>
        <v>0</v>
      </c>
      <c r="I702" s="54">
        <f t="shared" si="1188"/>
        <v>0</v>
      </c>
      <c r="J702" s="54">
        <f t="shared" si="1189"/>
        <v>0</v>
      </c>
      <c r="K702" s="54">
        <f t="shared" si="1190"/>
        <v>0</v>
      </c>
      <c r="L702" s="54">
        <f t="shared" si="1191"/>
        <v>0</v>
      </c>
      <c r="M702" s="54">
        <f t="shared" si="1192"/>
        <v>0</v>
      </c>
      <c r="N702" s="54">
        <f t="shared" si="1193"/>
        <v>0</v>
      </c>
      <c r="O702" s="54">
        <f t="shared" si="1194"/>
        <v>0</v>
      </c>
      <c r="P702" s="55">
        <v>6</v>
      </c>
      <c r="Q702" s="54" t="e">
        <f t="shared" si="1195"/>
        <v>#N/A</v>
      </c>
      <c r="R702" s="12"/>
      <c r="S702" s="12"/>
      <c r="T702" s="12"/>
      <c r="U702" s="54">
        <f t="shared" si="1196"/>
        <v>0</v>
      </c>
      <c r="V702" s="54">
        <f t="shared" si="1124"/>
        <v>0</v>
      </c>
      <c r="W702" s="54">
        <f t="shared" si="1219"/>
        <v>0</v>
      </c>
      <c r="X702" s="54">
        <f t="shared" si="1220"/>
        <v>0</v>
      </c>
      <c r="Y702" s="54">
        <f t="shared" si="1197"/>
        <v>0</v>
      </c>
      <c r="Z702" s="54">
        <f t="shared" si="1198"/>
        <v>0</v>
      </c>
      <c r="AA702" s="54">
        <f t="shared" si="1199"/>
        <v>0</v>
      </c>
      <c r="AB702" s="54">
        <f t="shared" si="1200"/>
        <v>0</v>
      </c>
      <c r="AC702" s="55">
        <v>6</v>
      </c>
      <c r="AD702" s="54" t="e">
        <f t="shared" si="1201"/>
        <v>#N/A</v>
      </c>
      <c r="AE702" s="12"/>
      <c r="AF702" s="12"/>
      <c r="AG702" s="12"/>
      <c r="AH702" s="54">
        <f t="shared" si="1202"/>
        <v>0</v>
      </c>
      <c r="AI702" s="54">
        <f t="shared" si="1203"/>
        <v>0</v>
      </c>
      <c r="AJ702" s="54">
        <f t="shared" si="1204"/>
        <v>0</v>
      </c>
      <c r="AK702" s="54">
        <f t="shared" si="1205"/>
        <v>0</v>
      </c>
      <c r="AL702" s="54">
        <f t="shared" si="1206"/>
        <v>0</v>
      </c>
      <c r="AM702" s="54">
        <f t="shared" si="1207"/>
        <v>0</v>
      </c>
      <c r="AN702" s="54">
        <f t="shared" si="1208"/>
        <v>0</v>
      </c>
      <c r="AO702" s="54">
        <f t="shared" si="1209"/>
        <v>0</v>
      </c>
      <c r="AP702" s="54">
        <f t="shared" si="1210"/>
        <v>0</v>
      </c>
      <c r="AQ702" s="54" t="e">
        <f t="shared" si="1211"/>
        <v>#DIV/0!</v>
      </c>
      <c r="AR702" s="58">
        <f t="shared" si="1212"/>
        <v>0</v>
      </c>
      <c r="AS702" s="1">
        <f t="shared" si="1213"/>
        <v>0</v>
      </c>
      <c r="AT702" s="1">
        <f t="shared" si="1214"/>
        <v>0</v>
      </c>
      <c r="AU702" s="1">
        <f t="shared" si="1215"/>
        <v>0</v>
      </c>
      <c r="AV702" s="1">
        <f t="shared" si="1216"/>
        <v>0</v>
      </c>
      <c r="AW702" s="1">
        <f t="shared" si="1217"/>
        <v>0</v>
      </c>
      <c r="AX702" s="1">
        <f t="shared" si="1218"/>
        <v>0</v>
      </c>
      <c r="AY702" s="1" t="str">
        <f t="shared" si="1149"/>
        <v/>
      </c>
      <c r="AZ702" s="1" t="b">
        <f t="shared" si="1150"/>
        <v>1</v>
      </c>
      <c r="BA702" s="1" t="str">
        <f t="shared" si="1151"/>
        <v/>
      </c>
      <c r="BB702" s="1" t="str">
        <f t="shared" si="1152"/>
        <v/>
      </c>
    </row>
    <row r="703" spans="1:54" ht="12.75" customHeight="1">
      <c r="A703" s="178"/>
      <c r="B703" s="55">
        <v>7</v>
      </c>
      <c r="C703" s="55">
        <v>7</v>
      </c>
      <c r="D703" s="54" t="e">
        <f>VLOOKUP((B703*10)+2,'Llistat de jugadors'!$W$3:$AQ$322,21,0)</f>
        <v>#N/A</v>
      </c>
      <c r="E703" s="13"/>
      <c r="F703" s="13"/>
      <c r="G703" s="13"/>
      <c r="H703" s="55">
        <f t="shared" si="1187"/>
        <v>0</v>
      </c>
      <c r="I703" s="54">
        <f t="shared" si="1188"/>
        <v>0</v>
      </c>
      <c r="J703" s="54">
        <f t="shared" si="1189"/>
        <v>0</v>
      </c>
      <c r="K703" s="54">
        <f t="shared" si="1190"/>
        <v>0</v>
      </c>
      <c r="L703" s="54">
        <f t="shared" si="1191"/>
        <v>0</v>
      </c>
      <c r="M703" s="54">
        <f t="shared" si="1192"/>
        <v>0</v>
      </c>
      <c r="N703" s="54">
        <f t="shared" si="1193"/>
        <v>0</v>
      </c>
      <c r="O703" s="54">
        <f t="shared" si="1194"/>
        <v>0</v>
      </c>
      <c r="P703" s="55">
        <v>7</v>
      </c>
      <c r="Q703" s="54" t="e">
        <f t="shared" si="1195"/>
        <v>#N/A</v>
      </c>
      <c r="R703" s="12"/>
      <c r="S703" s="12"/>
      <c r="T703" s="12"/>
      <c r="U703" s="54">
        <f t="shared" si="1196"/>
        <v>0</v>
      </c>
      <c r="V703" s="54">
        <f t="shared" si="1124"/>
        <v>0</v>
      </c>
      <c r="W703" s="54">
        <f t="shared" si="1219"/>
        <v>0</v>
      </c>
      <c r="X703" s="54">
        <f t="shared" si="1220"/>
        <v>0</v>
      </c>
      <c r="Y703" s="54">
        <f t="shared" si="1197"/>
        <v>0</v>
      </c>
      <c r="Z703" s="54">
        <f t="shared" si="1198"/>
        <v>0</v>
      </c>
      <c r="AA703" s="54">
        <f t="shared" si="1199"/>
        <v>0</v>
      </c>
      <c r="AB703" s="54">
        <f t="shared" si="1200"/>
        <v>0</v>
      </c>
      <c r="AC703" s="55">
        <v>7</v>
      </c>
      <c r="AD703" s="54" t="e">
        <f t="shared" si="1201"/>
        <v>#N/A</v>
      </c>
      <c r="AE703" s="12"/>
      <c r="AF703" s="12"/>
      <c r="AG703" s="12"/>
      <c r="AH703" s="54">
        <f t="shared" si="1202"/>
        <v>0</v>
      </c>
      <c r="AI703" s="54">
        <f t="shared" si="1203"/>
        <v>0</v>
      </c>
      <c r="AJ703" s="54">
        <f t="shared" si="1204"/>
        <v>0</v>
      </c>
      <c r="AK703" s="54">
        <f t="shared" si="1205"/>
        <v>0</v>
      </c>
      <c r="AL703" s="54">
        <f t="shared" si="1206"/>
        <v>0</v>
      </c>
      <c r="AM703" s="54">
        <f t="shared" si="1207"/>
        <v>0</v>
      </c>
      <c r="AN703" s="54">
        <f t="shared" si="1208"/>
        <v>0</v>
      </c>
      <c r="AO703" s="54">
        <f t="shared" si="1209"/>
        <v>0</v>
      </c>
      <c r="AP703" s="54">
        <f t="shared" si="1210"/>
        <v>0</v>
      </c>
      <c r="AQ703" s="54" t="e">
        <f t="shared" si="1211"/>
        <v>#DIV/0!</v>
      </c>
      <c r="AR703" s="58">
        <f t="shared" si="1212"/>
        <v>0</v>
      </c>
      <c r="AS703" s="1">
        <f t="shared" si="1213"/>
        <v>0</v>
      </c>
      <c r="AT703" s="1">
        <f t="shared" si="1214"/>
        <v>0</v>
      </c>
      <c r="AU703" s="1">
        <f t="shared" si="1215"/>
        <v>0</v>
      </c>
      <c r="AV703" s="1">
        <f t="shared" si="1216"/>
        <v>0</v>
      </c>
      <c r="AW703" s="1">
        <f t="shared" si="1217"/>
        <v>0</v>
      </c>
      <c r="AX703" s="1">
        <f t="shared" si="1218"/>
        <v>0</v>
      </c>
      <c r="AY703" s="1" t="str">
        <f t="shared" si="1149"/>
        <v/>
      </c>
      <c r="AZ703" s="1" t="b">
        <f t="shared" si="1150"/>
        <v>1</v>
      </c>
      <c r="BA703" s="1" t="str">
        <f t="shared" si="1151"/>
        <v/>
      </c>
      <c r="BB703" s="1" t="str">
        <f t="shared" si="1152"/>
        <v/>
      </c>
    </row>
    <row r="704" spans="1:54" ht="12.75" customHeight="1">
      <c r="A704" s="178"/>
      <c r="B704" s="55">
        <v>8</v>
      </c>
      <c r="C704" s="55">
        <v>8</v>
      </c>
      <c r="D704" s="54" t="e">
        <f>VLOOKUP((B704*10)+2,'Llistat de jugadors'!$W$3:$AQ$322,21,0)</f>
        <v>#N/A</v>
      </c>
      <c r="E704" s="13"/>
      <c r="F704" s="13"/>
      <c r="G704" s="13"/>
      <c r="H704" s="55">
        <f t="shared" si="1187"/>
        <v>0</v>
      </c>
      <c r="I704" s="54">
        <f t="shared" si="1188"/>
        <v>0</v>
      </c>
      <c r="J704" s="54">
        <f t="shared" si="1189"/>
        <v>0</v>
      </c>
      <c r="K704" s="54">
        <f t="shared" si="1190"/>
        <v>0</v>
      </c>
      <c r="L704" s="54">
        <f t="shared" si="1191"/>
        <v>0</v>
      </c>
      <c r="M704" s="54">
        <f t="shared" si="1192"/>
        <v>0</v>
      </c>
      <c r="N704" s="54">
        <f t="shared" si="1193"/>
        <v>0</v>
      </c>
      <c r="O704" s="54">
        <f t="shared" si="1194"/>
        <v>0</v>
      </c>
      <c r="P704" s="55">
        <v>8</v>
      </c>
      <c r="Q704" s="54" t="e">
        <f t="shared" si="1195"/>
        <v>#N/A</v>
      </c>
      <c r="R704" s="12"/>
      <c r="S704" s="12"/>
      <c r="T704" s="12"/>
      <c r="U704" s="54">
        <f t="shared" si="1196"/>
        <v>0</v>
      </c>
      <c r="V704" s="54">
        <f t="shared" si="1124"/>
        <v>0</v>
      </c>
      <c r="W704" s="54">
        <f t="shared" si="1219"/>
        <v>0</v>
      </c>
      <c r="X704" s="54">
        <f t="shared" si="1220"/>
        <v>0</v>
      </c>
      <c r="Y704" s="54">
        <f t="shared" si="1197"/>
        <v>0</v>
      </c>
      <c r="Z704" s="54">
        <f t="shared" si="1198"/>
        <v>0</v>
      </c>
      <c r="AA704" s="54">
        <f t="shared" si="1199"/>
        <v>0</v>
      </c>
      <c r="AB704" s="54">
        <f t="shared" si="1200"/>
        <v>0</v>
      </c>
      <c r="AC704" s="55">
        <v>8</v>
      </c>
      <c r="AD704" s="54" t="e">
        <f t="shared" si="1201"/>
        <v>#N/A</v>
      </c>
      <c r="AE704" s="12"/>
      <c r="AF704" s="12"/>
      <c r="AG704" s="12"/>
      <c r="AH704" s="54">
        <f t="shared" si="1202"/>
        <v>0</v>
      </c>
      <c r="AI704" s="54">
        <f t="shared" si="1203"/>
        <v>0</v>
      </c>
      <c r="AJ704" s="54">
        <f t="shared" si="1204"/>
        <v>0</v>
      </c>
      <c r="AK704" s="54">
        <f t="shared" si="1205"/>
        <v>0</v>
      </c>
      <c r="AL704" s="54">
        <f t="shared" si="1206"/>
        <v>0</v>
      </c>
      <c r="AM704" s="54">
        <f t="shared" si="1207"/>
        <v>0</v>
      </c>
      <c r="AN704" s="54">
        <f t="shared" si="1208"/>
        <v>0</v>
      </c>
      <c r="AO704" s="54">
        <f t="shared" si="1209"/>
        <v>0</v>
      </c>
      <c r="AP704" s="54">
        <f t="shared" si="1210"/>
        <v>0</v>
      </c>
      <c r="AQ704" s="54" t="e">
        <f t="shared" si="1211"/>
        <v>#DIV/0!</v>
      </c>
      <c r="AR704" s="58">
        <f t="shared" si="1212"/>
        <v>0</v>
      </c>
      <c r="AS704" s="1">
        <f t="shared" si="1213"/>
        <v>0</v>
      </c>
      <c r="AT704" s="1">
        <f t="shared" si="1214"/>
        <v>0</v>
      </c>
      <c r="AU704" s="1">
        <f t="shared" si="1215"/>
        <v>0</v>
      </c>
      <c r="AV704" s="1">
        <f t="shared" si="1216"/>
        <v>0</v>
      </c>
      <c r="AW704" s="1">
        <f t="shared" si="1217"/>
        <v>0</v>
      </c>
      <c r="AX704" s="1">
        <f t="shared" si="1218"/>
        <v>0</v>
      </c>
      <c r="AY704" s="1" t="str">
        <f t="shared" si="1149"/>
        <v/>
      </c>
      <c r="AZ704" s="1" t="b">
        <f t="shared" si="1150"/>
        <v>1</v>
      </c>
      <c r="BA704" s="1" t="str">
        <f t="shared" si="1151"/>
        <v/>
      </c>
      <c r="BB704" s="1" t="str">
        <f t="shared" si="1152"/>
        <v/>
      </c>
    </row>
    <row r="705" spans="1:54" ht="12.75" customHeight="1">
      <c r="A705" s="178"/>
      <c r="B705" s="55">
        <v>9</v>
      </c>
      <c r="C705" s="55">
        <v>9</v>
      </c>
      <c r="D705" s="54" t="e">
        <f>VLOOKUP((B705*10)+2,'Llistat de jugadors'!$W$3:$AQ$322,21,0)</f>
        <v>#N/A</v>
      </c>
      <c r="E705" s="13"/>
      <c r="F705" s="13"/>
      <c r="G705" s="13"/>
      <c r="H705" s="55">
        <f t="shared" si="1187"/>
        <v>0</v>
      </c>
      <c r="I705" s="54">
        <f t="shared" si="1188"/>
        <v>0</v>
      </c>
      <c r="J705" s="54">
        <f t="shared" si="1189"/>
        <v>0</v>
      </c>
      <c r="K705" s="54">
        <f t="shared" si="1190"/>
        <v>0</v>
      </c>
      <c r="L705" s="54">
        <f t="shared" si="1191"/>
        <v>0</v>
      </c>
      <c r="M705" s="54">
        <f t="shared" si="1192"/>
        <v>0</v>
      </c>
      <c r="N705" s="54">
        <f t="shared" si="1193"/>
        <v>0</v>
      </c>
      <c r="O705" s="54">
        <f t="shared" si="1194"/>
        <v>0</v>
      </c>
      <c r="P705" s="55">
        <v>9</v>
      </c>
      <c r="Q705" s="54" t="e">
        <f t="shared" si="1195"/>
        <v>#N/A</v>
      </c>
      <c r="R705" s="12"/>
      <c r="S705" s="12"/>
      <c r="T705" s="12"/>
      <c r="U705" s="54">
        <f t="shared" si="1196"/>
        <v>0</v>
      </c>
      <c r="V705" s="54">
        <f t="shared" si="1124"/>
        <v>0</v>
      </c>
      <c r="W705" s="54">
        <f t="shared" si="1219"/>
        <v>0</v>
      </c>
      <c r="X705" s="54">
        <f t="shared" si="1220"/>
        <v>0</v>
      </c>
      <c r="Y705" s="54">
        <f t="shared" si="1197"/>
        <v>0</v>
      </c>
      <c r="Z705" s="54">
        <f t="shared" si="1198"/>
        <v>0</v>
      </c>
      <c r="AA705" s="54">
        <f t="shared" si="1199"/>
        <v>0</v>
      </c>
      <c r="AB705" s="54">
        <f t="shared" si="1200"/>
        <v>0</v>
      </c>
      <c r="AC705" s="55">
        <v>9</v>
      </c>
      <c r="AD705" s="54" t="e">
        <f t="shared" si="1201"/>
        <v>#N/A</v>
      </c>
      <c r="AE705" s="12"/>
      <c r="AF705" s="12"/>
      <c r="AG705" s="12"/>
      <c r="AH705" s="54">
        <f t="shared" si="1202"/>
        <v>0</v>
      </c>
      <c r="AI705" s="54">
        <f t="shared" si="1203"/>
        <v>0</v>
      </c>
      <c r="AJ705" s="54">
        <f t="shared" si="1204"/>
        <v>0</v>
      </c>
      <c r="AK705" s="54">
        <f t="shared" si="1205"/>
        <v>0</v>
      </c>
      <c r="AL705" s="54">
        <f t="shared" si="1206"/>
        <v>0</v>
      </c>
      <c r="AM705" s="54">
        <f t="shared" si="1207"/>
        <v>0</v>
      </c>
      <c r="AN705" s="54">
        <f t="shared" si="1208"/>
        <v>0</v>
      </c>
      <c r="AO705" s="54">
        <f t="shared" si="1209"/>
        <v>0</v>
      </c>
      <c r="AP705" s="54">
        <f t="shared" si="1210"/>
        <v>0</v>
      </c>
      <c r="AQ705" s="54" t="e">
        <f t="shared" si="1211"/>
        <v>#DIV/0!</v>
      </c>
      <c r="AR705" s="58">
        <f t="shared" si="1212"/>
        <v>0</v>
      </c>
      <c r="AS705" s="1">
        <f t="shared" si="1213"/>
        <v>0</v>
      </c>
      <c r="AT705" s="1">
        <f t="shared" si="1214"/>
        <v>0</v>
      </c>
      <c r="AU705" s="1">
        <f t="shared" si="1215"/>
        <v>0</v>
      </c>
      <c r="AV705" s="1">
        <f t="shared" si="1216"/>
        <v>0</v>
      </c>
      <c r="AW705" s="1">
        <f t="shared" si="1217"/>
        <v>0</v>
      </c>
      <c r="AX705" s="1">
        <f t="shared" si="1218"/>
        <v>0</v>
      </c>
      <c r="AY705" s="1" t="str">
        <f t="shared" si="1149"/>
        <v/>
      </c>
      <c r="AZ705" s="1" t="b">
        <f t="shared" si="1150"/>
        <v>1</v>
      </c>
      <c r="BA705" s="1" t="str">
        <f t="shared" si="1151"/>
        <v/>
      </c>
      <c r="BB705" s="1" t="str">
        <f t="shared" si="1152"/>
        <v/>
      </c>
    </row>
    <row r="706" spans="1:54" ht="12.75" customHeight="1">
      <c r="A706" s="178"/>
      <c r="B706" s="55">
        <v>10</v>
      </c>
      <c r="C706" s="55">
        <v>10</v>
      </c>
      <c r="D706" s="54" t="e">
        <f>VLOOKUP((B706*10)+2,'Llistat de jugadors'!$W$3:$AQ$322,21,0)</f>
        <v>#N/A</v>
      </c>
      <c r="E706" s="13"/>
      <c r="F706" s="13"/>
      <c r="G706" s="13"/>
      <c r="H706" s="55">
        <f t="shared" si="1187"/>
        <v>0</v>
      </c>
      <c r="I706" s="54">
        <f t="shared" si="1188"/>
        <v>0</v>
      </c>
      <c r="J706" s="54">
        <f t="shared" si="1189"/>
        <v>0</v>
      </c>
      <c r="K706" s="54">
        <f t="shared" si="1190"/>
        <v>0</v>
      </c>
      <c r="L706" s="54">
        <f t="shared" si="1191"/>
        <v>0</v>
      </c>
      <c r="M706" s="54">
        <f t="shared" si="1192"/>
        <v>0</v>
      </c>
      <c r="N706" s="54">
        <f t="shared" si="1193"/>
        <v>0</v>
      </c>
      <c r="O706" s="54">
        <f t="shared" si="1194"/>
        <v>0</v>
      </c>
      <c r="P706" s="55">
        <v>10</v>
      </c>
      <c r="Q706" s="54" t="e">
        <f t="shared" si="1195"/>
        <v>#N/A</v>
      </c>
      <c r="R706" s="12"/>
      <c r="S706" s="12"/>
      <c r="T706" s="12"/>
      <c r="U706" s="54">
        <f t="shared" si="1196"/>
        <v>0</v>
      </c>
      <c r="V706" s="54">
        <f t="shared" si="1124"/>
        <v>0</v>
      </c>
      <c r="W706" s="54">
        <f t="shared" si="1219"/>
        <v>0</v>
      </c>
      <c r="X706" s="54">
        <f t="shared" si="1220"/>
        <v>0</v>
      </c>
      <c r="Y706" s="54">
        <f t="shared" si="1197"/>
        <v>0</v>
      </c>
      <c r="Z706" s="54">
        <f t="shared" si="1198"/>
        <v>0</v>
      </c>
      <c r="AA706" s="54">
        <f t="shared" si="1199"/>
        <v>0</v>
      </c>
      <c r="AB706" s="54">
        <f t="shared" si="1200"/>
        <v>0</v>
      </c>
      <c r="AC706" s="55">
        <v>10</v>
      </c>
      <c r="AD706" s="54" t="e">
        <f t="shared" si="1201"/>
        <v>#N/A</v>
      </c>
      <c r="AE706" s="12"/>
      <c r="AF706" s="12"/>
      <c r="AG706" s="12"/>
      <c r="AH706" s="54">
        <f t="shared" si="1202"/>
        <v>0</v>
      </c>
      <c r="AI706" s="54">
        <f t="shared" si="1203"/>
        <v>0</v>
      </c>
      <c r="AJ706" s="54">
        <f t="shared" si="1204"/>
        <v>0</v>
      </c>
      <c r="AK706" s="54">
        <f t="shared" si="1205"/>
        <v>0</v>
      </c>
      <c r="AL706" s="54">
        <f t="shared" si="1206"/>
        <v>0</v>
      </c>
      <c r="AM706" s="54">
        <f t="shared" si="1207"/>
        <v>0</v>
      </c>
      <c r="AN706" s="54">
        <f t="shared" si="1208"/>
        <v>0</v>
      </c>
      <c r="AO706" s="54">
        <f t="shared" si="1209"/>
        <v>0</v>
      </c>
      <c r="AP706" s="54">
        <f t="shared" si="1210"/>
        <v>0</v>
      </c>
      <c r="AQ706" s="54" t="e">
        <f t="shared" si="1211"/>
        <v>#DIV/0!</v>
      </c>
      <c r="AR706" s="58">
        <f t="shared" si="1212"/>
        <v>0</v>
      </c>
      <c r="AS706" s="1">
        <f t="shared" si="1213"/>
        <v>0</v>
      </c>
      <c r="AT706" s="1">
        <f t="shared" si="1214"/>
        <v>0</v>
      </c>
      <c r="AU706" s="1">
        <f t="shared" si="1215"/>
        <v>0</v>
      </c>
      <c r="AV706" s="1">
        <f t="shared" si="1216"/>
        <v>0</v>
      </c>
      <c r="AW706" s="1">
        <f t="shared" si="1217"/>
        <v>0</v>
      </c>
      <c r="AX706" s="1">
        <f t="shared" si="1218"/>
        <v>0</v>
      </c>
      <c r="AY706" s="1" t="str">
        <f t="shared" si="1149"/>
        <v/>
      </c>
      <c r="AZ706" s="1" t="b">
        <f t="shared" si="1150"/>
        <v>1</v>
      </c>
      <c r="BA706" s="1" t="str">
        <f t="shared" si="1151"/>
        <v/>
      </c>
      <c r="BB706" s="1" t="str">
        <f t="shared" si="1152"/>
        <v/>
      </c>
    </row>
    <row r="707" spans="1:54" ht="12.75" customHeight="1">
      <c r="A707" s="178"/>
      <c r="B707" s="55">
        <v>11</v>
      </c>
      <c r="C707" s="55">
        <v>11</v>
      </c>
      <c r="D707" s="54" t="e">
        <f>VLOOKUP((B707*10)+2,'Llistat de jugadors'!$W$3:$AQ$322,21,0)</f>
        <v>#N/A</v>
      </c>
      <c r="E707" s="13"/>
      <c r="F707" s="13"/>
      <c r="G707" s="13"/>
      <c r="H707" s="55">
        <f t="shared" si="1187"/>
        <v>0</v>
      </c>
      <c r="I707" s="54">
        <f t="shared" si="1188"/>
        <v>0</v>
      </c>
      <c r="J707" s="54">
        <f t="shared" si="1189"/>
        <v>0</v>
      </c>
      <c r="K707" s="54">
        <f t="shared" si="1190"/>
        <v>0</v>
      </c>
      <c r="L707" s="54">
        <f t="shared" si="1191"/>
        <v>0</v>
      </c>
      <c r="M707" s="54">
        <f t="shared" si="1192"/>
        <v>0</v>
      </c>
      <c r="N707" s="54">
        <f t="shared" si="1193"/>
        <v>0</v>
      </c>
      <c r="O707" s="54">
        <f t="shared" si="1194"/>
        <v>0</v>
      </c>
      <c r="P707" s="55">
        <v>11</v>
      </c>
      <c r="Q707" s="54" t="e">
        <f t="shared" si="1195"/>
        <v>#N/A</v>
      </c>
      <c r="R707" s="12"/>
      <c r="S707" s="12"/>
      <c r="T707" s="12"/>
      <c r="U707" s="54">
        <f t="shared" si="1196"/>
        <v>0</v>
      </c>
      <c r="V707" s="54">
        <f t="shared" si="1124"/>
        <v>0</v>
      </c>
      <c r="W707" s="54">
        <f t="shared" si="1219"/>
        <v>0</v>
      </c>
      <c r="X707" s="54">
        <f t="shared" si="1220"/>
        <v>0</v>
      </c>
      <c r="Y707" s="54">
        <f t="shared" si="1197"/>
        <v>0</v>
      </c>
      <c r="Z707" s="54">
        <f t="shared" si="1198"/>
        <v>0</v>
      </c>
      <c r="AA707" s="54">
        <f t="shared" si="1199"/>
        <v>0</v>
      </c>
      <c r="AB707" s="54">
        <f t="shared" si="1200"/>
        <v>0</v>
      </c>
      <c r="AC707" s="55">
        <v>11</v>
      </c>
      <c r="AD707" s="54" t="e">
        <f t="shared" si="1201"/>
        <v>#N/A</v>
      </c>
      <c r="AE707" s="12"/>
      <c r="AF707" s="12"/>
      <c r="AG707" s="12"/>
      <c r="AH707" s="54">
        <f t="shared" si="1202"/>
        <v>0</v>
      </c>
      <c r="AI707" s="54">
        <f t="shared" si="1203"/>
        <v>0</v>
      </c>
      <c r="AJ707" s="54">
        <f t="shared" si="1204"/>
        <v>0</v>
      </c>
      <c r="AK707" s="54">
        <f t="shared" si="1205"/>
        <v>0</v>
      </c>
      <c r="AL707" s="54">
        <f t="shared" si="1206"/>
        <v>0</v>
      </c>
      <c r="AM707" s="54">
        <f t="shared" si="1207"/>
        <v>0</v>
      </c>
      <c r="AN707" s="54">
        <f t="shared" si="1208"/>
        <v>0</v>
      </c>
      <c r="AO707" s="54">
        <f t="shared" si="1209"/>
        <v>0</v>
      </c>
      <c r="AP707" s="54">
        <f t="shared" si="1210"/>
        <v>0</v>
      </c>
      <c r="AQ707" s="54" t="e">
        <f t="shared" si="1211"/>
        <v>#DIV/0!</v>
      </c>
      <c r="AR707" s="58">
        <f t="shared" si="1212"/>
        <v>0</v>
      </c>
      <c r="AS707" s="1">
        <f t="shared" si="1213"/>
        <v>0</v>
      </c>
      <c r="AT707" s="1">
        <f t="shared" si="1214"/>
        <v>0</v>
      </c>
      <c r="AU707" s="1">
        <f t="shared" si="1215"/>
        <v>0</v>
      </c>
      <c r="AV707" s="1">
        <f t="shared" si="1216"/>
        <v>0</v>
      </c>
      <c r="AW707" s="1">
        <f t="shared" si="1217"/>
        <v>0</v>
      </c>
      <c r="AX707" s="1">
        <f t="shared" si="1218"/>
        <v>0</v>
      </c>
      <c r="AY707" s="1" t="str">
        <f t="shared" si="1149"/>
        <v/>
      </c>
      <c r="AZ707" s="1" t="b">
        <f t="shared" si="1150"/>
        <v>1</v>
      </c>
      <c r="BA707" s="1" t="str">
        <f t="shared" si="1151"/>
        <v/>
      </c>
      <c r="BB707" s="1" t="str">
        <f t="shared" si="1152"/>
        <v/>
      </c>
    </row>
    <row r="708" spans="1:54" ht="12.75" customHeight="1">
      <c r="A708" s="178"/>
      <c r="B708" s="55">
        <v>12</v>
      </c>
      <c r="C708" s="55">
        <v>12</v>
      </c>
      <c r="D708" s="54" t="e">
        <f>VLOOKUP((B708*10)+2,'Llistat de jugadors'!$W$3:$AQ$322,21,0)</f>
        <v>#N/A</v>
      </c>
      <c r="E708" s="13"/>
      <c r="F708" s="13"/>
      <c r="G708" s="13"/>
      <c r="H708" s="55">
        <f t="shared" si="1187"/>
        <v>0</v>
      </c>
      <c r="I708" s="54">
        <f t="shared" si="1188"/>
        <v>0</v>
      </c>
      <c r="J708" s="54">
        <f t="shared" si="1189"/>
        <v>0</v>
      </c>
      <c r="K708" s="54">
        <f t="shared" si="1190"/>
        <v>0</v>
      </c>
      <c r="L708" s="54">
        <f t="shared" si="1191"/>
        <v>0</v>
      </c>
      <c r="M708" s="54">
        <f t="shared" si="1192"/>
        <v>0</v>
      </c>
      <c r="N708" s="54">
        <f t="shared" si="1193"/>
        <v>0</v>
      </c>
      <c r="O708" s="54">
        <f t="shared" si="1194"/>
        <v>0</v>
      </c>
      <c r="P708" s="55">
        <v>12</v>
      </c>
      <c r="Q708" s="54" t="e">
        <f t="shared" si="1195"/>
        <v>#N/A</v>
      </c>
      <c r="R708" s="12"/>
      <c r="S708" s="12"/>
      <c r="T708" s="12"/>
      <c r="U708" s="54">
        <f t="shared" si="1196"/>
        <v>0</v>
      </c>
      <c r="V708" s="54">
        <f t="shared" si="1124"/>
        <v>0</v>
      </c>
      <c r="W708" s="54">
        <f t="shared" si="1219"/>
        <v>0</v>
      </c>
      <c r="X708" s="54">
        <f t="shared" si="1220"/>
        <v>0</v>
      </c>
      <c r="Y708" s="54">
        <f t="shared" si="1197"/>
        <v>0</v>
      </c>
      <c r="Z708" s="54">
        <f t="shared" si="1198"/>
        <v>0</v>
      </c>
      <c r="AA708" s="54">
        <f t="shared" si="1199"/>
        <v>0</v>
      </c>
      <c r="AB708" s="54">
        <f t="shared" si="1200"/>
        <v>0</v>
      </c>
      <c r="AC708" s="55">
        <v>12</v>
      </c>
      <c r="AD708" s="54" t="e">
        <f t="shared" si="1201"/>
        <v>#N/A</v>
      </c>
      <c r="AE708" s="12"/>
      <c r="AF708" s="12"/>
      <c r="AG708" s="12"/>
      <c r="AH708" s="54">
        <f t="shared" si="1202"/>
        <v>0</v>
      </c>
      <c r="AI708" s="54">
        <f t="shared" si="1203"/>
        <v>0</v>
      </c>
      <c r="AJ708" s="54">
        <f t="shared" si="1204"/>
        <v>0</v>
      </c>
      <c r="AK708" s="54">
        <f t="shared" si="1205"/>
        <v>0</v>
      </c>
      <c r="AL708" s="54">
        <f t="shared" si="1206"/>
        <v>0</v>
      </c>
      <c r="AM708" s="54">
        <f t="shared" si="1207"/>
        <v>0</v>
      </c>
      <c r="AN708" s="54">
        <f t="shared" si="1208"/>
        <v>0</v>
      </c>
      <c r="AO708" s="54">
        <f t="shared" si="1209"/>
        <v>0</v>
      </c>
      <c r="AP708" s="54">
        <f t="shared" si="1210"/>
        <v>0</v>
      </c>
      <c r="AQ708" s="54" t="e">
        <f t="shared" si="1211"/>
        <v>#DIV/0!</v>
      </c>
      <c r="AR708" s="58">
        <f t="shared" si="1212"/>
        <v>0</v>
      </c>
      <c r="AS708" s="1">
        <f t="shared" si="1213"/>
        <v>0</v>
      </c>
      <c r="AT708" s="1">
        <f t="shared" si="1214"/>
        <v>0</v>
      </c>
      <c r="AU708" s="1">
        <f t="shared" si="1215"/>
        <v>0</v>
      </c>
      <c r="AV708" s="1">
        <f t="shared" si="1216"/>
        <v>0</v>
      </c>
      <c r="AW708" s="1">
        <f t="shared" si="1217"/>
        <v>0</v>
      </c>
      <c r="AX708" s="1">
        <f t="shared" si="1218"/>
        <v>0</v>
      </c>
      <c r="AY708" s="1" t="str">
        <f t="shared" si="1149"/>
        <v/>
      </c>
      <c r="AZ708" s="1" t="b">
        <f t="shared" si="1150"/>
        <v>1</v>
      </c>
      <c r="BA708" s="1" t="str">
        <f t="shared" si="1151"/>
        <v/>
      </c>
      <c r="BB708" s="1" t="str">
        <f t="shared" si="1152"/>
        <v/>
      </c>
    </row>
    <row r="709" spans="1:54" ht="12.75" customHeight="1">
      <c r="A709" s="178"/>
      <c r="B709" s="55">
        <v>13</v>
      </c>
      <c r="C709" s="55">
        <v>13</v>
      </c>
      <c r="D709" s="54" t="e">
        <f>VLOOKUP((B709*10)+2,'Llistat de jugadors'!$W$3:$AQ$322,21,0)</f>
        <v>#N/A</v>
      </c>
      <c r="E709" s="13"/>
      <c r="F709" s="13"/>
      <c r="G709" s="13"/>
      <c r="H709" s="55">
        <f t="shared" si="1187"/>
        <v>0</v>
      </c>
      <c r="I709" s="54">
        <f t="shared" si="1188"/>
        <v>0</v>
      </c>
      <c r="J709" s="54">
        <f t="shared" si="1189"/>
        <v>0</v>
      </c>
      <c r="K709" s="54">
        <f t="shared" si="1190"/>
        <v>0</v>
      </c>
      <c r="L709" s="54">
        <f t="shared" si="1191"/>
        <v>0</v>
      </c>
      <c r="M709" s="54">
        <f t="shared" si="1192"/>
        <v>0</v>
      </c>
      <c r="N709" s="54">
        <f t="shared" si="1193"/>
        <v>0</v>
      </c>
      <c r="O709" s="54">
        <f t="shared" si="1194"/>
        <v>0</v>
      </c>
      <c r="P709" s="55">
        <v>13</v>
      </c>
      <c r="Q709" s="54" t="e">
        <f t="shared" si="1195"/>
        <v>#N/A</v>
      </c>
      <c r="R709" s="12"/>
      <c r="S709" s="12"/>
      <c r="T709" s="12"/>
      <c r="U709" s="54">
        <f t="shared" si="1196"/>
        <v>0</v>
      </c>
      <c r="V709" s="54">
        <f t="shared" si="1124"/>
        <v>0</v>
      </c>
      <c r="W709" s="54">
        <f t="shared" si="1219"/>
        <v>0</v>
      </c>
      <c r="X709" s="54">
        <f t="shared" si="1220"/>
        <v>0</v>
      </c>
      <c r="Y709" s="54">
        <f t="shared" si="1197"/>
        <v>0</v>
      </c>
      <c r="Z709" s="54">
        <f t="shared" si="1198"/>
        <v>0</v>
      </c>
      <c r="AA709" s="54">
        <f t="shared" si="1199"/>
        <v>0</v>
      </c>
      <c r="AB709" s="54">
        <f t="shared" si="1200"/>
        <v>0</v>
      </c>
      <c r="AC709" s="55">
        <v>13</v>
      </c>
      <c r="AD709" s="54" t="e">
        <f t="shared" si="1201"/>
        <v>#N/A</v>
      </c>
      <c r="AE709" s="12"/>
      <c r="AF709" s="12"/>
      <c r="AG709" s="12"/>
      <c r="AH709" s="54">
        <f t="shared" si="1202"/>
        <v>0</v>
      </c>
      <c r="AI709" s="54">
        <f t="shared" si="1203"/>
        <v>0</v>
      </c>
      <c r="AJ709" s="54">
        <f t="shared" si="1204"/>
        <v>0</v>
      </c>
      <c r="AK709" s="54">
        <f t="shared" si="1205"/>
        <v>0</v>
      </c>
      <c r="AL709" s="54">
        <f t="shared" si="1206"/>
        <v>0</v>
      </c>
      <c r="AM709" s="54">
        <f t="shared" si="1207"/>
        <v>0</v>
      </c>
      <c r="AN709" s="54">
        <f t="shared" si="1208"/>
        <v>0</v>
      </c>
      <c r="AO709" s="54">
        <f t="shared" si="1209"/>
        <v>0</v>
      </c>
      <c r="AP709" s="54">
        <f t="shared" si="1210"/>
        <v>0</v>
      </c>
      <c r="AQ709" s="54" t="e">
        <f t="shared" si="1211"/>
        <v>#DIV/0!</v>
      </c>
      <c r="AR709" s="58">
        <f t="shared" si="1212"/>
        <v>0</v>
      </c>
      <c r="AS709" s="1">
        <f t="shared" si="1213"/>
        <v>0</v>
      </c>
      <c r="AT709" s="1">
        <f t="shared" si="1214"/>
        <v>0</v>
      </c>
      <c r="AU709" s="1">
        <f t="shared" si="1215"/>
        <v>0</v>
      </c>
      <c r="AV709" s="1">
        <f t="shared" si="1216"/>
        <v>0</v>
      </c>
      <c r="AW709" s="1">
        <f t="shared" si="1217"/>
        <v>0</v>
      </c>
      <c r="AX709" s="1">
        <f t="shared" si="1218"/>
        <v>0</v>
      </c>
      <c r="AY709" s="1" t="str">
        <f t="shared" si="1149"/>
        <v/>
      </c>
      <c r="AZ709" s="1" t="b">
        <f t="shared" si="1150"/>
        <v>1</v>
      </c>
      <c r="BA709" s="1" t="str">
        <f t="shared" si="1151"/>
        <v/>
      </c>
      <c r="BB709" s="1" t="str">
        <f t="shared" si="1152"/>
        <v/>
      </c>
    </row>
    <row r="710" spans="1:54" ht="12.75" customHeight="1">
      <c r="A710" s="178"/>
      <c r="B710" s="55">
        <v>14</v>
      </c>
      <c r="C710" s="55">
        <v>14</v>
      </c>
      <c r="D710" s="54" t="e">
        <f>VLOOKUP((B710*10)+2,'Llistat de jugadors'!$W$3:$AQ$322,21,0)</f>
        <v>#N/A</v>
      </c>
      <c r="E710" s="13"/>
      <c r="F710" s="13"/>
      <c r="G710" s="13"/>
      <c r="H710" s="55">
        <f t="shared" si="1187"/>
        <v>0</v>
      </c>
      <c r="I710" s="54">
        <f t="shared" si="1188"/>
        <v>0</v>
      </c>
      <c r="J710" s="54">
        <f t="shared" si="1189"/>
        <v>0</v>
      </c>
      <c r="K710" s="54">
        <f t="shared" si="1190"/>
        <v>0</v>
      </c>
      <c r="L710" s="54">
        <f t="shared" si="1191"/>
        <v>0</v>
      </c>
      <c r="M710" s="54">
        <f t="shared" si="1192"/>
        <v>0</v>
      </c>
      <c r="N710" s="54">
        <f t="shared" si="1193"/>
        <v>0</v>
      </c>
      <c r="O710" s="54">
        <f t="shared" si="1194"/>
        <v>0</v>
      </c>
      <c r="P710" s="55">
        <v>14</v>
      </c>
      <c r="Q710" s="54" t="e">
        <f t="shared" si="1195"/>
        <v>#N/A</v>
      </c>
      <c r="R710" s="12"/>
      <c r="S710" s="12"/>
      <c r="T710" s="12"/>
      <c r="U710" s="54">
        <f t="shared" si="1196"/>
        <v>0</v>
      </c>
      <c r="V710" s="54">
        <f t="shared" si="1124"/>
        <v>0</v>
      </c>
      <c r="W710" s="54">
        <f t="shared" si="1219"/>
        <v>0</v>
      </c>
      <c r="X710" s="54">
        <f t="shared" si="1220"/>
        <v>0</v>
      </c>
      <c r="Y710" s="54">
        <f t="shared" si="1197"/>
        <v>0</v>
      </c>
      <c r="Z710" s="54">
        <f t="shared" si="1198"/>
        <v>0</v>
      </c>
      <c r="AA710" s="54">
        <f t="shared" si="1199"/>
        <v>0</v>
      </c>
      <c r="AB710" s="54">
        <f t="shared" si="1200"/>
        <v>0</v>
      </c>
      <c r="AC710" s="55">
        <v>14</v>
      </c>
      <c r="AD710" s="54" t="e">
        <f t="shared" si="1201"/>
        <v>#N/A</v>
      </c>
      <c r="AE710" s="12"/>
      <c r="AF710" s="12"/>
      <c r="AG710" s="12"/>
      <c r="AH710" s="54">
        <f t="shared" si="1202"/>
        <v>0</v>
      </c>
      <c r="AI710" s="54">
        <f t="shared" si="1203"/>
        <v>0</v>
      </c>
      <c r="AJ710" s="54">
        <f t="shared" si="1204"/>
        <v>0</v>
      </c>
      <c r="AK710" s="54">
        <f t="shared" si="1205"/>
        <v>0</v>
      </c>
      <c r="AL710" s="54">
        <f t="shared" si="1206"/>
        <v>0</v>
      </c>
      <c r="AM710" s="54">
        <f t="shared" si="1207"/>
        <v>0</v>
      </c>
      <c r="AN710" s="54">
        <f t="shared" si="1208"/>
        <v>0</v>
      </c>
      <c r="AO710" s="54">
        <f t="shared" si="1209"/>
        <v>0</v>
      </c>
      <c r="AP710" s="54">
        <f t="shared" si="1210"/>
        <v>0</v>
      </c>
      <c r="AQ710" s="54" t="e">
        <f t="shared" si="1211"/>
        <v>#DIV/0!</v>
      </c>
      <c r="AR710" s="58">
        <f t="shared" si="1212"/>
        <v>0</v>
      </c>
      <c r="AS710" s="1">
        <f t="shared" si="1213"/>
        <v>0</v>
      </c>
      <c r="AT710" s="1">
        <f t="shared" si="1214"/>
        <v>0</v>
      </c>
      <c r="AU710" s="1">
        <f t="shared" si="1215"/>
        <v>0</v>
      </c>
      <c r="AV710" s="1">
        <f t="shared" si="1216"/>
        <v>0</v>
      </c>
      <c r="AW710" s="1">
        <f t="shared" si="1217"/>
        <v>0</v>
      </c>
      <c r="AX710" s="1">
        <f t="shared" si="1218"/>
        <v>0</v>
      </c>
      <c r="AY710" s="1" t="str">
        <f t="shared" si="1149"/>
        <v/>
      </c>
      <c r="AZ710" s="1" t="b">
        <f t="shared" si="1150"/>
        <v>1</v>
      </c>
      <c r="BA710" s="1" t="str">
        <f t="shared" si="1151"/>
        <v/>
      </c>
      <c r="BB710" s="1" t="str">
        <f t="shared" si="1152"/>
        <v/>
      </c>
    </row>
    <row r="711" spans="1:54" ht="12.75" customHeight="1">
      <c r="A711" s="178"/>
      <c r="B711" s="55">
        <v>15</v>
      </c>
      <c r="C711" s="55">
        <v>15</v>
      </c>
      <c r="D711" s="54" t="e">
        <f>VLOOKUP((B711*10)+2,'Llistat de jugadors'!$W$3:$AQ$322,21,0)</f>
        <v>#N/A</v>
      </c>
      <c r="E711" s="13"/>
      <c r="F711" s="13"/>
      <c r="G711" s="13"/>
      <c r="H711" s="55">
        <f t="shared" si="1187"/>
        <v>0</v>
      </c>
      <c r="I711" s="54">
        <f t="shared" si="1188"/>
        <v>0</v>
      </c>
      <c r="J711" s="54">
        <f t="shared" si="1189"/>
        <v>0</v>
      </c>
      <c r="K711" s="54">
        <f t="shared" si="1190"/>
        <v>0</v>
      </c>
      <c r="L711" s="54">
        <f t="shared" si="1191"/>
        <v>0</v>
      </c>
      <c r="M711" s="54">
        <f t="shared" si="1192"/>
        <v>0</v>
      </c>
      <c r="N711" s="54">
        <f t="shared" si="1193"/>
        <v>0</v>
      </c>
      <c r="O711" s="54">
        <f t="shared" si="1194"/>
        <v>0</v>
      </c>
      <c r="P711" s="55">
        <v>15</v>
      </c>
      <c r="Q711" s="54" t="e">
        <f t="shared" si="1195"/>
        <v>#N/A</v>
      </c>
      <c r="R711" s="12"/>
      <c r="S711" s="12"/>
      <c r="T711" s="12"/>
      <c r="U711" s="54">
        <f t="shared" si="1196"/>
        <v>0</v>
      </c>
      <c r="V711" s="54">
        <f t="shared" si="1124"/>
        <v>0</v>
      </c>
      <c r="W711" s="54">
        <f t="shared" si="1219"/>
        <v>0</v>
      </c>
      <c r="X711" s="54">
        <f t="shared" si="1220"/>
        <v>0</v>
      </c>
      <c r="Y711" s="54">
        <f t="shared" si="1197"/>
        <v>0</v>
      </c>
      <c r="Z711" s="54">
        <f t="shared" si="1198"/>
        <v>0</v>
      </c>
      <c r="AA711" s="54">
        <f t="shared" si="1199"/>
        <v>0</v>
      </c>
      <c r="AB711" s="54">
        <f t="shared" si="1200"/>
        <v>0</v>
      </c>
      <c r="AC711" s="55">
        <v>15</v>
      </c>
      <c r="AD711" s="54" t="e">
        <f t="shared" si="1201"/>
        <v>#N/A</v>
      </c>
      <c r="AE711" s="12"/>
      <c r="AF711" s="12"/>
      <c r="AG711" s="12"/>
      <c r="AH711" s="54">
        <f t="shared" si="1202"/>
        <v>0</v>
      </c>
      <c r="AI711" s="54">
        <f t="shared" si="1203"/>
        <v>0</v>
      </c>
      <c r="AJ711" s="54">
        <f t="shared" si="1204"/>
        <v>0</v>
      </c>
      <c r="AK711" s="54">
        <f t="shared" si="1205"/>
        <v>0</v>
      </c>
      <c r="AL711" s="54">
        <f t="shared" si="1206"/>
        <v>0</v>
      </c>
      <c r="AM711" s="54">
        <f t="shared" si="1207"/>
        <v>0</v>
      </c>
      <c r="AN711" s="54">
        <f t="shared" si="1208"/>
        <v>0</v>
      </c>
      <c r="AO711" s="54">
        <f t="shared" si="1209"/>
        <v>0</v>
      </c>
      <c r="AP711" s="54">
        <f t="shared" si="1210"/>
        <v>0</v>
      </c>
      <c r="AQ711" s="54" t="e">
        <f t="shared" si="1211"/>
        <v>#DIV/0!</v>
      </c>
      <c r="AR711" s="58">
        <f t="shared" si="1212"/>
        <v>0</v>
      </c>
      <c r="AS711" s="1">
        <f t="shared" si="1213"/>
        <v>0</v>
      </c>
      <c r="AT711" s="1">
        <f t="shared" si="1214"/>
        <v>0</v>
      </c>
      <c r="AU711" s="1">
        <f t="shared" si="1215"/>
        <v>0</v>
      </c>
      <c r="AV711" s="1">
        <f t="shared" si="1216"/>
        <v>0</v>
      </c>
      <c r="AW711" s="1">
        <f t="shared" si="1217"/>
        <v>0</v>
      </c>
      <c r="AX711" s="1">
        <f t="shared" si="1218"/>
        <v>0</v>
      </c>
      <c r="AY711" s="1" t="str">
        <f t="shared" si="1149"/>
        <v/>
      </c>
      <c r="AZ711" s="1" t="b">
        <f t="shared" si="1150"/>
        <v>1</v>
      </c>
      <c r="BA711" s="1" t="str">
        <f t="shared" si="1151"/>
        <v/>
      </c>
      <c r="BB711" s="1" t="str">
        <f t="shared" si="1152"/>
        <v/>
      </c>
    </row>
    <row r="712" spans="1:54" ht="12.75" customHeight="1">
      <c r="A712" s="178"/>
      <c r="B712" s="55">
        <v>16</v>
      </c>
      <c r="C712" s="55">
        <v>16</v>
      </c>
      <c r="D712" s="54" t="e">
        <f>VLOOKUP((B712*10)+2,'Llistat de jugadors'!$W$3:$AQ$322,21,0)</f>
        <v>#N/A</v>
      </c>
      <c r="E712" s="13"/>
      <c r="F712" s="13"/>
      <c r="G712" s="13"/>
      <c r="H712" s="55">
        <f t="shared" si="1187"/>
        <v>0</v>
      </c>
      <c r="I712" s="54">
        <f t="shared" si="1188"/>
        <v>0</v>
      </c>
      <c r="J712" s="54">
        <f t="shared" si="1189"/>
        <v>0</v>
      </c>
      <c r="K712" s="54">
        <f t="shared" si="1190"/>
        <v>0</v>
      </c>
      <c r="L712" s="54">
        <f t="shared" si="1191"/>
        <v>0</v>
      </c>
      <c r="M712" s="54">
        <f t="shared" si="1192"/>
        <v>0</v>
      </c>
      <c r="N712" s="54">
        <f t="shared" si="1193"/>
        <v>0</v>
      </c>
      <c r="O712" s="54">
        <f t="shared" si="1194"/>
        <v>0</v>
      </c>
      <c r="P712" s="55">
        <v>16</v>
      </c>
      <c r="Q712" s="54" t="e">
        <f t="shared" si="1195"/>
        <v>#N/A</v>
      </c>
      <c r="R712" s="12"/>
      <c r="S712" s="12"/>
      <c r="T712" s="12"/>
      <c r="U712" s="54">
        <f t="shared" si="1196"/>
        <v>0</v>
      </c>
      <c r="V712" s="54">
        <f t="shared" si="1124"/>
        <v>0</v>
      </c>
      <c r="W712" s="54">
        <f t="shared" si="1219"/>
        <v>0</v>
      </c>
      <c r="X712" s="54">
        <f t="shared" si="1220"/>
        <v>0</v>
      </c>
      <c r="Y712" s="54">
        <f t="shared" si="1197"/>
        <v>0</v>
      </c>
      <c r="Z712" s="54">
        <f t="shared" si="1198"/>
        <v>0</v>
      </c>
      <c r="AA712" s="54">
        <f t="shared" si="1199"/>
        <v>0</v>
      </c>
      <c r="AB712" s="54">
        <f t="shared" si="1200"/>
        <v>0</v>
      </c>
      <c r="AC712" s="55">
        <v>16</v>
      </c>
      <c r="AD712" s="54" t="e">
        <f t="shared" si="1201"/>
        <v>#N/A</v>
      </c>
      <c r="AE712" s="12"/>
      <c r="AF712" s="12"/>
      <c r="AG712" s="12"/>
      <c r="AH712" s="54">
        <f t="shared" si="1202"/>
        <v>0</v>
      </c>
      <c r="AI712" s="54">
        <f t="shared" si="1203"/>
        <v>0</v>
      </c>
      <c r="AJ712" s="54">
        <f t="shared" si="1204"/>
        <v>0</v>
      </c>
      <c r="AK712" s="54">
        <f t="shared" si="1205"/>
        <v>0</v>
      </c>
      <c r="AL712" s="54">
        <f t="shared" si="1206"/>
        <v>0</v>
      </c>
      <c r="AM712" s="54">
        <f t="shared" si="1207"/>
        <v>0</v>
      </c>
      <c r="AN712" s="54">
        <f t="shared" si="1208"/>
        <v>0</v>
      </c>
      <c r="AO712" s="54">
        <f t="shared" si="1209"/>
        <v>0</v>
      </c>
      <c r="AP712" s="54">
        <f t="shared" si="1210"/>
        <v>0</v>
      </c>
      <c r="AQ712" s="54" t="e">
        <f t="shared" si="1211"/>
        <v>#DIV/0!</v>
      </c>
      <c r="AR712" s="58">
        <f t="shared" si="1212"/>
        <v>0</v>
      </c>
      <c r="AS712" s="1">
        <f t="shared" si="1213"/>
        <v>0</v>
      </c>
      <c r="AT712" s="1">
        <f t="shared" si="1214"/>
        <v>0</v>
      </c>
      <c r="AU712" s="1">
        <f t="shared" si="1215"/>
        <v>0</v>
      </c>
      <c r="AV712" s="1">
        <f t="shared" si="1216"/>
        <v>0</v>
      </c>
      <c r="AW712" s="1">
        <f t="shared" si="1217"/>
        <v>0</v>
      </c>
      <c r="AX712" s="1">
        <f t="shared" si="1218"/>
        <v>0</v>
      </c>
      <c r="AY712" s="1" t="str">
        <f t="shared" si="1149"/>
        <v/>
      </c>
      <c r="AZ712" s="1" t="b">
        <f t="shared" si="1150"/>
        <v>1</v>
      </c>
      <c r="BA712" s="1" t="str">
        <f t="shared" si="1151"/>
        <v/>
      </c>
      <c r="BB712" s="1" t="str">
        <f t="shared" si="1152"/>
        <v/>
      </c>
    </row>
    <row r="713" spans="1:54" ht="12.75" customHeight="1">
      <c r="A713" s="178"/>
      <c r="B713" s="55">
        <v>17</v>
      </c>
      <c r="C713" s="55">
        <v>17</v>
      </c>
      <c r="D713" s="54" t="e">
        <f>VLOOKUP((B713*10)+2,'Llistat de jugadors'!$W$3:$AQ$322,21,0)</f>
        <v>#N/A</v>
      </c>
      <c r="E713" s="13"/>
      <c r="F713" s="13"/>
      <c r="G713" s="13"/>
      <c r="H713" s="55">
        <f t="shared" si="1187"/>
        <v>0</v>
      </c>
      <c r="I713" s="54">
        <f t="shared" si="1188"/>
        <v>0</v>
      </c>
      <c r="J713" s="54">
        <f t="shared" si="1189"/>
        <v>0</v>
      </c>
      <c r="K713" s="54">
        <f t="shared" si="1190"/>
        <v>0</v>
      </c>
      <c r="L713" s="54">
        <f t="shared" si="1191"/>
        <v>0</v>
      </c>
      <c r="M713" s="54">
        <f t="shared" si="1192"/>
        <v>0</v>
      </c>
      <c r="N713" s="54">
        <f t="shared" si="1193"/>
        <v>0</v>
      </c>
      <c r="O713" s="54">
        <f t="shared" si="1194"/>
        <v>0</v>
      </c>
      <c r="P713" s="55">
        <v>17</v>
      </c>
      <c r="Q713" s="54" t="e">
        <f t="shared" si="1195"/>
        <v>#N/A</v>
      </c>
      <c r="R713" s="12"/>
      <c r="S713" s="12"/>
      <c r="T713" s="12"/>
      <c r="U713" s="54">
        <f t="shared" si="1196"/>
        <v>0</v>
      </c>
      <c r="V713" s="54">
        <f t="shared" si="1124"/>
        <v>0</v>
      </c>
      <c r="W713" s="54">
        <f t="shared" si="1219"/>
        <v>0</v>
      </c>
      <c r="X713" s="54">
        <f t="shared" si="1220"/>
        <v>0</v>
      </c>
      <c r="Y713" s="54">
        <f t="shared" si="1197"/>
        <v>0</v>
      </c>
      <c r="Z713" s="54">
        <f t="shared" si="1198"/>
        <v>0</v>
      </c>
      <c r="AA713" s="54">
        <f t="shared" si="1199"/>
        <v>0</v>
      </c>
      <c r="AB713" s="54">
        <f t="shared" si="1200"/>
        <v>0</v>
      </c>
      <c r="AC713" s="55">
        <v>17</v>
      </c>
      <c r="AD713" s="54" t="e">
        <f t="shared" si="1201"/>
        <v>#N/A</v>
      </c>
      <c r="AE713" s="12"/>
      <c r="AF713" s="12"/>
      <c r="AG713" s="12"/>
      <c r="AH713" s="54">
        <f t="shared" si="1202"/>
        <v>0</v>
      </c>
      <c r="AI713" s="54">
        <f t="shared" si="1203"/>
        <v>0</v>
      </c>
      <c r="AJ713" s="54">
        <f t="shared" si="1204"/>
        <v>0</v>
      </c>
      <c r="AK713" s="54">
        <f t="shared" si="1205"/>
        <v>0</v>
      </c>
      <c r="AL713" s="54">
        <f t="shared" si="1206"/>
        <v>0</v>
      </c>
      <c r="AM713" s="54">
        <f t="shared" si="1207"/>
        <v>0</v>
      </c>
      <c r="AN713" s="54">
        <f t="shared" si="1208"/>
        <v>0</v>
      </c>
      <c r="AO713" s="54">
        <f t="shared" si="1209"/>
        <v>0</v>
      </c>
      <c r="AP713" s="54">
        <f t="shared" si="1210"/>
        <v>0</v>
      </c>
      <c r="AQ713" s="54" t="e">
        <f t="shared" si="1211"/>
        <v>#DIV/0!</v>
      </c>
      <c r="AR713" s="58">
        <f t="shared" si="1212"/>
        <v>0</v>
      </c>
      <c r="AS713" s="1">
        <f t="shared" si="1213"/>
        <v>0</v>
      </c>
      <c r="AT713" s="1">
        <f t="shared" si="1214"/>
        <v>0</v>
      </c>
      <c r="AU713" s="1">
        <f t="shared" si="1215"/>
        <v>0</v>
      </c>
      <c r="AV713" s="1">
        <f t="shared" si="1216"/>
        <v>0</v>
      </c>
      <c r="AW713" s="1">
        <f t="shared" si="1217"/>
        <v>0</v>
      </c>
      <c r="AX713" s="1">
        <f t="shared" si="1218"/>
        <v>0</v>
      </c>
      <c r="AY713" s="1" t="str">
        <f t="shared" si="1149"/>
        <v/>
      </c>
      <c r="AZ713" s="1" t="b">
        <f t="shared" si="1150"/>
        <v>1</v>
      </c>
      <c r="BA713" s="1" t="str">
        <f t="shared" si="1151"/>
        <v/>
      </c>
      <c r="BB713" s="1" t="str">
        <f t="shared" si="1152"/>
        <v/>
      </c>
    </row>
    <row r="714" spans="1:54" ht="12.75" customHeight="1">
      <c r="A714" s="178"/>
      <c r="B714" s="55">
        <v>18</v>
      </c>
      <c r="C714" s="55">
        <v>18</v>
      </c>
      <c r="D714" s="54" t="e">
        <f>VLOOKUP((B714*10)+2,'Llistat de jugadors'!$W$3:$AQ$322,21,0)</f>
        <v>#N/A</v>
      </c>
      <c r="E714" s="13"/>
      <c r="F714" s="13"/>
      <c r="G714" s="13"/>
      <c r="H714" s="55">
        <f t="shared" si="1187"/>
        <v>0</v>
      </c>
      <c r="I714" s="54">
        <f t="shared" si="1188"/>
        <v>0</v>
      </c>
      <c r="J714" s="54">
        <f t="shared" si="1189"/>
        <v>0</v>
      </c>
      <c r="K714" s="54">
        <f t="shared" si="1190"/>
        <v>0</v>
      </c>
      <c r="L714" s="54">
        <f t="shared" si="1191"/>
        <v>0</v>
      </c>
      <c r="M714" s="54">
        <f t="shared" si="1192"/>
        <v>0</v>
      </c>
      <c r="N714" s="54">
        <f t="shared" si="1193"/>
        <v>0</v>
      </c>
      <c r="O714" s="54">
        <f t="shared" si="1194"/>
        <v>0</v>
      </c>
      <c r="P714" s="55">
        <v>18</v>
      </c>
      <c r="Q714" s="54" t="e">
        <f t="shared" si="1195"/>
        <v>#N/A</v>
      </c>
      <c r="R714" s="12"/>
      <c r="S714" s="12"/>
      <c r="T714" s="12"/>
      <c r="U714" s="54">
        <f t="shared" si="1196"/>
        <v>0</v>
      </c>
      <c r="V714" s="54">
        <f t="shared" si="1124"/>
        <v>0</v>
      </c>
      <c r="W714" s="54">
        <f t="shared" si="1219"/>
        <v>0</v>
      </c>
      <c r="X714" s="54">
        <f t="shared" si="1220"/>
        <v>0</v>
      </c>
      <c r="Y714" s="54">
        <f t="shared" si="1197"/>
        <v>0</v>
      </c>
      <c r="Z714" s="54">
        <f t="shared" si="1198"/>
        <v>0</v>
      </c>
      <c r="AA714" s="54">
        <f t="shared" si="1199"/>
        <v>0</v>
      </c>
      <c r="AB714" s="54">
        <f t="shared" si="1200"/>
        <v>0</v>
      </c>
      <c r="AC714" s="55">
        <v>18</v>
      </c>
      <c r="AD714" s="54" t="e">
        <f t="shared" si="1201"/>
        <v>#N/A</v>
      </c>
      <c r="AE714" s="12"/>
      <c r="AF714" s="12"/>
      <c r="AG714" s="12"/>
      <c r="AH714" s="54">
        <f t="shared" si="1202"/>
        <v>0</v>
      </c>
      <c r="AI714" s="54">
        <f t="shared" si="1203"/>
        <v>0</v>
      </c>
      <c r="AJ714" s="54">
        <f t="shared" si="1204"/>
        <v>0</v>
      </c>
      <c r="AK714" s="54">
        <f t="shared" si="1205"/>
        <v>0</v>
      </c>
      <c r="AL714" s="54">
        <f t="shared" si="1206"/>
        <v>0</v>
      </c>
      <c r="AM714" s="54">
        <f t="shared" si="1207"/>
        <v>0</v>
      </c>
      <c r="AN714" s="54">
        <f t="shared" si="1208"/>
        <v>0</v>
      </c>
      <c r="AO714" s="54">
        <f t="shared" si="1209"/>
        <v>0</v>
      </c>
      <c r="AP714" s="54">
        <f t="shared" si="1210"/>
        <v>0</v>
      </c>
      <c r="AQ714" s="54" t="e">
        <f t="shared" si="1211"/>
        <v>#DIV/0!</v>
      </c>
      <c r="AR714" s="58">
        <f t="shared" si="1212"/>
        <v>0</v>
      </c>
      <c r="AS714" s="1">
        <f t="shared" si="1213"/>
        <v>0</v>
      </c>
      <c r="AT714" s="1">
        <f t="shared" si="1214"/>
        <v>0</v>
      </c>
      <c r="AU714" s="1">
        <f t="shared" si="1215"/>
        <v>0</v>
      </c>
      <c r="AV714" s="1">
        <f t="shared" si="1216"/>
        <v>0</v>
      </c>
      <c r="AW714" s="1">
        <f t="shared" si="1217"/>
        <v>0</v>
      </c>
      <c r="AX714" s="1">
        <f t="shared" si="1218"/>
        <v>0</v>
      </c>
      <c r="AY714" s="1" t="str">
        <f t="shared" si="1149"/>
        <v/>
      </c>
      <c r="AZ714" s="1" t="b">
        <f t="shared" si="1150"/>
        <v>1</v>
      </c>
      <c r="BA714" s="1" t="str">
        <f t="shared" si="1151"/>
        <v/>
      </c>
      <c r="BB714" s="1" t="str">
        <f t="shared" si="1152"/>
        <v/>
      </c>
    </row>
    <row r="715" spans="1:54" ht="12.75" customHeight="1">
      <c r="A715" s="178"/>
      <c r="B715" s="55">
        <v>19</v>
      </c>
      <c r="C715" s="55">
        <v>1</v>
      </c>
      <c r="D715" s="54" t="e">
        <f>VLOOKUP((B715*10)+2,'Llistat de jugadors'!$W$3:$AQ$322,21,0)</f>
        <v>#N/A</v>
      </c>
      <c r="E715" s="13"/>
      <c r="F715" s="13"/>
      <c r="G715" s="13"/>
      <c r="H715" s="55">
        <f t="shared" si="1187"/>
        <v>0</v>
      </c>
      <c r="I715" s="54">
        <f t="shared" si="1188"/>
        <v>0</v>
      </c>
      <c r="J715" s="54">
        <f t="shared" si="1189"/>
        <v>0</v>
      </c>
      <c r="K715" s="54">
        <f t="shared" si="1190"/>
        <v>0</v>
      </c>
      <c r="L715" s="54">
        <f t="shared" si="1191"/>
        <v>0</v>
      </c>
      <c r="M715" s="54">
        <f t="shared" si="1192"/>
        <v>0</v>
      </c>
      <c r="N715" s="54">
        <f t="shared" si="1193"/>
        <v>0</v>
      </c>
      <c r="O715" s="54">
        <f t="shared" si="1194"/>
        <v>0</v>
      </c>
      <c r="P715" s="55">
        <v>19</v>
      </c>
      <c r="Q715" s="54" t="e">
        <f t="shared" si="1195"/>
        <v>#N/A</v>
      </c>
      <c r="R715" s="12"/>
      <c r="S715" s="12"/>
      <c r="T715" s="12"/>
      <c r="U715" s="54">
        <f t="shared" si="1196"/>
        <v>0</v>
      </c>
      <c r="V715" s="54">
        <f t="shared" si="1124"/>
        <v>0</v>
      </c>
      <c r="W715" s="54">
        <f t="shared" si="1219"/>
        <v>0</v>
      </c>
      <c r="X715" s="54">
        <f t="shared" si="1220"/>
        <v>0</v>
      </c>
      <c r="Y715" s="54">
        <f t="shared" si="1197"/>
        <v>0</v>
      </c>
      <c r="Z715" s="54">
        <f t="shared" si="1198"/>
        <v>0</v>
      </c>
      <c r="AA715" s="54">
        <f t="shared" si="1199"/>
        <v>0</v>
      </c>
      <c r="AB715" s="54">
        <f t="shared" si="1200"/>
        <v>0</v>
      </c>
      <c r="AC715" s="55">
        <v>19</v>
      </c>
      <c r="AD715" s="54" t="e">
        <f t="shared" si="1201"/>
        <v>#N/A</v>
      </c>
      <c r="AE715" s="12"/>
      <c r="AF715" s="12"/>
      <c r="AG715" s="12"/>
      <c r="AH715" s="54">
        <f t="shared" si="1202"/>
        <v>0</v>
      </c>
      <c r="AI715" s="54">
        <f t="shared" si="1203"/>
        <v>0</v>
      </c>
      <c r="AJ715" s="54">
        <f t="shared" si="1204"/>
        <v>0</v>
      </c>
      <c r="AK715" s="54">
        <f t="shared" si="1205"/>
        <v>0</v>
      </c>
      <c r="AL715" s="54">
        <f t="shared" si="1206"/>
        <v>0</v>
      </c>
      <c r="AM715" s="54">
        <f t="shared" si="1207"/>
        <v>0</v>
      </c>
      <c r="AN715" s="54">
        <f t="shared" si="1208"/>
        <v>0</v>
      </c>
      <c r="AO715" s="54">
        <f t="shared" si="1209"/>
        <v>0</v>
      </c>
      <c r="AP715" s="54">
        <f t="shared" si="1210"/>
        <v>0</v>
      </c>
      <c r="AQ715" s="54" t="e">
        <f t="shared" si="1211"/>
        <v>#DIV/0!</v>
      </c>
      <c r="AR715" s="58">
        <f t="shared" si="1212"/>
        <v>0</v>
      </c>
      <c r="AS715" s="1">
        <f t="shared" si="1213"/>
        <v>0</v>
      </c>
      <c r="AT715" s="1">
        <f t="shared" si="1214"/>
        <v>0</v>
      </c>
      <c r="AU715" s="1">
        <f t="shared" si="1215"/>
        <v>0</v>
      </c>
      <c r="AV715" s="1">
        <f t="shared" si="1216"/>
        <v>0</v>
      </c>
      <c r="AW715" s="1">
        <f t="shared" si="1217"/>
        <v>0</v>
      </c>
      <c r="AX715" s="1">
        <f t="shared" si="1218"/>
        <v>0</v>
      </c>
      <c r="AY715" s="1" t="str">
        <f t="shared" si="1149"/>
        <v/>
      </c>
      <c r="AZ715" s="1" t="b">
        <f t="shared" si="1150"/>
        <v>1</v>
      </c>
      <c r="BA715" s="1" t="str">
        <f t="shared" si="1151"/>
        <v/>
      </c>
      <c r="BB715" s="1" t="str">
        <f t="shared" si="1152"/>
        <v/>
      </c>
    </row>
    <row r="716" spans="1:54">
      <c r="A716" s="178"/>
      <c r="B716" s="55">
        <v>20</v>
      </c>
      <c r="C716" s="55">
        <v>2</v>
      </c>
      <c r="D716" s="54" t="e">
        <f>VLOOKUP((B716*10)+2,'Llistat de jugadors'!$W$3:$AQ$322,21,0)</f>
        <v>#N/A</v>
      </c>
      <c r="E716" s="13"/>
      <c r="F716" s="13"/>
      <c r="G716" s="13"/>
      <c r="H716" s="55">
        <f t="shared" si="1187"/>
        <v>0</v>
      </c>
      <c r="I716" s="54">
        <f t="shared" si="1188"/>
        <v>0</v>
      </c>
      <c r="J716" s="54">
        <f t="shared" si="1189"/>
        <v>0</v>
      </c>
      <c r="K716" s="54">
        <f t="shared" si="1190"/>
        <v>0</v>
      </c>
      <c r="L716" s="54">
        <f t="shared" si="1191"/>
        <v>0</v>
      </c>
      <c r="M716" s="54">
        <f t="shared" si="1192"/>
        <v>0</v>
      </c>
      <c r="N716" s="54">
        <f t="shared" si="1193"/>
        <v>0</v>
      </c>
      <c r="O716" s="54">
        <f t="shared" si="1194"/>
        <v>0</v>
      </c>
      <c r="P716" s="55">
        <v>20</v>
      </c>
      <c r="Q716" s="54" t="e">
        <f t="shared" si="1195"/>
        <v>#N/A</v>
      </c>
      <c r="R716" s="12"/>
      <c r="S716" s="12"/>
      <c r="T716" s="12"/>
      <c r="U716" s="54">
        <f t="shared" si="1196"/>
        <v>0</v>
      </c>
      <c r="V716" s="54">
        <f t="shared" si="1124"/>
        <v>0</v>
      </c>
      <c r="W716" s="54">
        <f t="shared" si="1219"/>
        <v>0</v>
      </c>
      <c r="X716" s="54">
        <f t="shared" si="1220"/>
        <v>0</v>
      </c>
      <c r="Y716" s="54">
        <f t="shared" si="1197"/>
        <v>0</v>
      </c>
      <c r="Z716" s="54">
        <f t="shared" si="1198"/>
        <v>0</v>
      </c>
      <c r="AA716" s="54">
        <f t="shared" si="1199"/>
        <v>0</v>
      </c>
      <c r="AB716" s="54">
        <f t="shared" si="1200"/>
        <v>0</v>
      </c>
      <c r="AC716" s="55">
        <v>20</v>
      </c>
      <c r="AD716" s="54" t="e">
        <f t="shared" si="1201"/>
        <v>#N/A</v>
      </c>
      <c r="AE716" s="12"/>
      <c r="AF716" s="12"/>
      <c r="AG716" s="12"/>
      <c r="AH716" s="54">
        <f t="shared" si="1202"/>
        <v>0</v>
      </c>
      <c r="AI716" s="54">
        <f t="shared" si="1203"/>
        <v>0</v>
      </c>
      <c r="AJ716" s="54">
        <f t="shared" si="1204"/>
        <v>0</v>
      </c>
      <c r="AK716" s="54">
        <f t="shared" si="1205"/>
        <v>0</v>
      </c>
      <c r="AL716" s="54">
        <f t="shared" si="1206"/>
        <v>0</v>
      </c>
      <c r="AM716" s="54">
        <f t="shared" si="1207"/>
        <v>0</v>
      </c>
      <c r="AN716" s="54">
        <f t="shared" si="1208"/>
        <v>0</v>
      </c>
      <c r="AO716" s="54">
        <f t="shared" si="1209"/>
        <v>0</v>
      </c>
      <c r="AP716" s="54">
        <f t="shared" si="1210"/>
        <v>0</v>
      </c>
      <c r="AQ716" s="54" t="e">
        <f t="shared" si="1211"/>
        <v>#DIV/0!</v>
      </c>
      <c r="AR716" s="58">
        <f t="shared" si="1212"/>
        <v>0</v>
      </c>
      <c r="AS716" s="1">
        <f t="shared" si="1213"/>
        <v>0</v>
      </c>
      <c r="AT716" s="1">
        <f t="shared" si="1214"/>
        <v>0</v>
      </c>
      <c r="AU716" s="1">
        <f t="shared" si="1215"/>
        <v>0</v>
      </c>
      <c r="AV716" s="1">
        <f t="shared" si="1216"/>
        <v>0</v>
      </c>
      <c r="AW716" s="1">
        <f t="shared" si="1217"/>
        <v>0</v>
      </c>
      <c r="AX716" s="1">
        <f t="shared" si="1218"/>
        <v>0</v>
      </c>
      <c r="AY716" s="1" t="str">
        <f t="shared" si="1149"/>
        <v/>
      </c>
      <c r="AZ716" s="1" t="b">
        <f t="shared" si="1150"/>
        <v>1</v>
      </c>
      <c r="BA716" s="1" t="str">
        <f t="shared" si="1151"/>
        <v/>
      </c>
      <c r="BB716" s="1" t="str">
        <f t="shared" si="1152"/>
        <v/>
      </c>
    </row>
    <row r="717" spans="1:54">
      <c r="A717" s="178"/>
      <c r="B717" s="55">
        <v>21</v>
      </c>
      <c r="C717" s="55">
        <v>3</v>
      </c>
      <c r="D717" s="54" t="e">
        <f>VLOOKUP((B717*10)+2,'Llistat de jugadors'!$W$3:$AQ$322,21,0)</f>
        <v>#N/A</v>
      </c>
      <c r="E717" s="13"/>
      <c r="F717" s="13"/>
      <c r="G717" s="13"/>
      <c r="H717" s="55">
        <f t="shared" si="1187"/>
        <v>0</v>
      </c>
      <c r="I717" s="54">
        <f t="shared" si="1188"/>
        <v>0</v>
      </c>
      <c r="J717" s="54">
        <f t="shared" si="1189"/>
        <v>0</v>
      </c>
      <c r="K717" s="54">
        <f t="shared" si="1190"/>
        <v>0</v>
      </c>
      <c r="L717" s="54">
        <f t="shared" si="1191"/>
        <v>0</v>
      </c>
      <c r="M717" s="54">
        <f t="shared" si="1192"/>
        <v>0</v>
      </c>
      <c r="N717" s="54">
        <f t="shared" si="1193"/>
        <v>0</v>
      </c>
      <c r="O717" s="54">
        <f t="shared" si="1194"/>
        <v>0</v>
      </c>
      <c r="P717" s="55">
        <v>21</v>
      </c>
      <c r="Q717" s="54" t="e">
        <f t="shared" si="1195"/>
        <v>#N/A</v>
      </c>
      <c r="R717" s="12"/>
      <c r="S717" s="12"/>
      <c r="T717" s="12"/>
      <c r="U717" s="54">
        <f t="shared" si="1196"/>
        <v>0</v>
      </c>
      <c r="V717" s="54">
        <f t="shared" si="1124"/>
        <v>0</v>
      </c>
      <c r="W717" s="54">
        <f t="shared" si="1219"/>
        <v>0</v>
      </c>
      <c r="X717" s="54">
        <f t="shared" si="1220"/>
        <v>0</v>
      </c>
      <c r="Y717" s="54">
        <f t="shared" si="1197"/>
        <v>0</v>
      </c>
      <c r="Z717" s="54">
        <f t="shared" si="1198"/>
        <v>0</v>
      </c>
      <c r="AA717" s="54">
        <f t="shared" si="1199"/>
        <v>0</v>
      </c>
      <c r="AB717" s="54">
        <f t="shared" si="1200"/>
        <v>0</v>
      </c>
      <c r="AC717" s="55">
        <v>21</v>
      </c>
      <c r="AD717" s="54" t="e">
        <f t="shared" si="1201"/>
        <v>#N/A</v>
      </c>
      <c r="AE717" s="12"/>
      <c r="AF717" s="12"/>
      <c r="AG717" s="12"/>
      <c r="AH717" s="54">
        <f t="shared" si="1202"/>
        <v>0</v>
      </c>
      <c r="AI717" s="54">
        <f t="shared" si="1203"/>
        <v>0</v>
      </c>
      <c r="AJ717" s="54">
        <f t="shared" si="1204"/>
        <v>0</v>
      </c>
      <c r="AK717" s="54">
        <f t="shared" si="1205"/>
        <v>0</v>
      </c>
      <c r="AL717" s="54">
        <f t="shared" si="1206"/>
        <v>0</v>
      </c>
      <c r="AM717" s="54">
        <f t="shared" si="1207"/>
        <v>0</v>
      </c>
      <c r="AN717" s="54">
        <f t="shared" si="1208"/>
        <v>0</v>
      </c>
      <c r="AO717" s="54">
        <f t="shared" si="1209"/>
        <v>0</v>
      </c>
      <c r="AP717" s="54">
        <f t="shared" si="1210"/>
        <v>0</v>
      </c>
      <c r="AQ717" s="54" t="e">
        <f t="shared" si="1211"/>
        <v>#DIV/0!</v>
      </c>
      <c r="AR717" s="58">
        <f t="shared" si="1212"/>
        <v>0</v>
      </c>
      <c r="AS717" s="1">
        <f t="shared" si="1213"/>
        <v>0</v>
      </c>
      <c r="AT717" s="1">
        <f t="shared" si="1214"/>
        <v>0</v>
      </c>
      <c r="AU717" s="1">
        <f t="shared" si="1215"/>
        <v>0</v>
      </c>
      <c r="AV717" s="1">
        <f t="shared" si="1216"/>
        <v>0</v>
      </c>
      <c r="AW717" s="1">
        <f t="shared" si="1217"/>
        <v>0</v>
      </c>
      <c r="AX717" s="1">
        <f t="shared" si="1218"/>
        <v>0</v>
      </c>
      <c r="AY717" s="1" t="str">
        <f t="shared" si="1149"/>
        <v/>
      </c>
      <c r="AZ717" s="1" t="b">
        <f t="shared" si="1150"/>
        <v>1</v>
      </c>
      <c r="BA717" s="1" t="str">
        <f t="shared" si="1151"/>
        <v/>
      </c>
      <c r="BB717" s="1" t="str">
        <f t="shared" si="1152"/>
        <v/>
      </c>
    </row>
    <row r="718" spans="1:54">
      <c r="A718" s="178"/>
      <c r="B718" s="55">
        <v>22</v>
      </c>
      <c r="C718" s="55">
        <v>4</v>
      </c>
      <c r="D718" s="54" t="e">
        <f>VLOOKUP((B718*10)+2,'Llistat de jugadors'!$W$3:$AQ$322,21,0)</f>
        <v>#N/A</v>
      </c>
      <c r="E718" s="13"/>
      <c r="F718" s="13"/>
      <c r="G718" s="13"/>
      <c r="H718" s="55">
        <f t="shared" si="1187"/>
        <v>0</v>
      </c>
      <c r="I718" s="54">
        <f t="shared" si="1188"/>
        <v>0</v>
      </c>
      <c r="J718" s="54">
        <f t="shared" si="1189"/>
        <v>0</v>
      </c>
      <c r="K718" s="54">
        <f t="shared" si="1190"/>
        <v>0</v>
      </c>
      <c r="L718" s="54">
        <f t="shared" si="1191"/>
        <v>0</v>
      </c>
      <c r="M718" s="54">
        <f t="shared" si="1192"/>
        <v>0</v>
      </c>
      <c r="N718" s="54">
        <f t="shared" si="1193"/>
        <v>0</v>
      </c>
      <c r="O718" s="54">
        <f t="shared" si="1194"/>
        <v>0</v>
      </c>
      <c r="P718" s="55">
        <v>22</v>
      </c>
      <c r="Q718" s="54" t="e">
        <f t="shared" si="1195"/>
        <v>#N/A</v>
      </c>
      <c r="R718" s="12"/>
      <c r="S718" s="12"/>
      <c r="T718" s="12"/>
      <c r="U718" s="54">
        <f t="shared" si="1196"/>
        <v>0</v>
      </c>
      <c r="V718" s="54">
        <f t="shared" si="1124"/>
        <v>0</v>
      </c>
      <c r="W718" s="54">
        <f t="shared" si="1219"/>
        <v>0</v>
      </c>
      <c r="X718" s="54">
        <f t="shared" si="1220"/>
        <v>0</v>
      </c>
      <c r="Y718" s="54">
        <f t="shared" si="1197"/>
        <v>0</v>
      </c>
      <c r="Z718" s="54">
        <f t="shared" si="1198"/>
        <v>0</v>
      </c>
      <c r="AA718" s="54">
        <f t="shared" si="1199"/>
        <v>0</v>
      </c>
      <c r="AB718" s="54">
        <f t="shared" si="1200"/>
        <v>0</v>
      </c>
      <c r="AC718" s="55">
        <v>22</v>
      </c>
      <c r="AD718" s="54" t="e">
        <f t="shared" si="1201"/>
        <v>#N/A</v>
      </c>
      <c r="AE718" s="12"/>
      <c r="AF718" s="12"/>
      <c r="AG718" s="12"/>
      <c r="AH718" s="54">
        <f t="shared" si="1202"/>
        <v>0</v>
      </c>
      <c r="AI718" s="54">
        <f t="shared" si="1203"/>
        <v>0</v>
      </c>
      <c r="AJ718" s="54">
        <f t="shared" si="1204"/>
        <v>0</v>
      </c>
      <c r="AK718" s="54">
        <f t="shared" si="1205"/>
        <v>0</v>
      </c>
      <c r="AL718" s="54">
        <f t="shared" si="1206"/>
        <v>0</v>
      </c>
      <c r="AM718" s="54">
        <f t="shared" si="1207"/>
        <v>0</v>
      </c>
      <c r="AN718" s="54">
        <f t="shared" si="1208"/>
        <v>0</v>
      </c>
      <c r="AO718" s="54">
        <f t="shared" si="1209"/>
        <v>0</v>
      </c>
      <c r="AP718" s="54">
        <f t="shared" si="1210"/>
        <v>0</v>
      </c>
      <c r="AQ718" s="54" t="e">
        <f t="shared" si="1211"/>
        <v>#DIV/0!</v>
      </c>
      <c r="AR718" s="58">
        <f t="shared" si="1212"/>
        <v>0</v>
      </c>
      <c r="AS718" s="1">
        <f t="shared" si="1213"/>
        <v>0</v>
      </c>
      <c r="AT718" s="1">
        <f t="shared" si="1214"/>
        <v>0</v>
      </c>
      <c r="AU718" s="1">
        <f t="shared" si="1215"/>
        <v>0</v>
      </c>
      <c r="AV718" s="1">
        <f t="shared" si="1216"/>
        <v>0</v>
      </c>
      <c r="AW718" s="1">
        <f t="shared" si="1217"/>
        <v>0</v>
      </c>
      <c r="AX718" s="1">
        <f t="shared" si="1218"/>
        <v>0</v>
      </c>
      <c r="AY718" s="1" t="str">
        <f t="shared" si="1149"/>
        <v/>
      </c>
      <c r="AZ718" s="1" t="b">
        <f t="shared" si="1150"/>
        <v>1</v>
      </c>
      <c r="BA718" s="1" t="str">
        <f t="shared" si="1151"/>
        <v/>
      </c>
      <c r="BB718" s="1" t="str">
        <f t="shared" si="1152"/>
        <v/>
      </c>
    </row>
    <row r="719" spans="1:54">
      <c r="A719" s="178"/>
      <c r="B719" s="55">
        <v>23</v>
      </c>
      <c r="C719" s="55">
        <v>5</v>
      </c>
      <c r="D719" s="54" t="e">
        <f>VLOOKUP((B719*10)+2,'Llistat de jugadors'!$W$3:$AQ$322,21,0)</f>
        <v>#N/A</v>
      </c>
      <c r="E719" s="13"/>
      <c r="F719" s="13"/>
      <c r="G719" s="13"/>
      <c r="H719" s="55">
        <f t="shared" si="1187"/>
        <v>0</v>
      </c>
      <c r="I719" s="54">
        <f t="shared" si="1188"/>
        <v>0</v>
      </c>
      <c r="J719" s="54">
        <f t="shared" si="1189"/>
        <v>0</v>
      </c>
      <c r="K719" s="54">
        <f t="shared" si="1190"/>
        <v>0</v>
      </c>
      <c r="L719" s="54">
        <f t="shared" si="1191"/>
        <v>0</v>
      </c>
      <c r="M719" s="54">
        <f t="shared" si="1192"/>
        <v>0</v>
      </c>
      <c r="N719" s="54">
        <f t="shared" si="1193"/>
        <v>0</v>
      </c>
      <c r="O719" s="54">
        <f t="shared" si="1194"/>
        <v>0</v>
      </c>
      <c r="P719" s="55">
        <v>23</v>
      </c>
      <c r="Q719" s="54" t="e">
        <f t="shared" si="1195"/>
        <v>#N/A</v>
      </c>
      <c r="R719" s="12"/>
      <c r="S719" s="12"/>
      <c r="T719" s="12"/>
      <c r="U719" s="54">
        <f t="shared" si="1196"/>
        <v>0</v>
      </c>
      <c r="V719" s="54">
        <f t="shared" si="1124"/>
        <v>0</v>
      </c>
      <c r="W719" s="54">
        <f t="shared" si="1219"/>
        <v>0</v>
      </c>
      <c r="X719" s="54">
        <f t="shared" si="1220"/>
        <v>0</v>
      </c>
      <c r="Y719" s="54">
        <f t="shared" si="1197"/>
        <v>0</v>
      </c>
      <c r="Z719" s="54">
        <f t="shared" si="1198"/>
        <v>0</v>
      </c>
      <c r="AA719" s="54">
        <f t="shared" si="1199"/>
        <v>0</v>
      </c>
      <c r="AB719" s="54">
        <f t="shared" si="1200"/>
        <v>0</v>
      </c>
      <c r="AC719" s="55">
        <v>23</v>
      </c>
      <c r="AD719" s="54" t="e">
        <f t="shared" si="1201"/>
        <v>#N/A</v>
      </c>
      <c r="AE719" s="12"/>
      <c r="AF719" s="12"/>
      <c r="AG719" s="12"/>
      <c r="AH719" s="54">
        <f t="shared" si="1202"/>
        <v>0</v>
      </c>
      <c r="AI719" s="54">
        <f t="shared" si="1203"/>
        <v>0</v>
      </c>
      <c r="AJ719" s="54">
        <f t="shared" si="1204"/>
        <v>0</v>
      </c>
      <c r="AK719" s="54">
        <f t="shared" si="1205"/>
        <v>0</v>
      </c>
      <c r="AL719" s="54">
        <f t="shared" si="1206"/>
        <v>0</v>
      </c>
      <c r="AM719" s="54">
        <f t="shared" si="1207"/>
        <v>0</v>
      </c>
      <c r="AN719" s="54">
        <f t="shared" si="1208"/>
        <v>0</v>
      </c>
      <c r="AO719" s="54">
        <f t="shared" si="1209"/>
        <v>0</v>
      </c>
      <c r="AP719" s="54">
        <f t="shared" si="1210"/>
        <v>0</v>
      </c>
      <c r="AQ719" s="54" t="e">
        <f t="shared" si="1211"/>
        <v>#DIV/0!</v>
      </c>
      <c r="AR719" s="58">
        <f t="shared" si="1212"/>
        <v>0</v>
      </c>
      <c r="AS719" s="1">
        <f t="shared" si="1213"/>
        <v>0</v>
      </c>
      <c r="AT719" s="1">
        <f t="shared" si="1214"/>
        <v>0</v>
      </c>
      <c r="AU719" s="1">
        <f t="shared" si="1215"/>
        <v>0</v>
      </c>
      <c r="AV719" s="1">
        <f t="shared" si="1216"/>
        <v>0</v>
      </c>
      <c r="AW719" s="1">
        <f t="shared" si="1217"/>
        <v>0</v>
      </c>
      <c r="AX719" s="1">
        <f t="shared" si="1218"/>
        <v>0</v>
      </c>
      <c r="AY719" s="1" t="str">
        <f t="shared" si="1149"/>
        <v/>
      </c>
      <c r="AZ719" s="1" t="b">
        <f t="shared" si="1150"/>
        <v>1</v>
      </c>
      <c r="BA719" s="1" t="str">
        <f t="shared" si="1151"/>
        <v/>
      </c>
      <c r="BB719" s="1" t="str">
        <f t="shared" si="1152"/>
        <v/>
      </c>
    </row>
    <row r="720" spans="1:54">
      <c r="A720" s="178"/>
      <c r="B720" s="55">
        <v>24</v>
      </c>
      <c r="C720" s="55">
        <v>6</v>
      </c>
      <c r="D720" s="54" t="e">
        <f>VLOOKUP((B720*10)+2,'Llistat de jugadors'!$W$3:$AQ$322,21,0)</f>
        <v>#N/A</v>
      </c>
      <c r="E720" s="13"/>
      <c r="F720" s="13"/>
      <c r="G720" s="13"/>
      <c r="H720" s="55">
        <f t="shared" si="1187"/>
        <v>0</v>
      </c>
      <c r="I720" s="54">
        <f t="shared" si="1188"/>
        <v>0</v>
      </c>
      <c r="J720" s="54">
        <f t="shared" si="1189"/>
        <v>0</v>
      </c>
      <c r="K720" s="54">
        <f t="shared" si="1190"/>
        <v>0</v>
      </c>
      <c r="L720" s="54">
        <f t="shared" si="1191"/>
        <v>0</v>
      </c>
      <c r="M720" s="54">
        <f t="shared" si="1192"/>
        <v>0</v>
      </c>
      <c r="N720" s="54">
        <f t="shared" si="1193"/>
        <v>0</v>
      </c>
      <c r="O720" s="54">
        <f t="shared" si="1194"/>
        <v>0</v>
      </c>
      <c r="P720" s="55">
        <v>24</v>
      </c>
      <c r="Q720" s="54" t="e">
        <f t="shared" si="1195"/>
        <v>#N/A</v>
      </c>
      <c r="R720" s="12"/>
      <c r="S720" s="12"/>
      <c r="T720" s="12"/>
      <c r="U720" s="54">
        <f t="shared" si="1196"/>
        <v>0</v>
      </c>
      <c r="V720" s="54">
        <f t="shared" si="1124"/>
        <v>0</v>
      </c>
      <c r="W720" s="54">
        <f t="shared" si="1219"/>
        <v>0</v>
      </c>
      <c r="X720" s="54">
        <f t="shared" si="1220"/>
        <v>0</v>
      </c>
      <c r="Y720" s="54">
        <f t="shared" si="1197"/>
        <v>0</v>
      </c>
      <c r="Z720" s="54">
        <f t="shared" si="1198"/>
        <v>0</v>
      </c>
      <c r="AA720" s="54">
        <f t="shared" si="1199"/>
        <v>0</v>
      </c>
      <c r="AB720" s="54">
        <f t="shared" si="1200"/>
        <v>0</v>
      </c>
      <c r="AC720" s="55">
        <v>24</v>
      </c>
      <c r="AD720" s="54" t="e">
        <f t="shared" si="1201"/>
        <v>#N/A</v>
      </c>
      <c r="AE720" s="12"/>
      <c r="AF720" s="12"/>
      <c r="AG720" s="12"/>
      <c r="AH720" s="54">
        <f t="shared" si="1202"/>
        <v>0</v>
      </c>
      <c r="AI720" s="54">
        <f t="shared" si="1203"/>
        <v>0</v>
      </c>
      <c r="AJ720" s="54">
        <f t="shared" si="1204"/>
        <v>0</v>
      </c>
      <c r="AK720" s="54">
        <f t="shared" si="1205"/>
        <v>0</v>
      </c>
      <c r="AL720" s="54">
        <f t="shared" si="1206"/>
        <v>0</v>
      </c>
      <c r="AM720" s="54">
        <f t="shared" si="1207"/>
        <v>0</v>
      </c>
      <c r="AN720" s="54">
        <f t="shared" si="1208"/>
        <v>0</v>
      </c>
      <c r="AO720" s="54">
        <f t="shared" si="1209"/>
        <v>0</v>
      </c>
      <c r="AP720" s="54">
        <f t="shared" si="1210"/>
        <v>0</v>
      </c>
      <c r="AQ720" s="54" t="e">
        <f t="shared" si="1211"/>
        <v>#DIV/0!</v>
      </c>
      <c r="AR720" s="58">
        <f t="shared" si="1212"/>
        <v>0</v>
      </c>
      <c r="AS720" s="1">
        <f t="shared" si="1213"/>
        <v>0</v>
      </c>
      <c r="AT720" s="1">
        <f t="shared" si="1214"/>
        <v>0</v>
      </c>
      <c r="AU720" s="1">
        <f t="shared" si="1215"/>
        <v>0</v>
      </c>
      <c r="AV720" s="1">
        <f t="shared" si="1216"/>
        <v>0</v>
      </c>
      <c r="AW720" s="1">
        <f t="shared" si="1217"/>
        <v>0</v>
      </c>
      <c r="AX720" s="1">
        <f t="shared" si="1218"/>
        <v>0</v>
      </c>
      <c r="AY720" s="1" t="str">
        <f t="shared" si="1149"/>
        <v/>
      </c>
      <c r="AZ720" s="1" t="b">
        <f t="shared" si="1150"/>
        <v>1</v>
      </c>
      <c r="BA720" s="1" t="str">
        <f t="shared" si="1151"/>
        <v/>
      </c>
      <c r="BB720" s="1" t="str">
        <f t="shared" si="1152"/>
        <v/>
      </c>
    </row>
    <row r="721" spans="1:54">
      <c r="A721" s="178"/>
      <c r="B721" s="55">
        <v>25</v>
      </c>
      <c r="C721" s="55">
        <v>7</v>
      </c>
      <c r="D721" s="54" t="e">
        <f>VLOOKUP((B721*10)+2,'Llistat de jugadors'!$W$3:$AQ$322,21,0)</f>
        <v>#N/A</v>
      </c>
      <c r="E721" s="13"/>
      <c r="F721" s="13"/>
      <c r="G721" s="13"/>
      <c r="H721" s="55">
        <f t="shared" si="1187"/>
        <v>0</v>
      </c>
      <c r="I721" s="54">
        <f t="shared" si="1188"/>
        <v>0</v>
      </c>
      <c r="J721" s="54">
        <f t="shared" si="1189"/>
        <v>0</v>
      </c>
      <c r="K721" s="54">
        <f t="shared" si="1190"/>
        <v>0</v>
      </c>
      <c r="L721" s="54">
        <f t="shared" si="1191"/>
        <v>0</v>
      </c>
      <c r="M721" s="54">
        <f t="shared" si="1192"/>
        <v>0</v>
      </c>
      <c r="N721" s="54">
        <f t="shared" si="1193"/>
        <v>0</v>
      </c>
      <c r="O721" s="54">
        <f t="shared" si="1194"/>
        <v>0</v>
      </c>
      <c r="P721" s="55">
        <v>25</v>
      </c>
      <c r="Q721" s="54" t="e">
        <f t="shared" si="1195"/>
        <v>#N/A</v>
      </c>
      <c r="R721" s="12"/>
      <c r="S721" s="12"/>
      <c r="T721" s="12"/>
      <c r="U721" s="54">
        <f t="shared" si="1196"/>
        <v>0</v>
      </c>
      <c r="V721" s="54">
        <f t="shared" si="1124"/>
        <v>0</v>
      </c>
      <c r="W721" s="54">
        <f t="shared" si="1219"/>
        <v>0</v>
      </c>
      <c r="X721" s="54">
        <f t="shared" si="1220"/>
        <v>0</v>
      </c>
      <c r="Y721" s="54">
        <f t="shared" si="1197"/>
        <v>0</v>
      </c>
      <c r="Z721" s="54">
        <f t="shared" si="1198"/>
        <v>0</v>
      </c>
      <c r="AA721" s="54">
        <f t="shared" si="1199"/>
        <v>0</v>
      </c>
      <c r="AB721" s="54">
        <f t="shared" si="1200"/>
        <v>0</v>
      </c>
      <c r="AC721" s="55">
        <v>25</v>
      </c>
      <c r="AD721" s="54" t="e">
        <f t="shared" si="1201"/>
        <v>#N/A</v>
      </c>
      <c r="AE721" s="12"/>
      <c r="AF721" s="12"/>
      <c r="AG721" s="12"/>
      <c r="AH721" s="54">
        <f t="shared" si="1202"/>
        <v>0</v>
      </c>
      <c r="AI721" s="54">
        <f t="shared" si="1203"/>
        <v>0</v>
      </c>
      <c r="AJ721" s="54">
        <f t="shared" si="1204"/>
        <v>0</v>
      </c>
      <c r="AK721" s="54">
        <f t="shared" si="1205"/>
        <v>0</v>
      </c>
      <c r="AL721" s="54">
        <f t="shared" si="1206"/>
        <v>0</v>
      </c>
      <c r="AM721" s="54">
        <f t="shared" si="1207"/>
        <v>0</v>
      </c>
      <c r="AN721" s="54">
        <f t="shared" si="1208"/>
        <v>0</v>
      </c>
      <c r="AO721" s="54">
        <f t="shared" si="1209"/>
        <v>0</v>
      </c>
      <c r="AP721" s="54">
        <f t="shared" si="1210"/>
        <v>0</v>
      </c>
      <c r="AQ721" s="54" t="e">
        <f t="shared" si="1211"/>
        <v>#DIV/0!</v>
      </c>
      <c r="AR721" s="58">
        <f t="shared" si="1212"/>
        <v>0</v>
      </c>
      <c r="AS721" s="1">
        <f t="shared" si="1213"/>
        <v>0</v>
      </c>
      <c r="AT721" s="1">
        <f t="shared" si="1214"/>
        <v>0</v>
      </c>
      <c r="AU721" s="1">
        <f t="shared" si="1215"/>
        <v>0</v>
      </c>
      <c r="AV721" s="1">
        <f t="shared" si="1216"/>
        <v>0</v>
      </c>
      <c r="AW721" s="1">
        <f t="shared" si="1217"/>
        <v>0</v>
      </c>
      <c r="AX721" s="1">
        <f t="shared" si="1218"/>
        <v>0</v>
      </c>
      <c r="AY721" s="1" t="str">
        <f t="shared" si="1149"/>
        <v/>
      </c>
      <c r="AZ721" s="1" t="b">
        <f t="shared" si="1150"/>
        <v>1</v>
      </c>
      <c r="BA721" s="1" t="str">
        <f t="shared" si="1151"/>
        <v/>
      </c>
      <c r="BB721" s="1" t="str">
        <f t="shared" si="1152"/>
        <v/>
      </c>
    </row>
    <row r="722" spans="1:54">
      <c r="A722" s="178"/>
      <c r="B722" s="55">
        <v>26</v>
      </c>
      <c r="C722" s="55">
        <v>8</v>
      </c>
      <c r="D722" s="54" t="e">
        <f>VLOOKUP((B722*10)+2,'Llistat de jugadors'!$W$3:$AQ$322,21,0)</f>
        <v>#N/A</v>
      </c>
      <c r="E722" s="13"/>
      <c r="F722" s="13"/>
      <c r="G722" s="13"/>
      <c r="H722" s="55">
        <f t="shared" si="1187"/>
        <v>0</v>
      </c>
      <c r="I722" s="54">
        <f t="shared" si="1188"/>
        <v>0</v>
      </c>
      <c r="J722" s="54">
        <f t="shared" si="1189"/>
        <v>0</v>
      </c>
      <c r="K722" s="54">
        <f t="shared" si="1190"/>
        <v>0</v>
      </c>
      <c r="L722" s="54">
        <f t="shared" si="1191"/>
        <v>0</v>
      </c>
      <c r="M722" s="54">
        <f t="shared" si="1192"/>
        <v>0</v>
      </c>
      <c r="N722" s="54">
        <f t="shared" si="1193"/>
        <v>0</v>
      </c>
      <c r="O722" s="54">
        <f t="shared" si="1194"/>
        <v>0</v>
      </c>
      <c r="P722" s="55">
        <v>26</v>
      </c>
      <c r="Q722" s="54" t="e">
        <f t="shared" si="1195"/>
        <v>#N/A</v>
      </c>
      <c r="R722" s="12"/>
      <c r="S722" s="12"/>
      <c r="T722" s="12"/>
      <c r="U722" s="54">
        <f t="shared" si="1196"/>
        <v>0</v>
      </c>
      <c r="V722" s="54">
        <f t="shared" si="1124"/>
        <v>0</v>
      </c>
      <c r="W722" s="54">
        <f t="shared" si="1219"/>
        <v>0</v>
      </c>
      <c r="X722" s="54">
        <f t="shared" si="1220"/>
        <v>0</v>
      </c>
      <c r="Y722" s="54">
        <f t="shared" si="1197"/>
        <v>0</v>
      </c>
      <c r="Z722" s="54">
        <f t="shared" si="1198"/>
        <v>0</v>
      </c>
      <c r="AA722" s="54">
        <f t="shared" si="1199"/>
        <v>0</v>
      </c>
      <c r="AB722" s="54">
        <f t="shared" si="1200"/>
        <v>0</v>
      </c>
      <c r="AC722" s="55">
        <v>26</v>
      </c>
      <c r="AD722" s="54" t="e">
        <f t="shared" si="1201"/>
        <v>#N/A</v>
      </c>
      <c r="AE722" s="12"/>
      <c r="AF722" s="12"/>
      <c r="AG722" s="12"/>
      <c r="AH722" s="54">
        <f t="shared" si="1202"/>
        <v>0</v>
      </c>
      <c r="AI722" s="54">
        <f t="shared" si="1203"/>
        <v>0</v>
      </c>
      <c r="AJ722" s="54">
        <f t="shared" si="1204"/>
        <v>0</v>
      </c>
      <c r="AK722" s="54">
        <f t="shared" si="1205"/>
        <v>0</v>
      </c>
      <c r="AL722" s="54">
        <f t="shared" si="1206"/>
        <v>0</v>
      </c>
      <c r="AM722" s="54">
        <f t="shared" si="1207"/>
        <v>0</v>
      </c>
      <c r="AN722" s="54">
        <f t="shared" si="1208"/>
        <v>0</v>
      </c>
      <c r="AO722" s="54">
        <f t="shared" si="1209"/>
        <v>0</v>
      </c>
      <c r="AP722" s="54">
        <f t="shared" si="1210"/>
        <v>0</v>
      </c>
      <c r="AQ722" s="54" t="e">
        <f t="shared" si="1211"/>
        <v>#DIV/0!</v>
      </c>
      <c r="AR722" s="58">
        <f t="shared" si="1212"/>
        <v>0</v>
      </c>
      <c r="AS722" s="1">
        <f t="shared" si="1213"/>
        <v>0</v>
      </c>
      <c r="AT722" s="1">
        <f t="shared" si="1214"/>
        <v>0</v>
      </c>
      <c r="AU722" s="1">
        <f t="shared" si="1215"/>
        <v>0</v>
      </c>
      <c r="AV722" s="1">
        <f t="shared" si="1216"/>
        <v>0</v>
      </c>
      <c r="AW722" s="1">
        <f t="shared" si="1217"/>
        <v>0</v>
      </c>
      <c r="AX722" s="1">
        <f t="shared" si="1218"/>
        <v>0</v>
      </c>
      <c r="AY722" s="1" t="str">
        <f t="shared" si="1149"/>
        <v/>
      </c>
      <c r="AZ722" s="1" t="b">
        <f t="shared" si="1150"/>
        <v>1</v>
      </c>
      <c r="BA722" s="1" t="str">
        <f t="shared" si="1151"/>
        <v/>
      </c>
      <c r="BB722" s="1" t="str">
        <f t="shared" si="1152"/>
        <v/>
      </c>
    </row>
    <row r="723" spans="1:54" ht="12.75" customHeight="1">
      <c r="A723" s="178"/>
      <c r="B723" s="55">
        <v>27</v>
      </c>
      <c r="C723" s="55">
        <v>9</v>
      </c>
      <c r="D723" s="54" t="e">
        <f>VLOOKUP((B723*10)+2,'Llistat de jugadors'!$W$3:$AQ$322,21,0)</f>
        <v>#N/A</v>
      </c>
      <c r="E723" s="13"/>
      <c r="F723" s="13"/>
      <c r="G723" s="13"/>
      <c r="H723" s="55">
        <f t="shared" si="1187"/>
        <v>0</v>
      </c>
      <c r="I723" s="54">
        <f t="shared" si="1188"/>
        <v>0</v>
      </c>
      <c r="J723" s="54">
        <f t="shared" si="1189"/>
        <v>0</v>
      </c>
      <c r="K723" s="54">
        <f t="shared" si="1190"/>
        <v>0</v>
      </c>
      <c r="L723" s="54">
        <f t="shared" si="1191"/>
        <v>0</v>
      </c>
      <c r="M723" s="54">
        <f t="shared" si="1192"/>
        <v>0</v>
      </c>
      <c r="N723" s="54">
        <f t="shared" si="1193"/>
        <v>0</v>
      </c>
      <c r="O723" s="54">
        <f t="shared" si="1194"/>
        <v>0</v>
      </c>
      <c r="P723" s="55">
        <v>27</v>
      </c>
      <c r="Q723" s="54" t="e">
        <f t="shared" si="1195"/>
        <v>#N/A</v>
      </c>
      <c r="R723" s="12"/>
      <c r="S723" s="12"/>
      <c r="T723" s="12"/>
      <c r="U723" s="54">
        <f t="shared" si="1196"/>
        <v>0</v>
      </c>
      <c r="V723" s="54">
        <f t="shared" ref="V723:V796" si="1221">COUNTIF(R723:T723,10)</f>
        <v>0</v>
      </c>
      <c r="W723" s="54">
        <f t="shared" si="1219"/>
        <v>0</v>
      </c>
      <c r="X723" s="54">
        <f t="shared" si="1220"/>
        <v>0</v>
      </c>
      <c r="Y723" s="54">
        <f t="shared" si="1197"/>
        <v>0</v>
      </c>
      <c r="Z723" s="54">
        <f t="shared" si="1198"/>
        <v>0</v>
      </c>
      <c r="AA723" s="54">
        <f t="shared" si="1199"/>
        <v>0</v>
      </c>
      <c r="AB723" s="54">
        <f t="shared" si="1200"/>
        <v>0</v>
      </c>
      <c r="AC723" s="55">
        <v>27</v>
      </c>
      <c r="AD723" s="54" t="e">
        <f t="shared" si="1201"/>
        <v>#N/A</v>
      </c>
      <c r="AE723" s="12"/>
      <c r="AF723" s="12"/>
      <c r="AG723" s="12"/>
      <c r="AH723" s="54">
        <f t="shared" si="1202"/>
        <v>0</v>
      </c>
      <c r="AI723" s="54">
        <f t="shared" si="1203"/>
        <v>0</v>
      </c>
      <c r="AJ723" s="54">
        <f t="shared" si="1204"/>
        <v>0</v>
      </c>
      <c r="AK723" s="54">
        <f t="shared" si="1205"/>
        <v>0</v>
      </c>
      <c r="AL723" s="54">
        <f t="shared" si="1206"/>
        <v>0</v>
      </c>
      <c r="AM723" s="54">
        <f t="shared" si="1207"/>
        <v>0</v>
      </c>
      <c r="AN723" s="54">
        <f t="shared" si="1208"/>
        <v>0</v>
      </c>
      <c r="AO723" s="54">
        <f t="shared" si="1209"/>
        <v>0</v>
      </c>
      <c r="AP723" s="54">
        <f t="shared" si="1210"/>
        <v>0</v>
      </c>
      <c r="AQ723" s="54" t="e">
        <f t="shared" si="1211"/>
        <v>#DIV/0!</v>
      </c>
      <c r="AR723" s="58">
        <f t="shared" si="1212"/>
        <v>0</v>
      </c>
      <c r="AS723" s="1">
        <f t="shared" si="1213"/>
        <v>0</v>
      </c>
      <c r="AT723" s="1">
        <f t="shared" si="1214"/>
        <v>0</v>
      </c>
      <c r="AU723" s="1">
        <f t="shared" si="1215"/>
        <v>0</v>
      </c>
      <c r="AV723" s="1">
        <f t="shared" si="1216"/>
        <v>0</v>
      </c>
      <c r="AW723" s="1">
        <f t="shared" si="1217"/>
        <v>0</v>
      </c>
      <c r="AX723" s="1">
        <f t="shared" si="1218"/>
        <v>0</v>
      </c>
      <c r="AY723" s="1" t="str">
        <f t="shared" si="1149"/>
        <v/>
      </c>
      <c r="AZ723" s="1" t="b">
        <f t="shared" si="1150"/>
        <v>1</v>
      </c>
      <c r="BA723" s="1" t="str">
        <f t="shared" si="1151"/>
        <v/>
      </c>
      <c r="BB723" s="1" t="str">
        <f t="shared" si="1152"/>
        <v/>
      </c>
    </row>
    <row r="724" spans="1:54" ht="12.75" customHeight="1">
      <c r="A724" s="178"/>
      <c r="B724" s="55">
        <v>28</v>
      </c>
      <c r="C724" s="55">
        <v>10</v>
      </c>
      <c r="D724" s="54" t="e">
        <f>VLOOKUP((B724*10)+2,'Llistat de jugadors'!$W$3:$AQ$322,21,0)</f>
        <v>#N/A</v>
      </c>
      <c r="E724" s="13"/>
      <c r="F724" s="13"/>
      <c r="G724" s="13"/>
      <c r="H724" s="55">
        <f t="shared" si="1187"/>
        <v>0</v>
      </c>
      <c r="I724" s="54">
        <f t="shared" si="1188"/>
        <v>0</v>
      </c>
      <c r="J724" s="54">
        <f t="shared" si="1189"/>
        <v>0</v>
      </c>
      <c r="K724" s="54">
        <f t="shared" si="1190"/>
        <v>0</v>
      </c>
      <c r="L724" s="54">
        <f t="shared" si="1191"/>
        <v>0</v>
      </c>
      <c r="M724" s="54">
        <f t="shared" si="1192"/>
        <v>0</v>
      </c>
      <c r="N724" s="54">
        <f t="shared" si="1193"/>
        <v>0</v>
      </c>
      <c r="O724" s="54">
        <f t="shared" si="1194"/>
        <v>0</v>
      </c>
      <c r="P724" s="55">
        <v>28</v>
      </c>
      <c r="Q724" s="54" t="e">
        <f t="shared" si="1195"/>
        <v>#N/A</v>
      </c>
      <c r="R724" s="12"/>
      <c r="S724" s="12"/>
      <c r="T724" s="12"/>
      <c r="U724" s="54">
        <f t="shared" si="1196"/>
        <v>0</v>
      </c>
      <c r="V724" s="54">
        <f t="shared" si="1221"/>
        <v>0</v>
      </c>
      <c r="W724" s="54">
        <f t="shared" si="1219"/>
        <v>0</v>
      </c>
      <c r="X724" s="54">
        <f t="shared" si="1220"/>
        <v>0</v>
      </c>
      <c r="Y724" s="54">
        <f t="shared" si="1197"/>
        <v>0</v>
      </c>
      <c r="Z724" s="54">
        <f t="shared" si="1198"/>
        <v>0</v>
      </c>
      <c r="AA724" s="54">
        <f t="shared" si="1199"/>
        <v>0</v>
      </c>
      <c r="AB724" s="54">
        <f t="shared" si="1200"/>
        <v>0</v>
      </c>
      <c r="AC724" s="55">
        <v>28</v>
      </c>
      <c r="AD724" s="54" t="e">
        <f t="shared" si="1201"/>
        <v>#N/A</v>
      </c>
      <c r="AE724" s="12"/>
      <c r="AF724" s="12"/>
      <c r="AG724" s="12"/>
      <c r="AH724" s="54">
        <f t="shared" si="1202"/>
        <v>0</v>
      </c>
      <c r="AI724" s="54">
        <f t="shared" si="1203"/>
        <v>0</v>
      </c>
      <c r="AJ724" s="54">
        <f t="shared" si="1204"/>
        <v>0</v>
      </c>
      <c r="AK724" s="54">
        <f t="shared" si="1205"/>
        <v>0</v>
      </c>
      <c r="AL724" s="54">
        <f t="shared" si="1206"/>
        <v>0</v>
      </c>
      <c r="AM724" s="54">
        <f t="shared" si="1207"/>
        <v>0</v>
      </c>
      <c r="AN724" s="54">
        <f t="shared" si="1208"/>
        <v>0</v>
      </c>
      <c r="AO724" s="54">
        <f t="shared" si="1209"/>
        <v>0</v>
      </c>
      <c r="AP724" s="54">
        <f t="shared" si="1210"/>
        <v>0</v>
      </c>
      <c r="AQ724" s="54" t="e">
        <f t="shared" si="1211"/>
        <v>#DIV/0!</v>
      </c>
      <c r="AR724" s="58">
        <f t="shared" si="1212"/>
        <v>0</v>
      </c>
      <c r="AS724" s="1">
        <f t="shared" si="1213"/>
        <v>0</v>
      </c>
      <c r="AT724" s="1">
        <f t="shared" si="1214"/>
        <v>0</v>
      </c>
      <c r="AU724" s="1">
        <f t="shared" si="1215"/>
        <v>0</v>
      </c>
      <c r="AV724" s="1">
        <f t="shared" si="1216"/>
        <v>0</v>
      </c>
      <c r="AW724" s="1">
        <f t="shared" si="1217"/>
        <v>0</v>
      </c>
      <c r="AX724" s="1">
        <f t="shared" si="1218"/>
        <v>0</v>
      </c>
      <c r="AY724" s="1" t="str">
        <f t="shared" si="1149"/>
        <v/>
      </c>
      <c r="AZ724" s="1" t="b">
        <f t="shared" si="1150"/>
        <v>1</v>
      </c>
      <c r="BA724" s="1" t="str">
        <f t="shared" si="1151"/>
        <v/>
      </c>
      <c r="BB724" s="1" t="str">
        <f t="shared" si="1152"/>
        <v/>
      </c>
    </row>
    <row r="725" spans="1:54" ht="12.75" customHeight="1">
      <c r="A725" s="178"/>
      <c r="B725" s="55">
        <v>29</v>
      </c>
      <c r="C725" s="55">
        <v>11</v>
      </c>
      <c r="D725" s="54" t="e">
        <f>VLOOKUP((B725*10)+2,'Llistat de jugadors'!$W$3:$AQ$322,21,0)</f>
        <v>#N/A</v>
      </c>
      <c r="E725" s="13"/>
      <c r="F725" s="13"/>
      <c r="G725" s="13"/>
      <c r="H725" s="55">
        <f t="shared" si="1187"/>
        <v>0</v>
      </c>
      <c r="I725" s="54">
        <f t="shared" si="1188"/>
        <v>0</v>
      </c>
      <c r="J725" s="54">
        <f t="shared" si="1189"/>
        <v>0</v>
      </c>
      <c r="K725" s="54">
        <f t="shared" si="1190"/>
        <v>0</v>
      </c>
      <c r="L725" s="54">
        <f t="shared" si="1191"/>
        <v>0</v>
      </c>
      <c r="M725" s="54">
        <f t="shared" si="1192"/>
        <v>0</v>
      </c>
      <c r="N725" s="54">
        <f t="shared" si="1193"/>
        <v>0</v>
      </c>
      <c r="O725" s="54">
        <f t="shared" si="1194"/>
        <v>0</v>
      </c>
      <c r="P725" s="55">
        <v>29</v>
      </c>
      <c r="Q725" s="54" t="e">
        <f t="shared" si="1195"/>
        <v>#N/A</v>
      </c>
      <c r="R725" s="12"/>
      <c r="S725" s="12"/>
      <c r="T725" s="12"/>
      <c r="U725" s="54">
        <f t="shared" si="1196"/>
        <v>0</v>
      </c>
      <c r="V725" s="54">
        <f t="shared" si="1221"/>
        <v>0</v>
      </c>
      <c r="W725" s="54">
        <f t="shared" si="1219"/>
        <v>0</v>
      </c>
      <c r="X725" s="54">
        <f t="shared" si="1220"/>
        <v>0</v>
      </c>
      <c r="Y725" s="54">
        <f t="shared" si="1197"/>
        <v>0</v>
      </c>
      <c r="Z725" s="54">
        <f t="shared" si="1198"/>
        <v>0</v>
      </c>
      <c r="AA725" s="54">
        <f t="shared" si="1199"/>
        <v>0</v>
      </c>
      <c r="AB725" s="54">
        <f t="shared" si="1200"/>
        <v>0</v>
      </c>
      <c r="AC725" s="55">
        <v>29</v>
      </c>
      <c r="AD725" s="54" t="e">
        <f t="shared" si="1201"/>
        <v>#N/A</v>
      </c>
      <c r="AE725" s="12"/>
      <c r="AF725" s="12"/>
      <c r="AG725" s="12"/>
      <c r="AH725" s="54">
        <f t="shared" si="1202"/>
        <v>0</v>
      </c>
      <c r="AI725" s="54">
        <f t="shared" si="1203"/>
        <v>0</v>
      </c>
      <c r="AJ725" s="54">
        <f t="shared" si="1204"/>
        <v>0</v>
      </c>
      <c r="AK725" s="54">
        <f t="shared" si="1205"/>
        <v>0</v>
      </c>
      <c r="AL725" s="54">
        <f t="shared" si="1206"/>
        <v>0</v>
      </c>
      <c r="AM725" s="54">
        <f t="shared" si="1207"/>
        <v>0</v>
      </c>
      <c r="AN725" s="54">
        <f t="shared" si="1208"/>
        <v>0</v>
      </c>
      <c r="AO725" s="54">
        <f t="shared" si="1209"/>
        <v>0</v>
      </c>
      <c r="AP725" s="54">
        <f t="shared" si="1210"/>
        <v>0</v>
      </c>
      <c r="AQ725" s="54" t="e">
        <f t="shared" si="1211"/>
        <v>#DIV/0!</v>
      </c>
      <c r="AR725" s="58">
        <f t="shared" si="1212"/>
        <v>0</v>
      </c>
      <c r="AS725" s="1">
        <f t="shared" si="1213"/>
        <v>0</v>
      </c>
      <c r="AT725" s="1">
        <f t="shared" si="1214"/>
        <v>0</v>
      </c>
      <c r="AU725" s="1">
        <f t="shared" si="1215"/>
        <v>0</v>
      </c>
      <c r="AV725" s="1">
        <f t="shared" si="1216"/>
        <v>0</v>
      </c>
      <c r="AW725" s="1">
        <f t="shared" si="1217"/>
        <v>0</v>
      </c>
      <c r="AX725" s="1">
        <f t="shared" si="1218"/>
        <v>0</v>
      </c>
      <c r="AY725" s="1" t="str">
        <f t="shared" si="1149"/>
        <v/>
      </c>
      <c r="AZ725" s="1" t="b">
        <f t="shared" si="1150"/>
        <v>1</v>
      </c>
      <c r="BA725" s="1" t="str">
        <f t="shared" si="1151"/>
        <v/>
      </c>
      <c r="BB725" s="1" t="str">
        <f t="shared" si="1152"/>
        <v/>
      </c>
    </row>
    <row r="726" spans="1:54" ht="12.75" customHeight="1">
      <c r="A726" s="178"/>
      <c r="B726" s="55">
        <v>30</v>
      </c>
      <c r="C726" s="55">
        <v>12</v>
      </c>
      <c r="D726" s="54" t="e">
        <f>VLOOKUP((B726*10)+2,'Llistat de jugadors'!$W$3:$AQ$322,21,0)</f>
        <v>#N/A</v>
      </c>
      <c r="E726" s="13"/>
      <c r="F726" s="13"/>
      <c r="G726" s="13"/>
      <c r="H726" s="55">
        <f t="shared" si="1187"/>
        <v>0</v>
      </c>
      <c r="I726" s="54">
        <f t="shared" si="1188"/>
        <v>0</v>
      </c>
      <c r="J726" s="54">
        <f t="shared" si="1189"/>
        <v>0</v>
      </c>
      <c r="K726" s="54">
        <f t="shared" si="1190"/>
        <v>0</v>
      </c>
      <c r="L726" s="54">
        <f t="shared" si="1191"/>
        <v>0</v>
      </c>
      <c r="M726" s="54">
        <f t="shared" si="1192"/>
        <v>0</v>
      </c>
      <c r="N726" s="54">
        <f t="shared" si="1193"/>
        <v>0</v>
      </c>
      <c r="O726" s="54">
        <f t="shared" si="1194"/>
        <v>0</v>
      </c>
      <c r="P726" s="55">
        <v>30</v>
      </c>
      <c r="Q726" s="54" t="e">
        <f t="shared" si="1195"/>
        <v>#N/A</v>
      </c>
      <c r="R726" s="12"/>
      <c r="S726" s="12"/>
      <c r="T726" s="12"/>
      <c r="U726" s="54">
        <f t="shared" si="1196"/>
        <v>0</v>
      </c>
      <c r="V726" s="54">
        <f t="shared" si="1221"/>
        <v>0</v>
      </c>
      <c r="W726" s="54">
        <f t="shared" si="1219"/>
        <v>0</v>
      </c>
      <c r="X726" s="54">
        <f t="shared" si="1220"/>
        <v>0</v>
      </c>
      <c r="Y726" s="54">
        <f t="shared" si="1197"/>
        <v>0</v>
      </c>
      <c r="Z726" s="54">
        <f t="shared" si="1198"/>
        <v>0</v>
      </c>
      <c r="AA726" s="54">
        <f t="shared" si="1199"/>
        <v>0</v>
      </c>
      <c r="AB726" s="54">
        <f t="shared" si="1200"/>
        <v>0</v>
      </c>
      <c r="AC726" s="55">
        <v>30</v>
      </c>
      <c r="AD726" s="54" t="e">
        <f t="shared" si="1201"/>
        <v>#N/A</v>
      </c>
      <c r="AE726" s="12"/>
      <c r="AF726" s="12"/>
      <c r="AG726" s="12"/>
      <c r="AH726" s="54">
        <f t="shared" si="1202"/>
        <v>0</v>
      </c>
      <c r="AI726" s="54">
        <f t="shared" si="1203"/>
        <v>0</v>
      </c>
      <c r="AJ726" s="54">
        <f t="shared" si="1204"/>
        <v>0</v>
      </c>
      <c r="AK726" s="54">
        <f t="shared" si="1205"/>
        <v>0</v>
      </c>
      <c r="AL726" s="54">
        <f t="shared" si="1206"/>
        <v>0</v>
      </c>
      <c r="AM726" s="54">
        <f t="shared" si="1207"/>
        <v>0</v>
      </c>
      <c r="AN726" s="54">
        <f t="shared" si="1208"/>
        <v>0</v>
      </c>
      <c r="AO726" s="54">
        <f t="shared" si="1209"/>
        <v>0</v>
      </c>
      <c r="AP726" s="54">
        <f t="shared" si="1210"/>
        <v>0</v>
      </c>
      <c r="AQ726" s="54" t="e">
        <f t="shared" si="1211"/>
        <v>#DIV/0!</v>
      </c>
      <c r="AR726" s="58">
        <f t="shared" si="1212"/>
        <v>0</v>
      </c>
      <c r="AS726" s="1">
        <f t="shared" si="1213"/>
        <v>0</v>
      </c>
      <c r="AT726" s="1">
        <f t="shared" si="1214"/>
        <v>0</v>
      </c>
      <c r="AU726" s="1">
        <f t="shared" si="1215"/>
        <v>0</v>
      </c>
      <c r="AV726" s="1">
        <f t="shared" si="1216"/>
        <v>0</v>
      </c>
      <c r="AW726" s="1">
        <f t="shared" si="1217"/>
        <v>0</v>
      </c>
      <c r="AX726" s="1">
        <f t="shared" si="1218"/>
        <v>0</v>
      </c>
      <c r="AY726" s="1" t="str">
        <f t="shared" si="1149"/>
        <v/>
      </c>
      <c r="AZ726" s="1" t="b">
        <f t="shared" si="1150"/>
        <v>1</v>
      </c>
      <c r="BA726" s="1" t="str">
        <f t="shared" si="1151"/>
        <v/>
      </c>
      <c r="BB726" s="1" t="str">
        <f t="shared" si="1152"/>
        <v/>
      </c>
    </row>
    <row r="727" spans="1:54" ht="12.75" customHeight="1">
      <c r="A727" s="178"/>
      <c r="B727" s="55">
        <v>31</v>
      </c>
      <c r="C727" s="55">
        <v>13</v>
      </c>
      <c r="D727" s="54" t="e">
        <f>VLOOKUP((B727*10)+2,'Llistat de jugadors'!$W$3:$AQ$322,21,0)</f>
        <v>#N/A</v>
      </c>
      <c r="E727" s="13"/>
      <c r="F727" s="13"/>
      <c r="G727" s="13"/>
      <c r="H727" s="55">
        <f t="shared" ref="H727:H736" si="1222">E727+F727+G727</f>
        <v>0</v>
      </c>
      <c r="I727" s="54">
        <f t="shared" ref="I727:I736" si="1223">COUNTIF(E727:G727,10)</f>
        <v>0</v>
      </c>
      <c r="J727" s="54">
        <f t="shared" ref="J727:J736" si="1224">COUNTIF(E727:G727,6)</f>
        <v>0</v>
      </c>
      <c r="K727" s="54">
        <f t="shared" ref="K727:K736" si="1225">COUNTIF(E727:G727,4)</f>
        <v>0</v>
      </c>
      <c r="L727" s="54">
        <f t="shared" ref="L727:L736" si="1226">COUNTIF(E727:G727,3)</f>
        <v>0</v>
      </c>
      <c r="M727" s="54">
        <f t="shared" ref="M727:M736" si="1227">COUNTIF(E727:G727,2)</f>
        <v>0</v>
      </c>
      <c r="N727" s="54">
        <f t="shared" ref="N727:N736" si="1228">COUNTIF(E727:G727,1)</f>
        <v>0</v>
      </c>
      <c r="O727" s="54">
        <f t="shared" ref="O727:O736" si="1229">COUNTIF(E727:G727,0)</f>
        <v>0</v>
      </c>
      <c r="P727" s="55">
        <v>31</v>
      </c>
      <c r="Q727" s="54" t="e">
        <f t="shared" ref="Q727:Q736" si="1230">D727</f>
        <v>#N/A</v>
      </c>
      <c r="R727" s="12"/>
      <c r="S727" s="12"/>
      <c r="T727" s="12"/>
      <c r="U727" s="54">
        <f t="shared" ref="U727:U736" si="1231">R727+S727+T727</f>
        <v>0</v>
      </c>
      <c r="V727" s="54">
        <f t="shared" ref="V727:V736" si="1232">COUNTIF(R727:T727,10)</f>
        <v>0</v>
      </c>
      <c r="W727" s="54">
        <f t="shared" ref="W727:W736" si="1233">COUNTIF(R727:T727,6)</f>
        <v>0</v>
      </c>
      <c r="X727" s="54">
        <f t="shared" ref="X727:X736" si="1234">COUNTIF(R727:T727,4)</f>
        <v>0</v>
      </c>
      <c r="Y727" s="54">
        <f t="shared" ref="Y727:Y736" si="1235">COUNTIF(R727:T727,3)</f>
        <v>0</v>
      </c>
      <c r="Z727" s="54">
        <f t="shared" ref="Z727:Z736" si="1236">COUNTIF(R727:T727,2)</f>
        <v>0</v>
      </c>
      <c r="AA727" s="54">
        <f t="shared" ref="AA727:AA736" si="1237">COUNTIF(R727:T727,1)</f>
        <v>0</v>
      </c>
      <c r="AB727" s="54">
        <f t="shared" ref="AB727:AB736" si="1238">COUNTIF(R727:T727,0)</f>
        <v>0</v>
      </c>
      <c r="AC727" s="55">
        <v>31</v>
      </c>
      <c r="AD727" s="54" t="e">
        <f t="shared" si="1201"/>
        <v>#N/A</v>
      </c>
      <c r="AE727" s="12"/>
      <c r="AF727" s="12"/>
      <c r="AG727" s="12"/>
      <c r="AH727" s="54">
        <f t="shared" ref="AH727:AH736" si="1239">AE727+AF727+AG727</f>
        <v>0</v>
      </c>
      <c r="AI727" s="54">
        <f t="shared" ref="AI727:AI736" si="1240">COUNTIF(AE727:AG727,10)</f>
        <v>0</v>
      </c>
      <c r="AJ727" s="54">
        <f t="shared" ref="AJ727:AJ736" si="1241">COUNTIF(AE727:AG727,6)</f>
        <v>0</v>
      </c>
      <c r="AK727" s="54">
        <f t="shared" ref="AK727:AK736" si="1242">COUNTIF(AE727:AG727,4)</f>
        <v>0</v>
      </c>
      <c r="AL727" s="54">
        <f t="shared" ref="AL727:AL736" si="1243">COUNTIF(AE727:AG727,3)</f>
        <v>0</v>
      </c>
      <c r="AM727" s="54">
        <f t="shared" ref="AM727:AM736" si="1244">COUNTIF(AE727:AG727,2)</f>
        <v>0</v>
      </c>
      <c r="AN727" s="54">
        <f t="shared" ref="AN727:AN736" si="1245">COUNTIF(AE727:AG727,1)</f>
        <v>0</v>
      </c>
      <c r="AO727" s="54">
        <f t="shared" ref="AO727:AO736" si="1246">COUNTIF(AE727:AG727,0)</f>
        <v>0</v>
      </c>
      <c r="AP727" s="54">
        <f t="shared" ref="AP727:AP736" si="1247">H727+U727+AH727</f>
        <v>0</v>
      </c>
      <c r="AQ727" s="54" t="e">
        <f t="shared" ref="AQ727:AQ736" si="1248">AVERAGE(E727:G727,R727:T727,AE727:AG727)</f>
        <v>#DIV/0!</v>
      </c>
      <c r="AR727" s="58">
        <f t="shared" ref="AR727:AR736" si="1249">I727+V727+AI727</f>
        <v>0</v>
      </c>
      <c r="AS727" s="1">
        <f t="shared" ref="AS727:AS736" si="1250">J727+W727+AJ727</f>
        <v>0</v>
      </c>
      <c r="AT727" s="1">
        <f t="shared" ref="AT727:AT736" si="1251">K727+X727+AK727</f>
        <v>0</v>
      </c>
      <c r="AU727" s="1">
        <f t="shared" ref="AU727:AU736" si="1252">L727+Y727+AL727</f>
        <v>0</v>
      </c>
      <c r="AV727" s="1">
        <f t="shared" ref="AV727:AV736" si="1253">M727+Z727+AM727</f>
        <v>0</v>
      </c>
      <c r="AW727" s="1">
        <f t="shared" ref="AW727:AW736" si="1254">N727+AA727+AN727</f>
        <v>0</v>
      </c>
      <c r="AX727" s="1">
        <f t="shared" ref="AX727:AX736" si="1255">O727+AB727+AO727</f>
        <v>0</v>
      </c>
      <c r="AY727" s="1" t="str">
        <f t="shared" si="1149"/>
        <v/>
      </c>
      <c r="AZ727" s="1" t="b">
        <f t="shared" si="1150"/>
        <v>1</v>
      </c>
      <c r="BA727" s="1" t="str">
        <f t="shared" si="1151"/>
        <v/>
      </c>
      <c r="BB727" s="1" t="str">
        <f t="shared" si="1152"/>
        <v/>
      </c>
    </row>
    <row r="728" spans="1:54" ht="12.75" customHeight="1">
      <c r="A728" s="178"/>
      <c r="B728" s="55">
        <v>32</v>
      </c>
      <c r="C728" s="55">
        <v>14</v>
      </c>
      <c r="D728" s="54" t="e">
        <f>VLOOKUP((B728*10)+2,'Llistat de jugadors'!$W$3:$AQ$322,21,0)</f>
        <v>#N/A</v>
      </c>
      <c r="E728" s="13"/>
      <c r="F728" s="13"/>
      <c r="G728" s="13"/>
      <c r="H728" s="55">
        <f t="shared" si="1222"/>
        <v>0</v>
      </c>
      <c r="I728" s="54">
        <f t="shared" si="1223"/>
        <v>0</v>
      </c>
      <c r="J728" s="54">
        <f t="shared" si="1224"/>
        <v>0</v>
      </c>
      <c r="K728" s="54">
        <f t="shared" si="1225"/>
        <v>0</v>
      </c>
      <c r="L728" s="54">
        <f t="shared" si="1226"/>
        <v>0</v>
      </c>
      <c r="M728" s="54">
        <f t="shared" si="1227"/>
        <v>0</v>
      </c>
      <c r="N728" s="54">
        <f t="shared" si="1228"/>
        <v>0</v>
      </c>
      <c r="O728" s="54">
        <f t="shared" si="1229"/>
        <v>0</v>
      </c>
      <c r="P728" s="55">
        <v>32</v>
      </c>
      <c r="Q728" s="54" t="e">
        <f t="shared" si="1230"/>
        <v>#N/A</v>
      </c>
      <c r="R728" s="12"/>
      <c r="S728" s="12"/>
      <c r="T728" s="12"/>
      <c r="U728" s="54">
        <f t="shared" si="1231"/>
        <v>0</v>
      </c>
      <c r="V728" s="54">
        <f t="shared" si="1232"/>
        <v>0</v>
      </c>
      <c r="W728" s="54">
        <f t="shared" si="1233"/>
        <v>0</v>
      </c>
      <c r="X728" s="54">
        <f t="shared" si="1234"/>
        <v>0</v>
      </c>
      <c r="Y728" s="54">
        <f t="shared" si="1235"/>
        <v>0</v>
      </c>
      <c r="Z728" s="54">
        <f t="shared" si="1236"/>
        <v>0</v>
      </c>
      <c r="AA728" s="54">
        <f t="shared" si="1237"/>
        <v>0</v>
      </c>
      <c r="AB728" s="54">
        <f t="shared" si="1238"/>
        <v>0</v>
      </c>
      <c r="AC728" s="55">
        <v>32</v>
      </c>
      <c r="AD728" s="54" t="e">
        <f t="shared" si="1201"/>
        <v>#N/A</v>
      </c>
      <c r="AE728" s="12"/>
      <c r="AF728" s="12"/>
      <c r="AG728" s="12"/>
      <c r="AH728" s="54">
        <f t="shared" si="1239"/>
        <v>0</v>
      </c>
      <c r="AI728" s="54">
        <f t="shared" si="1240"/>
        <v>0</v>
      </c>
      <c r="AJ728" s="54">
        <f t="shared" si="1241"/>
        <v>0</v>
      </c>
      <c r="AK728" s="54">
        <f t="shared" si="1242"/>
        <v>0</v>
      </c>
      <c r="AL728" s="54">
        <f t="shared" si="1243"/>
        <v>0</v>
      </c>
      <c r="AM728" s="54">
        <f t="shared" si="1244"/>
        <v>0</v>
      </c>
      <c r="AN728" s="54">
        <f t="shared" si="1245"/>
        <v>0</v>
      </c>
      <c r="AO728" s="54">
        <f t="shared" si="1246"/>
        <v>0</v>
      </c>
      <c r="AP728" s="54">
        <f t="shared" si="1247"/>
        <v>0</v>
      </c>
      <c r="AQ728" s="54" t="e">
        <f t="shared" si="1248"/>
        <v>#DIV/0!</v>
      </c>
      <c r="AR728" s="58">
        <f t="shared" si="1249"/>
        <v>0</v>
      </c>
      <c r="AS728" s="1">
        <f t="shared" si="1250"/>
        <v>0</v>
      </c>
      <c r="AT728" s="1">
        <f t="shared" si="1251"/>
        <v>0</v>
      </c>
      <c r="AU728" s="1">
        <f t="shared" si="1252"/>
        <v>0</v>
      </c>
      <c r="AV728" s="1">
        <f t="shared" si="1253"/>
        <v>0</v>
      </c>
      <c r="AW728" s="1">
        <f t="shared" si="1254"/>
        <v>0</v>
      </c>
      <c r="AX728" s="1">
        <f t="shared" si="1255"/>
        <v>0</v>
      </c>
      <c r="AY728" s="1" t="str">
        <f t="shared" si="1149"/>
        <v/>
      </c>
      <c r="AZ728" s="1" t="b">
        <f t="shared" si="1150"/>
        <v>1</v>
      </c>
      <c r="BA728" s="1" t="str">
        <f t="shared" si="1151"/>
        <v/>
      </c>
      <c r="BB728" s="1" t="str">
        <f t="shared" si="1152"/>
        <v/>
      </c>
    </row>
    <row r="729" spans="1:54" ht="12.75" customHeight="1">
      <c r="A729" s="178"/>
      <c r="B729" s="55">
        <v>33</v>
      </c>
      <c r="C729" s="55">
        <v>15</v>
      </c>
      <c r="D729" s="54" t="e">
        <f>VLOOKUP((B729*10)+2,'Llistat de jugadors'!$W$3:$AQ$322,21,0)</f>
        <v>#N/A</v>
      </c>
      <c r="E729" s="13"/>
      <c r="F729" s="13"/>
      <c r="G729" s="13"/>
      <c r="H729" s="55">
        <f t="shared" si="1222"/>
        <v>0</v>
      </c>
      <c r="I729" s="54">
        <f t="shared" si="1223"/>
        <v>0</v>
      </c>
      <c r="J729" s="54">
        <f t="shared" si="1224"/>
        <v>0</v>
      </c>
      <c r="K729" s="54">
        <f t="shared" si="1225"/>
        <v>0</v>
      </c>
      <c r="L729" s="54">
        <f t="shared" si="1226"/>
        <v>0</v>
      </c>
      <c r="M729" s="54">
        <f t="shared" si="1227"/>
        <v>0</v>
      </c>
      <c r="N729" s="54">
        <f t="shared" si="1228"/>
        <v>0</v>
      </c>
      <c r="O729" s="54">
        <f t="shared" si="1229"/>
        <v>0</v>
      </c>
      <c r="P729" s="55">
        <v>33</v>
      </c>
      <c r="Q729" s="54" t="e">
        <f t="shared" si="1230"/>
        <v>#N/A</v>
      </c>
      <c r="R729" s="12"/>
      <c r="S729" s="12"/>
      <c r="T729" s="12"/>
      <c r="U729" s="54">
        <f t="shared" si="1231"/>
        <v>0</v>
      </c>
      <c r="V729" s="54">
        <f t="shared" si="1232"/>
        <v>0</v>
      </c>
      <c r="W729" s="54">
        <f t="shared" si="1233"/>
        <v>0</v>
      </c>
      <c r="X729" s="54">
        <f t="shared" si="1234"/>
        <v>0</v>
      </c>
      <c r="Y729" s="54">
        <f t="shared" si="1235"/>
        <v>0</v>
      </c>
      <c r="Z729" s="54">
        <f t="shared" si="1236"/>
        <v>0</v>
      </c>
      <c r="AA729" s="54">
        <f t="shared" si="1237"/>
        <v>0</v>
      </c>
      <c r="AB729" s="54">
        <f t="shared" si="1238"/>
        <v>0</v>
      </c>
      <c r="AC729" s="55">
        <v>33</v>
      </c>
      <c r="AD729" s="54" t="e">
        <f t="shared" si="1201"/>
        <v>#N/A</v>
      </c>
      <c r="AE729" s="12"/>
      <c r="AF729" s="12"/>
      <c r="AG729" s="12"/>
      <c r="AH729" s="54">
        <f t="shared" si="1239"/>
        <v>0</v>
      </c>
      <c r="AI729" s="54">
        <f t="shared" si="1240"/>
        <v>0</v>
      </c>
      <c r="AJ729" s="54">
        <f t="shared" si="1241"/>
        <v>0</v>
      </c>
      <c r="AK729" s="54">
        <f t="shared" si="1242"/>
        <v>0</v>
      </c>
      <c r="AL729" s="54">
        <f t="shared" si="1243"/>
        <v>0</v>
      </c>
      <c r="AM729" s="54">
        <f t="shared" si="1244"/>
        <v>0</v>
      </c>
      <c r="AN729" s="54">
        <f t="shared" si="1245"/>
        <v>0</v>
      </c>
      <c r="AO729" s="54">
        <f t="shared" si="1246"/>
        <v>0</v>
      </c>
      <c r="AP729" s="54">
        <f t="shared" si="1247"/>
        <v>0</v>
      </c>
      <c r="AQ729" s="54" t="e">
        <f t="shared" si="1248"/>
        <v>#DIV/0!</v>
      </c>
      <c r="AR729" s="58">
        <f t="shared" si="1249"/>
        <v>0</v>
      </c>
      <c r="AS729" s="1">
        <f t="shared" si="1250"/>
        <v>0</v>
      </c>
      <c r="AT729" s="1">
        <f t="shared" si="1251"/>
        <v>0</v>
      </c>
      <c r="AU729" s="1">
        <f t="shared" si="1252"/>
        <v>0</v>
      </c>
      <c r="AV729" s="1">
        <f t="shared" si="1253"/>
        <v>0</v>
      </c>
      <c r="AW729" s="1">
        <f t="shared" si="1254"/>
        <v>0</v>
      </c>
      <c r="AX729" s="1">
        <f t="shared" si="1255"/>
        <v>0</v>
      </c>
      <c r="AY729" s="1" t="str">
        <f t="shared" si="1149"/>
        <v/>
      </c>
      <c r="AZ729" s="1" t="b">
        <f t="shared" si="1150"/>
        <v>1</v>
      </c>
      <c r="BA729" s="1" t="str">
        <f t="shared" si="1151"/>
        <v/>
      </c>
      <c r="BB729" s="1" t="str">
        <f t="shared" si="1152"/>
        <v/>
      </c>
    </row>
    <row r="730" spans="1:54" ht="12.75" customHeight="1">
      <c r="A730" s="178"/>
      <c r="B730" s="55">
        <v>34</v>
      </c>
      <c r="C730" s="55">
        <v>16</v>
      </c>
      <c r="D730" s="54" t="e">
        <f>VLOOKUP((B730*10)+2,'Llistat de jugadors'!$W$3:$AQ$322,21,0)</f>
        <v>#N/A</v>
      </c>
      <c r="E730" s="13"/>
      <c r="F730" s="13"/>
      <c r="G730" s="13"/>
      <c r="H730" s="55">
        <f t="shared" si="1222"/>
        <v>0</v>
      </c>
      <c r="I730" s="54">
        <f t="shared" si="1223"/>
        <v>0</v>
      </c>
      <c r="J730" s="54">
        <f t="shared" si="1224"/>
        <v>0</v>
      </c>
      <c r="K730" s="54">
        <f t="shared" si="1225"/>
        <v>0</v>
      </c>
      <c r="L730" s="54">
        <f t="shared" si="1226"/>
        <v>0</v>
      </c>
      <c r="M730" s="54">
        <f t="shared" si="1227"/>
        <v>0</v>
      </c>
      <c r="N730" s="54">
        <f t="shared" si="1228"/>
        <v>0</v>
      </c>
      <c r="O730" s="54">
        <f t="shared" si="1229"/>
        <v>0</v>
      </c>
      <c r="P730" s="55">
        <v>34</v>
      </c>
      <c r="Q730" s="54" t="e">
        <f t="shared" si="1230"/>
        <v>#N/A</v>
      </c>
      <c r="R730" s="12"/>
      <c r="S730" s="12"/>
      <c r="T730" s="12"/>
      <c r="U730" s="54">
        <f t="shared" si="1231"/>
        <v>0</v>
      </c>
      <c r="V730" s="54">
        <f t="shared" si="1232"/>
        <v>0</v>
      </c>
      <c r="W730" s="54">
        <f t="shared" si="1233"/>
        <v>0</v>
      </c>
      <c r="X730" s="54">
        <f t="shared" si="1234"/>
        <v>0</v>
      </c>
      <c r="Y730" s="54">
        <f t="shared" si="1235"/>
        <v>0</v>
      </c>
      <c r="Z730" s="54">
        <f t="shared" si="1236"/>
        <v>0</v>
      </c>
      <c r="AA730" s="54">
        <f t="shared" si="1237"/>
        <v>0</v>
      </c>
      <c r="AB730" s="54">
        <f t="shared" si="1238"/>
        <v>0</v>
      </c>
      <c r="AC730" s="55">
        <v>34</v>
      </c>
      <c r="AD730" s="54" t="e">
        <f t="shared" si="1201"/>
        <v>#N/A</v>
      </c>
      <c r="AE730" s="12"/>
      <c r="AF730" s="12"/>
      <c r="AG730" s="12"/>
      <c r="AH730" s="54">
        <f t="shared" si="1239"/>
        <v>0</v>
      </c>
      <c r="AI730" s="54">
        <f t="shared" si="1240"/>
        <v>0</v>
      </c>
      <c r="AJ730" s="54">
        <f t="shared" si="1241"/>
        <v>0</v>
      </c>
      <c r="AK730" s="54">
        <f t="shared" si="1242"/>
        <v>0</v>
      </c>
      <c r="AL730" s="54">
        <f t="shared" si="1243"/>
        <v>0</v>
      </c>
      <c r="AM730" s="54">
        <f t="shared" si="1244"/>
        <v>0</v>
      </c>
      <c r="AN730" s="54">
        <f t="shared" si="1245"/>
        <v>0</v>
      </c>
      <c r="AO730" s="54">
        <f t="shared" si="1246"/>
        <v>0</v>
      </c>
      <c r="AP730" s="54">
        <f t="shared" si="1247"/>
        <v>0</v>
      </c>
      <c r="AQ730" s="54" t="e">
        <f t="shared" si="1248"/>
        <v>#DIV/0!</v>
      </c>
      <c r="AR730" s="58">
        <f t="shared" si="1249"/>
        <v>0</v>
      </c>
      <c r="AS730" s="1">
        <f t="shared" si="1250"/>
        <v>0</v>
      </c>
      <c r="AT730" s="1">
        <f t="shared" si="1251"/>
        <v>0</v>
      </c>
      <c r="AU730" s="1">
        <f t="shared" si="1252"/>
        <v>0</v>
      </c>
      <c r="AV730" s="1">
        <f t="shared" si="1253"/>
        <v>0</v>
      </c>
      <c r="AW730" s="1">
        <f t="shared" si="1254"/>
        <v>0</v>
      </c>
      <c r="AX730" s="1">
        <f t="shared" si="1255"/>
        <v>0</v>
      </c>
      <c r="AY730" s="1" t="str">
        <f t="shared" si="1149"/>
        <v/>
      </c>
      <c r="AZ730" s="1" t="b">
        <f t="shared" si="1150"/>
        <v>1</v>
      </c>
      <c r="BA730" s="1" t="str">
        <f t="shared" si="1151"/>
        <v/>
      </c>
      <c r="BB730" s="1" t="str">
        <f t="shared" si="1152"/>
        <v/>
      </c>
    </row>
    <row r="731" spans="1:54" ht="12.75" customHeight="1">
      <c r="A731" s="178"/>
      <c r="B731" s="55">
        <v>35</v>
      </c>
      <c r="C731" s="55">
        <v>17</v>
      </c>
      <c r="D731" s="54" t="e">
        <f>VLOOKUP((B731*10)+2,'Llistat de jugadors'!$W$3:$AQ$322,21,0)</f>
        <v>#N/A</v>
      </c>
      <c r="E731" s="13"/>
      <c r="F731" s="13"/>
      <c r="G731" s="13"/>
      <c r="H731" s="55">
        <f t="shared" si="1222"/>
        <v>0</v>
      </c>
      <c r="I731" s="54">
        <f t="shared" si="1223"/>
        <v>0</v>
      </c>
      <c r="J731" s="54">
        <f t="shared" si="1224"/>
        <v>0</v>
      </c>
      <c r="K731" s="54">
        <f t="shared" si="1225"/>
        <v>0</v>
      </c>
      <c r="L731" s="54">
        <f t="shared" si="1226"/>
        <v>0</v>
      </c>
      <c r="M731" s="54">
        <f t="shared" si="1227"/>
        <v>0</v>
      </c>
      <c r="N731" s="54">
        <f t="shared" si="1228"/>
        <v>0</v>
      </c>
      <c r="O731" s="54">
        <f t="shared" si="1229"/>
        <v>0</v>
      </c>
      <c r="P731" s="55">
        <v>35</v>
      </c>
      <c r="Q731" s="54" t="e">
        <f t="shared" si="1230"/>
        <v>#N/A</v>
      </c>
      <c r="R731" s="12"/>
      <c r="S731" s="12"/>
      <c r="T731" s="12"/>
      <c r="U731" s="54">
        <f t="shared" si="1231"/>
        <v>0</v>
      </c>
      <c r="V731" s="54">
        <f t="shared" si="1232"/>
        <v>0</v>
      </c>
      <c r="W731" s="54">
        <f t="shared" si="1233"/>
        <v>0</v>
      </c>
      <c r="X731" s="54">
        <f t="shared" si="1234"/>
        <v>0</v>
      </c>
      <c r="Y731" s="54">
        <f t="shared" si="1235"/>
        <v>0</v>
      </c>
      <c r="Z731" s="54">
        <f t="shared" si="1236"/>
        <v>0</v>
      </c>
      <c r="AA731" s="54">
        <f t="shared" si="1237"/>
        <v>0</v>
      </c>
      <c r="AB731" s="54">
        <f t="shared" si="1238"/>
        <v>0</v>
      </c>
      <c r="AC731" s="55">
        <v>35</v>
      </c>
      <c r="AD731" s="54" t="e">
        <f t="shared" si="1201"/>
        <v>#N/A</v>
      </c>
      <c r="AE731" s="12"/>
      <c r="AF731" s="12"/>
      <c r="AG731" s="12"/>
      <c r="AH731" s="54">
        <f t="shared" si="1239"/>
        <v>0</v>
      </c>
      <c r="AI731" s="54">
        <f t="shared" si="1240"/>
        <v>0</v>
      </c>
      <c r="AJ731" s="54">
        <f t="shared" si="1241"/>
        <v>0</v>
      </c>
      <c r="AK731" s="54">
        <f t="shared" si="1242"/>
        <v>0</v>
      </c>
      <c r="AL731" s="54">
        <f t="shared" si="1243"/>
        <v>0</v>
      </c>
      <c r="AM731" s="54">
        <f t="shared" si="1244"/>
        <v>0</v>
      </c>
      <c r="AN731" s="54">
        <f t="shared" si="1245"/>
        <v>0</v>
      </c>
      <c r="AO731" s="54">
        <f t="shared" si="1246"/>
        <v>0</v>
      </c>
      <c r="AP731" s="54">
        <f t="shared" si="1247"/>
        <v>0</v>
      </c>
      <c r="AQ731" s="54" t="e">
        <f t="shared" si="1248"/>
        <v>#DIV/0!</v>
      </c>
      <c r="AR731" s="58">
        <f t="shared" si="1249"/>
        <v>0</v>
      </c>
      <c r="AS731" s="1">
        <f t="shared" si="1250"/>
        <v>0</v>
      </c>
      <c r="AT731" s="1">
        <f t="shared" si="1251"/>
        <v>0</v>
      </c>
      <c r="AU731" s="1">
        <f t="shared" si="1252"/>
        <v>0</v>
      </c>
      <c r="AV731" s="1">
        <f t="shared" si="1253"/>
        <v>0</v>
      </c>
      <c r="AW731" s="1">
        <f t="shared" si="1254"/>
        <v>0</v>
      </c>
      <c r="AX731" s="1">
        <f t="shared" si="1255"/>
        <v>0</v>
      </c>
      <c r="AY731" s="1" t="str">
        <f t="shared" si="1149"/>
        <v/>
      </c>
      <c r="AZ731" s="1" t="b">
        <f t="shared" si="1150"/>
        <v>1</v>
      </c>
      <c r="BA731" s="1" t="str">
        <f t="shared" si="1151"/>
        <v/>
      </c>
      <c r="BB731" s="1" t="str">
        <f t="shared" si="1152"/>
        <v/>
      </c>
    </row>
    <row r="732" spans="1:54" ht="12.75" customHeight="1">
      <c r="A732" s="178"/>
      <c r="B732" s="55">
        <v>36</v>
      </c>
      <c r="C732" s="55">
        <v>18</v>
      </c>
      <c r="D732" s="54" t="e">
        <f>VLOOKUP((B732*10)+2,'Llistat de jugadors'!$W$3:$AQ$322,21,0)</f>
        <v>#N/A</v>
      </c>
      <c r="E732" s="13"/>
      <c r="F732" s="13"/>
      <c r="G732" s="13"/>
      <c r="H732" s="55">
        <f t="shared" si="1222"/>
        <v>0</v>
      </c>
      <c r="I732" s="54">
        <f t="shared" si="1223"/>
        <v>0</v>
      </c>
      <c r="J732" s="54">
        <f t="shared" si="1224"/>
        <v>0</v>
      </c>
      <c r="K732" s="54">
        <f t="shared" si="1225"/>
        <v>0</v>
      </c>
      <c r="L732" s="54">
        <f t="shared" si="1226"/>
        <v>0</v>
      </c>
      <c r="M732" s="54">
        <f t="shared" si="1227"/>
        <v>0</v>
      </c>
      <c r="N732" s="54">
        <f t="shared" si="1228"/>
        <v>0</v>
      </c>
      <c r="O732" s="54">
        <f t="shared" si="1229"/>
        <v>0</v>
      </c>
      <c r="P732" s="55">
        <v>36</v>
      </c>
      <c r="Q732" s="54" t="e">
        <f t="shared" si="1230"/>
        <v>#N/A</v>
      </c>
      <c r="R732" s="12"/>
      <c r="S732" s="12"/>
      <c r="T732" s="12"/>
      <c r="U732" s="54">
        <f t="shared" si="1231"/>
        <v>0</v>
      </c>
      <c r="V732" s="54">
        <f t="shared" si="1232"/>
        <v>0</v>
      </c>
      <c r="W732" s="54">
        <f t="shared" si="1233"/>
        <v>0</v>
      </c>
      <c r="X732" s="54">
        <f t="shared" si="1234"/>
        <v>0</v>
      </c>
      <c r="Y732" s="54">
        <f t="shared" si="1235"/>
        <v>0</v>
      </c>
      <c r="Z732" s="54">
        <f t="shared" si="1236"/>
        <v>0</v>
      </c>
      <c r="AA732" s="54">
        <f t="shared" si="1237"/>
        <v>0</v>
      </c>
      <c r="AB732" s="54">
        <f t="shared" si="1238"/>
        <v>0</v>
      </c>
      <c r="AC732" s="55">
        <v>36</v>
      </c>
      <c r="AD732" s="54" t="e">
        <f t="shared" si="1201"/>
        <v>#N/A</v>
      </c>
      <c r="AE732" s="12"/>
      <c r="AF732" s="12"/>
      <c r="AG732" s="12"/>
      <c r="AH732" s="54">
        <f t="shared" si="1239"/>
        <v>0</v>
      </c>
      <c r="AI732" s="54">
        <f t="shared" si="1240"/>
        <v>0</v>
      </c>
      <c r="AJ732" s="54">
        <f t="shared" si="1241"/>
        <v>0</v>
      </c>
      <c r="AK732" s="54">
        <f t="shared" si="1242"/>
        <v>0</v>
      </c>
      <c r="AL732" s="54">
        <f t="shared" si="1243"/>
        <v>0</v>
      </c>
      <c r="AM732" s="54">
        <f t="shared" si="1244"/>
        <v>0</v>
      </c>
      <c r="AN732" s="54">
        <f t="shared" si="1245"/>
        <v>0</v>
      </c>
      <c r="AO732" s="54">
        <f t="shared" si="1246"/>
        <v>0</v>
      </c>
      <c r="AP732" s="54">
        <f t="shared" si="1247"/>
        <v>0</v>
      </c>
      <c r="AQ732" s="54" t="e">
        <f t="shared" si="1248"/>
        <v>#DIV/0!</v>
      </c>
      <c r="AR732" s="58">
        <f t="shared" si="1249"/>
        <v>0</v>
      </c>
      <c r="AS732" s="1">
        <f t="shared" si="1250"/>
        <v>0</v>
      </c>
      <c r="AT732" s="1">
        <f t="shared" si="1251"/>
        <v>0</v>
      </c>
      <c r="AU732" s="1">
        <f t="shared" si="1252"/>
        <v>0</v>
      </c>
      <c r="AV732" s="1">
        <f t="shared" si="1253"/>
        <v>0</v>
      </c>
      <c r="AW732" s="1">
        <f t="shared" si="1254"/>
        <v>0</v>
      </c>
      <c r="AX732" s="1">
        <f t="shared" si="1255"/>
        <v>0</v>
      </c>
      <c r="AY732" s="1" t="str">
        <f t="shared" si="1149"/>
        <v/>
      </c>
      <c r="AZ732" s="1" t="b">
        <f t="shared" si="1150"/>
        <v>1</v>
      </c>
      <c r="BA732" s="1" t="str">
        <f t="shared" si="1151"/>
        <v/>
      </c>
      <c r="BB732" s="1" t="str">
        <f t="shared" si="1152"/>
        <v/>
      </c>
    </row>
    <row r="733" spans="1:54" ht="12.75" customHeight="1">
      <c r="A733" s="178"/>
      <c r="B733" s="55">
        <v>37</v>
      </c>
      <c r="C733" s="55"/>
      <c r="D733" s="54" t="e">
        <f>VLOOKUP((B733*10)+2,'Llistat de jugadors'!$W$3:$AQ$322,21,0)</f>
        <v>#N/A</v>
      </c>
      <c r="E733" s="13"/>
      <c r="F733" s="13"/>
      <c r="G733" s="13"/>
      <c r="H733" s="55">
        <f t="shared" si="1222"/>
        <v>0</v>
      </c>
      <c r="I733" s="54">
        <f t="shared" si="1223"/>
        <v>0</v>
      </c>
      <c r="J733" s="54">
        <f t="shared" si="1224"/>
        <v>0</v>
      </c>
      <c r="K733" s="54">
        <f t="shared" si="1225"/>
        <v>0</v>
      </c>
      <c r="L733" s="54">
        <f t="shared" si="1226"/>
        <v>0</v>
      </c>
      <c r="M733" s="54">
        <f t="shared" si="1227"/>
        <v>0</v>
      </c>
      <c r="N733" s="54">
        <f t="shared" si="1228"/>
        <v>0</v>
      </c>
      <c r="O733" s="54">
        <f t="shared" si="1229"/>
        <v>0</v>
      </c>
      <c r="P733" s="55">
        <v>37</v>
      </c>
      <c r="Q733" s="54" t="e">
        <f t="shared" si="1230"/>
        <v>#N/A</v>
      </c>
      <c r="R733" s="12"/>
      <c r="S733" s="12"/>
      <c r="T733" s="12"/>
      <c r="U733" s="54">
        <f t="shared" si="1231"/>
        <v>0</v>
      </c>
      <c r="V733" s="54">
        <f t="shared" si="1232"/>
        <v>0</v>
      </c>
      <c r="W733" s="54">
        <f t="shared" si="1233"/>
        <v>0</v>
      </c>
      <c r="X733" s="54">
        <f t="shared" si="1234"/>
        <v>0</v>
      </c>
      <c r="Y733" s="54">
        <f t="shared" si="1235"/>
        <v>0</v>
      </c>
      <c r="Z733" s="54">
        <f t="shared" si="1236"/>
        <v>0</v>
      </c>
      <c r="AA733" s="54">
        <f t="shared" si="1237"/>
        <v>0</v>
      </c>
      <c r="AB733" s="54">
        <f t="shared" si="1238"/>
        <v>0</v>
      </c>
      <c r="AC733" s="55">
        <v>37</v>
      </c>
      <c r="AD733" s="54" t="e">
        <f t="shared" si="1201"/>
        <v>#N/A</v>
      </c>
      <c r="AE733" s="12"/>
      <c r="AF733" s="12"/>
      <c r="AG733" s="12"/>
      <c r="AH733" s="54">
        <f t="shared" si="1239"/>
        <v>0</v>
      </c>
      <c r="AI733" s="54">
        <f t="shared" si="1240"/>
        <v>0</v>
      </c>
      <c r="AJ733" s="54">
        <f t="shared" si="1241"/>
        <v>0</v>
      </c>
      <c r="AK733" s="54">
        <f t="shared" si="1242"/>
        <v>0</v>
      </c>
      <c r="AL733" s="54">
        <f t="shared" si="1243"/>
        <v>0</v>
      </c>
      <c r="AM733" s="54">
        <f t="shared" si="1244"/>
        <v>0</v>
      </c>
      <c r="AN733" s="54">
        <f t="shared" si="1245"/>
        <v>0</v>
      </c>
      <c r="AO733" s="54">
        <f t="shared" si="1246"/>
        <v>0</v>
      </c>
      <c r="AP733" s="54">
        <f t="shared" si="1247"/>
        <v>0</v>
      </c>
      <c r="AQ733" s="54" t="e">
        <f t="shared" si="1248"/>
        <v>#DIV/0!</v>
      </c>
      <c r="AR733" s="58">
        <f t="shared" si="1249"/>
        <v>0</v>
      </c>
      <c r="AS733" s="1">
        <f t="shared" si="1250"/>
        <v>0</v>
      </c>
      <c r="AT733" s="1">
        <f t="shared" si="1251"/>
        <v>0</v>
      </c>
      <c r="AU733" s="1">
        <f t="shared" si="1252"/>
        <v>0</v>
      </c>
      <c r="AV733" s="1">
        <f t="shared" si="1253"/>
        <v>0</v>
      </c>
      <c r="AW733" s="1">
        <f t="shared" si="1254"/>
        <v>0</v>
      </c>
      <c r="AX733" s="1">
        <f t="shared" si="1255"/>
        <v>0</v>
      </c>
      <c r="AY733" s="1" t="str">
        <f t="shared" si="1149"/>
        <v/>
      </c>
      <c r="AZ733" s="1" t="b">
        <f t="shared" si="1150"/>
        <v>1</v>
      </c>
      <c r="BA733" s="1" t="str">
        <f t="shared" si="1151"/>
        <v/>
      </c>
      <c r="BB733" s="1" t="str">
        <f t="shared" si="1152"/>
        <v/>
      </c>
    </row>
    <row r="734" spans="1:54" ht="12.75" customHeight="1">
      <c r="A734" s="178"/>
      <c r="B734" s="55">
        <v>38</v>
      </c>
      <c r="C734" s="55"/>
      <c r="D734" s="54" t="e">
        <f>VLOOKUP((B734*10)+2,'Llistat de jugadors'!$W$3:$AQ$322,21,0)</f>
        <v>#N/A</v>
      </c>
      <c r="E734" s="13"/>
      <c r="F734" s="13"/>
      <c r="G734" s="13"/>
      <c r="H734" s="55">
        <f t="shared" si="1222"/>
        <v>0</v>
      </c>
      <c r="I734" s="54">
        <f t="shared" si="1223"/>
        <v>0</v>
      </c>
      <c r="J734" s="54">
        <f t="shared" si="1224"/>
        <v>0</v>
      </c>
      <c r="K734" s="54">
        <f t="shared" si="1225"/>
        <v>0</v>
      </c>
      <c r="L734" s="54">
        <f t="shared" si="1226"/>
        <v>0</v>
      </c>
      <c r="M734" s="54">
        <f t="shared" si="1227"/>
        <v>0</v>
      </c>
      <c r="N734" s="54">
        <f t="shared" si="1228"/>
        <v>0</v>
      </c>
      <c r="O734" s="54">
        <f t="shared" si="1229"/>
        <v>0</v>
      </c>
      <c r="P734" s="55">
        <v>38</v>
      </c>
      <c r="Q734" s="54" t="e">
        <f t="shared" si="1230"/>
        <v>#N/A</v>
      </c>
      <c r="R734" s="12"/>
      <c r="S734" s="12"/>
      <c r="T734" s="12"/>
      <c r="U734" s="54">
        <f t="shared" si="1231"/>
        <v>0</v>
      </c>
      <c r="V734" s="54">
        <f t="shared" si="1232"/>
        <v>0</v>
      </c>
      <c r="W734" s="54">
        <f t="shared" si="1233"/>
        <v>0</v>
      </c>
      <c r="X734" s="54">
        <f t="shared" si="1234"/>
        <v>0</v>
      </c>
      <c r="Y734" s="54">
        <f t="shared" si="1235"/>
        <v>0</v>
      </c>
      <c r="Z734" s="54">
        <f t="shared" si="1236"/>
        <v>0</v>
      </c>
      <c r="AA734" s="54">
        <f t="shared" si="1237"/>
        <v>0</v>
      </c>
      <c r="AB734" s="54">
        <f t="shared" si="1238"/>
        <v>0</v>
      </c>
      <c r="AC734" s="55">
        <v>38</v>
      </c>
      <c r="AD734" s="54" t="e">
        <f t="shared" si="1201"/>
        <v>#N/A</v>
      </c>
      <c r="AE734" s="12"/>
      <c r="AF734" s="12"/>
      <c r="AG734" s="12"/>
      <c r="AH734" s="54">
        <f t="shared" si="1239"/>
        <v>0</v>
      </c>
      <c r="AI734" s="54">
        <f t="shared" si="1240"/>
        <v>0</v>
      </c>
      <c r="AJ734" s="54">
        <f t="shared" si="1241"/>
        <v>0</v>
      </c>
      <c r="AK734" s="54">
        <f t="shared" si="1242"/>
        <v>0</v>
      </c>
      <c r="AL734" s="54">
        <f t="shared" si="1243"/>
        <v>0</v>
      </c>
      <c r="AM734" s="54">
        <f t="shared" si="1244"/>
        <v>0</v>
      </c>
      <c r="AN734" s="54">
        <f t="shared" si="1245"/>
        <v>0</v>
      </c>
      <c r="AO734" s="54">
        <f t="shared" si="1246"/>
        <v>0</v>
      </c>
      <c r="AP734" s="54">
        <f t="shared" si="1247"/>
        <v>0</v>
      </c>
      <c r="AQ734" s="54" t="e">
        <f t="shared" si="1248"/>
        <v>#DIV/0!</v>
      </c>
      <c r="AR734" s="58">
        <f t="shared" si="1249"/>
        <v>0</v>
      </c>
      <c r="AS734" s="1">
        <f t="shared" si="1250"/>
        <v>0</v>
      </c>
      <c r="AT734" s="1">
        <f t="shared" si="1251"/>
        <v>0</v>
      </c>
      <c r="AU734" s="1">
        <f t="shared" si="1252"/>
        <v>0</v>
      </c>
      <c r="AV734" s="1">
        <f t="shared" si="1253"/>
        <v>0</v>
      </c>
      <c r="AW734" s="1">
        <f t="shared" si="1254"/>
        <v>0</v>
      </c>
      <c r="AX734" s="1">
        <f t="shared" si="1255"/>
        <v>0</v>
      </c>
      <c r="AY734" s="1" t="str">
        <f t="shared" si="1149"/>
        <v/>
      </c>
      <c r="AZ734" s="1" t="b">
        <f t="shared" si="1150"/>
        <v>1</v>
      </c>
      <c r="BA734" s="1" t="str">
        <f t="shared" si="1151"/>
        <v/>
      </c>
      <c r="BB734" s="1" t="str">
        <f t="shared" si="1152"/>
        <v/>
      </c>
    </row>
    <row r="735" spans="1:54" ht="12.75" customHeight="1">
      <c r="A735" s="178"/>
      <c r="B735" s="55">
        <v>39</v>
      </c>
      <c r="C735" s="55"/>
      <c r="D735" s="54" t="e">
        <f>VLOOKUP((B735*10)+2,'Llistat de jugadors'!$W$3:$AQ$322,21,0)</f>
        <v>#N/A</v>
      </c>
      <c r="E735" s="13"/>
      <c r="F735" s="13"/>
      <c r="G735" s="13"/>
      <c r="H735" s="55">
        <f t="shared" si="1222"/>
        <v>0</v>
      </c>
      <c r="I735" s="54">
        <f t="shared" si="1223"/>
        <v>0</v>
      </c>
      <c r="J735" s="54">
        <f t="shared" si="1224"/>
        <v>0</v>
      </c>
      <c r="K735" s="54">
        <f t="shared" si="1225"/>
        <v>0</v>
      </c>
      <c r="L735" s="54">
        <f t="shared" si="1226"/>
        <v>0</v>
      </c>
      <c r="M735" s="54">
        <f t="shared" si="1227"/>
        <v>0</v>
      </c>
      <c r="N735" s="54">
        <f t="shared" si="1228"/>
        <v>0</v>
      </c>
      <c r="O735" s="54">
        <f t="shared" si="1229"/>
        <v>0</v>
      </c>
      <c r="P735" s="55">
        <v>39</v>
      </c>
      <c r="Q735" s="54" t="e">
        <f t="shared" si="1230"/>
        <v>#N/A</v>
      </c>
      <c r="R735" s="12"/>
      <c r="S735" s="12"/>
      <c r="T735" s="12"/>
      <c r="U735" s="54">
        <f t="shared" si="1231"/>
        <v>0</v>
      </c>
      <c r="V735" s="54">
        <f t="shared" si="1232"/>
        <v>0</v>
      </c>
      <c r="W735" s="54">
        <f t="shared" si="1233"/>
        <v>0</v>
      </c>
      <c r="X735" s="54">
        <f t="shared" si="1234"/>
        <v>0</v>
      </c>
      <c r="Y735" s="54">
        <f t="shared" si="1235"/>
        <v>0</v>
      </c>
      <c r="Z735" s="54">
        <f t="shared" si="1236"/>
        <v>0</v>
      </c>
      <c r="AA735" s="54">
        <f t="shared" si="1237"/>
        <v>0</v>
      </c>
      <c r="AB735" s="54">
        <f t="shared" si="1238"/>
        <v>0</v>
      </c>
      <c r="AC735" s="55">
        <v>39</v>
      </c>
      <c r="AD735" s="54" t="e">
        <f t="shared" si="1201"/>
        <v>#N/A</v>
      </c>
      <c r="AE735" s="12"/>
      <c r="AF735" s="12"/>
      <c r="AG735" s="12"/>
      <c r="AH735" s="54">
        <f t="shared" si="1239"/>
        <v>0</v>
      </c>
      <c r="AI735" s="54">
        <f t="shared" si="1240"/>
        <v>0</v>
      </c>
      <c r="AJ735" s="54">
        <f t="shared" si="1241"/>
        <v>0</v>
      </c>
      <c r="AK735" s="54">
        <f t="shared" si="1242"/>
        <v>0</v>
      </c>
      <c r="AL735" s="54">
        <f t="shared" si="1243"/>
        <v>0</v>
      </c>
      <c r="AM735" s="54">
        <f t="shared" si="1244"/>
        <v>0</v>
      </c>
      <c r="AN735" s="54">
        <f t="shared" si="1245"/>
        <v>0</v>
      </c>
      <c r="AO735" s="54">
        <f t="shared" si="1246"/>
        <v>0</v>
      </c>
      <c r="AP735" s="54">
        <f t="shared" si="1247"/>
        <v>0</v>
      </c>
      <c r="AQ735" s="54" t="e">
        <f t="shared" si="1248"/>
        <v>#DIV/0!</v>
      </c>
      <c r="AR735" s="58">
        <f t="shared" si="1249"/>
        <v>0</v>
      </c>
      <c r="AS735" s="1">
        <f t="shared" si="1250"/>
        <v>0</v>
      </c>
      <c r="AT735" s="1">
        <f t="shared" si="1251"/>
        <v>0</v>
      </c>
      <c r="AU735" s="1">
        <f t="shared" si="1252"/>
        <v>0</v>
      </c>
      <c r="AV735" s="1">
        <f t="shared" si="1253"/>
        <v>0</v>
      </c>
      <c r="AW735" s="1">
        <f t="shared" si="1254"/>
        <v>0</v>
      </c>
      <c r="AX735" s="1">
        <f t="shared" si="1255"/>
        <v>0</v>
      </c>
      <c r="AY735" s="1" t="str">
        <f t="shared" si="1149"/>
        <v/>
      </c>
      <c r="AZ735" s="1" t="b">
        <f t="shared" si="1150"/>
        <v>1</v>
      </c>
      <c r="BA735" s="1" t="str">
        <f t="shared" si="1151"/>
        <v/>
      </c>
      <c r="BB735" s="1" t="str">
        <f t="shared" si="1152"/>
        <v/>
      </c>
    </row>
    <row r="736" spans="1:54" ht="12.75" customHeight="1">
      <c r="A736" s="179"/>
      <c r="B736" s="55">
        <v>40</v>
      </c>
      <c r="C736" s="55"/>
      <c r="D736" s="54" t="e">
        <f>VLOOKUP((B736*10)+2,'Llistat de jugadors'!$W$3:$AQ$322,21,0)</f>
        <v>#N/A</v>
      </c>
      <c r="E736" s="13"/>
      <c r="F736" s="13"/>
      <c r="G736" s="13"/>
      <c r="H736" s="55">
        <f t="shared" si="1222"/>
        <v>0</v>
      </c>
      <c r="I736" s="54">
        <f t="shared" si="1223"/>
        <v>0</v>
      </c>
      <c r="J736" s="54">
        <f t="shared" si="1224"/>
        <v>0</v>
      </c>
      <c r="K736" s="54">
        <f t="shared" si="1225"/>
        <v>0</v>
      </c>
      <c r="L736" s="54">
        <f t="shared" si="1226"/>
        <v>0</v>
      </c>
      <c r="M736" s="54">
        <f t="shared" si="1227"/>
        <v>0</v>
      </c>
      <c r="N736" s="54">
        <f t="shared" si="1228"/>
        <v>0</v>
      </c>
      <c r="O736" s="54">
        <f t="shared" si="1229"/>
        <v>0</v>
      </c>
      <c r="P736" s="55">
        <v>40</v>
      </c>
      <c r="Q736" s="54" t="e">
        <f t="shared" si="1230"/>
        <v>#N/A</v>
      </c>
      <c r="R736" s="12"/>
      <c r="S736" s="12"/>
      <c r="T736" s="12"/>
      <c r="U736" s="54">
        <f t="shared" si="1231"/>
        <v>0</v>
      </c>
      <c r="V736" s="54">
        <f t="shared" si="1232"/>
        <v>0</v>
      </c>
      <c r="W736" s="54">
        <f t="shared" si="1233"/>
        <v>0</v>
      </c>
      <c r="X736" s="54">
        <f t="shared" si="1234"/>
        <v>0</v>
      </c>
      <c r="Y736" s="54">
        <f t="shared" si="1235"/>
        <v>0</v>
      </c>
      <c r="Z736" s="54">
        <f t="shared" si="1236"/>
        <v>0</v>
      </c>
      <c r="AA736" s="54">
        <f t="shared" si="1237"/>
        <v>0</v>
      </c>
      <c r="AB736" s="54">
        <f t="shared" si="1238"/>
        <v>0</v>
      </c>
      <c r="AC736" s="55">
        <v>40</v>
      </c>
      <c r="AD736" s="54" t="e">
        <f t="shared" si="1201"/>
        <v>#N/A</v>
      </c>
      <c r="AE736" s="12"/>
      <c r="AF736" s="12"/>
      <c r="AG736" s="12"/>
      <c r="AH736" s="54">
        <f t="shared" si="1239"/>
        <v>0</v>
      </c>
      <c r="AI736" s="54">
        <f t="shared" si="1240"/>
        <v>0</v>
      </c>
      <c r="AJ736" s="54">
        <f t="shared" si="1241"/>
        <v>0</v>
      </c>
      <c r="AK736" s="54">
        <f t="shared" si="1242"/>
        <v>0</v>
      </c>
      <c r="AL736" s="54">
        <f t="shared" si="1243"/>
        <v>0</v>
      </c>
      <c r="AM736" s="54">
        <f t="shared" si="1244"/>
        <v>0</v>
      </c>
      <c r="AN736" s="54">
        <f t="shared" si="1245"/>
        <v>0</v>
      </c>
      <c r="AO736" s="54">
        <f t="shared" si="1246"/>
        <v>0</v>
      </c>
      <c r="AP736" s="54">
        <f t="shared" si="1247"/>
        <v>0</v>
      </c>
      <c r="AQ736" s="54" t="e">
        <f t="shared" si="1248"/>
        <v>#DIV/0!</v>
      </c>
      <c r="AR736" s="58">
        <f t="shared" si="1249"/>
        <v>0</v>
      </c>
      <c r="AS736" s="1">
        <f t="shared" si="1250"/>
        <v>0</v>
      </c>
      <c r="AT736" s="1">
        <f t="shared" si="1251"/>
        <v>0</v>
      </c>
      <c r="AU736" s="1">
        <f t="shared" si="1252"/>
        <v>0</v>
      </c>
      <c r="AV736" s="1">
        <f t="shared" si="1253"/>
        <v>0</v>
      </c>
      <c r="AW736" s="1">
        <f t="shared" si="1254"/>
        <v>0</v>
      </c>
      <c r="AX736" s="1">
        <f t="shared" si="1255"/>
        <v>0</v>
      </c>
      <c r="AY736" s="1" t="str">
        <f t="shared" si="1149"/>
        <v/>
      </c>
      <c r="AZ736" s="1" t="b">
        <f t="shared" si="1150"/>
        <v>1</v>
      </c>
      <c r="BA736" s="1" t="str">
        <f t="shared" si="1151"/>
        <v/>
      </c>
      <c r="BB736" s="1" t="str">
        <f t="shared" si="1152"/>
        <v/>
      </c>
    </row>
    <row r="737" spans="1:54" ht="59.25">
      <c r="A737" s="56"/>
      <c r="B737" s="51" t="s">
        <v>312</v>
      </c>
      <c r="C737" s="51"/>
      <c r="D737" s="192">
        <v>1</v>
      </c>
      <c r="E737" s="192"/>
      <c r="F737" s="192"/>
      <c r="G737" s="192"/>
      <c r="H737" s="192"/>
      <c r="I737" s="131"/>
      <c r="J737" s="131"/>
      <c r="K737" s="131"/>
      <c r="L737" s="131"/>
      <c r="M737" s="131"/>
      <c r="N737" s="131"/>
      <c r="O737" s="52"/>
      <c r="P737" s="192">
        <v>2</v>
      </c>
      <c r="Q737" s="192"/>
      <c r="R737" s="192"/>
      <c r="S737" s="192"/>
      <c r="T737" s="192"/>
      <c r="U737" s="192"/>
      <c r="V737" s="54">
        <f t="shared" si="1221"/>
        <v>0</v>
      </c>
      <c r="W737" s="53"/>
      <c r="X737" s="53"/>
      <c r="Y737" s="53"/>
      <c r="Z737" s="52"/>
      <c r="AA737" s="52"/>
      <c r="AB737" s="52"/>
      <c r="AC737" s="192">
        <v>3</v>
      </c>
      <c r="AD737" s="192"/>
      <c r="AE737" s="192"/>
      <c r="AF737" s="192"/>
      <c r="AG737" s="192"/>
      <c r="AH737" s="19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7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>
      <c r="A738" s="180"/>
      <c r="B738" s="183" t="s">
        <v>313</v>
      </c>
      <c r="C738" s="181" t="s">
        <v>314</v>
      </c>
      <c r="D738" s="183" t="s">
        <v>330</v>
      </c>
      <c r="E738" s="193" t="s">
        <v>316</v>
      </c>
      <c r="F738" s="193"/>
      <c r="G738" s="193"/>
      <c r="H738" s="193"/>
      <c r="I738" s="129"/>
      <c r="J738" s="129"/>
      <c r="K738" s="129"/>
      <c r="L738" s="54"/>
      <c r="M738" s="54"/>
      <c r="N738" s="54"/>
      <c r="O738" s="54"/>
      <c r="P738" s="183" t="s">
        <v>313</v>
      </c>
      <c r="Q738" s="183" t="s">
        <v>330</v>
      </c>
      <c r="R738" s="183" t="s">
        <v>316</v>
      </c>
      <c r="S738" s="183"/>
      <c r="T738" s="183"/>
      <c r="U738" s="183"/>
      <c r="V738" s="54">
        <f t="shared" si="1221"/>
        <v>0</v>
      </c>
      <c r="W738" s="54"/>
      <c r="X738" s="54"/>
      <c r="Y738" s="54"/>
      <c r="Z738" s="54"/>
      <c r="AA738" s="54"/>
      <c r="AB738" s="54"/>
      <c r="AC738" s="183" t="s">
        <v>313</v>
      </c>
      <c r="AD738" s="183" t="s">
        <v>330</v>
      </c>
      <c r="AE738" s="183" t="s">
        <v>316</v>
      </c>
      <c r="AF738" s="183"/>
      <c r="AG738" s="183"/>
      <c r="AH738" s="183"/>
      <c r="AI738" s="54"/>
      <c r="AJ738" s="54"/>
      <c r="AK738" s="54"/>
      <c r="AL738" s="54"/>
      <c r="AM738" s="54"/>
      <c r="AN738" s="54"/>
      <c r="AO738" s="54"/>
      <c r="AP738" s="54"/>
      <c r="AQ738" s="54"/>
      <c r="AR738" s="58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spans="1:54">
      <c r="A739" s="180"/>
      <c r="B739" s="183"/>
      <c r="C739" s="182"/>
      <c r="D739" s="183"/>
      <c r="E739" s="130">
        <v>1</v>
      </c>
      <c r="F739" s="130">
        <v>2</v>
      </c>
      <c r="G739" s="130">
        <v>3</v>
      </c>
      <c r="H739" s="129" t="s">
        <v>318</v>
      </c>
      <c r="I739" s="129"/>
      <c r="J739" s="129"/>
      <c r="K739" s="129"/>
      <c r="L739" s="54"/>
      <c r="M739" s="54"/>
      <c r="N739" s="54"/>
      <c r="O739" s="54"/>
      <c r="P739" s="183"/>
      <c r="Q739" s="183"/>
      <c r="R739" s="129">
        <v>1</v>
      </c>
      <c r="S739" s="129">
        <v>2</v>
      </c>
      <c r="T739" s="129">
        <v>3</v>
      </c>
      <c r="U739" s="129" t="s">
        <v>318</v>
      </c>
      <c r="V739" s="54">
        <f t="shared" si="1221"/>
        <v>0</v>
      </c>
      <c r="W739" s="54"/>
      <c r="X739" s="54"/>
      <c r="Y739" s="54"/>
      <c r="Z739" s="54"/>
      <c r="AA739" s="54"/>
      <c r="AB739" s="54"/>
      <c r="AC739" s="183"/>
      <c r="AD739" s="183"/>
      <c r="AE739" s="129">
        <v>1</v>
      </c>
      <c r="AF739" s="129">
        <v>2</v>
      </c>
      <c r="AG739" s="129">
        <v>3</v>
      </c>
      <c r="AH739" s="129" t="s">
        <v>318</v>
      </c>
      <c r="AI739" s="54"/>
      <c r="AJ739" s="54"/>
      <c r="AK739" s="54"/>
      <c r="AL739" s="54"/>
      <c r="AM739" s="54"/>
      <c r="AN739" s="54"/>
      <c r="AO739" s="54"/>
      <c r="AP739" s="54"/>
      <c r="AQ739" s="54"/>
      <c r="AR739" s="58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ht="12.75" customHeight="1">
      <c r="A740" s="177" t="s">
        <v>331</v>
      </c>
      <c r="B740" s="55">
        <v>1</v>
      </c>
      <c r="C740" s="55">
        <v>1</v>
      </c>
      <c r="D740" s="54" t="e">
        <f>VLOOKUP((B740*10)+3,'Llistat de jugadors'!$W$3:$AQ$322,21,0)</f>
        <v>#N/A</v>
      </c>
      <c r="E740" s="12"/>
      <c r="F740" s="12"/>
      <c r="G740" s="12"/>
      <c r="H740" s="55">
        <f t="shared" ref="H740:H769" si="1256">E740+F740+G740</f>
        <v>0</v>
      </c>
      <c r="I740" s="54">
        <f t="shared" ref="I740:I769" si="1257">COUNTIF(E740:G740,10)</f>
        <v>0</v>
      </c>
      <c r="J740" s="54">
        <f t="shared" ref="J740:J769" si="1258">COUNTIF(E740:G740,6)</f>
        <v>0</v>
      </c>
      <c r="K740" s="54">
        <f t="shared" ref="K740:K769" si="1259">COUNTIF(E740:G740,4)</f>
        <v>0</v>
      </c>
      <c r="L740" s="54">
        <f t="shared" ref="L740:L769" si="1260">COUNTIF(E740:G740,3)</f>
        <v>0</v>
      </c>
      <c r="M740" s="54">
        <f t="shared" ref="M740:M769" si="1261">COUNTIF(E740:G740,2)</f>
        <v>0</v>
      </c>
      <c r="N740" s="54">
        <f t="shared" ref="N740:N769" si="1262">COUNTIF(E740:G740,1)</f>
        <v>0</v>
      </c>
      <c r="O740" s="54">
        <f t="shared" ref="O740:O769" si="1263">COUNTIF(E740:G740,0)</f>
        <v>0</v>
      </c>
      <c r="P740" s="55">
        <v>1</v>
      </c>
      <c r="Q740" s="54" t="e">
        <f t="shared" ref="Q740:Q769" si="1264">D740</f>
        <v>#N/A</v>
      </c>
      <c r="R740" s="12"/>
      <c r="S740" s="12"/>
      <c r="T740" s="12"/>
      <c r="U740" s="54">
        <f t="shared" ref="U740:U769" si="1265">R740+S740+T740</f>
        <v>0</v>
      </c>
      <c r="V740" s="54">
        <f t="shared" si="1221"/>
        <v>0</v>
      </c>
      <c r="W740" s="54">
        <f>COUNTIF($R$5:$T$5,6)</f>
        <v>0</v>
      </c>
      <c r="X740" s="54">
        <f>COUNTIF($R$5:$T$5,4)</f>
        <v>1</v>
      </c>
      <c r="Y740" s="54">
        <f t="shared" ref="Y740:Y769" si="1266">COUNTIF(R740:T740,3)</f>
        <v>0</v>
      </c>
      <c r="Z740" s="54">
        <f t="shared" ref="Z740:Z769" si="1267">COUNTIF(R740:T740,2)</f>
        <v>0</v>
      </c>
      <c r="AA740" s="54">
        <f t="shared" ref="AA740:AA769" si="1268">COUNTIF(R740:T740,1)</f>
        <v>0</v>
      </c>
      <c r="AB740" s="54">
        <f t="shared" ref="AB740:AB769" si="1269">COUNTIF(R740:T740,0)</f>
        <v>0</v>
      </c>
      <c r="AC740" s="55">
        <v>1</v>
      </c>
      <c r="AD740" s="54" t="e">
        <f t="shared" ref="AD740:AD779" si="1270">Q740</f>
        <v>#N/A</v>
      </c>
      <c r="AE740" s="12"/>
      <c r="AF740" s="12"/>
      <c r="AG740" s="12"/>
      <c r="AH740" s="54">
        <f t="shared" ref="AH740:AH769" si="1271">AE740+AF740+AG740</f>
        <v>0</v>
      </c>
      <c r="AI740" s="54">
        <f t="shared" ref="AI740:AI769" si="1272">COUNTIF(AE740:AG740,10)</f>
        <v>0</v>
      </c>
      <c r="AJ740" s="54">
        <f t="shared" ref="AJ740:AJ769" si="1273">COUNTIF(AE740:AG740,6)</f>
        <v>0</v>
      </c>
      <c r="AK740" s="54">
        <f t="shared" ref="AK740:AK769" si="1274">COUNTIF(AE740:AG740,4)</f>
        <v>0</v>
      </c>
      <c r="AL740" s="54">
        <f t="shared" ref="AL740:AL769" si="1275">COUNTIF(AE740:AG740,3)</f>
        <v>0</v>
      </c>
      <c r="AM740" s="54">
        <f t="shared" ref="AM740:AM769" si="1276">COUNTIF(AE740:AG740,2)</f>
        <v>0</v>
      </c>
      <c r="AN740" s="54">
        <f t="shared" ref="AN740:AN769" si="1277">COUNTIF(AE740:AG740,1)</f>
        <v>0</v>
      </c>
      <c r="AO740" s="54">
        <f t="shared" ref="AO740:AO769" si="1278">COUNTIF(AE740:AG740,0)</f>
        <v>0</v>
      </c>
      <c r="AP740" s="54">
        <f t="shared" ref="AP740:AP769" si="1279">H740+U740+AH740</f>
        <v>0</v>
      </c>
      <c r="AQ740" s="54" t="e">
        <f t="shared" ref="AQ740:AQ769" si="1280">AVERAGE(E740:G740,R740:T740,AE740:AG740)</f>
        <v>#DIV/0!</v>
      </c>
      <c r="AR740" s="58">
        <f t="shared" ref="AR740:AR769" si="1281">I740+V740+AI740</f>
        <v>0</v>
      </c>
      <c r="AS740" s="1">
        <f t="shared" ref="AS740:AS769" si="1282">J740+W740+AJ740</f>
        <v>0</v>
      </c>
      <c r="AT740" s="1">
        <f t="shared" ref="AT740:AT769" si="1283">K740+X740+AK740</f>
        <v>1</v>
      </c>
      <c r="AU740" s="1">
        <f t="shared" ref="AU740:AU769" si="1284">L740+Y740+AL740</f>
        <v>0</v>
      </c>
      <c r="AV740" s="1">
        <f t="shared" ref="AV740:AV769" si="1285">M740+Z740+AM740</f>
        <v>0</v>
      </c>
      <c r="AW740" s="1">
        <f t="shared" ref="AW740:AW769" si="1286">N740+AA740+AN740</f>
        <v>0</v>
      </c>
      <c r="AX740" s="1">
        <f t="shared" ref="AX740:AX769" si="1287">O740+AB740+AO740</f>
        <v>0</v>
      </c>
      <c r="AY740" s="1" t="str">
        <f t="shared" ref="AY740:AY802" si="1288">IF(AG740="","",AD740)</f>
        <v/>
      </c>
      <c r="AZ740" s="1" t="b">
        <f t="shared" ref="AZ740:AZ802" si="1289">ISERROR(D740)</f>
        <v>1</v>
      </c>
      <c r="BA740" s="1" t="str">
        <f t="shared" ref="BA740:BA802" si="1290">IF(AZ740,"",D740)</f>
        <v/>
      </c>
      <c r="BB740" s="1" t="str">
        <f t="shared" ref="BB740:BB802" si="1291">IF(AZ740,"",(9-(COUNTBLANK(E740:AG740))))</f>
        <v/>
      </c>
    </row>
    <row r="741" spans="1:54" ht="12.75" customHeight="1">
      <c r="A741" s="178"/>
      <c r="B741" s="55">
        <v>2</v>
      </c>
      <c r="C741" s="55">
        <v>2</v>
      </c>
      <c r="D741" s="54" t="e">
        <f>VLOOKUP((B741*10)+3,'Llistat de jugadors'!$W$3:$AQ$322,21,0)</f>
        <v>#N/A</v>
      </c>
      <c r="E741" s="12"/>
      <c r="F741" s="12"/>
      <c r="G741" s="12"/>
      <c r="H741" s="55">
        <f t="shared" si="1256"/>
        <v>0</v>
      </c>
      <c r="I741" s="54">
        <f t="shared" si="1257"/>
        <v>0</v>
      </c>
      <c r="J741" s="54">
        <f t="shared" si="1258"/>
        <v>0</v>
      </c>
      <c r="K741" s="54">
        <f t="shared" si="1259"/>
        <v>0</v>
      </c>
      <c r="L741" s="54">
        <f t="shared" si="1260"/>
        <v>0</v>
      </c>
      <c r="M741" s="54">
        <f t="shared" si="1261"/>
        <v>0</v>
      </c>
      <c r="N741" s="54">
        <f t="shared" si="1262"/>
        <v>0</v>
      </c>
      <c r="O741" s="54">
        <f t="shared" si="1263"/>
        <v>0</v>
      </c>
      <c r="P741" s="55">
        <v>2</v>
      </c>
      <c r="Q741" s="54" t="e">
        <f t="shared" si="1264"/>
        <v>#N/A</v>
      </c>
      <c r="R741" s="12"/>
      <c r="S741" s="12"/>
      <c r="T741" s="12"/>
      <c r="U741" s="54">
        <f t="shared" si="1265"/>
        <v>0</v>
      </c>
      <c r="V741" s="54">
        <f t="shared" si="1221"/>
        <v>0</v>
      </c>
      <c r="W741" s="54">
        <f t="shared" ref="W741:W769" si="1292">COUNTIF(R741:T741,6)</f>
        <v>0</v>
      </c>
      <c r="X741" s="54">
        <f t="shared" ref="X741:X769" si="1293">COUNTIF(R741:T741,4)</f>
        <v>0</v>
      </c>
      <c r="Y741" s="54">
        <f t="shared" si="1266"/>
        <v>0</v>
      </c>
      <c r="Z741" s="54">
        <f t="shared" si="1267"/>
        <v>0</v>
      </c>
      <c r="AA741" s="54">
        <f t="shared" si="1268"/>
        <v>0</v>
      </c>
      <c r="AB741" s="54">
        <f t="shared" si="1269"/>
        <v>0</v>
      </c>
      <c r="AC741" s="55">
        <v>2</v>
      </c>
      <c r="AD741" s="54" t="e">
        <f t="shared" si="1270"/>
        <v>#N/A</v>
      </c>
      <c r="AE741" s="12"/>
      <c r="AF741" s="12"/>
      <c r="AG741" s="12"/>
      <c r="AH741" s="54">
        <f t="shared" si="1271"/>
        <v>0</v>
      </c>
      <c r="AI741" s="54">
        <f t="shared" si="1272"/>
        <v>0</v>
      </c>
      <c r="AJ741" s="54">
        <f t="shared" si="1273"/>
        <v>0</v>
      </c>
      <c r="AK741" s="54">
        <f t="shared" si="1274"/>
        <v>0</v>
      </c>
      <c r="AL741" s="54">
        <f t="shared" si="1275"/>
        <v>0</v>
      </c>
      <c r="AM741" s="54">
        <f t="shared" si="1276"/>
        <v>0</v>
      </c>
      <c r="AN741" s="54">
        <f t="shared" si="1277"/>
        <v>0</v>
      </c>
      <c r="AO741" s="54">
        <f t="shared" si="1278"/>
        <v>0</v>
      </c>
      <c r="AP741" s="54">
        <f t="shared" si="1279"/>
        <v>0</v>
      </c>
      <c r="AQ741" s="54" t="e">
        <f t="shared" si="1280"/>
        <v>#DIV/0!</v>
      </c>
      <c r="AR741" s="58">
        <f t="shared" si="1281"/>
        <v>0</v>
      </c>
      <c r="AS741" s="1">
        <f t="shared" si="1282"/>
        <v>0</v>
      </c>
      <c r="AT741" s="1">
        <f t="shared" si="1283"/>
        <v>0</v>
      </c>
      <c r="AU741" s="1">
        <f t="shared" si="1284"/>
        <v>0</v>
      </c>
      <c r="AV741" s="1">
        <f t="shared" si="1285"/>
        <v>0</v>
      </c>
      <c r="AW741" s="1">
        <f t="shared" si="1286"/>
        <v>0</v>
      </c>
      <c r="AX741" s="1">
        <f t="shared" si="1287"/>
        <v>0</v>
      </c>
      <c r="AY741" s="1" t="str">
        <f t="shared" si="1288"/>
        <v/>
      </c>
      <c r="AZ741" s="1" t="b">
        <f t="shared" si="1289"/>
        <v>1</v>
      </c>
      <c r="BA741" s="1" t="str">
        <f t="shared" si="1290"/>
        <v/>
      </c>
      <c r="BB741" s="1" t="str">
        <f t="shared" si="1291"/>
        <v/>
      </c>
    </row>
    <row r="742" spans="1:54" ht="12.75" customHeight="1">
      <c r="A742" s="178"/>
      <c r="B742" s="55">
        <v>3</v>
      </c>
      <c r="C742" s="55">
        <v>3</v>
      </c>
      <c r="D742" s="54" t="e">
        <f>VLOOKUP((B742*10)+3,'Llistat de jugadors'!$W$3:$AQ$322,21,0)</f>
        <v>#N/A</v>
      </c>
      <c r="E742" s="12"/>
      <c r="F742" s="12"/>
      <c r="G742" s="12"/>
      <c r="H742" s="55">
        <f t="shared" si="1256"/>
        <v>0</v>
      </c>
      <c r="I742" s="54">
        <f t="shared" si="1257"/>
        <v>0</v>
      </c>
      <c r="J742" s="54">
        <f t="shared" si="1258"/>
        <v>0</v>
      </c>
      <c r="K742" s="54">
        <f t="shared" si="1259"/>
        <v>0</v>
      </c>
      <c r="L742" s="54">
        <f t="shared" si="1260"/>
        <v>0</v>
      </c>
      <c r="M742" s="54">
        <f t="shared" si="1261"/>
        <v>0</v>
      </c>
      <c r="N742" s="54">
        <f t="shared" si="1262"/>
        <v>0</v>
      </c>
      <c r="O742" s="54">
        <f t="shared" si="1263"/>
        <v>0</v>
      </c>
      <c r="P742" s="55">
        <v>3</v>
      </c>
      <c r="Q742" s="54" t="e">
        <f t="shared" si="1264"/>
        <v>#N/A</v>
      </c>
      <c r="R742" s="12"/>
      <c r="S742" s="12"/>
      <c r="T742" s="12"/>
      <c r="U742" s="54">
        <f t="shared" si="1265"/>
        <v>0</v>
      </c>
      <c r="V742" s="54">
        <f t="shared" si="1221"/>
        <v>0</v>
      </c>
      <c r="W742" s="54">
        <f t="shared" si="1292"/>
        <v>0</v>
      </c>
      <c r="X742" s="54">
        <f t="shared" si="1293"/>
        <v>0</v>
      </c>
      <c r="Y742" s="54">
        <f t="shared" si="1266"/>
        <v>0</v>
      </c>
      <c r="Z742" s="54">
        <f t="shared" si="1267"/>
        <v>0</v>
      </c>
      <c r="AA742" s="54">
        <f t="shared" si="1268"/>
        <v>0</v>
      </c>
      <c r="AB742" s="54">
        <f t="shared" si="1269"/>
        <v>0</v>
      </c>
      <c r="AC742" s="55">
        <v>3</v>
      </c>
      <c r="AD742" s="54" t="e">
        <f t="shared" si="1270"/>
        <v>#N/A</v>
      </c>
      <c r="AE742" s="12"/>
      <c r="AF742" s="12"/>
      <c r="AG742" s="12"/>
      <c r="AH742" s="54">
        <f t="shared" si="1271"/>
        <v>0</v>
      </c>
      <c r="AI742" s="54">
        <f t="shared" si="1272"/>
        <v>0</v>
      </c>
      <c r="AJ742" s="54">
        <f t="shared" si="1273"/>
        <v>0</v>
      </c>
      <c r="AK742" s="54">
        <f t="shared" si="1274"/>
        <v>0</v>
      </c>
      <c r="AL742" s="54">
        <f t="shared" si="1275"/>
        <v>0</v>
      </c>
      <c r="AM742" s="54">
        <f t="shared" si="1276"/>
        <v>0</v>
      </c>
      <c r="AN742" s="54">
        <f t="shared" si="1277"/>
        <v>0</v>
      </c>
      <c r="AO742" s="54">
        <f t="shared" si="1278"/>
        <v>0</v>
      </c>
      <c r="AP742" s="54">
        <f t="shared" si="1279"/>
        <v>0</v>
      </c>
      <c r="AQ742" s="54" t="e">
        <f t="shared" si="1280"/>
        <v>#DIV/0!</v>
      </c>
      <c r="AR742" s="58">
        <f t="shared" si="1281"/>
        <v>0</v>
      </c>
      <c r="AS742" s="1">
        <f t="shared" si="1282"/>
        <v>0</v>
      </c>
      <c r="AT742" s="1">
        <f t="shared" si="1283"/>
        <v>0</v>
      </c>
      <c r="AU742" s="1">
        <f t="shared" si="1284"/>
        <v>0</v>
      </c>
      <c r="AV742" s="1">
        <f t="shared" si="1285"/>
        <v>0</v>
      </c>
      <c r="AW742" s="1">
        <f t="shared" si="1286"/>
        <v>0</v>
      </c>
      <c r="AX742" s="1">
        <f t="shared" si="1287"/>
        <v>0</v>
      </c>
      <c r="AY742" s="1" t="str">
        <f t="shared" si="1288"/>
        <v/>
      </c>
      <c r="AZ742" s="1" t="b">
        <f t="shared" si="1289"/>
        <v>1</v>
      </c>
      <c r="BA742" s="1" t="str">
        <f t="shared" si="1290"/>
        <v/>
      </c>
      <c r="BB742" s="1" t="str">
        <f t="shared" si="1291"/>
        <v/>
      </c>
    </row>
    <row r="743" spans="1:54" ht="12.75" customHeight="1">
      <c r="A743" s="178"/>
      <c r="B743" s="55">
        <v>4</v>
      </c>
      <c r="C743" s="55">
        <v>4</v>
      </c>
      <c r="D743" s="54" t="e">
        <f>VLOOKUP((B743*10)+3,'Llistat de jugadors'!$W$3:$AQ$322,21,0)</f>
        <v>#N/A</v>
      </c>
      <c r="E743" s="12"/>
      <c r="F743" s="12"/>
      <c r="G743" s="12"/>
      <c r="H743" s="55">
        <f t="shared" si="1256"/>
        <v>0</v>
      </c>
      <c r="I743" s="54">
        <f t="shared" si="1257"/>
        <v>0</v>
      </c>
      <c r="J743" s="54">
        <f t="shared" si="1258"/>
        <v>0</v>
      </c>
      <c r="K743" s="54">
        <f t="shared" si="1259"/>
        <v>0</v>
      </c>
      <c r="L743" s="54">
        <f t="shared" si="1260"/>
        <v>0</v>
      </c>
      <c r="M743" s="54">
        <f t="shared" si="1261"/>
        <v>0</v>
      </c>
      <c r="N743" s="54">
        <f t="shared" si="1262"/>
        <v>0</v>
      </c>
      <c r="O743" s="54">
        <f t="shared" si="1263"/>
        <v>0</v>
      </c>
      <c r="P743" s="55">
        <v>4</v>
      </c>
      <c r="Q743" s="54" t="e">
        <f t="shared" si="1264"/>
        <v>#N/A</v>
      </c>
      <c r="R743" s="12"/>
      <c r="S743" s="12"/>
      <c r="T743" s="12"/>
      <c r="U743" s="54">
        <f t="shared" si="1265"/>
        <v>0</v>
      </c>
      <c r="V743" s="54">
        <f t="shared" si="1221"/>
        <v>0</v>
      </c>
      <c r="W743" s="54">
        <f t="shared" si="1292"/>
        <v>0</v>
      </c>
      <c r="X743" s="54">
        <f t="shared" si="1293"/>
        <v>0</v>
      </c>
      <c r="Y743" s="54">
        <f t="shared" si="1266"/>
        <v>0</v>
      </c>
      <c r="Z743" s="54">
        <f t="shared" si="1267"/>
        <v>0</v>
      </c>
      <c r="AA743" s="54">
        <f t="shared" si="1268"/>
        <v>0</v>
      </c>
      <c r="AB743" s="54">
        <f t="shared" si="1269"/>
        <v>0</v>
      </c>
      <c r="AC743" s="55">
        <v>4</v>
      </c>
      <c r="AD743" s="54" t="e">
        <f t="shared" si="1270"/>
        <v>#N/A</v>
      </c>
      <c r="AE743" s="12"/>
      <c r="AF743" s="12"/>
      <c r="AG743" s="12"/>
      <c r="AH743" s="54">
        <f t="shared" si="1271"/>
        <v>0</v>
      </c>
      <c r="AI743" s="54">
        <f t="shared" si="1272"/>
        <v>0</v>
      </c>
      <c r="AJ743" s="54">
        <f t="shared" si="1273"/>
        <v>0</v>
      </c>
      <c r="AK743" s="54">
        <f t="shared" si="1274"/>
        <v>0</v>
      </c>
      <c r="AL743" s="54">
        <f t="shared" si="1275"/>
        <v>0</v>
      </c>
      <c r="AM743" s="54">
        <f t="shared" si="1276"/>
        <v>0</v>
      </c>
      <c r="AN743" s="54">
        <f t="shared" si="1277"/>
        <v>0</v>
      </c>
      <c r="AO743" s="54">
        <f t="shared" si="1278"/>
        <v>0</v>
      </c>
      <c r="AP743" s="54">
        <f t="shared" si="1279"/>
        <v>0</v>
      </c>
      <c r="AQ743" s="54" t="e">
        <f t="shared" si="1280"/>
        <v>#DIV/0!</v>
      </c>
      <c r="AR743" s="58">
        <f t="shared" si="1281"/>
        <v>0</v>
      </c>
      <c r="AS743" s="1">
        <f t="shared" si="1282"/>
        <v>0</v>
      </c>
      <c r="AT743" s="1">
        <f t="shared" si="1283"/>
        <v>0</v>
      </c>
      <c r="AU743" s="1">
        <f t="shared" si="1284"/>
        <v>0</v>
      </c>
      <c r="AV743" s="1">
        <f t="shared" si="1285"/>
        <v>0</v>
      </c>
      <c r="AW743" s="1">
        <f t="shared" si="1286"/>
        <v>0</v>
      </c>
      <c r="AX743" s="1">
        <f t="shared" si="1287"/>
        <v>0</v>
      </c>
      <c r="AY743" s="1" t="str">
        <f t="shared" si="1288"/>
        <v/>
      </c>
      <c r="AZ743" s="1" t="b">
        <f t="shared" si="1289"/>
        <v>1</v>
      </c>
      <c r="BA743" s="1" t="str">
        <f t="shared" si="1290"/>
        <v/>
      </c>
      <c r="BB743" s="1" t="str">
        <f t="shared" si="1291"/>
        <v/>
      </c>
    </row>
    <row r="744" spans="1:54" ht="12.75" customHeight="1">
      <c r="A744" s="178"/>
      <c r="B744" s="55">
        <v>5</v>
      </c>
      <c r="C744" s="55">
        <v>5</v>
      </c>
      <c r="D744" s="54" t="e">
        <f>VLOOKUP((B744*10)+3,'Llistat de jugadors'!$W$3:$AQ$322,21,0)</f>
        <v>#N/A</v>
      </c>
      <c r="E744" s="13"/>
      <c r="F744" s="13"/>
      <c r="G744" s="13"/>
      <c r="H744" s="55">
        <f t="shared" si="1256"/>
        <v>0</v>
      </c>
      <c r="I744" s="54">
        <f t="shared" si="1257"/>
        <v>0</v>
      </c>
      <c r="J744" s="54">
        <f t="shared" si="1258"/>
        <v>0</v>
      </c>
      <c r="K744" s="54">
        <f t="shared" si="1259"/>
        <v>0</v>
      </c>
      <c r="L744" s="54">
        <f t="shared" si="1260"/>
        <v>0</v>
      </c>
      <c r="M744" s="54">
        <f t="shared" si="1261"/>
        <v>0</v>
      </c>
      <c r="N744" s="54">
        <f t="shared" si="1262"/>
        <v>0</v>
      </c>
      <c r="O744" s="54">
        <f t="shared" si="1263"/>
        <v>0</v>
      </c>
      <c r="P744" s="55">
        <v>5</v>
      </c>
      <c r="Q744" s="54" t="e">
        <f t="shared" si="1264"/>
        <v>#N/A</v>
      </c>
      <c r="R744" s="12"/>
      <c r="S744" s="12"/>
      <c r="T744" s="12"/>
      <c r="U744" s="54">
        <f t="shared" si="1265"/>
        <v>0</v>
      </c>
      <c r="V744" s="54">
        <f t="shared" si="1221"/>
        <v>0</v>
      </c>
      <c r="W744" s="54">
        <f t="shared" si="1292"/>
        <v>0</v>
      </c>
      <c r="X744" s="54">
        <f t="shared" si="1293"/>
        <v>0</v>
      </c>
      <c r="Y744" s="54">
        <f t="shared" si="1266"/>
        <v>0</v>
      </c>
      <c r="Z744" s="54">
        <f t="shared" si="1267"/>
        <v>0</v>
      </c>
      <c r="AA744" s="54">
        <f t="shared" si="1268"/>
        <v>0</v>
      </c>
      <c r="AB744" s="54">
        <f t="shared" si="1269"/>
        <v>0</v>
      </c>
      <c r="AC744" s="55">
        <v>5</v>
      </c>
      <c r="AD744" s="54" t="e">
        <f t="shared" si="1270"/>
        <v>#N/A</v>
      </c>
      <c r="AE744" s="12"/>
      <c r="AF744" s="12"/>
      <c r="AG744" s="12"/>
      <c r="AH744" s="54">
        <f t="shared" si="1271"/>
        <v>0</v>
      </c>
      <c r="AI744" s="54">
        <f t="shared" si="1272"/>
        <v>0</v>
      </c>
      <c r="AJ744" s="54">
        <f t="shared" si="1273"/>
        <v>0</v>
      </c>
      <c r="AK744" s="54">
        <f t="shared" si="1274"/>
        <v>0</v>
      </c>
      <c r="AL744" s="54">
        <f t="shared" si="1275"/>
        <v>0</v>
      </c>
      <c r="AM744" s="54">
        <f t="shared" si="1276"/>
        <v>0</v>
      </c>
      <c r="AN744" s="54">
        <f t="shared" si="1277"/>
        <v>0</v>
      </c>
      <c r="AO744" s="54">
        <f t="shared" si="1278"/>
        <v>0</v>
      </c>
      <c r="AP744" s="54">
        <f t="shared" si="1279"/>
        <v>0</v>
      </c>
      <c r="AQ744" s="54" t="e">
        <f t="shared" si="1280"/>
        <v>#DIV/0!</v>
      </c>
      <c r="AR744" s="58">
        <f t="shared" si="1281"/>
        <v>0</v>
      </c>
      <c r="AS744" s="1">
        <f t="shared" si="1282"/>
        <v>0</v>
      </c>
      <c r="AT744" s="1">
        <f t="shared" si="1283"/>
        <v>0</v>
      </c>
      <c r="AU744" s="1">
        <f t="shared" si="1284"/>
        <v>0</v>
      </c>
      <c r="AV744" s="1">
        <f t="shared" si="1285"/>
        <v>0</v>
      </c>
      <c r="AW744" s="1">
        <f t="shared" si="1286"/>
        <v>0</v>
      </c>
      <c r="AX744" s="1">
        <f t="shared" si="1287"/>
        <v>0</v>
      </c>
      <c r="AY744" s="1" t="str">
        <f t="shared" si="1288"/>
        <v/>
      </c>
      <c r="AZ744" s="1" t="b">
        <f t="shared" si="1289"/>
        <v>1</v>
      </c>
      <c r="BA744" s="1" t="str">
        <f t="shared" si="1290"/>
        <v/>
      </c>
      <c r="BB744" s="1" t="str">
        <f t="shared" si="1291"/>
        <v/>
      </c>
    </row>
    <row r="745" spans="1:54" ht="12.75" customHeight="1">
      <c r="A745" s="178"/>
      <c r="B745" s="55">
        <v>6</v>
      </c>
      <c r="C745" s="55">
        <v>6</v>
      </c>
      <c r="D745" s="54" t="e">
        <f>VLOOKUP((B745*10)+3,'Llistat de jugadors'!$W$3:$AQ$322,21,0)</f>
        <v>#N/A</v>
      </c>
      <c r="E745" s="13"/>
      <c r="F745" s="13"/>
      <c r="G745" s="13"/>
      <c r="H745" s="55">
        <f t="shared" si="1256"/>
        <v>0</v>
      </c>
      <c r="I745" s="54">
        <f t="shared" si="1257"/>
        <v>0</v>
      </c>
      <c r="J745" s="54">
        <f t="shared" si="1258"/>
        <v>0</v>
      </c>
      <c r="K745" s="54">
        <f t="shared" si="1259"/>
        <v>0</v>
      </c>
      <c r="L745" s="54">
        <f t="shared" si="1260"/>
        <v>0</v>
      </c>
      <c r="M745" s="54">
        <f t="shared" si="1261"/>
        <v>0</v>
      </c>
      <c r="N745" s="54">
        <f t="shared" si="1262"/>
        <v>0</v>
      </c>
      <c r="O745" s="54">
        <f t="shared" si="1263"/>
        <v>0</v>
      </c>
      <c r="P745" s="55">
        <v>6</v>
      </c>
      <c r="Q745" s="54" t="e">
        <f t="shared" si="1264"/>
        <v>#N/A</v>
      </c>
      <c r="R745" s="12"/>
      <c r="S745" s="12"/>
      <c r="T745" s="12"/>
      <c r="U745" s="54">
        <f t="shared" si="1265"/>
        <v>0</v>
      </c>
      <c r="V745" s="54">
        <f t="shared" si="1221"/>
        <v>0</v>
      </c>
      <c r="W745" s="54">
        <f t="shared" si="1292"/>
        <v>0</v>
      </c>
      <c r="X745" s="54">
        <f t="shared" si="1293"/>
        <v>0</v>
      </c>
      <c r="Y745" s="54">
        <f t="shared" si="1266"/>
        <v>0</v>
      </c>
      <c r="Z745" s="54">
        <f t="shared" si="1267"/>
        <v>0</v>
      </c>
      <c r="AA745" s="54">
        <f t="shared" si="1268"/>
        <v>0</v>
      </c>
      <c r="AB745" s="54">
        <f t="shared" si="1269"/>
        <v>0</v>
      </c>
      <c r="AC745" s="55">
        <v>6</v>
      </c>
      <c r="AD745" s="54" t="e">
        <f t="shared" si="1270"/>
        <v>#N/A</v>
      </c>
      <c r="AE745" s="12"/>
      <c r="AF745" s="12"/>
      <c r="AG745" s="12"/>
      <c r="AH745" s="54">
        <f t="shared" si="1271"/>
        <v>0</v>
      </c>
      <c r="AI745" s="54">
        <f t="shared" si="1272"/>
        <v>0</v>
      </c>
      <c r="AJ745" s="54">
        <f t="shared" si="1273"/>
        <v>0</v>
      </c>
      <c r="AK745" s="54">
        <f t="shared" si="1274"/>
        <v>0</v>
      </c>
      <c r="AL745" s="54">
        <f t="shared" si="1275"/>
        <v>0</v>
      </c>
      <c r="AM745" s="54">
        <f t="shared" si="1276"/>
        <v>0</v>
      </c>
      <c r="AN745" s="54">
        <f t="shared" si="1277"/>
        <v>0</v>
      </c>
      <c r="AO745" s="54">
        <f t="shared" si="1278"/>
        <v>0</v>
      </c>
      <c r="AP745" s="54">
        <f t="shared" si="1279"/>
        <v>0</v>
      </c>
      <c r="AQ745" s="54" t="e">
        <f t="shared" si="1280"/>
        <v>#DIV/0!</v>
      </c>
      <c r="AR745" s="58">
        <f t="shared" si="1281"/>
        <v>0</v>
      </c>
      <c r="AS745" s="1">
        <f t="shared" si="1282"/>
        <v>0</v>
      </c>
      <c r="AT745" s="1">
        <f t="shared" si="1283"/>
        <v>0</v>
      </c>
      <c r="AU745" s="1">
        <f t="shared" si="1284"/>
        <v>0</v>
      </c>
      <c r="AV745" s="1">
        <f t="shared" si="1285"/>
        <v>0</v>
      </c>
      <c r="AW745" s="1">
        <f t="shared" si="1286"/>
        <v>0</v>
      </c>
      <c r="AX745" s="1">
        <f t="shared" si="1287"/>
        <v>0</v>
      </c>
      <c r="AY745" s="1" t="str">
        <f t="shared" si="1288"/>
        <v/>
      </c>
      <c r="AZ745" s="1" t="b">
        <f t="shared" si="1289"/>
        <v>1</v>
      </c>
      <c r="BA745" s="1" t="str">
        <f t="shared" si="1290"/>
        <v/>
      </c>
      <c r="BB745" s="1" t="str">
        <f t="shared" si="1291"/>
        <v/>
      </c>
    </row>
    <row r="746" spans="1:54" ht="12.75" customHeight="1">
      <c r="A746" s="178"/>
      <c r="B746" s="55">
        <v>7</v>
      </c>
      <c r="C746" s="55">
        <v>7</v>
      </c>
      <c r="D746" s="54" t="e">
        <f>VLOOKUP((B746*10)+3,'Llistat de jugadors'!$W$3:$AQ$322,21,0)</f>
        <v>#N/A</v>
      </c>
      <c r="E746" s="13"/>
      <c r="F746" s="13"/>
      <c r="G746" s="13"/>
      <c r="H746" s="55">
        <f t="shared" si="1256"/>
        <v>0</v>
      </c>
      <c r="I746" s="54">
        <f t="shared" si="1257"/>
        <v>0</v>
      </c>
      <c r="J746" s="54">
        <f t="shared" si="1258"/>
        <v>0</v>
      </c>
      <c r="K746" s="54">
        <f t="shared" si="1259"/>
        <v>0</v>
      </c>
      <c r="L746" s="54">
        <f t="shared" si="1260"/>
        <v>0</v>
      </c>
      <c r="M746" s="54">
        <f t="shared" si="1261"/>
        <v>0</v>
      </c>
      <c r="N746" s="54">
        <f t="shared" si="1262"/>
        <v>0</v>
      </c>
      <c r="O746" s="54">
        <f t="shared" si="1263"/>
        <v>0</v>
      </c>
      <c r="P746" s="55">
        <v>7</v>
      </c>
      <c r="Q746" s="54" t="e">
        <f t="shared" si="1264"/>
        <v>#N/A</v>
      </c>
      <c r="R746" s="12"/>
      <c r="S746" s="12"/>
      <c r="T746" s="12"/>
      <c r="U746" s="54">
        <f t="shared" si="1265"/>
        <v>0</v>
      </c>
      <c r="V746" s="54">
        <f t="shared" si="1221"/>
        <v>0</v>
      </c>
      <c r="W746" s="54">
        <f t="shared" si="1292"/>
        <v>0</v>
      </c>
      <c r="X746" s="54">
        <f t="shared" si="1293"/>
        <v>0</v>
      </c>
      <c r="Y746" s="54">
        <f t="shared" si="1266"/>
        <v>0</v>
      </c>
      <c r="Z746" s="54">
        <f t="shared" si="1267"/>
        <v>0</v>
      </c>
      <c r="AA746" s="54">
        <f t="shared" si="1268"/>
        <v>0</v>
      </c>
      <c r="AB746" s="54">
        <f t="shared" si="1269"/>
        <v>0</v>
      </c>
      <c r="AC746" s="55">
        <v>7</v>
      </c>
      <c r="AD746" s="54" t="e">
        <f t="shared" si="1270"/>
        <v>#N/A</v>
      </c>
      <c r="AE746" s="12"/>
      <c r="AF746" s="12"/>
      <c r="AG746" s="12"/>
      <c r="AH746" s="54">
        <f t="shared" si="1271"/>
        <v>0</v>
      </c>
      <c r="AI746" s="54">
        <f t="shared" si="1272"/>
        <v>0</v>
      </c>
      <c r="AJ746" s="54">
        <f t="shared" si="1273"/>
        <v>0</v>
      </c>
      <c r="AK746" s="54">
        <f t="shared" si="1274"/>
        <v>0</v>
      </c>
      <c r="AL746" s="54">
        <f t="shared" si="1275"/>
        <v>0</v>
      </c>
      <c r="AM746" s="54">
        <f t="shared" si="1276"/>
        <v>0</v>
      </c>
      <c r="AN746" s="54">
        <f t="shared" si="1277"/>
        <v>0</v>
      </c>
      <c r="AO746" s="54">
        <f t="shared" si="1278"/>
        <v>0</v>
      </c>
      <c r="AP746" s="54">
        <f t="shared" si="1279"/>
        <v>0</v>
      </c>
      <c r="AQ746" s="54" t="e">
        <f t="shared" si="1280"/>
        <v>#DIV/0!</v>
      </c>
      <c r="AR746" s="58">
        <f t="shared" si="1281"/>
        <v>0</v>
      </c>
      <c r="AS746" s="1">
        <f t="shared" si="1282"/>
        <v>0</v>
      </c>
      <c r="AT746" s="1">
        <f t="shared" si="1283"/>
        <v>0</v>
      </c>
      <c r="AU746" s="1">
        <f t="shared" si="1284"/>
        <v>0</v>
      </c>
      <c r="AV746" s="1">
        <f t="shared" si="1285"/>
        <v>0</v>
      </c>
      <c r="AW746" s="1">
        <f t="shared" si="1286"/>
        <v>0</v>
      </c>
      <c r="AX746" s="1">
        <f t="shared" si="1287"/>
        <v>0</v>
      </c>
      <c r="AY746" s="1" t="str">
        <f t="shared" si="1288"/>
        <v/>
      </c>
      <c r="AZ746" s="1" t="b">
        <f t="shared" si="1289"/>
        <v>1</v>
      </c>
      <c r="BA746" s="1" t="str">
        <f t="shared" si="1290"/>
        <v/>
      </c>
      <c r="BB746" s="1" t="str">
        <f t="shared" si="1291"/>
        <v/>
      </c>
    </row>
    <row r="747" spans="1:54" ht="12.75" customHeight="1">
      <c r="A747" s="178"/>
      <c r="B747" s="55">
        <v>8</v>
      </c>
      <c r="C747" s="55">
        <v>8</v>
      </c>
      <c r="D747" s="54" t="e">
        <f>VLOOKUP((B747*10)+3,'Llistat de jugadors'!$W$3:$AQ$322,21,0)</f>
        <v>#N/A</v>
      </c>
      <c r="E747" s="13"/>
      <c r="F747" s="13"/>
      <c r="G747" s="13"/>
      <c r="H747" s="55">
        <f t="shared" si="1256"/>
        <v>0</v>
      </c>
      <c r="I747" s="54">
        <f t="shared" si="1257"/>
        <v>0</v>
      </c>
      <c r="J747" s="54">
        <f t="shared" si="1258"/>
        <v>0</v>
      </c>
      <c r="K747" s="54">
        <f t="shared" si="1259"/>
        <v>0</v>
      </c>
      <c r="L747" s="54">
        <f t="shared" si="1260"/>
        <v>0</v>
      </c>
      <c r="M747" s="54">
        <f t="shared" si="1261"/>
        <v>0</v>
      </c>
      <c r="N747" s="54">
        <f t="shared" si="1262"/>
        <v>0</v>
      </c>
      <c r="O747" s="54">
        <f t="shared" si="1263"/>
        <v>0</v>
      </c>
      <c r="P747" s="55">
        <v>8</v>
      </c>
      <c r="Q747" s="54" t="e">
        <f t="shared" si="1264"/>
        <v>#N/A</v>
      </c>
      <c r="R747" s="12"/>
      <c r="S747" s="12"/>
      <c r="T747" s="12"/>
      <c r="U747" s="54">
        <f t="shared" si="1265"/>
        <v>0</v>
      </c>
      <c r="V747" s="54">
        <f t="shared" si="1221"/>
        <v>0</v>
      </c>
      <c r="W747" s="54">
        <f t="shared" si="1292"/>
        <v>0</v>
      </c>
      <c r="X747" s="54">
        <f t="shared" si="1293"/>
        <v>0</v>
      </c>
      <c r="Y747" s="54">
        <f t="shared" si="1266"/>
        <v>0</v>
      </c>
      <c r="Z747" s="54">
        <f t="shared" si="1267"/>
        <v>0</v>
      </c>
      <c r="AA747" s="54">
        <f t="shared" si="1268"/>
        <v>0</v>
      </c>
      <c r="AB747" s="54">
        <f t="shared" si="1269"/>
        <v>0</v>
      </c>
      <c r="AC747" s="55">
        <v>8</v>
      </c>
      <c r="AD747" s="54" t="e">
        <f t="shared" si="1270"/>
        <v>#N/A</v>
      </c>
      <c r="AE747" s="12"/>
      <c r="AF747" s="12"/>
      <c r="AG747" s="12"/>
      <c r="AH747" s="54">
        <f t="shared" si="1271"/>
        <v>0</v>
      </c>
      <c r="AI747" s="54">
        <f t="shared" si="1272"/>
        <v>0</v>
      </c>
      <c r="AJ747" s="54">
        <f t="shared" si="1273"/>
        <v>0</v>
      </c>
      <c r="AK747" s="54">
        <f t="shared" si="1274"/>
        <v>0</v>
      </c>
      <c r="AL747" s="54">
        <f t="shared" si="1275"/>
        <v>0</v>
      </c>
      <c r="AM747" s="54">
        <f t="shared" si="1276"/>
        <v>0</v>
      </c>
      <c r="AN747" s="54">
        <f t="shared" si="1277"/>
        <v>0</v>
      </c>
      <c r="AO747" s="54">
        <f t="shared" si="1278"/>
        <v>0</v>
      </c>
      <c r="AP747" s="54">
        <f t="shared" si="1279"/>
        <v>0</v>
      </c>
      <c r="AQ747" s="54" t="e">
        <f t="shared" si="1280"/>
        <v>#DIV/0!</v>
      </c>
      <c r="AR747" s="58">
        <f t="shared" si="1281"/>
        <v>0</v>
      </c>
      <c r="AS747" s="1">
        <f t="shared" si="1282"/>
        <v>0</v>
      </c>
      <c r="AT747" s="1">
        <f t="shared" si="1283"/>
        <v>0</v>
      </c>
      <c r="AU747" s="1">
        <f t="shared" si="1284"/>
        <v>0</v>
      </c>
      <c r="AV747" s="1">
        <f t="shared" si="1285"/>
        <v>0</v>
      </c>
      <c r="AW747" s="1">
        <f t="shared" si="1286"/>
        <v>0</v>
      </c>
      <c r="AX747" s="1">
        <f t="shared" si="1287"/>
        <v>0</v>
      </c>
      <c r="AY747" s="1" t="str">
        <f t="shared" si="1288"/>
        <v/>
      </c>
      <c r="AZ747" s="1" t="b">
        <f t="shared" si="1289"/>
        <v>1</v>
      </c>
      <c r="BA747" s="1" t="str">
        <f t="shared" si="1290"/>
        <v/>
      </c>
      <c r="BB747" s="1" t="str">
        <f t="shared" si="1291"/>
        <v/>
      </c>
    </row>
    <row r="748" spans="1:54" ht="12.75" customHeight="1">
      <c r="A748" s="178"/>
      <c r="B748" s="55">
        <v>9</v>
      </c>
      <c r="C748" s="55">
        <v>9</v>
      </c>
      <c r="D748" s="54" t="e">
        <f>VLOOKUP((B748*10)+3,'Llistat de jugadors'!$W$3:$AQ$322,21,0)</f>
        <v>#N/A</v>
      </c>
      <c r="E748" s="13"/>
      <c r="F748" s="13"/>
      <c r="G748" s="13"/>
      <c r="H748" s="55">
        <f t="shared" si="1256"/>
        <v>0</v>
      </c>
      <c r="I748" s="54">
        <f t="shared" si="1257"/>
        <v>0</v>
      </c>
      <c r="J748" s="54">
        <f t="shared" si="1258"/>
        <v>0</v>
      </c>
      <c r="K748" s="54">
        <f t="shared" si="1259"/>
        <v>0</v>
      </c>
      <c r="L748" s="54">
        <f t="shared" si="1260"/>
        <v>0</v>
      </c>
      <c r="M748" s="54">
        <f t="shared" si="1261"/>
        <v>0</v>
      </c>
      <c r="N748" s="54">
        <f t="shared" si="1262"/>
        <v>0</v>
      </c>
      <c r="O748" s="54">
        <f t="shared" si="1263"/>
        <v>0</v>
      </c>
      <c r="P748" s="55">
        <v>9</v>
      </c>
      <c r="Q748" s="54" t="e">
        <f t="shared" si="1264"/>
        <v>#N/A</v>
      </c>
      <c r="R748" s="12"/>
      <c r="S748" s="12"/>
      <c r="T748" s="12"/>
      <c r="U748" s="54">
        <f t="shared" si="1265"/>
        <v>0</v>
      </c>
      <c r="V748" s="54">
        <f t="shared" si="1221"/>
        <v>0</v>
      </c>
      <c r="W748" s="54">
        <f t="shared" si="1292"/>
        <v>0</v>
      </c>
      <c r="X748" s="54">
        <f t="shared" si="1293"/>
        <v>0</v>
      </c>
      <c r="Y748" s="54">
        <f t="shared" si="1266"/>
        <v>0</v>
      </c>
      <c r="Z748" s="54">
        <f t="shared" si="1267"/>
        <v>0</v>
      </c>
      <c r="AA748" s="54">
        <f t="shared" si="1268"/>
        <v>0</v>
      </c>
      <c r="AB748" s="54">
        <f t="shared" si="1269"/>
        <v>0</v>
      </c>
      <c r="AC748" s="55">
        <v>9</v>
      </c>
      <c r="AD748" s="54" t="e">
        <f t="shared" si="1270"/>
        <v>#N/A</v>
      </c>
      <c r="AE748" s="12"/>
      <c r="AF748" s="12"/>
      <c r="AG748" s="12"/>
      <c r="AH748" s="54">
        <f t="shared" si="1271"/>
        <v>0</v>
      </c>
      <c r="AI748" s="54">
        <f t="shared" si="1272"/>
        <v>0</v>
      </c>
      <c r="AJ748" s="54">
        <f t="shared" si="1273"/>
        <v>0</v>
      </c>
      <c r="AK748" s="54">
        <f t="shared" si="1274"/>
        <v>0</v>
      </c>
      <c r="AL748" s="54">
        <f t="shared" si="1275"/>
        <v>0</v>
      </c>
      <c r="AM748" s="54">
        <f t="shared" si="1276"/>
        <v>0</v>
      </c>
      <c r="AN748" s="54">
        <f t="shared" si="1277"/>
        <v>0</v>
      </c>
      <c r="AO748" s="54">
        <f t="shared" si="1278"/>
        <v>0</v>
      </c>
      <c r="AP748" s="54">
        <f t="shared" si="1279"/>
        <v>0</v>
      </c>
      <c r="AQ748" s="54" t="e">
        <f t="shared" si="1280"/>
        <v>#DIV/0!</v>
      </c>
      <c r="AR748" s="58">
        <f t="shared" si="1281"/>
        <v>0</v>
      </c>
      <c r="AS748" s="1">
        <f t="shared" si="1282"/>
        <v>0</v>
      </c>
      <c r="AT748" s="1">
        <f t="shared" si="1283"/>
        <v>0</v>
      </c>
      <c r="AU748" s="1">
        <f t="shared" si="1284"/>
        <v>0</v>
      </c>
      <c r="AV748" s="1">
        <f t="shared" si="1285"/>
        <v>0</v>
      </c>
      <c r="AW748" s="1">
        <f t="shared" si="1286"/>
        <v>0</v>
      </c>
      <c r="AX748" s="1">
        <f t="shared" si="1287"/>
        <v>0</v>
      </c>
      <c r="AY748" s="1" t="str">
        <f t="shared" si="1288"/>
        <v/>
      </c>
      <c r="AZ748" s="1" t="b">
        <f t="shared" si="1289"/>
        <v>1</v>
      </c>
      <c r="BA748" s="1" t="str">
        <f t="shared" si="1290"/>
        <v/>
      </c>
      <c r="BB748" s="1" t="str">
        <f t="shared" si="1291"/>
        <v/>
      </c>
    </row>
    <row r="749" spans="1:54" ht="12.75" customHeight="1">
      <c r="A749" s="178"/>
      <c r="B749" s="55">
        <v>10</v>
      </c>
      <c r="C749" s="55">
        <v>10</v>
      </c>
      <c r="D749" s="54" t="e">
        <f>VLOOKUP((B749*10)+3,'Llistat de jugadors'!$W$3:$AQ$322,21,0)</f>
        <v>#N/A</v>
      </c>
      <c r="E749" s="13"/>
      <c r="F749" s="13"/>
      <c r="G749" s="13"/>
      <c r="H749" s="55">
        <f t="shared" si="1256"/>
        <v>0</v>
      </c>
      <c r="I749" s="54">
        <f t="shared" si="1257"/>
        <v>0</v>
      </c>
      <c r="J749" s="54">
        <f t="shared" si="1258"/>
        <v>0</v>
      </c>
      <c r="K749" s="54">
        <f t="shared" si="1259"/>
        <v>0</v>
      </c>
      <c r="L749" s="54">
        <f t="shared" si="1260"/>
        <v>0</v>
      </c>
      <c r="M749" s="54">
        <f t="shared" si="1261"/>
        <v>0</v>
      </c>
      <c r="N749" s="54">
        <f t="shared" si="1262"/>
        <v>0</v>
      </c>
      <c r="O749" s="54">
        <f t="shared" si="1263"/>
        <v>0</v>
      </c>
      <c r="P749" s="55">
        <v>10</v>
      </c>
      <c r="Q749" s="54" t="e">
        <f t="shared" si="1264"/>
        <v>#N/A</v>
      </c>
      <c r="R749" s="12"/>
      <c r="S749" s="12"/>
      <c r="T749" s="12"/>
      <c r="U749" s="54">
        <f t="shared" si="1265"/>
        <v>0</v>
      </c>
      <c r="V749" s="54">
        <f t="shared" si="1221"/>
        <v>0</v>
      </c>
      <c r="W749" s="54">
        <f t="shared" si="1292"/>
        <v>0</v>
      </c>
      <c r="X749" s="54">
        <f t="shared" si="1293"/>
        <v>0</v>
      </c>
      <c r="Y749" s="54">
        <f t="shared" si="1266"/>
        <v>0</v>
      </c>
      <c r="Z749" s="54">
        <f t="shared" si="1267"/>
        <v>0</v>
      </c>
      <c r="AA749" s="54">
        <f t="shared" si="1268"/>
        <v>0</v>
      </c>
      <c r="AB749" s="54">
        <f t="shared" si="1269"/>
        <v>0</v>
      </c>
      <c r="AC749" s="55">
        <v>10</v>
      </c>
      <c r="AD749" s="54" t="e">
        <f t="shared" si="1270"/>
        <v>#N/A</v>
      </c>
      <c r="AE749" s="12"/>
      <c r="AF749" s="12"/>
      <c r="AG749" s="12"/>
      <c r="AH749" s="54">
        <f t="shared" si="1271"/>
        <v>0</v>
      </c>
      <c r="AI749" s="54">
        <f t="shared" si="1272"/>
        <v>0</v>
      </c>
      <c r="AJ749" s="54">
        <f t="shared" si="1273"/>
        <v>0</v>
      </c>
      <c r="AK749" s="54">
        <f t="shared" si="1274"/>
        <v>0</v>
      </c>
      <c r="AL749" s="54">
        <f t="shared" si="1275"/>
        <v>0</v>
      </c>
      <c r="AM749" s="54">
        <f t="shared" si="1276"/>
        <v>0</v>
      </c>
      <c r="AN749" s="54">
        <f t="shared" si="1277"/>
        <v>0</v>
      </c>
      <c r="AO749" s="54">
        <f t="shared" si="1278"/>
        <v>0</v>
      </c>
      <c r="AP749" s="54">
        <f t="shared" si="1279"/>
        <v>0</v>
      </c>
      <c r="AQ749" s="54" t="e">
        <f t="shared" si="1280"/>
        <v>#DIV/0!</v>
      </c>
      <c r="AR749" s="58">
        <f t="shared" si="1281"/>
        <v>0</v>
      </c>
      <c r="AS749" s="1">
        <f t="shared" si="1282"/>
        <v>0</v>
      </c>
      <c r="AT749" s="1">
        <f t="shared" si="1283"/>
        <v>0</v>
      </c>
      <c r="AU749" s="1">
        <f t="shared" si="1284"/>
        <v>0</v>
      </c>
      <c r="AV749" s="1">
        <f t="shared" si="1285"/>
        <v>0</v>
      </c>
      <c r="AW749" s="1">
        <f t="shared" si="1286"/>
        <v>0</v>
      </c>
      <c r="AX749" s="1">
        <f t="shared" si="1287"/>
        <v>0</v>
      </c>
      <c r="AY749" s="1" t="str">
        <f t="shared" si="1288"/>
        <v/>
      </c>
      <c r="AZ749" s="1" t="b">
        <f t="shared" si="1289"/>
        <v>1</v>
      </c>
      <c r="BA749" s="1" t="str">
        <f t="shared" si="1290"/>
        <v/>
      </c>
      <c r="BB749" s="1" t="str">
        <f t="shared" si="1291"/>
        <v/>
      </c>
    </row>
    <row r="750" spans="1:54" ht="12.75" customHeight="1">
      <c r="A750" s="178"/>
      <c r="B750" s="55">
        <v>11</v>
      </c>
      <c r="C750" s="55">
        <v>11</v>
      </c>
      <c r="D750" s="54" t="e">
        <f>VLOOKUP((B750*10)+3,'Llistat de jugadors'!$W$3:$AQ$322,21,0)</f>
        <v>#N/A</v>
      </c>
      <c r="E750" s="13"/>
      <c r="F750" s="13"/>
      <c r="G750" s="13"/>
      <c r="H750" s="55">
        <f t="shared" si="1256"/>
        <v>0</v>
      </c>
      <c r="I750" s="54">
        <f t="shared" si="1257"/>
        <v>0</v>
      </c>
      <c r="J750" s="54">
        <f t="shared" si="1258"/>
        <v>0</v>
      </c>
      <c r="K750" s="54">
        <f t="shared" si="1259"/>
        <v>0</v>
      </c>
      <c r="L750" s="54">
        <f t="shared" si="1260"/>
        <v>0</v>
      </c>
      <c r="M750" s="54">
        <f t="shared" si="1261"/>
        <v>0</v>
      </c>
      <c r="N750" s="54">
        <f t="shared" si="1262"/>
        <v>0</v>
      </c>
      <c r="O750" s="54">
        <f t="shared" si="1263"/>
        <v>0</v>
      </c>
      <c r="P750" s="55">
        <v>11</v>
      </c>
      <c r="Q750" s="54" t="e">
        <f t="shared" si="1264"/>
        <v>#N/A</v>
      </c>
      <c r="R750" s="12"/>
      <c r="S750" s="12"/>
      <c r="T750" s="12"/>
      <c r="U750" s="54">
        <f t="shared" si="1265"/>
        <v>0</v>
      </c>
      <c r="V750" s="54">
        <f t="shared" si="1221"/>
        <v>0</v>
      </c>
      <c r="W750" s="54">
        <f t="shared" si="1292"/>
        <v>0</v>
      </c>
      <c r="X750" s="54">
        <f t="shared" si="1293"/>
        <v>0</v>
      </c>
      <c r="Y750" s="54">
        <f t="shared" si="1266"/>
        <v>0</v>
      </c>
      <c r="Z750" s="54">
        <f t="shared" si="1267"/>
        <v>0</v>
      </c>
      <c r="AA750" s="54">
        <f t="shared" si="1268"/>
        <v>0</v>
      </c>
      <c r="AB750" s="54">
        <f t="shared" si="1269"/>
        <v>0</v>
      </c>
      <c r="AC750" s="55">
        <v>11</v>
      </c>
      <c r="AD750" s="54" t="e">
        <f t="shared" si="1270"/>
        <v>#N/A</v>
      </c>
      <c r="AE750" s="12"/>
      <c r="AF750" s="12"/>
      <c r="AG750" s="12"/>
      <c r="AH750" s="54">
        <f t="shared" si="1271"/>
        <v>0</v>
      </c>
      <c r="AI750" s="54">
        <f t="shared" si="1272"/>
        <v>0</v>
      </c>
      <c r="AJ750" s="54">
        <f t="shared" si="1273"/>
        <v>0</v>
      </c>
      <c r="AK750" s="54">
        <f t="shared" si="1274"/>
        <v>0</v>
      </c>
      <c r="AL750" s="54">
        <f t="shared" si="1275"/>
        <v>0</v>
      </c>
      <c r="AM750" s="54">
        <f t="shared" si="1276"/>
        <v>0</v>
      </c>
      <c r="AN750" s="54">
        <f t="shared" si="1277"/>
        <v>0</v>
      </c>
      <c r="AO750" s="54">
        <f t="shared" si="1278"/>
        <v>0</v>
      </c>
      <c r="AP750" s="54">
        <f t="shared" si="1279"/>
        <v>0</v>
      </c>
      <c r="AQ750" s="54" t="e">
        <f t="shared" si="1280"/>
        <v>#DIV/0!</v>
      </c>
      <c r="AR750" s="58">
        <f t="shared" si="1281"/>
        <v>0</v>
      </c>
      <c r="AS750" s="1">
        <f t="shared" si="1282"/>
        <v>0</v>
      </c>
      <c r="AT750" s="1">
        <f t="shared" si="1283"/>
        <v>0</v>
      </c>
      <c r="AU750" s="1">
        <f t="shared" si="1284"/>
        <v>0</v>
      </c>
      <c r="AV750" s="1">
        <f t="shared" si="1285"/>
        <v>0</v>
      </c>
      <c r="AW750" s="1">
        <f t="shared" si="1286"/>
        <v>0</v>
      </c>
      <c r="AX750" s="1">
        <f t="shared" si="1287"/>
        <v>0</v>
      </c>
      <c r="AY750" s="1" t="str">
        <f t="shared" si="1288"/>
        <v/>
      </c>
      <c r="AZ750" s="1" t="b">
        <f t="shared" si="1289"/>
        <v>1</v>
      </c>
      <c r="BA750" s="1" t="str">
        <f t="shared" si="1290"/>
        <v/>
      </c>
      <c r="BB750" s="1" t="str">
        <f t="shared" si="1291"/>
        <v/>
      </c>
    </row>
    <row r="751" spans="1:54" ht="12.75" customHeight="1">
      <c r="A751" s="178"/>
      <c r="B751" s="55">
        <v>12</v>
      </c>
      <c r="C751" s="55">
        <v>12</v>
      </c>
      <c r="D751" s="54" t="e">
        <f>VLOOKUP((B751*10)+3,'Llistat de jugadors'!$W$3:$AQ$322,21,0)</f>
        <v>#N/A</v>
      </c>
      <c r="E751" s="13"/>
      <c r="F751" s="13"/>
      <c r="G751" s="13"/>
      <c r="H751" s="55">
        <f t="shared" si="1256"/>
        <v>0</v>
      </c>
      <c r="I751" s="54">
        <f t="shared" si="1257"/>
        <v>0</v>
      </c>
      <c r="J751" s="54">
        <f t="shared" si="1258"/>
        <v>0</v>
      </c>
      <c r="K751" s="54">
        <f t="shared" si="1259"/>
        <v>0</v>
      </c>
      <c r="L751" s="54">
        <f t="shared" si="1260"/>
        <v>0</v>
      </c>
      <c r="M751" s="54">
        <f t="shared" si="1261"/>
        <v>0</v>
      </c>
      <c r="N751" s="54">
        <f t="shared" si="1262"/>
        <v>0</v>
      </c>
      <c r="O751" s="54">
        <f t="shared" si="1263"/>
        <v>0</v>
      </c>
      <c r="P751" s="55">
        <v>12</v>
      </c>
      <c r="Q751" s="54" t="e">
        <f t="shared" si="1264"/>
        <v>#N/A</v>
      </c>
      <c r="R751" s="12"/>
      <c r="S751" s="12"/>
      <c r="T751" s="12"/>
      <c r="U751" s="54">
        <f t="shared" si="1265"/>
        <v>0</v>
      </c>
      <c r="V751" s="54">
        <f t="shared" si="1221"/>
        <v>0</v>
      </c>
      <c r="W751" s="54">
        <f t="shared" si="1292"/>
        <v>0</v>
      </c>
      <c r="X751" s="54">
        <f t="shared" si="1293"/>
        <v>0</v>
      </c>
      <c r="Y751" s="54">
        <f t="shared" si="1266"/>
        <v>0</v>
      </c>
      <c r="Z751" s="54">
        <f t="shared" si="1267"/>
        <v>0</v>
      </c>
      <c r="AA751" s="54">
        <f t="shared" si="1268"/>
        <v>0</v>
      </c>
      <c r="AB751" s="54">
        <f t="shared" si="1269"/>
        <v>0</v>
      </c>
      <c r="AC751" s="55">
        <v>12</v>
      </c>
      <c r="AD751" s="54" t="e">
        <f t="shared" si="1270"/>
        <v>#N/A</v>
      </c>
      <c r="AE751" s="12"/>
      <c r="AF751" s="12"/>
      <c r="AG751" s="12"/>
      <c r="AH751" s="54">
        <f t="shared" si="1271"/>
        <v>0</v>
      </c>
      <c r="AI751" s="54">
        <f t="shared" si="1272"/>
        <v>0</v>
      </c>
      <c r="AJ751" s="54">
        <f t="shared" si="1273"/>
        <v>0</v>
      </c>
      <c r="AK751" s="54">
        <f t="shared" si="1274"/>
        <v>0</v>
      </c>
      <c r="AL751" s="54">
        <f t="shared" si="1275"/>
        <v>0</v>
      </c>
      <c r="AM751" s="54">
        <f t="shared" si="1276"/>
        <v>0</v>
      </c>
      <c r="AN751" s="54">
        <f t="shared" si="1277"/>
        <v>0</v>
      </c>
      <c r="AO751" s="54">
        <f t="shared" si="1278"/>
        <v>0</v>
      </c>
      <c r="AP751" s="54">
        <f t="shared" si="1279"/>
        <v>0</v>
      </c>
      <c r="AQ751" s="54" t="e">
        <f t="shared" si="1280"/>
        <v>#DIV/0!</v>
      </c>
      <c r="AR751" s="58">
        <f t="shared" si="1281"/>
        <v>0</v>
      </c>
      <c r="AS751" s="1">
        <f t="shared" si="1282"/>
        <v>0</v>
      </c>
      <c r="AT751" s="1">
        <f t="shared" si="1283"/>
        <v>0</v>
      </c>
      <c r="AU751" s="1">
        <f t="shared" si="1284"/>
        <v>0</v>
      </c>
      <c r="AV751" s="1">
        <f t="shared" si="1285"/>
        <v>0</v>
      </c>
      <c r="AW751" s="1">
        <f t="shared" si="1286"/>
        <v>0</v>
      </c>
      <c r="AX751" s="1">
        <f t="shared" si="1287"/>
        <v>0</v>
      </c>
      <c r="AY751" s="1" t="str">
        <f t="shared" si="1288"/>
        <v/>
      </c>
      <c r="AZ751" s="1" t="b">
        <f t="shared" si="1289"/>
        <v>1</v>
      </c>
      <c r="BA751" s="1" t="str">
        <f t="shared" si="1290"/>
        <v/>
      </c>
      <c r="BB751" s="1" t="str">
        <f t="shared" si="1291"/>
        <v/>
      </c>
    </row>
    <row r="752" spans="1:54" ht="12.75" customHeight="1">
      <c r="A752" s="178"/>
      <c r="B752" s="55">
        <v>13</v>
      </c>
      <c r="C752" s="55">
        <v>13</v>
      </c>
      <c r="D752" s="54" t="e">
        <f>VLOOKUP((B752*10)+3,'Llistat de jugadors'!$W$3:$AQ$322,21,0)</f>
        <v>#N/A</v>
      </c>
      <c r="E752" s="13"/>
      <c r="F752" s="13"/>
      <c r="G752" s="13"/>
      <c r="H752" s="55">
        <f t="shared" si="1256"/>
        <v>0</v>
      </c>
      <c r="I752" s="54">
        <f t="shared" si="1257"/>
        <v>0</v>
      </c>
      <c r="J752" s="54">
        <f t="shared" si="1258"/>
        <v>0</v>
      </c>
      <c r="K752" s="54">
        <f t="shared" si="1259"/>
        <v>0</v>
      </c>
      <c r="L752" s="54">
        <f t="shared" si="1260"/>
        <v>0</v>
      </c>
      <c r="M752" s="54">
        <f t="shared" si="1261"/>
        <v>0</v>
      </c>
      <c r="N752" s="54">
        <f t="shared" si="1262"/>
        <v>0</v>
      </c>
      <c r="O752" s="54">
        <f t="shared" si="1263"/>
        <v>0</v>
      </c>
      <c r="P752" s="55">
        <v>13</v>
      </c>
      <c r="Q752" s="54" t="e">
        <f t="shared" si="1264"/>
        <v>#N/A</v>
      </c>
      <c r="R752" s="12"/>
      <c r="S752" s="12"/>
      <c r="T752" s="12"/>
      <c r="U752" s="54">
        <f t="shared" si="1265"/>
        <v>0</v>
      </c>
      <c r="V752" s="54">
        <f t="shared" si="1221"/>
        <v>0</v>
      </c>
      <c r="W752" s="54">
        <f t="shared" si="1292"/>
        <v>0</v>
      </c>
      <c r="X752" s="54">
        <f t="shared" si="1293"/>
        <v>0</v>
      </c>
      <c r="Y752" s="54">
        <f t="shared" si="1266"/>
        <v>0</v>
      </c>
      <c r="Z752" s="54">
        <f t="shared" si="1267"/>
        <v>0</v>
      </c>
      <c r="AA752" s="54">
        <f t="shared" si="1268"/>
        <v>0</v>
      </c>
      <c r="AB752" s="54">
        <f t="shared" si="1269"/>
        <v>0</v>
      </c>
      <c r="AC752" s="55">
        <v>13</v>
      </c>
      <c r="AD752" s="54" t="e">
        <f t="shared" si="1270"/>
        <v>#N/A</v>
      </c>
      <c r="AE752" s="12"/>
      <c r="AF752" s="12"/>
      <c r="AG752" s="12"/>
      <c r="AH752" s="54">
        <f t="shared" si="1271"/>
        <v>0</v>
      </c>
      <c r="AI752" s="54">
        <f t="shared" si="1272"/>
        <v>0</v>
      </c>
      <c r="AJ752" s="54">
        <f t="shared" si="1273"/>
        <v>0</v>
      </c>
      <c r="AK752" s="54">
        <f t="shared" si="1274"/>
        <v>0</v>
      </c>
      <c r="AL752" s="54">
        <f t="shared" si="1275"/>
        <v>0</v>
      </c>
      <c r="AM752" s="54">
        <f t="shared" si="1276"/>
        <v>0</v>
      </c>
      <c r="AN752" s="54">
        <f t="shared" si="1277"/>
        <v>0</v>
      </c>
      <c r="AO752" s="54">
        <f t="shared" si="1278"/>
        <v>0</v>
      </c>
      <c r="AP752" s="54">
        <f t="shared" si="1279"/>
        <v>0</v>
      </c>
      <c r="AQ752" s="54" t="e">
        <f t="shared" si="1280"/>
        <v>#DIV/0!</v>
      </c>
      <c r="AR752" s="58">
        <f t="shared" si="1281"/>
        <v>0</v>
      </c>
      <c r="AS752" s="1">
        <f t="shared" si="1282"/>
        <v>0</v>
      </c>
      <c r="AT752" s="1">
        <f t="shared" si="1283"/>
        <v>0</v>
      </c>
      <c r="AU752" s="1">
        <f t="shared" si="1284"/>
        <v>0</v>
      </c>
      <c r="AV752" s="1">
        <f t="shared" si="1285"/>
        <v>0</v>
      </c>
      <c r="AW752" s="1">
        <f t="shared" si="1286"/>
        <v>0</v>
      </c>
      <c r="AX752" s="1">
        <f t="shared" si="1287"/>
        <v>0</v>
      </c>
      <c r="AY752" s="1" t="str">
        <f t="shared" si="1288"/>
        <v/>
      </c>
      <c r="AZ752" s="1" t="b">
        <f t="shared" si="1289"/>
        <v>1</v>
      </c>
      <c r="BA752" s="1" t="str">
        <f t="shared" si="1290"/>
        <v/>
      </c>
      <c r="BB752" s="1" t="str">
        <f t="shared" si="1291"/>
        <v/>
      </c>
    </row>
    <row r="753" spans="1:54" ht="12.75" customHeight="1">
      <c r="A753" s="178"/>
      <c r="B753" s="55">
        <v>14</v>
      </c>
      <c r="C753" s="55">
        <v>14</v>
      </c>
      <c r="D753" s="54" t="e">
        <f>VLOOKUP((B753*10)+3,'Llistat de jugadors'!$W$3:$AQ$322,21,0)</f>
        <v>#N/A</v>
      </c>
      <c r="E753" s="13"/>
      <c r="F753" s="13"/>
      <c r="G753" s="13"/>
      <c r="H753" s="55">
        <f t="shared" si="1256"/>
        <v>0</v>
      </c>
      <c r="I753" s="54">
        <f t="shared" si="1257"/>
        <v>0</v>
      </c>
      <c r="J753" s="54">
        <f t="shared" si="1258"/>
        <v>0</v>
      </c>
      <c r="K753" s="54">
        <f t="shared" si="1259"/>
        <v>0</v>
      </c>
      <c r="L753" s="54">
        <f t="shared" si="1260"/>
        <v>0</v>
      </c>
      <c r="M753" s="54">
        <f t="shared" si="1261"/>
        <v>0</v>
      </c>
      <c r="N753" s="54">
        <f t="shared" si="1262"/>
        <v>0</v>
      </c>
      <c r="O753" s="54">
        <f t="shared" si="1263"/>
        <v>0</v>
      </c>
      <c r="P753" s="55">
        <v>14</v>
      </c>
      <c r="Q753" s="54" t="e">
        <f t="shared" si="1264"/>
        <v>#N/A</v>
      </c>
      <c r="R753" s="12"/>
      <c r="S753" s="12"/>
      <c r="T753" s="12"/>
      <c r="U753" s="54">
        <f t="shared" si="1265"/>
        <v>0</v>
      </c>
      <c r="V753" s="54">
        <f t="shared" si="1221"/>
        <v>0</v>
      </c>
      <c r="W753" s="54">
        <f t="shared" si="1292"/>
        <v>0</v>
      </c>
      <c r="X753" s="54">
        <f t="shared" si="1293"/>
        <v>0</v>
      </c>
      <c r="Y753" s="54">
        <f t="shared" si="1266"/>
        <v>0</v>
      </c>
      <c r="Z753" s="54">
        <f t="shared" si="1267"/>
        <v>0</v>
      </c>
      <c r="AA753" s="54">
        <f t="shared" si="1268"/>
        <v>0</v>
      </c>
      <c r="AB753" s="54">
        <f t="shared" si="1269"/>
        <v>0</v>
      </c>
      <c r="AC753" s="55">
        <v>14</v>
      </c>
      <c r="AD753" s="54" t="e">
        <f t="shared" si="1270"/>
        <v>#N/A</v>
      </c>
      <c r="AE753" s="12"/>
      <c r="AF753" s="12"/>
      <c r="AG753" s="12"/>
      <c r="AH753" s="54">
        <f t="shared" si="1271"/>
        <v>0</v>
      </c>
      <c r="AI753" s="54">
        <f t="shared" si="1272"/>
        <v>0</v>
      </c>
      <c r="AJ753" s="54">
        <f t="shared" si="1273"/>
        <v>0</v>
      </c>
      <c r="AK753" s="54">
        <f t="shared" si="1274"/>
        <v>0</v>
      </c>
      <c r="AL753" s="54">
        <f t="shared" si="1275"/>
        <v>0</v>
      </c>
      <c r="AM753" s="54">
        <f t="shared" si="1276"/>
        <v>0</v>
      </c>
      <c r="AN753" s="54">
        <f t="shared" si="1277"/>
        <v>0</v>
      </c>
      <c r="AO753" s="54">
        <f t="shared" si="1278"/>
        <v>0</v>
      </c>
      <c r="AP753" s="54">
        <f t="shared" si="1279"/>
        <v>0</v>
      </c>
      <c r="AQ753" s="54" t="e">
        <f t="shared" si="1280"/>
        <v>#DIV/0!</v>
      </c>
      <c r="AR753" s="58">
        <f t="shared" si="1281"/>
        <v>0</v>
      </c>
      <c r="AS753" s="1">
        <f t="shared" si="1282"/>
        <v>0</v>
      </c>
      <c r="AT753" s="1">
        <f t="shared" si="1283"/>
        <v>0</v>
      </c>
      <c r="AU753" s="1">
        <f t="shared" si="1284"/>
        <v>0</v>
      </c>
      <c r="AV753" s="1">
        <f t="shared" si="1285"/>
        <v>0</v>
      </c>
      <c r="AW753" s="1">
        <f t="shared" si="1286"/>
        <v>0</v>
      </c>
      <c r="AX753" s="1">
        <f t="shared" si="1287"/>
        <v>0</v>
      </c>
      <c r="AY753" s="1" t="str">
        <f t="shared" si="1288"/>
        <v/>
      </c>
      <c r="AZ753" s="1" t="b">
        <f t="shared" si="1289"/>
        <v>1</v>
      </c>
      <c r="BA753" s="1" t="str">
        <f t="shared" si="1290"/>
        <v/>
      </c>
      <c r="BB753" s="1" t="str">
        <f t="shared" si="1291"/>
        <v/>
      </c>
    </row>
    <row r="754" spans="1:54" ht="12.75" customHeight="1">
      <c r="A754" s="178"/>
      <c r="B754" s="55">
        <v>15</v>
      </c>
      <c r="C754" s="55">
        <v>15</v>
      </c>
      <c r="D754" s="54" t="e">
        <f>VLOOKUP((B754*10)+3,'Llistat de jugadors'!$W$3:$AQ$322,21,0)</f>
        <v>#N/A</v>
      </c>
      <c r="E754" s="13"/>
      <c r="F754" s="13"/>
      <c r="G754" s="13"/>
      <c r="H754" s="55">
        <f t="shared" si="1256"/>
        <v>0</v>
      </c>
      <c r="I754" s="54">
        <f t="shared" si="1257"/>
        <v>0</v>
      </c>
      <c r="J754" s="54">
        <f t="shared" si="1258"/>
        <v>0</v>
      </c>
      <c r="K754" s="54">
        <f t="shared" si="1259"/>
        <v>0</v>
      </c>
      <c r="L754" s="54">
        <f t="shared" si="1260"/>
        <v>0</v>
      </c>
      <c r="M754" s="54">
        <f t="shared" si="1261"/>
        <v>0</v>
      </c>
      <c r="N754" s="54">
        <f t="shared" si="1262"/>
        <v>0</v>
      </c>
      <c r="O754" s="54">
        <f t="shared" si="1263"/>
        <v>0</v>
      </c>
      <c r="P754" s="55">
        <v>15</v>
      </c>
      <c r="Q754" s="54" t="e">
        <f t="shared" si="1264"/>
        <v>#N/A</v>
      </c>
      <c r="R754" s="12"/>
      <c r="S754" s="12"/>
      <c r="T754" s="12"/>
      <c r="U754" s="54">
        <f t="shared" si="1265"/>
        <v>0</v>
      </c>
      <c r="V754" s="54">
        <f t="shared" si="1221"/>
        <v>0</v>
      </c>
      <c r="W754" s="54">
        <f t="shared" si="1292"/>
        <v>0</v>
      </c>
      <c r="X754" s="54">
        <f t="shared" si="1293"/>
        <v>0</v>
      </c>
      <c r="Y754" s="54">
        <f t="shared" si="1266"/>
        <v>0</v>
      </c>
      <c r="Z754" s="54">
        <f t="shared" si="1267"/>
        <v>0</v>
      </c>
      <c r="AA754" s="54">
        <f t="shared" si="1268"/>
        <v>0</v>
      </c>
      <c r="AB754" s="54">
        <f t="shared" si="1269"/>
        <v>0</v>
      </c>
      <c r="AC754" s="55">
        <v>15</v>
      </c>
      <c r="AD754" s="54" t="e">
        <f t="shared" si="1270"/>
        <v>#N/A</v>
      </c>
      <c r="AE754" s="12"/>
      <c r="AF754" s="12"/>
      <c r="AG754" s="12"/>
      <c r="AH754" s="54">
        <f t="shared" si="1271"/>
        <v>0</v>
      </c>
      <c r="AI754" s="54">
        <f t="shared" si="1272"/>
        <v>0</v>
      </c>
      <c r="AJ754" s="54">
        <f t="shared" si="1273"/>
        <v>0</v>
      </c>
      <c r="AK754" s="54">
        <f t="shared" si="1274"/>
        <v>0</v>
      </c>
      <c r="AL754" s="54">
        <f t="shared" si="1275"/>
        <v>0</v>
      </c>
      <c r="AM754" s="54">
        <f t="shared" si="1276"/>
        <v>0</v>
      </c>
      <c r="AN754" s="54">
        <f t="shared" si="1277"/>
        <v>0</v>
      </c>
      <c r="AO754" s="54">
        <f t="shared" si="1278"/>
        <v>0</v>
      </c>
      <c r="AP754" s="54">
        <f t="shared" si="1279"/>
        <v>0</v>
      </c>
      <c r="AQ754" s="54" t="e">
        <f t="shared" si="1280"/>
        <v>#DIV/0!</v>
      </c>
      <c r="AR754" s="58">
        <f t="shared" si="1281"/>
        <v>0</v>
      </c>
      <c r="AS754" s="1">
        <f t="shared" si="1282"/>
        <v>0</v>
      </c>
      <c r="AT754" s="1">
        <f t="shared" si="1283"/>
        <v>0</v>
      </c>
      <c r="AU754" s="1">
        <f t="shared" si="1284"/>
        <v>0</v>
      </c>
      <c r="AV754" s="1">
        <f t="shared" si="1285"/>
        <v>0</v>
      </c>
      <c r="AW754" s="1">
        <f t="shared" si="1286"/>
        <v>0</v>
      </c>
      <c r="AX754" s="1">
        <f t="shared" si="1287"/>
        <v>0</v>
      </c>
      <c r="AY754" s="1" t="str">
        <f t="shared" si="1288"/>
        <v/>
      </c>
      <c r="AZ754" s="1" t="b">
        <f t="shared" si="1289"/>
        <v>1</v>
      </c>
      <c r="BA754" s="1" t="str">
        <f t="shared" si="1290"/>
        <v/>
      </c>
      <c r="BB754" s="1" t="str">
        <f t="shared" si="1291"/>
        <v/>
      </c>
    </row>
    <row r="755" spans="1:54" ht="12.75" customHeight="1">
      <c r="A755" s="178"/>
      <c r="B755" s="55">
        <v>16</v>
      </c>
      <c r="C755" s="55">
        <v>16</v>
      </c>
      <c r="D755" s="54" t="e">
        <f>VLOOKUP((B755*10)+3,'Llistat de jugadors'!$W$3:$AQ$322,21,0)</f>
        <v>#N/A</v>
      </c>
      <c r="E755" s="13"/>
      <c r="F755" s="13"/>
      <c r="G755" s="13"/>
      <c r="H755" s="55">
        <f t="shared" si="1256"/>
        <v>0</v>
      </c>
      <c r="I755" s="54">
        <f t="shared" si="1257"/>
        <v>0</v>
      </c>
      <c r="J755" s="54">
        <f t="shared" si="1258"/>
        <v>0</v>
      </c>
      <c r="K755" s="54">
        <f t="shared" si="1259"/>
        <v>0</v>
      </c>
      <c r="L755" s="54">
        <f t="shared" si="1260"/>
        <v>0</v>
      </c>
      <c r="M755" s="54">
        <f t="shared" si="1261"/>
        <v>0</v>
      </c>
      <c r="N755" s="54">
        <f t="shared" si="1262"/>
        <v>0</v>
      </c>
      <c r="O755" s="54">
        <f t="shared" si="1263"/>
        <v>0</v>
      </c>
      <c r="P755" s="55">
        <v>16</v>
      </c>
      <c r="Q755" s="54" t="e">
        <f t="shared" si="1264"/>
        <v>#N/A</v>
      </c>
      <c r="R755" s="12"/>
      <c r="S755" s="12"/>
      <c r="T755" s="12"/>
      <c r="U755" s="54">
        <f t="shared" si="1265"/>
        <v>0</v>
      </c>
      <c r="V755" s="54">
        <f t="shared" si="1221"/>
        <v>0</v>
      </c>
      <c r="W755" s="54">
        <f t="shared" si="1292"/>
        <v>0</v>
      </c>
      <c r="X755" s="54">
        <f t="shared" si="1293"/>
        <v>0</v>
      </c>
      <c r="Y755" s="54">
        <f t="shared" si="1266"/>
        <v>0</v>
      </c>
      <c r="Z755" s="54">
        <f t="shared" si="1267"/>
        <v>0</v>
      </c>
      <c r="AA755" s="54">
        <f t="shared" si="1268"/>
        <v>0</v>
      </c>
      <c r="AB755" s="54">
        <f t="shared" si="1269"/>
        <v>0</v>
      </c>
      <c r="AC755" s="55">
        <v>16</v>
      </c>
      <c r="AD755" s="54" t="e">
        <f t="shared" si="1270"/>
        <v>#N/A</v>
      </c>
      <c r="AE755" s="12"/>
      <c r="AF755" s="12"/>
      <c r="AG755" s="12"/>
      <c r="AH755" s="54">
        <f t="shared" si="1271"/>
        <v>0</v>
      </c>
      <c r="AI755" s="54">
        <f t="shared" si="1272"/>
        <v>0</v>
      </c>
      <c r="AJ755" s="54">
        <f t="shared" si="1273"/>
        <v>0</v>
      </c>
      <c r="AK755" s="54">
        <f t="shared" si="1274"/>
        <v>0</v>
      </c>
      <c r="AL755" s="54">
        <f t="shared" si="1275"/>
        <v>0</v>
      </c>
      <c r="AM755" s="54">
        <f t="shared" si="1276"/>
        <v>0</v>
      </c>
      <c r="AN755" s="54">
        <f t="shared" si="1277"/>
        <v>0</v>
      </c>
      <c r="AO755" s="54">
        <f t="shared" si="1278"/>
        <v>0</v>
      </c>
      <c r="AP755" s="54">
        <f t="shared" si="1279"/>
        <v>0</v>
      </c>
      <c r="AQ755" s="54" t="e">
        <f t="shared" si="1280"/>
        <v>#DIV/0!</v>
      </c>
      <c r="AR755" s="58">
        <f t="shared" si="1281"/>
        <v>0</v>
      </c>
      <c r="AS755" s="1">
        <f t="shared" si="1282"/>
        <v>0</v>
      </c>
      <c r="AT755" s="1">
        <f t="shared" si="1283"/>
        <v>0</v>
      </c>
      <c r="AU755" s="1">
        <f t="shared" si="1284"/>
        <v>0</v>
      </c>
      <c r="AV755" s="1">
        <f t="shared" si="1285"/>
        <v>0</v>
      </c>
      <c r="AW755" s="1">
        <f t="shared" si="1286"/>
        <v>0</v>
      </c>
      <c r="AX755" s="1">
        <f t="shared" si="1287"/>
        <v>0</v>
      </c>
      <c r="AY755" s="1" t="str">
        <f t="shared" si="1288"/>
        <v/>
      </c>
      <c r="AZ755" s="1" t="b">
        <f t="shared" si="1289"/>
        <v>1</v>
      </c>
      <c r="BA755" s="1" t="str">
        <f t="shared" si="1290"/>
        <v/>
      </c>
      <c r="BB755" s="1" t="str">
        <f t="shared" si="1291"/>
        <v/>
      </c>
    </row>
    <row r="756" spans="1:54" ht="12.75" customHeight="1">
      <c r="A756" s="178"/>
      <c r="B756" s="55">
        <v>17</v>
      </c>
      <c r="C756" s="55">
        <v>17</v>
      </c>
      <c r="D756" s="54" t="e">
        <f>VLOOKUP((B756*10)+3,'Llistat de jugadors'!$W$3:$AQ$322,21,0)</f>
        <v>#N/A</v>
      </c>
      <c r="E756" s="13"/>
      <c r="F756" s="13"/>
      <c r="G756" s="13"/>
      <c r="H756" s="55">
        <f t="shared" si="1256"/>
        <v>0</v>
      </c>
      <c r="I756" s="54">
        <f t="shared" si="1257"/>
        <v>0</v>
      </c>
      <c r="J756" s="54">
        <f t="shared" si="1258"/>
        <v>0</v>
      </c>
      <c r="K756" s="54">
        <f t="shared" si="1259"/>
        <v>0</v>
      </c>
      <c r="L756" s="54">
        <f t="shared" si="1260"/>
        <v>0</v>
      </c>
      <c r="M756" s="54">
        <f t="shared" si="1261"/>
        <v>0</v>
      </c>
      <c r="N756" s="54">
        <f t="shared" si="1262"/>
        <v>0</v>
      </c>
      <c r="O756" s="54">
        <f t="shared" si="1263"/>
        <v>0</v>
      </c>
      <c r="P756" s="55">
        <v>17</v>
      </c>
      <c r="Q756" s="54" t="e">
        <f t="shared" si="1264"/>
        <v>#N/A</v>
      </c>
      <c r="R756" s="12"/>
      <c r="S756" s="12"/>
      <c r="T756" s="12"/>
      <c r="U756" s="54">
        <f t="shared" si="1265"/>
        <v>0</v>
      </c>
      <c r="V756" s="54">
        <f t="shared" si="1221"/>
        <v>0</v>
      </c>
      <c r="W756" s="54">
        <f t="shared" si="1292"/>
        <v>0</v>
      </c>
      <c r="X756" s="54">
        <f t="shared" si="1293"/>
        <v>0</v>
      </c>
      <c r="Y756" s="54">
        <f t="shared" si="1266"/>
        <v>0</v>
      </c>
      <c r="Z756" s="54">
        <f t="shared" si="1267"/>
        <v>0</v>
      </c>
      <c r="AA756" s="54">
        <f t="shared" si="1268"/>
        <v>0</v>
      </c>
      <c r="AB756" s="54">
        <f t="shared" si="1269"/>
        <v>0</v>
      </c>
      <c r="AC756" s="55">
        <v>17</v>
      </c>
      <c r="AD756" s="54" t="e">
        <f t="shared" si="1270"/>
        <v>#N/A</v>
      </c>
      <c r="AE756" s="12"/>
      <c r="AF756" s="12"/>
      <c r="AG756" s="12"/>
      <c r="AH756" s="54">
        <f t="shared" si="1271"/>
        <v>0</v>
      </c>
      <c r="AI756" s="54">
        <f t="shared" si="1272"/>
        <v>0</v>
      </c>
      <c r="AJ756" s="54">
        <f t="shared" si="1273"/>
        <v>0</v>
      </c>
      <c r="AK756" s="54">
        <f t="shared" si="1274"/>
        <v>0</v>
      </c>
      <c r="AL756" s="54">
        <f t="shared" si="1275"/>
        <v>0</v>
      </c>
      <c r="AM756" s="54">
        <f t="shared" si="1276"/>
        <v>0</v>
      </c>
      <c r="AN756" s="54">
        <f t="shared" si="1277"/>
        <v>0</v>
      </c>
      <c r="AO756" s="54">
        <f t="shared" si="1278"/>
        <v>0</v>
      </c>
      <c r="AP756" s="54">
        <f t="shared" si="1279"/>
        <v>0</v>
      </c>
      <c r="AQ756" s="54" t="e">
        <f t="shared" si="1280"/>
        <v>#DIV/0!</v>
      </c>
      <c r="AR756" s="58">
        <f t="shared" si="1281"/>
        <v>0</v>
      </c>
      <c r="AS756" s="1">
        <f t="shared" si="1282"/>
        <v>0</v>
      </c>
      <c r="AT756" s="1">
        <f t="shared" si="1283"/>
        <v>0</v>
      </c>
      <c r="AU756" s="1">
        <f t="shared" si="1284"/>
        <v>0</v>
      </c>
      <c r="AV756" s="1">
        <f t="shared" si="1285"/>
        <v>0</v>
      </c>
      <c r="AW756" s="1">
        <f t="shared" si="1286"/>
        <v>0</v>
      </c>
      <c r="AX756" s="1">
        <f t="shared" si="1287"/>
        <v>0</v>
      </c>
      <c r="AY756" s="1" t="str">
        <f t="shared" si="1288"/>
        <v/>
      </c>
      <c r="AZ756" s="1" t="b">
        <f t="shared" si="1289"/>
        <v>1</v>
      </c>
      <c r="BA756" s="1" t="str">
        <f t="shared" si="1290"/>
        <v/>
      </c>
      <c r="BB756" s="1" t="str">
        <f t="shared" si="1291"/>
        <v/>
      </c>
    </row>
    <row r="757" spans="1:54" ht="12.75" customHeight="1">
      <c r="A757" s="178"/>
      <c r="B757" s="55">
        <v>18</v>
      </c>
      <c r="C757" s="55">
        <v>18</v>
      </c>
      <c r="D757" s="54" t="e">
        <f>VLOOKUP((B757*10)+3,'Llistat de jugadors'!$W$3:$AQ$322,21,0)</f>
        <v>#N/A</v>
      </c>
      <c r="E757" s="13"/>
      <c r="F757" s="13"/>
      <c r="G757" s="13"/>
      <c r="H757" s="55">
        <f t="shared" si="1256"/>
        <v>0</v>
      </c>
      <c r="I757" s="54">
        <f t="shared" si="1257"/>
        <v>0</v>
      </c>
      <c r="J757" s="54">
        <f t="shared" si="1258"/>
        <v>0</v>
      </c>
      <c r="K757" s="54">
        <f t="shared" si="1259"/>
        <v>0</v>
      </c>
      <c r="L757" s="54">
        <f t="shared" si="1260"/>
        <v>0</v>
      </c>
      <c r="M757" s="54">
        <f t="shared" si="1261"/>
        <v>0</v>
      </c>
      <c r="N757" s="54">
        <f t="shared" si="1262"/>
        <v>0</v>
      </c>
      <c r="O757" s="54">
        <f t="shared" si="1263"/>
        <v>0</v>
      </c>
      <c r="P757" s="55">
        <v>18</v>
      </c>
      <c r="Q757" s="54" t="e">
        <f t="shared" si="1264"/>
        <v>#N/A</v>
      </c>
      <c r="R757" s="12"/>
      <c r="S757" s="12"/>
      <c r="T757" s="12"/>
      <c r="U757" s="54">
        <f t="shared" si="1265"/>
        <v>0</v>
      </c>
      <c r="V757" s="54">
        <f t="shared" si="1221"/>
        <v>0</v>
      </c>
      <c r="W757" s="54">
        <f t="shared" si="1292"/>
        <v>0</v>
      </c>
      <c r="X757" s="54">
        <f t="shared" si="1293"/>
        <v>0</v>
      </c>
      <c r="Y757" s="54">
        <f t="shared" si="1266"/>
        <v>0</v>
      </c>
      <c r="Z757" s="54">
        <f t="shared" si="1267"/>
        <v>0</v>
      </c>
      <c r="AA757" s="54">
        <f t="shared" si="1268"/>
        <v>0</v>
      </c>
      <c r="AB757" s="54">
        <f t="shared" si="1269"/>
        <v>0</v>
      </c>
      <c r="AC757" s="55">
        <v>18</v>
      </c>
      <c r="AD757" s="54" t="e">
        <f t="shared" si="1270"/>
        <v>#N/A</v>
      </c>
      <c r="AE757" s="12"/>
      <c r="AF757" s="12"/>
      <c r="AG757" s="12"/>
      <c r="AH757" s="54">
        <f t="shared" si="1271"/>
        <v>0</v>
      </c>
      <c r="AI757" s="54">
        <f t="shared" si="1272"/>
        <v>0</v>
      </c>
      <c r="AJ757" s="54">
        <f t="shared" si="1273"/>
        <v>0</v>
      </c>
      <c r="AK757" s="54">
        <f t="shared" si="1274"/>
        <v>0</v>
      </c>
      <c r="AL757" s="54">
        <f t="shared" si="1275"/>
        <v>0</v>
      </c>
      <c r="AM757" s="54">
        <f t="shared" si="1276"/>
        <v>0</v>
      </c>
      <c r="AN757" s="54">
        <f t="shared" si="1277"/>
        <v>0</v>
      </c>
      <c r="AO757" s="54">
        <f t="shared" si="1278"/>
        <v>0</v>
      </c>
      <c r="AP757" s="54">
        <f t="shared" si="1279"/>
        <v>0</v>
      </c>
      <c r="AQ757" s="54" t="e">
        <f t="shared" si="1280"/>
        <v>#DIV/0!</v>
      </c>
      <c r="AR757" s="58">
        <f t="shared" si="1281"/>
        <v>0</v>
      </c>
      <c r="AS757" s="1">
        <f t="shared" si="1282"/>
        <v>0</v>
      </c>
      <c r="AT757" s="1">
        <f t="shared" si="1283"/>
        <v>0</v>
      </c>
      <c r="AU757" s="1">
        <f t="shared" si="1284"/>
        <v>0</v>
      </c>
      <c r="AV757" s="1">
        <f t="shared" si="1285"/>
        <v>0</v>
      </c>
      <c r="AW757" s="1">
        <f t="shared" si="1286"/>
        <v>0</v>
      </c>
      <c r="AX757" s="1">
        <f t="shared" si="1287"/>
        <v>0</v>
      </c>
      <c r="AY757" s="1" t="str">
        <f t="shared" si="1288"/>
        <v/>
      </c>
      <c r="AZ757" s="1" t="b">
        <f t="shared" si="1289"/>
        <v>1</v>
      </c>
      <c r="BA757" s="1" t="str">
        <f t="shared" si="1290"/>
        <v/>
      </c>
      <c r="BB757" s="1" t="str">
        <f t="shared" si="1291"/>
        <v/>
      </c>
    </row>
    <row r="758" spans="1:54" ht="12.75" customHeight="1">
      <c r="A758" s="178"/>
      <c r="B758" s="55">
        <v>19</v>
      </c>
      <c r="C758" s="55">
        <v>1</v>
      </c>
      <c r="D758" s="54" t="e">
        <f>VLOOKUP((B758*10)+3,'Llistat de jugadors'!$W$3:$AQ$322,21,0)</f>
        <v>#N/A</v>
      </c>
      <c r="E758" s="13"/>
      <c r="F758" s="13"/>
      <c r="G758" s="13"/>
      <c r="H758" s="55">
        <f t="shared" si="1256"/>
        <v>0</v>
      </c>
      <c r="I758" s="54">
        <f t="shared" si="1257"/>
        <v>0</v>
      </c>
      <c r="J758" s="54">
        <f t="shared" si="1258"/>
        <v>0</v>
      </c>
      <c r="K758" s="54">
        <f t="shared" si="1259"/>
        <v>0</v>
      </c>
      <c r="L758" s="54">
        <f t="shared" si="1260"/>
        <v>0</v>
      </c>
      <c r="M758" s="54">
        <f t="shared" si="1261"/>
        <v>0</v>
      </c>
      <c r="N758" s="54">
        <f t="shared" si="1262"/>
        <v>0</v>
      </c>
      <c r="O758" s="54">
        <f t="shared" si="1263"/>
        <v>0</v>
      </c>
      <c r="P758" s="55">
        <v>19</v>
      </c>
      <c r="Q758" s="54" t="e">
        <f t="shared" si="1264"/>
        <v>#N/A</v>
      </c>
      <c r="R758" s="12"/>
      <c r="S758" s="12"/>
      <c r="T758" s="12"/>
      <c r="U758" s="54">
        <f t="shared" si="1265"/>
        <v>0</v>
      </c>
      <c r="V758" s="54">
        <f t="shared" si="1221"/>
        <v>0</v>
      </c>
      <c r="W758" s="54">
        <f t="shared" si="1292"/>
        <v>0</v>
      </c>
      <c r="X758" s="54">
        <f t="shared" si="1293"/>
        <v>0</v>
      </c>
      <c r="Y758" s="54">
        <f t="shared" si="1266"/>
        <v>0</v>
      </c>
      <c r="Z758" s="54">
        <f t="shared" si="1267"/>
        <v>0</v>
      </c>
      <c r="AA758" s="54">
        <f t="shared" si="1268"/>
        <v>0</v>
      </c>
      <c r="AB758" s="54">
        <f t="shared" si="1269"/>
        <v>0</v>
      </c>
      <c r="AC758" s="55">
        <v>19</v>
      </c>
      <c r="AD758" s="54" t="e">
        <f t="shared" si="1270"/>
        <v>#N/A</v>
      </c>
      <c r="AE758" s="12"/>
      <c r="AF758" s="12"/>
      <c r="AG758" s="12"/>
      <c r="AH758" s="54">
        <f t="shared" si="1271"/>
        <v>0</v>
      </c>
      <c r="AI758" s="54">
        <f t="shared" si="1272"/>
        <v>0</v>
      </c>
      <c r="AJ758" s="54">
        <f t="shared" si="1273"/>
        <v>0</v>
      </c>
      <c r="AK758" s="54">
        <f t="shared" si="1274"/>
        <v>0</v>
      </c>
      <c r="AL758" s="54">
        <f t="shared" si="1275"/>
        <v>0</v>
      </c>
      <c r="AM758" s="54">
        <f t="shared" si="1276"/>
        <v>0</v>
      </c>
      <c r="AN758" s="54">
        <f t="shared" si="1277"/>
        <v>0</v>
      </c>
      <c r="AO758" s="54">
        <f t="shared" si="1278"/>
        <v>0</v>
      </c>
      <c r="AP758" s="54">
        <f t="shared" si="1279"/>
        <v>0</v>
      </c>
      <c r="AQ758" s="54" t="e">
        <f t="shared" si="1280"/>
        <v>#DIV/0!</v>
      </c>
      <c r="AR758" s="58">
        <f t="shared" si="1281"/>
        <v>0</v>
      </c>
      <c r="AS758" s="1">
        <f t="shared" si="1282"/>
        <v>0</v>
      </c>
      <c r="AT758" s="1">
        <f t="shared" si="1283"/>
        <v>0</v>
      </c>
      <c r="AU758" s="1">
        <f t="shared" si="1284"/>
        <v>0</v>
      </c>
      <c r="AV758" s="1">
        <f t="shared" si="1285"/>
        <v>0</v>
      </c>
      <c r="AW758" s="1">
        <f t="shared" si="1286"/>
        <v>0</v>
      </c>
      <c r="AX758" s="1">
        <f t="shared" si="1287"/>
        <v>0</v>
      </c>
      <c r="AY758" s="1" t="str">
        <f t="shared" si="1288"/>
        <v/>
      </c>
      <c r="AZ758" s="1" t="b">
        <f t="shared" si="1289"/>
        <v>1</v>
      </c>
      <c r="BA758" s="1" t="str">
        <f t="shared" si="1290"/>
        <v/>
      </c>
      <c r="BB758" s="1" t="str">
        <f t="shared" si="1291"/>
        <v/>
      </c>
    </row>
    <row r="759" spans="1:54">
      <c r="A759" s="178"/>
      <c r="B759" s="55">
        <v>20</v>
      </c>
      <c r="C759" s="55">
        <v>2</v>
      </c>
      <c r="D759" s="54" t="e">
        <f>VLOOKUP((B759*10)+3,'Llistat de jugadors'!$W$3:$AQ$322,21,0)</f>
        <v>#N/A</v>
      </c>
      <c r="E759" s="13"/>
      <c r="F759" s="13"/>
      <c r="G759" s="13"/>
      <c r="H759" s="55">
        <f t="shared" si="1256"/>
        <v>0</v>
      </c>
      <c r="I759" s="54">
        <f t="shared" si="1257"/>
        <v>0</v>
      </c>
      <c r="J759" s="54">
        <f t="shared" si="1258"/>
        <v>0</v>
      </c>
      <c r="K759" s="54">
        <f t="shared" si="1259"/>
        <v>0</v>
      </c>
      <c r="L759" s="54">
        <f t="shared" si="1260"/>
        <v>0</v>
      </c>
      <c r="M759" s="54">
        <f t="shared" si="1261"/>
        <v>0</v>
      </c>
      <c r="N759" s="54">
        <f t="shared" si="1262"/>
        <v>0</v>
      </c>
      <c r="O759" s="54">
        <f t="shared" si="1263"/>
        <v>0</v>
      </c>
      <c r="P759" s="55">
        <v>20</v>
      </c>
      <c r="Q759" s="54" t="e">
        <f t="shared" si="1264"/>
        <v>#N/A</v>
      </c>
      <c r="R759" s="12"/>
      <c r="S759" s="12"/>
      <c r="T759" s="12"/>
      <c r="U759" s="54">
        <f t="shared" si="1265"/>
        <v>0</v>
      </c>
      <c r="V759" s="54">
        <f t="shared" si="1221"/>
        <v>0</v>
      </c>
      <c r="W759" s="54">
        <f t="shared" si="1292"/>
        <v>0</v>
      </c>
      <c r="X759" s="54">
        <f t="shared" si="1293"/>
        <v>0</v>
      </c>
      <c r="Y759" s="54">
        <f t="shared" si="1266"/>
        <v>0</v>
      </c>
      <c r="Z759" s="54">
        <f t="shared" si="1267"/>
        <v>0</v>
      </c>
      <c r="AA759" s="54">
        <f t="shared" si="1268"/>
        <v>0</v>
      </c>
      <c r="AB759" s="54">
        <f t="shared" si="1269"/>
        <v>0</v>
      </c>
      <c r="AC759" s="55">
        <v>20</v>
      </c>
      <c r="AD759" s="54" t="e">
        <f t="shared" si="1270"/>
        <v>#N/A</v>
      </c>
      <c r="AE759" s="12"/>
      <c r="AF759" s="12"/>
      <c r="AG759" s="12"/>
      <c r="AH759" s="54">
        <f t="shared" si="1271"/>
        <v>0</v>
      </c>
      <c r="AI759" s="54">
        <f t="shared" si="1272"/>
        <v>0</v>
      </c>
      <c r="AJ759" s="54">
        <f t="shared" si="1273"/>
        <v>0</v>
      </c>
      <c r="AK759" s="54">
        <f t="shared" si="1274"/>
        <v>0</v>
      </c>
      <c r="AL759" s="54">
        <f t="shared" si="1275"/>
        <v>0</v>
      </c>
      <c r="AM759" s="54">
        <f t="shared" si="1276"/>
        <v>0</v>
      </c>
      <c r="AN759" s="54">
        <f t="shared" si="1277"/>
        <v>0</v>
      </c>
      <c r="AO759" s="54">
        <f t="shared" si="1278"/>
        <v>0</v>
      </c>
      <c r="AP759" s="54">
        <f t="shared" si="1279"/>
        <v>0</v>
      </c>
      <c r="AQ759" s="54" t="e">
        <f t="shared" si="1280"/>
        <v>#DIV/0!</v>
      </c>
      <c r="AR759" s="58">
        <f t="shared" si="1281"/>
        <v>0</v>
      </c>
      <c r="AS759" s="1">
        <f t="shared" si="1282"/>
        <v>0</v>
      </c>
      <c r="AT759" s="1">
        <f t="shared" si="1283"/>
        <v>0</v>
      </c>
      <c r="AU759" s="1">
        <f t="shared" si="1284"/>
        <v>0</v>
      </c>
      <c r="AV759" s="1">
        <f t="shared" si="1285"/>
        <v>0</v>
      </c>
      <c r="AW759" s="1">
        <f t="shared" si="1286"/>
        <v>0</v>
      </c>
      <c r="AX759" s="1">
        <f t="shared" si="1287"/>
        <v>0</v>
      </c>
      <c r="AY759" s="1" t="str">
        <f t="shared" si="1288"/>
        <v/>
      </c>
      <c r="AZ759" s="1" t="b">
        <f t="shared" si="1289"/>
        <v>1</v>
      </c>
      <c r="BA759" s="1" t="str">
        <f t="shared" si="1290"/>
        <v/>
      </c>
      <c r="BB759" s="1" t="str">
        <f t="shared" si="1291"/>
        <v/>
      </c>
    </row>
    <row r="760" spans="1:54">
      <c r="A760" s="178"/>
      <c r="B760" s="55">
        <v>21</v>
      </c>
      <c r="C760" s="55">
        <v>3</v>
      </c>
      <c r="D760" s="54" t="e">
        <f>VLOOKUP((B760*10)+3,'Llistat de jugadors'!$W$3:$AQ$322,21,0)</f>
        <v>#N/A</v>
      </c>
      <c r="E760" s="13"/>
      <c r="F760" s="13"/>
      <c r="G760" s="13"/>
      <c r="H760" s="55">
        <f t="shared" si="1256"/>
        <v>0</v>
      </c>
      <c r="I760" s="54">
        <f t="shared" si="1257"/>
        <v>0</v>
      </c>
      <c r="J760" s="54">
        <f t="shared" si="1258"/>
        <v>0</v>
      </c>
      <c r="K760" s="54">
        <f t="shared" si="1259"/>
        <v>0</v>
      </c>
      <c r="L760" s="54">
        <f t="shared" si="1260"/>
        <v>0</v>
      </c>
      <c r="M760" s="54">
        <f t="shared" si="1261"/>
        <v>0</v>
      </c>
      <c r="N760" s="54">
        <f t="shared" si="1262"/>
        <v>0</v>
      </c>
      <c r="O760" s="54">
        <f t="shared" si="1263"/>
        <v>0</v>
      </c>
      <c r="P760" s="55">
        <v>21</v>
      </c>
      <c r="Q760" s="54" t="e">
        <f t="shared" si="1264"/>
        <v>#N/A</v>
      </c>
      <c r="R760" s="12"/>
      <c r="S760" s="12"/>
      <c r="T760" s="12"/>
      <c r="U760" s="54">
        <f t="shared" si="1265"/>
        <v>0</v>
      </c>
      <c r="V760" s="54">
        <f t="shared" si="1221"/>
        <v>0</v>
      </c>
      <c r="W760" s="54">
        <f t="shared" si="1292"/>
        <v>0</v>
      </c>
      <c r="X760" s="54">
        <f t="shared" si="1293"/>
        <v>0</v>
      </c>
      <c r="Y760" s="54">
        <f t="shared" si="1266"/>
        <v>0</v>
      </c>
      <c r="Z760" s="54">
        <f t="shared" si="1267"/>
        <v>0</v>
      </c>
      <c r="AA760" s="54">
        <f t="shared" si="1268"/>
        <v>0</v>
      </c>
      <c r="AB760" s="54">
        <f t="shared" si="1269"/>
        <v>0</v>
      </c>
      <c r="AC760" s="55">
        <v>21</v>
      </c>
      <c r="AD760" s="54" t="e">
        <f t="shared" si="1270"/>
        <v>#N/A</v>
      </c>
      <c r="AE760" s="12"/>
      <c r="AF760" s="12"/>
      <c r="AG760" s="12"/>
      <c r="AH760" s="54">
        <f t="shared" si="1271"/>
        <v>0</v>
      </c>
      <c r="AI760" s="54">
        <f t="shared" si="1272"/>
        <v>0</v>
      </c>
      <c r="AJ760" s="54">
        <f t="shared" si="1273"/>
        <v>0</v>
      </c>
      <c r="AK760" s="54">
        <f t="shared" si="1274"/>
        <v>0</v>
      </c>
      <c r="AL760" s="54">
        <f t="shared" si="1275"/>
        <v>0</v>
      </c>
      <c r="AM760" s="54">
        <f t="shared" si="1276"/>
        <v>0</v>
      </c>
      <c r="AN760" s="54">
        <f t="shared" si="1277"/>
        <v>0</v>
      </c>
      <c r="AO760" s="54">
        <f t="shared" si="1278"/>
        <v>0</v>
      </c>
      <c r="AP760" s="54">
        <f t="shared" si="1279"/>
        <v>0</v>
      </c>
      <c r="AQ760" s="54" t="e">
        <f t="shared" si="1280"/>
        <v>#DIV/0!</v>
      </c>
      <c r="AR760" s="58">
        <f t="shared" si="1281"/>
        <v>0</v>
      </c>
      <c r="AS760" s="1">
        <f t="shared" si="1282"/>
        <v>0</v>
      </c>
      <c r="AT760" s="1">
        <f t="shared" si="1283"/>
        <v>0</v>
      </c>
      <c r="AU760" s="1">
        <f t="shared" si="1284"/>
        <v>0</v>
      </c>
      <c r="AV760" s="1">
        <f t="shared" si="1285"/>
        <v>0</v>
      </c>
      <c r="AW760" s="1">
        <f t="shared" si="1286"/>
        <v>0</v>
      </c>
      <c r="AX760" s="1">
        <f t="shared" si="1287"/>
        <v>0</v>
      </c>
      <c r="AY760" s="1" t="str">
        <f t="shared" si="1288"/>
        <v/>
      </c>
      <c r="AZ760" s="1" t="b">
        <f t="shared" si="1289"/>
        <v>1</v>
      </c>
      <c r="BA760" s="1" t="str">
        <f t="shared" si="1290"/>
        <v/>
      </c>
      <c r="BB760" s="1" t="str">
        <f t="shared" si="1291"/>
        <v/>
      </c>
    </row>
    <row r="761" spans="1:54">
      <c r="A761" s="178"/>
      <c r="B761" s="55">
        <v>22</v>
      </c>
      <c r="C761" s="55">
        <v>4</v>
      </c>
      <c r="D761" s="54" t="e">
        <f>VLOOKUP((B761*10)+3,'Llistat de jugadors'!$W$3:$AQ$322,21,0)</f>
        <v>#N/A</v>
      </c>
      <c r="E761" s="13"/>
      <c r="F761" s="13"/>
      <c r="G761" s="13"/>
      <c r="H761" s="55">
        <f t="shared" si="1256"/>
        <v>0</v>
      </c>
      <c r="I761" s="54">
        <f t="shared" si="1257"/>
        <v>0</v>
      </c>
      <c r="J761" s="54">
        <f t="shared" si="1258"/>
        <v>0</v>
      </c>
      <c r="K761" s="54">
        <f t="shared" si="1259"/>
        <v>0</v>
      </c>
      <c r="L761" s="54">
        <f t="shared" si="1260"/>
        <v>0</v>
      </c>
      <c r="M761" s="54">
        <f t="shared" si="1261"/>
        <v>0</v>
      </c>
      <c r="N761" s="54">
        <f t="shared" si="1262"/>
        <v>0</v>
      </c>
      <c r="O761" s="54">
        <f t="shared" si="1263"/>
        <v>0</v>
      </c>
      <c r="P761" s="55">
        <v>22</v>
      </c>
      <c r="Q761" s="54" t="e">
        <f t="shared" si="1264"/>
        <v>#N/A</v>
      </c>
      <c r="R761" s="12"/>
      <c r="S761" s="12"/>
      <c r="T761" s="12"/>
      <c r="U761" s="54">
        <f t="shared" si="1265"/>
        <v>0</v>
      </c>
      <c r="V761" s="54">
        <f t="shared" si="1221"/>
        <v>0</v>
      </c>
      <c r="W761" s="54">
        <f t="shared" si="1292"/>
        <v>0</v>
      </c>
      <c r="X761" s="54">
        <f t="shared" si="1293"/>
        <v>0</v>
      </c>
      <c r="Y761" s="54">
        <f t="shared" si="1266"/>
        <v>0</v>
      </c>
      <c r="Z761" s="54">
        <f t="shared" si="1267"/>
        <v>0</v>
      </c>
      <c r="AA761" s="54">
        <f t="shared" si="1268"/>
        <v>0</v>
      </c>
      <c r="AB761" s="54">
        <f t="shared" si="1269"/>
        <v>0</v>
      </c>
      <c r="AC761" s="55">
        <v>22</v>
      </c>
      <c r="AD761" s="54" t="e">
        <f t="shared" si="1270"/>
        <v>#N/A</v>
      </c>
      <c r="AE761" s="12"/>
      <c r="AF761" s="12"/>
      <c r="AG761" s="12"/>
      <c r="AH761" s="54">
        <f t="shared" si="1271"/>
        <v>0</v>
      </c>
      <c r="AI761" s="54">
        <f t="shared" si="1272"/>
        <v>0</v>
      </c>
      <c r="AJ761" s="54">
        <f t="shared" si="1273"/>
        <v>0</v>
      </c>
      <c r="AK761" s="54">
        <f t="shared" si="1274"/>
        <v>0</v>
      </c>
      <c r="AL761" s="54">
        <f t="shared" si="1275"/>
        <v>0</v>
      </c>
      <c r="AM761" s="54">
        <f t="shared" si="1276"/>
        <v>0</v>
      </c>
      <c r="AN761" s="54">
        <f t="shared" si="1277"/>
        <v>0</v>
      </c>
      <c r="AO761" s="54">
        <f t="shared" si="1278"/>
        <v>0</v>
      </c>
      <c r="AP761" s="54">
        <f t="shared" si="1279"/>
        <v>0</v>
      </c>
      <c r="AQ761" s="54" t="e">
        <f t="shared" si="1280"/>
        <v>#DIV/0!</v>
      </c>
      <c r="AR761" s="58">
        <f t="shared" si="1281"/>
        <v>0</v>
      </c>
      <c r="AS761" s="1">
        <f t="shared" si="1282"/>
        <v>0</v>
      </c>
      <c r="AT761" s="1">
        <f t="shared" si="1283"/>
        <v>0</v>
      </c>
      <c r="AU761" s="1">
        <f t="shared" si="1284"/>
        <v>0</v>
      </c>
      <c r="AV761" s="1">
        <f t="shared" si="1285"/>
        <v>0</v>
      </c>
      <c r="AW761" s="1">
        <f t="shared" si="1286"/>
        <v>0</v>
      </c>
      <c r="AX761" s="1">
        <f t="shared" si="1287"/>
        <v>0</v>
      </c>
      <c r="AY761" s="1" t="str">
        <f t="shared" si="1288"/>
        <v/>
      </c>
      <c r="AZ761" s="1" t="b">
        <f t="shared" si="1289"/>
        <v>1</v>
      </c>
      <c r="BA761" s="1" t="str">
        <f t="shared" si="1290"/>
        <v/>
      </c>
      <c r="BB761" s="1" t="str">
        <f t="shared" si="1291"/>
        <v/>
      </c>
    </row>
    <row r="762" spans="1:54">
      <c r="A762" s="178"/>
      <c r="B762" s="55">
        <v>23</v>
      </c>
      <c r="C762" s="55">
        <v>5</v>
      </c>
      <c r="D762" s="54" t="e">
        <f>VLOOKUP((B762*10)+3,'Llistat de jugadors'!$W$3:$AQ$322,21,0)</f>
        <v>#N/A</v>
      </c>
      <c r="E762" s="13"/>
      <c r="F762" s="13"/>
      <c r="G762" s="13"/>
      <c r="H762" s="55">
        <f t="shared" si="1256"/>
        <v>0</v>
      </c>
      <c r="I762" s="54">
        <f t="shared" si="1257"/>
        <v>0</v>
      </c>
      <c r="J762" s="54">
        <f t="shared" si="1258"/>
        <v>0</v>
      </c>
      <c r="K762" s="54">
        <f t="shared" si="1259"/>
        <v>0</v>
      </c>
      <c r="L762" s="54">
        <f t="shared" si="1260"/>
        <v>0</v>
      </c>
      <c r="M762" s="54">
        <f t="shared" si="1261"/>
        <v>0</v>
      </c>
      <c r="N762" s="54">
        <f t="shared" si="1262"/>
        <v>0</v>
      </c>
      <c r="O762" s="54">
        <f t="shared" si="1263"/>
        <v>0</v>
      </c>
      <c r="P762" s="55">
        <v>23</v>
      </c>
      <c r="Q762" s="54" t="e">
        <f t="shared" si="1264"/>
        <v>#N/A</v>
      </c>
      <c r="R762" s="12"/>
      <c r="S762" s="12"/>
      <c r="T762" s="12"/>
      <c r="U762" s="54">
        <f t="shared" si="1265"/>
        <v>0</v>
      </c>
      <c r="V762" s="54">
        <f t="shared" si="1221"/>
        <v>0</v>
      </c>
      <c r="W762" s="54">
        <f t="shared" si="1292"/>
        <v>0</v>
      </c>
      <c r="X762" s="54">
        <f t="shared" si="1293"/>
        <v>0</v>
      </c>
      <c r="Y762" s="54">
        <f t="shared" si="1266"/>
        <v>0</v>
      </c>
      <c r="Z762" s="54">
        <f t="shared" si="1267"/>
        <v>0</v>
      </c>
      <c r="AA762" s="54">
        <f t="shared" si="1268"/>
        <v>0</v>
      </c>
      <c r="AB762" s="54">
        <f t="shared" si="1269"/>
        <v>0</v>
      </c>
      <c r="AC762" s="55">
        <v>23</v>
      </c>
      <c r="AD762" s="54" t="e">
        <f t="shared" si="1270"/>
        <v>#N/A</v>
      </c>
      <c r="AE762" s="12"/>
      <c r="AF762" s="12"/>
      <c r="AG762" s="12"/>
      <c r="AH762" s="54">
        <f t="shared" si="1271"/>
        <v>0</v>
      </c>
      <c r="AI762" s="54">
        <f t="shared" si="1272"/>
        <v>0</v>
      </c>
      <c r="AJ762" s="54">
        <f t="shared" si="1273"/>
        <v>0</v>
      </c>
      <c r="AK762" s="54">
        <f t="shared" si="1274"/>
        <v>0</v>
      </c>
      <c r="AL762" s="54">
        <f t="shared" si="1275"/>
        <v>0</v>
      </c>
      <c r="AM762" s="54">
        <f t="shared" si="1276"/>
        <v>0</v>
      </c>
      <c r="AN762" s="54">
        <f t="shared" si="1277"/>
        <v>0</v>
      </c>
      <c r="AO762" s="54">
        <f t="shared" si="1278"/>
        <v>0</v>
      </c>
      <c r="AP762" s="54">
        <f t="shared" si="1279"/>
        <v>0</v>
      </c>
      <c r="AQ762" s="54" t="e">
        <f t="shared" si="1280"/>
        <v>#DIV/0!</v>
      </c>
      <c r="AR762" s="58">
        <f t="shared" si="1281"/>
        <v>0</v>
      </c>
      <c r="AS762" s="1">
        <f t="shared" si="1282"/>
        <v>0</v>
      </c>
      <c r="AT762" s="1">
        <f t="shared" si="1283"/>
        <v>0</v>
      </c>
      <c r="AU762" s="1">
        <f t="shared" si="1284"/>
        <v>0</v>
      </c>
      <c r="AV762" s="1">
        <f t="shared" si="1285"/>
        <v>0</v>
      </c>
      <c r="AW762" s="1">
        <f t="shared" si="1286"/>
        <v>0</v>
      </c>
      <c r="AX762" s="1">
        <f t="shared" si="1287"/>
        <v>0</v>
      </c>
      <c r="AY762" s="1" t="str">
        <f t="shared" si="1288"/>
        <v/>
      </c>
      <c r="AZ762" s="1" t="b">
        <f t="shared" si="1289"/>
        <v>1</v>
      </c>
      <c r="BA762" s="1" t="str">
        <f t="shared" si="1290"/>
        <v/>
      </c>
      <c r="BB762" s="1" t="str">
        <f t="shared" si="1291"/>
        <v/>
      </c>
    </row>
    <row r="763" spans="1:54">
      <c r="A763" s="178"/>
      <c r="B763" s="55">
        <v>24</v>
      </c>
      <c r="C763" s="55">
        <v>6</v>
      </c>
      <c r="D763" s="54" t="e">
        <f>VLOOKUP((B763*10)+3,'Llistat de jugadors'!$W$3:$AQ$322,21,0)</f>
        <v>#N/A</v>
      </c>
      <c r="E763" s="13"/>
      <c r="F763" s="13"/>
      <c r="G763" s="13"/>
      <c r="H763" s="55">
        <f t="shared" si="1256"/>
        <v>0</v>
      </c>
      <c r="I763" s="54">
        <f t="shared" si="1257"/>
        <v>0</v>
      </c>
      <c r="J763" s="54">
        <f t="shared" si="1258"/>
        <v>0</v>
      </c>
      <c r="K763" s="54">
        <f t="shared" si="1259"/>
        <v>0</v>
      </c>
      <c r="L763" s="54">
        <f t="shared" si="1260"/>
        <v>0</v>
      </c>
      <c r="M763" s="54">
        <f t="shared" si="1261"/>
        <v>0</v>
      </c>
      <c r="N763" s="54">
        <f t="shared" si="1262"/>
        <v>0</v>
      </c>
      <c r="O763" s="54">
        <f t="shared" si="1263"/>
        <v>0</v>
      </c>
      <c r="P763" s="55">
        <v>24</v>
      </c>
      <c r="Q763" s="54" t="e">
        <f t="shared" si="1264"/>
        <v>#N/A</v>
      </c>
      <c r="R763" s="12"/>
      <c r="S763" s="12"/>
      <c r="T763" s="12"/>
      <c r="U763" s="54">
        <f t="shared" si="1265"/>
        <v>0</v>
      </c>
      <c r="V763" s="54">
        <f t="shared" si="1221"/>
        <v>0</v>
      </c>
      <c r="W763" s="54">
        <f t="shared" si="1292"/>
        <v>0</v>
      </c>
      <c r="X763" s="54">
        <f t="shared" si="1293"/>
        <v>0</v>
      </c>
      <c r="Y763" s="54">
        <f t="shared" si="1266"/>
        <v>0</v>
      </c>
      <c r="Z763" s="54">
        <f t="shared" si="1267"/>
        <v>0</v>
      </c>
      <c r="AA763" s="54">
        <f t="shared" si="1268"/>
        <v>0</v>
      </c>
      <c r="AB763" s="54">
        <f t="shared" si="1269"/>
        <v>0</v>
      </c>
      <c r="AC763" s="55">
        <v>24</v>
      </c>
      <c r="AD763" s="54" t="e">
        <f t="shared" si="1270"/>
        <v>#N/A</v>
      </c>
      <c r="AE763" s="12"/>
      <c r="AF763" s="12"/>
      <c r="AG763" s="12"/>
      <c r="AH763" s="54">
        <f t="shared" si="1271"/>
        <v>0</v>
      </c>
      <c r="AI763" s="54">
        <f t="shared" si="1272"/>
        <v>0</v>
      </c>
      <c r="AJ763" s="54">
        <f t="shared" si="1273"/>
        <v>0</v>
      </c>
      <c r="AK763" s="54">
        <f t="shared" si="1274"/>
        <v>0</v>
      </c>
      <c r="AL763" s="54">
        <f t="shared" si="1275"/>
        <v>0</v>
      </c>
      <c r="AM763" s="54">
        <f t="shared" si="1276"/>
        <v>0</v>
      </c>
      <c r="AN763" s="54">
        <f t="shared" si="1277"/>
        <v>0</v>
      </c>
      <c r="AO763" s="54">
        <f t="shared" si="1278"/>
        <v>0</v>
      </c>
      <c r="AP763" s="54">
        <f t="shared" si="1279"/>
        <v>0</v>
      </c>
      <c r="AQ763" s="54" t="e">
        <f t="shared" si="1280"/>
        <v>#DIV/0!</v>
      </c>
      <c r="AR763" s="58">
        <f t="shared" si="1281"/>
        <v>0</v>
      </c>
      <c r="AS763" s="1">
        <f t="shared" si="1282"/>
        <v>0</v>
      </c>
      <c r="AT763" s="1">
        <f t="shared" si="1283"/>
        <v>0</v>
      </c>
      <c r="AU763" s="1">
        <f t="shared" si="1284"/>
        <v>0</v>
      </c>
      <c r="AV763" s="1">
        <f t="shared" si="1285"/>
        <v>0</v>
      </c>
      <c r="AW763" s="1">
        <f t="shared" si="1286"/>
        <v>0</v>
      </c>
      <c r="AX763" s="1">
        <f t="shared" si="1287"/>
        <v>0</v>
      </c>
      <c r="AY763" s="1" t="str">
        <f t="shared" si="1288"/>
        <v/>
      </c>
      <c r="AZ763" s="1" t="b">
        <f t="shared" si="1289"/>
        <v>1</v>
      </c>
      <c r="BA763" s="1" t="str">
        <f t="shared" si="1290"/>
        <v/>
      </c>
      <c r="BB763" s="1" t="str">
        <f t="shared" si="1291"/>
        <v/>
      </c>
    </row>
    <row r="764" spans="1:54">
      <c r="A764" s="178"/>
      <c r="B764" s="55">
        <v>25</v>
      </c>
      <c r="C764" s="55">
        <v>7</v>
      </c>
      <c r="D764" s="54" t="e">
        <f>VLOOKUP((B764*10)+3,'Llistat de jugadors'!$W$3:$AQ$322,21,0)</f>
        <v>#N/A</v>
      </c>
      <c r="E764" s="13"/>
      <c r="F764" s="13"/>
      <c r="G764" s="13"/>
      <c r="H764" s="55">
        <f t="shared" si="1256"/>
        <v>0</v>
      </c>
      <c r="I764" s="54">
        <f t="shared" si="1257"/>
        <v>0</v>
      </c>
      <c r="J764" s="54">
        <f t="shared" si="1258"/>
        <v>0</v>
      </c>
      <c r="K764" s="54">
        <f t="shared" si="1259"/>
        <v>0</v>
      </c>
      <c r="L764" s="54">
        <f t="shared" si="1260"/>
        <v>0</v>
      </c>
      <c r="M764" s="54">
        <f t="shared" si="1261"/>
        <v>0</v>
      </c>
      <c r="N764" s="54">
        <f t="shared" si="1262"/>
        <v>0</v>
      </c>
      <c r="O764" s="54">
        <f t="shared" si="1263"/>
        <v>0</v>
      </c>
      <c r="P764" s="55">
        <v>25</v>
      </c>
      <c r="Q764" s="54" t="e">
        <f t="shared" si="1264"/>
        <v>#N/A</v>
      </c>
      <c r="R764" s="12"/>
      <c r="S764" s="12"/>
      <c r="T764" s="12"/>
      <c r="U764" s="54">
        <f t="shared" si="1265"/>
        <v>0</v>
      </c>
      <c r="V764" s="54">
        <f t="shared" si="1221"/>
        <v>0</v>
      </c>
      <c r="W764" s="54">
        <f t="shared" si="1292"/>
        <v>0</v>
      </c>
      <c r="X764" s="54">
        <f t="shared" si="1293"/>
        <v>0</v>
      </c>
      <c r="Y764" s="54">
        <f t="shared" si="1266"/>
        <v>0</v>
      </c>
      <c r="Z764" s="54">
        <f t="shared" si="1267"/>
        <v>0</v>
      </c>
      <c r="AA764" s="54">
        <f t="shared" si="1268"/>
        <v>0</v>
      </c>
      <c r="AB764" s="54">
        <f t="shared" si="1269"/>
        <v>0</v>
      </c>
      <c r="AC764" s="55">
        <v>25</v>
      </c>
      <c r="AD764" s="54" t="e">
        <f t="shared" si="1270"/>
        <v>#N/A</v>
      </c>
      <c r="AE764" s="12"/>
      <c r="AF764" s="12"/>
      <c r="AG764" s="12"/>
      <c r="AH764" s="54">
        <f t="shared" si="1271"/>
        <v>0</v>
      </c>
      <c r="AI764" s="54">
        <f t="shared" si="1272"/>
        <v>0</v>
      </c>
      <c r="AJ764" s="54">
        <f t="shared" si="1273"/>
        <v>0</v>
      </c>
      <c r="AK764" s="54">
        <f t="shared" si="1274"/>
        <v>0</v>
      </c>
      <c r="AL764" s="54">
        <f t="shared" si="1275"/>
        <v>0</v>
      </c>
      <c r="AM764" s="54">
        <f t="shared" si="1276"/>
        <v>0</v>
      </c>
      <c r="AN764" s="54">
        <f t="shared" si="1277"/>
        <v>0</v>
      </c>
      <c r="AO764" s="54">
        <f t="shared" si="1278"/>
        <v>0</v>
      </c>
      <c r="AP764" s="54">
        <f t="shared" si="1279"/>
        <v>0</v>
      </c>
      <c r="AQ764" s="54" t="e">
        <f t="shared" si="1280"/>
        <v>#DIV/0!</v>
      </c>
      <c r="AR764" s="58">
        <f t="shared" si="1281"/>
        <v>0</v>
      </c>
      <c r="AS764" s="1">
        <f t="shared" si="1282"/>
        <v>0</v>
      </c>
      <c r="AT764" s="1">
        <f t="shared" si="1283"/>
        <v>0</v>
      </c>
      <c r="AU764" s="1">
        <f t="shared" si="1284"/>
        <v>0</v>
      </c>
      <c r="AV764" s="1">
        <f t="shared" si="1285"/>
        <v>0</v>
      </c>
      <c r="AW764" s="1">
        <f t="shared" si="1286"/>
        <v>0</v>
      </c>
      <c r="AX764" s="1">
        <f t="shared" si="1287"/>
        <v>0</v>
      </c>
      <c r="AY764" s="1" t="str">
        <f t="shared" si="1288"/>
        <v/>
      </c>
      <c r="AZ764" s="1" t="b">
        <f t="shared" si="1289"/>
        <v>1</v>
      </c>
      <c r="BA764" s="1" t="str">
        <f t="shared" si="1290"/>
        <v/>
      </c>
      <c r="BB764" s="1" t="str">
        <f t="shared" si="1291"/>
        <v/>
      </c>
    </row>
    <row r="765" spans="1:54">
      <c r="A765" s="178"/>
      <c r="B765" s="55">
        <v>26</v>
      </c>
      <c r="C765" s="55">
        <v>8</v>
      </c>
      <c r="D765" s="54" t="e">
        <f>VLOOKUP((B765*10)+3,'Llistat de jugadors'!$W$3:$AQ$322,21,0)</f>
        <v>#N/A</v>
      </c>
      <c r="E765" s="13"/>
      <c r="F765" s="13"/>
      <c r="G765" s="13"/>
      <c r="H765" s="55">
        <f t="shared" si="1256"/>
        <v>0</v>
      </c>
      <c r="I765" s="54">
        <f t="shared" si="1257"/>
        <v>0</v>
      </c>
      <c r="J765" s="54">
        <f t="shared" si="1258"/>
        <v>0</v>
      </c>
      <c r="K765" s="54">
        <f t="shared" si="1259"/>
        <v>0</v>
      </c>
      <c r="L765" s="54">
        <f t="shared" si="1260"/>
        <v>0</v>
      </c>
      <c r="M765" s="54">
        <f t="shared" si="1261"/>
        <v>0</v>
      </c>
      <c r="N765" s="54">
        <f t="shared" si="1262"/>
        <v>0</v>
      </c>
      <c r="O765" s="54">
        <f t="shared" si="1263"/>
        <v>0</v>
      </c>
      <c r="P765" s="55">
        <v>26</v>
      </c>
      <c r="Q765" s="54" t="e">
        <f t="shared" si="1264"/>
        <v>#N/A</v>
      </c>
      <c r="R765" s="12"/>
      <c r="S765" s="12"/>
      <c r="T765" s="12"/>
      <c r="U765" s="54">
        <f t="shared" si="1265"/>
        <v>0</v>
      </c>
      <c r="V765" s="54">
        <f t="shared" si="1221"/>
        <v>0</v>
      </c>
      <c r="W765" s="54">
        <f t="shared" si="1292"/>
        <v>0</v>
      </c>
      <c r="X765" s="54">
        <f t="shared" si="1293"/>
        <v>0</v>
      </c>
      <c r="Y765" s="54">
        <f t="shared" si="1266"/>
        <v>0</v>
      </c>
      <c r="Z765" s="54">
        <f t="shared" si="1267"/>
        <v>0</v>
      </c>
      <c r="AA765" s="54">
        <f t="shared" si="1268"/>
        <v>0</v>
      </c>
      <c r="AB765" s="54">
        <f t="shared" si="1269"/>
        <v>0</v>
      </c>
      <c r="AC765" s="55">
        <v>26</v>
      </c>
      <c r="AD765" s="54" t="e">
        <f t="shared" si="1270"/>
        <v>#N/A</v>
      </c>
      <c r="AE765" s="12"/>
      <c r="AF765" s="12"/>
      <c r="AG765" s="12"/>
      <c r="AH765" s="54">
        <f t="shared" si="1271"/>
        <v>0</v>
      </c>
      <c r="AI765" s="54">
        <f t="shared" si="1272"/>
        <v>0</v>
      </c>
      <c r="AJ765" s="54">
        <f t="shared" si="1273"/>
        <v>0</v>
      </c>
      <c r="AK765" s="54">
        <f t="shared" si="1274"/>
        <v>0</v>
      </c>
      <c r="AL765" s="54">
        <f t="shared" si="1275"/>
        <v>0</v>
      </c>
      <c r="AM765" s="54">
        <f t="shared" si="1276"/>
        <v>0</v>
      </c>
      <c r="AN765" s="54">
        <f t="shared" si="1277"/>
        <v>0</v>
      </c>
      <c r="AO765" s="54">
        <f t="shared" si="1278"/>
        <v>0</v>
      </c>
      <c r="AP765" s="54">
        <f t="shared" si="1279"/>
        <v>0</v>
      </c>
      <c r="AQ765" s="54" t="e">
        <f t="shared" si="1280"/>
        <v>#DIV/0!</v>
      </c>
      <c r="AR765" s="58">
        <f t="shared" si="1281"/>
        <v>0</v>
      </c>
      <c r="AS765" s="1">
        <f t="shared" si="1282"/>
        <v>0</v>
      </c>
      <c r="AT765" s="1">
        <f t="shared" si="1283"/>
        <v>0</v>
      </c>
      <c r="AU765" s="1">
        <f t="shared" si="1284"/>
        <v>0</v>
      </c>
      <c r="AV765" s="1">
        <f t="shared" si="1285"/>
        <v>0</v>
      </c>
      <c r="AW765" s="1">
        <f t="shared" si="1286"/>
        <v>0</v>
      </c>
      <c r="AX765" s="1">
        <f t="shared" si="1287"/>
        <v>0</v>
      </c>
      <c r="AY765" s="1" t="str">
        <f t="shared" si="1288"/>
        <v/>
      </c>
      <c r="AZ765" s="1" t="b">
        <f t="shared" si="1289"/>
        <v>1</v>
      </c>
      <c r="BA765" s="1" t="str">
        <f t="shared" si="1290"/>
        <v/>
      </c>
      <c r="BB765" s="1" t="str">
        <f t="shared" si="1291"/>
        <v/>
      </c>
    </row>
    <row r="766" spans="1:54" ht="12.75" customHeight="1">
      <c r="A766" s="178"/>
      <c r="B766" s="55">
        <v>27</v>
      </c>
      <c r="C766" s="55">
        <v>9</v>
      </c>
      <c r="D766" s="54" t="e">
        <f>VLOOKUP((B766*10)+3,'Llistat de jugadors'!$W$3:$AQ$322,21,0)</f>
        <v>#N/A</v>
      </c>
      <c r="E766" s="13"/>
      <c r="F766" s="13"/>
      <c r="G766" s="13"/>
      <c r="H766" s="55">
        <f t="shared" si="1256"/>
        <v>0</v>
      </c>
      <c r="I766" s="54">
        <f t="shared" si="1257"/>
        <v>0</v>
      </c>
      <c r="J766" s="54">
        <f t="shared" si="1258"/>
        <v>0</v>
      </c>
      <c r="K766" s="54">
        <f t="shared" si="1259"/>
        <v>0</v>
      </c>
      <c r="L766" s="54">
        <f t="shared" si="1260"/>
        <v>0</v>
      </c>
      <c r="M766" s="54">
        <f t="shared" si="1261"/>
        <v>0</v>
      </c>
      <c r="N766" s="54">
        <f t="shared" si="1262"/>
        <v>0</v>
      </c>
      <c r="O766" s="54">
        <f t="shared" si="1263"/>
        <v>0</v>
      </c>
      <c r="P766" s="55">
        <v>27</v>
      </c>
      <c r="Q766" s="54" t="e">
        <f t="shared" si="1264"/>
        <v>#N/A</v>
      </c>
      <c r="R766" s="12"/>
      <c r="S766" s="12"/>
      <c r="T766" s="12"/>
      <c r="U766" s="54">
        <f t="shared" si="1265"/>
        <v>0</v>
      </c>
      <c r="V766" s="54">
        <f t="shared" si="1221"/>
        <v>0</v>
      </c>
      <c r="W766" s="54">
        <f t="shared" si="1292"/>
        <v>0</v>
      </c>
      <c r="X766" s="54">
        <f t="shared" si="1293"/>
        <v>0</v>
      </c>
      <c r="Y766" s="54">
        <f t="shared" si="1266"/>
        <v>0</v>
      </c>
      <c r="Z766" s="54">
        <f t="shared" si="1267"/>
        <v>0</v>
      </c>
      <c r="AA766" s="54">
        <f t="shared" si="1268"/>
        <v>0</v>
      </c>
      <c r="AB766" s="54">
        <f t="shared" si="1269"/>
        <v>0</v>
      </c>
      <c r="AC766" s="55">
        <v>27</v>
      </c>
      <c r="AD766" s="54" t="e">
        <f t="shared" si="1270"/>
        <v>#N/A</v>
      </c>
      <c r="AE766" s="12"/>
      <c r="AF766" s="12"/>
      <c r="AG766" s="12"/>
      <c r="AH766" s="54">
        <f t="shared" si="1271"/>
        <v>0</v>
      </c>
      <c r="AI766" s="54">
        <f t="shared" si="1272"/>
        <v>0</v>
      </c>
      <c r="AJ766" s="54">
        <f t="shared" si="1273"/>
        <v>0</v>
      </c>
      <c r="AK766" s="54">
        <f t="shared" si="1274"/>
        <v>0</v>
      </c>
      <c r="AL766" s="54">
        <f t="shared" si="1275"/>
        <v>0</v>
      </c>
      <c r="AM766" s="54">
        <f t="shared" si="1276"/>
        <v>0</v>
      </c>
      <c r="AN766" s="54">
        <f t="shared" si="1277"/>
        <v>0</v>
      </c>
      <c r="AO766" s="54">
        <f t="shared" si="1278"/>
        <v>0</v>
      </c>
      <c r="AP766" s="54">
        <f t="shared" si="1279"/>
        <v>0</v>
      </c>
      <c r="AQ766" s="54" t="e">
        <f t="shared" si="1280"/>
        <v>#DIV/0!</v>
      </c>
      <c r="AR766" s="58">
        <f t="shared" si="1281"/>
        <v>0</v>
      </c>
      <c r="AS766" s="1">
        <f t="shared" si="1282"/>
        <v>0</v>
      </c>
      <c r="AT766" s="1">
        <f t="shared" si="1283"/>
        <v>0</v>
      </c>
      <c r="AU766" s="1">
        <f t="shared" si="1284"/>
        <v>0</v>
      </c>
      <c r="AV766" s="1">
        <f t="shared" si="1285"/>
        <v>0</v>
      </c>
      <c r="AW766" s="1">
        <f t="shared" si="1286"/>
        <v>0</v>
      </c>
      <c r="AX766" s="1">
        <f t="shared" si="1287"/>
        <v>0</v>
      </c>
      <c r="AY766" s="1" t="str">
        <f t="shared" si="1288"/>
        <v/>
      </c>
      <c r="AZ766" s="1" t="b">
        <f t="shared" si="1289"/>
        <v>1</v>
      </c>
      <c r="BA766" s="1" t="str">
        <f t="shared" si="1290"/>
        <v/>
      </c>
      <c r="BB766" s="1" t="str">
        <f t="shared" si="1291"/>
        <v/>
      </c>
    </row>
    <row r="767" spans="1:54" ht="12.75" customHeight="1">
      <c r="A767" s="178"/>
      <c r="B767" s="55">
        <v>28</v>
      </c>
      <c r="C767" s="55">
        <v>10</v>
      </c>
      <c r="D767" s="54" t="e">
        <f>VLOOKUP((B767*10)+3,'Llistat de jugadors'!$W$3:$AQ$322,21,0)</f>
        <v>#N/A</v>
      </c>
      <c r="E767" s="13"/>
      <c r="F767" s="13"/>
      <c r="G767" s="13"/>
      <c r="H767" s="55">
        <f t="shared" si="1256"/>
        <v>0</v>
      </c>
      <c r="I767" s="54">
        <f t="shared" si="1257"/>
        <v>0</v>
      </c>
      <c r="J767" s="54">
        <f t="shared" si="1258"/>
        <v>0</v>
      </c>
      <c r="K767" s="54">
        <f t="shared" si="1259"/>
        <v>0</v>
      </c>
      <c r="L767" s="54">
        <f t="shared" si="1260"/>
        <v>0</v>
      </c>
      <c r="M767" s="54">
        <f t="shared" si="1261"/>
        <v>0</v>
      </c>
      <c r="N767" s="54">
        <f t="shared" si="1262"/>
        <v>0</v>
      </c>
      <c r="O767" s="54">
        <f t="shared" si="1263"/>
        <v>0</v>
      </c>
      <c r="P767" s="55">
        <v>28</v>
      </c>
      <c r="Q767" s="54" t="e">
        <f t="shared" si="1264"/>
        <v>#N/A</v>
      </c>
      <c r="R767" s="12"/>
      <c r="S767" s="12"/>
      <c r="T767" s="12"/>
      <c r="U767" s="54">
        <f t="shared" si="1265"/>
        <v>0</v>
      </c>
      <c r="V767" s="54">
        <f t="shared" si="1221"/>
        <v>0</v>
      </c>
      <c r="W767" s="54">
        <f t="shared" si="1292"/>
        <v>0</v>
      </c>
      <c r="X767" s="54">
        <f t="shared" si="1293"/>
        <v>0</v>
      </c>
      <c r="Y767" s="54">
        <f t="shared" si="1266"/>
        <v>0</v>
      </c>
      <c r="Z767" s="54">
        <f t="shared" si="1267"/>
        <v>0</v>
      </c>
      <c r="AA767" s="54">
        <f t="shared" si="1268"/>
        <v>0</v>
      </c>
      <c r="AB767" s="54">
        <f t="shared" si="1269"/>
        <v>0</v>
      </c>
      <c r="AC767" s="55">
        <v>28</v>
      </c>
      <c r="AD767" s="54" t="e">
        <f t="shared" si="1270"/>
        <v>#N/A</v>
      </c>
      <c r="AE767" s="12"/>
      <c r="AF767" s="12"/>
      <c r="AG767" s="12"/>
      <c r="AH767" s="54">
        <f t="shared" si="1271"/>
        <v>0</v>
      </c>
      <c r="AI767" s="54">
        <f t="shared" si="1272"/>
        <v>0</v>
      </c>
      <c r="AJ767" s="54">
        <f t="shared" si="1273"/>
        <v>0</v>
      </c>
      <c r="AK767" s="54">
        <f t="shared" si="1274"/>
        <v>0</v>
      </c>
      <c r="AL767" s="54">
        <f t="shared" si="1275"/>
        <v>0</v>
      </c>
      <c r="AM767" s="54">
        <f t="shared" si="1276"/>
        <v>0</v>
      </c>
      <c r="AN767" s="54">
        <f t="shared" si="1277"/>
        <v>0</v>
      </c>
      <c r="AO767" s="54">
        <f t="shared" si="1278"/>
        <v>0</v>
      </c>
      <c r="AP767" s="54">
        <f t="shared" si="1279"/>
        <v>0</v>
      </c>
      <c r="AQ767" s="54" t="e">
        <f t="shared" si="1280"/>
        <v>#DIV/0!</v>
      </c>
      <c r="AR767" s="58">
        <f t="shared" si="1281"/>
        <v>0</v>
      </c>
      <c r="AS767" s="1">
        <f t="shared" si="1282"/>
        <v>0</v>
      </c>
      <c r="AT767" s="1">
        <f t="shared" si="1283"/>
        <v>0</v>
      </c>
      <c r="AU767" s="1">
        <f t="shared" si="1284"/>
        <v>0</v>
      </c>
      <c r="AV767" s="1">
        <f t="shared" si="1285"/>
        <v>0</v>
      </c>
      <c r="AW767" s="1">
        <f t="shared" si="1286"/>
        <v>0</v>
      </c>
      <c r="AX767" s="1">
        <f t="shared" si="1287"/>
        <v>0</v>
      </c>
      <c r="AY767" s="1" t="str">
        <f t="shared" si="1288"/>
        <v/>
      </c>
      <c r="AZ767" s="1" t="b">
        <f t="shared" si="1289"/>
        <v>1</v>
      </c>
      <c r="BA767" s="1" t="str">
        <f t="shared" si="1290"/>
        <v/>
      </c>
      <c r="BB767" s="1" t="str">
        <f t="shared" si="1291"/>
        <v/>
      </c>
    </row>
    <row r="768" spans="1:54" ht="12.75" customHeight="1">
      <c r="A768" s="178"/>
      <c r="B768" s="55">
        <v>29</v>
      </c>
      <c r="C768" s="55">
        <v>11</v>
      </c>
      <c r="D768" s="54" t="e">
        <f>VLOOKUP((B768*10)+3,'Llistat de jugadors'!$W$3:$AQ$322,21,0)</f>
        <v>#N/A</v>
      </c>
      <c r="E768" s="13"/>
      <c r="F768" s="13"/>
      <c r="G768" s="13"/>
      <c r="H768" s="55">
        <f t="shared" si="1256"/>
        <v>0</v>
      </c>
      <c r="I768" s="54">
        <f t="shared" si="1257"/>
        <v>0</v>
      </c>
      <c r="J768" s="54">
        <f t="shared" si="1258"/>
        <v>0</v>
      </c>
      <c r="K768" s="54">
        <f t="shared" si="1259"/>
        <v>0</v>
      </c>
      <c r="L768" s="54">
        <f t="shared" si="1260"/>
        <v>0</v>
      </c>
      <c r="M768" s="54">
        <f t="shared" si="1261"/>
        <v>0</v>
      </c>
      <c r="N768" s="54">
        <f t="shared" si="1262"/>
        <v>0</v>
      </c>
      <c r="O768" s="54">
        <f t="shared" si="1263"/>
        <v>0</v>
      </c>
      <c r="P768" s="55">
        <v>29</v>
      </c>
      <c r="Q768" s="54" t="e">
        <f t="shared" si="1264"/>
        <v>#N/A</v>
      </c>
      <c r="R768" s="12"/>
      <c r="S768" s="12"/>
      <c r="T768" s="12"/>
      <c r="U768" s="54">
        <f t="shared" si="1265"/>
        <v>0</v>
      </c>
      <c r="V768" s="54">
        <f t="shared" si="1221"/>
        <v>0</v>
      </c>
      <c r="W768" s="54">
        <f t="shared" si="1292"/>
        <v>0</v>
      </c>
      <c r="X768" s="54">
        <f t="shared" si="1293"/>
        <v>0</v>
      </c>
      <c r="Y768" s="54">
        <f t="shared" si="1266"/>
        <v>0</v>
      </c>
      <c r="Z768" s="54">
        <f t="shared" si="1267"/>
        <v>0</v>
      </c>
      <c r="AA768" s="54">
        <f t="shared" si="1268"/>
        <v>0</v>
      </c>
      <c r="AB768" s="54">
        <f t="shared" si="1269"/>
        <v>0</v>
      </c>
      <c r="AC768" s="55">
        <v>29</v>
      </c>
      <c r="AD768" s="54" t="e">
        <f t="shared" si="1270"/>
        <v>#N/A</v>
      </c>
      <c r="AE768" s="12"/>
      <c r="AF768" s="12"/>
      <c r="AG768" s="12"/>
      <c r="AH768" s="54">
        <f t="shared" si="1271"/>
        <v>0</v>
      </c>
      <c r="AI768" s="54">
        <f t="shared" si="1272"/>
        <v>0</v>
      </c>
      <c r="AJ768" s="54">
        <f t="shared" si="1273"/>
        <v>0</v>
      </c>
      <c r="AK768" s="54">
        <f t="shared" si="1274"/>
        <v>0</v>
      </c>
      <c r="AL768" s="54">
        <f t="shared" si="1275"/>
        <v>0</v>
      </c>
      <c r="AM768" s="54">
        <f t="shared" si="1276"/>
        <v>0</v>
      </c>
      <c r="AN768" s="54">
        <f t="shared" si="1277"/>
        <v>0</v>
      </c>
      <c r="AO768" s="54">
        <f t="shared" si="1278"/>
        <v>0</v>
      </c>
      <c r="AP768" s="54">
        <f t="shared" si="1279"/>
        <v>0</v>
      </c>
      <c r="AQ768" s="54" t="e">
        <f t="shared" si="1280"/>
        <v>#DIV/0!</v>
      </c>
      <c r="AR768" s="58">
        <f t="shared" si="1281"/>
        <v>0</v>
      </c>
      <c r="AS768" s="1">
        <f t="shared" si="1282"/>
        <v>0</v>
      </c>
      <c r="AT768" s="1">
        <f t="shared" si="1283"/>
        <v>0</v>
      </c>
      <c r="AU768" s="1">
        <f t="shared" si="1284"/>
        <v>0</v>
      </c>
      <c r="AV768" s="1">
        <f t="shared" si="1285"/>
        <v>0</v>
      </c>
      <c r="AW768" s="1">
        <f t="shared" si="1286"/>
        <v>0</v>
      </c>
      <c r="AX768" s="1">
        <f t="shared" si="1287"/>
        <v>0</v>
      </c>
      <c r="AY768" s="1" t="str">
        <f t="shared" si="1288"/>
        <v/>
      </c>
      <c r="AZ768" s="1" t="b">
        <f t="shared" si="1289"/>
        <v>1</v>
      </c>
      <c r="BA768" s="1" t="str">
        <f t="shared" si="1290"/>
        <v/>
      </c>
      <c r="BB768" s="1" t="str">
        <f t="shared" si="1291"/>
        <v/>
      </c>
    </row>
    <row r="769" spans="1:54" ht="12.75" customHeight="1">
      <c r="A769" s="178"/>
      <c r="B769" s="55">
        <v>30</v>
      </c>
      <c r="C769" s="55">
        <v>12</v>
      </c>
      <c r="D769" s="54" t="e">
        <f>VLOOKUP((B769*10)+3,'Llistat de jugadors'!$W$3:$AQ$322,21,0)</f>
        <v>#N/A</v>
      </c>
      <c r="E769" s="13"/>
      <c r="F769" s="13"/>
      <c r="G769" s="13"/>
      <c r="H769" s="55">
        <f t="shared" si="1256"/>
        <v>0</v>
      </c>
      <c r="I769" s="54">
        <f t="shared" si="1257"/>
        <v>0</v>
      </c>
      <c r="J769" s="54">
        <f t="shared" si="1258"/>
        <v>0</v>
      </c>
      <c r="K769" s="54">
        <f t="shared" si="1259"/>
        <v>0</v>
      </c>
      <c r="L769" s="54">
        <f t="shared" si="1260"/>
        <v>0</v>
      </c>
      <c r="M769" s="54">
        <f t="shared" si="1261"/>
        <v>0</v>
      </c>
      <c r="N769" s="54">
        <f t="shared" si="1262"/>
        <v>0</v>
      </c>
      <c r="O769" s="54">
        <f t="shared" si="1263"/>
        <v>0</v>
      </c>
      <c r="P769" s="55">
        <v>30</v>
      </c>
      <c r="Q769" s="54" t="e">
        <f t="shared" si="1264"/>
        <v>#N/A</v>
      </c>
      <c r="R769" s="12"/>
      <c r="S769" s="12"/>
      <c r="T769" s="12"/>
      <c r="U769" s="54">
        <f t="shared" si="1265"/>
        <v>0</v>
      </c>
      <c r="V769" s="54">
        <f t="shared" si="1221"/>
        <v>0</v>
      </c>
      <c r="W769" s="54">
        <f t="shared" si="1292"/>
        <v>0</v>
      </c>
      <c r="X769" s="54">
        <f t="shared" si="1293"/>
        <v>0</v>
      </c>
      <c r="Y769" s="54">
        <f t="shared" si="1266"/>
        <v>0</v>
      </c>
      <c r="Z769" s="54">
        <f t="shared" si="1267"/>
        <v>0</v>
      </c>
      <c r="AA769" s="54">
        <f t="shared" si="1268"/>
        <v>0</v>
      </c>
      <c r="AB769" s="54">
        <f t="shared" si="1269"/>
        <v>0</v>
      </c>
      <c r="AC769" s="55">
        <v>30</v>
      </c>
      <c r="AD769" s="54" t="e">
        <f t="shared" si="1270"/>
        <v>#N/A</v>
      </c>
      <c r="AE769" s="12"/>
      <c r="AF769" s="12"/>
      <c r="AG769" s="12"/>
      <c r="AH769" s="54">
        <f t="shared" si="1271"/>
        <v>0</v>
      </c>
      <c r="AI769" s="54">
        <f t="shared" si="1272"/>
        <v>0</v>
      </c>
      <c r="AJ769" s="54">
        <f t="shared" si="1273"/>
        <v>0</v>
      </c>
      <c r="AK769" s="54">
        <f t="shared" si="1274"/>
        <v>0</v>
      </c>
      <c r="AL769" s="54">
        <f t="shared" si="1275"/>
        <v>0</v>
      </c>
      <c r="AM769" s="54">
        <f t="shared" si="1276"/>
        <v>0</v>
      </c>
      <c r="AN769" s="54">
        <f t="shared" si="1277"/>
        <v>0</v>
      </c>
      <c r="AO769" s="54">
        <f t="shared" si="1278"/>
        <v>0</v>
      </c>
      <c r="AP769" s="54">
        <f t="shared" si="1279"/>
        <v>0</v>
      </c>
      <c r="AQ769" s="54" t="e">
        <f t="shared" si="1280"/>
        <v>#DIV/0!</v>
      </c>
      <c r="AR769" s="58">
        <f t="shared" si="1281"/>
        <v>0</v>
      </c>
      <c r="AS769" s="1">
        <f t="shared" si="1282"/>
        <v>0</v>
      </c>
      <c r="AT769" s="1">
        <f t="shared" si="1283"/>
        <v>0</v>
      </c>
      <c r="AU769" s="1">
        <f t="shared" si="1284"/>
        <v>0</v>
      </c>
      <c r="AV769" s="1">
        <f t="shared" si="1285"/>
        <v>0</v>
      </c>
      <c r="AW769" s="1">
        <f t="shared" si="1286"/>
        <v>0</v>
      </c>
      <c r="AX769" s="1">
        <f t="shared" si="1287"/>
        <v>0</v>
      </c>
      <c r="AY769" s="1" t="str">
        <f t="shared" si="1288"/>
        <v/>
      </c>
      <c r="AZ769" s="1" t="b">
        <f t="shared" si="1289"/>
        <v>1</v>
      </c>
      <c r="BA769" s="1" t="str">
        <f t="shared" si="1290"/>
        <v/>
      </c>
      <c r="BB769" s="1" t="str">
        <f t="shared" si="1291"/>
        <v/>
      </c>
    </row>
    <row r="770" spans="1:54" ht="12.75" customHeight="1">
      <c r="A770" s="178"/>
      <c r="B770" s="55">
        <v>31</v>
      </c>
      <c r="C770" s="55">
        <v>13</v>
      </c>
      <c r="D770" s="54" t="e">
        <f>VLOOKUP((B770*10)+3,'Llistat de jugadors'!$W$3:$AQ$322,21,0)</f>
        <v>#N/A</v>
      </c>
      <c r="E770" s="13"/>
      <c r="F770" s="13"/>
      <c r="G770" s="13"/>
      <c r="H770" s="55">
        <f t="shared" ref="H770:H779" si="1294">E770+F770+G770</f>
        <v>0</v>
      </c>
      <c r="I770" s="54">
        <f t="shared" ref="I770:I779" si="1295">COUNTIF(E770:G770,10)</f>
        <v>0</v>
      </c>
      <c r="J770" s="54">
        <f t="shared" ref="J770:J779" si="1296">COUNTIF(E770:G770,6)</f>
        <v>0</v>
      </c>
      <c r="K770" s="54">
        <f t="shared" ref="K770:K779" si="1297">COUNTIF(E770:G770,4)</f>
        <v>0</v>
      </c>
      <c r="L770" s="54">
        <f t="shared" ref="L770:L779" si="1298">COUNTIF(E770:G770,3)</f>
        <v>0</v>
      </c>
      <c r="M770" s="54">
        <f t="shared" ref="M770:M779" si="1299">COUNTIF(E770:G770,2)</f>
        <v>0</v>
      </c>
      <c r="N770" s="54">
        <f t="shared" ref="N770:N779" si="1300">COUNTIF(E770:G770,1)</f>
        <v>0</v>
      </c>
      <c r="O770" s="54">
        <f t="shared" ref="O770:O779" si="1301">COUNTIF(E770:G770,0)</f>
        <v>0</v>
      </c>
      <c r="P770" s="55">
        <v>31</v>
      </c>
      <c r="Q770" s="54" t="e">
        <f t="shared" ref="Q770:Q779" si="1302">D770</f>
        <v>#N/A</v>
      </c>
      <c r="R770" s="12"/>
      <c r="S770" s="12"/>
      <c r="T770" s="12"/>
      <c r="U770" s="54">
        <f t="shared" ref="U770:U779" si="1303">R770+S770+T770</f>
        <v>0</v>
      </c>
      <c r="V770" s="54">
        <f t="shared" ref="V770:V779" si="1304">COUNTIF(R770:T770,10)</f>
        <v>0</v>
      </c>
      <c r="W770" s="54">
        <f t="shared" ref="W770:W779" si="1305">COUNTIF(R770:T770,6)</f>
        <v>0</v>
      </c>
      <c r="X770" s="54">
        <f t="shared" ref="X770:X779" si="1306">COUNTIF(R770:T770,4)</f>
        <v>0</v>
      </c>
      <c r="Y770" s="54">
        <f t="shared" ref="Y770:Y779" si="1307">COUNTIF(R770:T770,3)</f>
        <v>0</v>
      </c>
      <c r="Z770" s="54">
        <f t="shared" ref="Z770:Z779" si="1308">COUNTIF(R770:T770,2)</f>
        <v>0</v>
      </c>
      <c r="AA770" s="54">
        <f t="shared" ref="AA770:AA779" si="1309">COUNTIF(R770:T770,1)</f>
        <v>0</v>
      </c>
      <c r="AB770" s="54">
        <f t="shared" ref="AB770:AB779" si="1310">COUNTIF(R770:T770,0)</f>
        <v>0</v>
      </c>
      <c r="AC770" s="55">
        <v>31</v>
      </c>
      <c r="AD770" s="54" t="e">
        <f t="shared" si="1270"/>
        <v>#N/A</v>
      </c>
      <c r="AE770" s="12"/>
      <c r="AF770" s="12"/>
      <c r="AG770" s="12"/>
      <c r="AH770" s="54">
        <f t="shared" ref="AH770:AH779" si="1311">AE770+AF770+AG770</f>
        <v>0</v>
      </c>
      <c r="AI770" s="54">
        <f t="shared" ref="AI770:AI779" si="1312">COUNTIF(AE770:AG770,10)</f>
        <v>0</v>
      </c>
      <c r="AJ770" s="54">
        <f t="shared" ref="AJ770:AJ779" si="1313">COUNTIF(AE770:AG770,6)</f>
        <v>0</v>
      </c>
      <c r="AK770" s="54">
        <f t="shared" ref="AK770:AK779" si="1314">COUNTIF(AE770:AG770,4)</f>
        <v>0</v>
      </c>
      <c r="AL770" s="54">
        <f t="shared" ref="AL770:AL779" si="1315">COUNTIF(AE770:AG770,3)</f>
        <v>0</v>
      </c>
      <c r="AM770" s="54">
        <f t="shared" ref="AM770:AM779" si="1316">COUNTIF(AE770:AG770,2)</f>
        <v>0</v>
      </c>
      <c r="AN770" s="54">
        <f t="shared" ref="AN770:AN779" si="1317">COUNTIF(AE770:AG770,1)</f>
        <v>0</v>
      </c>
      <c r="AO770" s="54">
        <f t="shared" ref="AO770:AO779" si="1318">COUNTIF(AE770:AG770,0)</f>
        <v>0</v>
      </c>
      <c r="AP770" s="54">
        <f t="shared" ref="AP770:AP779" si="1319">H770+U770+AH770</f>
        <v>0</v>
      </c>
      <c r="AQ770" s="54" t="e">
        <f t="shared" ref="AQ770:AQ779" si="1320">AVERAGE(E770:G770,R770:T770,AE770:AG770)</f>
        <v>#DIV/0!</v>
      </c>
      <c r="AR770" s="58">
        <f t="shared" ref="AR770:AR779" si="1321">I770+V770+AI770</f>
        <v>0</v>
      </c>
      <c r="AS770" s="1">
        <f t="shared" ref="AS770:AS779" si="1322">J770+W770+AJ770</f>
        <v>0</v>
      </c>
      <c r="AT770" s="1">
        <f t="shared" ref="AT770:AT779" si="1323">K770+X770+AK770</f>
        <v>0</v>
      </c>
      <c r="AU770" s="1">
        <f t="shared" ref="AU770:AU779" si="1324">L770+Y770+AL770</f>
        <v>0</v>
      </c>
      <c r="AV770" s="1">
        <f t="shared" ref="AV770:AV779" si="1325">M770+Z770+AM770</f>
        <v>0</v>
      </c>
      <c r="AW770" s="1">
        <f t="shared" ref="AW770:AW779" si="1326">N770+AA770+AN770</f>
        <v>0</v>
      </c>
      <c r="AX770" s="1">
        <f t="shared" ref="AX770:AX779" si="1327">O770+AB770+AO770</f>
        <v>0</v>
      </c>
      <c r="AY770" s="1" t="str">
        <f t="shared" si="1288"/>
        <v/>
      </c>
      <c r="AZ770" s="1" t="b">
        <f t="shared" si="1289"/>
        <v>1</v>
      </c>
      <c r="BA770" s="1" t="str">
        <f t="shared" si="1290"/>
        <v/>
      </c>
      <c r="BB770" s="1" t="str">
        <f t="shared" si="1291"/>
        <v/>
      </c>
    </row>
    <row r="771" spans="1:54" ht="12.75" customHeight="1">
      <c r="A771" s="178"/>
      <c r="B771" s="55">
        <v>32</v>
      </c>
      <c r="C771" s="55">
        <v>14</v>
      </c>
      <c r="D771" s="54" t="e">
        <f>VLOOKUP((B771*10)+3,'Llistat de jugadors'!$W$3:$AQ$322,21,0)</f>
        <v>#N/A</v>
      </c>
      <c r="E771" s="13"/>
      <c r="F771" s="13"/>
      <c r="G771" s="13"/>
      <c r="H771" s="55">
        <f t="shared" si="1294"/>
        <v>0</v>
      </c>
      <c r="I771" s="54">
        <f t="shared" si="1295"/>
        <v>0</v>
      </c>
      <c r="J771" s="54">
        <f t="shared" si="1296"/>
        <v>0</v>
      </c>
      <c r="K771" s="54">
        <f t="shared" si="1297"/>
        <v>0</v>
      </c>
      <c r="L771" s="54">
        <f t="shared" si="1298"/>
        <v>0</v>
      </c>
      <c r="M771" s="54">
        <f t="shared" si="1299"/>
        <v>0</v>
      </c>
      <c r="N771" s="54">
        <f t="shared" si="1300"/>
        <v>0</v>
      </c>
      <c r="O771" s="54">
        <f t="shared" si="1301"/>
        <v>0</v>
      </c>
      <c r="P771" s="55">
        <v>32</v>
      </c>
      <c r="Q771" s="54" t="e">
        <f t="shared" si="1302"/>
        <v>#N/A</v>
      </c>
      <c r="R771" s="12"/>
      <c r="S771" s="12"/>
      <c r="T771" s="12"/>
      <c r="U771" s="54">
        <f t="shared" si="1303"/>
        <v>0</v>
      </c>
      <c r="V771" s="54">
        <f t="shared" si="1304"/>
        <v>0</v>
      </c>
      <c r="W771" s="54">
        <f t="shared" si="1305"/>
        <v>0</v>
      </c>
      <c r="X771" s="54">
        <f t="shared" si="1306"/>
        <v>0</v>
      </c>
      <c r="Y771" s="54">
        <f t="shared" si="1307"/>
        <v>0</v>
      </c>
      <c r="Z771" s="54">
        <f t="shared" si="1308"/>
        <v>0</v>
      </c>
      <c r="AA771" s="54">
        <f t="shared" si="1309"/>
        <v>0</v>
      </c>
      <c r="AB771" s="54">
        <f t="shared" si="1310"/>
        <v>0</v>
      </c>
      <c r="AC771" s="55">
        <v>32</v>
      </c>
      <c r="AD771" s="54" t="e">
        <f t="shared" si="1270"/>
        <v>#N/A</v>
      </c>
      <c r="AE771" s="12"/>
      <c r="AF771" s="12"/>
      <c r="AG771" s="12"/>
      <c r="AH771" s="54">
        <f t="shared" si="1311"/>
        <v>0</v>
      </c>
      <c r="AI771" s="54">
        <f t="shared" si="1312"/>
        <v>0</v>
      </c>
      <c r="AJ771" s="54">
        <f t="shared" si="1313"/>
        <v>0</v>
      </c>
      <c r="AK771" s="54">
        <f t="shared" si="1314"/>
        <v>0</v>
      </c>
      <c r="AL771" s="54">
        <f t="shared" si="1315"/>
        <v>0</v>
      </c>
      <c r="AM771" s="54">
        <f t="shared" si="1316"/>
        <v>0</v>
      </c>
      <c r="AN771" s="54">
        <f t="shared" si="1317"/>
        <v>0</v>
      </c>
      <c r="AO771" s="54">
        <f t="shared" si="1318"/>
        <v>0</v>
      </c>
      <c r="AP771" s="54">
        <f t="shared" si="1319"/>
        <v>0</v>
      </c>
      <c r="AQ771" s="54" t="e">
        <f t="shared" si="1320"/>
        <v>#DIV/0!</v>
      </c>
      <c r="AR771" s="58">
        <f t="shared" si="1321"/>
        <v>0</v>
      </c>
      <c r="AS771" s="1">
        <f t="shared" si="1322"/>
        <v>0</v>
      </c>
      <c r="AT771" s="1">
        <f t="shared" si="1323"/>
        <v>0</v>
      </c>
      <c r="AU771" s="1">
        <f t="shared" si="1324"/>
        <v>0</v>
      </c>
      <c r="AV771" s="1">
        <f t="shared" si="1325"/>
        <v>0</v>
      </c>
      <c r="AW771" s="1">
        <f t="shared" si="1326"/>
        <v>0</v>
      </c>
      <c r="AX771" s="1">
        <f t="shared" si="1327"/>
        <v>0</v>
      </c>
      <c r="AY771" s="1" t="str">
        <f t="shared" si="1288"/>
        <v/>
      </c>
      <c r="AZ771" s="1" t="b">
        <f t="shared" si="1289"/>
        <v>1</v>
      </c>
      <c r="BA771" s="1" t="str">
        <f t="shared" si="1290"/>
        <v/>
      </c>
      <c r="BB771" s="1" t="str">
        <f t="shared" si="1291"/>
        <v/>
      </c>
    </row>
    <row r="772" spans="1:54" ht="12.75" customHeight="1">
      <c r="A772" s="178"/>
      <c r="B772" s="55">
        <v>33</v>
      </c>
      <c r="C772" s="55">
        <v>15</v>
      </c>
      <c r="D772" s="54" t="e">
        <f>VLOOKUP((B772*10)+3,'Llistat de jugadors'!$W$3:$AQ$322,21,0)</f>
        <v>#N/A</v>
      </c>
      <c r="E772" s="13"/>
      <c r="F772" s="13"/>
      <c r="G772" s="13"/>
      <c r="H772" s="55">
        <f t="shared" si="1294"/>
        <v>0</v>
      </c>
      <c r="I772" s="54">
        <f t="shared" si="1295"/>
        <v>0</v>
      </c>
      <c r="J772" s="54">
        <f t="shared" si="1296"/>
        <v>0</v>
      </c>
      <c r="K772" s="54">
        <f t="shared" si="1297"/>
        <v>0</v>
      </c>
      <c r="L772" s="54">
        <f t="shared" si="1298"/>
        <v>0</v>
      </c>
      <c r="M772" s="54">
        <f t="shared" si="1299"/>
        <v>0</v>
      </c>
      <c r="N772" s="54">
        <f t="shared" si="1300"/>
        <v>0</v>
      </c>
      <c r="O772" s="54">
        <f t="shared" si="1301"/>
        <v>0</v>
      </c>
      <c r="P772" s="55">
        <v>33</v>
      </c>
      <c r="Q772" s="54" t="e">
        <f t="shared" si="1302"/>
        <v>#N/A</v>
      </c>
      <c r="R772" s="12"/>
      <c r="S772" s="12"/>
      <c r="T772" s="12"/>
      <c r="U772" s="54">
        <f t="shared" si="1303"/>
        <v>0</v>
      </c>
      <c r="V772" s="54">
        <f t="shared" si="1304"/>
        <v>0</v>
      </c>
      <c r="W772" s="54">
        <f t="shared" si="1305"/>
        <v>0</v>
      </c>
      <c r="X772" s="54">
        <f t="shared" si="1306"/>
        <v>0</v>
      </c>
      <c r="Y772" s="54">
        <f t="shared" si="1307"/>
        <v>0</v>
      </c>
      <c r="Z772" s="54">
        <f t="shared" si="1308"/>
        <v>0</v>
      </c>
      <c r="AA772" s="54">
        <f t="shared" si="1309"/>
        <v>0</v>
      </c>
      <c r="AB772" s="54">
        <f t="shared" si="1310"/>
        <v>0</v>
      </c>
      <c r="AC772" s="55">
        <v>33</v>
      </c>
      <c r="AD772" s="54" t="e">
        <f t="shared" si="1270"/>
        <v>#N/A</v>
      </c>
      <c r="AE772" s="12"/>
      <c r="AF772" s="12"/>
      <c r="AG772" s="12"/>
      <c r="AH772" s="54">
        <f t="shared" si="1311"/>
        <v>0</v>
      </c>
      <c r="AI772" s="54">
        <f t="shared" si="1312"/>
        <v>0</v>
      </c>
      <c r="AJ772" s="54">
        <f t="shared" si="1313"/>
        <v>0</v>
      </c>
      <c r="AK772" s="54">
        <f t="shared" si="1314"/>
        <v>0</v>
      </c>
      <c r="AL772" s="54">
        <f t="shared" si="1315"/>
        <v>0</v>
      </c>
      <c r="AM772" s="54">
        <f t="shared" si="1316"/>
        <v>0</v>
      </c>
      <c r="AN772" s="54">
        <f t="shared" si="1317"/>
        <v>0</v>
      </c>
      <c r="AO772" s="54">
        <f t="shared" si="1318"/>
        <v>0</v>
      </c>
      <c r="AP772" s="54">
        <f t="shared" si="1319"/>
        <v>0</v>
      </c>
      <c r="AQ772" s="54" t="e">
        <f t="shared" si="1320"/>
        <v>#DIV/0!</v>
      </c>
      <c r="AR772" s="58">
        <f t="shared" si="1321"/>
        <v>0</v>
      </c>
      <c r="AS772" s="1">
        <f t="shared" si="1322"/>
        <v>0</v>
      </c>
      <c r="AT772" s="1">
        <f t="shared" si="1323"/>
        <v>0</v>
      </c>
      <c r="AU772" s="1">
        <f t="shared" si="1324"/>
        <v>0</v>
      </c>
      <c r="AV772" s="1">
        <f t="shared" si="1325"/>
        <v>0</v>
      </c>
      <c r="AW772" s="1">
        <f t="shared" si="1326"/>
        <v>0</v>
      </c>
      <c r="AX772" s="1">
        <f t="shared" si="1327"/>
        <v>0</v>
      </c>
      <c r="AY772" s="1" t="str">
        <f t="shared" si="1288"/>
        <v/>
      </c>
      <c r="AZ772" s="1" t="b">
        <f t="shared" si="1289"/>
        <v>1</v>
      </c>
      <c r="BA772" s="1" t="str">
        <f t="shared" si="1290"/>
        <v/>
      </c>
      <c r="BB772" s="1" t="str">
        <f t="shared" si="1291"/>
        <v/>
      </c>
    </row>
    <row r="773" spans="1:54" ht="12.75" customHeight="1">
      <c r="A773" s="178"/>
      <c r="B773" s="55">
        <v>34</v>
      </c>
      <c r="C773" s="55">
        <v>16</v>
      </c>
      <c r="D773" s="54" t="e">
        <f>VLOOKUP((B773*10)+3,'Llistat de jugadors'!$W$3:$AQ$322,21,0)</f>
        <v>#N/A</v>
      </c>
      <c r="E773" s="13"/>
      <c r="F773" s="13"/>
      <c r="G773" s="13"/>
      <c r="H773" s="55">
        <f t="shared" si="1294"/>
        <v>0</v>
      </c>
      <c r="I773" s="54">
        <f t="shared" si="1295"/>
        <v>0</v>
      </c>
      <c r="J773" s="54">
        <f t="shared" si="1296"/>
        <v>0</v>
      </c>
      <c r="K773" s="54">
        <f t="shared" si="1297"/>
        <v>0</v>
      </c>
      <c r="L773" s="54">
        <f t="shared" si="1298"/>
        <v>0</v>
      </c>
      <c r="M773" s="54">
        <f t="shared" si="1299"/>
        <v>0</v>
      </c>
      <c r="N773" s="54">
        <f t="shared" si="1300"/>
        <v>0</v>
      </c>
      <c r="O773" s="54">
        <f t="shared" si="1301"/>
        <v>0</v>
      </c>
      <c r="P773" s="55">
        <v>34</v>
      </c>
      <c r="Q773" s="54" t="e">
        <f t="shared" si="1302"/>
        <v>#N/A</v>
      </c>
      <c r="R773" s="12"/>
      <c r="S773" s="12"/>
      <c r="T773" s="12"/>
      <c r="U773" s="54">
        <f t="shared" si="1303"/>
        <v>0</v>
      </c>
      <c r="V773" s="54">
        <f t="shared" si="1304"/>
        <v>0</v>
      </c>
      <c r="W773" s="54">
        <f t="shared" si="1305"/>
        <v>0</v>
      </c>
      <c r="X773" s="54">
        <f t="shared" si="1306"/>
        <v>0</v>
      </c>
      <c r="Y773" s="54">
        <f t="shared" si="1307"/>
        <v>0</v>
      </c>
      <c r="Z773" s="54">
        <f t="shared" si="1308"/>
        <v>0</v>
      </c>
      <c r="AA773" s="54">
        <f t="shared" si="1309"/>
        <v>0</v>
      </c>
      <c r="AB773" s="54">
        <f t="shared" si="1310"/>
        <v>0</v>
      </c>
      <c r="AC773" s="55">
        <v>34</v>
      </c>
      <c r="AD773" s="54" t="e">
        <f t="shared" si="1270"/>
        <v>#N/A</v>
      </c>
      <c r="AE773" s="12"/>
      <c r="AF773" s="12"/>
      <c r="AG773" s="12"/>
      <c r="AH773" s="54">
        <f t="shared" si="1311"/>
        <v>0</v>
      </c>
      <c r="AI773" s="54">
        <f t="shared" si="1312"/>
        <v>0</v>
      </c>
      <c r="AJ773" s="54">
        <f t="shared" si="1313"/>
        <v>0</v>
      </c>
      <c r="AK773" s="54">
        <f t="shared" si="1314"/>
        <v>0</v>
      </c>
      <c r="AL773" s="54">
        <f t="shared" si="1315"/>
        <v>0</v>
      </c>
      <c r="AM773" s="54">
        <f t="shared" si="1316"/>
        <v>0</v>
      </c>
      <c r="AN773" s="54">
        <f t="shared" si="1317"/>
        <v>0</v>
      </c>
      <c r="AO773" s="54">
        <f t="shared" si="1318"/>
        <v>0</v>
      </c>
      <c r="AP773" s="54">
        <f t="shared" si="1319"/>
        <v>0</v>
      </c>
      <c r="AQ773" s="54" t="e">
        <f t="shared" si="1320"/>
        <v>#DIV/0!</v>
      </c>
      <c r="AR773" s="58">
        <f t="shared" si="1321"/>
        <v>0</v>
      </c>
      <c r="AS773" s="1">
        <f t="shared" si="1322"/>
        <v>0</v>
      </c>
      <c r="AT773" s="1">
        <f t="shared" si="1323"/>
        <v>0</v>
      </c>
      <c r="AU773" s="1">
        <f t="shared" si="1324"/>
        <v>0</v>
      </c>
      <c r="AV773" s="1">
        <f t="shared" si="1325"/>
        <v>0</v>
      </c>
      <c r="AW773" s="1">
        <f t="shared" si="1326"/>
        <v>0</v>
      </c>
      <c r="AX773" s="1">
        <f t="shared" si="1327"/>
        <v>0</v>
      </c>
      <c r="AY773" s="1" t="str">
        <f t="shared" si="1288"/>
        <v/>
      </c>
      <c r="AZ773" s="1" t="b">
        <f t="shared" si="1289"/>
        <v>1</v>
      </c>
      <c r="BA773" s="1" t="str">
        <f t="shared" si="1290"/>
        <v/>
      </c>
      <c r="BB773" s="1" t="str">
        <f t="shared" si="1291"/>
        <v/>
      </c>
    </row>
    <row r="774" spans="1:54" ht="12.75" customHeight="1">
      <c r="A774" s="178"/>
      <c r="B774" s="55">
        <v>35</v>
      </c>
      <c r="C774" s="55">
        <v>17</v>
      </c>
      <c r="D774" s="54" t="e">
        <f>VLOOKUP((B774*10)+3,'Llistat de jugadors'!$W$3:$AQ$322,21,0)</f>
        <v>#N/A</v>
      </c>
      <c r="E774" s="13"/>
      <c r="F774" s="13"/>
      <c r="G774" s="13"/>
      <c r="H774" s="55">
        <f t="shared" si="1294"/>
        <v>0</v>
      </c>
      <c r="I774" s="54">
        <f t="shared" si="1295"/>
        <v>0</v>
      </c>
      <c r="J774" s="54">
        <f t="shared" si="1296"/>
        <v>0</v>
      </c>
      <c r="K774" s="54">
        <f t="shared" si="1297"/>
        <v>0</v>
      </c>
      <c r="L774" s="54">
        <f t="shared" si="1298"/>
        <v>0</v>
      </c>
      <c r="M774" s="54">
        <f t="shared" si="1299"/>
        <v>0</v>
      </c>
      <c r="N774" s="54">
        <f t="shared" si="1300"/>
        <v>0</v>
      </c>
      <c r="O774" s="54">
        <f t="shared" si="1301"/>
        <v>0</v>
      </c>
      <c r="P774" s="55">
        <v>35</v>
      </c>
      <c r="Q774" s="54" t="e">
        <f t="shared" si="1302"/>
        <v>#N/A</v>
      </c>
      <c r="R774" s="12"/>
      <c r="S774" s="12"/>
      <c r="T774" s="12"/>
      <c r="U774" s="54">
        <f t="shared" si="1303"/>
        <v>0</v>
      </c>
      <c r="V774" s="54">
        <f t="shared" si="1304"/>
        <v>0</v>
      </c>
      <c r="W774" s="54">
        <f t="shared" si="1305"/>
        <v>0</v>
      </c>
      <c r="X774" s="54">
        <f t="shared" si="1306"/>
        <v>0</v>
      </c>
      <c r="Y774" s="54">
        <f t="shared" si="1307"/>
        <v>0</v>
      </c>
      <c r="Z774" s="54">
        <f t="shared" si="1308"/>
        <v>0</v>
      </c>
      <c r="AA774" s="54">
        <f t="shared" si="1309"/>
        <v>0</v>
      </c>
      <c r="AB774" s="54">
        <f t="shared" si="1310"/>
        <v>0</v>
      </c>
      <c r="AC774" s="55">
        <v>35</v>
      </c>
      <c r="AD774" s="54" t="e">
        <f t="shared" si="1270"/>
        <v>#N/A</v>
      </c>
      <c r="AE774" s="12"/>
      <c r="AF774" s="12"/>
      <c r="AG774" s="12"/>
      <c r="AH774" s="54">
        <f t="shared" si="1311"/>
        <v>0</v>
      </c>
      <c r="AI774" s="54">
        <f t="shared" si="1312"/>
        <v>0</v>
      </c>
      <c r="AJ774" s="54">
        <f t="shared" si="1313"/>
        <v>0</v>
      </c>
      <c r="AK774" s="54">
        <f t="shared" si="1314"/>
        <v>0</v>
      </c>
      <c r="AL774" s="54">
        <f t="shared" si="1315"/>
        <v>0</v>
      </c>
      <c r="AM774" s="54">
        <f t="shared" si="1316"/>
        <v>0</v>
      </c>
      <c r="AN774" s="54">
        <f t="shared" si="1317"/>
        <v>0</v>
      </c>
      <c r="AO774" s="54">
        <f t="shared" si="1318"/>
        <v>0</v>
      </c>
      <c r="AP774" s="54">
        <f t="shared" si="1319"/>
        <v>0</v>
      </c>
      <c r="AQ774" s="54" t="e">
        <f t="shared" si="1320"/>
        <v>#DIV/0!</v>
      </c>
      <c r="AR774" s="58">
        <f t="shared" si="1321"/>
        <v>0</v>
      </c>
      <c r="AS774" s="1">
        <f t="shared" si="1322"/>
        <v>0</v>
      </c>
      <c r="AT774" s="1">
        <f t="shared" si="1323"/>
        <v>0</v>
      </c>
      <c r="AU774" s="1">
        <f t="shared" si="1324"/>
        <v>0</v>
      </c>
      <c r="AV774" s="1">
        <f t="shared" si="1325"/>
        <v>0</v>
      </c>
      <c r="AW774" s="1">
        <f t="shared" si="1326"/>
        <v>0</v>
      </c>
      <c r="AX774" s="1">
        <f t="shared" si="1327"/>
        <v>0</v>
      </c>
      <c r="AY774" s="1" t="str">
        <f t="shared" si="1288"/>
        <v/>
      </c>
      <c r="AZ774" s="1" t="b">
        <f t="shared" si="1289"/>
        <v>1</v>
      </c>
      <c r="BA774" s="1" t="str">
        <f t="shared" si="1290"/>
        <v/>
      </c>
      <c r="BB774" s="1" t="str">
        <f t="shared" si="1291"/>
        <v/>
      </c>
    </row>
    <row r="775" spans="1:54" ht="12.75" customHeight="1">
      <c r="A775" s="178"/>
      <c r="B775" s="55">
        <v>36</v>
      </c>
      <c r="C775" s="55">
        <v>18</v>
      </c>
      <c r="D775" s="54" t="e">
        <f>VLOOKUP((B775*10)+3,'Llistat de jugadors'!$W$3:$AQ$322,21,0)</f>
        <v>#N/A</v>
      </c>
      <c r="E775" s="13"/>
      <c r="F775" s="13"/>
      <c r="G775" s="13"/>
      <c r="H775" s="55">
        <f t="shared" si="1294"/>
        <v>0</v>
      </c>
      <c r="I775" s="54">
        <f t="shared" si="1295"/>
        <v>0</v>
      </c>
      <c r="J775" s="54">
        <f t="shared" si="1296"/>
        <v>0</v>
      </c>
      <c r="K775" s="54">
        <f t="shared" si="1297"/>
        <v>0</v>
      </c>
      <c r="L775" s="54">
        <f t="shared" si="1298"/>
        <v>0</v>
      </c>
      <c r="M775" s="54">
        <f t="shared" si="1299"/>
        <v>0</v>
      </c>
      <c r="N775" s="54">
        <f t="shared" si="1300"/>
        <v>0</v>
      </c>
      <c r="O775" s="54">
        <f t="shared" si="1301"/>
        <v>0</v>
      </c>
      <c r="P775" s="55">
        <v>36</v>
      </c>
      <c r="Q775" s="54" t="e">
        <f t="shared" si="1302"/>
        <v>#N/A</v>
      </c>
      <c r="R775" s="12"/>
      <c r="S775" s="12"/>
      <c r="T775" s="12"/>
      <c r="U775" s="54">
        <f t="shared" si="1303"/>
        <v>0</v>
      </c>
      <c r="V775" s="54">
        <f t="shared" si="1304"/>
        <v>0</v>
      </c>
      <c r="W775" s="54">
        <f t="shared" si="1305"/>
        <v>0</v>
      </c>
      <c r="X775" s="54">
        <f t="shared" si="1306"/>
        <v>0</v>
      </c>
      <c r="Y775" s="54">
        <f t="shared" si="1307"/>
        <v>0</v>
      </c>
      <c r="Z775" s="54">
        <f t="shared" si="1308"/>
        <v>0</v>
      </c>
      <c r="AA775" s="54">
        <f t="shared" si="1309"/>
        <v>0</v>
      </c>
      <c r="AB775" s="54">
        <f t="shared" si="1310"/>
        <v>0</v>
      </c>
      <c r="AC775" s="55">
        <v>36</v>
      </c>
      <c r="AD775" s="54" t="e">
        <f t="shared" si="1270"/>
        <v>#N/A</v>
      </c>
      <c r="AE775" s="12"/>
      <c r="AF775" s="12"/>
      <c r="AG775" s="12"/>
      <c r="AH775" s="54">
        <f t="shared" si="1311"/>
        <v>0</v>
      </c>
      <c r="AI775" s="54">
        <f t="shared" si="1312"/>
        <v>0</v>
      </c>
      <c r="AJ775" s="54">
        <f t="shared" si="1313"/>
        <v>0</v>
      </c>
      <c r="AK775" s="54">
        <f t="shared" si="1314"/>
        <v>0</v>
      </c>
      <c r="AL775" s="54">
        <f t="shared" si="1315"/>
        <v>0</v>
      </c>
      <c r="AM775" s="54">
        <f t="shared" si="1316"/>
        <v>0</v>
      </c>
      <c r="AN775" s="54">
        <f t="shared" si="1317"/>
        <v>0</v>
      </c>
      <c r="AO775" s="54">
        <f t="shared" si="1318"/>
        <v>0</v>
      </c>
      <c r="AP775" s="54">
        <f t="shared" si="1319"/>
        <v>0</v>
      </c>
      <c r="AQ775" s="54" t="e">
        <f t="shared" si="1320"/>
        <v>#DIV/0!</v>
      </c>
      <c r="AR775" s="58">
        <f t="shared" si="1321"/>
        <v>0</v>
      </c>
      <c r="AS775" s="1">
        <f t="shared" si="1322"/>
        <v>0</v>
      </c>
      <c r="AT775" s="1">
        <f t="shared" si="1323"/>
        <v>0</v>
      </c>
      <c r="AU775" s="1">
        <f t="shared" si="1324"/>
        <v>0</v>
      </c>
      <c r="AV775" s="1">
        <f t="shared" si="1325"/>
        <v>0</v>
      </c>
      <c r="AW775" s="1">
        <f t="shared" si="1326"/>
        <v>0</v>
      </c>
      <c r="AX775" s="1">
        <f t="shared" si="1327"/>
        <v>0</v>
      </c>
      <c r="AY775" s="1" t="str">
        <f t="shared" si="1288"/>
        <v/>
      </c>
      <c r="AZ775" s="1" t="b">
        <f t="shared" si="1289"/>
        <v>1</v>
      </c>
      <c r="BA775" s="1" t="str">
        <f t="shared" si="1290"/>
        <v/>
      </c>
      <c r="BB775" s="1" t="str">
        <f t="shared" si="1291"/>
        <v/>
      </c>
    </row>
    <row r="776" spans="1:54" ht="12.75" customHeight="1">
      <c r="A776" s="178"/>
      <c r="B776" s="55">
        <v>37</v>
      </c>
      <c r="C776" s="55"/>
      <c r="D776" s="54" t="e">
        <f>VLOOKUP((B776*10)+3,'Llistat de jugadors'!$W$3:$AQ$322,21,0)</f>
        <v>#N/A</v>
      </c>
      <c r="E776" s="13"/>
      <c r="F776" s="13"/>
      <c r="G776" s="13"/>
      <c r="H776" s="55">
        <f t="shared" si="1294"/>
        <v>0</v>
      </c>
      <c r="I776" s="54">
        <f t="shared" si="1295"/>
        <v>0</v>
      </c>
      <c r="J776" s="54">
        <f t="shared" si="1296"/>
        <v>0</v>
      </c>
      <c r="K776" s="54">
        <f t="shared" si="1297"/>
        <v>0</v>
      </c>
      <c r="L776" s="54">
        <f t="shared" si="1298"/>
        <v>0</v>
      </c>
      <c r="M776" s="54">
        <f t="shared" si="1299"/>
        <v>0</v>
      </c>
      <c r="N776" s="54">
        <f t="shared" si="1300"/>
        <v>0</v>
      </c>
      <c r="O776" s="54">
        <f t="shared" si="1301"/>
        <v>0</v>
      </c>
      <c r="P776" s="55">
        <v>37</v>
      </c>
      <c r="Q776" s="54" t="e">
        <f t="shared" si="1302"/>
        <v>#N/A</v>
      </c>
      <c r="R776" s="12"/>
      <c r="S776" s="12"/>
      <c r="T776" s="12"/>
      <c r="U776" s="54">
        <f t="shared" si="1303"/>
        <v>0</v>
      </c>
      <c r="V776" s="54">
        <f t="shared" si="1304"/>
        <v>0</v>
      </c>
      <c r="W776" s="54">
        <f t="shared" si="1305"/>
        <v>0</v>
      </c>
      <c r="X776" s="54">
        <f t="shared" si="1306"/>
        <v>0</v>
      </c>
      <c r="Y776" s="54">
        <f t="shared" si="1307"/>
        <v>0</v>
      </c>
      <c r="Z776" s="54">
        <f t="shared" si="1308"/>
        <v>0</v>
      </c>
      <c r="AA776" s="54">
        <f t="shared" si="1309"/>
        <v>0</v>
      </c>
      <c r="AB776" s="54">
        <f t="shared" si="1310"/>
        <v>0</v>
      </c>
      <c r="AC776" s="55">
        <v>37</v>
      </c>
      <c r="AD776" s="54" t="e">
        <f t="shared" si="1270"/>
        <v>#N/A</v>
      </c>
      <c r="AE776" s="12"/>
      <c r="AF776" s="12"/>
      <c r="AG776" s="12"/>
      <c r="AH776" s="54">
        <f t="shared" si="1311"/>
        <v>0</v>
      </c>
      <c r="AI776" s="54">
        <f t="shared" si="1312"/>
        <v>0</v>
      </c>
      <c r="AJ776" s="54">
        <f t="shared" si="1313"/>
        <v>0</v>
      </c>
      <c r="AK776" s="54">
        <f t="shared" si="1314"/>
        <v>0</v>
      </c>
      <c r="AL776" s="54">
        <f t="shared" si="1315"/>
        <v>0</v>
      </c>
      <c r="AM776" s="54">
        <f t="shared" si="1316"/>
        <v>0</v>
      </c>
      <c r="AN776" s="54">
        <f t="shared" si="1317"/>
        <v>0</v>
      </c>
      <c r="AO776" s="54">
        <f t="shared" si="1318"/>
        <v>0</v>
      </c>
      <c r="AP776" s="54">
        <f t="shared" si="1319"/>
        <v>0</v>
      </c>
      <c r="AQ776" s="54" t="e">
        <f t="shared" si="1320"/>
        <v>#DIV/0!</v>
      </c>
      <c r="AR776" s="58">
        <f t="shared" si="1321"/>
        <v>0</v>
      </c>
      <c r="AS776" s="1">
        <f t="shared" si="1322"/>
        <v>0</v>
      </c>
      <c r="AT776" s="1">
        <f t="shared" si="1323"/>
        <v>0</v>
      </c>
      <c r="AU776" s="1">
        <f t="shared" si="1324"/>
        <v>0</v>
      </c>
      <c r="AV776" s="1">
        <f t="shared" si="1325"/>
        <v>0</v>
      </c>
      <c r="AW776" s="1">
        <f t="shared" si="1326"/>
        <v>0</v>
      </c>
      <c r="AX776" s="1">
        <f t="shared" si="1327"/>
        <v>0</v>
      </c>
      <c r="AY776" s="1" t="str">
        <f t="shared" si="1288"/>
        <v/>
      </c>
      <c r="AZ776" s="1" t="b">
        <f t="shared" si="1289"/>
        <v>1</v>
      </c>
      <c r="BA776" s="1" t="str">
        <f t="shared" si="1290"/>
        <v/>
      </c>
      <c r="BB776" s="1" t="str">
        <f t="shared" si="1291"/>
        <v/>
      </c>
    </row>
    <row r="777" spans="1:54" ht="12.75" customHeight="1">
      <c r="A777" s="178"/>
      <c r="B777" s="55">
        <v>38</v>
      </c>
      <c r="C777" s="55"/>
      <c r="D777" s="54" t="e">
        <f>VLOOKUP((B777*10)+3,'Llistat de jugadors'!$W$3:$AQ$322,21,0)</f>
        <v>#N/A</v>
      </c>
      <c r="E777" s="13"/>
      <c r="F777" s="13"/>
      <c r="G777" s="13"/>
      <c r="H777" s="55">
        <f t="shared" si="1294"/>
        <v>0</v>
      </c>
      <c r="I777" s="54">
        <f t="shared" si="1295"/>
        <v>0</v>
      </c>
      <c r="J777" s="54">
        <f t="shared" si="1296"/>
        <v>0</v>
      </c>
      <c r="K777" s="54">
        <f t="shared" si="1297"/>
        <v>0</v>
      </c>
      <c r="L777" s="54">
        <f t="shared" si="1298"/>
        <v>0</v>
      </c>
      <c r="M777" s="54">
        <f t="shared" si="1299"/>
        <v>0</v>
      </c>
      <c r="N777" s="54">
        <f t="shared" si="1300"/>
        <v>0</v>
      </c>
      <c r="O777" s="54">
        <f t="shared" si="1301"/>
        <v>0</v>
      </c>
      <c r="P777" s="55">
        <v>38</v>
      </c>
      <c r="Q777" s="54" t="e">
        <f t="shared" si="1302"/>
        <v>#N/A</v>
      </c>
      <c r="R777" s="12"/>
      <c r="S777" s="12"/>
      <c r="T777" s="12"/>
      <c r="U777" s="54">
        <f t="shared" si="1303"/>
        <v>0</v>
      </c>
      <c r="V777" s="54">
        <f t="shared" si="1304"/>
        <v>0</v>
      </c>
      <c r="W777" s="54">
        <f t="shared" si="1305"/>
        <v>0</v>
      </c>
      <c r="X777" s="54">
        <f t="shared" si="1306"/>
        <v>0</v>
      </c>
      <c r="Y777" s="54">
        <f t="shared" si="1307"/>
        <v>0</v>
      </c>
      <c r="Z777" s="54">
        <f t="shared" si="1308"/>
        <v>0</v>
      </c>
      <c r="AA777" s="54">
        <f t="shared" si="1309"/>
        <v>0</v>
      </c>
      <c r="AB777" s="54">
        <f t="shared" si="1310"/>
        <v>0</v>
      </c>
      <c r="AC777" s="55">
        <v>38</v>
      </c>
      <c r="AD777" s="54" t="e">
        <f t="shared" si="1270"/>
        <v>#N/A</v>
      </c>
      <c r="AE777" s="12"/>
      <c r="AF777" s="12"/>
      <c r="AG777" s="12"/>
      <c r="AH777" s="54">
        <f t="shared" si="1311"/>
        <v>0</v>
      </c>
      <c r="AI777" s="54">
        <f t="shared" si="1312"/>
        <v>0</v>
      </c>
      <c r="AJ777" s="54">
        <f t="shared" si="1313"/>
        <v>0</v>
      </c>
      <c r="AK777" s="54">
        <f t="shared" si="1314"/>
        <v>0</v>
      </c>
      <c r="AL777" s="54">
        <f t="shared" si="1315"/>
        <v>0</v>
      </c>
      <c r="AM777" s="54">
        <f t="shared" si="1316"/>
        <v>0</v>
      </c>
      <c r="AN777" s="54">
        <f t="shared" si="1317"/>
        <v>0</v>
      </c>
      <c r="AO777" s="54">
        <f t="shared" si="1318"/>
        <v>0</v>
      </c>
      <c r="AP777" s="54">
        <f t="shared" si="1319"/>
        <v>0</v>
      </c>
      <c r="AQ777" s="54" t="e">
        <f t="shared" si="1320"/>
        <v>#DIV/0!</v>
      </c>
      <c r="AR777" s="58">
        <f t="shared" si="1321"/>
        <v>0</v>
      </c>
      <c r="AS777" s="1">
        <f t="shared" si="1322"/>
        <v>0</v>
      </c>
      <c r="AT777" s="1">
        <f t="shared" si="1323"/>
        <v>0</v>
      </c>
      <c r="AU777" s="1">
        <f t="shared" si="1324"/>
        <v>0</v>
      </c>
      <c r="AV777" s="1">
        <f t="shared" si="1325"/>
        <v>0</v>
      </c>
      <c r="AW777" s="1">
        <f t="shared" si="1326"/>
        <v>0</v>
      </c>
      <c r="AX777" s="1">
        <f t="shared" si="1327"/>
        <v>0</v>
      </c>
      <c r="AY777" s="1" t="str">
        <f t="shared" si="1288"/>
        <v/>
      </c>
      <c r="AZ777" s="1" t="b">
        <f t="shared" si="1289"/>
        <v>1</v>
      </c>
      <c r="BA777" s="1" t="str">
        <f t="shared" si="1290"/>
        <v/>
      </c>
      <c r="BB777" s="1" t="str">
        <f t="shared" si="1291"/>
        <v/>
      </c>
    </row>
    <row r="778" spans="1:54" ht="12.75" customHeight="1">
      <c r="A778" s="178"/>
      <c r="B778" s="55">
        <v>39</v>
      </c>
      <c r="C778" s="55"/>
      <c r="D778" s="54" t="e">
        <f>VLOOKUP((B778*10)+3,'Llistat de jugadors'!$W$3:$AQ$322,21,0)</f>
        <v>#N/A</v>
      </c>
      <c r="E778" s="13"/>
      <c r="F778" s="13"/>
      <c r="G778" s="13"/>
      <c r="H778" s="55">
        <f t="shared" si="1294"/>
        <v>0</v>
      </c>
      <c r="I778" s="54">
        <f t="shared" si="1295"/>
        <v>0</v>
      </c>
      <c r="J778" s="54">
        <f t="shared" si="1296"/>
        <v>0</v>
      </c>
      <c r="K778" s="54">
        <f t="shared" si="1297"/>
        <v>0</v>
      </c>
      <c r="L778" s="54">
        <f t="shared" si="1298"/>
        <v>0</v>
      </c>
      <c r="M778" s="54">
        <f t="shared" si="1299"/>
        <v>0</v>
      </c>
      <c r="N778" s="54">
        <f t="shared" si="1300"/>
        <v>0</v>
      </c>
      <c r="O778" s="54">
        <f t="shared" si="1301"/>
        <v>0</v>
      </c>
      <c r="P778" s="55">
        <v>39</v>
      </c>
      <c r="Q778" s="54" t="e">
        <f t="shared" si="1302"/>
        <v>#N/A</v>
      </c>
      <c r="R778" s="12"/>
      <c r="S778" s="12"/>
      <c r="T778" s="12"/>
      <c r="U778" s="54">
        <f t="shared" si="1303"/>
        <v>0</v>
      </c>
      <c r="V778" s="54">
        <f t="shared" si="1304"/>
        <v>0</v>
      </c>
      <c r="W778" s="54">
        <f t="shared" si="1305"/>
        <v>0</v>
      </c>
      <c r="X778" s="54">
        <f t="shared" si="1306"/>
        <v>0</v>
      </c>
      <c r="Y778" s="54">
        <f t="shared" si="1307"/>
        <v>0</v>
      </c>
      <c r="Z778" s="54">
        <f t="shared" si="1308"/>
        <v>0</v>
      </c>
      <c r="AA778" s="54">
        <f t="shared" si="1309"/>
        <v>0</v>
      </c>
      <c r="AB778" s="54">
        <f t="shared" si="1310"/>
        <v>0</v>
      </c>
      <c r="AC778" s="55">
        <v>39</v>
      </c>
      <c r="AD778" s="54" t="e">
        <f t="shared" si="1270"/>
        <v>#N/A</v>
      </c>
      <c r="AE778" s="12"/>
      <c r="AF778" s="12"/>
      <c r="AG778" s="12"/>
      <c r="AH778" s="54">
        <f t="shared" si="1311"/>
        <v>0</v>
      </c>
      <c r="AI778" s="54">
        <f t="shared" si="1312"/>
        <v>0</v>
      </c>
      <c r="AJ778" s="54">
        <f t="shared" si="1313"/>
        <v>0</v>
      </c>
      <c r="AK778" s="54">
        <f t="shared" si="1314"/>
        <v>0</v>
      </c>
      <c r="AL778" s="54">
        <f t="shared" si="1315"/>
        <v>0</v>
      </c>
      <c r="AM778" s="54">
        <f t="shared" si="1316"/>
        <v>0</v>
      </c>
      <c r="AN778" s="54">
        <f t="shared" si="1317"/>
        <v>0</v>
      </c>
      <c r="AO778" s="54">
        <f t="shared" si="1318"/>
        <v>0</v>
      </c>
      <c r="AP778" s="54">
        <f t="shared" si="1319"/>
        <v>0</v>
      </c>
      <c r="AQ778" s="54" t="e">
        <f t="shared" si="1320"/>
        <v>#DIV/0!</v>
      </c>
      <c r="AR778" s="58">
        <f t="shared" si="1321"/>
        <v>0</v>
      </c>
      <c r="AS778" s="1">
        <f t="shared" si="1322"/>
        <v>0</v>
      </c>
      <c r="AT778" s="1">
        <f t="shared" si="1323"/>
        <v>0</v>
      </c>
      <c r="AU778" s="1">
        <f t="shared" si="1324"/>
        <v>0</v>
      </c>
      <c r="AV778" s="1">
        <f t="shared" si="1325"/>
        <v>0</v>
      </c>
      <c r="AW778" s="1">
        <f t="shared" si="1326"/>
        <v>0</v>
      </c>
      <c r="AX778" s="1">
        <f t="shared" si="1327"/>
        <v>0</v>
      </c>
      <c r="AY778" s="1" t="str">
        <f t="shared" si="1288"/>
        <v/>
      </c>
      <c r="AZ778" s="1" t="b">
        <f t="shared" si="1289"/>
        <v>1</v>
      </c>
      <c r="BA778" s="1" t="str">
        <f t="shared" si="1290"/>
        <v/>
      </c>
      <c r="BB778" s="1" t="str">
        <f t="shared" si="1291"/>
        <v/>
      </c>
    </row>
    <row r="779" spans="1:54" ht="12.75" customHeight="1">
      <c r="A779" s="179"/>
      <c r="B779" s="55">
        <v>40</v>
      </c>
      <c r="C779" s="55"/>
      <c r="D779" s="54" t="e">
        <f>VLOOKUP((B779*10)+3,'Llistat de jugadors'!$W$3:$AQ$322,21,0)</f>
        <v>#N/A</v>
      </c>
      <c r="E779" s="13"/>
      <c r="F779" s="13"/>
      <c r="G779" s="13"/>
      <c r="H779" s="55">
        <f t="shared" si="1294"/>
        <v>0</v>
      </c>
      <c r="I779" s="54">
        <f t="shared" si="1295"/>
        <v>0</v>
      </c>
      <c r="J779" s="54">
        <f t="shared" si="1296"/>
        <v>0</v>
      </c>
      <c r="K779" s="54">
        <f t="shared" si="1297"/>
        <v>0</v>
      </c>
      <c r="L779" s="54">
        <f t="shared" si="1298"/>
        <v>0</v>
      </c>
      <c r="M779" s="54">
        <f t="shared" si="1299"/>
        <v>0</v>
      </c>
      <c r="N779" s="54">
        <f t="shared" si="1300"/>
        <v>0</v>
      </c>
      <c r="O779" s="54">
        <f t="shared" si="1301"/>
        <v>0</v>
      </c>
      <c r="P779" s="55">
        <v>40</v>
      </c>
      <c r="Q779" s="54" t="e">
        <f t="shared" si="1302"/>
        <v>#N/A</v>
      </c>
      <c r="R779" s="12"/>
      <c r="S779" s="12"/>
      <c r="T779" s="12"/>
      <c r="U779" s="54">
        <f t="shared" si="1303"/>
        <v>0</v>
      </c>
      <c r="V779" s="54">
        <f t="shared" si="1304"/>
        <v>0</v>
      </c>
      <c r="W779" s="54">
        <f t="shared" si="1305"/>
        <v>0</v>
      </c>
      <c r="X779" s="54">
        <f t="shared" si="1306"/>
        <v>0</v>
      </c>
      <c r="Y779" s="54">
        <f t="shared" si="1307"/>
        <v>0</v>
      </c>
      <c r="Z779" s="54">
        <f t="shared" si="1308"/>
        <v>0</v>
      </c>
      <c r="AA779" s="54">
        <f t="shared" si="1309"/>
        <v>0</v>
      </c>
      <c r="AB779" s="54">
        <f t="shared" si="1310"/>
        <v>0</v>
      </c>
      <c r="AC779" s="55">
        <v>40</v>
      </c>
      <c r="AD779" s="54" t="e">
        <f t="shared" si="1270"/>
        <v>#N/A</v>
      </c>
      <c r="AE779" s="12"/>
      <c r="AF779" s="12"/>
      <c r="AG779" s="12"/>
      <c r="AH779" s="54">
        <f t="shared" si="1311"/>
        <v>0</v>
      </c>
      <c r="AI779" s="54">
        <f t="shared" si="1312"/>
        <v>0</v>
      </c>
      <c r="AJ779" s="54">
        <f t="shared" si="1313"/>
        <v>0</v>
      </c>
      <c r="AK779" s="54">
        <f t="shared" si="1314"/>
        <v>0</v>
      </c>
      <c r="AL779" s="54">
        <f t="shared" si="1315"/>
        <v>0</v>
      </c>
      <c r="AM779" s="54">
        <f t="shared" si="1316"/>
        <v>0</v>
      </c>
      <c r="AN779" s="54">
        <f t="shared" si="1317"/>
        <v>0</v>
      </c>
      <c r="AO779" s="54">
        <f t="shared" si="1318"/>
        <v>0</v>
      </c>
      <c r="AP779" s="54">
        <f t="shared" si="1319"/>
        <v>0</v>
      </c>
      <c r="AQ779" s="54" t="e">
        <f t="shared" si="1320"/>
        <v>#DIV/0!</v>
      </c>
      <c r="AR779" s="58">
        <f t="shared" si="1321"/>
        <v>0</v>
      </c>
      <c r="AS779" s="1">
        <f t="shared" si="1322"/>
        <v>0</v>
      </c>
      <c r="AT779" s="1">
        <f t="shared" si="1323"/>
        <v>0</v>
      </c>
      <c r="AU779" s="1">
        <f t="shared" si="1324"/>
        <v>0</v>
      </c>
      <c r="AV779" s="1">
        <f t="shared" si="1325"/>
        <v>0</v>
      </c>
      <c r="AW779" s="1">
        <f t="shared" si="1326"/>
        <v>0</v>
      </c>
      <c r="AX779" s="1">
        <f t="shared" si="1327"/>
        <v>0</v>
      </c>
      <c r="AY779" s="1" t="str">
        <f t="shared" si="1288"/>
        <v/>
      </c>
      <c r="AZ779" s="1" t="b">
        <f t="shared" si="1289"/>
        <v>1</v>
      </c>
      <c r="BA779" s="1" t="str">
        <f t="shared" si="1290"/>
        <v/>
      </c>
      <c r="BB779" s="1" t="str">
        <f t="shared" si="1291"/>
        <v/>
      </c>
    </row>
    <row r="780" spans="1:54" ht="59.25">
      <c r="A780" s="56"/>
      <c r="B780" s="51" t="s">
        <v>312</v>
      </c>
      <c r="C780" s="51"/>
      <c r="D780" s="192">
        <v>1</v>
      </c>
      <c r="E780" s="192"/>
      <c r="F780" s="192"/>
      <c r="G780" s="192"/>
      <c r="H780" s="192"/>
      <c r="I780" s="131"/>
      <c r="J780" s="131"/>
      <c r="K780" s="131"/>
      <c r="L780" s="131"/>
      <c r="M780" s="131"/>
      <c r="N780" s="131"/>
      <c r="O780" s="52"/>
      <c r="P780" s="192">
        <v>2</v>
      </c>
      <c r="Q780" s="192"/>
      <c r="R780" s="192"/>
      <c r="S780" s="192"/>
      <c r="T780" s="192"/>
      <c r="U780" s="192"/>
      <c r="V780" s="54">
        <f t="shared" si="1221"/>
        <v>0</v>
      </c>
      <c r="W780" s="53"/>
      <c r="X780" s="53"/>
      <c r="Y780" s="53"/>
      <c r="Z780" s="52"/>
      <c r="AA780" s="52"/>
      <c r="AB780" s="52"/>
      <c r="AC780" s="192">
        <v>3</v>
      </c>
      <c r="AD780" s="192"/>
      <c r="AE780" s="192"/>
      <c r="AF780" s="192"/>
      <c r="AG780" s="192"/>
      <c r="AH780" s="19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7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spans="1:54">
      <c r="A781" s="180"/>
      <c r="B781" s="183" t="s">
        <v>313</v>
      </c>
      <c r="C781" s="181" t="s">
        <v>314</v>
      </c>
      <c r="D781" s="183" t="s">
        <v>332</v>
      </c>
      <c r="E781" s="193" t="s">
        <v>316</v>
      </c>
      <c r="F781" s="193"/>
      <c r="G781" s="193"/>
      <c r="H781" s="193"/>
      <c r="I781" s="129"/>
      <c r="J781" s="129"/>
      <c r="K781" s="129"/>
      <c r="L781" s="54"/>
      <c r="M781" s="54"/>
      <c r="N781" s="54"/>
      <c r="O781" s="54"/>
      <c r="P781" s="183" t="s">
        <v>313</v>
      </c>
      <c r="Q781" s="183" t="s">
        <v>332</v>
      </c>
      <c r="R781" s="183" t="s">
        <v>316</v>
      </c>
      <c r="S781" s="183"/>
      <c r="T781" s="183"/>
      <c r="U781" s="183"/>
      <c r="V781" s="54">
        <f t="shared" si="1221"/>
        <v>0</v>
      </c>
      <c r="W781" s="54"/>
      <c r="X781" s="54"/>
      <c r="Y781" s="54"/>
      <c r="Z781" s="54"/>
      <c r="AA781" s="54"/>
      <c r="AB781" s="54"/>
      <c r="AC781" s="183" t="s">
        <v>313</v>
      </c>
      <c r="AD781" s="183" t="s">
        <v>332</v>
      </c>
      <c r="AE781" s="183" t="s">
        <v>316</v>
      </c>
      <c r="AF781" s="183"/>
      <c r="AG781" s="183"/>
      <c r="AH781" s="183"/>
      <c r="AI781" s="54"/>
      <c r="AJ781" s="54"/>
      <c r="AK781" s="54"/>
      <c r="AL781" s="54"/>
      <c r="AM781" s="54"/>
      <c r="AN781" s="54"/>
      <c r="AO781" s="54"/>
      <c r="AP781" s="54"/>
      <c r="AQ781" s="54"/>
      <c r="AR781" s="58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>
      <c r="A782" s="180"/>
      <c r="B782" s="183"/>
      <c r="C782" s="182"/>
      <c r="D782" s="183"/>
      <c r="E782" s="130">
        <v>1</v>
      </c>
      <c r="F782" s="130">
        <v>2</v>
      </c>
      <c r="G782" s="130">
        <v>3</v>
      </c>
      <c r="H782" s="129" t="s">
        <v>318</v>
      </c>
      <c r="I782" s="129"/>
      <c r="J782" s="129"/>
      <c r="K782" s="129"/>
      <c r="L782" s="54"/>
      <c r="M782" s="54"/>
      <c r="N782" s="54"/>
      <c r="O782" s="54"/>
      <c r="P782" s="183"/>
      <c r="Q782" s="183"/>
      <c r="R782" s="129">
        <v>1</v>
      </c>
      <c r="S782" s="129">
        <v>2</v>
      </c>
      <c r="T782" s="129">
        <v>3</v>
      </c>
      <c r="U782" s="129" t="s">
        <v>318</v>
      </c>
      <c r="V782" s="54">
        <f t="shared" si="1221"/>
        <v>0</v>
      </c>
      <c r="W782" s="54"/>
      <c r="X782" s="54"/>
      <c r="Y782" s="54"/>
      <c r="Z782" s="54"/>
      <c r="AA782" s="54"/>
      <c r="AB782" s="54"/>
      <c r="AC782" s="183"/>
      <c r="AD782" s="183"/>
      <c r="AE782" s="129">
        <v>1</v>
      </c>
      <c r="AF782" s="129">
        <v>2</v>
      </c>
      <c r="AG782" s="129">
        <v>3</v>
      </c>
      <c r="AH782" s="129" t="s">
        <v>318</v>
      </c>
      <c r="AI782" s="54"/>
      <c r="AJ782" s="54"/>
      <c r="AK782" s="54"/>
      <c r="AL782" s="54"/>
      <c r="AM782" s="54"/>
      <c r="AN782" s="54"/>
      <c r="AO782" s="54"/>
      <c r="AP782" s="54"/>
      <c r="AQ782" s="54"/>
      <c r="AR782" s="58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spans="1:54" ht="12.75" customHeight="1">
      <c r="A783" s="177" t="s">
        <v>333</v>
      </c>
      <c r="B783" s="55">
        <v>1</v>
      </c>
      <c r="C783" s="55">
        <v>1</v>
      </c>
      <c r="D783" s="54" t="e">
        <f>VLOOKUP((B783*10)+4,'Llistat de jugadors'!$W$3:$AQ$322,21,0)</f>
        <v>#N/A</v>
      </c>
      <c r="E783" s="12"/>
      <c r="F783" s="12"/>
      <c r="G783" s="12"/>
      <c r="H783" s="55">
        <f t="shared" ref="H783:H812" si="1328">E783+F783+G783</f>
        <v>0</v>
      </c>
      <c r="I783" s="54">
        <f t="shared" ref="I783:I812" si="1329">COUNTIF(E783:G783,10)</f>
        <v>0</v>
      </c>
      <c r="J783" s="54">
        <f t="shared" ref="J783:J812" si="1330">COUNTIF(E783:G783,6)</f>
        <v>0</v>
      </c>
      <c r="K783" s="54">
        <f t="shared" ref="K783:K812" si="1331">COUNTIF(E783:G783,4)</f>
        <v>0</v>
      </c>
      <c r="L783" s="54">
        <f t="shared" ref="L783:L812" si="1332">COUNTIF(E783:G783,3)</f>
        <v>0</v>
      </c>
      <c r="M783" s="54">
        <f t="shared" ref="M783:M812" si="1333">COUNTIF(E783:G783,2)</f>
        <v>0</v>
      </c>
      <c r="N783" s="54">
        <f t="shared" ref="N783:N812" si="1334">COUNTIF(E783:G783,1)</f>
        <v>0</v>
      </c>
      <c r="O783" s="54">
        <f t="shared" ref="O783:O812" si="1335">COUNTIF(E783:G783,0)</f>
        <v>0</v>
      </c>
      <c r="P783" s="55">
        <v>1</v>
      </c>
      <c r="Q783" s="54" t="e">
        <f t="shared" ref="Q783:Q812" si="1336">D783</f>
        <v>#N/A</v>
      </c>
      <c r="R783" s="12"/>
      <c r="S783" s="12"/>
      <c r="T783" s="12"/>
      <c r="U783" s="54">
        <f t="shared" ref="U783:U812" si="1337">R783+S783+T783</f>
        <v>0</v>
      </c>
      <c r="V783" s="54">
        <f t="shared" si="1221"/>
        <v>0</v>
      </c>
      <c r="W783" s="54">
        <f>COUNTIF($R$5:$T$5,6)</f>
        <v>0</v>
      </c>
      <c r="X783" s="54">
        <f>COUNTIF($R$5:$T$5,4)</f>
        <v>1</v>
      </c>
      <c r="Y783" s="54">
        <f t="shared" ref="Y783:Y812" si="1338">COUNTIF(R783:T783,3)</f>
        <v>0</v>
      </c>
      <c r="Z783" s="54">
        <f t="shared" ref="Z783:Z812" si="1339">COUNTIF(R783:T783,2)</f>
        <v>0</v>
      </c>
      <c r="AA783" s="54">
        <f t="shared" ref="AA783:AA812" si="1340">COUNTIF(R783:T783,1)</f>
        <v>0</v>
      </c>
      <c r="AB783" s="54">
        <f t="shared" ref="AB783:AB812" si="1341">COUNTIF(R783:T783,0)</f>
        <v>0</v>
      </c>
      <c r="AC783" s="55">
        <v>1</v>
      </c>
      <c r="AD783" s="54" t="e">
        <f t="shared" ref="AD783:AD822" si="1342">Q783</f>
        <v>#N/A</v>
      </c>
      <c r="AE783" s="12"/>
      <c r="AF783" s="12"/>
      <c r="AG783" s="12"/>
      <c r="AH783" s="54">
        <f t="shared" ref="AH783:AH812" si="1343">AE783+AF783+AG783</f>
        <v>0</v>
      </c>
      <c r="AI783" s="54">
        <f t="shared" ref="AI783:AI812" si="1344">COUNTIF(AE783:AG783,10)</f>
        <v>0</v>
      </c>
      <c r="AJ783" s="54">
        <f t="shared" ref="AJ783:AJ812" si="1345">COUNTIF(AE783:AG783,6)</f>
        <v>0</v>
      </c>
      <c r="AK783" s="54">
        <f t="shared" ref="AK783:AK812" si="1346">COUNTIF(AE783:AG783,4)</f>
        <v>0</v>
      </c>
      <c r="AL783" s="54">
        <f t="shared" ref="AL783:AL812" si="1347">COUNTIF(AE783:AG783,3)</f>
        <v>0</v>
      </c>
      <c r="AM783" s="54">
        <f t="shared" ref="AM783:AM812" si="1348">COUNTIF(AE783:AG783,2)</f>
        <v>0</v>
      </c>
      <c r="AN783" s="54">
        <f t="shared" ref="AN783:AN812" si="1349">COUNTIF(AE783:AG783,1)</f>
        <v>0</v>
      </c>
      <c r="AO783" s="54">
        <f t="shared" ref="AO783:AO812" si="1350">COUNTIF(AE783:AG783,0)</f>
        <v>0</v>
      </c>
      <c r="AP783" s="54">
        <f t="shared" ref="AP783:AP812" si="1351">H783+U783+AH783</f>
        <v>0</v>
      </c>
      <c r="AQ783" s="54" t="e">
        <f t="shared" ref="AQ783:AQ812" si="1352">AVERAGE(E783:G783,R783:T783,AE783:AG783)</f>
        <v>#DIV/0!</v>
      </c>
      <c r="AR783" s="58">
        <f t="shared" ref="AR783:AR812" si="1353">I783+V783+AI783</f>
        <v>0</v>
      </c>
      <c r="AS783" s="1">
        <f t="shared" ref="AS783:AS812" si="1354">J783+W783+AJ783</f>
        <v>0</v>
      </c>
      <c r="AT783" s="1">
        <f t="shared" ref="AT783:AT812" si="1355">K783+X783+AK783</f>
        <v>1</v>
      </c>
      <c r="AU783" s="1">
        <f t="shared" ref="AU783:AU812" si="1356">L783+Y783+AL783</f>
        <v>0</v>
      </c>
      <c r="AV783" s="1">
        <f t="shared" ref="AV783:AV812" si="1357">M783+Z783+AM783</f>
        <v>0</v>
      </c>
      <c r="AW783" s="1">
        <f t="shared" ref="AW783:AW812" si="1358">N783+AA783+AN783</f>
        <v>0</v>
      </c>
      <c r="AX783" s="1">
        <f t="shared" ref="AX783:AX812" si="1359">O783+AB783+AO783</f>
        <v>0</v>
      </c>
      <c r="AY783" s="1" t="str">
        <f t="shared" si="1288"/>
        <v/>
      </c>
      <c r="AZ783" s="1" t="b">
        <f t="shared" si="1289"/>
        <v>1</v>
      </c>
      <c r="BA783" s="1" t="str">
        <f t="shared" si="1290"/>
        <v/>
      </c>
      <c r="BB783" s="1" t="str">
        <f t="shared" si="1291"/>
        <v/>
      </c>
    </row>
    <row r="784" spans="1:54" ht="12.75" customHeight="1">
      <c r="A784" s="178"/>
      <c r="B784" s="55">
        <v>2</v>
      </c>
      <c r="C784" s="55">
        <v>2</v>
      </c>
      <c r="D784" s="54" t="e">
        <f>VLOOKUP((B784*10)+4,'Llistat de jugadors'!$W$3:$AQ$322,21,0)</f>
        <v>#N/A</v>
      </c>
      <c r="E784" s="12"/>
      <c r="F784" s="12"/>
      <c r="G784" s="12"/>
      <c r="H784" s="55">
        <f t="shared" si="1328"/>
        <v>0</v>
      </c>
      <c r="I784" s="54">
        <f t="shared" si="1329"/>
        <v>0</v>
      </c>
      <c r="J784" s="54">
        <f t="shared" si="1330"/>
        <v>0</v>
      </c>
      <c r="K784" s="54">
        <f t="shared" si="1331"/>
        <v>0</v>
      </c>
      <c r="L784" s="54">
        <f t="shared" si="1332"/>
        <v>0</v>
      </c>
      <c r="M784" s="54">
        <f t="shared" si="1333"/>
        <v>0</v>
      </c>
      <c r="N784" s="54">
        <f t="shared" si="1334"/>
        <v>0</v>
      </c>
      <c r="O784" s="54">
        <f t="shared" si="1335"/>
        <v>0</v>
      </c>
      <c r="P784" s="55">
        <v>2</v>
      </c>
      <c r="Q784" s="54" t="e">
        <f t="shared" si="1336"/>
        <v>#N/A</v>
      </c>
      <c r="R784" s="12"/>
      <c r="S784" s="12"/>
      <c r="T784" s="12"/>
      <c r="U784" s="54">
        <f t="shared" si="1337"/>
        <v>0</v>
      </c>
      <c r="V784" s="54">
        <f t="shared" si="1221"/>
        <v>0</v>
      </c>
      <c r="W784" s="54">
        <f t="shared" ref="W784:W812" si="1360">COUNTIF(R784:T784,6)</f>
        <v>0</v>
      </c>
      <c r="X784" s="54">
        <f t="shared" ref="X784:X812" si="1361">COUNTIF(R784:T784,4)</f>
        <v>0</v>
      </c>
      <c r="Y784" s="54">
        <f t="shared" si="1338"/>
        <v>0</v>
      </c>
      <c r="Z784" s="54">
        <f t="shared" si="1339"/>
        <v>0</v>
      </c>
      <c r="AA784" s="54">
        <f t="shared" si="1340"/>
        <v>0</v>
      </c>
      <c r="AB784" s="54">
        <f t="shared" si="1341"/>
        <v>0</v>
      </c>
      <c r="AC784" s="55">
        <v>2</v>
      </c>
      <c r="AD784" s="54" t="e">
        <f t="shared" si="1342"/>
        <v>#N/A</v>
      </c>
      <c r="AE784" s="12"/>
      <c r="AF784" s="12"/>
      <c r="AG784" s="12"/>
      <c r="AH784" s="54">
        <f t="shared" si="1343"/>
        <v>0</v>
      </c>
      <c r="AI784" s="54">
        <f t="shared" si="1344"/>
        <v>0</v>
      </c>
      <c r="AJ784" s="54">
        <f t="shared" si="1345"/>
        <v>0</v>
      </c>
      <c r="AK784" s="54">
        <f t="shared" si="1346"/>
        <v>0</v>
      </c>
      <c r="AL784" s="54">
        <f t="shared" si="1347"/>
        <v>0</v>
      </c>
      <c r="AM784" s="54">
        <f t="shared" si="1348"/>
        <v>0</v>
      </c>
      <c r="AN784" s="54">
        <f t="shared" si="1349"/>
        <v>0</v>
      </c>
      <c r="AO784" s="54">
        <f t="shared" si="1350"/>
        <v>0</v>
      </c>
      <c r="AP784" s="54">
        <f t="shared" si="1351"/>
        <v>0</v>
      </c>
      <c r="AQ784" s="54" t="e">
        <f t="shared" si="1352"/>
        <v>#DIV/0!</v>
      </c>
      <c r="AR784" s="58">
        <f t="shared" si="1353"/>
        <v>0</v>
      </c>
      <c r="AS784" s="1">
        <f t="shared" si="1354"/>
        <v>0</v>
      </c>
      <c r="AT784" s="1">
        <f t="shared" si="1355"/>
        <v>0</v>
      </c>
      <c r="AU784" s="1">
        <f t="shared" si="1356"/>
        <v>0</v>
      </c>
      <c r="AV784" s="1">
        <f t="shared" si="1357"/>
        <v>0</v>
      </c>
      <c r="AW784" s="1">
        <f t="shared" si="1358"/>
        <v>0</v>
      </c>
      <c r="AX784" s="1">
        <f t="shared" si="1359"/>
        <v>0</v>
      </c>
      <c r="AY784" s="1" t="str">
        <f t="shared" si="1288"/>
        <v/>
      </c>
      <c r="AZ784" s="1" t="b">
        <f t="shared" si="1289"/>
        <v>1</v>
      </c>
      <c r="BA784" s="1" t="str">
        <f t="shared" si="1290"/>
        <v/>
      </c>
      <c r="BB784" s="1" t="str">
        <f t="shared" si="1291"/>
        <v/>
      </c>
    </row>
    <row r="785" spans="1:54" ht="12.75" customHeight="1">
      <c r="A785" s="178"/>
      <c r="B785" s="55">
        <v>3</v>
      </c>
      <c r="C785" s="55">
        <v>3</v>
      </c>
      <c r="D785" s="54" t="e">
        <f>VLOOKUP((B785*10)+4,'Llistat de jugadors'!$W$3:$AQ$322,21,0)</f>
        <v>#N/A</v>
      </c>
      <c r="E785" s="12"/>
      <c r="F785" s="12"/>
      <c r="G785" s="12"/>
      <c r="H785" s="55">
        <f t="shared" si="1328"/>
        <v>0</v>
      </c>
      <c r="I785" s="54">
        <f t="shared" si="1329"/>
        <v>0</v>
      </c>
      <c r="J785" s="54">
        <f t="shared" si="1330"/>
        <v>0</v>
      </c>
      <c r="K785" s="54">
        <f t="shared" si="1331"/>
        <v>0</v>
      </c>
      <c r="L785" s="54">
        <f t="shared" si="1332"/>
        <v>0</v>
      </c>
      <c r="M785" s="54">
        <f t="shared" si="1333"/>
        <v>0</v>
      </c>
      <c r="N785" s="54">
        <f t="shared" si="1334"/>
        <v>0</v>
      </c>
      <c r="O785" s="54">
        <f t="shared" si="1335"/>
        <v>0</v>
      </c>
      <c r="P785" s="55">
        <v>3</v>
      </c>
      <c r="Q785" s="54" t="e">
        <f t="shared" si="1336"/>
        <v>#N/A</v>
      </c>
      <c r="R785" s="12"/>
      <c r="S785" s="12"/>
      <c r="T785" s="12"/>
      <c r="U785" s="54">
        <f t="shared" si="1337"/>
        <v>0</v>
      </c>
      <c r="V785" s="54">
        <f t="shared" si="1221"/>
        <v>0</v>
      </c>
      <c r="W785" s="54">
        <f t="shared" si="1360"/>
        <v>0</v>
      </c>
      <c r="X785" s="54">
        <f t="shared" si="1361"/>
        <v>0</v>
      </c>
      <c r="Y785" s="54">
        <f t="shared" si="1338"/>
        <v>0</v>
      </c>
      <c r="Z785" s="54">
        <f t="shared" si="1339"/>
        <v>0</v>
      </c>
      <c r="AA785" s="54">
        <f t="shared" si="1340"/>
        <v>0</v>
      </c>
      <c r="AB785" s="54">
        <f t="shared" si="1341"/>
        <v>0</v>
      </c>
      <c r="AC785" s="55">
        <v>3</v>
      </c>
      <c r="AD785" s="54" t="e">
        <f t="shared" si="1342"/>
        <v>#N/A</v>
      </c>
      <c r="AE785" s="12"/>
      <c r="AF785" s="12"/>
      <c r="AG785" s="12"/>
      <c r="AH785" s="54">
        <f t="shared" si="1343"/>
        <v>0</v>
      </c>
      <c r="AI785" s="54">
        <f t="shared" si="1344"/>
        <v>0</v>
      </c>
      <c r="AJ785" s="54">
        <f t="shared" si="1345"/>
        <v>0</v>
      </c>
      <c r="AK785" s="54">
        <f t="shared" si="1346"/>
        <v>0</v>
      </c>
      <c r="AL785" s="54">
        <f t="shared" si="1347"/>
        <v>0</v>
      </c>
      <c r="AM785" s="54">
        <f t="shared" si="1348"/>
        <v>0</v>
      </c>
      <c r="AN785" s="54">
        <f t="shared" si="1349"/>
        <v>0</v>
      </c>
      <c r="AO785" s="54">
        <f t="shared" si="1350"/>
        <v>0</v>
      </c>
      <c r="AP785" s="54">
        <f t="shared" si="1351"/>
        <v>0</v>
      </c>
      <c r="AQ785" s="54" t="e">
        <f t="shared" si="1352"/>
        <v>#DIV/0!</v>
      </c>
      <c r="AR785" s="58">
        <f t="shared" si="1353"/>
        <v>0</v>
      </c>
      <c r="AS785" s="1">
        <f t="shared" si="1354"/>
        <v>0</v>
      </c>
      <c r="AT785" s="1">
        <f t="shared" si="1355"/>
        <v>0</v>
      </c>
      <c r="AU785" s="1">
        <f t="shared" si="1356"/>
        <v>0</v>
      </c>
      <c r="AV785" s="1">
        <f t="shared" si="1357"/>
        <v>0</v>
      </c>
      <c r="AW785" s="1">
        <f t="shared" si="1358"/>
        <v>0</v>
      </c>
      <c r="AX785" s="1">
        <f t="shared" si="1359"/>
        <v>0</v>
      </c>
      <c r="AY785" s="1" t="str">
        <f t="shared" si="1288"/>
        <v/>
      </c>
      <c r="AZ785" s="1" t="b">
        <f t="shared" si="1289"/>
        <v>1</v>
      </c>
      <c r="BA785" s="1" t="str">
        <f t="shared" si="1290"/>
        <v/>
      </c>
      <c r="BB785" s="1" t="str">
        <f t="shared" si="1291"/>
        <v/>
      </c>
    </row>
    <row r="786" spans="1:54" ht="12.75" customHeight="1">
      <c r="A786" s="178"/>
      <c r="B786" s="55">
        <v>4</v>
      </c>
      <c r="C786" s="55">
        <v>4</v>
      </c>
      <c r="D786" s="54" t="e">
        <f>VLOOKUP((B786*10)+4,'Llistat de jugadors'!$W$3:$AQ$322,21,0)</f>
        <v>#N/A</v>
      </c>
      <c r="E786" s="12"/>
      <c r="F786" s="12"/>
      <c r="G786" s="12"/>
      <c r="H786" s="55">
        <f t="shared" si="1328"/>
        <v>0</v>
      </c>
      <c r="I786" s="54">
        <f t="shared" si="1329"/>
        <v>0</v>
      </c>
      <c r="J786" s="54">
        <f t="shared" si="1330"/>
        <v>0</v>
      </c>
      <c r="K786" s="54">
        <f t="shared" si="1331"/>
        <v>0</v>
      </c>
      <c r="L786" s="54">
        <f t="shared" si="1332"/>
        <v>0</v>
      </c>
      <c r="M786" s="54">
        <f t="shared" si="1333"/>
        <v>0</v>
      </c>
      <c r="N786" s="54">
        <f t="shared" si="1334"/>
        <v>0</v>
      </c>
      <c r="O786" s="54">
        <f t="shared" si="1335"/>
        <v>0</v>
      </c>
      <c r="P786" s="55">
        <v>4</v>
      </c>
      <c r="Q786" s="54" t="e">
        <f t="shared" si="1336"/>
        <v>#N/A</v>
      </c>
      <c r="R786" s="12"/>
      <c r="S786" s="12"/>
      <c r="T786" s="12"/>
      <c r="U786" s="54">
        <f t="shared" si="1337"/>
        <v>0</v>
      </c>
      <c r="V786" s="54">
        <f t="shared" si="1221"/>
        <v>0</v>
      </c>
      <c r="W786" s="54">
        <f t="shared" si="1360"/>
        <v>0</v>
      </c>
      <c r="X786" s="54">
        <f t="shared" si="1361"/>
        <v>0</v>
      </c>
      <c r="Y786" s="54">
        <f t="shared" si="1338"/>
        <v>0</v>
      </c>
      <c r="Z786" s="54">
        <f t="shared" si="1339"/>
        <v>0</v>
      </c>
      <c r="AA786" s="54">
        <f t="shared" si="1340"/>
        <v>0</v>
      </c>
      <c r="AB786" s="54">
        <f t="shared" si="1341"/>
        <v>0</v>
      </c>
      <c r="AC786" s="55">
        <v>4</v>
      </c>
      <c r="AD786" s="54" t="e">
        <f t="shared" si="1342"/>
        <v>#N/A</v>
      </c>
      <c r="AE786" s="12"/>
      <c r="AF786" s="12"/>
      <c r="AG786" s="12"/>
      <c r="AH786" s="54">
        <f t="shared" si="1343"/>
        <v>0</v>
      </c>
      <c r="AI786" s="54">
        <f t="shared" si="1344"/>
        <v>0</v>
      </c>
      <c r="AJ786" s="54">
        <f t="shared" si="1345"/>
        <v>0</v>
      </c>
      <c r="AK786" s="54">
        <f t="shared" si="1346"/>
        <v>0</v>
      </c>
      <c r="AL786" s="54">
        <f t="shared" si="1347"/>
        <v>0</v>
      </c>
      <c r="AM786" s="54">
        <f t="shared" si="1348"/>
        <v>0</v>
      </c>
      <c r="AN786" s="54">
        <f t="shared" si="1349"/>
        <v>0</v>
      </c>
      <c r="AO786" s="54">
        <f t="shared" si="1350"/>
        <v>0</v>
      </c>
      <c r="AP786" s="54">
        <f t="shared" si="1351"/>
        <v>0</v>
      </c>
      <c r="AQ786" s="54" t="e">
        <f t="shared" si="1352"/>
        <v>#DIV/0!</v>
      </c>
      <c r="AR786" s="58">
        <f t="shared" si="1353"/>
        <v>0</v>
      </c>
      <c r="AS786" s="1">
        <f t="shared" si="1354"/>
        <v>0</v>
      </c>
      <c r="AT786" s="1">
        <f t="shared" si="1355"/>
        <v>0</v>
      </c>
      <c r="AU786" s="1">
        <f t="shared" si="1356"/>
        <v>0</v>
      </c>
      <c r="AV786" s="1">
        <f t="shared" si="1357"/>
        <v>0</v>
      </c>
      <c r="AW786" s="1">
        <f t="shared" si="1358"/>
        <v>0</v>
      </c>
      <c r="AX786" s="1">
        <f t="shared" si="1359"/>
        <v>0</v>
      </c>
      <c r="AY786" s="1" t="str">
        <f t="shared" si="1288"/>
        <v/>
      </c>
      <c r="AZ786" s="1" t="b">
        <f t="shared" si="1289"/>
        <v>1</v>
      </c>
      <c r="BA786" s="1" t="str">
        <f t="shared" si="1290"/>
        <v/>
      </c>
      <c r="BB786" s="1" t="str">
        <f t="shared" si="1291"/>
        <v/>
      </c>
    </row>
    <row r="787" spans="1:54" ht="12.75" customHeight="1">
      <c r="A787" s="178"/>
      <c r="B787" s="55">
        <v>5</v>
      </c>
      <c r="C787" s="55">
        <v>5</v>
      </c>
      <c r="D787" s="54" t="e">
        <f>VLOOKUP((B787*10)+4,'Llistat de jugadors'!$W$3:$AQ$322,21,0)</f>
        <v>#N/A</v>
      </c>
      <c r="E787" s="13"/>
      <c r="F787" s="13"/>
      <c r="G787" s="13"/>
      <c r="H787" s="55">
        <f t="shared" si="1328"/>
        <v>0</v>
      </c>
      <c r="I787" s="54">
        <f t="shared" si="1329"/>
        <v>0</v>
      </c>
      <c r="J787" s="54">
        <f t="shared" si="1330"/>
        <v>0</v>
      </c>
      <c r="K787" s="54">
        <f t="shared" si="1331"/>
        <v>0</v>
      </c>
      <c r="L787" s="54">
        <f t="shared" si="1332"/>
        <v>0</v>
      </c>
      <c r="M787" s="54">
        <f t="shared" si="1333"/>
        <v>0</v>
      </c>
      <c r="N787" s="54">
        <f t="shared" si="1334"/>
        <v>0</v>
      </c>
      <c r="O787" s="54">
        <f t="shared" si="1335"/>
        <v>0</v>
      </c>
      <c r="P787" s="55">
        <v>5</v>
      </c>
      <c r="Q787" s="54" t="e">
        <f t="shared" si="1336"/>
        <v>#N/A</v>
      </c>
      <c r="R787" s="12"/>
      <c r="S787" s="12"/>
      <c r="T787" s="12"/>
      <c r="U787" s="54">
        <f t="shared" si="1337"/>
        <v>0</v>
      </c>
      <c r="V787" s="54">
        <f t="shared" si="1221"/>
        <v>0</v>
      </c>
      <c r="W787" s="54">
        <f t="shared" si="1360"/>
        <v>0</v>
      </c>
      <c r="X787" s="54">
        <f t="shared" si="1361"/>
        <v>0</v>
      </c>
      <c r="Y787" s="54">
        <f t="shared" si="1338"/>
        <v>0</v>
      </c>
      <c r="Z787" s="54">
        <f t="shared" si="1339"/>
        <v>0</v>
      </c>
      <c r="AA787" s="54">
        <f t="shared" si="1340"/>
        <v>0</v>
      </c>
      <c r="AB787" s="54">
        <f t="shared" si="1341"/>
        <v>0</v>
      </c>
      <c r="AC787" s="55">
        <v>5</v>
      </c>
      <c r="AD787" s="54" t="e">
        <f t="shared" si="1342"/>
        <v>#N/A</v>
      </c>
      <c r="AE787" s="12"/>
      <c r="AF787" s="12"/>
      <c r="AG787" s="12"/>
      <c r="AH787" s="54">
        <f t="shared" si="1343"/>
        <v>0</v>
      </c>
      <c r="AI787" s="54">
        <f t="shared" si="1344"/>
        <v>0</v>
      </c>
      <c r="AJ787" s="54">
        <f t="shared" si="1345"/>
        <v>0</v>
      </c>
      <c r="AK787" s="54">
        <f t="shared" si="1346"/>
        <v>0</v>
      </c>
      <c r="AL787" s="54">
        <f t="shared" si="1347"/>
        <v>0</v>
      </c>
      <c r="AM787" s="54">
        <f t="shared" si="1348"/>
        <v>0</v>
      </c>
      <c r="AN787" s="54">
        <f t="shared" si="1349"/>
        <v>0</v>
      </c>
      <c r="AO787" s="54">
        <f t="shared" si="1350"/>
        <v>0</v>
      </c>
      <c r="AP787" s="54">
        <f t="shared" si="1351"/>
        <v>0</v>
      </c>
      <c r="AQ787" s="54" t="e">
        <f t="shared" si="1352"/>
        <v>#DIV/0!</v>
      </c>
      <c r="AR787" s="58">
        <f t="shared" si="1353"/>
        <v>0</v>
      </c>
      <c r="AS787" s="1">
        <f t="shared" si="1354"/>
        <v>0</v>
      </c>
      <c r="AT787" s="1">
        <f t="shared" si="1355"/>
        <v>0</v>
      </c>
      <c r="AU787" s="1">
        <f t="shared" si="1356"/>
        <v>0</v>
      </c>
      <c r="AV787" s="1">
        <f t="shared" si="1357"/>
        <v>0</v>
      </c>
      <c r="AW787" s="1">
        <f t="shared" si="1358"/>
        <v>0</v>
      </c>
      <c r="AX787" s="1">
        <f t="shared" si="1359"/>
        <v>0</v>
      </c>
      <c r="AY787" s="1" t="str">
        <f t="shared" si="1288"/>
        <v/>
      </c>
      <c r="AZ787" s="1" t="b">
        <f t="shared" si="1289"/>
        <v>1</v>
      </c>
      <c r="BA787" s="1" t="str">
        <f t="shared" si="1290"/>
        <v/>
      </c>
      <c r="BB787" s="1" t="str">
        <f t="shared" si="1291"/>
        <v/>
      </c>
    </row>
    <row r="788" spans="1:54" ht="12.75" customHeight="1">
      <c r="A788" s="178"/>
      <c r="B788" s="55">
        <v>6</v>
      </c>
      <c r="C788" s="55">
        <v>6</v>
      </c>
      <c r="D788" s="54" t="e">
        <f>VLOOKUP((B788*10)+4,'Llistat de jugadors'!$W$3:$AQ$322,21,0)</f>
        <v>#N/A</v>
      </c>
      <c r="E788" s="13"/>
      <c r="F788" s="13"/>
      <c r="G788" s="13"/>
      <c r="H788" s="55">
        <f t="shared" si="1328"/>
        <v>0</v>
      </c>
      <c r="I788" s="54">
        <f t="shared" si="1329"/>
        <v>0</v>
      </c>
      <c r="J788" s="54">
        <f t="shared" si="1330"/>
        <v>0</v>
      </c>
      <c r="K788" s="54">
        <f t="shared" si="1331"/>
        <v>0</v>
      </c>
      <c r="L788" s="54">
        <f t="shared" si="1332"/>
        <v>0</v>
      </c>
      <c r="M788" s="54">
        <f t="shared" si="1333"/>
        <v>0</v>
      </c>
      <c r="N788" s="54">
        <f t="shared" si="1334"/>
        <v>0</v>
      </c>
      <c r="O788" s="54">
        <f t="shared" si="1335"/>
        <v>0</v>
      </c>
      <c r="P788" s="55">
        <v>6</v>
      </c>
      <c r="Q788" s="54" t="e">
        <f t="shared" si="1336"/>
        <v>#N/A</v>
      </c>
      <c r="R788" s="12"/>
      <c r="S788" s="12"/>
      <c r="T788" s="12"/>
      <c r="U788" s="54">
        <f t="shared" si="1337"/>
        <v>0</v>
      </c>
      <c r="V788" s="54">
        <f t="shared" si="1221"/>
        <v>0</v>
      </c>
      <c r="W788" s="54">
        <f t="shared" si="1360"/>
        <v>0</v>
      </c>
      <c r="X788" s="54">
        <f t="shared" si="1361"/>
        <v>0</v>
      </c>
      <c r="Y788" s="54">
        <f t="shared" si="1338"/>
        <v>0</v>
      </c>
      <c r="Z788" s="54">
        <f t="shared" si="1339"/>
        <v>0</v>
      </c>
      <c r="AA788" s="54">
        <f t="shared" si="1340"/>
        <v>0</v>
      </c>
      <c r="AB788" s="54">
        <f t="shared" si="1341"/>
        <v>0</v>
      </c>
      <c r="AC788" s="55">
        <v>6</v>
      </c>
      <c r="AD788" s="54" t="e">
        <f t="shared" si="1342"/>
        <v>#N/A</v>
      </c>
      <c r="AE788" s="12"/>
      <c r="AF788" s="12"/>
      <c r="AG788" s="12"/>
      <c r="AH788" s="54">
        <f t="shared" si="1343"/>
        <v>0</v>
      </c>
      <c r="AI788" s="54">
        <f t="shared" si="1344"/>
        <v>0</v>
      </c>
      <c r="AJ788" s="54">
        <f t="shared" si="1345"/>
        <v>0</v>
      </c>
      <c r="AK788" s="54">
        <f t="shared" si="1346"/>
        <v>0</v>
      </c>
      <c r="AL788" s="54">
        <f t="shared" si="1347"/>
        <v>0</v>
      </c>
      <c r="AM788" s="54">
        <f t="shared" si="1348"/>
        <v>0</v>
      </c>
      <c r="AN788" s="54">
        <f t="shared" si="1349"/>
        <v>0</v>
      </c>
      <c r="AO788" s="54">
        <f t="shared" si="1350"/>
        <v>0</v>
      </c>
      <c r="AP788" s="54">
        <f t="shared" si="1351"/>
        <v>0</v>
      </c>
      <c r="AQ788" s="54" t="e">
        <f t="shared" si="1352"/>
        <v>#DIV/0!</v>
      </c>
      <c r="AR788" s="58">
        <f t="shared" si="1353"/>
        <v>0</v>
      </c>
      <c r="AS788" s="1">
        <f t="shared" si="1354"/>
        <v>0</v>
      </c>
      <c r="AT788" s="1">
        <f t="shared" si="1355"/>
        <v>0</v>
      </c>
      <c r="AU788" s="1">
        <f t="shared" si="1356"/>
        <v>0</v>
      </c>
      <c r="AV788" s="1">
        <f t="shared" si="1357"/>
        <v>0</v>
      </c>
      <c r="AW788" s="1">
        <f t="shared" si="1358"/>
        <v>0</v>
      </c>
      <c r="AX788" s="1">
        <f t="shared" si="1359"/>
        <v>0</v>
      </c>
      <c r="AY788" s="1" t="str">
        <f t="shared" si="1288"/>
        <v/>
      </c>
      <c r="AZ788" s="1" t="b">
        <f t="shared" si="1289"/>
        <v>1</v>
      </c>
      <c r="BA788" s="1" t="str">
        <f t="shared" si="1290"/>
        <v/>
      </c>
      <c r="BB788" s="1" t="str">
        <f t="shared" si="1291"/>
        <v/>
      </c>
    </row>
    <row r="789" spans="1:54" ht="12.75" customHeight="1">
      <c r="A789" s="178"/>
      <c r="B789" s="55">
        <v>7</v>
      </c>
      <c r="C789" s="55">
        <v>7</v>
      </c>
      <c r="D789" s="54" t="e">
        <f>VLOOKUP((B789*10)+4,'Llistat de jugadors'!$W$3:$AQ$322,21,0)</f>
        <v>#N/A</v>
      </c>
      <c r="E789" s="13"/>
      <c r="F789" s="13"/>
      <c r="G789" s="13"/>
      <c r="H789" s="55">
        <f t="shared" si="1328"/>
        <v>0</v>
      </c>
      <c r="I789" s="54">
        <f t="shared" si="1329"/>
        <v>0</v>
      </c>
      <c r="J789" s="54">
        <f t="shared" si="1330"/>
        <v>0</v>
      </c>
      <c r="K789" s="54">
        <f t="shared" si="1331"/>
        <v>0</v>
      </c>
      <c r="L789" s="54">
        <f t="shared" si="1332"/>
        <v>0</v>
      </c>
      <c r="M789" s="54">
        <f t="shared" si="1333"/>
        <v>0</v>
      </c>
      <c r="N789" s="54">
        <f t="shared" si="1334"/>
        <v>0</v>
      </c>
      <c r="O789" s="54">
        <f t="shared" si="1335"/>
        <v>0</v>
      </c>
      <c r="P789" s="55">
        <v>7</v>
      </c>
      <c r="Q789" s="54" t="e">
        <f t="shared" si="1336"/>
        <v>#N/A</v>
      </c>
      <c r="R789" s="12"/>
      <c r="S789" s="12"/>
      <c r="T789" s="12"/>
      <c r="U789" s="54">
        <f t="shared" si="1337"/>
        <v>0</v>
      </c>
      <c r="V789" s="54">
        <f t="shared" si="1221"/>
        <v>0</v>
      </c>
      <c r="W789" s="54">
        <f t="shared" si="1360"/>
        <v>0</v>
      </c>
      <c r="X789" s="54">
        <f t="shared" si="1361"/>
        <v>0</v>
      </c>
      <c r="Y789" s="54">
        <f t="shared" si="1338"/>
        <v>0</v>
      </c>
      <c r="Z789" s="54">
        <f t="shared" si="1339"/>
        <v>0</v>
      </c>
      <c r="AA789" s="54">
        <f t="shared" si="1340"/>
        <v>0</v>
      </c>
      <c r="AB789" s="54">
        <f t="shared" si="1341"/>
        <v>0</v>
      </c>
      <c r="AC789" s="55">
        <v>7</v>
      </c>
      <c r="AD789" s="54" t="e">
        <f t="shared" si="1342"/>
        <v>#N/A</v>
      </c>
      <c r="AE789" s="12"/>
      <c r="AF789" s="12"/>
      <c r="AG789" s="12"/>
      <c r="AH789" s="54">
        <f t="shared" si="1343"/>
        <v>0</v>
      </c>
      <c r="AI789" s="54">
        <f t="shared" si="1344"/>
        <v>0</v>
      </c>
      <c r="AJ789" s="54">
        <f t="shared" si="1345"/>
        <v>0</v>
      </c>
      <c r="AK789" s="54">
        <f t="shared" si="1346"/>
        <v>0</v>
      </c>
      <c r="AL789" s="54">
        <f t="shared" si="1347"/>
        <v>0</v>
      </c>
      <c r="AM789" s="54">
        <f t="shared" si="1348"/>
        <v>0</v>
      </c>
      <c r="AN789" s="54">
        <f t="shared" si="1349"/>
        <v>0</v>
      </c>
      <c r="AO789" s="54">
        <f t="shared" si="1350"/>
        <v>0</v>
      </c>
      <c r="AP789" s="54">
        <f t="shared" si="1351"/>
        <v>0</v>
      </c>
      <c r="AQ789" s="54" t="e">
        <f t="shared" si="1352"/>
        <v>#DIV/0!</v>
      </c>
      <c r="AR789" s="58">
        <f t="shared" si="1353"/>
        <v>0</v>
      </c>
      <c r="AS789" s="1">
        <f t="shared" si="1354"/>
        <v>0</v>
      </c>
      <c r="AT789" s="1">
        <f t="shared" si="1355"/>
        <v>0</v>
      </c>
      <c r="AU789" s="1">
        <f t="shared" si="1356"/>
        <v>0</v>
      </c>
      <c r="AV789" s="1">
        <f t="shared" si="1357"/>
        <v>0</v>
      </c>
      <c r="AW789" s="1">
        <f t="shared" si="1358"/>
        <v>0</v>
      </c>
      <c r="AX789" s="1">
        <f t="shared" si="1359"/>
        <v>0</v>
      </c>
      <c r="AY789" s="1" t="str">
        <f t="shared" si="1288"/>
        <v/>
      </c>
      <c r="AZ789" s="1" t="b">
        <f t="shared" si="1289"/>
        <v>1</v>
      </c>
      <c r="BA789" s="1" t="str">
        <f t="shared" si="1290"/>
        <v/>
      </c>
      <c r="BB789" s="1" t="str">
        <f t="shared" si="1291"/>
        <v/>
      </c>
    </row>
    <row r="790" spans="1:54" ht="12.75" customHeight="1">
      <c r="A790" s="178"/>
      <c r="B790" s="55">
        <v>8</v>
      </c>
      <c r="C790" s="55">
        <v>8</v>
      </c>
      <c r="D790" s="54" t="e">
        <f>VLOOKUP((B790*10)+4,'Llistat de jugadors'!$W$3:$AQ$322,21,0)</f>
        <v>#N/A</v>
      </c>
      <c r="E790" s="13"/>
      <c r="F790" s="13"/>
      <c r="G790" s="13"/>
      <c r="H790" s="55">
        <f t="shared" si="1328"/>
        <v>0</v>
      </c>
      <c r="I790" s="54">
        <f t="shared" si="1329"/>
        <v>0</v>
      </c>
      <c r="J790" s="54">
        <f t="shared" si="1330"/>
        <v>0</v>
      </c>
      <c r="K790" s="54">
        <f t="shared" si="1331"/>
        <v>0</v>
      </c>
      <c r="L790" s="54">
        <f t="shared" si="1332"/>
        <v>0</v>
      </c>
      <c r="M790" s="54">
        <f t="shared" si="1333"/>
        <v>0</v>
      </c>
      <c r="N790" s="54">
        <f t="shared" si="1334"/>
        <v>0</v>
      </c>
      <c r="O790" s="54">
        <f t="shared" si="1335"/>
        <v>0</v>
      </c>
      <c r="P790" s="55">
        <v>8</v>
      </c>
      <c r="Q790" s="54" t="e">
        <f t="shared" si="1336"/>
        <v>#N/A</v>
      </c>
      <c r="R790" s="12"/>
      <c r="S790" s="12"/>
      <c r="T790" s="12"/>
      <c r="U790" s="54">
        <f t="shared" si="1337"/>
        <v>0</v>
      </c>
      <c r="V790" s="54">
        <f t="shared" si="1221"/>
        <v>0</v>
      </c>
      <c r="W790" s="54">
        <f t="shared" si="1360"/>
        <v>0</v>
      </c>
      <c r="X790" s="54">
        <f t="shared" si="1361"/>
        <v>0</v>
      </c>
      <c r="Y790" s="54">
        <f t="shared" si="1338"/>
        <v>0</v>
      </c>
      <c r="Z790" s="54">
        <f t="shared" si="1339"/>
        <v>0</v>
      </c>
      <c r="AA790" s="54">
        <f t="shared" si="1340"/>
        <v>0</v>
      </c>
      <c r="AB790" s="54">
        <f t="shared" si="1341"/>
        <v>0</v>
      </c>
      <c r="AC790" s="55">
        <v>8</v>
      </c>
      <c r="AD790" s="54" t="e">
        <f t="shared" si="1342"/>
        <v>#N/A</v>
      </c>
      <c r="AE790" s="12"/>
      <c r="AF790" s="12"/>
      <c r="AG790" s="12"/>
      <c r="AH790" s="54">
        <f t="shared" si="1343"/>
        <v>0</v>
      </c>
      <c r="AI790" s="54">
        <f t="shared" si="1344"/>
        <v>0</v>
      </c>
      <c r="AJ790" s="54">
        <f t="shared" si="1345"/>
        <v>0</v>
      </c>
      <c r="AK790" s="54">
        <f t="shared" si="1346"/>
        <v>0</v>
      </c>
      <c r="AL790" s="54">
        <f t="shared" si="1347"/>
        <v>0</v>
      </c>
      <c r="AM790" s="54">
        <f t="shared" si="1348"/>
        <v>0</v>
      </c>
      <c r="AN790" s="54">
        <f t="shared" si="1349"/>
        <v>0</v>
      </c>
      <c r="AO790" s="54">
        <f t="shared" si="1350"/>
        <v>0</v>
      </c>
      <c r="AP790" s="54">
        <f t="shared" si="1351"/>
        <v>0</v>
      </c>
      <c r="AQ790" s="54" t="e">
        <f t="shared" si="1352"/>
        <v>#DIV/0!</v>
      </c>
      <c r="AR790" s="58">
        <f t="shared" si="1353"/>
        <v>0</v>
      </c>
      <c r="AS790" s="1">
        <f t="shared" si="1354"/>
        <v>0</v>
      </c>
      <c r="AT790" s="1">
        <f t="shared" si="1355"/>
        <v>0</v>
      </c>
      <c r="AU790" s="1">
        <f t="shared" si="1356"/>
        <v>0</v>
      </c>
      <c r="AV790" s="1">
        <f t="shared" si="1357"/>
        <v>0</v>
      </c>
      <c r="AW790" s="1">
        <f t="shared" si="1358"/>
        <v>0</v>
      </c>
      <c r="AX790" s="1">
        <f t="shared" si="1359"/>
        <v>0</v>
      </c>
      <c r="AY790" s="1" t="str">
        <f t="shared" si="1288"/>
        <v/>
      </c>
      <c r="AZ790" s="1" t="b">
        <f t="shared" si="1289"/>
        <v>1</v>
      </c>
      <c r="BA790" s="1" t="str">
        <f t="shared" si="1290"/>
        <v/>
      </c>
      <c r="BB790" s="1" t="str">
        <f t="shared" si="1291"/>
        <v/>
      </c>
    </row>
    <row r="791" spans="1:54" ht="12.75" customHeight="1">
      <c r="A791" s="178"/>
      <c r="B791" s="55">
        <v>9</v>
      </c>
      <c r="C791" s="55">
        <v>9</v>
      </c>
      <c r="D791" s="54" t="e">
        <f>VLOOKUP((B791*10)+4,'Llistat de jugadors'!$W$3:$AQ$322,21,0)</f>
        <v>#N/A</v>
      </c>
      <c r="E791" s="13"/>
      <c r="F791" s="13"/>
      <c r="G791" s="13"/>
      <c r="H791" s="55">
        <f t="shared" si="1328"/>
        <v>0</v>
      </c>
      <c r="I791" s="54">
        <f t="shared" si="1329"/>
        <v>0</v>
      </c>
      <c r="J791" s="54">
        <f t="shared" si="1330"/>
        <v>0</v>
      </c>
      <c r="K791" s="54">
        <f t="shared" si="1331"/>
        <v>0</v>
      </c>
      <c r="L791" s="54">
        <f t="shared" si="1332"/>
        <v>0</v>
      </c>
      <c r="M791" s="54">
        <f t="shared" si="1333"/>
        <v>0</v>
      </c>
      <c r="N791" s="54">
        <f t="shared" si="1334"/>
        <v>0</v>
      </c>
      <c r="O791" s="54">
        <f t="shared" si="1335"/>
        <v>0</v>
      </c>
      <c r="P791" s="55">
        <v>9</v>
      </c>
      <c r="Q791" s="54" t="e">
        <f t="shared" si="1336"/>
        <v>#N/A</v>
      </c>
      <c r="R791" s="12"/>
      <c r="S791" s="12"/>
      <c r="T791" s="12"/>
      <c r="U791" s="54">
        <f t="shared" si="1337"/>
        <v>0</v>
      </c>
      <c r="V791" s="54">
        <f t="shared" si="1221"/>
        <v>0</v>
      </c>
      <c r="W791" s="54">
        <f t="shared" si="1360"/>
        <v>0</v>
      </c>
      <c r="X791" s="54">
        <f t="shared" si="1361"/>
        <v>0</v>
      </c>
      <c r="Y791" s="54">
        <f t="shared" si="1338"/>
        <v>0</v>
      </c>
      <c r="Z791" s="54">
        <f t="shared" si="1339"/>
        <v>0</v>
      </c>
      <c r="AA791" s="54">
        <f t="shared" si="1340"/>
        <v>0</v>
      </c>
      <c r="AB791" s="54">
        <f t="shared" si="1341"/>
        <v>0</v>
      </c>
      <c r="AC791" s="55">
        <v>9</v>
      </c>
      <c r="AD791" s="54" t="e">
        <f t="shared" si="1342"/>
        <v>#N/A</v>
      </c>
      <c r="AE791" s="12"/>
      <c r="AF791" s="12"/>
      <c r="AG791" s="12"/>
      <c r="AH791" s="54">
        <f t="shared" si="1343"/>
        <v>0</v>
      </c>
      <c r="AI791" s="54">
        <f t="shared" si="1344"/>
        <v>0</v>
      </c>
      <c r="AJ791" s="54">
        <f t="shared" si="1345"/>
        <v>0</v>
      </c>
      <c r="AK791" s="54">
        <f t="shared" si="1346"/>
        <v>0</v>
      </c>
      <c r="AL791" s="54">
        <f t="shared" si="1347"/>
        <v>0</v>
      </c>
      <c r="AM791" s="54">
        <f t="shared" si="1348"/>
        <v>0</v>
      </c>
      <c r="AN791" s="54">
        <f t="shared" si="1349"/>
        <v>0</v>
      </c>
      <c r="AO791" s="54">
        <f t="shared" si="1350"/>
        <v>0</v>
      </c>
      <c r="AP791" s="54">
        <f t="shared" si="1351"/>
        <v>0</v>
      </c>
      <c r="AQ791" s="54" t="e">
        <f t="shared" si="1352"/>
        <v>#DIV/0!</v>
      </c>
      <c r="AR791" s="58">
        <f t="shared" si="1353"/>
        <v>0</v>
      </c>
      <c r="AS791" s="1">
        <f t="shared" si="1354"/>
        <v>0</v>
      </c>
      <c r="AT791" s="1">
        <f t="shared" si="1355"/>
        <v>0</v>
      </c>
      <c r="AU791" s="1">
        <f t="shared" si="1356"/>
        <v>0</v>
      </c>
      <c r="AV791" s="1">
        <f t="shared" si="1357"/>
        <v>0</v>
      </c>
      <c r="AW791" s="1">
        <f t="shared" si="1358"/>
        <v>0</v>
      </c>
      <c r="AX791" s="1">
        <f t="shared" si="1359"/>
        <v>0</v>
      </c>
      <c r="AY791" s="1" t="str">
        <f t="shared" si="1288"/>
        <v/>
      </c>
      <c r="AZ791" s="1" t="b">
        <f t="shared" si="1289"/>
        <v>1</v>
      </c>
      <c r="BA791" s="1" t="str">
        <f t="shared" si="1290"/>
        <v/>
      </c>
      <c r="BB791" s="1" t="str">
        <f t="shared" si="1291"/>
        <v/>
      </c>
    </row>
    <row r="792" spans="1:54" ht="12.75" customHeight="1">
      <c r="A792" s="178"/>
      <c r="B792" s="55">
        <v>10</v>
      </c>
      <c r="C792" s="55">
        <v>10</v>
      </c>
      <c r="D792" s="54" t="e">
        <f>VLOOKUP((B792*10)+4,'Llistat de jugadors'!$W$3:$AQ$322,21,0)</f>
        <v>#N/A</v>
      </c>
      <c r="E792" s="13"/>
      <c r="F792" s="13"/>
      <c r="G792" s="13"/>
      <c r="H792" s="55">
        <f t="shared" si="1328"/>
        <v>0</v>
      </c>
      <c r="I792" s="54">
        <f t="shared" si="1329"/>
        <v>0</v>
      </c>
      <c r="J792" s="54">
        <f t="shared" si="1330"/>
        <v>0</v>
      </c>
      <c r="K792" s="54">
        <f t="shared" si="1331"/>
        <v>0</v>
      </c>
      <c r="L792" s="54">
        <f t="shared" si="1332"/>
        <v>0</v>
      </c>
      <c r="M792" s="54">
        <f t="shared" si="1333"/>
        <v>0</v>
      </c>
      <c r="N792" s="54">
        <f t="shared" si="1334"/>
        <v>0</v>
      </c>
      <c r="O792" s="54">
        <f t="shared" si="1335"/>
        <v>0</v>
      </c>
      <c r="P792" s="55">
        <v>10</v>
      </c>
      <c r="Q792" s="54" t="e">
        <f t="shared" si="1336"/>
        <v>#N/A</v>
      </c>
      <c r="R792" s="12"/>
      <c r="S792" s="12"/>
      <c r="T792" s="12"/>
      <c r="U792" s="54">
        <f t="shared" si="1337"/>
        <v>0</v>
      </c>
      <c r="V792" s="54">
        <f t="shared" si="1221"/>
        <v>0</v>
      </c>
      <c r="W792" s="54">
        <f t="shared" si="1360"/>
        <v>0</v>
      </c>
      <c r="X792" s="54">
        <f t="shared" si="1361"/>
        <v>0</v>
      </c>
      <c r="Y792" s="54">
        <f t="shared" si="1338"/>
        <v>0</v>
      </c>
      <c r="Z792" s="54">
        <f t="shared" si="1339"/>
        <v>0</v>
      </c>
      <c r="AA792" s="54">
        <f t="shared" si="1340"/>
        <v>0</v>
      </c>
      <c r="AB792" s="54">
        <f t="shared" si="1341"/>
        <v>0</v>
      </c>
      <c r="AC792" s="55">
        <v>10</v>
      </c>
      <c r="AD792" s="54" t="e">
        <f t="shared" si="1342"/>
        <v>#N/A</v>
      </c>
      <c r="AE792" s="12"/>
      <c r="AF792" s="12"/>
      <c r="AG792" s="12"/>
      <c r="AH792" s="54">
        <f t="shared" si="1343"/>
        <v>0</v>
      </c>
      <c r="AI792" s="54">
        <f t="shared" si="1344"/>
        <v>0</v>
      </c>
      <c r="AJ792" s="54">
        <f t="shared" si="1345"/>
        <v>0</v>
      </c>
      <c r="AK792" s="54">
        <f t="shared" si="1346"/>
        <v>0</v>
      </c>
      <c r="AL792" s="54">
        <f t="shared" si="1347"/>
        <v>0</v>
      </c>
      <c r="AM792" s="54">
        <f t="shared" si="1348"/>
        <v>0</v>
      </c>
      <c r="AN792" s="54">
        <f t="shared" si="1349"/>
        <v>0</v>
      </c>
      <c r="AO792" s="54">
        <f t="shared" si="1350"/>
        <v>0</v>
      </c>
      <c r="AP792" s="54">
        <f t="shared" si="1351"/>
        <v>0</v>
      </c>
      <c r="AQ792" s="54" t="e">
        <f t="shared" si="1352"/>
        <v>#DIV/0!</v>
      </c>
      <c r="AR792" s="58">
        <f t="shared" si="1353"/>
        <v>0</v>
      </c>
      <c r="AS792" s="1">
        <f t="shared" si="1354"/>
        <v>0</v>
      </c>
      <c r="AT792" s="1">
        <f t="shared" si="1355"/>
        <v>0</v>
      </c>
      <c r="AU792" s="1">
        <f t="shared" si="1356"/>
        <v>0</v>
      </c>
      <c r="AV792" s="1">
        <f t="shared" si="1357"/>
        <v>0</v>
      </c>
      <c r="AW792" s="1">
        <f t="shared" si="1358"/>
        <v>0</v>
      </c>
      <c r="AX792" s="1">
        <f t="shared" si="1359"/>
        <v>0</v>
      </c>
      <c r="AY792" s="1" t="str">
        <f t="shared" si="1288"/>
        <v/>
      </c>
      <c r="AZ792" s="1" t="b">
        <f t="shared" si="1289"/>
        <v>1</v>
      </c>
      <c r="BA792" s="1" t="str">
        <f t="shared" si="1290"/>
        <v/>
      </c>
      <c r="BB792" s="1" t="str">
        <f t="shared" si="1291"/>
        <v/>
      </c>
    </row>
    <row r="793" spans="1:54" ht="12.75" customHeight="1">
      <c r="A793" s="178"/>
      <c r="B793" s="55">
        <v>11</v>
      </c>
      <c r="C793" s="55">
        <v>11</v>
      </c>
      <c r="D793" s="54" t="e">
        <f>VLOOKUP((B793*10)+4,'Llistat de jugadors'!$W$3:$AQ$322,21,0)</f>
        <v>#N/A</v>
      </c>
      <c r="E793" s="13"/>
      <c r="F793" s="13"/>
      <c r="G793" s="13"/>
      <c r="H793" s="55">
        <f t="shared" si="1328"/>
        <v>0</v>
      </c>
      <c r="I793" s="54">
        <f t="shared" si="1329"/>
        <v>0</v>
      </c>
      <c r="J793" s="54">
        <f t="shared" si="1330"/>
        <v>0</v>
      </c>
      <c r="K793" s="54">
        <f t="shared" si="1331"/>
        <v>0</v>
      </c>
      <c r="L793" s="54">
        <f t="shared" si="1332"/>
        <v>0</v>
      </c>
      <c r="M793" s="54">
        <f t="shared" si="1333"/>
        <v>0</v>
      </c>
      <c r="N793" s="54">
        <f t="shared" si="1334"/>
        <v>0</v>
      </c>
      <c r="O793" s="54">
        <f t="shared" si="1335"/>
        <v>0</v>
      </c>
      <c r="P793" s="55">
        <v>11</v>
      </c>
      <c r="Q793" s="54" t="e">
        <f t="shared" si="1336"/>
        <v>#N/A</v>
      </c>
      <c r="R793" s="12"/>
      <c r="S793" s="12"/>
      <c r="T793" s="12"/>
      <c r="U793" s="54">
        <f t="shared" si="1337"/>
        <v>0</v>
      </c>
      <c r="V793" s="54">
        <f t="shared" si="1221"/>
        <v>0</v>
      </c>
      <c r="W793" s="54">
        <f t="shared" si="1360"/>
        <v>0</v>
      </c>
      <c r="X793" s="54">
        <f t="shared" si="1361"/>
        <v>0</v>
      </c>
      <c r="Y793" s="54">
        <f t="shared" si="1338"/>
        <v>0</v>
      </c>
      <c r="Z793" s="54">
        <f t="shared" si="1339"/>
        <v>0</v>
      </c>
      <c r="AA793" s="54">
        <f t="shared" si="1340"/>
        <v>0</v>
      </c>
      <c r="AB793" s="54">
        <f t="shared" si="1341"/>
        <v>0</v>
      </c>
      <c r="AC793" s="55">
        <v>11</v>
      </c>
      <c r="AD793" s="54" t="e">
        <f t="shared" si="1342"/>
        <v>#N/A</v>
      </c>
      <c r="AE793" s="12"/>
      <c r="AF793" s="12"/>
      <c r="AG793" s="12"/>
      <c r="AH793" s="54">
        <f t="shared" si="1343"/>
        <v>0</v>
      </c>
      <c r="AI793" s="54">
        <f t="shared" si="1344"/>
        <v>0</v>
      </c>
      <c r="AJ793" s="54">
        <f t="shared" si="1345"/>
        <v>0</v>
      </c>
      <c r="AK793" s="54">
        <f t="shared" si="1346"/>
        <v>0</v>
      </c>
      <c r="AL793" s="54">
        <f t="shared" si="1347"/>
        <v>0</v>
      </c>
      <c r="AM793" s="54">
        <f t="shared" si="1348"/>
        <v>0</v>
      </c>
      <c r="AN793" s="54">
        <f t="shared" si="1349"/>
        <v>0</v>
      </c>
      <c r="AO793" s="54">
        <f t="shared" si="1350"/>
        <v>0</v>
      </c>
      <c r="AP793" s="54">
        <f t="shared" si="1351"/>
        <v>0</v>
      </c>
      <c r="AQ793" s="54" t="e">
        <f t="shared" si="1352"/>
        <v>#DIV/0!</v>
      </c>
      <c r="AR793" s="58">
        <f t="shared" si="1353"/>
        <v>0</v>
      </c>
      <c r="AS793" s="1">
        <f t="shared" si="1354"/>
        <v>0</v>
      </c>
      <c r="AT793" s="1">
        <f t="shared" si="1355"/>
        <v>0</v>
      </c>
      <c r="AU793" s="1">
        <f t="shared" si="1356"/>
        <v>0</v>
      </c>
      <c r="AV793" s="1">
        <f t="shared" si="1357"/>
        <v>0</v>
      </c>
      <c r="AW793" s="1">
        <f t="shared" si="1358"/>
        <v>0</v>
      </c>
      <c r="AX793" s="1">
        <f t="shared" si="1359"/>
        <v>0</v>
      </c>
      <c r="AY793" s="1" t="str">
        <f t="shared" si="1288"/>
        <v/>
      </c>
      <c r="AZ793" s="1" t="b">
        <f t="shared" si="1289"/>
        <v>1</v>
      </c>
      <c r="BA793" s="1" t="str">
        <f t="shared" si="1290"/>
        <v/>
      </c>
      <c r="BB793" s="1" t="str">
        <f t="shared" si="1291"/>
        <v/>
      </c>
    </row>
    <row r="794" spans="1:54" ht="12.75" customHeight="1">
      <c r="A794" s="178"/>
      <c r="B794" s="55">
        <v>12</v>
      </c>
      <c r="C794" s="55">
        <v>12</v>
      </c>
      <c r="D794" s="54" t="e">
        <f>VLOOKUP((B794*10)+4,'Llistat de jugadors'!$W$3:$AQ$322,21,0)</f>
        <v>#N/A</v>
      </c>
      <c r="E794" s="13"/>
      <c r="F794" s="13"/>
      <c r="G794" s="13"/>
      <c r="H794" s="55">
        <f t="shared" si="1328"/>
        <v>0</v>
      </c>
      <c r="I794" s="54">
        <f t="shared" si="1329"/>
        <v>0</v>
      </c>
      <c r="J794" s="54">
        <f t="shared" si="1330"/>
        <v>0</v>
      </c>
      <c r="K794" s="54">
        <f t="shared" si="1331"/>
        <v>0</v>
      </c>
      <c r="L794" s="54">
        <f t="shared" si="1332"/>
        <v>0</v>
      </c>
      <c r="M794" s="54">
        <f t="shared" si="1333"/>
        <v>0</v>
      </c>
      <c r="N794" s="54">
        <f t="shared" si="1334"/>
        <v>0</v>
      </c>
      <c r="O794" s="54">
        <f t="shared" si="1335"/>
        <v>0</v>
      </c>
      <c r="P794" s="55">
        <v>12</v>
      </c>
      <c r="Q794" s="54" t="e">
        <f t="shared" si="1336"/>
        <v>#N/A</v>
      </c>
      <c r="R794" s="12"/>
      <c r="S794" s="12"/>
      <c r="T794" s="12"/>
      <c r="U794" s="54">
        <f t="shared" si="1337"/>
        <v>0</v>
      </c>
      <c r="V794" s="54">
        <f t="shared" si="1221"/>
        <v>0</v>
      </c>
      <c r="W794" s="54">
        <f t="shared" si="1360"/>
        <v>0</v>
      </c>
      <c r="X794" s="54">
        <f t="shared" si="1361"/>
        <v>0</v>
      </c>
      <c r="Y794" s="54">
        <f t="shared" si="1338"/>
        <v>0</v>
      </c>
      <c r="Z794" s="54">
        <f t="shared" si="1339"/>
        <v>0</v>
      </c>
      <c r="AA794" s="54">
        <f t="shared" si="1340"/>
        <v>0</v>
      </c>
      <c r="AB794" s="54">
        <f t="shared" si="1341"/>
        <v>0</v>
      </c>
      <c r="AC794" s="55">
        <v>12</v>
      </c>
      <c r="AD794" s="54" t="e">
        <f t="shared" si="1342"/>
        <v>#N/A</v>
      </c>
      <c r="AE794" s="12"/>
      <c r="AF794" s="12"/>
      <c r="AG794" s="12"/>
      <c r="AH794" s="54">
        <f t="shared" si="1343"/>
        <v>0</v>
      </c>
      <c r="AI794" s="54">
        <f t="shared" si="1344"/>
        <v>0</v>
      </c>
      <c r="AJ794" s="54">
        <f t="shared" si="1345"/>
        <v>0</v>
      </c>
      <c r="AK794" s="54">
        <f t="shared" si="1346"/>
        <v>0</v>
      </c>
      <c r="AL794" s="54">
        <f t="shared" si="1347"/>
        <v>0</v>
      </c>
      <c r="AM794" s="54">
        <f t="shared" si="1348"/>
        <v>0</v>
      </c>
      <c r="AN794" s="54">
        <f t="shared" si="1349"/>
        <v>0</v>
      </c>
      <c r="AO794" s="54">
        <f t="shared" si="1350"/>
        <v>0</v>
      </c>
      <c r="AP794" s="54">
        <f t="shared" si="1351"/>
        <v>0</v>
      </c>
      <c r="AQ794" s="54" t="e">
        <f t="shared" si="1352"/>
        <v>#DIV/0!</v>
      </c>
      <c r="AR794" s="58">
        <f t="shared" si="1353"/>
        <v>0</v>
      </c>
      <c r="AS794" s="1">
        <f t="shared" si="1354"/>
        <v>0</v>
      </c>
      <c r="AT794" s="1">
        <f t="shared" si="1355"/>
        <v>0</v>
      </c>
      <c r="AU794" s="1">
        <f t="shared" si="1356"/>
        <v>0</v>
      </c>
      <c r="AV794" s="1">
        <f t="shared" si="1357"/>
        <v>0</v>
      </c>
      <c r="AW794" s="1">
        <f t="shared" si="1358"/>
        <v>0</v>
      </c>
      <c r="AX794" s="1">
        <f t="shared" si="1359"/>
        <v>0</v>
      </c>
      <c r="AY794" s="1" t="str">
        <f t="shared" si="1288"/>
        <v/>
      </c>
      <c r="AZ794" s="1" t="b">
        <f t="shared" si="1289"/>
        <v>1</v>
      </c>
      <c r="BA794" s="1" t="str">
        <f t="shared" si="1290"/>
        <v/>
      </c>
      <c r="BB794" s="1" t="str">
        <f t="shared" si="1291"/>
        <v/>
      </c>
    </row>
    <row r="795" spans="1:54" ht="12.75" customHeight="1">
      <c r="A795" s="178"/>
      <c r="B795" s="55">
        <v>13</v>
      </c>
      <c r="C795" s="55">
        <v>13</v>
      </c>
      <c r="D795" s="54" t="e">
        <f>VLOOKUP((B795*10)+4,'Llistat de jugadors'!$W$3:$AQ$322,21,0)</f>
        <v>#N/A</v>
      </c>
      <c r="E795" s="13"/>
      <c r="F795" s="13"/>
      <c r="G795" s="13"/>
      <c r="H795" s="55">
        <f t="shared" si="1328"/>
        <v>0</v>
      </c>
      <c r="I795" s="54">
        <f t="shared" si="1329"/>
        <v>0</v>
      </c>
      <c r="J795" s="54">
        <f t="shared" si="1330"/>
        <v>0</v>
      </c>
      <c r="K795" s="54">
        <f t="shared" si="1331"/>
        <v>0</v>
      </c>
      <c r="L795" s="54">
        <f t="shared" si="1332"/>
        <v>0</v>
      </c>
      <c r="M795" s="54">
        <f t="shared" si="1333"/>
        <v>0</v>
      </c>
      <c r="N795" s="54">
        <f t="shared" si="1334"/>
        <v>0</v>
      </c>
      <c r="O795" s="54">
        <f t="shared" si="1335"/>
        <v>0</v>
      </c>
      <c r="P795" s="55">
        <v>13</v>
      </c>
      <c r="Q795" s="54" t="e">
        <f t="shared" si="1336"/>
        <v>#N/A</v>
      </c>
      <c r="R795" s="12"/>
      <c r="S795" s="12"/>
      <c r="T795" s="12"/>
      <c r="U795" s="54">
        <f t="shared" si="1337"/>
        <v>0</v>
      </c>
      <c r="V795" s="54">
        <f t="shared" si="1221"/>
        <v>0</v>
      </c>
      <c r="W795" s="54">
        <f t="shared" si="1360"/>
        <v>0</v>
      </c>
      <c r="X795" s="54">
        <f t="shared" si="1361"/>
        <v>0</v>
      </c>
      <c r="Y795" s="54">
        <f t="shared" si="1338"/>
        <v>0</v>
      </c>
      <c r="Z795" s="54">
        <f t="shared" si="1339"/>
        <v>0</v>
      </c>
      <c r="AA795" s="54">
        <f t="shared" si="1340"/>
        <v>0</v>
      </c>
      <c r="AB795" s="54">
        <f t="shared" si="1341"/>
        <v>0</v>
      </c>
      <c r="AC795" s="55">
        <v>13</v>
      </c>
      <c r="AD795" s="54" t="e">
        <f t="shared" si="1342"/>
        <v>#N/A</v>
      </c>
      <c r="AE795" s="12"/>
      <c r="AF795" s="12"/>
      <c r="AG795" s="12"/>
      <c r="AH795" s="54">
        <f t="shared" si="1343"/>
        <v>0</v>
      </c>
      <c r="AI795" s="54">
        <f t="shared" si="1344"/>
        <v>0</v>
      </c>
      <c r="AJ795" s="54">
        <f t="shared" si="1345"/>
        <v>0</v>
      </c>
      <c r="AK795" s="54">
        <f t="shared" si="1346"/>
        <v>0</v>
      </c>
      <c r="AL795" s="54">
        <f t="shared" si="1347"/>
        <v>0</v>
      </c>
      <c r="AM795" s="54">
        <f t="shared" si="1348"/>
        <v>0</v>
      </c>
      <c r="AN795" s="54">
        <f t="shared" si="1349"/>
        <v>0</v>
      </c>
      <c r="AO795" s="54">
        <f t="shared" si="1350"/>
        <v>0</v>
      </c>
      <c r="AP795" s="54">
        <f t="shared" si="1351"/>
        <v>0</v>
      </c>
      <c r="AQ795" s="54" t="e">
        <f t="shared" si="1352"/>
        <v>#DIV/0!</v>
      </c>
      <c r="AR795" s="58">
        <f t="shared" si="1353"/>
        <v>0</v>
      </c>
      <c r="AS795" s="1">
        <f t="shared" si="1354"/>
        <v>0</v>
      </c>
      <c r="AT795" s="1">
        <f t="shared" si="1355"/>
        <v>0</v>
      </c>
      <c r="AU795" s="1">
        <f t="shared" si="1356"/>
        <v>0</v>
      </c>
      <c r="AV795" s="1">
        <f t="shared" si="1357"/>
        <v>0</v>
      </c>
      <c r="AW795" s="1">
        <f t="shared" si="1358"/>
        <v>0</v>
      </c>
      <c r="AX795" s="1">
        <f t="shared" si="1359"/>
        <v>0</v>
      </c>
      <c r="AY795" s="1" t="str">
        <f t="shared" si="1288"/>
        <v/>
      </c>
      <c r="AZ795" s="1" t="b">
        <f t="shared" si="1289"/>
        <v>1</v>
      </c>
      <c r="BA795" s="1" t="str">
        <f t="shared" si="1290"/>
        <v/>
      </c>
      <c r="BB795" s="1" t="str">
        <f t="shared" si="1291"/>
        <v/>
      </c>
    </row>
    <row r="796" spans="1:54" ht="12.75" customHeight="1">
      <c r="A796" s="178"/>
      <c r="B796" s="55">
        <v>14</v>
      </c>
      <c r="C796" s="55">
        <v>14</v>
      </c>
      <c r="D796" s="54" t="e">
        <f>VLOOKUP((B796*10)+4,'Llistat de jugadors'!$W$3:$AQ$322,21,0)</f>
        <v>#N/A</v>
      </c>
      <c r="E796" s="13"/>
      <c r="F796" s="13"/>
      <c r="G796" s="13"/>
      <c r="H796" s="55">
        <f t="shared" si="1328"/>
        <v>0</v>
      </c>
      <c r="I796" s="54">
        <f t="shared" si="1329"/>
        <v>0</v>
      </c>
      <c r="J796" s="54">
        <f t="shared" si="1330"/>
        <v>0</v>
      </c>
      <c r="K796" s="54">
        <f t="shared" si="1331"/>
        <v>0</v>
      </c>
      <c r="L796" s="54">
        <f t="shared" si="1332"/>
        <v>0</v>
      </c>
      <c r="M796" s="54">
        <f t="shared" si="1333"/>
        <v>0</v>
      </c>
      <c r="N796" s="54">
        <f t="shared" si="1334"/>
        <v>0</v>
      </c>
      <c r="O796" s="54">
        <f t="shared" si="1335"/>
        <v>0</v>
      </c>
      <c r="P796" s="55">
        <v>14</v>
      </c>
      <c r="Q796" s="54" t="e">
        <f t="shared" si="1336"/>
        <v>#N/A</v>
      </c>
      <c r="R796" s="12"/>
      <c r="S796" s="12"/>
      <c r="T796" s="12"/>
      <c r="U796" s="54">
        <f t="shared" si="1337"/>
        <v>0</v>
      </c>
      <c r="V796" s="54">
        <f t="shared" si="1221"/>
        <v>0</v>
      </c>
      <c r="W796" s="54">
        <f t="shared" si="1360"/>
        <v>0</v>
      </c>
      <c r="X796" s="54">
        <f t="shared" si="1361"/>
        <v>0</v>
      </c>
      <c r="Y796" s="54">
        <f t="shared" si="1338"/>
        <v>0</v>
      </c>
      <c r="Z796" s="54">
        <f t="shared" si="1339"/>
        <v>0</v>
      </c>
      <c r="AA796" s="54">
        <f t="shared" si="1340"/>
        <v>0</v>
      </c>
      <c r="AB796" s="54">
        <f t="shared" si="1341"/>
        <v>0</v>
      </c>
      <c r="AC796" s="55">
        <v>14</v>
      </c>
      <c r="AD796" s="54" t="e">
        <f t="shared" si="1342"/>
        <v>#N/A</v>
      </c>
      <c r="AE796" s="12"/>
      <c r="AF796" s="12"/>
      <c r="AG796" s="12"/>
      <c r="AH796" s="54">
        <f t="shared" si="1343"/>
        <v>0</v>
      </c>
      <c r="AI796" s="54">
        <f t="shared" si="1344"/>
        <v>0</v>
      </c>
      <c r="AJ796" s="54">
        <f t="shared" si="1345"/>
        <v>0</v>
      </c>
      <c r="AK796" s="54">
        <f t="shared" si="1346"/>
        <v>0</v>
      </c>
      <c r="AL796" s="54">
        <f t="shared" si="1347"/>
        <v>0</v>
      </c>
      <c r="AM796" s="54">
        <f t="shared" si="1348"/>
        <v>0</v>
      </c>
      <c r="AN796" s="54">
        <f t="shared" si="1349"/>
        <v>0</v>
      </c>
      <c r="AO796" s="54">
        <f t="shared" si="1350"/>
        <v>0</v>
      </c>
      <c r="AP796" s="54">
        <f t="shared" si="1351"/>
        <v>0</v>
      </c>
      <c r="AQ796" s="54" t="e">
        <f t="shared" si="1352"/>
        <v>#DIV/0!</v>
      </c>
      <c r="AR796" s="58">
        <f t="shared" si="1353"/>
        <v>0</v>
      </c>
      <c r="AS796" s="1">
        <f t="shared" si="1354"/>
        <v>0</v>
      </c>
      <c r="AT796" s="1">
        <f t="shared" si="1355"/>
        <v>0</v>
      </c>
      <c r="AU796" s="1">
        <f t="shared" si="1356"/>
        <v>0</v>
      </c>
      <c r="AV796" s="1">
        <f t="shared" si="1357"/>
        <v>0</v>
      </c>
      <c r="AW796" s="1">
        <f t="shared" si="1358"/>
        <v>0</v>
      </c>
      <c r="AX796" s="1">
        <f t="shared" si="1359"/>
        <v>0</v>
      </c>
      <c r="AY796" s="1" t="str">
        <f t="shared" si="1288"/>
        <v/>
      </c>
      <c r="AZ796" s="1" t="b">
        <f t="shared" si="1289"/>
        <v>1</v>
      </c>
      <c r="BA796" s="1" t="str">
        <f t="shared" si="1290"/>
        <v/>
      </c>
      <c r="BB796" s="1" t="str">
        <f t="shared" si="1291"/>
        <v/>
      </c>
    </row>
    <row r="797" spans="1:54" ht="12.75" customHeight="1">
      <c r="A797" s="178"/>
      <c r="B797" s="55">
        <v>15</v>
      </c>
      <c r="C797" s="55">
        <v>15</v>
      </c>
      <c r="D797" s="54" t="e">
        <f>VLOOKUP((B797*10)+4,'Llistat de jugadors'!$W$3:$AQ$322,21,0)</f>
        <v>#N/A</v>
      </c>
      <c r="E797" s="13"/>
      <c r="F797" s="13"/>
      <c r="G797" s="13"/>
      <c r="H797" s="55">
        <f t="shared" si="1328"/>
        <v>0</v>
      </c>
      <c r="I797" s="54">
        <f t="shared" si="1329"/>
        <v>0</v>
      </c>
      <c r="J797" s="54">
        <f t="shared" si="1330"/>
        <v>0</v>
      </c>
      <c r="K797" s="54">
        <f t="shared" si="1331"/>
        <v>0</v>
      </c>
      <c r="L797" s="54">
        <f t="shared" si="1332"/>
        <v>0</v>
      </c>
      <c r="M797" s="54">
        <f t="shared" si="1333"/>
        <v>0</v>
      </c>
      <c r="N797" s="54">
        <f t="shared" si="1334"/>
        <v>0</v>
      </c>
      <c r="O797" s="54">
        <f t="shared" si="1335"/>
        <v>0</v>
      </c>
      <c r="P797" s="55">
        <v>15</v>
      </c>
      <c r="Q797" s="54" t="e">
        <f t="shared" si="1336"/>
        <v>#N/A</v>
      </c>
      <c r="R797" s="12"/>
      <c r="S797" s="12"/>
      <c r="T797" s="12"/>
      <c r="U797" s="54">
        <f t="shared" si="1337"/>
        <v>0</v>
      </c>
      <c r="V797" s="54">
        <f t="shared" ref="V797:V855" si="1362">COUNTIF(R797:T797,10)</f>
        <v>0</v>
      </c>
      <c r="W797" s="54">
        <f t="shared" si="1360"/>
        <v>0</v>
      </c>
      <c r="X797" s="54">
        <f t="shared" si="1361"/>
        <v>0</v>
      </c>
      <c r="Y797" s="54">
        <f t="shared" si="1338"/>
        <v>0</v>
      </c>
      <c r="Z797" s="54">
        <f t="shared" si="1339"/>
        <v>0</v>
      </c>
      <c r="AA797" s="54">
        <f t="shared" si="1340"/>
        <v>0</v>
      </c>
      <c r="AB797" s="54">
        <f t="shared" si="1341"/>
        <v>0</v>
      </c>
      <c r="AC797" s="55">
        <v>15</v>
      </c>
      <c r="AD797" s="54" t="e">
        <f t="shared" si="1342"/>
        <v>#N/A</v>
      </c>
      <c r="AE797" s="12"/>
      <c r="AF797" s="12"/>
      <c r="AG797" s="12"/>
      <c r="AH797" s="54">
        <f t="shared" si="1343"/>
        <v>0</v>
      </c>
      <c r="AI797" s="54">
        <f t="shared" si="1344"/>
        <v>0</v>
      </c>
      <c r="AJ797" s="54">
        <f t="shared" si="1345"/>
        <v>0</v>
      </c>
      <c r="AK797" s="54">
        <f t="shared" si="1346"/>
        <v>0</v>
      </c>
      <c r="AL797" s="54">
        <f t="shared" si="1347"/>
        <v>0</v>
      </c>
      <c r="AM797" s="54">
        <f t="shared" si="1348"/>
        <v>0</v>
      </c>
      <c r="AN797" s="54">
        <f t="shared" si="1349"/>
        <v>0</v>
      </c>
      <c r="AO797" s="54">
        <f t="shared" si="1350"/>
        <v>0</v>
      </c>
      <c r="AP797" s="54">
        <f t="shared" si="1351"/>
        <v>0</v>
      </c>
      <c r="AQ797" s="54" t="e">
        <f t="shared" si="1352"/>
        <v>#DIV/0!</v>
      </c>
      <c r="AR797" s="58">
        <f t="shared" si="1353"/>
        <v>0</v>
      </c>
      <c r="AS797" s="1">
        <f t="shared" si="1354"/>
        <v>0</v>
      </c>
      <c r="AT797" s="1">
        <f t="shared" si="1355"/>
        <v>0</v>
      </c>
      <c r="AU797" s="1">
        <f t="shared" si="1356"/>
        <v>0</v>
      </c>
      <c r="AV797" s="1">
        <f t="shared" si="1357"/>
        <v>0</v>
      </c>
      <c r="AW797" s="1">
        <f t="shared" si="1358"/>
        <v>0</v>
      </c>
      <c r="AX797" s="1">
        <f t="shared" si="1359"/>
        <v>0</v>
      </c>
      <c r="AY797" s="1" t="str">
        <f t="shared" si="1288"/>
        <v/>
      </c>
      <c r="AZ797" s="1" t="b">
        <f t="shared" si="1289"/>
        <v>1</v>
      </c>
      <c r="BA797" s="1" t="str">
        <f t="shared" si="1290"/>
        <v/>
      </c>
      <c r="BB797" s="1" t="str">
        <f t="shared" si="1291"/>
        <v/>
      </c>
    </row>
    <row r="798" spans="1:54" ht="12.75" customHeight="1">
      <c r="A798" s="178"/>
      <c r="B798" s="55">
        <v>16</v>
      </c>
      <c r="C798" s="55">
        <v>16</v>
      </c>
      <c r="D798" s="54" t="e">
        <f>VLOOKUP((B798*10)+4,'Llistat de jugadors'!$W$3:$AQ$322,21,0)</f>
        <v>#N/A</v>
      </c>
      <c r="E798" s="13"/>
      <c r="F798" s="13"/>
      <c r="G798" s="13"/>
      <c r="H798" s="55">
        <f t="shared" si="1328"/>
        <v>0</v>
      </c>
      <c r="I798" s="54">
        <f t="shared" si="1329"/>
        <v>0</v>
      </c>
      <c r="J798" s="54">
        <f t="shared" si="1330"/>
        <v>0</v>
      </c>
      <c r="K798" s="54">
        <f t="shared" si="1331"/>
        <v>0</v>
      </c>
      <c r="L798" s="54">
        <f t="shared" si="1332"/>
        <v>0</v>
      </c>
      <c r="M798" s="54">
        <f t="shared" si="1333"/>
        <v>0</v>
      </c>
      <c r="N798" s="54">
        <f t="shared" si="1334"/>
        <v>0</v>
      </c>
      <c r="O798" s="54">
        <f t="shared" si="1335"/>
        <v>0</v>
      </c>
      <c r="P798" s="55">
        <v>16</v>
      </c>
      <c r="Q798" s="54" t="e">
        <f t="shared" si="1336"/>
        <v>#N/A</v>
      </c>
      <c r="R798" s="12"/>
      <c r="S798" s="12"/>
      <c r="T798" s="12"/>
      <c r="U798" s="54">
        <f t="shared" si="1337"/>
        <v>0</v>
      </c>
      <c r="V798" s="54">
        <f t="shared" si="1362"/>
        <v>0</v>
      </c>
      <c r="W798" s="54">
        <f t="shared" si="1360"/>
        <v>0</v>
      </c>
      <c r="X798" s="54">
        <f t="shared" si="1361"/>
        <v>0</v>
      </c>
      <c r="Y798" s="54">
        <f t="shared" si="1338"/>
        <v>0</v>
      </c>
      <c r="Z798" s="54">
        <f t="shared" si="1339"/>
        <v>0</v>
      </c>
      <c r="AA798" s="54">
        <f t="shared" si="1340"/>
        <v>0</v>
      </c>
      <c r="AB798" s="54">
        <f t="shared" si="1341"/>
        <v>0</v>
      </c>
      <c r="AC798" s="55">
        <v>16</v>
      </c>
      <c r="AD798" s="54" t="e">
        <f t="shared" si="1342"/>
        <v>#N/A</v>
      </c>
      <c r="AE798" s="12"/>
      <c r="AF798" s="12"/>
      <c r="AG798" s="12"/>
      <c r="AH798" s="54">
        <f t="shared" si="1343"/>
        <v>0</v>
      </c>
      <c r="AI798" s="54">
        <f t="shared" si="1344"/>
        <v>0</v>
      </c>
      <c r="AJ798" s="54">
        <f t="shared" si="1345"/>
        <v>0</v>
      </c>
      <c r="AK798" s="54">
        <f t="shared" si="1346"/>
        <v>0</v>
      </c>
      <c r="AL798" s="54">
        <f t="shared" si="1347"/>
        <v>0</v>
      </c>
      <c r="AM798" s="54">
        <f t="shared" si="1348"/>
        <v>0</v>
      </c>
      <c r="AN798" s="54">
        <f t="shared" si="1349"/>
        <v>0</v>
      </c>
      <c r="AO798" s="54">
        <f t="shared" si="1350"/>
        <v>0</v>
      </c>
      <c r="AP798" s="54">
        <f t="shared" si="1351"/>
        <v>0</v>
      </c>
      <c r="AQ798" s="54" t="e">
        <f t="shared" si="1352"/>
        <v>#DIV/0!</v>
      </c>
      <c r="AR798" s="58">
        <f t="shared" si="1353"/>
        <v>0</v>
      </c>
      <c r="AS798" s="1">
        <f t="shared" si="1354"/>
        <v>0</v>
      </c>
      <c r="AT798" s="1">
        <f t="shared" si="1355"/>
        <v>0</v>
      </c>
      <c r="AU798" s="1">
        <f t="shared" si="1356"/>
        <v>0</v>
      </c>
      <c r="AV798" s="1">
        <f t="shared" si="1357"/>
        <v>0</v>
      </c>
      <c r="AW798" s="1">
        <f t="shared" si="1358"/>
        <v>0</v>
      </c>
      <c r="AX798" s="1">
        <f t="shared" si="1359"/>
        <v>0</v>
      </c>
      <c r="AY798" s="1" t="str">
        <f t="shared" si="1288"/>
        <v/>
      </c>
      <c r="AZ798" s="1" t="b">
        <f t="shared" si="1289"/>
        <v>1</v>
      </c>
      <c r="BA798" s="1" t="str">
        <f t="shared" si="1290"/>
        <v/>
      </c>
      <c r="BB798" s="1" t="str">
        <f t="shared" si="1291"/>
        <v/>
      </c>
    </row>
    <row r="799" spans="1:54" ht="12.75" customHeight="1">
      <c r="A799" s="178"/>
      <c r="B799" s="55">
        <v>17</v>
      </c>
      <c r="C799" s="55">
        <v>17</v>
      </c>
      <c r="D799" s="54" t="e">
        <f>VLOOKUP((B799*10)+4,'Llistat de jugadors'!$W$3:$AQ$322,21,0)</f>
        <v>#N/A</v>
      </c>
      <c r="E799" s="13"/>
      <c r="F799" s="13"/>
      <c r="G799" s="13"/>
      <c r="H799" s="55">
        <f t="shared" si="1328"/>
        <v>0</v>
      </c>
      <c r="I799" s="54">
        <f t="shared" si="1329"/>
        <v>0</v>
      </c>
      <c r="J799" s="54">
        <f t="shared" si="1330"/>
        <v>0</v>
      </c>
      <c r="K799" s="54">
        <f t="shared" si="1331"/>
        <v>0</v>
      </c>
      <c r="L799" s="54">
        <f t="shared" si="1332"/>
        <v>0</v>
      </c>
      <c r="M799" s="54">
        <f t="shared" si="1333"/>
        <v>0</v>
      </c>
      <c r="N799" s="54">
        <f t="shared" si="1334"/>
        <v>0</v>
      </c>
      <c r="O799" s="54">
        <f t="shared" si="1335"/>
        <v>0</v>
      </c>
      <c r="P799" s="55">
        <v>17</v>
      </c>
      <c r="Q799" s="54" t="e">
        <f t="shared" si="1336"/>
        <v>#N/A</v>
      </c>
      <c r="R799" s="12"/>
      <c r="S799" s="12"/>
      <c r="T799" s="12"/>
      <c r="U799" s="54">
        <f t="shared" si="1337"/>
        <v>0</v>
      </c>
      <c r="V799" s="54">
        <f t="shared" si="1362"/>
        <v>0</v>
      </c>
      <c r="W799" s="54">
        <f t="shared" si="1360"/>
        <v>0</v>
      </c>
      <c r="X799" s="54">
        <f t="shared" si="1361"/>
        <v>0</v>
      </c>
      <c r="Y799" s="54">
        <f t="shared" si="1338"/>
        <v>0</v>
      </c>
      <c r="Z799" s="54">
        <f t="shared" si="1339"/>
        <v>0</v>
      </c>
      <c r="AA799" s="54">
        <f t="shared" si="1340"/>
        <v>0</v>
      </c>
      <c r="AB799" s="54">
        <f t="shared" si="1341"/>
        <v>0</v>
      </c>
      <c r="AC799" s="55">
        <v>17</v>
      </c>
      <c r="AD799" s="54" t="e">
        <f t="shared" si="1342"/>
        <v>#N/A</v>
      </c>
      <c r="AE799" s="12"/>
      <c r="AF799" s="12"/>
      <c r="AG799" s="12"/>
      <c r="AH799" s="54">
        <f t="shared" si="1343"/>
        <v>0</v>
      </c>
      <c r="AI799" s="54">
        <f t="shared" si="1344"/>
        <v>0</v>
      </c>
      <c r="AJ799" s="54">
        <f t="shared" si="1345"/>
        <v>0</v>
      </c>
      <c r="AK799" s="54">
        <f t="shared" si="1346"/>
        <v>0</v>
      </c>
      <c r="AL799" s="54">
        <f t="shared" si="1347"/>
        <v>0</v>
      </c>
      <c r="AM799" s="54">
        <f t="shared" si="1348"/>
        <v>0</v>
      </c>
      <c r="AN799" s="54">
        <f t="shared" si="1349"/>
        <v>0</v>
      </c>
      <c r="AO799" s="54">
        <f t="shared" si="1350"/>
        <v>0</v>
      </c>
      <c r="AP799" s="54">
        <f t="shared" si="1351"/>
        <v>0</v>
      </c>
      <c r="AQ799" s="54" t="e">
        <f t="shared" si="1352"/>
        <v>#DIV/0!</v>
      </c>
      <c r="AR799" s="58">
        <f t="shared" si="1353"/>
        <v>0</v>
      </c>
      <c r="AS799" s="1">
        <f t="shared" si="1354"/>
        <v>0</v>
      </c>
      <c r="AT799" s="1">
        <f t="shared" si="1355"/>
        <v>0</v>
      </c>
      <c r="AU799" s="1">
        <f t="shared" si="1356"/>
        <v>0</v>
      </c>
      <c r="AV799" s="1">
        <f t="shared" si="1357"/>
        <v>0</v>
      </c>
      <c r="AW799" s="1">
        <f t="shared" si="1358"/>
        <v>0</v>
      </c>
      <c r="AX799" s="1">
        <f t="shared" si="1359"/>
        <v>0</v>
      </c>
      <c r="AY799" s="1" t="str">
        <f t="shared" si="1288"/>
        <v/>
      </c>
      <c r="AZ799" s="1" t="b">
        <f t="shared" si="1289"/>
        <v>1</v>
      </c>
      <c r="BA799" s="1" t="str">
        <f t="shared" si="1290"/>
        <v/>
      </c>
      <c r="BB799" s="1" t="str">
        <f t="shared" si="1291"/>
        <v/>
      </c>
    </row>
    <row r="800" spans="1:54" ht="12.75" customHeight="1">
      <c r="A800" s="178"/>
      <c r="B800" s="55">
        <v>18</v>
      </c>
      <c r="C800" s="55">
        <v>18</v>
      </c>
      <c r="D800" s="54" t="e">
        <f>VLOOKUP((B800*10)+4,'Llistat de jugadors'!$W$3:$AQ$322,21,0)</f>
        <v>#N/A</v>
      </c>
      <c r="E800" s="13"/>
      <c r="F800" s="13"/>
      <c r="G800" s="13"/>
      <c r="H800" s="55">
        <f t="shared" si="1328"/>
        <v>0</v>
      </c>
      <c r="I800" s="54">
        <f t="shared" si="1329"/>
        <v>0</v>
      </c>
      <c r="J800" s="54">
        <f t="shared" si="1330"/>
        <v>0</v>
      </c>
      <c r="K800" s="54">
        <f t="shared" si="1331"/>
        <v>0</v>
      </c>
      <c r="L800" s="54">
        <f t="shared" si="1332"/>
        <v>0</v>
      </c>
      <c r="M800" s="54">
        <f t="shared" si="1333"/>
        <v>0</v>
      </c>
      <c r="N800" s="54">
        <f t="shared" si="1334"/>
        <v>0</v>
      </c>
      <c r="O800" s="54">
        <f t="shared" si="1335"/>
        <v>0</v>
      </c>
      <c r="P800" s="55">
        <v>18</v>
      </c>
      <c r="Q800" s="54" t="e">
        <f t="shared" si="1336"/>
        <v>#N/A</v>
      </c>
      <c r="R800" s="12"/>
      <c r="S800" s="12"/>
      <c r="T800" s="12"/>
      <c r="U800" s="54">
        <f t="shared" si="1337"/>
        <v>0</v>
      </c>
      <c r="V800" s="54">
        <f t="shared" si="1362"/>
        <v>0</v>
      </c>
      <c r="W800" s="54">
        <f t="shared" si="1360"/>
        <v>0</v>
      </c>
      <c r="X800" s="54">
        <f t="shared" si="1361"/>
        <v>0</v>
      </c>
      <c r="Y800" s="54">
        <f t="shared" si="1338"/>
        <v>0</v>
      </c>
      <c r="Z800" s="54">
        <f t="shared" si="1339"/>
        <v>0</v>
      </c>
      <c r="AA800" s="54">
        <f t="shared" si="1340"/>
        <v>0</v>
      </c>
      <c r="AB800" s="54">
        <f t="shared" si="1341"/>
        <v>0</v>
      </c>
      <c r="AC800" s="55">
        <v>18</v>
      </c>
      <c r="AD800" s="54" t="e">
        <f t="shared" si="1342"/>
        <v>#N/A</v>
      </c>
      <c r="AE800" s="12"/>
      <c r="AF800" s="12"/>
      <c r="AG800" s="12"/>
      <c r="AH800" s="54">
        <f t="shared" si="1343"/>
        <v>0</v>
      </c>
      <c r="AI800" s="54">
        <f t="shared" si="1344"/>
        <v>0</v>
      </c>
      <c r="AJ800" s="54">
        <f t="shared" si="1345"/>
        <v>0</v>
      </c>
      <c r="AK800" s="54">
        <f t="shared" si="1346"/>
        <v>0</v>
      </c>
      <c r="AL800" s="54">
        <f t="shared" si="1347"/>
        <v>0</v>
      </c>
      <c r="AM800" s="54">
        <f t="shared" si="1348"/>
        <v>0</v>
      </c>
      <c r="AN800" s="54">
        <f t="shared" si="1349"/>
        <v>0</v>
      </c>
      <c r="AO800" s="54">
        <f t="shared" si="1350"/>
        <v>0</v>
      </c>
      <c r="AP800" s="54">
        <f t="shared" si="1351"/>
        <v>0</v>
      </c>
      <c r="AQ800" s="54" t="e">
        <f t="shared" si="1352"/>
        <v>#DIV/0!</v>
      </c>
      <c r="AR800" s="58">
        <f t="shared" si="1353"/>
        <v>0</v>
      </c>
      <c r="AS800" s="1">
        <f t="shared" si="1354"/>
        <v>0</v>
      </c>
      <c r="AT800" s="1">
        <f t="shared" si="1355"/>
        <v>0</v>
      </c>
      <c r="AU800" s="1">
        <f t="shared" si="1356"/>
        <v>0</v>
      </c>
      <c r="AV800" s="1">
        <f t="shared" si="1357"/>
        <v>0</v>
      </c>
      <c r="AW800" s="1">
        <f t="shared" si="1358"/>
        <v>0</v>
      </c>
      <c r="AX800" s="1">
        <f t="shared" si="1359"/>
        <v>0</v>
      </c>
      <c r="AY800" s="1" t="str">
        <f t="shared" si="1288"/>
        <v/>
      </c>
      <c r="AZ800" s="1" t="b">
        <f t="shared" si="1289"/>
        <v>1</v>
      </c>
      <c r="BA800" s="1" t="str">
        <f t="shared" si="1290"/>
        <v/>
      </c>
      <c r="BB800" s="1" t="str">
        <f t="shared" si="1291"/>
        <v/>
      </c>
    </row>
    <row r="801" spans="1:54" ht="12.75" customHeight="1">
      <c r="A801" s="178"/>
      <c r="B801" s="55">
        <v>19</v>
      </c>
      <c r="C801" s="55">
        <v>1</v>
      </c>
      <c r="D801" s="54" t="e">
        <f>VLOOKUP((B801*10)+4,'Llistat de jugadors'!$W$3:$AQ$322,21,0)</f>
        <v>#N/A</v>
      </c>
      <c r="E801" s="13"/>
      <c r="F801" s="13"/>
      <c r="G801" s="13"/>
      <c r="H801" s="55">
        <f t="shared" si="1328"/>
        <v>0</v>
      </c>
      <c r="I801" s="54">
        <f t="shared" si="1329"/>
        <v>0</v>
      </c>
      <c r="J801" s="54">
        <f t="shared" si="1330"/>
        <v>0</v>
      </c>
      <c r="K801" s="54">
        <f t="shared" si="1331"/>
        <v>0</v>
      </c>
      <c r="L801" s="54">
        <f t="shared" si="1332"/>
        <v>0</v>
      </c>
      <c r="M801" s="54">
        <f t="shared" si="1333"/>
        <v>0</v>
      </c>
      <c r="N801" s="54">
        <f t="shared" si="1334"/>
        <v>0</v>
      </c>
      <c r="O801" s="54">
        <f t="shared" si="1335"/>
        <v>0</v>
      </c>
      <c r="P801" s="55">
        <v>19</v>
      </c>
      <c r="Q801" s="54" t="e">
        <f t="shared" si="1336"/>
        <v>#N/A</v>
      </c>
      <c r="R801" s="12"/>
      <c r="S801" s="12"/>
      <c r="T801" s="12"/>
      <c r="U801" s="54">
        <f t="shared" si="1337"/>
        <v>0</v>
      </c>
      <c r="V801" s="54">
        <f t="shared" si="1362"/>
        <v>0</v>
      </c>
      <c r="W801" s="54">
        <f t="shared" si="1360"/>
        <v>0</v>
      </c>
      <c r="X801" s="54">
        <f t="shared" si="1361"/>
        <v>0</v>
      </c>
      <c r="Y801" s="54">
        <f t="shared" si="1338"/>
        <v>0</v>
      </c>
      <c r="Z801" s="54">
        <f t="shared" si="1339"/>
        <v>0</v>
      </c>
      <c r="AA801" s="54">
        <f t="shared" si="1340"/>
        <v>0</v>
      </c>
      <c r="AB801" s="54">
        <f t="shared" si="1341"/>
        <v>0</v>
      </c>
      <c r="AC801" s="55">
        <v>19</v>
      </c>
      <c r="AD801" s="54" t="e">
        <f t="shared" si="1342"/>
        <v>#N/A</v>
      </c>
      <c r="AE801" s="12"/>
      <c r="AF801" s="12"/>
      <c r="AG801" s="12"/>
      <c r="AH801" s="54">
        <f t="shared" si="1343"/>
        <v>0</v>
      </c>
      <c r="AI801" s="54">
        <f t="shared" si="1344"/>
        <v>0</v>
      </c>
      <c r="AJ801" s="54">
        <f t="shared" si="1345"/>
        <v>0</v>
      </c>
      <c r="AK801" s="54">
        <f t="shared" si="1346"/>
        <v>0</v>
      </c>
      <c r="AL801" s="54">
        <f t="shared" si="1347"/>
        <v>0</v>
      </c>
      <c r="AM801" s="54">
        <f t="shared" si="1348"/>
        <v>0</v>
      </c>
      <c r="AN801" s="54">
        <f t="shared" si="1349"/>
        <v>0</v>
      </c>
      <c r="AO801" s="54">
        <f t="shared" si="1350"/>
        <v>0</v>
      </c>
      <c r="AP801" s="54">
        <f t="shared" si="1351"/>
        <v>0</v>
      </c>
      <c r="AQ801" s="54" t="e">
        <f t="shared" si="1352"/>
        <v>#DIV/0!</v>
      </c>
      <c r="AR801" s="58">
        <f t="shared" si="1353"/>
        <v>0</v>
      </c>
      <c r="AS801" s="1">
        <f t="shared" si="1354"/>
        <v>0</v>
      </c>
      <c r="AT801" s="1">
        <f t="shared" si="1355"/>
        <v>0</v>
      </c>
      <c r="AU801" s="1">
        <f t="shared" si="1356"/>
        <v>0</v>
      </c>
      <c r="AV801" s="1">
        <f t="shared" si="1357"/>
        <v>0</v>
      </c>
      <c r="AW801" s="1">
        <f t="shared" si="1358"/>
        <v>0</v>
      </c>
      <c r="AX801" s="1">
        <f t="shared" si="1359"/>
        <v>0</v>
      </c>
      <c r="AY801" s="1" t="str">
        <f t="shared" si="1288"/>
        <v/>
      </c>
      <c r="AZ801" s="1" t="b">
        <f t="shared" si="1289"/>
        <v>1</v>
      </c>
      <c r="BA801" s="1" t="str">
        <f t="shared" si="1290"/>
        <v/>
      </c>
      <c r="BB801" s="1" t="str">
        <f t="shared" si="1291"/>
        <v/>
      </c>
    </row>
    <row r="802" spans="1:54">
      <c r="A802" s="178"/>
      <c r="B802" s="55">
        <v>20</v>
      </c>
      <c r="C802" s="55">
        <v>2</v>
      </c>
      <c r="D802" s="54" t="e">
        <f>VLOOKUP((B802*10)+4,'Llistat de jugadors'!$W$3:$AQ$322,21,0)</f>
        <v>#N/A</v>
      </c>
      <c r="E802" s="13"/>
      <c r="F802" s="13"/>
      <c r="G802" s="13"/>
      <c r="H802" s="55">
        <f t="shared" si="1328"/>
        <v>0</v>
      </c>
      <c r="I802" s="54">
        <f t="shared" si="1329"/>
        <v>0</v>
      </c>
      <c r="J802" s="54">
        <f t="shared" si="1330"/>
        <v>0</v>
      </c>
      <c r="K802" s="54">
        <f t="shared" si="1331"/>
        <v>0</v>
      </c>
      <c r="L802" s="54">
        <f t="shared" si="1332"/>
        <v>0</v>
      </c>
      <c r="M802" s="54">
        <f t="shared" si="1333"/>
        <v>0</v>
      </c>
      <c r="N802" s="54">
        <f t="shared" si="1334"/>
        <v>0</v>
      </c>
      <c r="O802" s="54">
        <f t="shared" si="1335"/>
        <v>0</v>
      </c>
      <c r="P802" s="55">
        <v>20</v>
      </c>
      <c r="Q802" s="54" t="e">
        <f t="shared" si="1336"/>
        <v>#N/A</v>
      </c>
      <c r="R802" s="12"/>
      <c r="S802" s="12"/>
      <c r="T802" s="12"/>
      <c r="U802" s="54">
        <f t="shared" si="1337"/>
        <v>0</v>
      </c>
      <c r="V802" s="54">
        <f t="shared" si="1362"/>
        <v>0</v>
      </c>
      <c r="W802" s="54">
        <f t="shared" si="1360"/>
        <v>0</v>
      </c>
      <c r="X802" s="54">
        <f t="shared" si="1361"/>
        <v>0</v>
      </c>
      <c r="Y802" s="54">
        <f t="shared" si="1338"/>
        <v>0</v>
      </c>
      <c r="Z802" s="54">
        <f t="shared" si="1339"/>
        <v>0</v>
      </c>
      <c r="AA802" s="54">
        <f t="shared" si="1340"/>
        <v>0</v>
      </c>
      <c r="AB802" s="54">
        <f t="shared" si="1341"/>
        <v>0</v>
      </c>
      <c r="AC802" s="55">
        <v>20</v>
      </c>
      <c r="AD802" s="54" t="e">
        <f t="shared" si="1342"/>
        <v>#N/A</v>
      </c>
      <c r="AE802" s="12"/>
      <c r="AF802" s="12"/>
      <c r="AG802" s="12"/>
      <c r="AH802" s="54">
        <f t="shared" si="1343"/>
        <v>0</v>
      </c>
      <c r="AI802" s="54">
        <f t="shared" si="1344"/>
        <v>0</v>
      </c>
      <c r="AJ802" s="54">
        <f t="shared" si="1345"/>
        <v>0</v>
      </c>
      <c r="AK802" s="54">
        <f t="shared" si="1346"/>
        <v>0</v>
      </c>
      <c r="AL802" s="54">
        <f t="shared" si="1347"/>
        <v>0</v>
      </c>
      <c r="AM802" s="54">
        <f t="shared" si="1348"/>
        <v>0</v>
      </c>
      <c r="AN802" s="54">
        <f t="shared" si="1349"/>
        <v>0</v>
      </c>
      <c r="AO802" s="54">
        <f t="shared" si="1350"/>
        <v>0</v>
      </c>
      <c r="AP802" s="54">
        <f t="shared" si="1351"/>
        <v>0</v>
      </c>
      <c r="AQ802" s="54" t="e">
        <f t="shared" si="1352"/>
        <v>#DIV/0!</v>
      </c>
      <c r="AR802" s="58">
        <f t="shared" si="1353"/>
        <v>0</v>
      </c>
      <c r="AS802" s="1">
        <f t="shared" si="1354"/>
        <v>0</v>
      </c>
      <c r="AT802" s="1">
        <f t="shared" si="1355"/>
        <v>0</v>
      </c>
      <c r="AU802" s="1">
        <f t="shared" si="1356"/>
        <v>0</v>
      </c>
      <c r="AV802" s="1">
        <f t="shared" si="1357"/>
        <v>0</v>
      </c>
      <c r="AW802" s="1">
        <f t="shared" si="1358"/>
        <v>0</v>
      </c>
      <c r="AX802" s="1">
        <f t="shared" si="1359"/>
        <v>0</v>
      </c>
      <c r="AY802" s="1" t="str">
        <f t="shared" si="1288"/>
        <v/>
      </c>
      <c r="AZ802" s="1" t="b">
        <f t="shared" si="1289"/>
        <v>1</v>
      </c>
      <c r="BA802" s="1" t="str">
        <f t="shared" si="1290"/>
        <v/>
      </c>
      <c r="BB802" s="1" t="str">
        <f t="shared" si="1291"/>
        <v/>
      </c>
    </row>
    <row r="803" spans="1:54">
      <c r="A803" s="178"/>
      <c r="B803" s="55">
        <v>21</v>
      </c>
      <c r="C803" s="55">
        <v>3</v>
      </c>
      <c r="D803" s="54" t="e">
        <f>VLOOKUP((B803*10)+4,'Llistat de jugadors'!$W$3:$AQ$322,21,0)</f>
        <v>#N/A</v>
      </c>
      <c r="E803" s="13"/>
      <c r="F803" s="13"/>
      <c r="G803" s="13"/>
      <c r="H803" s="55">
        <f t="shared" si="1328"/>
        <v>0</v>
      </c>
      <c r="I803" s="54">
        <f t="shared" si="1329"/>
        <v>0</v>
      </c>
      <c r="J803" s="54">
        <f t="shared" si="1330"/>
        <v>0</v>
      </c>
      <c r="K803" s="54">
        <f t="shared" si="1331"/>
        <v>0</v>
      </c>
      <c r="L803" s="54">
        <f t="shared" si="1332"/>
        <v>0</v>
      </c>
      <c r="M803" s="54">
        <f t="shared" si="1333"/>
        <v>0</v>
      </c>
      <c r="N803" s="54">
        <f t="shared" si="1334"/>
        <v>0</v>
      </c>
      <c r="O803" s="54">
        <f t="shared" si="1335"/>
        <v>0</v>
      </c>
      <c r="P803" s="55">
        <v>21</v>
      </c>
      <c r="Q803" s="54" t="e">
        <f t="shared" si="1336"/>
        <v>#N/A</v>
      </c>
      <c r="R803" s="12"/>
      <c r="S803" s="12"/>
      <c r="T803" s="12"/>
      <c r="U803" s="54">
        <f t="shared" si="1337"/>
        <v>0</v>
      </c>
      <c r="V803" s="54">
        <f t="shared" si="1362"/>
        <v>0</v>
      </c>
      <c r="W803" s="54">
        <f t="shared" si="1360"/>
        <v>0</v>
      </c>
      <c r="X803" s="54">
        <f t="shared" si="1361"/>
        <v>0</v>
      </c>
      <c r="Y803" s="54">
        <f t="shared" si="1338"/>
        <v>0</v>
      </c>
      <c r="Z803" s="54">
        <f t="shared" si="1339"/>
        <v>0</v>
      </c>
      <c r="AA803" s="54">
        <f t="shared" si="1340"/>
        <v>0</v>
      </c>
      <c r="AB803" s="54">
        <f t="shared" si="1341"/>
        <v>0</v>
      </c>
      <c r="AC803" s="55">
        <v>21</v>
      </c>
      <c r="AD803" s="54" t="e">
        <f t="shared" si="1342"/>
        <v>#N/A</v>
      </c>
      <c r="AE803" s="12"/>
      <c r="AF803" s="12"/>
      <c r="AG803" s="12"/>
      <c r="AH803" s="54">
        <f t="shared" si="1343"/>
        <v>0</v>
      </c>
      <c r="AI803" s="54">
        <f t="shared" si="1344"/>
        <v>0</v>
      </c>
      <c r="AJ803" s="54">
        <f t="shared" si="1345"/>
        <v>0</v>
      </c>
      <c r="AK803" s="54">
        <f t="shared" si="1346"/>
        <v>0</v>
      </c>
      <c r="AL803" s="54">
        <f t="shared" si="1347"/>
        <v>0</v>
      </c>
      <c r="AM803" s="54">
        <f t="shared" si="1348"/>
        <v>0</v>
      </c>
      <c r="AN803" s="54">
        <f t="shared" si="1349"/>
        <v>0</v>
      </c>
      <c r="AO803" s="54">
        <f t="shared" si="1350"/>
        <v>0</v>
      </c>
      <c r="AP803" s="54">
        <f t="shared" si="1351"/>
        <v>0</v>
      </c>
      <c r="AQ803" s="54" t="e">
        <f t="shared" si="1352"/>
        <v>#DIV/0!</v>
      </c>
      <c r="AR803" s="58">
        <f t="shared" si="1353"/>
        <v>0</v>
      </c>
      <c r="AS803" s="1">
        <f t="shared" si="1354"/>
        <v>0</v>
      </c>
      <c r="AT803" s="1">
        <f t="shared" si="1355"/>
        <v>0</v>
      </c>
      <c r="AU803" s="1">
        <f t="shared" si="1356"/>
        <v>0</v>
      </c>
      <c r="AV803" s="1">
        <f t="shared" si="1357"/>
        <v>0</v>
      </c>
      <c r="AW803" s="1">
        <f t="shared" si="1358"/>
        <v>0</v>
      </c>
      <c r="AX803" s="1">
        <f t="shared" si="1359"/>
        <v>0</v>
      </c>
      <c r="AY803" s="1" t="str">
        <f t="shared" ref="AY803:AY865" si="1363">IF(AG803="","",AD803)</f>
        <v/>
      </c>
      <c r="AZ803" s="1" t="b">
        <f t="shared" ref="AZ803:AZ865" si="1364">ISERROR(D803)</f>
        <v>1</v>
      </c>
      <c r="BA803" s="1" t="str">
        <f t="shared" ref="BA803:BA865" si="1365">IF(AZ803,"",D803)</f>
        <v/>
      </c>
      <c r="BB803" s="1" t="str">
        <f t="shared" ref="BB803:BB865" si="1366">IF(AZ803,"",(9-(COUNTBLANK(E803:AG803))))</f>
        <v/>
      </c>
    </row>
    <row r="804" spans="1:54">
      <c r="A804" s="178"/>
      <c r="B804" s="55">
        <v>22</v>
      </c>
      <c r="C804" s="55">
        <v>4</v>
      </c>
      <c r="D804" s="54" t="e">
        <f>VLOOKUP((B804*10)+4,'Llistat de jugadors'!$W$3:$AQ$322,21,0)</f>
        <v>#N/A</v>
      </c>
      <c r="E804" s="13"/>
      <c r="F804" s="13"/>
      <c r="G804" s="13"/>
      <c r="H804" s="55">
        <f t="shared" si="1328"/>
        <v>0</v>
      </c>
      <c r="I804" s="54">
        <f t="shared" si="1329"/>
        <v>0</v>
      </c>
      <c r="J804" s="54">
        <f t="shared" si="1330"/>
        <v>0</v>
      </c>
      <c r="K804" s="54">
        <f t="shared" si="1331"/>
        <v>0</v>
      </c>
      <c r="L804" s="54">
        <f t="shared" si="1332"/>
        <v>0</v>
      </c>
      <c r="M804" s="54">
        <f t="shared" si="1333"/>
        <v>0</v>
      </c>
      <c r="N804" s="54">
        <f t="shared" si="1334"/>
        <v>0</v>
      </c>
      <c r="O804" s="54">
        <f t="shared" si="1335"/>
        <v>0</v>
      </c>
      <c r="P804" s="55">
        <v>22</v>
      </c>
      <c r="Q804" s="54" t="e">
        <f t="shared" si="1336"/>
        <v>#N/A</v>
      </c>
      <c r="R804" s="12"/>
      <c r="S804" s="12"/>
      <c r="T804" s="12"/>
      <c r="U804" s="54">
        <f t="shared" si="1337"/>
        <v>0</v>
      </c>
      <c r="V804" s="54">
        <f t="shared" si="1362"/>
        <v>0</v>
      </c>
      <c r="W804" s="54">
        <f t="shared" si="1360"/>
        <v>0</v>
      </c>
      <c r="X804" s="54">
        <f t="shared" si="1361"/>
        <v>0</v>
      </c>
      <c r="Y804" s="54">
        <f t="shared" si="1338"/>
        <v>0</v>
      </c>
      <c r="Z804" s="54">
        <f t="shared" si="1339"/>
        <v>0</v>
      </c>
      <c r="AA804" s="54">
        <f t="shared" si="1340"/>
        <v>0</v>
      </c>
      <c r="AB804" s="54">
        <f t="shared" si="1341"/>
        <v>0</v>
      </c>
      <c r="AC804" s="55">
        <v>22</v>
      </c>
      <c r="AD804" s="54" t="e">
        <f t="shared" si="1342"/>
        <v>#N/A</v>
      </c>
      <c r="AE804" s="12"/>
      <c r="AF804" s="12"/>
      <c r="AG804" s="12"/>
      <c r="AH804" s="54">
        <f t="shared" si="1343"/>
        <v>0</v>
      </c>
      <c r="AI804" s="54">
        <f t="shared" si="1344"/>
        <v>0</v>
      </c>
      <c r="AJ804" s="54">
        <f t="shared" si="1345"/>
        <v>0</v>
      </c>
      <c r="AK804" s="54">
        <f t="shared" si="1346"/>
        <v>0</v>
      </c>
      <c r="AL804" s="54">
        <f t="shared" si="1347"/>
        <v>0</v>
      </c>
      <c r="AM804" s="54">
        <f t="shared" si="1348"/>
        <v>0</v>
      </c>
      <c r="AN804" s="54">
        <f t="shared" si="1349"/>
        <v>0</v>
      </c>
      <c r="AO804" s="54">
        <f t="shared" si="1350"/>
        <v>0</v>
      </c>
      <c r="AP804" s="54">
        <f t="shared" si="1351"/>
        <v>0</v>
      </c>
      <c r="AQ804" s="54" t="e">
        <f t="shared" si="1352"/>
        <v>#DIV/0!</v>
      </c>
      <c r="AR804" s="58">
        <f t="shared" si="1353"/>
        <v>0</v>
      </c>
      <c r="AS804" s="1">
        <f t="shared" si="1354"/>
        <v>0</v>
      </c>
      <c r="AT804" s="1">
        <f t="shared" si="1355"/>
        <v>0</v>
      </c>
      <c r="AU804" s="1">
        <f t="shared" si="1356"/>
        <v>0</v>
      </c>
      <c r="AV804" s="1">
        <f t="shared" si="1357"/>
        <v>0</v>
      </c>
      <c r="AW804" s="1">
        <f t="shared" si="1358"/>
        <v>0</v>
      </c>
      <c r="AX804" s="1">
        <f t="shared" si="1359"/>
        <v>0</v>
      </c>
      <c r="AY804" s="1" t="str">
        <f t="shared" si="1363"/>
        <v/>
      </c>
      <c r="AZ804" s="1" t="b">
        <f t="shared" si="1364"/>
        <v>1</v>
      </c>
      <c r="BA804" s="1" t="str">
        <f t="shared" si="1365"/>
        <v/>
      </c>
      <c r="BB804" s="1" t="str">
        <f t="shared" si="1366"/>
        <v/>
      </c>
    </row>
    <row r="805" spans="1:54">
      <c r="A805" s="178"/>
      <c r="B805" s="55">
        <v>23</v>
      </c>
      <c r="C805" s="55">
        <v>5</v>
      </c>
      <c r="D805" s="54" t="e">
        <f>VLOOKUP((B805*10)+4,'Llistat de jugadors'!$W$3:$AQ$322,21,0)</f>
        <v>#N/A</v>
      </c>
      <c r="E805" s="13"/>
      <c r="F805" s="13"/>
      <c r="G805" s="13"/>
      <c r="H805" s="55">
        <f t="shared" si="1328"/>
        <v>0</v>
      </c>
      <c r="I805" s="54">
        <f t="shared" si="1329"/>
        <v>0</v>
      </c>
      <c r="J805" s="54">
        <f t="shared" si="1330"/>
        <v>0</v>
      </c>
      <c r="K805" s="54">
        <f t="shared" si="1331"/>
        <v>0</v>
      </c>
      <c r="L805" s="54">
        <f t="shared" si="1332"/>
        <v>0</v>
      </c>
      <c r="M805" s="54">
        <f t="shared" si="1333"/>
        <v>0</v>
      </c>
      <c r="N805" s="54">
        <f t="shared" si="1334"/>
        <v>0</v>
      </c>
      <c r="O805" s="54">
        <f t="shared" si="1335"/>
        <v>0</v>
      </c>
      <c r="P805" s="55">
        <v>23</v>
      </c>
      <c r="Q805" s="54" t="e">
        <f t="shared" si="1336"/>
        <v>#N/A</v>
      </c>
      <c r="R805" s="12"/>
      <c r="S805" s="12"/>
      <c r="T805" s="12"/>
      <c r="U805" s="54">
        <f t="shared" si="1337"/>
        <v>0</v>
      </c>
      <c r="V805" s="54">
        <f t="shared" si="1362"/>
        <v>0</v>
      </c>
      <c r="W805" s="54">
        <f t="shared" si="1360"/>
        <v>0</v>
      </c>
      <c r="X805" s="54">
        <f t="shared" si="1361"/>
        <v>0</v>
      </c>
      <c r="Y805" s="54">
        <f t="shared" si="1338"/>
        <v>0</v>
      </c>
      <c r="Z805" s="54">
        <f t="shared" si="1339"/>
        <v>0</v>
      </c>
      <c r="AA805" s="54">
        <f t="shared" si="1340"/>
        <v>0</v>
      </c>
      <c r="AB805" s="54">
        <f t="shared" si="1341"/>
        <v>0</v>
      </c>
      <c r="AC805" s="55">
        <v>23</v>
      </c>
      <c r="AD805" s="54" t="e">
        <f t="shared" si="1342"/>
        <v>#N/A</v>
      </c>
      <c r="AE805" s="12"/>
      <c r="AF805" s="12"/>
      <c r="AG805" s="12"/>
      <c r="AH805" s="54">
        <f t="shared" si="1343"/>
        <v>0</v>
      </c>
      <c r="AI805" s="54">
        <f t="shared" si="1344"/>
        <v>0</v>
      </c>
      <c r="AJ805" s="54">
        <f t="shared" si="1345"/>
        <v>0</v>
      </c>
      <c r="AK805" s="54">
        <f t="shared" si="1346"/>
        <v>0</v>
      </c>
      <c r="AL805" s="54">
        <f t="shared" si="1347"/>
        <v>0</v>
      </c>
      <c r="AM805" s="54">
        <f t="shared" si="1348"/>
        <v>0</v>
      </c>
      <c r="AN805" s="54">
        <f t="shared" si="1349"/>
        <v>0</v>
      </c>
      <c r="AO805" s="54">
        <f t="shared" si="1350"/>
        <v>0</v>
      </c>
      <c r="AP805" s="54">
        <f t="shared" si="1351"/>
        <v>0</v>
      </c>
      <c r="AQ805" s="54" t="e">
        <f t="shared" si="1352"/>
        <v>#DIV/0!</v>
      </c>
      <c r="AR805" s="58">
        <f t="shared" si="1353"/>
        <v>0</v>
      </c>
      <c r="AS805" s="1">
        <f t="shared" si="1354"/>
        <v>0</v>
      </c>
      <c r="AT805" s="1">
        <f t="shared" si="1355"/>
        <v>0</v>
      </c>
      <c r="AU805" s="1">
        <f t="shared" si="1356"/>
        <v>0</v>
      </c>
      <c r="AV805" s="1">
        <f t="shared" si="1357"/>
        <v>0</v>
      </c>
      <c r="AW805" s="1">
        <f t="shared" si="1358"/>
        <v>0</v>
      </c>
      <c r="AX805" s="1">
        <f t="shared" si="1359"/>
        <v>0</v>
      </c>
      <c r="AY805" s="1" t="str">
        <f t="shared" si="1363"/>
        <v/>
      </c>
      <c r="AZ805" s="1" t="b">
        <f t="shared" si="1364"/>
        <v>1</v>
      </c>
      <c r="BA805" s="1" t="str">
        <f t="shared" si="1365"/>
        <v/>
      </c>
      <c r="BB805" s="1" t="str">
        <f t="shared" si="1366"/>
        <v/>
      </c>
    </row>
    <row r="806" spans="1:54">
      <c r="A806" s="178"/>
      <c r="B806" s="55">
        <v>24</v>
      </c>
      <c r="C806" s="55">
        <v>6</v>
      </c>
      <c r="D806" s="54" t="e">
        <f>VLOOKUP((B806*10)+4,'Llistat de jugadors'!$W$3:$AQ$322,21,0)</f>
        <v>#N/A</v>
      </c>
      <c r="E806" s="13"/>
      <c r="F806" s="13"/>
      <c r="G806" s="13"/>
      <c r="H806" s="55">
        <f t="shared" si="1328"/>
        <v>0</v>
      </c>
      <c r="I806" s="54">
        <f t="shared" si="1329"/>
        <v>0</v>
      </c>
      <c r="J806" s="54">
        <f t="shared" si="1330"/>
        <v>0</v>
      </c>
      <c r="K806" s="54">
        <f t="shared" si="1331"/>
        <v>0</v>
      </c>
      <c r="L806" s="54">
        <f t="shared" si="1332"/>
        <v>0</v>
      </c>
      <c r="M806" s="54">
        <f t="shared" si="1333"/>
        <v>0</v>
      </c>
      <c r="N806" s="54">
        <f t="shared" si="1334"/>
        <v>0</v>
      </c>
      <c r="O806" s="54">
        <f t="shared" si="1335"/>
        <v>0</v>
      </c>
      <c r="P806" s="55">
        <v>24</v>
      </c>
      <c r="Q806" s="54" t="e">
        <f t="shared" si="1336"/>
        <v>#N/A</v>
      </c>
      <c r="R806" s="12"/>
      <c r="S806" s="12"/>
      <c r="T806" s="12"/>
      <c r="U806" s="54">
        <f t="shared" si="1337"/>
        <v>0</v>
      </c>
      <c r="V806" s="54">
        <f t="shared" si="1362"/>
        <v>0</v>
      </c>
      <c r="W806" s="54">
        <f t="shared" si="1360"/>
        <v>0</v>
      </c>
      <c r="X806" s="54">
        <f t="shared" si="1361"/>
        <v>0</v>
      </c>
      <c r="Y806" s="54">
        <f t="shared" si="1338"/>
        <v>0</v>
      </c>
      <c r="Z806" s="54">
        <f t="shared" si="1339"/>
        <v>0</v>
      </c>
      <c r="AA806" s="54">
        <f t="shared" si="1340"/>
        <v>0</v>
      </c>
      <c r="AB806" s="54">
        <f t="shared" si="1341"/>
        <v>0</v>
      </c>
      <c r="AC806" s="55">
        <v>24</v>
      </c>
      <c r="AD806" s="54" t="e">
        <f t="shared" si="1342"/>
        <v>#N/A</v>
      </c>
      <c r="AE806" s="12"/>
      <c r="AF806" s="12"/>
      <c r="AG806" s="12"/>
      <c r="AH806" s="54">
        <f t="shared" si="1343"/>
        <v>0</v>
      </c>
      <c r="AI806" s="54">
        <f t="shared" si="1344"/>
        <v>0</v>
      </c>
      <c r="AJ806" s="54">
        <f t="shared" si="1345"/>
        <v>0</v>
      </c>
      <c r="AK806" s="54">
        <f t="shared" si="1346"/>
        <v>0</v>
      </c>
      <c r="AL806" s="54">
        <f t="shared" si="1347"/>
        <v>0</v>
      </c>
      <c r="AM806" s="54">
        <f t="shared" si="1348"/>
        <v>0</v>
      </c>
      <c r="AN806" s="54">
        <f t="shared" si="1349"/>
        <v>0</v>
      </c>
      <c r="AO806" s="54">
        <f t="shared" si="1350"/>
        <v>0</v>
      </c>
      <c r="AP806" s="54">
        <f t="shared" si="1351"/>
        <v>0</v>
      </c>
      <c r="AQ806" s="54" t="e">
        <f t="shared" si="1352"/>
        <v>#DIV/0!</v>
      </c>
      <c r="AR806" s="58">
        <f t="shared" si="1353"/>
        <v>0</v>
      </c>
      <c r="AS806" s="1">
        <f t="shared" si="1354"/>
        <v>0</v>
      </c>
      <c r="AT806" s="1">
        <f t="shared" si="1355"/>
        <v>0</v>
      </c>
      <c r="AU806" s="1">
        <f t="shared" si="1356"/>
        <v>0</v>
      </c>
      <c r="AV806" s="1">
        <f t="shared" si="1357"/>
        <v>0</v>
      </c>
      <c r="AW806" s="1">
        <f t="shared" si="1358"/>
        <v>0</v>
      </c>
      <c r="AX806" s="1">
        <f t="shared" si="1359"/>
        <v>0</v>
      </c>
      <c r="AY806" s="1" t="str">
        <f t="shared" si="1363"/>
        <v/>
      </c>
      <c r="AZ806" s="1" t="b">
        <f t="shared" si="1364"/>
        <v>1</v>
      </c>
      <c r="BA806" s="1" t="str">
        <f t="shared" si="1365"/>
        <v/>
      </c>
      <c r="BB806" s="1" t="str">
        <f t="shared" si="1366"/>
        <v/>
      </c>
    </row>
    <row r="807" spans="1:54">
      <c r="A807" s="178"/>
      <c r="B807" s="55">
        <v>25</v>
      </c>
      <c r="C807" s="55">
        <v>7</v>
      </c>
      <c r="D807" s="54" t="e">
        <f>VLOOKUP((B807*10)+4,'Llistat de jugadors'!$W$3:$AQ$322,21,0)</f>
        <v>#N/A</v>
      </c>
      <c r="E807" s="13"/>
      <c r="F807" s="13"/>
      <c r="G807" s="13"/>
      <c r="H807" s="55">
        <f t="shared" si="1328"/>
        <v>0</v>
      </c>
      <c r="I807" s="54">
        <f t="shared" si="1329"/>
        <v>0</v>
      </c>
      <c r="J807" s="54">
        <f t="shared" si="1330"/>
        <v>0</v>
      </c>
      <c r="K807" s="54">
        <f t="shared" si="1331"/>
        <v>0</v>
      </c>
      <c r="L807" s="54">
        <f t="shared" si="1332"/>
        <v>0</v>
      </c>
      <c r="M807" s="54">
        <f t="shared" si="1333"/>
        <v>0</v>
      </c>
      <c r="N807" s="54">
        <f t="shared" si="1334"/>
        <v>0</v>
      </c>
      <c r="O807" s="54">
        <f t="shared" si="1335"/>
        <v>0</v>
      </c>
      <c r="P807" s="55">
        <v>25</v>
      </c>
      <c r="Q807" s="54" t="e">
        <f t="shared" si="1336"/>
        <v>#N/A</v>
      </c>
      <c r="R807" s="12"/>
      <c r="S807" s="12"/>
      <c r="T807" s="12"/>
      <c r="U807" s="54">
        <f t="shared" si="1337"/>
        <v>0</v>
      </c>
      <c r="V807" s="54">
        <f t="shared" si="1362"/>
        <v>0</v>
      </c>
      <c r="W807" s="54">
        <f t="shared" si="1360"/>
        <v>0</v>
      </c>
      <c r="X807" s="54">
        <f t="shared" si="1361"/>
        <v>0</v>
      </c>
      <c r="Y807" s="54">
        <f t="shared" si="1338"/>
        <v>0</v>
      </c>
      <c r="Z807" s="54">
        <f t="shared" si="1339"/>
        <v>0</v>
      </c>
      <c r="AA807" s="54">
        <f t="shared" si="1340"/>
        <v>0</v>
      </c>
      <c r="AB807" s="54">
        <f t="shared" si="1341"/>
        <v>0</v>
      </c>
      <c r="AC807" s="55">
        <v>25</v>
      </c>
      <c r="AD807" s="54" t="e">
        <f t="shared" si="1342"/>
        <v>#N/A</v>
      </c>
      <c r="AE807" s="12"/>
      <c r="AF807" s="12"/>
      <c r="AG807" s="12"/>
      <c r="AH807" s="54">
        <f t="shared" si="1343"/>
        <v>0</v>
      </c>
      <c r="AI807" s="54">
        <f t="shared" si="1344"/>
        <v>0</v>
      </c>
      <c r="AJ807" s="54">
        <f t="shared" si="1345"/>
        <v>0</v>
      </c>
      <c r="AK807" s="54">
        <f t="shared" si="1346"/>
        <v>0</v>
      </c>
      <c r="AL807" s="54">
        <f t="shared" si="1347"/>
        <v>0</v>
      </c>
      <c r="AM807" s="54">
        <f t="shared" si="1348"/>
        <v>0</v>
      </c>
      <c r="AN807" s="54">
        <f t="shared" si="1349"/>
        <v>0</v>
      </c>
      <c r="AO807" s="54">
        <f t="shared" si="1350"/>
        <v>0</v>
      </c>
      <c r="AP807" s="54">
        <f t="shared" si="1351"/>
        <v>0</v>
      </c>
      <c r="AQ807" s="54" t="e">
        <f t="shared" si="1352"/>
        <v>#DIV/0!</v>
      </c>
      <c r="AR807" s="58">
        <f t="shared" si="1353"/>
        <v>0</v>
      </c>
      <c r="AS807" s="1">
        <f t="shared" si="1354"/>
        <v>0</v>
      </c>
      <c r="AT807" s="1">
        <f t="shared" si="1355"/>
        <v>0</v>
      </c>
      <c r="AU807" s="1">
        <f t="shared" si="1356"/>
        <v>0</v>
      </c>
      <c r="AV807" s="1">
        <f t="shared" si="1357"/>
        <v>0</v>
      </c>
      <c r="AW807" s="1">
        <f t="shared" si="1358"/>
        <v>0</v>
      </c>
      <c r="AX807" s="1">
        <f t="shared" si="1359"/>
        <v>0</v>
      </c>
      <c r="AY807" s="1" t="str">
        <f t="shared" si="1363"/>
        <v/>
      </c>
      <c r="AZ807" s="1" t="b">
        <f t="shared" si="1364"/>
        <v>1</v>
      </c>
      <c r="BA807" s="1" t="str">
        <f t="shared" si="1365"/>
        <v/>
      </c>
      <c r="BB807" s="1" t="str">
        <f t="shared" si="1366"/>
        <v/>
      </c>
    </row>
    <row r="808" spans="1:54">
      <c r="A808" s="178"/>
      <c r="B808" s="55">
        <v>26</v>
      </c>
      <c r="C808" s="55">
        <v>8</v>
      </c>
      <c r="D808" s="54" t="e">
        <f>VLOOKUP((B808*10)+4,'Llistat de jugadors'!$W$3:$AQ$322,21,0)</f>
        <v>#N/A</v>
      </c>
      <c r="E808" s="13"/>
      <c r="F808" s="13"/>
      <c r="G808" s="13"/>
      <c r="H808" s="55">
        <f t="shared" si="1328"/>
        <v>0</v>
      </c>
      <c r="I808" s="54">
        <f t="shared" si="1329"/>
        <v>0</v>
      </c>
      <c r="J808" s="54">
        <f t="shared" si="1330"/>
        <v>0</v>
      </c>
      <c r="K808" s="54">
        <f t="shared" si="1331"/>
        <v>0</v>
      </c>
      <c r="L808" s="54">
        <f t="shared" si="1332"/>
        <v>0</v>
      </c>
      <c r="M808" s="54">
        <f t="shared" si="1333"/>
        <v>0</v>
      </c>
      <c r="N808" s="54">
        <f t="shared" si="1334"/>
        <v>0</v>
      </c>
      <c r="O808" s="54">
        <f t="shared" si="1335"/>
        <v>0</v>
      </c>
      <c r="P808" s="55">
        <v>26</v>
      </c>
      <c r="Q808" s="54" t="e">
        <f t="shared" si="1336"/>
        <v>#N/A</v>
      </c>
      <c r="R808" s="12"/>
      <c r="S808" s="12"/>
      <c r="T808" s="12"/>
      <c r="U808" s="54">
        <f t="shared" si="1337"/>
        <v>0</v>
      </c>
      <c r="V808" s="54">
        <f t="shared" si="1362"/>
        <v>0</v>
      </c>
      <c r="W808" s="54">
        <f t="shared" si="1360"/>
        <v>0</v>
      </c>
      <c r="X808" s="54">
        <f t="shared" si="1361"/>
        <v>0</v>
      </c>
      <c r="Y808" s="54">
        <f t="shared" si="1338"/>
        <v>0</v>
      </c>
      <c r="Z808" s="54">
        <f t="shared" si="1339"/>
        <v>0</v>
      </c>
      <c r="AA808" s="54">
        <f t="shared" si="1340"/>
        <v>0</v>
      </c>
      <c r="AB808" s="54">
        <f t="shared" si="1341"/>
        <v>0</v>
      </c>
      <c r="AC808" s="55">
        <v>26</v>
      </c>
      <c r="AD808" s="54" t="e">
        <f t="shared" si="1342"/>
        <v>#N/A</v>
      </c>
      <c r="AE808" s="12"/>
      <c r="AF808" s="12"/>
      <c r="AG808" s="12"/>
      <c r="AH808" s="54">
        <f t="shared" si="1343"/>
        <v>0</v>
      </c>
      <c r="AI808" s="54">
        <f t="shared" si="1344"/>
        <v>0</v>
      </c>
      <c r="AJ808" s="54">
        <f t="shared" si="1345"/>
        <v>0</v>
      </c>
      <c r="AK808" s="54">
        <f t="shared" si="1346"/>
        <v>0</v>
      </c>
      <c r="AL808" s="54">
        <f t="shared" si="1347"/>
        <v>0</v>
      </c>
      <c r="AM808" s="54">
        <f t="shared" si="1348"/>
        <v>0</v>
      </c>
      <c r="AN808" s="54">
        <f t="shared" si="1349"/>
        <v>0</v>
      </c>
      <c r="AO808" s="54">
        <f t="shared" si="1350"/>
        <v>0</v>
      </c>
      <c r="AP808" s="54">
        <f t="shared" si="1351"/>
        <v>0</v>
      </c>
      <c r="AQ808" s="54" t="e">
        <f t="shared" si="1352"/>
        <v>#DIV/0!</v>
      </c>
      <c r="AR808" s="58">
        <f t="shared" si="1353"/>
        <v>0</v>
      </c>
      <c r="AS808" s="1">
        <f t="shared" si="1354"/>
        <v>0</v>
      </c>
      <c r="AT808" s="1">
        <f t="shared" si="1355"/>
        <v>0</v>
      </c>
      <c r="AU808" s="1">
        <f t="shared" si="1356"/>
        <v>0</v>
      </c>
      <c r="AV808" s="1">
        <f t="shared" si="1357"/>
        <v>0</v>
      </c>
      <c r="AW808" s="1">
        <f t="shared" si="1358"/>
        <v>0</v>
      </c>
      <c r="AX808" s="1">
        <f t="shared" si="1359"/>
        <v>0</v>
      </c>
      <c r="AY808" s="1" t="str">
        <f t="shared" si="1363"/>
        <v/>
      </c>
      <c r="AZ808" s="1" t="b">
        <f t="shared" si="1364"/>
        <v>1</v>
      </c>
      <c r="BA808" s="1" t="str">
        <f t="shared" si="1365"/>
        <v/>
      </c>
      <c r="BB808" s="1" t="str">
        <f t="shared" si="1366"/>
        <v/>
      </c>
    </row>
    <row r="809" spans="1:54" ht="12.75" customHeight="1">
      <c r="A809" s="178"/>
      <c r="B809" s="55">
        <v>27</v>
      </c>
      <c r="C809" s="55">
        <v>9</v>
      </c>
      <c r="D809" s="54" t="e">
        <f>VLOOKUP((B809*10)+4,'Llistat de jugadors'!$W$3:$AQ$322,21,0)</f>
        <v>#N/A</v>
      </c>
      <c r="E809" s="13"/>
      <c r="F809" s="13"/>
      <c r="G809" s="13"/>
      <c r="H809" s="55">
        <f t="shared" si="1328"/>
        <v>0</v>
      </c>
      <c r="I809" s="54">
        <f t="shared" si="1329"/>
        <v>0</v>
      </c>
      <c r="J809" s="54">
        <f t="shared" si="1330"/>
        <v>0</v>
      </c>
      <c r="K809" s="54">
        <f t="shared" si="1331"/>
        <v>0</v>
      </c>
      <c r="L809" s="54">
        <f t="shared" si="1332"/>
        <v>0</v>
      </c>
      <c r="M809" s="54">
        <f t="shared" si="1333"/>
        <v>0</v>
      </c>
      <c r="N809" s="54">
        <f t="shared" si="1334"/>
        <v>0</v>
      </c>
      <c r="O809" s="54">
        <f t="shared" si="1335"/>
        <v>0</v>
      </c>
      <c r="P809" s="55">
        <v>27</v>
      </c>
      <c r="Q809" s="54" t="e">
        <f t="shared" si="1336"/>
        <v>#N/A</v>
      </c>
      <c r="R809" s="12"/>
      <c r="S809" s="12"/>
      <c r="T809" s="12"/>
      <c r="U809" s="54">
        <f t="shared" si="1337"/>
        <v>0</v>
      </c>
      <c r="V809" s="54">
        <f t="shared" si="1362"/>
        <v>0</v>
      </c>
      <c r="W809" s="54">
        <f t="shared" si="1360"/>
        <v>0</v>
      </c>
      <c r="X809" s="54">
        <f t="shared" si="1361"/>
        <v>0</v>
      </c>
      <c r="Y809" s="54">
        <f t="shared" si="1338"/>
        <v>0</v>
      </c>
      <c r="Z809" s="54">
        <f t="shared" si="1339"/>
        <v>0</v>
      </c>
      <c r="AA809" s="54">
        <f t="shared" si="1340"/>
        <v>0</v>
      </c>
      <c r="AB809" s="54">
        <f t="shared" si="1341"/>
        <v>0</v>
      </c>
      <c r="AC809" s="55">
        <v>27</v>
      </c>
      <c r="AD809" s="54" t="e">
        <f t="shared" si="1342"/>
        <v>#N/A</v>
      </c>
      <c r="AE809" s="12"/>
      <c r="AF809" s="12"/>
      <c r="AG809" s="12"/>
      <c r="AH809" s="54">
        <f t="shared" si="1343"/>
        <v>0</v>
      </c>
      <c r="AI809" s="54">
        <f t="shared" si="1344"/>
        <v>0</v>
      </c>
      <c r="AJ809" s="54">
        <f t="shared" si="1345"/>
        <v>0</v>
      </c>
      <c r="AK809" s="54">
        <f t="shared" si="1346"/>
        <v>0</v>
      </c>
      <c r="AL809" s="54">
        <f t="shared" si="1347"/>
        <v>0</v>
      </c>
      <c r="AM809" s="54">
        <f t="shared" si="1348"/>
        <v>0</v>
      </c>
      <c r="AN809" s="54">
        <f t="shared" si="1349"/>
        <v>0</v>
      </c>
      <c r="AO809" s="54">
        <f t="shared" si="1350"/>
        <v>0</v>
      </c>
      <c r="AP809" s="54">
        <f t="shared" si="1351"/>
        <v>0</v>
      </c>
      <c r="AQ809" s="54" t="e">
        <f t="shared" si="1352"/>
        <v>#DIV/0!</v>
      </c>
      <c r="AR809" s="58">
        <f t="shared" si="1353"/>
        <v>0</v>
      </c>
      <c r="AS809" s="1">
        <f t="shared" si="1354"/>
        <v>0</v>
      </c>
      <c r="AT809" s="1">
        <f t="shared" si="1355"/>
        <v>0</v>
      </c>
      <c r="AU809" s="1">
        <f t="shared" si="1356"/>
        <v>0</v>
      </c>
      <c r="AV809" s="1">
        <f t="shared" si="1357"/>
        <v>0</v>
      </c>
      <c r="AW809" s="1">
        <f t="shared" si="1358"/>
        <v>0</v>
      </c>
      <c r="AX809" s="1">
        <f t="shared" si="1359"/>
        <v>0</v>
      </c>
      <c r="AY809" s="1" t="str">
        <f t="shared" si="1363"/>
        <v/>
      </c>
      <c r="AZ809" s="1" t="b">
        <f t="shared" si="1364"/>
        <v>1</v>
      </c>
      <c r="BA809" s="1" t="str">
        <f t="shared" si="1365"/>
        <v/>
      </c>
      <c r="BB809" s="1" t="str">
        <f t="shared" si="1366"/>
        <v/>
      </c>
    </row>
    <row r="810" spans="1:54" ht="12.75" customHeight="1">
      <c r="A810" s="178"/>
      <c r="B810" s="55">
        <v>28</v>
      </c>
      <c r="C810" s="55">
        <v>10</v>
      </c>
      <c r="D810" s="54" t="e">
        <f>VLOOKUP((B810*10)+4,'Llistat de jugadors'!$W$3:$AQ$322,21,0)</f>
        <v>#N/A</v>
      </c>
      <c r="E810" s="13"/>
      <c r="F810" s="13"/>
      <c r="G810" s="13"/>
      <c r="H810" s="55">
        <f t="shared" si="1328"/>
        <v>0</v>
      </c>
      <c r="I810" s="54">
        <f t="shared" si="1329"/>
        <v>0</v>
      </c>
      <c r="J810" s="54">
        <f t="shared" si="1330"/>
        <v>0</v>
      </c>
      <c r="K810" s="54">
        <f t="shared" si="1331"/>
        <v>0</v>
      </c>
      <c r="L810" s="54">
        <f t="shared" si="1332"/>
        <v>0</v>
      </c>
      <c r="M810" s="54">
        <f t="shared" si="1333"/>
        <v>0</v>
      </c>
      <c r="N810" s="54">
        <f t="shared" si="1334"/>
        <v>0</v>
      </c>
      <c r="O810" s="54">
        <f t="shared" si="1335"/>
        <v>0</v>
      </c>
      <c r="P810" s="55">
        <v>28</v>
      </c>
      <c r="Q810" s="54" t="e">
        <f t="shared" si="1336"/>
        <v>#N/A</v>
      </c>
      <c r="R810" s="12"/>
      <c r="S810" s="12"/>
      <c r="T810" s="12"/>
      <c r="U810" s="54">
        <f t="shared" si="1337"/>
        <v>0</v>
      </c>
      <c r="V810" s="54">
        <f t="shared" si="1362"/>
        <v>0</v>
      </c>
      <c r="W810" s="54">
        <f t="shared" si="1360"/>
        <v>0</v>
      </c>
      <c r="X810" s="54">
        <f t="shared" si="1361"/>
        <v>0</v>
      </c>
      <c r="Y810" s="54">
        <f t="shared" si="1338"/>
        <v>0</v>
      </c>
      <c r="Z810" s="54">
        <f t="shared" si="1339"/>
        <v>0</v>
      </c>
      <c r="AA810" s="54">
        <f t="shared" si="1340"/>
        <v>0</v>
      </c>
      <c r="AB810" s="54">
        <f t="shared" si="1341"/>
        <v>0</v>
      </c>
      <c r="AC810" s="55">
        <v>28</v>
      </c>
      <c r="AD810" s="54" t="e">
        <f t="shared" si="1342"/>
        <v>#N/A</v>
      </c>
      <c r="AE810" s="12"/>
      <c r="AF810" s="12"/>
      <c r="AG810" s="12"/>
      <c r="AH810" s="54">
        <f t="shared" si="1343"/>
        <v>0</v>
      </c>
      <c r="AI810" s="54">
        <f t="shared" si="1344"/>
        <v>0</v>
      </c>
      <c r="AJ810" s="54">
        <f t="shared" si="1345"/>
        <v>0</v>
      </c>
      <c r="AK810" s="54">
        <f t="shared" si="1346"/>
        <v>0</v>
      </c>
      <c r="AL810" s="54">
        <f t="shared" si="1347"/>
        <v>0</v>
      </c>
      <c r="AM810" s="54">
        <f t="shared" si="1348"/>
        <v>0</v>
      </c>
      <c r="AN810" s="54">
        <f t="shared" si="1349"/>
        <v>0</v>
      </c>
      <c r="AO810" s="54">
        <f t="shared" si="1350"/>
        <v>0</v>
      </c>
      <c r="AP810" s="54">
        <f t="shared" si="1351"/>
        <v>0</v>
      </c>
      <c r="AQ810" s="54" t="e">
        <f t="shared" si="1352"/>
        <v>#DIV/0!</v>
      </c>
      <c r="AR810" s="58">
        <f t="shared" si="1353"/>
        <v>0</v>
      </c>
      <c r="AS810" s="1">
        <f t="shared" si="1354"/>
        <v>0</v>
      </c>
      <c r="AT810" s="1">
        <f t="shared" si="1355"/>
        <v>0</v>
      </c>
      <c r="AU810" s="1">
        <f t="shared" si="1356"/>
        <v>0</v>
      </c>
      <c r="AV810" s="1">
        <f t="shared" si="1357"/>
        <v>0</v>
      </c>
      <c r="AW810" s="1">
        <f t="shared" si="1358"/>
        <v>0</v>
      </c>
      <c r="AX810" s="1">
        <f t="shared" si="1359"/>
        <v>0</v>
      </c>
      <c r="AY810" s="1" t="str">
        <f t="shared" si="1363"/>
        <v/>
      </c>
      <c r="AZ810" s="1" t="b">
        <f t="shared" si="1364"/>
        <v>1</v>
      </c>
      <c r="BA810" s="1" t="str">
        <f t="shared" si="1365"/>
        <v/>
      </c>
      <c r="BB810" s="1" t="str">
        <f t="shared" si="1366"/>
        <v/>
      </c>
    </row>
    <row r="811" spans="1:54" ht="12.75" customHeight="1">
      <c r="A811" s="178"/>
      <c r="B811" s="55">
        <v>29</v>
      </c>
      <c r="C811" s="55">
        <v>11</v>
      </c>
      <c r="D811" s="54" t="e">
        <f>VLOOKUP((B811*10)+4,'Llistat de jugadors'!$W$3:$AQ$322,21,0)</f>
        <v>#N/A</v>
      </c>
      <c r="E811" s="13"/>
      <c r="F811" s="13"/>
      <c r="G811" s="13"/>
      <c r="H811" s="55">
        <f t="shared" si="1328"/>
        <v>0</v>
      </c>
      <c r="I811" s="54">
        <f t="shared" si="1329"/>
        <v>0</v>
      </c>
      <c r="J811" s="54">
        <f t="shared" si="1330"/>
        <v>0</v>
      </c>
      <c r="K811" s="54">
        <f t="shared" si="1331"/>
        <v>0</v>
      </c>
      <c r="L811" s="54">
        <f t="shared" si="1332"/>
        <v>0</v>
      </c>
      <c r="M811" s="54">
        <f t="shared" si="1333"/>
        <v>0</v>
      </c>
      <c r="N811" s="54">
        <f t="shared" si="1334"/>
        <v>0</v>
      </c>
      <c r="O811" s="54">
        <f t="shared" si="1335"/>
        <v>0</v>
      </c>
      <c r="P811" s="55">
        <v>29</v>
      </c>
      <c r="Q811" s="54" t="e">
        <f t="shared" si="1336"/>
        <v>#N/A</v>
      </c>
      <c r="R811" s="12"/>
      <c r="S811" s="12"/>
      <c r="T811" s="12"/>
      <c r="U811" s="54">
        <f t="shared" si="1337"/>
        <v>0</v>
      </c>
      <c r="V811" s="54">
        <f t="shared" si="1362"/>
        <v>0</v>
      </c>
      <c r="W811" s="54">
        <f t="shared" si="1360"/>
        <v>0</v>
      </c>
      <c r="X811" s="54">
        <f t="shared" si="1361"/>
        <v>0</v>
      </c>
      <c r="Y811" s="54">
        <f t="shared" si="1338"/>
        <v>0</v>
      </c>
      <c r="Z811" s="54">
        <f t="shared" si="1339"/>
        <v>0</v>
      </c>
      <c r="AA811" s="54">
        <f t="shared" si="1340"/>
        <v>0</v>
      </c>
      <c r="AB811" s="54">
        <f t="shared" si="1341"/>
        <v>0</v>
      </c>
      <c r="AC811" s="55">
        <v>29</v>
      </c>
      <c r="AD811" s="54" t="e">
        <f t="shared" si="1342"/>
        <v>#N/A</v>
      </c>
      <c r="AE811" s="12"/>
      <c r="AF811" s="12"/>
      <c r="AG811" s="12"/>
      <c r="AH811" s="54">
        <f t="shared" si="1343"/>
        <v>0</v>
      </c>
      <c r="AI811" s="54">
        <f t="shared" si="1344"/>
        <v>0</v>
      </c>
      <c r="AJ811" s="54">
        <f t="shared" si="1345"/>
        <v>0</v>
      </c>
      <c r="AK811" s="54">
        <f t="shared" si="1346"/>
        <v>0</v>
      </c>
      <c r="AL811" s="54">
        <f t="shared" si="1347"/>
        <v>0</v>
      </c>
      <c r="AM811" s="54">
        <f t="shared" si="1348"/>
        <v>0</v>
      </c>
      <c r="AN811" s="54">
        <f t="shared" si="1349"/>
        <v>0</v>
      </c>
      <c r="AO811" s="54">
        <f t="shared" si="1350"/>
        <v>0</v>
      </c>
      <c r="AP811" s="54">
        <f t="shared" si="1351"/>
        <v>0</v>
      </c>
      <c r="AQ811" s="54" t="e">
        <f t="shared" si="1352"/>
        <v>#DIV/0!</v>
      </c>
      <c r="AR811" s="58">
        <f t="shared" si="1353"/>
        <v>0</v>
      </c>
      <c r="AS811" s="1">
        <f t="shared" si="1354"/>
        <v>0</v>
      </c>
      <c r="AT811" s="1">
        <f t="shared" si="1355"/>
        <v>0</v>
      </c>
      <c r="AU811" s="1">
        <f t="shared" si="1356"/>
        <v>0</v>
      </c>
      <c r="AV811" s="1">
        <f t="shared" si="1357"/>
        <v>0</v>
      </c>
      <c r="AW811" s="1">
        <f t="shared" si="1358"/>
        <v>0</v>
      </c>
      <c r="AX811" s="1">
        <f t="shared" si="1359"/>
        <v>0</v>
      </c>
      <c r="AY811" s="1" t="str">
        <f t="shared" si="1363"/>
        <v/>
      </c>
      <c r="AZ811" s="1" t="b">
        <f t="shared" si="1364"/>
        <v>1</v>
      </c>
      <c r="BA811" s="1" t="str">
        <f t="shared" si="1365"/>
        <v/>
      </c>
      <c r="BB811" s="1" t="str">
        <f t="shared" si="1366"/>
        <v/>
      </c>
    </row>
    <row r="812" spans="1:54" ht="12.75" customHeight="1">
      <c r="A812" s="178"/>
      <c r="B812" s="55">
        <v>30</v>
      </c>
      <c r="C812" s="55">
        <v>12</v>
      </c>
      <c r="D812" s="54" t="e">
        <f>VLOOKUP((B812*10)+4,'Llistat de jugadors'!$W$3:$AQ$322,21,0)</f>
        <v>#N/A</v>
      </c>
      <c r="E812" s="13"/>
      <c r="F812" s="13"/>
      <c r="G812" s="13"/>
      <c r="H812" s="55">
        <f t="shared" si="1328"/>
        <v>0</v>
      </c>
      <c r="I812" s="54">
        <f t="shared" si="1329"/>
        <v>0</v>
      </c>
      <c r="J812" s="54">
        <f t="shared" si="1330"/>
        <v>0</v>
      </c>
      <c r="K812" s="54">
        <f t="shared" si="1331"/>
        <v>0</v>
      </c>
      <c r="L812" s="54">
        <f t="shared" si="1332"/>
        <v>0</v>
      </c>
      <c r="M812" s="54">
        <f t="shared" si="1333"/>
        <v>0</v>
      </c>
      <c r="N812" s="54">
        <f t="shared" si="1334"/>
        <v>0</v>
      </c>
      <c r="O812" s="54">
        <f t="shared" si="1335"/>
        <v>0</v>
      </c>
      <c r="P812" s="55">
        <v>30</v>
      </c>
      <c r="Q812" s="54" t="e">
        <f t="shared" si="1336"/>
        <v>#N/A</v>
      </c>
      <c r="R812" s="12"/>
      <c r="S812" s="12"/>
      <c r="T812" s="12"/>
      <c r="U812" s="54">
        <f t="shared" si="1337"/>
        <v>0</v>
      </c>
      <c r="V812" s="54">
        <f t="shared" si="1362"/>
        <v>0</v>
      </c>
      <c r="W812" s="54">
        <f t="shared" si="1360"/>
        <v>0</v>
      </c>
      <c r="X812" s="54">
        <f t="shared" si="1361"/>
        <v>0</v>
      </c>
      <c r="Y812" s="54">
        <f t="shared" si="1338"/>
        <v>0</v>
      </c>
      <c r="Z812" s="54">
        <f t="shared" si="1339"/>
        <v>0</v>
      </c>
      <c r="AA812" s="54">
        <f t="shared" si="1340"/>
        <v>0</v>
      </c>
      <c r="AB812" s="54">
        <f t="shared" si="1341"/>
        <v>0</v>
      </c>
      <c r="AC812" s="55">
        <v>30</v>
      </c>
      <c r="AD812" s="54" t="e">
        <f t="shared" si="1342"/>
        <v>#N/A</v>
      </c>
      <c r="AE812" s="12"/>
      <c r="AF812" s="12"/>
      <c r="AG812" s="12"/>
      <c r="AH812" s="54">
        <f t="shared" si="1343"/>
        <v>0</v>
      </c>
      <c r="AI812" s="54">
        <f t="shared" si="1344"/>
        <v>0</v>
      </c>
      <c r="AJ812" s="54">
        <f t="shared" si="1345"/>
        <v>0</v>
      </c>
      <c r="AK812" s="54">
        <f t="shared" si="1346"/>
        <v>0</v>
      </c>
      <c r="AL812" s="54">
        <f t="shared" si="1347"/>
        <v>0</v>
      </c>
      <c r="AM812" s="54">
        <f t="shared" si="1348"/>
        <v>0</v>
      </c>
      <c r="AN812" s="54">
        <f t="shared" si="1349"/>
        <v>0</v>
      </c>
      <c r="AO812" s="54">
        <f t="shared" si="1350"/>
        <v>0</v>
      </c>
      <c r="AP812" s="54">
        <f t="shared" si="1351"/>
        <v>0</v>
      </c>
      <c r="AQ812" s="54" t="e">
        <f t="shared" si="1352"/>
        <v>#DIV/0!</v>
      </c>
      <c r="AR812" s="58">
        <f t="shared" si="1353"/>
        <v>0</v>
      </c>
      <c r="AS812" s="1">
        <f t="shared" si="1354"/>
        <v>0</v>
      </c>
      <c r="AT812" s="1">
        <f t="shared" si="1355"/>
        <v>0</v>
      </c>
      <c r="AU812" s="1">
        <f t="shared" si="1356"/>
        <v>0</v>
      </c>
      <c r="AV812" s="1">
        <f t="shared" si="1357"/>
        <v>0</v>
      </c>
      <c r="AW812" s="1">
        <f t="shared" si="1358"/>
        <v>0</v>
      </c>
      <c r="AX812" s="1">
        <f t="shared" si="1359"/>
        <v>0</v>
      </c>
      <c r="AY812" s="1" t="str">
        <f t="shared" si="1363"/>
        <v/>
      </c>
      <c r="AZ812" s="1" t="b">
        <f t="shared" si="1364"/>
        <v>1</v>
      </c>
      <c r="BA812" s="1" t="str">
        <f t="shared" si="1365"/>
        <v/>
      </c>
      <c r="BB812" s="1" t="str">
        <f t="shared" si="1366"/>
        <v/>
      </c>
    </row>
    <row r="813" spans="1:54" ht="12.75" customHeight="1">
      <c r="A813" s="178"/>
      <c r="B813" s="55">
        <v>31</v>
      </c>
      <c r="C813" s="55">
        <v>13</v>
      </c>
      <c r="D813" s="54" t="e">
        <f>VLOOKUP((B813*10)+4,'Llistat de jugadors'!$W$3:$AQ$322,21,0)</f>
        <v>#N/A</v>
      </c>
      <c r="E813" s="13"/>
      <c r="F813" s="13"/>
      <c r="G813" s="13"/>
      <c r="H813" s="55">
        <f t="shared" ref="H813:H822" si="1367">E813+F813+G813</f>
        <v>0</v>
      </c>
      <c r="I813" s="54">
        <f t="shared" ref="I813:I822" si="1368">COUNTIF(E813:G813,10)</f>
        <v>0</v>
      </c>
      <c r="J813" s="54">
        <f t="shared" ref="J813:J822" si="1369">COUNTIF(E813:G813,6)</f>
        <v>0</v>
      </c>
      <c r="K813" s="54">
        <f t="shared" ref="K813:K822" si="1370">COUNTIF(E813:G813,4)</f>
        <v>0</v>
      </c>
      <c r="L813" s="54">
        <f t="shared" ref="L813:L822" si="1371">COUNTIF(E813:G813,3)</f>
        <v>0</v>
      </c>
      <c r="M813" s="54">
        <f t="shared" ref="M813:M822" si="1372">COUNTIF(E813:G813,2)</f>
        <v>0</v>
      </c>
      <c r="N813" s="54">
        <f t="shared" ref="N813:N822" si="1373">COUNTIF(E813:G813,1)</f>
        <v>0</v>
      </c>
      <c r="O813" s="54">
        <f t="shared" ref="O813:O822" si="1374">COUNTIF(E813:G813,0)</f>
        <v>0</v>
      </c>
      <c r="P813" s="55">
        <v>31</v>
      </c>
      <c r="Q813" s="54" t="e">
        <f t="shared" ref="Q813:Q822" si="1375">D813</f>
        <v>#N/A</v>
      </c>
      <c r="R813" s="12"/>
      <c r="S813" s="12"/>
      <c r="T813" s="12"/>
      <c r="U813" s="54">
        <f t="shared" ref="U813:U822" si="1376">R813+S813+T813</f>
        <v>0</v>
      </c>
      <c r="V813" s="54">
        <f t="shared" ref="V813:V822" si="1377">COUNTIF(R813:T813,10)</f>
        <v>0</v>
      </c>
      <c r="W813" s="54">
        <f t="shared" ref="W813:W822" si="1378">COUNTIF(R813:T813,6)</f>
        <v>0</v>
      </c>
      <c r="X813" s="54">
        <f t="shared" ref="X813:X822" si="1379">COUNTIF(R813:T813,4)</f>
        <v>0</v>
      </c>
      <c r="Y813" s="54">
        <f t="shared" ref="Y813:Y822" si="1380">COUNTIF(R813:T813,3)</f>
        <v>0</v>
      </c>
      <c r="Z813" s="54">
        <f t="shared" ref="Z813:Z822" si="1381">COUNTIF(R813:T813,2)</f>
        <v>0</v>
      </c>
      <c r="AA813" s="54">
        <f t="shared" ref="AA813:AA822" si="1382">COUNTIF(R813:T813,1)</f>
        <v>0</v>
      </c>
      <c r="AB813" s="54">
        <f t="shared" ref="AB813:AB822" si="1383">COUNTIF(R813:T813,0)</f>
        <v>0</v>
      </c>
      <c r="AC813" s="55">
        <v>31</v>
      </c>
      <c r="AD813" s="54" t="e">
        <f t="shared" si="1342"/>
        <v>#N/A</v>
      </c>
      <c r="AE813" s="12"/>
      <c r="AF813" s="12"/>
      <c r="AG813" s="12"/>
      <c r="AH813" s="54">
        <f t="shared" ref="AH813:AH822" si="1384">AE813+AF813+AG813</f>
        <v>0</v>
      </c>
      <c r="AI813" s="54">
        <f t="shared" ref="AI813:AI822" si="1385">COUNTIF(AE813:AG813,10)</f>
        <v>0</v>
      </c>
      <c r="AJ813" s="54">
        <f t="shared" ref="AJ813:AJ822" si="1386">COUNTIF(AE813:AG813,6)</f>
        <v>0</v>
      </c>
      <c r="AK813" s="54">
        <f t="shared" ref="AK813:AK822" si="1387">COUNTIF(AE813:AG813,4)</f>
        <v>0</v>
      </c>
      <c r="AL813" s="54">
        <f t="shared" ref="AL813:AL822" si="1388">COUNTIF(AE813:AG813,3)</f>
        <v>0</v>
      </c>
      <c r="AM813" s="54">
        <f t="shared" ref="AM813:AM822" si="1389">COUNTIF(AE813:AG813,2)</f>
        <v>0</v>
      </c>
      <c r="AN813" s="54">
        <f t="shared" ref="AN813:AN822" si="1390">COUNTIF(AE813:AG813,1)</f>
        <v>0</v>
      </c>
      <c r="AO813" s="54">
        <f t="shared" ref="AO813:AO822" si="1391">COUNTIF(AE813:AG813,0)</f>
        <v>0</v>
      </c>
      <c r="AP813" s="54">
        <f t="shared" ref="AP813:AP822" si="1392">H813+U813+AH813</f>
        <v>0</v>
      </c>
      <c r="AQ813" s="54" t="e">
        <f t="shared" ref="AQ813:AQ822" si="1393">AVERAGE(E813:G813,R813:T813,AE813:AG813)</f>
        <v>#DIV/0!</v>
      </c>
      <c r="AR813" s="58">
        <f t="shared" ref="AR813:AR822" si="1394">I813+V813+AI813</f>
        <v>0</v>
      </c>
      <c r="AS813" s="1">
        <f t="shared" ref="AS813:AS822" si="1395">J813+W813+AJ813</f>
        <v>0</v>
      </c>
      <c r="AT813" s="1">
        <f t="shared" ref="AT813:AT822" si="1396">K813+X813+AK813</f>
        <v>0</v>
      </c>
      <c r="AU813" s="1">
        <f t="shared" ref="AU813:AU822" si="1397">L813+Y813+AL813</f>
        <v>0</v>
      </c>
      <c r="AV813" s="1">
        <f t="shared" ref="AV813:AV822" si="1398">M813+Z813+AM813</f>
        <v>0</v>
      </c>
      <c r="AW813" s="1">
        <f t="shared" ref="AW813:AW822" si="1399">N813+AA813+AN813</f>
        <v>0</v>
      </c>
      <c r="AX813" s="1">
        <f t="shared" ref="AX813:AX822" si="1400">O813+AB813+AO813</f>
        <v>0</v>
      </c>
      <c r="AY813" s="1" t="str">
        <f t="shared" si="1363"/>
        <v/>
      </c>
      <c r="AZ813" s="1" t="b">
        <f t="shared" si="1364"/>
        <v>1</v>
      </c>
      <c r="BA813" s="1" t="str">
        <f t="shared" si="1365"/>
        <v/>
      </c>
      <c r="BB813" s="1" t="str">
        <f t="shared" si="1366"/>
        <v/>
      </c>
    </row>
    <row r="814" spans="1:54" ht="12.75" customHeight="1">
      <c r="A814" s="178"/>
      <c r="B814" s="55">
        <v>32</v>
      </c>
      <c r="C814" s="55">
        <v>14</v>
      </c>
      <c r="D814" s="54" t="e">
        <f>VLOOKUP((B814*10)+4,'Llistat de jugadors'!$W$3:$AQ$322,21,0)</f>
        <v>#N/A</v>
      </c>
      <c r="E814" s="13"/>
      <c r="F814" s="13"/>
      <c r="G814" s="13"/>
      <c r="H814" s="55">
        <f t="shared" si="1367"/>
        <v>0</v>
      </c>
      <c r="I814" s="54">
        <f t="shared" si="1368"/>
        <v>0</v>
      </c>
      <c r="J814" s="54">
        <f t="shared" si="1369"/>
        <v>0</v>
      </c>
      <c r="K814" s="54">
        <f t="shared" si="1370"/>
        <v>0</v>
      </c>
      <c r="L814" s="54">
        <f t="shared" si="1371"/>
        <v>0</v>
      </c>
      <c r="M814" s="54">
        <f t="shared" si="1372"/>
        <v>0</v>
      </c>
      <c r="N814" s="54">
        <f t="shared" si="1373"/>
        <v>0</v>
      </c>
      <c r="O814" s="54">
        <f t="shared" si="1374"/>
        <v>0</v>
      </c>
      <c r="P814" s="55">
        <v>32</v>
      </c>
      <c r="Q814" s="54" t="e">
        <f t="shared" si="1375"/>
        <v>#N/A</v>
      </c>
      <c r="R814" s="12"/>
      <c r="S814" s="12"/>
      <c r="T814" s="12"/>
      <c r="U814" s="54">
        <f t="shared" si="1376"/>
        <v>0</v>
      </c>
      <c r="V814" s="54">
        <f t="shared" si="1377"/>
        <v>0</v>
      </c>
      <c r="W814" s="54">
        <f t="shared" si="1378"/>
        <v>0</v>
      </c>
      <c r="X814" s="54">
        <f t="shared" si="1379"/>
        <v>0</v>
      </c>
      <c r="Y814" s="54">
        <f t="shared" si="1380"/>
        <v>0</v>
      </c>
      <c r="Z814" s="54">
        <f t="shared" si="1381"/>
        <v>0</v>
      </c>
      <c r="AA814" s="54">
        <f t="shared" si="1382"/>
        <v>0</v>
      </c>
      <c r="AB814" s="54">
        <f t="shared" si="1383"/>
        <v>0</v>
      </c>
      <c r="AC814" s="55">
        <v>32</v>
      </c>
      <c r="AD814" s="54" t="e">
        <f t="shared" si="1342"/>
        <v>#N/A</v>
      </c>
      <c r="AE814" s="12"/>
      <c r="AF814" s="12"/>
      <c r="AG814" s="12"/>
      <c r="AH814" s="54">
        <f t="shared" si="1384"/>
        <v>0</v>
      </c>
      <c r="AI814" s="54">
        <f t="shared" si="1385"/>
        <v>0</v>
      </c>
      <c r="AJ814" s="54">
        <f t="shared" si="1386"/>
        <v>0</v>
      </c>
      <c r="AK814" s="54">
        <f t="shared" si="1387"/>
        <v>0</v>
      </c>
      <c r="AL814" s="54">
        <f t="shared" si="1388"/>
        <v>0</v>
      </c>
      <c r="AM814" s="54">
        <f t="shared" si="1389"/>
        <v>0</v>
      </c>
      <c r="AN814" s="54">
        <f t="shared" si="1390"/>
        <v>0</v>
      </c>
      <c r="AO814" s="54">
        <f t="shared" si="1391"/>
        <v>0</v>
      </c>
      <c r="AP814" s="54">
        <f t="shared" si="1392"/>
        <v>0</v>
      </c>
      <c r="AQ814" s="54" t="e">
        <f t="shared" si="1393"/>
        <v>#DIV/0!</v>
      </c>
      <c r="AR814" s="58">
        <f t="shared" si="1394"/>
        <v>0</v>
      </c>
      <c r="AS814" s="1">
        <f t="shared" si="1395"/>
        <v>0</v>
      </c>
      <c r="AT814" s="1">
        <f t="shared" si="1396"/>
        <v>0</v>
      </c>
      <c r="AU814" s="1">
        <f t="shared" si="1397"/>
        <v>0</v>
      </c>
      <c r="AV814" s="1">
        <f t="shared" si="1398"/>
        <v>0</v>
      </c>
      <c r="AW814" s="1">
        <f t="shared" si="1399"/>
        <v>0</v>
      </c>
      <c r="AX814" s="1">
        <f t="shared" si="1400"/>
        <v>0</v>
      </c>
      <c r="AY814" s="1" t="str">
        <f t="shared" si="1363"/>
        <v/>
      </c>
      <c r="AZ814" s="1" t="b">
        <f t="shared" si="1364"/>
        <v>1</v>
      </c>
      <c r="BA814" s="1" t="str">
        <f t="shared" si="1365"/>
        <v/>
      </c>
      <c r="BB814" s="1" t="str">
        <f t="shared" si="1366"/>
        <v/>
      </c>
    </row>
    <row r="815" spans="1:54" ht="12.75" customHeight="1">
      <c r="A815" s="178"/>
      <c r="B815" s="55">
        <v>33</v>
      </c>
      <c r="C815" s="55">
        <v>15</v>
      </c>
      <c r="D815" s="54" t="e">
        <f>VLOOKUP((B815*10)+4,'Llistat de jugadors'!$W$3:$AQ$322,21,0)</f>
        <v>#N/A</v>
      </c>
      <c r="E815" s="13"/>
      <c r="F815" s="13"/>
      <c r="G815" s="13"/>
      <c r="H815" s="55">
        <f t="shared" si="1367"/>
        <v>0</v>
      </c>
      <c r="I815" s="54">
        <f t="shared" si="1368"/>
        <v>0</v>
      </c>
      <c r="J815" s="54">
        <f t="shared" si="1369"/>
        <v>0</v>
      </c>
      <c r="K815" s="54">
        <f t="shared" si="1370"/>
        <v>0</v>
      </c>
      <c r="L815" s="54">
        <f t="shared" si="1371"/>
        <v>0</v>
      </c>
      <c r="M815" s="54">
        <f t="shared" si="1372"/>
        <v>0</v>
      </c>
      <c r="N815" s="54">
        <f t="shared" si="1373"/>
        <v>0</v>
      </c>
      <c r="O815" s="54">
        <f t="shared" si="1374"/>
        <v>0</v>
      </c>
      <c r="P815" s="55">
        <v>33</v>
      </c>
      <c r="Q815" s="54" t="e">
        <f t="shared" si="1375"/>
        <v>#N/A</v>
      </c>
      <c r="R815" s="12"/>
      <c r="S815" s="12"/>
      <c r="T815" s="12"/>
      <c r="U815" s="54">
        <f t="shared" si="1376"/>
        <v>0</v>
      </c>
      <c r="V815" s="54">
        <f t="shared" si="1377"/>
        <v>0</v>
      </c>
      <c r="W815" s="54">
        <f t="shared" si="1378"/>
        <v>0</v>
      </c>
      <c r="X815" s="54">
        <f t="shared" si="1379"/>
        <v>0</v>
      </c>
      <c r="Y815" s="54">
        <f t="shared" si="1380"/>
        <v>0</v>
      </c>
      <c r="Z815" s="54">
        <f t="shared" si="1381"/>
        <v>0</v>
      </c>
      <c r="AA815" s="54">
        <f t="shared" si="1382"/>
        <v>0</v>
      </c>
      <c r="AB815" s="54">
        <f t="shared" si="1383"/>
        <v>0</v>
      </c>
      <c r="AC815" s="55">
        <v>33</v>
      </c>
      <c r="AD815" s="54" t="e">
        <f t="shared" si="1342"/>
        <v>#N/A</v>
      </c>
      <c r="AE815" s="12"/>
      <c r="AF815" s="12"/>
      <c r="AG815" s="12"/>
      <c r="AH815" s="54">
        <f t="shared" si="1384"/>
        <v>0</v>
      </c>
      <c r="AI815" s="54">
        <f t="shared" si="1385"/>
        <v>0</v>
      </c>
      <c r="AJ815" s="54">
        <f t="shared" si="1386"/>
        <v>0</v>
      </c>
      <c r="AK815" s="54">
        <f t="shared" si="1387"/>
        <v>0</v>
      </c>
      <c r="AL815" s="54">
        <f t="shared" si="1388"/>
        <v>0</v>
      </c>
      <c r="AM815" s="54">
        <f t="shared" si="1389"/>
        <v>0</v>
      </c>
      <c r="AN815" s="54">
        <f t="shared" si="1390"/>
        <v>0</v>
      </c>
      <c r="AO815" s="54">
        <f t="shared" si="1391"/>
        <v>0</v>
      </c>
      <c r="AP815" s="54">
        <f t="shared" si="1392"/>
        <v>0</v>
      </c>
      <c r="AQ815" s="54" t="e">
        <f t="shared" si="1393"/>
        <v>#DIV/0!</v>
      </c>
      <c r="AR815" s="58">
        <f t="shared" si="1394"/>
        <v>0</v>
      </c>
      <c r="AS815" s="1">
        <f t="shared" si="1395"/>
        <v>0</v>
      </c>
      <c r="AT815" s="1">
        <f t="shared" si="1396"/>
        <v>0</v>
      </c>
      <c r="AU815" s="1">
        <f t="shared" si="1397"/>
        <v>0</v>
      </c>
      <c r="AV815" s="1">
        <f t="shared" si="1398"/>
        <v>0</v>
      </c>
      <c r="AW815" s="1">
        <f t="shared" si="1399"/>
        <v>0</v>
      </c>
      <c r="AX815" s="1">
        <f t="shared" si="1400"/>
        <v>0</v>
      </c>
      <c r="AY815" s="1" t="str">
        <f t="shared" si="1363"/>
        <v/>
      </c>
      <c r="AZ815" s="1" t="b">
        <f t="shared" si="1364"/>
        <v>1</v>
      </c>
      <c r="BA815" s="1" t="str">
        <f t="shared" si="1365"/>
        <v/>
      </c>
      <c r="BB815" s="1" t="str">
        <f t="shared" si="1366"/>
        <v/>
      </c>
    </row>
    <row r="816" spans="1:54" ht="12.75" customHeight="1">
      <c r="A816" s="178"/>
      <c r="B816" s="55">
        <v>34</v>
      </c>
      <c r="C816" s="55">
        <v>16</v>
      </c>
      <c r="D816" s="54" t="e">
        <f>VLOOKUP((B816*10)+4,'Llistat de jugadors'!$W$3:$AQ$322,21,0)</f>
        <v>#N/A</v>
      </c>
      <c r="E816" s="13"/>
      <c r="F816" s="13"/>
      <c r="G816" s="13"/>
      <c r="H816" s="55">
        <f t="shared" si="1367"/>
        <v>0</v>
      </c>
      <c r="I816" s="54">
        <f t="shared" si="1368"/>
        <v>0</v>
      </c>
      <c r="J816" s="54">
        <f t="shared" si="1369"/>
        <v>0</v>
      </c>
      <c r="K816" s="54">
        <f t="shared" si="1370"/>
        <v>0</v>
      </c>
      <c r="L816" s="54">
        <f t="shared" si="1371"/>
        <v>0</v>
      </c>
      <c r="M816" s="54">
        <f t="shared" si="1372"/>
        <v>0</v>
      </c>
      <c r="N816" s="54">
        <f t="shared" si="1373"/>
        <v>0</v>
      </c>
      <c r="O816" s="54">
        <f t="shared" si="1374"/>
        <v>0</v>
      </c>
      <c r="P816" s="55">
        <v>34</v>
      </c>
      <c r="Q816" s="54" t="e">
        <f t="shared" si="1375"/>
        <v>#N/A</v>
      </c>
      <c r="R816" s="12"/>
      <c r="S816" s="12"/>
      <c r="T816" s="12"/>
      <c r="U816" s="54">
        <f t="shared" si="1376"/>
        <v>0</v>
      </c>
      <c r="V816" s="54">
        <f t="shared" si="1377"/>
        <v>0</v>
      </c>
      <c r="W816" s="54">
        <f t="shared" si="1378"/>
        <v>0</v>
      </c>
      <c r="X816" s="54">
        <f t="shared" si="1379"/>
        <v>0</v>
      </c>
      <c r="Y816" s="54">
        <f t="shared" si="1380"/>
        <v>0</v>
      </c>
      <c r="Z816" s="54">
        <f t="shared" si="1381"/>
        <v>0</v>
      </c>
      <c r="AA816" s="54">
        <f t="shared" si="1382"/>
        <v>0</v>
      </c>
      <c r="AB816" s="54">
        <f t="shared" si="1383"/>
        <v>0</v>
      </c>
      <c r="AC816" s="55">
        <v>34</v>
      </c>
      <c r="AD816" s="54" t="e">
        <f t="shared" si="1342"/>
        <v>#N/A</v>
      </c>
      <c r="AE816" s="12"/>
      <c r="AF816" s="12"/>
      <c r="AG816" s="12"/>
      <c r="AH816" s="54">
        <f t="shared" si="1384"/>
        <v>0</v>
      </c>
      <c r="AI816" s="54">
        <f t="shared" si="1385"/>
        <v>0</v>
      </c>
      <c r="AJ816" s="54">
        <f t="shared" si="1386"/>
        <v>0</v>
      </c>
      <c r="AK816" s="54">
        <f t="shared" si="1387"/>
        <v>0</v>
      </c>
      <c r="AL816" s="54">
        <f t="shared" si="1388"/>
        <v>0</v>
      </c>
      <c r="AM816" s="54">
        <f t="shared" si="1389"/>
        <v>0</v>
      </c>
      <c r="AN816" s="54">
        <f t="shared" si="1390"/>
        <v>0</v>
      </c>
      <c r="AO816" s="54">
        <f t="shared" si="1391"/>
        <v>0</v>
      </c>
      <c r="AP816" s="54">
        <f t="shared" si="1392"/>
        <v>0</v>
      </c>
      <c r="AQ816" s="54" t="e">
        <f t="shared" si="1393"/>
        <v>#DIV/0!</v>
      </c>
      <c r="AR816" s="58">
        <f t="shared" si="1394"/>
        <v>0</v>
      </c>
      <c r="AS816" s="1">
        <f t="shared" si="1395"/>
        <v>0</v>
      </c>
      <c r="AT816" s="1">
        <f t="shared" si="1396"/>
        <v>0</v>
      </c>
      <c r="AU816" s="1">
        <f t="shared" si="1397"/>
        <v>0</v>
      </c>
      <c r="AV816" s="1">
        <f t="shared" si="1398"/>
        <v>0</v>
      </c>
      <c r="AW816" s="1">
        <f t="shared" si="1399"/>
        <v>0</v>
      </c>
      <c r="AX816" s="1">
        <f t="shared" si="1400"/>
        <v>0</v>
      </c>
      <c r="AY816" s="1" t="str">
        <f t="shared" si="1363"/>
        <v/>
      </c>
      <c r="AZ816" s="1" t="b">
        <f t="shared" si="1364"/>
        <v>1</v>
      </c>
      <c r="BA816" s="1" t="str">
        <f t="shared" si="1365"/>
        <v/>
      </c>
      <c r="BB816" s="1" t="str">
        <f t="shared" si="1366"/>
        <v/>
      </c>
    </row>
    <row r="817" spans="1:54" ht="12.75" customHeight="1">
      <c r="A817" s="178"/>
      <c r="B817" s="55">
        <v>35</v>
      </c>
      <c r="C817" s="55">
        <v>17</v>
      </c>
      <c r="D817" s="54" t="e">
        <f>VLOOKUP((B817*10)+4,'Llistat de jugadors'!$W$3:$AQ$322,21,0)</f>
        <v>#N/A</v>
      </c>
      <c r="E817" s="13"/>
      <c r="F817" s="13"/>
      <c r="G817" s="13"/>
      <c r="H817" s="55">
        <f t="shared" si="1367"/>
        <v>0</v>
      </c>
      <c r="I817" s="54">
        <f t="shared" si="1368"/>
        <v>0</v>
      </c>
      <c r="J817" s="54">
        <f t="shared" si="1369"/>
        <v>0</v>
      </c>
      <c r="K817" s="54">
        <f t="shared" si="1370"/>
        <v>0</v>
      </c>
      <c r="L817" s="54">
        <f t="shared" si="1371"/>
        <v>0</v>
      </c>
      <c r="M817" s="54">
        <f t="shared" si="1372"/>
        <v>0</v>
      </c>
      <c r="N817" s="54">
        <f t="shared" si="1373"/>
        <v>0</v>
      </c>
      <c r="O817" s="54">
        <f t="shared" si="1374"/>
        <v>0</v>
      </c>
      <c r="P817" s="55">
        <v>35</v>
      </c>
      <c r="Q817" s="54" t="e">
        <f t="shared" si="1375"/>
        <v>#N/A</v>
      </c>
      <c r="R817" s="12"/>
      <c r="S817" s="12"/>
      <c r="T817" s="12"/>
      <c r="U817" s="54">
        <f t="shared" si="1376"/>
        <v>0</v>
      </c>
      <c r="V817" s="54">
        <f t="shared" si="1377"/>
        <v>0</v>
      </c>
      <c r="W817" s="54">
        <f t="shared" si="1378"/>
        <v>0</v>
      </c>
      <c r="X817" s="54">
        <f t="shared" si="1379"/>
        <v>0</v>
      </c>
      <c r="Y817" s="54">
        <f t="shared" si="1380"/>
        <v>0</v>
      </c>
      <c r="Z817" s="54">
        <f t="shared" si="1381"/>
        <v>0</v>
      </c>
      <c r="AA817" s="54">
        <f t="shared" si="1382"/>
        <v>0</v>
      </c>
      <c r="AB817" s="54">
        <f t="shared" si="1383"/>
        <v>0</v>
      </c>
      <c r="AC817" s="55">
        <v>35</v>
      </c>
      <c r="AD817" s="54" t="e">
        <f t="shared" si="1342"/>
        <v>#N/A</v>
      </c>
      <c r="AE817" s="12"/>
      <c r="AF817" s="12"/>
      <c r="AG817" s="12"/>
      <c r="AH817" s="54">
        <f t="shared" si="1384"/>
        <v>0</v>
      </c>
      <c r="AI817" s="54">
        <f t="shared" si="1385"/>
        <v>0</v>
      </c>
      <c r="AJ817" s="54">
        <f t="shared" si="1386"/>
        <v>0</v>
      </c>
      <c r="AK817" s="54">
        <f t="shared" si="1387"/>
        <v>0</v>
      </c>
      <c r="AL817" s="54">
        <f t="shared" si="1388"/>
        <v>0</v>
      </c>
      <c r="AM817" s="54">
        <f t="shared" si="1389"/>
        <v>0</v>
      </c>
      <c r="AN817" s="54">
        <f t="shared" si="1390"/>
        <v>0</v>
      </c>
      <c r="AO817" s="54">
        <f t="shared" si="1391"/>
        <v>0</v>
      </c>
      <c r="AP817" s="54">
        <f t="shared" si="1392"/>
        <v>0</v>
      </c>
      <c r="AQ817" s="54" t="e">
        <f t="shared" si="1393"/>
        <v>#DIV/0!</v>
      </c>
      <c r="AR817" s="58">
        <f t="shared" si="1394"/>
        <v>0</v>
      </c>
      <c r="AS817" s="1">
        <f t="shared" si="1395"/>
        <v>0</v>
      </c>
      <c r="AT817" s="1">
        <f t="shared" si="1396"/>
        <v>0</v>
      </c>
      <c r="AU817" s="1">
        <f t="shared" si="1397"/>
        <v>0</v>
      </c>
      <c r="AV817" s="1">
        <f t="shared" si="1398"/>
        <v>0</v>
      </c>
      <c r="AW817" s="1">
        <f t="shared" si="1399"/>
        <v>0</v>
      </c>
      <c r="AX817" s="1">
        <f t="shared" si="1400"/>
        <v>0</v>
      </c>
      <c r="AY817" s="1" t="str">
        <f t="shared" si="1363"/>
        <v/>
      </c>
      <c r="AZ817" s="1" t="b">
        <f t="shared" si="1364"/>
        <v>1</v>
      </c>
      <c r="BA817" s="1" t="str">
        <f t="shared" si="1365"/>
        <v/>
      </c>
      <c r="BB817" s="1" t="str">
        <f t="shared" si="1366"/>
        <v/>
      </c>
    </row>
    <row r="818" spans="1:54" ht="12.75" customHeight="1">
      <c r="A818" s="178"/>
      <c r="B818" s="55">
        <v>36</v>
      </c>
      <c r="C818" s="55">
        <v>18</v>
      </c>
      <c r="D818" s="54" t="e">
        <f>VLOOKUP((B818*10)+4,'Llistat de jugadors'!$W$3:$AQ$322,21,0)</f>
        <v>#N/A</v>
      </c>
      <c r="E818" s="13"/>
      <c r="F818" s="13"/>
      <c r="G818" s="13"/>
      <c r="H818" s="55">
        <f t="shared" si="1367"/>
        <v>0</v>
      </c>
      <c r="I818" s="54">
        <f t="shared" si="1368"/>
        <v>0</v>
      </c>
      <c r="J818" s="54">
        <f t="shared" si="1369"/>
        <v>0</v>
      </c>
      <c r="K818" s="54">
        <f t="shared" si="1370"/>
        <v>0</v>
      </c>
      <c r="L818" s="54">
        <f t="shared" si="1371"/>
        <v>0</v>
      </c>
      <c r="M818" s="54">
        <f t="shared" si="1372"/>
        <v>0</v>
      </c>
      <c r="N818" s="54">
        <f t="shared" si="1373"/>
        <v>0</v>
      </c>
      <c r="O818" s="54">
        <f t="shared" si="1374"/>
        <v>0</v>
      </c>
      <c r="P818" s="55">
        <v>36</v>
      </c>
      <c r="Q818" s="54" t="e">
        <f t="shared" si="1375"/>
        <v>#N/A</v>
      </c>
      <c r="R818" s="12"/>
      <c r="S818" s="12"/>
      <c r="T818" s="12"/>
      <c r="U818" s="54">
        <f t="shared" si="1376"/>
        <v>0</v>
      </c>
      <c r="V818" s="54">
        <f t="shared" si="1377"/>
        <v>0</v>
      </c>
      <c r="W818" s="54">
        <f t="shared" si="1378"/>
        <v>0</v>
      </c>
      <c r="X818" s="54">
        <f t="shared" si="1379"/>
        <v>0</v>
      </c>
      <c r="Y818" s="54">
        <f t="shared" si="1380"/>
        <v>0</v>
      </c>
      <c r="Z818" s="54">
        <f t="shared" si="1381"/>
        <v>0</v>
      </c>
      <c r="AA818" s="54">
        <f t="shared" si="1382"/>
        <v>0</v>
      </c>
      <c r="AB818" s="54">
        <f t="shared" si="1383"/>
        <v>0</v>
      </c>
      <c r="AC818" s="55">
        <v>36</v>
      </c>
      <c r="AD818" s="54" t="e">
        <f t="shared" si="1342"/>
        <v>#N/A</v>
      </c>
      <c r="AE818" s="12"/>
      <c r="AF818" s="12"/>
      <c r="AG818" s="12"/>
      <c r="AH818" s="54">
        <f t="shared" si="1384"/>
        <v>0</v>
      </c>
      <c r="AI818" s="54">
        <f t="shared" si="1385"/>
        <v>0</v>
      </c>
      <c r="AJ818" s="54">
        <f t="shared" si="1386"/>
        <v>0</v>
      </c>
      <c r="AK818" s="54">
        <f t="shared" si="1387"/>
        <v>0</v>
      </c>
      <c r="AL818" s="54">
        <f t="shared" si="1388"/>
        <v>0</v>
      </c>
      <c r="AM818" s="54">
        <f t="shared" si="1389"/>
        <v>0</v>
      </c>
      <c r="AN818" s="54">
        <f t="shared" si="1390"/>
        <v>0</v>
      </c>
      <c r="AO818" s="54">
        <f t="shared" si="1391"/>
        <v>0</v>
      </c>
      <c r="AP818" s="54">
        <f t="shared" si="1392"/>
        <v>0</v>
      </c>
      <c r="AQ818" s="54" t="e">
        <f t="shared" si="1393"/>
        <v>#DIV/0!</v>
      </c>
      <c r="AR818" s="58">
        <f t="shared" si="1394"/>
        <v>0</v>
      </c>
      <c r="AS818" s="1">
        <f t="shared" si="1395"/>
        <v>0</v>
      </c>
      <c r="AT818" s="1">
        <f t="shared" si="1396"/>
        <v>0</v>
      </c>
      <c r="AU818" s="1">
        <f t="shared" si="1397"/>
        <v>0</v>
      </c>
      <c r="AV818" s="1">
        <f t="shared" si="1398"/>
        <v>0</v>
      </c>
      <c r="AW818" s="1">
        <f t="shared" si="1399"/>
        <v>0</v>
      </c>
      <c r="AX818" s="1">
        <f t="shared" si="1400"/>
        <v>0</v>
      </c>
      <c r="AY818" s="1" t="str">
        <f t="shared" si="1363"/>
        <v/>
      </c>
      <c r="AZ818" s="1" t="b">
        <f t="shared" si="1364"/>
        <v>1</v>
      </c>
      <c r="BA818" s="1" t="str">
        <f t="shared" si="1365"/>
        <v/>
      </c>
      <c r="BB818" s="1" t="str">
        <f t="shared" si="1366"/>
        <v/>
      </c>
    </row>
    <row r="819" spans="1:54" ht="12.75" customHeight="1">
      <c r="A819" s="178"/>
      <c r="B819" s="55">
        <v>37</v>
      </c>
      <c r="C819" s="55"/>
      <c r="D819" s="54" t="e">
        <f>VLOOKUP((B819*10)+4,'Llistat de jugadors'!$W$3:$AQ$322,21,0)</f>
        <v>#N/A</v>
      </c>
      <c r="E819" s="13"/>
      <c r="F819" s="13"/>
      <c r="G819" s="13"/>
      <c r="H819" s="55">
        <f t="shared" si="1367"/>
        <v>0</v>
      </c>
      <c r="I819" s="54">
        <f t="shared" si="1368"/>
        <v>0</v>
      </c>
      <c r="J819" s="54">
        <f t="shared" si="1369"/>
        <v>0</v>
      </c>
      <c r="K819" s="54">
        <f t="shared" si="1370"/>
        <v>0</v>
      </c>
      <c r="L819" s="54">
        <f t="shared" si="1371"/>
        <v>0</v>
      </c>
      <c r="M819" s="54">
        <f t="shared" si="1372"/>
        <v>0</v>
      </c>
      <c r="N819" s="54">
        <f t="shared" si="1373"/>
        <v>0</v>
      </c>
      <c r="O819" s="54">
        <f t="shared" si="1374"/>
        <v>0</v>
      </c>
      <c r="P819" s="55">
        <v>37</v>
      </c>
      <c r="Q819" s="54" t="e">
        <f t="shared" si="1375"/>
        <v>#N/A</v>
      </c>
      <c r="R819" s="12"/>
      <c r="S819" s="12"/>
      <c r="T819" s="12"/>
      <c r="U819" s="54">
        <f t="shared" si="1376"/>
        <v>0</v>
      </c>
      <c r="V819" s="54">
        <f t="shared" si="1377"/>
        <v>0</v>
      </c>
      <c r="W819" s="54">
        <f t="shared" si="1378"/>
        <v>0</v>
      </c>
      <c r="X819" s="54">
        <f t="shared" si="1379"/>
        <v>0</v>
      </c>
      <c r="Y819" s="54">
        <f t="shared" si="1380"/>
        <v>0</v>
      </c>
      <c r="Z819" s="54">
        <f t="shared" si="1381"/>
        <v>0</v>
      </c>
      <c r="AA819" s="54">
        <f t="shared" si="1382"/>
        <v>0</v>
      </c>
      <c r="AB819" s="54">
        <f t="shared" si="1383"/>
        <v>0</v>
      </c>
      <c r="AC819" s="55">
        <v>37</v>
      </c>
      <c r="AD819" s="54" t="e">
        <f t="shared" si="1342"/>
        <v>#N/A</v>
      </c>
      <c r="AE819" s="12"/>
      <c r="AF819" s="12"/>
      <c r="AG819" s="12"/>
      <c r="AH819" s="54">
        <f t="shared" si="1384"/>
        <v>0</v>
      </c>
      <c r="AI819" s="54">
        <f t="shared" si="1385"/>
        <v>0</v>
      </c>
      <c r="AJ819" s="54">
        <f t="shared" si="1386"/>
        <v>0</v>
      </c>
      <c r="AK819" s="54">
        <f t="shared" si="1387"/>
        <v>0</v>
      </c>
      <c r="AL819" s="54">
        <f t="shared" si="1388"/>
        <v>0</v>
      </c>
      <c r="AM819" s="54">
        <f t="shared" si="1389"/>
        <v>0</v>
      </c>
      <c r="AN819" s="54">
        <f t="shared" si="1390"/>
        <v>0</v>
      </c>
      <c r="AO819" s="54">
        <f t="shared" si="1391"/>
        <v>0</v>
      </c>
      <c r="AP819" s="54">
        <f t="shared" si="1392"/>
        <v>0</v>
      </c>
      <c r="AQ819" s="54" t="e">
        <f t="shared" si="1393"/>
        <v>#DIV/0!</v>
      </c>
      <c r="AR819" s="58">
        <f t="shared" si="1394"/>
        <v>0</v>
      </c>
      <c r="AS819" s="1">
        <f t="shared" si="1395"/>
        <v>0</v>
      </c>
      <c r="AT819" s="1">
        <f t="shared" si="1396"/>
        <v>0</v>
      </c>
      <c r="AU819" s="1">
        <f t="shared" si="1397"/>
        <v>0</v>
      </c>
      <c r="AV819" s="1">
        <f t="shared" si="1398"/>
        <v>0</v>
      </c>
      <c r="AW819" s="1">
        <f t="shared" si="1399"/>
        <v>0</v>
      </c>
      <c r="AX819" s="1">
        <f t="shared" si="1400"/>
        <v>0</v>
      </c>
      <c r="AY819" s="1" t="str">
        <f t="shared" si="1363"/>
        <v/>
      </c>
      <c r="AZ819" s="1" t="b">
        <f t="shared" si="1364"/>
        <v>1</v>
      </c>
      <c r="BA819" s="1" t="str">
        <f t="shared" si="1365"/>
        <v/>
      </c>
      <c r="BB819" s="1" t="str">
        <f t="shared" si="1366"/>
        <v/>
      </c>
    </row>
    <row r="820" spans="1:54" ht="12.75" customHeight="1">
      <c r="A820" s="178"/>
      <c r="B820" s="55">
        <v>38</v>
      </c>
      <c r="C820" s="55"/>
      <c r="D820" s="54" t="e">
        <f>VLOOKUP((B820*10)+4,'Llistat de jugadors'!$W$3:$AQ$322,21,0)</f>
        <v>#N/A</v>
      </c>
      <c r="E820" s="13"/>
      <c r="F820" s="13"/>
      <c r="G820" s="13"/>
      <c r="H820" s="55">
        <f t="shared" si="1367"/>
        <v>0</v>
      </c>
      <c r="I820" s="54">
        <f t="shared" si="1368"/>
        <v>0</v>
      </c>
      <c r="J820" s="54">
        <f t="shared" si="1369"/>
        <v>0</v>
      </c>
      <c r="K820" s="54">
        <f t="shared" si="1370"/>
        <v>0</v>
      </c>
      <c r="L820" s="54">
        <f t="shared" si="1371"/>
        <v>0</v>
      </c>
      <c r="M820" s="54">
        <f t="shared" si="1372"/>
        <v>0</v>
      </c>
      <c r="N820" s="54">
        <f t="shared" si="1373"/>
        <v>0</v>
      </c>
      <c r="O820" s="54">
        <f t="shared" si="1374"/>
        <v>0</v>
      </c>
      <c r="P820" s="55">
        <v>38</v>
      </c>
      <c r="Q820" s="54" t="e">
        <f t="shared" si="1375"/>
        <v>#N/A</v>
      </c>
      <c r="R820" s="12"/>
      <c r="S820" s="12"/>
      <c r="T820" s="12"/>
      <c r="U820" s="54">
        <f t="shared" si="1376"/>
        <v>0</v>
      </c>
      <c r="V820" s="54">
        <f t="shared" si="1377"/>
        <v>0</v>
      </c>
      <c r="W820" s="54">
        <f t="shared" si="1378"/>
        <v>0</v>
      </c>
      <c r="X820" s="54">
        <f t="shared" si="1379"/>
        <v>0</v>
      </c>
      <c r="Y820" s="54">
        <f t="shared" si="1380"/>
        <v>0</v>
      </c>
      <c r="Z820" s="54">
        <f t="shared" si="1381"/>
        <v>0</v>
      </c>
      <c r="AA820" s="54">
        <f t="shared" si="1382"/>
        <v>0</v>
      </c>
      <c r="AB820" s="54">
        <f t="shared" si="1383"/>
        <v>0</v>
      </c>
      <c r="AC820" s="55">
        <v>38</v>
      </c>
      <c r="AD820" s="54" t="e">
        <f t="shared" si="1342"/>
        <v>#N/A</v>
      </c>
      <c r="AE820" s="12"/>
      <c r="AF820" s="12"/>
      <c r="AG820" s="12"/>
      <c r="AH820" s="54">
        <f t="shared" si="1384"/>
        <v>0</v>
      </c>
      <c r="AI820" s="54">
        <f t="shared" si="1385"/>
        <v>0</v>
      </c>
      <c r="AJ820" s="54">
        <f t="shared" si="1386"/>
        <v>0</v>
      </c>
      <c r="AK820" s="54">
        <f t="shared" si="1387"/>
        <v>0</v>
      </c>
      <c r="AL820" s="54">
        <f t="shared" si="1388"/>
        <v>0</v>
      </c>
      <c r="AM820" s="54">
        <f t="shared" si="1389"/>
        <v>0</v>
      </c>
      <c r="AN820" s="54">
        <f t="shared" si="1390"/>
        <v>0</v>
      </c>
      <c r="AO820" s="54">
        <f t="shared" si="1391"/>
        <v>0</v>
      </c>
      <c r="AP820" s="54">
        <f t="shared" si="1392"/>
        <v>0</v>
      </c>
      <c r="AQ820" s="54" t="e">
        <f t="shared" si="1393"/>
        <v>#DIV/0!</v>
      </c>
      <c r="AR820" s="58">
        <f t="shared" si="1394"/>
        <v>0</v>
      </c>
      <c r="AS820" s="1">
        <f t="shared" si="1395"/>
        <v>0</v>
      </c>
      <c r="AT820" s="1">
        <f t="shared" si="1396"/>
        <v>0</v>
      </c>
      <c r="AU820" s="1">
        <f t="shared" si="1397"/>
        <v>0</v>
      </c>
      <c r="AV820" s="1">
        <f t="shared" si="1398"/>
        <v>0</v>
      </c>
      <c r="AW820" s="1">
        <f t="shared" si="1399"/>
        <v>0</v>
      </c>
      <c r="AX820" s="1">
        <f t="shared" si="1400"/>
        <v>0</v>
      </c>
      <c r="AY820" s="1" t="str">
        <f t="shared" si="1363"/>
        <v/>
      </c>
      <c r="AZ820" s="1" t="b">
        <f t="shared" si="1364"/>
        <v>1</v>
      </c>
      <c r="BA820" s="1" t="str">
        <f t="shared" si="1365"/>
        <v/>
      </c>
      <c r="BB820" s="1" t="str">
        <f t="shared" si="1366"/>
        <v/>
      </c>
    </row>
    <row r="821" spans="1:54" ht="12.75" customHeight="1">
      <c r="A821" s="178"/>
      <c r="B821" s="55">
        <v>39</v>
      </c>
      <c r="C821" s="55"/>
      <c r="D821" s="54" t="e">
        <f>VLOOKUP((B821*10)+4,'Llistat de jugadors'!$W$3:$AQ$322,21,0)</f>
        <v>#N/A</v>
      </c>
      <c r="E821" s="13"/>
      <c r="F821" s="13"/>
      <c r="G821" s="13"/>
      <c r="H821" s="55">
        <f t="shared" si="1367"/>
        <v>0</v>
      </c>
      <c r="I821" s="54">
        <f t="shared" si="1368"/>
        <v>0</v>
      </c>
      <c r="J821" s="54">
        <f t="shared" si="1369"/>
        <v>0</v>
      </c>
      <c r="K821" s="54">
        <f t="shared" si="1370"/>
        <v>0</v>
      </c>
      <c r="L821" s="54">
        <f t="shared" si="1371"/>
        <v>0</v>
      </c>
      <c r="M821" s="54">
        <f t="shared" si="1372"/>
        <v>0</v>
      </c>
      <c r="N821" s="54">
        <f t="shared" si="1373"/>
        <v>0</v>
      </c>
      <c r="O821" s="54">
        <f t="shared" si="1374"/>
        <v>0</v>
      </c>
      <c r="P821" s="55">
        <v>39</v>
      </c>
      <c r="Q821" s="54" t="e">
        <f t="shared" si="1375"/>
        <v>#N/A</v>
      </c>
      <c r="R821" s="12"/>
      <c r="S821" s="12"/>
      <c r="T821" s="12"/>
      <c r="U821" s="54">
        <f t="shared" si="1376"/>
        <v>0</v>
      </c>
      <c r="V821" s="54">
        <f t="shared" si="1377"/>
        <v>0</v>
      </c>
      <c r="W821" s="54">
        <f t="shared" si="1378"/>
        <v>0</v>
      </c>
      <c r="X821" s="54">
        <f t="shared" si="1379"/>
        <v>0</v>
      </c>
      <c r="Y821" s="54">
        <f t="shared" si="1380"/>
        <v>0</v>
      </c>
      <c r="Z821" s="54">
        <f t="shared" si="1381"/>
        <v>0</v>
      </c>
      <c r="AA821" s="54">
        <f t="shared" si="1382"/>
        <v>0</v>
      </c>
      <c r="AB821" s="54">
        <f t="shared" si="1383"/>
        <v>0</v>
      </c>
      <c r="AC821" s="55">
        <v>39</v>
      </c>
      <c r="AD821" s="54" t="e">
        <f t="shared" si="1342"/>
        <v>#N/A</v>
      </c>
      <c r="AE821" s="12"/>
      <c r="AF821" s="12"/>
      <c r="AG821" s="12"/>
      <c r="AH821" s="54">
        <f t="shared" si="1384"/>
        <v>0</v>
      </c>
      <c r="AI821" s="54">
        <f t="shared" si="1385"/>
        <v>0</v>
      </c>
      <c r="AJ821" s="54">
        <f t="shared" si="1386"/>
        <v>0</v>
      </c>
      <c r="AK821" s="54">
        <f t="shared" si="1387"/>
        <v>0</v>
      </c>
      <c r="AL821" s="54">
        <f t="shared" si="1388"/>
        <v>0</v>
      </c>
      <c r="AM821" s="54">
        <f t="shared" si="1389"/>
        <v>0</v>
      </c>
      <c r="AN821" s="54">
        <f t="shared" si="1390"/>
        <v>0</v>
      </c>
      <c r="AO821" s="54">
        <f t="shared" si="1391"/>
        <v>0</v>
      </c>
      <c r="AP821" s="54">
        <f t="shared" si="1392"/>
        <v>0</v>
      </c>
      <c r="AQ821" s="54" t="e">
        <f t="shared" si="1393"/>
        <v>#DIV/0!</v>
      </c>
      <c r="AR821" s="58">
        <f t="shared" si="1394"/>
        <v>0</v>
      </c>
      <c r="AS821" s="1">
        <f t="shared" si="1395"/>
        <v>0</v>
      </c>
      <c r="AT821" s="1">
        <f t="shared" si="1396"/>
        <v>0</v>
      </c>
      <c r="AU821" s="1">
        <f t="shared" si="1397"/>
        <v>0</v>
      </c>
      <c r="AV821" s="1">
        <f t="shared" si="1398"/>
        <v>0</v>
      </c>
      <c r="AW821" s="1">
        <f t="shared" si="1399"/>
        <v>0</v>
      </c>
      <c r="AX821" s="1">
        <f t="shared" si="1400"/>
        <v>0</v>
      </c>
      <c r="AY821" s="1" t="str">
        <f t="shared" si="1363"/>
        <v/>
      </c>
      <c r="AZ821" s="1" t="b">
        <f t="shared" si="1364"/>
        <v>1</v>
      </c>
      <c r="BA821" s="1" t="str">
        <f t="shared" si="1365"/>
        <v/>
      </c>
      <c r="BB821" s="1" t="str">
        <f t="shared" si="1366"/>
        <v/>
      </c>
    </row>
    <row r="822" spans="1:54" ht="12.75" customHeight="1">
      <c r="A822" s="179"/>
      <c r="B822" s="55">
        <v>40</v>
      </c>
      <c r="C822" s="55"/>
      <c r="D822" s="54" t="e">
        <f>VLOOKUP((B822*10)+4,'Llistat de jugadors'!$W$3:$AQ$322,21,0)</f>
        <v>#N/A</v>
      </c>
      <c r="E822" s="13"/>
      <c r="F822" s="13"/>
      <c r="G822" s="13"/>
      <c r="H822" s="55">
        <f t="shared" si="1367"/>
        <v>0</v>
      </c>
      <c r="I822" s="54">
        <f t="shared" si="1368"/>
        <v>0</v>
      </c>
      <c r="J822" s="54">
        <f t="shared" si="1369"/>
        <v>0</v>
      </c>
      <c r="K822" s="54">
        <f t="shared" si="1370"/>
        <v>0</v>
      </c>
      <c r="L822" s="54">
        <f t="shared" si="1371"/>
        <v>0</v>
      </c>
      <c r="M822" s="54">
        <f t="shared" si="1372"/>
        <v>0</v>
      </c>
      <c r="N822" s="54">
        <f t="shared" si="1373"/>
        <v>0</v>
      </c>
      <c r="O822" s="54">
        <f t="shared" si="1374"/>
        <v>0</v>
      </c>
      <c r="P822" s="55">
        <v>40</v>
      </c>
      <c r="Q822" s="54" t="e">
        <f t="shared" si="1375"/>
        <v>#N/A</v>
      </c>
      <c r="R822" s="12"/>
      <c r="S822" s="12"/>
      <c r="T822" s="12"/>
      <c r="U822" s="54">
        <f t="shared" si="1376"/>
        <v>0</v>
      </c>
      <c r="V822" s="54">
        <f t="shared" si="1377"/>
        <v>0</v>
      </c>
      <c r="W822" s="54">
        <f t="shared" si="1378"/>
        <v>0</v>
      </c>
      <c r="X822" s="54">
        <f t="shared" si="1379"/>
        <v>0</v>
      </c>
      <c r="Y822" s="54">
        <f t="shared" si="1380"/>
        <v>0</v>
      </c>
      <c r="Z822" s="54">
        <f t="shared" si="1381"/>
        <v>0</v>
      </c>
      <c r="AA822" s="54">
        <f t="shared" si="1382"/>
        <v>0</v>
      </c>
      <c r="AB822" s="54">
        <f t="shared" si="1383"/>
        <v>0</v>
      </c>
      <c r="AC822" s="55">
        <v>40</v>
      </c>
      <c r="AD822" s="54" t="e">
        <f t="shared" si="1342"/>
        <v>#N/A</v>
      </c>
      <c r="AE822" s="12"/>
      <c r="AF822" s="12"/>
      <c r="AG822" s="12"/>
      <c r="AH822" s="54">
        <f t="shared" si="1384"/>
        <v>0</v>
      </c>
      <c r="AI822" s="54">
        <f t="shared" si="1385"/>
        <v>0</v>
      </c>
      <c r="AJ822" s="54">
        <f t="shared" si="1386"/>
        <v>0</v>
      </c>
      <c r="AK822" s="54">
        <f t="shared" si="1387"/>
        <v>0</v>
      </c>
      <c r="AL822" s="54">
        <f t="shared" si="1388"/>
        <v>0</v>
      </c>
      <c r="AM822" s="54">
        <f t="shared" si="1389"/>
        <v>0</v>
      </c>
      <c r="AN822" s="54">
        <f t="shared" si="1390"/>
        <v>0</v>
      </c>
      <c r="AO822" s="54">
        <f t="shared" si="1391"/>
        <v>0</v>
      </c>
      <c r="AP822" s="54">
        <f t="shared" si="1392"/>
        <v>0</v>
      </c>
      <c r="AQ822" s="54" t="e">
        <f t="shared" si="1393"/>
        <v>#DIV/0!</v>
      </c>
      <c r="AR822" s="58">
        <f t="shared" si="1394"/>
        <v>0</v>
      </c>
      <c r="AS822" s="1">
        <f t="shared" si="1395"/>
        <v>0</v>
      </c>
      <c r="AT822" s="1">
        <f t="shared" si="1396"/>
        <v>0</v>
      </c>
      <c r="AU822" s="1">
        <f t="shared" si="1397"/>
        <v>0</v>
      </c>
      <c r="AV822" s="1">
        <f t="shared" si="1398"/>
        <v>0</v>
      </c>
      <c r="AW822" s="1">
        <f t="shared" si="1399"/>
        <v>0</v>
      </c>
      <c r="AX822" s="1">
        <f t="shared" si="1400"/>
        <v>0</v>
      </c>
      <c r="AY822" s="1" t="str">
        <f t="shared" si="1363"/>
        <v/>
      </c>
      <c r="AZ822" s="1" t="b">
        <f t="shared" si="1364"/>
        <v>1</v>
      </c>
      <c r="BA822" s="1" t="str">
        <f t="shared" si="1365"/>
        <v/>
      </c>
      <c r="BB822" s="1" t="str">
        <f t="shared" si="1366"/>
        <v/>
      </c>
    </row>
    <row r="823" spans="1:54" ht="59.25">
      <c r="A823" s="56"/>
      <c r="B823" s="51" t="s">
        <v>312</v>
      </c>
      <c r="C823" s="51"/>
      <c r="D823" s="192">
        <v>1</v>
      </c>
      <c r="E823" s="192"/>
      <c r="F823" s="192"/>
      <c r="G823" s="192"/>
      <c r="H823" s="192"/>
      <c r="I823" s="131"/>
      <c r="J823" s="131"/>
      <c r="K823" s="131"/>
      <c r="L823" s="131"/>
      <c r="M823" s="131"/>
      <c r="N823" s="131"/>
      <c r="O823" s="52"/>
      <c r="P823" s="192">
        <v>2</v>
      </c>
      <c r="Q823" s="192"/>
      <c r="R823" s="192"/>
      <c r="S823" s="192"/>
      <c r="T823" s="192"/>
      <c r="U823" s="192"/>
      <c r="V823" s="54">
        <f t="shared" si="1362"/>
        <v>0</v>
      </c>
      <c r="W823" s="53"/>
      <c r="X823" s="53"/>
      <c r="Y823" s="53"/>
      <c r="Z823" s="52"/>
      <c r="AA823" s="52"/>
      <c r="AB823" s="52"/>
      <c r="AC823" s="192">
        <v>3</v>
      </c>
      <c r="AD823" s="192"/>
      <c r="AE823" s="192"/>
      <c r="AF823" s="192"/>
      <c r="AG823" s="192"/>
      <c r="AH823" s="19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7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spans="1:54">
      <c r="A824" s="180"/>
      <c r="B824" s="183" t="s">
        <v>313</v>
      </c>
      <c r="C824" s="181" t="s">
        <v>314</v>
      </c>
      <c r="D824" s="183" t="s">
        <v>334</v>
      </c>
      <c r="E824" s="193" t="s">
        <v>316</v>
      </c>
      <c r="F824" s="193"/>
      <c r="G824" s="193"/>
      <c r="H824" s="193"/>
      <c r="I824" s="129"/>
      <c r="J824" s="129"/>
      <c r="K824" s="129"/>
      <c r="L824" s="54"/>
      <c r="M824" s="54"/>
      <c r="N824" s="54"/>
      <c r="O824" s="54"/>
      <c r="P824" s="183" t="s">
        <v>313</v>
      </c>
      <c r="Q824" s="183" t="s">
        <v>334</v>
      </c>
      <c r="R824" s="183" t="s">
        <v>316</v>
      </c>
      <c r="S824" s="183"/>
      <c r="T824" s="183"/>
      <c r="U824" s="183"/>
      <c r="V824" s="54">
        <f t="shared" si="1362"/>
        <v>0</v>
      </c>
      <c r="W824" s="54"/>
      <c r="X824" s="54"/>
      <c r="Y824" s="54"/>
      <c r="Z824" s="54"/>
      <c r="AA824" s="54"/>
      <c r="AB824" s="54"/>
      <c r="AC824" s="183" t="s">
        <v>313</v>
      </c>
      <c r="AD824" s="183" t="s">
        <v>334</v>
      </c>
      <c r="AE824" s="183" t="s">
        <v>316</v>
      </c>
      <c r="AF824" s="183"/>
      <c r="AG824" s="183"/>
      <c r="AH824" s="183"/>
      <c r="AI824" s="54"/>
      <c r="AJ824" s="54"/>
      <c r="AK824" s="54"/>
      <c r="AL824" s="54"/>
      <c r="AM824" s="54"/>
      <c r="AN824" s="54"/>
      <c r="AO824" s="54"/>
      <c r="AP824" s="54"/>
      <c r="AQ824" s="54"/>
      <c r="AR824" s="58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spans="1:54">
      <c r="A825" s="180"/>
      <c r="B825" s="183"/>
      <c r="C825" s="182"/>
      <c r="D825" s="183"/>
      <c r="E825" s="130">
        <v>1</v>
      </c>
      <c r="F825" s="130">
        <v>2</v>
      </c>
      <c r="G825" s="130">
        <v>3</v>
      </c>
      <c r="H825" s="129" t="s">
        <v>318</v>
      </c>
      <c r="I825" s="129"/>
      <c r="J825" s="129"/>
      <c r="K825" s="129"/>
      <c r="L825" s="54"/>
      <c r="M825" s="54"/>
      <c r="N825" s="54"/>
      <c r="O825" s="54"/>
      <c r="P825" s="183"/>
      <c r="Q825" s="183"/>
      <c r="R825" s="129">
        <v>1</v>
      </c>
      <c r="S825" s="129">
        <v>2</v>
      </c>
      <c r="T825" s="129">
        <v>3</v>
      </c>
      <c r="U825" s="129" t="s">
        <v>318</v>
      </c>
      <c r="V825" s="54">
        <f t="shared" si="1362"/>
        <v>0</v>
      </c>
      <c r="W825" s="54"/>
      <c r="X825" s="54"/>
      <c r="Y825" s="54"/>
      <c r="Z825" s="54"/>
      <c r="AA825" s="54"/>
      <c r="AB825" s="54"/>
      <c r="AC825" s="183"/>
      <c r="AD825" s="183"/>
      <c r="AE825" s="129">
        <v>1</v>
      </c>
      <c r="AF825" s="129">
        <v>2</v>
      </c>
      <c r="AG825" s="129">
        <v>3</v>
      </c>
      <c r="AH825" s="129" t="s">
        <v>318</v>
      </c>
      <c r="AI825" s="54"/>
      <c r="AJ825" s="54"/>
      <c r="AK825" s="54"/>
      <c r="AL825" s="54"/>
      <c r="AM825" s="54"/>
      <c r="AN825" s="54"/>
      <c r="AO825" s="54"/>
      <c r="AP825" s="54"/>
      <c r="AQ825" s="54"/>
      <c r="AR825" s="58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spans="1:54" ht="12.75" customHeight="1">
      <c r="A826" s="177" t="s">
        <v>335</v>
      </c>
      <c r="B826" s="55">
        <v>1</v>
      </c>
      <c r="C826" s="55">
        <v>1</v>
      </c>
      <c r="D826" s="54" t="e">
        <f>VLOOKUP((B826*10)+5,'Llistat de jugadors'!$W$3:$AQ$322,21,0)</f>
        <v>#N/A</v>
      </c>
      <c r="E826" s="12"/>
      <c r="F826" s="12"/>
      <c r="G826" s="12"/>
      <c r="H826" s="55">
        <f t="shared" ref="H826:H855" si="1401">E826+F826+G826</f>
        <v>0</v>
      </c>
      <c r="I826" s="54">
        <f t="shared" ref="I826:I855" si="1402">COUNTIF(E826:G826,10)</f>
        <v>0</v>
      </c>
      <c r="J826" s="54">
        <f t="shared" ref="J826:J855" si="1403">COUNTIF(E826:G826,6)</f>
        <v>0</v>
      </c>
      <c r="K826" s="54">
        <f t="shared" ref="K826:K855" si="1404">COUNTIF(E826:G826,4)</f>
        <v>0</v>
      </c>
      <c r="L826" s="54">
        <f t="shared" ref="L826:L855" si="1405">COUNTIF(E826:G826,3)</f>
        <v>0</v>
      </c>
      <c r="M826" s="54">
        <f t="shared" ref="M826:M855" si="1406">COUNTIF(E826:G826,2)</f>
        <v>0</v>
      </c>
      <c r="N826" s="54">
        <f t="shared" ref="N826:N855" si="1407">COUNTIF(E826:G826,1)</f>
        <v>0</v>
      </c>
      <c r="O826" s="54">
        <f t="shared" ref="O826:O855" si="1408">COUNTIF(E826:G826,0)</f>
        <v>0</v>
      </c>
      <c r="P826" s="55">
        <v>1</v>
      </c>
      <c r="Q826" s="54" t="e">
        <f t="shared" ref="Q826:Q865" si="1409">D826</f>
        <v>#N/A</v>
      </c>
      <c r="R826" s="12"/>
      <c r="S826" s="12"/>
      <c r="T826" s="12"/>
      <c r="U826" s="54">
        <f t="shared" ref="U826:U855" si="1410">R826+S826+T826</f>
        <v>0</v>
      </c>
      <c r="V826" s="54">
        <f t="shared" si="1362"/>
        <v>0</v>
      </c>
      <c r="W826" s="54">
        <f>COUNTIF($R$5:$T$5,6)</f>
        <v>0</v>
      </c>
      <c r="X826" s="54">
        <f>COUNTIF($R$5:$T$5,4)</f>
        <v>1</v>
      </c>
      <c r="Y826" s="54">
        <f t="shared" ref="Y826:Y855" si="1411">COUNTIF(R826:T826,3)</f>
        <v>0</v>
      </c>
      <c r="Z826" s="54">
        <f t="shared" ref="Z826:Z855" si="1412">COUNTIF(R826:T826,2)</f>
        <v>0</v>
      </c>
      <c r="AA826" s="54">
        <f t="shared" ref="AA826:AA855" si="1413">COUNTIF(R826:T826,1)</f>
        <v>0</v>
      </c>
      <c r="AB826" s="54">
        <f t="shared" ref="AB826:AB855" si="1414">COUNTIF(R826:T826,0)</f>
        <v>0</v>
      </c>
      <c r="AC826" s="55">
        <v>1</v>
      </c>
      <c r="AD826" s="54" t="e">
        <f t="shared" ref="AD826:AD865" si="1415">Q826</f>
        <v>#N/A</v>
      </c>
      <c r="AE826" s="12"/>
      <c r="AF826" s="12"/>
      <c r="AG826" s="12"/>
      <c r="AH826" s="54">
        <f t="shared" ref="AH826:AH855" si="1416">AE826+AF826+AG826</f>
        <v>0</v>
      </c>
      <c r="AI826" s="54">
        <f t="shared" ref="AI826:AI855" si="1417">COUNTIF(AE826:AG826,10)</f>
        <v>0</v>
      </c>
      <c r="AJ826" s="54">
        <f t="shared" ref="AJ826:AJ855" si="1418">COUNTIF(AE826:AG826,6)</f>
        <v>0</v>
      </c>
      <c r="AK826" s="54">
        <f t="shared" ref="AK826:AK855" si="1419">COUNTIF(AE826:AG826,4)</f>
        <v>0</v>
      </c>
      <c r="AL826" s="54">
        <f t="shared" ref="AL826:AL855" si="1420">COUNTIF(AE826:AG826,3)</f>
        <v>0</v>
      </c>
      <c r="AM826" s="54">
        <f t="shared" ref="AM826:AM855" si="1421">COUNTIF(AE826:AG826,2)</f>
        <v>0</v>
      </c>
      <c r="AN826" s="54">
        <f t="shared" ref="AN826:AN855" si="1422">COUNTIF(AE826:AG826,1)</f>
        <v>0</v>
      </c>
      <c r="AO826" s="54">
        <f t="shared" ref="AO826:AO855" si="1423">COUNTIF(AE826:AG826,0)</f>
        <v>0</v>
      </c>
      <c r="AP826" s="54">
        <f t="shared" ref="AP826:AP855" si="1424">H826+U826+AH826</f>
        <v>0</v>
      </c>
      <c r="AQ826" s="54" t="e">
        <f t="shared" ref="AQ826:AQ855" si="1425">AVERAGE(E826:G826,R826:T826,AE826:AG826)</f>
        <v>#DIV/0!</v>
      </c>
      <c r="AR826" s="58">
        <f t="shared" ref="AR826:AR855" si="1426">I826+V826+AI826</f>
        <v>0</v>
      </c>
      <c r="AS826" s="1">
        <f t="shared" ref="AS826:AS855" si="1427">J826+W826+AJ826</f>
        <v>0</v>
      </c>
      <c r="AT826" s="1">
        <f t="shared" ref="AT826:AT855" si="1428">K826+X826+AK826</f>
        <v>1</v>
      </c>
      <c r="AU826" s="1">
        <f t="shared" ref="AU826:AU855" si="1429">L826+Y826+AL826</f>
        <v>0</v>
      </c>
      <c r="AV826" s="1">
        <f t="shared" ref="AV826:AV855" si="1430">M826+Z826+AM826</f>
        <v>0</v>
      </c>
      <c r="AW826" s="1">
        <f t="shared" ref="AW826:AW855" si="1431">N826+AA826+AN826</f>
        <v>0</v>
      </c>
      <c r="AX826" s="1">
        <f t="shared" ref="AX826:AX855" si="1432">O826+AB826+AO826</f>
        <v>0</v>
      </c>
      <c r="AY826" s="1" t="str">
        <f t="shared" si="1363"/>
        <v/>
      </c>
      <c r="AZ826" s="1" t="b">
        <f t="shared" si="1364"/>
        <v>1</v>
      </c>
      <c r="BA826" s="1" t="str">
        <f t="shared" si="1365"/>
        <v/>
      </c>
      <c r="BB826" s="1" t="str">
        <f t="shared" si="1366"/>
        <v/>
      </c>
    </row>
    <row r="827" spans="1:54" ht="12.75" customHeight="1">
      <c r="A827" s="178"/>
      <c r="B827" s="55">
        <v>2</v>
      </c>
      <c r="C827" s="55">
        <v>2</v>
      </c>
      <c r="D827" s="54" t="e">
        <f>VLOOKUP((B827*10)+5,'Llistat de jugadors'!$W$3:$AQ$322,21,0)</f>
        <v>#N/A</v>
      </c>
      <c r="E827" s="12"/>
      <c r="F827" s="12"/>
      <c r="G827" s="12"/>
      <c r="H827" s="55">
        <f t="shared" si="1401"/>
        <v>0</v>
      </c>
      <c r="I827" s="54">
        <f t="shared" si="1402"/>
        <v>0</v>
      </c>
      <c r="J827" s="54">
        <f t="shared" si="1403"/>
        <v>0</v>
      </c>
      <c r="K827" s="54">
        <f t="shared" si="1404"/>
        <v>0</v>
      </c>
      <c r="L827" s="54">
        <f t="shared" si="1405"/>
        <v>0</v>
      </c>
      <c r="M827" s="54">
        <f t="shared" si="1406"/>
        <v>0</v>
      </c>
      <c r="N827" s="54">
        <f t="shared" si="1407"/>
        <v>0</v>
      </c>
      <c r="O827" s="54">
        <f t="shared" si="1408"/>
        <v>0</v>
      </c>
      <c r="P827" s="55">
        <v>2</v>
      </c>
      <c r="Q827" s="54" t="e">
        <f t="shared" si="1409"/>
        <v>#N/A</v>
      </c>
      <c r="R827" s="12"/>
      <c r="S827" s="12"/>
      <c r="T827" s="12"/>
      <c r="U827" s="54">
        <f t="shared" si="1410"/>
        <v>0</v>
      </c>
      <c r="V827" s="54">
        <f t="shared" si="1362"/>
        <v>0</v>
      </c>
      <c r="W827" s="54">
        <f t="shared" ref="W827:W855" si="1433">COUNTIF(R827:T827,6)</f>
        <v>0</v>
      </c>
      <c r="X827" s="54">
        <f t="shared" ref="X827:X855" si="1434">COUNTIF(R827:T827,4)</f>
        <v>0</v>
      </c>
      <c r="Y827" s="54">
        <f t="shared" si="1411"/>
        <v>0</v>
      </c>
      <c r="Z827" s="54">
        <f t="shared" si="1412"/>
        <v>0</v>
      </c>
      <c r="AA827" s="54">
        <f t="shared" si="1413"/>
        <v>0</v>
      </c>
      <c r="AB827" s="54">
        <f t="shared" si="1414"/>
        <v>0</v>
      </c>
      <c r="AC827" s="55">
        <v>2</v>
      </c>
      <c r="AD827" s="54" t="e">
        <f t="shared" si="1415"/>
        <v>#N/A</v>
      </c>
      <c r="AE827" s="12"/>
      <c r="AF827" s="12"/>
      <c r="AG827" s="12"/>
      <c r="AH827" s="54">
        <f t="shared" si="1416"/>
        <v>0</v>
      </c>
      <c r="AI827" s="54">
        <f t="shared" si="1417"/>
        <v>0</v>
      </c>
      <c r="AJ827" s="54">
        <f t="shared" si="1418"/>
        <v>0</v>
      </c>
      <c r="AK827" s="54">
        <f t="shared" si="1419"/>
        <v>0</v>
      </c>
      <c r="AL827" s="54">
        <f t="shared" si="1420"/>
        <v>0</v>
      </c>
      <c r="AM827" s="54">
        <f t="shared" si="1421"/>
        <v>0</v>
      </c>
      <c r="AN827" s="54">
        <f t="shared" si="1422"/>
        <v>0</v>
      </c>
      <c r="AO827" s="54">
        <f t="shared" si="1423"/>
        <v>0</v>
      </c>
      <c r="AP827" s="54">
        <f t="shared" si="1424"/>
        <v>0</v>
      </c>
      <c r="AQ827" s="54" t="e">
        <f t="shared" si="1425"/>
        <v>#DIV/0!</v>
      </c>
      <c r="AR827" s="58">
        <f t="shared" si="1426"/>
        <v>0</v>
      </c>
      <c r="AS827" s="1">
        <f t="shared" si="1427"/>
        <v>0</v>
      </c>
      <c r="AT827" s="1">
        <f t="shared" si="1428"/>
        <v>0</v>
      </c>
      <c r="AU827" s="1">
        <f t="shared" si="1429"/>
        <v>0</v>
      </c>
      <c r="AV827" s="1">
        <f t="shared" si="1430"/>
        <v>0</v>
      </c>
      <c r="AW827" s="1">
        <f t="shared" si="1431"/>
        <v>0</v>
      </c>
      <c r="AX827" s="1">
        <f t="shared" si="1432"/>
        <v>0</v>
      </c>
      <c r="AY827" s="1" t="str">
        <f t="shared" si="1363"/>
        <v/>
      </c>
      <c r="AZ827" s="1" t="b">
        <f t="shared" si="1364"/>
        <v>1</v>
      </c>
      <c r="BA827" s="1" t="str">
        <f t="shared" si="1365"/>
        <v/>
      </c>
      <c r="BB827" s="1" t="str">
        <f t="shared" si="1366"/>
        <v/>
      </c>
    </row>
    <row r="828" spans="1:54" ht="12.75" customHeight="1">
      <c r="A828" s="178"/>
      <c r="B828" s="55">
        <v>3</v>
      </c>
      <c r="C828" s="55">
        <v>3</v>
      </c>
      <c r="D828" s="54" t="e">
        <f>VLOOKUP((B828*10)+5,'Llistat de jugadors'!$W$3:$AQ$322,21,0)</f>
        <v>#N/A</v>
      </c>
      <c r="E828" s="12"/>
      <c r="F828" s="12"/>
      <c r="G828" s="12"/>
      <c r="H828" s="55">
        <f t="shared" si="1401"/>
        <v>0</v>
      </c>
      <c r="I828" s="54">
        <f t="shared" si="1402"/>
        <v>0</v>
      </c>
      <c r="J828" s="54">
        <f t="shared" si="1403"/>
        <v>0</v>
      </c>
      <c r="K828" s="54">
        <f t="shared" si="1404"/>
        <v>0</v>
      </c>
      <c r="L828" s="54">
        <f t="shared" si="1405"/>
        <v>0</v>
      </c>
      <c r="M828" s="54">
        <f t="shared" si="1406"/>
        <v>0</v>
      </c>
      <c r="N828" s="54">
        <f t="shared" si="1407"/>
        <v>0</v>
      </c>
      <c r="O828" s="54">
        <f t="shared" si="1408"/>
        <v>0</v>
      </c>
      <c r="P828" s="55">
        <v>3</v>
      </c>
      <c r="Q828" s="54" t="e">
        <f t="shared" si="1409"/>
        <v>#N/A</v>
      </c>
      <c r="R828" s="12"/>
      <c r="S828" s="12"/>
      <c r="T828" s="12"/>
      <c r="U828" s="54">
        <f t="shared" si="1410"/>
        <v>0</v>
      </c>
      <c r="V828" s="54">
        <f t="shared" si="1362"/>
        <v>0</v>
      </c>
      <c r="W828" s="54">
        <f t="shared" si="1433"/>
        <v>0</v>
      </c>
      <c r="X828" s="54">
        <f t="shared" si="1434"/>
        <v>0</v>
      </c>
      <c r="Y828" s="54">
        <f t="shared" si="1411"/>
        <v>0</v>
      </c>
      <c r="Z828" s="54">
        <f t="shared" si="1412"/>
        <v>0</v>
      </c>
      <c r="AA828" s="54">
        <f t="shared" si="1413"/>
        <v>0</v>
      </c>
      <c r="AB828" s="54">
        <f t="shared" si="1414"/>
        <v>0</v>
      </c>
      <c r="AC828" s="55">
        <v>3</v>
      </c>
      <c r="AD828" s="54" t="e">
        <f t="shared" si="1415"/>
        <v>#N/A</v>
      </c>
      <c r="AE828" s="12"/>
      <c r="AF828" s="12"/>
      <c r="AG828" s="12"/>
      <c r="AH828" s="54">
        <f t="shared" si="1416"/>
        <v>0</v>
      </c>
      <c r="AI828" s="54">
        <f t="shared" si="1417"/>
        <v>0</v>
      </c>
      <c r="AJ828" s="54">
        <f t="shared" si="1418"/>
        <v>0</v>
      </c>
      <c r="AK828" s="54">
        <f t="shared" si="1419"/>
        <v>0</v>
      </c>
      <c r="AL828" s="54">
        <f t="shared" si="1420"/>
        <v>0</v>
      </c>
      <c r="AM828" s="54">
        <f t="shared" si="1421"/>
        <v>0</v>
      </c>
      <c r="AN828" s="54">
        <f t="shared" si="1422"/>
        <v>0</v>
      </c>
      <c r="AO828" s="54">
        <f t="shared" si="1423"/>
        <v>0</v>
      </c>
      <c r="AP828" s="54">
        <f t="shared" si="1424"/>
        <v>0</v>
      </c>
      <c r="AQ828" s="54" t="e">
        <f t="shared" si="1425"/>
        <v>#DIV/0!</v>
      </c>
      <c r="AR828" s="58">
        <f t="shared" si="1426"/>
        <v>0</v>
      </c>
      <c r="AS828" s="1">
        <f t="shared" si="1427"/>
        <v>0</v>
      </c>
      <c r="AT828" s="1">
        <f t="shared" si="1428"/>
        <v>0</v>
      </c>
      <c r="AU828" s="1">
        <f t="shared" si="1429"/>
        <v>0</v>
      </c>
      <c r="AV828" s="1">
        <f t="shared" si="1430"/>
        <v>0</v>
      </c>
      <c r="AW828" s="1">
        <f t="shared" si="1431"/>
        <v>0</v>
      </c>
      <c r="AX828" s="1">
        <f t="shared" si="1432"/>
        <v>0</v>
      </c>
      <c r="AY828" s="1" t="str">
        <f t="shared" si="1363"/>
        <v/>
      </c>
      <c r="AZ828" s="1" t="b">
        <f t="shared" si="1364"/>
        <v>1</v>
      </c>
      <c r="BA828" s="1" t="str">
        <f t="shared" si="1365"/>
        <v/>
      </c>
      <c r="BB828" s="1" t="str">
        <f t="shared" si="1366"/>
        <v/>
      </c>
    </row>
    <row r="829" spans="1:54" ht="12.75" customHeight="1">
      <c r="A829" s="178"/>
      <c r="B829" s="55">
        <v>4</v>
      </c>
      <c r="C829" s="55">
        <v>4</v>
      </c>
      <c r="D829" s="54" t="e">
        <f>VLOOKUP((B829*10)+5,'Llistat de jugadors'!$W$3:$AQ$322,21,0)</f>
        <v>#N/A</v>
      </c>
      <c r="E829" s="12"/>
      <c r="F829" s="12"/>
      <c r="G829" s="12"/>
      <c r="H829" s="55">
        <f t="shared" si="1401"/>
        <v>0</v>
      </c>
      <c r="I829" s="54">
        <f t="shared" si="1402"/>
        <v>0</v>
      </c>
      <c r="J829" s="54">
        <f t="shared" si="1403"/>
        <v>0</v>
      </c>
      <c r="K829" s="54">
        <f t="shared" si="1404"/>
        <v>0</v>
      </c>
      <c r="L829" s="54">
        <f t="shared" si="1405"/>
        <v>0</v>
      </c>
      <c r="M829" s="54">
        <f t="shared" si="1406"/>
        <v>0</v>
      </c>
      <c r="N829" s="54">
        <f t="shared" si="1407"/>
        <v>0</v>
      </c>
      <c r="O829" s="54">
        <f t="shared" si="1408"/>
        <v>0</v>
      </c>
      <c r="P829" s="55">
        <v>4</v>
      </c>
      <c r="Q829" s="54" t="e">
        <f t="shared" si="1409"/>
        <v>#N/A</v>
      </c>
      <c r="R829" s="12"/>
      <c r="S829" s="12"/>
      <c r="T829" s="12"/>
      <c r="U829" s="54">
        <f t="shared" si="1410"/>
        <v>0</v>
      </c>
      <c r="V829" s="54">
        <f t="shared" si="1362"/>
        <v>0</v>
      </c>
      <c r="W829" s="54">
        <f t="shared" si="1433"/>
        <v>0</v>
      </c>
      <c r="X829" s="54">
        <f t="shared" si="1434"/>
        <v>0</v>
      </c>
      <c r="Y829" s="54">
        <f t="shared" si="1411"/>
        <v>0</v>
      </c>
      <c r="Z829" s="54">
        <f t="shared" si="1412"/>
        <v>0</v>
      </c>
      <c r="AA829" s="54">
        <f t="shared" si="1413"/>
        <v>0</v>
      </c>
      <c r="AB829" s="54">
        <f t="shared" si="1414"/>
        <v>0</v>
      </c>
      <c r="AC829" s="55">
        <v>4</v>
      </c>
      <c r="AD829" s="54" t="e">
        <f t="shared" si="1415"/>
        <v>#N/A</v>
      </c>
      <c r="AE829" s="12"/>
      <c r="AF829" s="12"/>
      <c r="AG829" s="12"/>
      <c r="AH829" s="54">
        <f t="shared" si="1416"/>
        <v>0</v>
      </c>
      <c r="AI829" s="54">
        <f t="shared" si="1417"/>
        <v>0</v>
      </c>
      <c r="AJ829" s="54">
        <f t="shared" si="1418"/>
        <v>0</v>
      </c>
      <c r="AK829" s="54">
        <f t="shared" si="1419"/>
        <v>0</v>
      </c>
      <c r="AL829" s="54">
        <f t="shared" si="1420"/>
        <v>0</v>
      </c>
      <c r="AM829" s="54">
        <f t="shared" si="1421"/>
        <v>0</v>
      </c>
      <c r="AN829" s="54">
        <f t="shared" si="1422"/>
        <v>0</v>
      </c>
      <c r="AO829" s="54">
        <f t="shared" si="1423"/>
        <v>0</v>
      </c>
      <c r="AP829" s="54">
        <f t="shared" si="1424"/>
        <v>0</v>
      </c>
      <c r="AQ829" s="54" t="e">
        <f t="shared" si="1425"/>
        <v>#DIV/0!</v>
      </c>
      <c r="AR829" s="58">
        <f t="shared" si="1426"/>
        <v>0</v>
      </c>
      <c r="AS829" s="1">
        <f t="shared" si="1427"/>
        <v>0</v>
      </c>
      <c r="AT829" s="1">
        <f t="shared" si="1428"/>
        <v>0</v>
      </c>
      <c r="AU829" s="1">
        <f t="shared" si="1429"/>
        <v>0</v>
      </c>
      <c r="AV829" s="1">
        <f t="shared" si="1430"/>
        <v>0</v>
      </c>
      <c r="AW829" s="1">
        <f t="shared" si="1431"/>
        <v>0</v>
      </c>
      <c r="AX829" s="1">
        <f t="shared" si="1432"/>
        <v>0</v>
      </c>
      <c r="AY829" s="1" t="str">
        <f t="shared" si="1363"/>
        <v/>
      </c>
      <c r="AZ829" s="1" t="b">
        <f t="shared" si="1364"/>
        <v>1</v>
      </c>
      <c r="BA829" s="1" t="str">
        <f t="shared" si="1365"/>
        <v/>
      </c>
      <c r="BB829" s="1" t="str">
        <f t="shared" si="1366"/>
        <v/>
      </c>
    </row>
    <row r="830" spans="1:54" ht="12.75" customHeight="1">
      <c r="A830" s="178"/>
      <c r="B830" s="55">
        <v>5</v>
      </c>
      <c r="C830" s="55">
        <v>5</v>
      </c>
      <c r="D830" s="54" t="e">
        <f>VLOOKUP((B830*10)+5,'Llistat de jugadors'!$W$3:$AQ$322,21,0)</f>
        <v>#N/A</v>
      </c>
      <c r="E830" s="13"/>
      <c r="F830" s="13"/>
      <c r="G830" s="13"/>
      <c r="H830" s="55">
        <f t="shared" si="1401"/>
        <v>0</v>
      </c>
      <c r="I830" s="54">
        <f t="shared" si="1402"/>
        <v>0</v>
      </c>
      <c r="J830" s="54">
        <f t="shared" si="1403"/>
        <v>0</v>
      </c>
      <c r="K830" s="54">
        <f t="shared" si="1404"/>
        <v>0</v>
      </c>
      <c r="L830" s="54">
        <f t="shared" si="1405"/>
        <v>0</v>
      </c>
      <c r="M830" s="54">
        <f t="shared" si="1406"/>
        <v>0</v>
      </c>
      <c r="N830" s="54">
        <f t="shared" si="1407"/>
        <v>0</v>
      </c>
      <c r="O830" s="54">
        <f t="shared" si="1408"/>
        <v>0</v>
      </c>
      <c r="P830" s="55">
        <v>5</v>
      </c>
      <c r="Q830" s="54" t="e">
        <f t="shared" si="1409"/>
        <v>#N/A</v>
      </c>
      <c r="R830" s="12"/>
      <c r="S830" s="12"/>
      <c r="T830" s="12"/>
      <c r="U830" s="54">
        <f t="shared" si="1410"/>
        <v>0</v>
      </c>
      <c r="V830" s="54">
        <f t="shared" si="1362"/>
        <v>0</v>
      </c>
      <c r="W830" s="54">
        <f t="shared" si="1433"/>
        <v>0</v>
      </c>
      <c r="X830" s="54">
        <f t="shared" si="1434"/>
        <v>0</v>
      </c>
      <c r="Y830" s="54">
        <f t="shared" si="1411"/>
        <v>0</v>
      </c>
      <c r="Z830" s="54">
        <f t="shared" si="1412"/>
        <v>0</v>
      </c>
      <c r="AA830" s="54">
        <f t="shared" si="1413"/>
        <v>0</v>
      </c>
      <c r="AB830" s="54">
        <f t="shared" si="1414"/>
        <v>0</v>
      </c>
      <c r="AC830" s="55">
        <v>5</v>
      </c>
      <c r="AD830" s="54" t="e">
        <f t="shared" si="1415"/>
        <v>#N/A</v>
      </c>
      <c r="AE830" s="12"/>
      <c r="AF830" s="12"/>
      <c r="AG830" s="12"/>
      <c r="AH830" s="54">
        <f t="shared" si="1416"/>
        <v>0</v>
      </c>
      <c r="AI830" s="54">
        <f t="shared" si="1417"/>
        <v>0</v>
      </c>
      <c r="AJ830" s="54">
        <f t="shared" si="1418"/>
        <v>0</v>
      </c>
      <c r="AK830" s="54">
        <f t="shared" si="1419"/>
        <v>0</v>
      </c>
      <c r="AL830" s="54">
        <f t="shared" si="1420"/>
        <v>0</v>
      </c>
      <c r="AM830" s="54">
        <f t="shared" si="1421"/>
        <v>0</v>
      </c>
      <c r="AN830" s="54">
        <f t="shared" si="1422"/>
        <v>0</v>
      </c>
      <c r="AO830" s="54">
        <f t="shared" si="1423"/>
        <v>0</v>
      </c>
      <c r="AP830" s="54">
        <f t="shared" si="1424"/>
        <v>0</v>
      </c>
      <c r="AQ830" s="54" t="e">
        <f t="shared" si="1425"/>
        <v>#DIV/0!</v>
      </c>
      <c r="AR830" s="58">
        <f t="shared" si="1426"/>
        <v>0</v>
      </c>
      <c r="AS830" s="1">
        <f t="shared" si="1427"/>
        <v>0</v>
      </c>
      <c r="AT830" s="1">
        <f t="shared" si="1428"/>
        <v>0</v>
      </c>
      <c r="AU830" s="1">
        <f t="shared" si="1429"/>
        <v>0</v>
      </c>
      <c r="AV830" s="1">
        <f t="shared" si="1430"/>
        <v>0</v>
      </c>
      <c r="AW830" s="1">
        <f t="shared" si="1431"/>
        <v>0</v>
      </c>
      <c r="AX830" s="1">
        <f t="shared" si="1432"/>
        <v>0</v>
      </c>
      <c r="AY830" s="1" t="str">
        <f t="shared" si="1363"/>
        <v/>
      </c>
      <c r="AZ830" s="1" t="b">
        <f t="shared" si="1364"/>
        <v>1</v>
      </c>
      <c r="BA830" s="1" t="str">
        <f t="shared" si="1365"/>
        <v/>
      </c>
      <c r="BB830" s="1" t="str">
        <f t="shared" si="1366"/>
        <v/>
      </c>
    </row>
    <row r="831" spans="1:54" ht="12.75" customHeight="1">
      <c r="A831" s="178"/>
      <c r="B831" s="55">
        <v>6</v>
      </c>
      <c r="C831" s="55">
        <v>6</v>
      </c>
      <c r="D831" s="54" t="e">
        <f>VLOOKUP((B831*10)+5,'Llistat de jugadors'!$W$3:$AQ$322,21,0)</f>
        <v>#N/A</v>
      </c>
      <c r="E831" s="13"/>
      <c r="F831" s="13"/>
      <c r="G831" s="13"/>
      <c r="H831" s="55">
        <f t="shared" si="1401"/>
        <v>0</v>
      </c>
      <c r="I831" s="54">
        <f t="shared" si="1402"/>
        <v>0</v>
      </c>
      <c r="J831" s="54">
        <f t="shared" si="1403"/>
        <v>0</v>
      </c>
      <c r="K831" s="54">
        <f t="shared" si="1404"/>
        <v>0</v>
      </c>
      <c r="L831" s="54">
        <f t="shared" si="1405"/>
        <v>0</v>
      </c>
      <c r="M831" s="54">
        <f t="shared" si="1406"/>
        <v>0</v>
      </c>
      <c r="N831" s="54">
        <f t="shared" si="1407"/>
        <v>0</v>
      </c>
      <c r="O831" s="54">
        <f t="shared" si="1408"/>
        <v>0</v>
      </c>
      <c r="P831" s="55">
        <v>6</v>
      </c>
      <c r="Q831" s="54" t="e">
        <f t="shared" si="1409"/>
        <v>#N/A</v>
      </c>
      <c r="R831" s="12"/>
      <c r="S831" s="12"/>
      <c r="T831" s="12"/>
      <c r="U831" s="54">
        <f t="shared" si="1410"/>
        <v>0</v>
      </c>
      <c r="V831" s="54">
        <f t="shared" si="1362"/>
        <v>0</v>
      </c>
      <c r="W831" s="54">
        <f t="shared" si="1433"/>
        <v>0</v>
      </c>
      <c r="X831" s="54">
        <f t="shared" si="1434"/>
        <v>0</v>
      </c>
      <c r="Y831" s="54">
        <f t="shared" si="1411"/>
        <v>0</v>
      </c>
      <c r="Z831" s="54">
        <f t="shared" si="1412"/>
        <v>0</v>
      </c>
      <c r="AA831" s="54">
        <f t="shared" si="1413"/>
        <v>0</v>
      </c>
      <c r="AB831" s="54">
        <f t="shared" si="1414"/>
        <v>0</v>
      </c>
      <c r="AC831" s="55">
        <v>6</v>
      </c>
      <c r="AD831" s="54" t="e">
        <f t="shared" si="1415"/>
        <v>#N/A</v>
      </c>
      <c r="AE831" s="12"/>
      <c r="AF831" s="12"/>
      <c r="AG831" s="12"/>
      <c r="AH831" s="54">
        <f t="shared" si="1416"/>
        <v>0</v>
      </c>
      <c r="AI831" s="54">
        <f t="shared" si="1417"/>
        <v>0</v>
      </c>
      <c r="AJ831" s="54">
        <f t="shared" si="1418"/>
        <v>0</v>
      </c>
      <c r="AK831" s="54">
        <f t="shared" si="1419"/>
        <v>0</v>
      </c>
      <c r="AL831" s="54">
        <f t="shared" si="1420"/>
        <v>0</v>
      </c>
      <c r="AM831" s="54">
        <f t="shared" si="1421"/>
        <v>0</v>
      </c>
      <c r="AN831" s="54">
        <f t="shared" si="1422"/>
        <v>0</v>
      </c>
      <c r="AO831" s="54">
        <f t="shared" si="1423"/>
        <v>0</v>
      </c>
      <c r="AP831" s="54">
        <f t="shared" si="1424"/>
        <v>0</v>
      </c>
      <c r="AQ831" s="54" t="e">
        <f t="shared" si="1425"/>
        <v>#DIV/0!</v>
      </c>
      <c r="AR831" s="58">
        <f t="shared" si="1426"/>
        <v>0</v>
      </c>
      <c r="AS831" s="1">
        <f t="shared" si="1427"/>
        <v>0</v>
      </c>
      <c r="AT831" s="1">
        <f t="shared" si="1428"/>
        <v>0</v>
      </c>
      <c r="AU831" s="1">
        <f t="shared" si="1429"/>
        <v>0</v>
      </c>
      <c r="AV831" s="1">
        <f t="shared" si="1430"/>
        <v>0</v>
      </c>
      <c r="AW831" s="1">
        <f t="shared" si="1431"/>
        <v>0</v>
      </c>
      <c r="AX831" s="1">
        <f t="shared" si="1432"/>
        <v>0</v>
      </c>
      <c r="AY831" s="1" t="str">
        <f t="shared" si="1363"/>
        <v/>
      </c>
      <c r="AZ831" s="1" t="b">
        <f t="shared" si="1364"/>
        <v>1</v>
      </c>
      <c r="BA831" s="1" t="str">
        <f t="shared" si="1365"/>
        <v/>
      </c>
      <c r="BB831" s="1" t="str">
        <f t="shared" si="1366"/>
        <v/>
      </c>
    </row>
    <row r="832" spans="1:54" ht="12.75" customHeight="1">
      <c r="A832" s="178"/>
      <c r="B832" s="55">
        <v>7</v>
      </c>
      <c r="C832" s="55">
        <v>7</v>
      </c>
      <c r="D832" s="54" t="e">
        <f>VLOOKUP((B832*10)+5,'Llistat de jugadors'!$W$3:$AQ$322,21,0)</f>
        <v>#N/A</v>
      </c>
      <c r="E832" s="13"/>
      <c r="F832" s="13"/>
      <c r="G832" s="13"/>
      <c r="H832" s="55">
        <f t="shared" si="1401"/>
        <v>0</v>
      </c>
      <c r="I832" s="54">
        <f t="shared" si="1402"/>
        <v>0</v>
      </c>
      <c r="J832" s="54">
        <f t="shared" si="1403"/>
        <v>0</v>
      </c>
      <c r="K832" s="54">
        <f t="shared" si="1404"/>
        <v>0</v>
      </c>
      <c r="L832" s="54">
        <f t="shared" si="1405"/>
        <v>0</v>
      </c>
      <c r="M832" s="54">
        <f t="shared" si="1406"/>
        <v>0</v>
      </c>
      <c r="N832" s="54">
        <f t="shared" si="1407"/>
        <v>0</v>
      </c>
      <c r="O832" s="54">
        <f t="shared" si="1408"/>
        <v>0</v>
      </c>
      <c r="P832" s="55">
        <v>7</v>
      </c>
      <c r="Q832" s="54" t="e">
        <f t="shared" si="1409"/>
        <v>#N/A</v>
      </c>
      <c r="R832" s="12"/>
      <c r="S832" s="12"/>
      <c r="T832" s="12"/>
      <c r="U832" s="54">
        <f t="shared" si="1410"/>
        <v>0</v>
      </c>
      <c r="V832" s="54">
        <f t="shared" si="1362"/>
        <v>0</v>
      </c>
      <c r="W832" s="54">
        <f t="shared" si="1433"/>
        <v>0</v>
      </c>
      <c r="X832" s="54">
        <f t="shared" si="1434"/>
        <v>0</v>
      </c>
      <c r="Y832" s="54">
        <f t="shared" si="1411"/>
        <v>0</v>
      </c>
      <c r="Z832" s="54">
        <f t="shared" si="1412"/>
        <v>0</v>
      </c>
      <c r="AA832" s="54">
        <f t="shared" si="1413"/>
        <v>0</v>
      </c>
      <c r="AB832" s="54">
        <f t="shared" si="1414"/>
        <v>0</v>
      </c>
      <c r="AC832" s="55">
        <v>7</v>
      </c>
      <c r="AD832" s="54" t="e">
        <f t="shared" si="1415"/>
        <v>#N/A</v>
      </c>
      <c r="AE832" s="12"/>
      <c r="AF832" s="12"/>
      <c r="AG832" s="12"/>
      <c r="AH832" s="54">
        <f t="shared" si="1416"/>
        <v>0</v>
      </c>
      <c r="AI832" s="54">
        <f t="shared" si="1417"/>
        <v>0</v>
      </c>
      <c r="AJ832" s="54">
        <f t="shared" si="1418"/>
        <v>0</v>
      </c>
      <c r="AK832" s="54">
        <f t="shared" si="1419"/>
        <v>0</v>
      </c>
      <c r="AL832" s="54">
        <f t="shared" si="1420"/>
        <v>0</v>
      </c>
      <c r="AM832" s="54">
        <f t="shared" si="1421"/>
        <v>0</v>
      </c>
      <c r="AN832" s="54">
        <f t="shared" si="1422"/>
        <v>0</v>
      </c>
      <c r="AO832" s="54">
        <f t="shared" si="1423"/>
        <v>0</v>
      </c>
      <c r="AP832" s="54">
        <f t="shared" si="1424"/>
        <v>0</v>
      </c>
      <c r="AQ832" s="54" t="e">
        <f t="shared" si="1425"/>
        <v>#DIV/0!</v>
      </c>
      <c r="AR832" s="58">
        <f t="shared" si="1426"/>
        <v>0</v>
      </c>
      <c r="AS832" s="1">
        <f t="shared" si="1427"/>
        <v>0</v>
      </c>
      <c r="AT832" s="1">
        <f t="shared" si="1428"/>
        <v>0</v>
      </c>
      <c r="AU832" s="1">
        <f t="shared" si="1429"/>
        <v>0</v>
      </c>
      <c r="AV832" s="1">
        <f t="shared" si="1430"/>
        <v>0</v>
      </c>
      <c r="AW832" s="1">
        <f t="shared" si="1431"/>
        <v>0</v>
      </c>
      <c r="AX832" s="1">
        <f t="shared" si="1432"/>
        <v>0</v>
      </c>
      <c r="AY832" s="1" t="str">
        <f t="shared" si="1363"/>
        <v/>
      </c>
      <c r="AZ832" s="1" t="b">
        <f t="shared" si="1364"/>
        <v>1</v>
      </c>
      <c r="BA832" s="1" t="str">
        <f t="shared" si="1365"/>
        <v/>
      </c>
      <c r="BB832" s="1" t="str">
        <f t="shared" si="1366"/>
        <v/>
      </c>
    </row>
    <row r="833" spans="1:54" ht="12.75" customHeight="1">
      <c r="A833" s="178"/>
      <c r="B833" s="55">
        <v>8</v>
      </c>
      <c r="C833" s="55">
        <v>8</v>
      </c>
      <c r="D833" s="54" t="e">
        <f>VLOOKUP((B833*10)+5,'Llistat de jugadors'!$W$3:$AQ$322,21,0)</f>
        <v>#N/A</v>
      </c>
      <c r="E833" s="13"/>
      <c r="F833" s="13"/>
      <c r="G833" s="13"/>
      <c r="H833" s="55">
        <f t="shared" si="1401"/>
        <v>0</v>
      </c>
      <c r="I833" s="54">
        <f t="shared" si="1402"/>
        <v>0</v>
      </c>
      <c r="J833" s="54">
        <f t="shared" si="1403"/>
        <v>0</v>
      </c>
      <c r="K833" s="54">
        <f t="shared" si="1404"/>
        <v>0</v>
      </c>
      <c r="L833" s="54">
        <f t="shared" si="1405"/>
        <v>0</v>
      </c>
      <c r="M833" s="54">
        <f t="shared" si="1406"/>
        <v>0</v>
      </c>
      <c r="N833" s="54">
        <f t="shared" si="1407"/>
        <v>0</v>
      </c>
      <c r="O833" s="54">
        <f t="shared" si="1408"/>
        <v>0</v>
      </c>
      <c r="P833" s="55">
        <v>8</v>
      </c>
      <c r="Q833" s="54" t="e">
        <f t="shared" si="1409"/>
        <v>#N/A</v>
      </c>
      <c r="R833" s="12"/>
      <c r="S833" s="12"/>
      <c r="T833" s="12"/>
      <c r="U833" s="54">
        <f t="shared" si="1410"/>
        <v>0</v>
      </c>
      <c r="V833" s="54">
        <f t="shared" si="1362"/>
        <v>0</v>
      </c>
      <c r="W833" s="54">
        <f t="shared" si="1433"/>
        <v>0</v>
      </c>
      <c r="X833" s="54">
        <f t="shared" si="1434"/>
        <v>0</v>
      </c>
      <c r="Y833" s="54">
        <f t="shared" si="1411"/>
        <v>0</v>
      </c>
      <c r="Z833" s="54">
        <f t="shared" si="1412"/>
        <v>0</v>
      </c>
      <c r="AA833" s="54">
        <f t="shared" si="1413"/>
        <v>0</v>
      </c>
      <c r="AB833" s="54">
        <f t="shared" si="1414"/>
        <v>0</v>
      </c>
      <c r="AC833" s="55">
        <v>8</v>
      </c>
      <c r="AD833" s="54" t="e">
        <f t="shared" si="1415"/>
        <v>#N/A</v>
      </c>
      <c r="AE833" s="12"/>
      <c r="AF833" s="12"/>
      <c r="AG833" s="12"/>
      <c r="AH833" s="54">
        <f t="shared" si="1416"/>
        <v>0</v>
      </c>
      <c r="AI833" s="54">
        <f t="shared" si="1417"/>
        <v>0</v>
      </c>
      <c r="AJ833" s="54">
        <f t="shared" si="1418"/>
        <v>0</v>
      </c>
      <c r="AK833" s="54">
        <f t="shared" si="1419"/>
        <v>0</v>
      </c>
      <c r="AL833" s="54">
        <f t="shared" si="1420"/>
        <v>0</v>
      </c>
      <c r="AM833" s="54">
        <f t="shared" si="1421"/>
        <v>0</v>
      </c>
      <c r="AN833" s="54">
        <f t="shared" si="1422"/>
        <v>0</v>
      </c>
      <c r="AO833" s="54">
        <f t="shared" si="1423"/>
        <v>0</v>
      </c>
      <c r="AP833" s="54">
        <f t="shared" si="1424"/>
        <v>0</v>
      </c>
      <c r="AQ833" s="54" t="e">
        <f t="shared" si="1425"/>
        <v>#DIV/0!</v>
      </c>
      <c r="AR833" s="58">
        <f t="shared" si="1426"/>
        <v>0</v>
      </c>
      <c r="AS833" s="1">
        <f t="shared" si="1427"/>
        <v>0</v>
      </c>
      <c r="AT833" s="1">
        <f t="shared" si="1428"/>
        <v>0</v>
      </c>
      <c r="AU833" s="1">
        <f t="shared" si="1429"/>
        <v>0</v>
      </c>
      <c r="AV833" s="1">
        <f t="shared" si="1430"/>
        <v>0</v>
      </c>
      <c r="AW833" s="1">
        <f t="shared" si="1431"/>
        <v>0</v>
      </c>
      <c r="AX833" s="1">
        <f t="shared" si="1432"/>
        <v>0</v>
      </c>
      <c r="AY833" s="1" t="str">
        <f t="shared" si="1363"/>
        <v/>
      </c>
      <c r="AZ833" s="1" t="b">
        <f t="shared" si="1364"/>
        <v>1</v>
      </c>
      <c r="BA833" s="1" t="str">
        <f t="shared" si="1365"/>
        <v/>
      </c>
      <c r="BB833" s="1" t="str">
        <f t="shared" si="1366"/>
        <v/>
      </c>
    </row>
    <row r="834" spans="1:54" ht="12.75" customHeight="1">
      <c r="A834" s="178"/>
      <c r="B834" s="55">
        <v>9</v>
      </c>
      <c r="C834" s="55">
        <v>9</v>
      </c>
      <c r="D834" s="54" t="e">
        <f>VLOOKUP((B834*10)+5,'Llistat de jugadors'!$W$3:$AQ$322,21,0)</f>
        <v>#N/A</v>
      </c>
      <c r="E834" s="13"/>
      <c r="F834" s="13"/>
      <c r="G834" s="13"/>
      <c r="H834" s="55">
        <f t="shared" si="1401"/>
        <v>0</v>
      </c>
      <c r="I834" s="54">
        <f t="shared" si="1402"/>
        <v>0</v>
      </c>
      <c r="J834" s="54">
        <f t="shared" si="1403"/>
        <v>0</v>
      </c>
      <c r="K834" s="54">
        <f t="shared" si="1404"/>
        <v>0</v>
      </c>
      <c r="L834" s="54">
        <f t="shared" si="1405"/>
        <v>0</v>
      </c>
      <c r="M834" s="54">
        <f t="shared" si="1406"/>
        <v>0</v>
      </c>
      <c r="N834" s="54">
        <f t="shared" si="1407"/>
        <v>0</v>
      </c>
      <c r="O834" s="54">
        <f t="shared" si="1408"/>
        <v>0</v>
      </c>
      <c r="P834" s="55">
        <v>9</v>
      </c>
      <c r="Q834" s="54" t="e">
        <f t="shared" si="1409"/>
        <v>#N/A</v>
      </c>
      <c r="R834" s="12"/>
      <c r="S834" s="12"/>
      <c r="T834" s="12"/>
      <c r="U834" s="54">
        <f t="shared" si="1410"/>
        <v>0</v>
      </c>
      <c r="V834" s="54">
        <f t="shared" si="1362"/>
        <v>0</v>
      </c>
      <c r="W834" s="54">
        <f t="shared" si="1433"/>
        <v>0</v>
      </c>
      <c r="X834" s="54">
        <f t="shared" si="1434"/>
        <v>0</v>
      </c>
      <c r="Y834" s="54">
        <f t="shared" si="1411"/>
        <v>0</v>
      </c>
      <c r="Z834" s="54">
        <f t="shared" si="1412"/>
        <v>0</v>
      </c>
      <c r="AA834" s="54">
        <f t="shared" si="1413"/>
        <v>0</v>
      </c>
      <c r="AB834" s="54">
        <f t="shared" si="1414"/>
        <v>0</v>
      </c>
      <c r="AC834" s="55">
        <v>9</v>
      </c>
      <c r="AD834" s="54" t="e">
        <f t="shared" si="1415"/>
        <v>#N/A</v>
      </c>
      <c r="AE834" s="12"/>
      <c r="AF834" s="12"/>
      <c r="AG834" s="12"/>
      <c r="AH834" s="54">
        <f t="shared" si="1416"/>
        <v>0</v>
      </c>
      <c r="AI834" s="54">
        <f t="shared" si="1417"/>
        <v>0</v>
      </c>
      <c r="AJ834" s="54">
        <f t="shared" si="1418"/>
        <v>0</v>
      </c>
      <c r="AK834" s="54">
        <f t="shared" si="1419"/>
        <v>0</v>
      </c>
      <c r="AL834" s="54">
        <f t="shared" si="1420"/>
        <v>0</v>
      </c>
      <c r="AM834" s="54">
        <f t="shared" si="1421"/>
        <v>0</v>
      </c>
      <c r="AN834" s="54">
        <f t="shared" si="1422"/>
        <v>0</v>
      </c>
      <c r="AO834" s="54">
        <f t="shared" si="1423"/>
        <v>0</v>
      </c>
      <c r="AP834" s="54">
        <f t="shared" si="1424"/>
        <v>0</v>
      </c>
      <c r="AQ834" s="54" t="e">
        <f t="shared" si="1425"/>
        <v>#DIV/0!</v>
      </c>
      <c r="AR834" s="58">
        <f t="shared" si="1426"/>
        <v>0</v>
      </c>
      <c r="AS834" s="1">
        <f t="shared" si="1427"/>
        <v>0</v>
      </c>
      <c r="AT834" s="1">
        <f t="shared" si="1428"/>
        <v>0</v>
      </c>
      <c r="AU834" s="1">
        <f t="shared" si="1429"/>
        <v>0</v>
      </c>
      <c r="AV834" s="1">
        <f t="shared" si="1430"/>
        <v>0</v>
      </c>
      <c r="AW834" s="1">
        <f t="shared" si="1431"/>
        <v>0</v>
      </c>
      <c r="AX834" s="1">
        <f t="shared" si="1432"/>
        <v>0</v>
      </c>
      <c r="AY834" s="1" t="str">
        <f t="shared" si="1363"/>
        <v/>
      </c>
      <c r="AZ834" s="1" t="b">
        <f t="shared" si="1364"/>
        <v>1</v>
      </c>
      <c r="BA834" s="1" t="str">
        <f t="shared" si="1365"/>
        <v/>
      </c>
      <c r="BB834" s="1" t="str">
        <f t="shared" si="1366"/>
        <v/>
      </c>
    </row>
    <row r="835" spans="1:54" ht="12.75" customHeight="1">
      <c r="A835" s="178"/>
      <c r="B835" s="55">
        <v>10</v>
      </c>
      <c r="C835" s="55">
        <v>10</v>
      </c>
      <c r="D835" s="54" t="e">
        <f>VLOOKUP((B835*10)+5,'Llistat de jugadors'!$W$3:$AQ$322,21,0)</f>
        <v>#N/A</v>
      </c>
      <c r="E835" s="13"/>
      <c r="F835" s="13"/>
      <c r="G835" s="13"/>
      <c r="H835" s="55">
        <f t="shared" si="1401"/>
        <v>0</v>
      </c>
      <c r="I835" s="54">
        <f t="shared" si="1402"/>
        <v>0</v>
      </c>
      <c r="J835" s="54">
        <f t="shared" si="1403"/>
        <v>0</v>
      </c>
      <c r="K835" s="54">
        <f t="shared" si="1404"/>
        <v>0</v>
      </c>
      <c r="L835" s="54">
        <f t="shared" si="1405"/>
        <v>0</v>
      </c>
      <c r="M835" s="54">
        <f t="shared" si="1406"/>
        <v>0</v>
      </c>
      <c r="N835" s="54">
        <f t="shared" si="1407"/>
        <v>0</v>
      </c>
      <c r="O835" s="54">
        <f t="shared" si="1408"/>
        <v>0</v>
      </c>
      <c r="P835" s="55">
        <v>10</v>
      </c>
      <c r="Q835" s="54" t="e">
        <f t="shared" si="1409"/>
        <v>#N/A</v>
      </c>
      <c r="R835" s="12"/>
      <c r="S835" s="12"/>
      <c r="T835" s="12"/>
      <c r="U835" s="54">
        <f t="shared" si="1410"/>
        <v>0</v>
      </c>
      <c r="V835" s="54">
        <f t="shared" si="1362"/>
        <v>0</v>
      </c>
      <c r="W835" s="54">
        <f t="shared" si="1433"/>
        <v>0</v>
      </c>
      <c r="X835" s="54">
        <f t="shared" si="1434"/>
        <v>0</v>
      </c>
      <c r="Y835" s="54">
        <f t="shared" si="1411"/>
        <v>0</v>
      </c>
      <c r="Z835" s="54">
        <f t="shared" si="1412"/>
        <v>0</v>
      </c>
      <c r="AA835" s="54">
        <f t="shared" si="1413"/>
        <v>0</v>
      </c>
      <c r="AB835" s="54">
        <f t="shared" si="1414"/>
        <v>0</v>
      </c>
      <c r="AC835" s="55">
        <v>10</v>
      </c>
      <c r="AD835" s="54" t="e">
        <f t="shared" si="1415"/>
        <v>#N/A</v>
      </c>
      <c r="AE835" s="12"/>
      <c r="AF835" s="12"/>
      <c r="AG835" s="12"/>
      <c r="AH835" s="54">
        <f t="shared" si="1416"/>
        <v>0</v>
      </c>
      <c r="AI835" s="54">
        <f t="shared" si="1417"/>
        <v>0</v>
      </c>
      <c r="AJ835" s="54">
        <f t="shared" si="1418"/>
        <v>0</v>
      </c>
      <c r="AK835" s="54">
        <f t="shared" si="1419"/>
        <v>0</v>
      </c>
      <c r="AL835" s="54">
        <f t="shared" si="1420"/>
        <v>0</v>
      </c>
      <c r="AM835" s="54">
        <f t="shared" si="1421"/>
        <v>0</v>
      </c>
      <c r="AN835" s="54">
        <f t="shared" si="1422"/>
        <v>0</v>
      </c>
      <c r="AO835" s="54">
        <f t="shared" si="1423"/>
        <v>0</v>
      </c>
      <c r="AP835" s="54">
        <f t="shared" si="1424"/>
        <v>0</v>
      </c>
      <c r="AQ835" s="54" t="e">
        <f t="shared" si="1425"/>
        <v>#DIV/0!</v>
      </c>
      <c r="AR835" s="58">
        <f t="shared" si="1426"/>
        <v>0</v>
      </c>
      <c r="AS835" s="1">
        <f t="shared" si="1427"/>
        <v>0</v>
      </c>
      <c r="AT835" s="1">
        <f t="shared" si="1428"/>
        <v>0</v>
      </c>
      <c r="AU835" s="1">
        <f t="shared" si="1429"/>
        <v>0</v>
      </c>
      <c r="AV835" s="1">
        <f t="shared" si="1430"/>
        <v>0</v>
      </c>
      <c r="AW835" s="1">
        <f t="shared" si="1431"/>
        <v>0</v>
      </c>
      <c r="AX835" s="1">
        <f t="shared" si="1432"/>
        <v>0</v>
      </c>
      <c r="AY835" s="1" t="str">
        <f t="shared" si="1363"/>
        <v/>
      </c>
      <c r="AZ835" s="1" t="b">
        <f t="shared" si="1364"/>
        <v>1</v>
      </c>
      <c r="BA835" s="1" t="str">
        <f t="shared" si="1365"/>
        <v/>
      </c>
      <c r="BB835" s="1" t="str">
        <f t="shared" si="1366"/>
        <v/>
      </c>
    </row>
    <row r="836" spans="1:54" ht="12.75" customHeight="1">
      <c r="A836" s="178"/>
      <c r="B836" s="55">
        <v>11</v>
      </c>
      <c r="C836" s="55">
        <v>11</v>
      </c>
      <c r="D836" s="54" t="e">
        <f>VLOOKUP((B836*10)+5,'Llistat de jugadors'!$W$3:$AQ$322,21,0)</f>
        <v>#N/A</v>
      </c>
      <c r="E836" s="13"/>
      <c r="F836" s="13"/>
      <c r="G836" s="13"/>
      <c r="H836" s="55">
        <f t="shared" si="1401"/>
        <v>0</v>
      </c>
      <c r="I836" s="54">
        <f t="shared" si="1402"/>
        <v>0</v>
      </c>
      <c r="J836" s="54">
        <f t="shared" si="1403"/>
        <v>0</v>
      </c>
      <c r="K836" s="54">
        <f t="shared" si="1404"/>
        <v>0</v>
      </c>
      <c r="L836" s="54">
        <f t="shared" si="1405"/>
        <v>0</v>
      </c>
      <c r="M836" s="54">
        <f t="shared" si="1406"/>
        <v>0</v>
      </c>
      <c r="N836" s="54">
        <f t="shared" si="1407"/>
        <v>0</v>
      </c>
      <c r="O836" s="54">
        <f t="shared" si="1408"/>
        <v>0</v>
      </c>
      <c r="P836" s="55">
        <v>11</v>
      </c>
      <c r="Q836" s="54" t="e">
        <f t="shared" si="1409"/>
        <v>#N/A</v>
      </c>
      <c r="R836" s="12"/>
      <c r="S836" s="12"/>
      <c r="T836" s="12"/>
      <c r="U836" s="54">
        <f t="shared" si="1410"/>
        <v>0</v>
      </c>
      <c r="V836" s="54">
        <f t="shared" si="1362"/>
        <v>0</v>
      </c>
      <c r="W836" s="54">
        <f t="shared" si="1433"/>
        <v>0</v>
      </c>
      <c r="X836" s="54">
        <f t="shared" si="1434"/>
        <v>0</v>
      </c>
      <c r="Y836" s="54">
        <f t="shared" si="1411"/>
        <v>0</v>
      </c>
      <c r="Z836" s="54">
        <f t="shared" si="1412"/>
        <v>0</v>
      </c>
      <c r="AA836" s="54">
        <f t="shared" si="1413"/>
        <v>0</v>
      </c>
      <c r="AB836" s="54">
        <f t="shared" si="1414"/>
        <v>0</v>
      </c>
      <c r="AC836" s="55">
        <v>11</v>
      </c>
      <c r="AD836" s="54" t="e">
        <f t="shared" si="1415"/>
        <v>#N/A</v>
      </c>
      <c r="AE836" s="12"/>
      <c r="AF836" s="12"/>
      <c r="AG836" s="12"/>
      <c r="AH836" s="54">
        <f t="shared" si="1416"/>
        <v>0</v>
      </c>
      <c r="AI836" s="54">
        <f t="shared" si="1417"/>
        <v>0</v>
      </c>
      <c r="AJ836" s="54">
        <f t="shared" si="1418"/>
        <v>0</v>
      </c>
      <c r="AK836" s="54">
        <f t="shared" si="1419"/>
        <v>0</v>
      </c>
      <c r="AL836" s="54">
        <f t="shared" si="1420"/>
        <v>0</v>
      </c>
      <c r="AM836" s="54">
        <f t="shared" si="1421"/>
        <v>0</v>
      </c>
      <c r="AN836" s="54">
        <f t="shared" si="1422"/>
        <v>0</v>
      </c>
      <c r="AO836" s="54">
        <f t="shared" si="1423"/>
        <v>0</v>
      </c>
      <c r="AP836" s="54">
        <f t="shared" si="1424"/>
        <v>0</v>
      </c>
      <c r="AQ836" s="54" t="e">
        <f t="shared" si="1425"/>
        <v>#DIV/0!</v>
      </c>
      <c r="AR836" s="58">
        <f t="shared" si="1426"/>
        <v>0</v>
      </c>
      <c r="AS836" s="1">
        <f t="shared" si="1427"/>
        <v>0</v>
      </c>
      <c r="AT836" s="1">
        <f t="shared" si="1428"/>
        <v>0</v>
      </c>
      <c r="AU836" s="1">
        <f t="shared" si="1429"/>
        <v>0</v>
      </c>
      <c r="AV836" s="1">
        <f t="shared" si="1430"/>
        <v>0</v>
      </c>
      <c r="AW836" s="1">
        <f t="shared" si="1431"/>
        <v>0</v>
      </c>
      <c r="AX836" s="1">
        <f t="shared" si="1432"/>
        <v>0</v>
      </c>
      <c r="AY836" s="1" t="str">
        <f t="shared" si="1363"/>
        <v/>
      </c>
      <c r="AZ836" s="1" t="b">
        <f t="shared" si="1364"/>
        <v>1</v>
      </c>
      <c r="BA836" s="1" t="str">
        <f t="shared" si="1365"/>
        <v/>
      </c>
      <c r="BB836" s="1" t="str">
        <f t="shared" si="1366"/>
        <v/>
      </c>
    </row>
    <row r="837" spans="1:54" ht="12.75" customHeight="1">
      <c r="A837" s="178"/>
      <c r="B837" s="55">
        <v>12</v>
      </c>
      <c r="C837" s="55">
        <v>12</v>
      </c>
      <c r="D837" s="54" t="e">
        <f>VLOOKUP((B837*10)+5,'Llistat de jugadors'!$W$3:$AQ$322,21,0)</f>
        <v>#N/A</v>
      </c>
      <c r="E837" s="13"/>
      <c r="F837" s="13"/>
      <c r="G837" s="13"/>
      <c r="H837" s="55">
        <f t="shared" si="1401"/>
        <v>0</v>
      </c>
      <c r="I837" s="54">
        <f t="shared" si="1402"/>
        <v>0</v>
      </c>
      <c r="J837" s="54">
        <f t="shared" si="1403"/>
        <v>0</v>
      </c>
      <c r="K837" s="54">
        <f t="shared" si="1404"/>
        <v>0</v>
      </c>
      <c r="L837" s="54">
        <f t="shared" si="1405"/>
        <v>0</v>
      </c>
      <c r="M837" s="54">
        <f t="shared" si="1406"/>
        <v>0</v>
      </c>
      <c r="N837" s="54">
        <f t="shared" si="1407"/>
        <v>0</v>
      </c>
      <c r="O837" s="54">
        <f t="shared" si="1408"/>
        <v>0</v>
      </c>
      <c r="P837" s="55">
        <v>12</v>
      </c>
      <c r="Q837" s="54" t="e">
        <f t="shared" si="1409"/>
        <v>#N/A</v>
      </c>
      <c r="R837" s="12"/>
      <c r="S837" s="12"/>
      <c r="T837" s="12"/>
      <c r="U837" s="54">
        <f t="shared" si="1410"/>
        <v>0</v>
      </c>
      <c r="V837" s="54">
        <f t="shared" si="1362"/>
        <v>0</v>
      </c>
      <c r="W837" s="54">
        <f t="shared" si="1433"/>
        <v>0</v>
      </c>
      <c r="X837" s="54">
        <f t="shared" si="1434"/>
        <v>0</v>
      </c>
      <c r="Y837" s="54">
        <f t="shared" si="1411"/>
        <v>0</v>
      </c>
      <c r="Z837" s="54">
        <f t="shared" si="1412"/>
        <v>0</v>
      </c>
      <c r="AA837" s="54">
        <f t="shared" si="1413"/>
        <v>0</v>
      </c>
      <c r="AB837" s="54">
        <f t="shared" si="1414"/>
        <v>0</v>
      </c>
      <c r="AC837" s="55">
        <v>12</v>
      </c>
      <c r="AD837" s="54" t="e">
        <f t="shared" si="1415"/>
        <v>#N/A</v>
      </c>
      <c r="AE837" s="12"/>
      <c r="AF837" s="12"/>
      <c r="AG837" s="12"/>
      <c r="AH837" s="54">
        <f t="shared" si="1416"/>
        <v>0</v>
      </c>
      <c r="AI837" s="54">
        <f t="shared" si="1417"/>
        <v>0</v>
      </c>
      <c r="AJ837" s="54">
        <f t="shared" si="1418"/>
        <v>0</v>
      </c>
      <c r="AK837" s="54">
        <f t="shared" si="1419"/>
        <v>0</v>
      </c>
      <c r="AL837" s="54">
        <f t="shared" si="1420"/>
        <v>0</v>
      </c>
      <c r="AM837" s="54">
        <f t="shared" si="1421"/>
        <v>0</v>
      </c>
      <c r="AN837" s="54">
        <f t="shared" si="1422"/>
        <v>0</v>
      </c>
      <c r="AO837" s="54">
        <f t="shared" si="1423"/>
        <v>0</v>
      </c>
      <c r="AP837" s="54">
        <f t="shared" si="1424"/>
        <v>0</v>
      </c>
      <c r="AQ837" s="54" t="e">
        <f t="shared" si="1425"/>
        <v>#DIV/0!</v>
      </c>
      <c r="AR837" s="58">
        <f t="shared" si="1426"/>
        <v>0</v>
      </c>
      <c r="AS837" s="1">
        <f t="shared" si="1427"/>
        <v>0</v>
      </c>
      <c r="AT837" s="1">
        <f t="shared" si="1428"/>
        <v>0</v>
      </c>
      <c r="AU837" s="1">
        <f t="shared" si="1429"/>
        <v>0</v>
      </c>
      <c r="AV837" s="1">
        <f t="shared" si="1430"/>
        <v>0</v>
      </c>
      <c r="AW837" s="1">
        <f t="shared" si="1431"/>
        <v>0</v>
      </c>
      <c r="AX837" s="1">
        <f t="shared" si="1432"/>
        <v>0</v>
      </c>
      <c r="AY837" s="1" t="str">
        <f t="shared" si="1363"/>
        <v/>
      </c>
      <c r="AZ837" s="1" t="b">
        <f t="shared" si="1364"/>
        <v>1</v>
      </c>
      <c r="BA837" s="1" t="str">
        <f t="shared" si="1365"/>
        <v/>
      </c>
      <c r="BB837" s="1" t="str">
        <f t="shared" si="1366"/>
        <v/>
      </c>
    </row>
    <row r="838" spans="1:54" ht="12.75" customHeight="1">
      <c r="A838" s="178"/>
      <c r="B838" s="55">
        <v>13</v>
      </c>
      <c r="C838" s="55">
        <v>13</v>
      </c>
      <c r="D838" s="54" t="e">
        <f>VLOOKUP((B838*10)+5,'Llistat de jugadors'!$W$3:$AQ$322,21,0)</f>
        <v>#N/A</v>
      </c>
      <c r="E838" s="13"/>
      <c r="F838" s="13"/>
      <c r="G838" s="13"/>
      <c r="H838" s="55">
        <f t="shared" si="1401"/>
        <v>0</v>
      </c>
      <c r="I838" s="54">
        <f t="shared" si="1402"/>
        <v>0</v>
      </c>
      <c r="J838" s="54">
        <f t="shared" si="1403"/>
        <v>0</v>
      </c>
      <c r="K838" s="54">
        <f t="shared" si="1404"/>
        <v>0</v>
      </c>
      <c r="L838" s="54">
        <f t="shared" si="1405"/>
        <v>0</v>
      </c>
      <c r="M838" s="54">
        <f t="shared" si="1406"/>
        <v>0</v>
      </c>
      <c r="N838" s="54">
        <f t="shared" si="1407"/>
        <v>0</v>
      </c>
      <c r="O838" s="54">
        <f t="shared" si="1408"/>
        <v>0</v>
      </c>
      <c r="P838" s="55">
        <v>13</v>
      </c>
      <c r="Q838" s="54" t="e">
        <f t="shared" si="1409"/>
        <v>#N/A</v>
      </c>
      <c r="R838" s="12"/>
      <c r="S838" s="12"/>
      <c r="T838" s="12"/>
      <c r="U838" s="54">
        <f t="shared" si="1410"/>
        <v>0</v>
      </c>
      <c r="V838" s="54">
        <f t="shared" si="1362"/>
        <v>0</v>
      </c>
      <c r="W838" s="54">
        <f t="shared" si="1433"/>
        <v>0</v>
      </c>
      <c r="X838" s="54">
        <f t="shared" si="1434"/>
        <v>0</v>
      </c>
      <c r="Y838" s="54">
        <f t="shared" si="1411"/>
        <v>0</v>
      </c>
      <c r="Z838" s="54">
        <f t="shared" si="1412"/>
        <v>0</v>
      </c>
      <c r="AA838" s="54">
        <f t="shared" si="1413"/>
        <v>0</v>
      </c>
      <c r="AB838" s="54">
        <f t="shared" si="1414"/>
        <v>0</v>
      </c>
      <c r="AC838" s="55">
        <v>13</v>
      </c>
      <c r="AD838" s="54" t="e">
        <f t="shared" si="1415"/>
        <v>#N/A</v>
      </c>
      <c r="AE838" s="12"/>
      <c r="AF838" s="12"/>
      <c r="AG838" s="12"/>
      <c r="AH838" s="54">
        <f t="shared" si="1416"/>
        <v>0</v>
      </c>
      <c r="AI838" s="54">
        <f t="shared" si="1417"/>
        <v>0</v>
      </c>
      <c r="AJ838" s="54">
        <f t="shared" si="1418"/>
        <v>0</v>
      </c>
      <c r="AK838" s="54">
        <f t="shared" si="1419"/>
        <v>0</v>
      </c>
      <c r="AL838" s="54">
        <f t="shared" si="1420"/>
        <v>0</v>
      </c>
      <c r="AM838" s="54">
        <f t="shared" si="1421"/>
        <v>0</v>
      </c>
      <c r="AN838" s="54">
        <f t="shared" si="1422"/>
        <v>0</v>
      </c>
      <c r="AO838" s="54">
        <f t="shared" si="1423"/>
        <v>0</v>
      </c>
      <c r="AP838" s="54">
        <f t="shared" si="1424"/>
        <v>0</v>
      </c>
      <c r="AQ838" s="54" t="e">
        <f t="shared" si="1425"/>
        <v>#DIV/0!</v>
      </c>
      <c r="AR838" s="58">
        <f t="shared" si="1426"/>
        <v>0</v>
      </c>
      <c r="AS838" s="1">
        <f t="shared" si="1427"/>
        <v>0</v>
      </c>
      <c r="AT838" s="1">
        <f t="shared" si="1428"/>
        <v>0</v>
      </c>
      <c r="AU838" s="1">
        <f t="shared" si="1429"/>
        <v>0</v>
      </c>
      <c r="AV838" s="1">
        <f t="shared" si="1430"/>
        <v>0</v>
      </c>
      <c r="AW838" s="1">
        <f t="shared" si="1431"/>
        <v>0</v>
      </c>
      <c r="AX838" s="1">
        <f t="shared" si="1432"/>
        <v>0</v>
      </c>
      <c r="AY838" s="1" t="str">
        <f t="shared" si="1363"/>
        <v/>
      </c>
      <c r="AZ838" s="1" t="b">
        <f t="shared" si="1364"/>
        <v>1</v>
      </c>
      <c r="BA838" s="1" t="str">
        <f t="shared" si="1365"/>
        <v/>
      </c>
      <c r="BB838" s="1" t="str">
        <f t="shared" si="1366"/>
        <v/>
      </c>
    </row>
    <row r="839" spans="1:54" ht="12.75" customHeight="1">
      <c r="A839" s="178"/>
      <c r="B839" s="55">
        <v>14</v>
      </c>
      <c r="C839" s="55">
        <v>14</v>
      </c>
      <c r="D839" s="54" t="e">
        <f>VLOOKUP((B839*10)+5,'Llistat de jugadors'!$W$3:$AQ$322,21,0)</f>
        <v>#N/A</v>
      </c>
      <c r="E839" s="13"/>
      <c r="F839" s="13"/>
      <c r="G839" s="13"/>
      <c r="H839" s="55">
        <f t="shared" si="1401"/>
        <v>0</v>
      </c>
      <c r="I839" s="54">
        <f t="shared" si="1402"/>
        <v>0</v>
      </c>
      <c r="J839" s="54">
        <f t="shared" si="1403"/>
        <v>0</v>
      </c>
      <c r="K839" s="54">
        <f t="shared" si="1404"/>
        <v>0</v>
      </c>
      <c r="L839" s="54">
        <f t="shared" si="1405"/>
        <v>0</v>
      </c>
      <c r="M839" s="54">
        <f t="shared" si="1406"/>
        <v>0</v>
      </c>
      <c r="N839" s="54">
        <f t="shared" si="1407"/>
        <v>0</v>
      </c>
      <c r="O839" s="54">
        <f t="shared" si="1408"/>
        <v>0</v>
      </c>
      <c r="P839" s="55">
        <v>14</v>
      </c>
      <c r="Q839" s="54" t="e">
        <f t="shared" si="1409"/>
        <v>#N/A</v>
      </c>
      <c r="R839" s="12"/>
      <c r="S839" s="12"/>
      <c r="T839" s="12"/>
      <c r="U839" s="54">
        <f t="shared" si="1410"/>
        <v>0</v>
      </c>
      <c r="V839" s="54">
        <f t="shared" si="1362"/>
        <v>0</v>
      </c>
      <c r="W839" s="54">
        <f t="shared" si="1433"/>
        <v>0</v>
      </c>
      <c r="X839" s="54">
        <f t="shared" si="1434"/>
        <v>0</v>
      </c>
      <c r="Y839" s="54">
        <f t="shared" si="1411"/>
        <v>0</v>
      </c>
      <c r="Z839" s="54">
        <f t="shared" si="1412"/>
        <v>0</v>
      </c>
      <c r="AA839" s="54">
        <f t="shared" si="1413"/>
        <v>0</v>
      </c>
      <c r="AB839" s="54">
        <f t="shared" si="1414"/>
        <v>0</v>
      </c>
      <c r="AC839" s="55">
        <v>14</v>
      </c>
      <c r="AD839" s="54" t="e">
        <f t="shared" si="1415"/>
        <v>#N/A</v>
      </c>
      <c r="AE839" s="12"/>
      <c r="AF839" s="12"/>
      <c r="AG839" s="12"/>
      <c r="AH839" s="54">
        <f t="shared" si="1416"/>
        <v>0</v>
      </c>
      <c r="AI839" s="54">
        <f t="shared" si="1417"/>
        <v>0</v>
      </c>
      <c r="AJ839" s="54">
        <f t="shared" si="1418"/>
        <v>0</v>
      </c>
      <c r="AK839" s="54">
        <f t="shared" si="1419"/>
        <v>0</v>
      </c>
      <c r="AL839" s="54">
        <f t="shared" si="1420"/>
        <v>0</v>
      </c>
      <c r="AM839" s="54">
        <f t="shared" si="1421"/>
        <v>0</v>
      </c>
      <c r="AN839" s="54">
        <f t="shared" si="1422"/>
        <v>0</v>
      </c>
      <c r="AO839" s="54">
        <f t="shared" si="1423"/>
        <v>0</v>
      </c>
      <c r="AP839" s="54">
        <f t="shared" si="1424"/>
        <v>0</v>
      </c>
      <c r="AQ839" s="54" t="e">
        <f t="shared" si="1425"/>
        <v>#DIV/0!</v>
      </c>
      <c r="AR839" s="58">
        <f t="shared" si="1426"/>
        <v>0</v>
      </c>
      <c r="AS839" s="1">
        <f t="shared" si="1427"/>
        <v>0</v>
      </c>
      <c r="AT839" s="1">
        <f t="shared" si="1428"/>
        <v>0</v>
      </c>
      <c r="AU839" s="1">
        <f t="shared" si="1429"/>
        <v>0</v>
      </c>
      <c r="AV839" s="1">
        <f t="shared" si="1430"/>
        <v>0</v>
      </c>
      <c r="AW839" s="1">
        <f t="shared" si="1431"/>
        <v>0</v>
      </c>
      <c r="AX839" s="1">
        <f t="shared" si="1432"/>
        <v>0</v>
      </c>
      <c r="AY839" s="1" t="str">
        <f t="shared" si="1363"/>
        <v/>
      </c>
      <c r="AZ839" s="1" t="b">
        <f t="shared" si="1364"/>
        <v>1</v>
      </c>
      <c r="BA839" s="1" t="str">
        <f t="shared" si="1365"/>
        <v/>
      </c>
      <c r="BB839" s="1" t="str">
        <f t="shared" si="1366"/>
        <v/>
      </c>
    </row>
    <row r="840" spans="1:54" ht="12.75" customHeight="1">
      <c r="A840" s="178"/>
      <c r="B840" s="55">
        <v>15</v>
      </c>
      <c r="C840" s="55">
        <v>15</v>
      </c>
      <c r="D840" s="54" t="e">
        <f>VLOOKUP((B840*10)+5,'Llistat de jugadors'!$W$3:$AQ$322,21,0)</f>
        <v>#N/A</v>
      </c>
      <c r="E840" s="13"/>
      <c r="F840" s="13"/>
      <c r="G840" s="13"/>
      <c r="H840" s="55">
        <f t="shared" si="1401"/>
        <v>0</v>
      </c>
      <c r="I840" s="54">
        <f t="shared" si="1402"/>
        <v>0</v>
      </c>
      <c r="J840" s="54">
        <f t="shared" si="1403"/>
        <v>0</v>
      </c>
      <c r="K840" s="54">
        <f t="shared" si="1404"/>
        <v>0</v>
      </c>
      <c r="L840" s="54">
        <f t="shared" si="1405"/>
        <v>0</v>
      </c>
      <c r="M840" s="54">
        <f t="shared" si="1406"/>
        <v>0</v>
      </c>
      <c r="N840" s="54">
        <f t="shared" si="1407"/>
        <v>0</v>
      </c>
      <c r="O840" s="54">
        <f t="shared" si="1408"/>
        <v>0</v>
      </c>
      <c r="P840" s="55">
        <v>15</v>
      </c>
      <c r="Q840" s="54" t="e">
        <f t="shared" si="1409"/>
        <v>#N/A</v>
      </c>
      <c r="R840" s="12"/>
      <c r="S840" s="12"/>
      <c r="T840" s="12"/>
      <c r="U840" s="54">
        <f t="shared" si="1410"/>
        <v>0</v>
      </c>
      <c r="V840" s="54">
        <f t="shared" si="1362"/>
        <v>0</v>
      </c>
      <c r="W840" s="54">
        <f t="shared" si="1433"/>
        <v>0</v>
      </c>
      <c r="X840" s="54">
        <f t="shared" si="1434"/>
        <v>0</v>
      </c>
      <c r="Y840" s="54">
        <f t="shared" si="1411"/>
        <v>0</v>
      </c>
      <c r="Z840" s="54">
        <f t="shared" si="1412"/>
        <v>0</v>
      </c>
      <c r="AA840" s="54">
        <f t="shared" si="1413"/>
        <v>0</v>
      </c>
      <c r="AB840" s="54">
        <f t="shared" si="1414"/>
        <v>0</v>
      </c>
      <c r="AC840" s="55">
        <v>15</v>
      </c>
      <c r="AD840" s="54" t="e">
        <f t="shared" si="1415"/>
        <v>#N/A</v>
      </c>
      <c r="AE840" s="12"/>
      <c r="AF840" s="12"/>
      <c r="AG840" s="12"/>
      <c r="AH840" s="54">
        <f t="shared" si="1416"/>
        <v>0</v>
      </c>
      <c r="AI840" s="54">
        <f t="shared" si="1417"/>
        <v>0</v>
      </c>
      <c r="AJ840" s="54">
        <f t="shared" si="1418"/>
        <v>0</v>
      </c>
      <c r="AK840" s="54">
        <f t="shared" si="1419"/>
        <v>0</v>
      </c>
      <c r="AL840" s="54">
        <f t="shared" si="1420"/>
        <v>0</v>
      </c>
      <c r="AM840" s="54">
        <f t="shared" si="1421"/>
        <v>0</v>
      </c>
      <c r="AN840" s="54">
        <f t="shared" si="1422"/>
        <v>0</v>
      </c>
      <c r="AO840" s="54">
        <f t="shared" si="1423"/>
        <v>0</v>
      </c>
      <c r="AP840" s="54">
        <f t="shared" si="1424"/>
        <v>0</v>
      </c>
      <c r="AQ840" s="54" t="e">
        <f t="shared" si="1425"/>
        <v>#DIV/0!</v>
      </c>
      <c r="AR840" s="58">
        <f t="shared" si="1426"/>
        <v>0</v>
      </c>
      <c r="AS840" s="1">
        <f t="shared" si="1427"/>
        <v>0</v>
      </c>
      <c r="AT840" s="1">
        <f t="shared" si="1428"/>
        <v>0</v>
      </c>
      <c r="AU840" s="1">
        <f t="shared" si="1429"/>
        <v>0</v>
      </c>
      <c r="AV840" s="1">
        <f t="shared" si="1430"/>
        <v>0</v>
      </c>
      <c r="AW840" s="1">
        <f t="shared" si="1431"/>
        <v>0</v>
      </c>
      <c r="AX840" s="1">
        <f t="shared" si="1432"/>
        <v>0</v>
      </c>
      <c r="AY840" s="1" t="str">
        <f t="shared" si="1363"/>
        <v/>
      </c>
      <c r="AZ840" s="1" t="b">
        <f t="shared" si="1364"/>
        <v>1</v>
      </c>
      <c r="BA840" s="1" t="str">
        <f t="shared" si="1365"/>
        <v/>
      </c>
      <c r="BB840" s="1" t="str">
        <f t="shared" si="1366"/>
        <v/>
      </c>
    </row>
    <row r="841" spans="1:54" ht="12.75" customHeight="1">
      <c r="A841" s="178"/>
      <c r="B841" s="55">
        <v>16</v>
      </c>
      <c r="C841" s="55">
        <v>16</v>
      </c>
      <c r="D841" s="54" t="e">
        <f>VLOOKUP((B841*10)+5,'Llistat de jugadors'!$W$3:$AQ$322,21,0)</f>
        <v>#N/A</v>
      </c>
      <c r="E841" s="13"/>
      <c r="F841" s="13"/>
      <c r="G841" s="13"/>
      <c r="H841" s="55">
        <f t="shared" si="1401"/>
        <v>0</v>
      </c>
      <c r="I841" s="54">
        <f t="shared" si="1402"/>
        <v>0</v>
      </c>
      <c r="J841" s="54">
        <f t="shared" si="1403"/>
        <v>0</v>
      </c>
      <c r="K841" s="54">
        <f t="shared" si="1404"/>
        <v>0</v>
      </c>
      <c r="L841" s="54">
        <f t="shared" si="1405"/>
        <v>0</v>
      </c>
      <c r="M841" s="54">
        <f t="shared" si="1406"/>
        <v>0</v>
      </c>
      <c r="N841" s="54">
        <f t="shared" si="1407"/>
        <v>0</v>
      </c>
      <c r="O841" s="54">
        <f t="shared" si="1408"/>
        <v>0</v>
      </c>
      <c r="P841" s="55">
        <v>16</v>
      </c>
      <c r="Q841" s="54" t="e">
        <f t="shared" si="1409"/>
        <v>#N/A</v>
      </c>
      <c r="R841" s="12"/>
      <c r="S841" s="12"/>
      <c r="T841" s="12"/>
      <c r="U841" s="54">
        <f t="shared" si="1410"/>
        <v>0</v>
      </c>
      <c r="V841" s="54">
        <f t="shared" si="1362"/>
        <v>0</v>
      </c>
      <c r="W841" s="54">
        <f t="shared" si="1433"/>
        <v>0</v>
      </c>
      <c r="X841" s="54">
        <f t="shared" si="1434"/>
        <v>0</v>
      </c>
      <c r="Y841" s="54">
        <f t="shared" si="1411"/>
        <v>0</v>
      </c>
      <c r="Z841" s="54">
        <f t="shared" si="1412"/>
        <v>0</v>
      </c>
      <c r="AA841" s="54">
        <f t="shared" si="1413"/>
        <v>0</v>
      </c>
      <c r="AB841" s="54">
        <f t="shared" si="1414"/>
        <v>0</v>
      </c>
      <c r="AC841" s="55">
        <v>16</v>
      </c>
      <c r="AD841" s="54" t="e">
        <f t="shared" si="1415"/>
        <v>#N/A</v>
      </c>
      <c r="AE841" s="12"/>
      <c r="AF841" s="12"/>
      <c r="AG841" s="12"/>
      <c r="AH841" s="54">
        <f t="shared" si="1416"/>
        <v>0</v>
      </c>
      <c r="AI841" s="54">
        <f t="shared" si="1417"/>
        <v>0</v>
      </c>
      <c r="AJ841" s="54">
        <f t="shared" si="1418"/>
        <v>0</v>
      </c>
      <c r="AK841" s="54">
        <f t="shared" si="1419"/>
        <v>0</v>
      </c>
      <c r="AL841" s="54">
        <f t="shared" si="1420"/>
        <v>0</v>
      </c>
      <c r="AM841" s="54">
        <f t="shared" si="1421"/>
        <v>0</v>
      </c>
      <c r="AN841" s="54">
        <f t="shared" si="1422"/>
        <v>0</v>
      </c>
      <c r="AO841" s="54">
        <f t="shared" si="1423"/>
        <v>0</v>
      </c>
      <c r="AP841" s="54">
        <f t="shared" si="1424"/>
        <v>0</v>
      </c>
      <c r="AQ841" s="54" t="e">
        <f t="shared" si="1425"/>
        <v>#DIV/0!</v>
      </c>
      <c r="AR841" s="58">
        <f t="shared" si="1426"/>
        <v>0</v>
      </c>
      <c r="AS841" s="1">
        <f t="shared" si="1427"/>
        <v>0</v>
      </c>
      <c r="AT841" s="1">
        <f t="shared" si="1428"/>
        <v>0</v>
      </c>
      <c r="AU841" s="1">
        <f t="shared" si="1429"/>
        <v>0</v>
      </c>
      <c r="AV841" s="1">
        <f t="shared" si="1430"/>
        <v>0</v>
      </c>
      <c r="AW841" s="1">
        <f t="shared" si="1431"/>
        <v>0</v>
      </c>
      <c r="AX841" s="1">
        <f t="shared" si="1432"/>
        <v>0</v>
      </c>
      <c r="AY841" s="1" t="str">
        <f t="shared" si="1363"/>
        <v/>
      </c>
      <c r="AZ841" s="1" t="b">
        <f t="shared" si="1364"/>
        <v>1</v>
      </c>
      <c r="BA841" s="1" t="str">
        <f t="shared" si="1365"/>
        <v/>
      </c>
      <c r="BB841" s="1" t="str">
        <f t="shared" si="1366"/>
        <v/>
      </c>
    </row>
    <row r="842" spans="1:54" ht="12.75" customHeight="1">
      <c r="A842" s="178"/>
      <c r="B842" s="55">
        <v>17</v>
      </c>
      <c r="C842" s="55">
        <v>17</v>
      </c>
      <c r="D842" s="54" t="e">
        <f>VLOOKUP((B842*10)+5,'Llistat de jugadors'!$W$3:$AQ$322,21,0)</f>
        <v>#N/A</v>
      </c>
      <c r="E842" s="13"/>
      <c r="F842" s="13"/>
      <c r="G842" s="13"/>
      <c r="H842" s="55">
        <f t="shared" si="1401"/>
        <v>0</v>
      </c>
      <c r="I842" s="54">
        <f t="shared" si="1402"/>
        <v>0</v>
      </c>
      <c r="J842" s="54">
        <f t="shared" si="1403"/>
        <v>0</v>
      </c>
      <c r="K842" s="54">
        <f t="shared" si="1404"/>
        <v>0</v>
      </c>
      <c r="L842" s="54">
        <f t="shared" si="1405"/>
        <v>0</v>
      </c>
      <c r="M842" s="54">
        <f t="shared" si="1406"/>
        <v>0</v>
      </c>
      <c r="N842" s="54">
        <f t="shared" si="1407"/>
        <v>0</v>
      </c>
      <c r="O842" s="54">
        <f t="shared" si="1408"/>
        <v>0</v>
      </c>
      <c r="P842" s="55">
        <v>17</v>
      </c>
      <c r="Q842" s="54" t="e">
        <f t="shared" si="1409"/>
        <v>#N/A</v>
      </c>
      <c r="R842" s="12"/>
      <c r="S842" s="12"/>
      <c r="T842" s="12"/>
      <c r="U842" s="54">
        <f t="shared" si="1410"/>
        <v>0</v>
      </c>
      <c r="V842" s="54">
        <f t="shared" si="1362"/>
        <v>0</v>
      </c>
      <c r="W842" s="54">
        <f t="shared" si="1433"/>
        <v>0</v>
      </c>
      <c r="X842" s="54">
        <f t="shared" si="1434"/>
        <v>0</v>
      </c>
      <c r="Y842" s="54">
        <f t="shared" si="1411"/>
        <v>0</v>
      </c>
      <c r="Z842" s="54">
        <f t="shared" si="1412"/>
        <v>0</v>
      </c>
      <c r="AA842" s="54">
        <f t="shared" si="1413"/>
        <v>0</v>
      </c>
      <c r="AB842" s="54">
        <f t="shared" si="1414"/>
        <v>0</v>
      </c>
      <c r="AC842" s="55">
        <v>17</v>
      </c>
      <c r="AD842" s="54" t="e">
        <f t="shared" si="1415"/>
        <v>#N/A</v>
      </c>
      <c r="AE842" s="12"/>
      <c r="AF842" s="12"/>
      <c r="AG842" s="12"/>
      <c r="AH842" s="54">
        <f t="shared" si="1416"/>
        <v>0</v>
      </c>
      <c r="AI842" s="54">
        <f t="shared" si="1417"/>
        <v>0</v>
      </c>
      <c r="AJ842" s="54">
        <f t="shared" si="1418"/>
        <v>0</v>
      </c>
      <c r="AK842" s="54">
        <f t="shared" si="1419"/>
        <v>0</v>
      </c>
      <c r="AL842" s="54">
        <f t="shared" si="1420"/>
        <v>0</v>
      </c>
      <c r="AM842" s="54">
        <f t="shared" si="1421"/>
        <v>0</v>
      </c>
      <c r="AN842" s="54">
        <f t="shared" si="1422"/>
        <v>0</v>
      </c>
      <c r="AO842" s="54">
        <f t="shared" si="1423"/>
        <v>0</v>
      </c>
      <c r="AP842" s="54">
        <f t="shared" si="1424"/>
        <v>0</v>
      </c>
      <c r="AQ842" s="54" t="e">
        <f t="shared" si="1425"/>
        <v>#DIV/0!</v>
      </c>
      <c r="AR842" s="58">
        <f t="shared" si="1426"/>
        <v>0</v>
      </c>
      <c r="AS842" s="1">
        <f t="shared" si="1427"/>
        <v>0</v>
      </c>
      <c r="AT842" s="1">
        <f t="shared" si="1428"/>
        <v>0</v>
      </c>
      <c r="AU842" s="1">
        <f t="shared" si="1429"/>
        <v>0</v>
      </c>
      <c r="AV842" s="1">
        <f t="shared" si="1430"/>
        <v>0</v>
      </c>
      <c r="AW842" s="1">
        <f t="shared" si="1431"/>
        <v>0</v>
      </c>
      <c r="AX842" s="1">
        <f t="shared" si="1432"/>
        <v>0</v>
      </c>
      <c r="AY842" s="1" t="str">
        <f t="shared" si="1363"/>
        <v/>
      </c>
      <c r="AZ842" s="1" t="b">
        <f t="shared" si="1364"/>
        <v>1</v>
      </c>
      <c r="BA842" s="1" t="str">
        <f t="shared" si="1365"/>
        <v/>
      </c>
      <c r="BB842" s="1" t="str">
        <f t="shared" si="1366"/>
        <v/>
      </c>
    </row>
    <row r="843" spans="1:54" ht="12.75" customHeight="1">
      <c r="A843" s="178"/>
      <c r="B843" s="55">
        <v>18</v>
      </c>
      <c r="C843" s="55">
        <v>18</v>
      </c>
      <c r="D843" s="54" t="e">
        <f>VLOOKUP((B843*10)+5,'Llistat de jugadors'!$W$3:$AQ$322,21,0)</f>
        <v>#N/A</v>
      </c>
      <c r="E843" s="13"/>
      <c r="F843" s="13"/>
      <c r="G843" s="13"/>
      <c r="H843" s="55">
        <f t="shared" si="1401"/>
        <v>0</v>
      </c>
      <c r="I843" s="54">
        <f t="shared" si="1402"/>
        <v>0</v>
      </c>
      <c r="J843" s="54">
        <f t="shared" si="1403"/>
        <v>0</v>
      </c>
      <c r="K843" s="54">
        <f t="shared" si="1404"/>
        <v>0</v>
      </c>
      <c r="L843" s="54">
        <f t="shared" si="1405"/>
        <v>0</v>
      </c>
      <c r="M843" s="54">
        <f t="shared" si="1406"/>
        <v>0</v>
      </c>
      <c r="N843" s="54">
        <f t="shared" si="1407"/>
        <v>0</v>
      </c>
      <c r="O843" s="54">
        <f t="shared" si="1408"/>
        <v>0</v>
      </c>
      <c r="P843" s="55">
        <v>18</v>
      </c>
      <c r="Q843" s="54" t="e">
        <f t="shared" si="1409"/>
        <v>#N/A</v>
      </c>
      <c r="R843" s="12"/>
      <c r="S843" s="12"/>
      <c r="T843" s="12"/>
      <c r="U843" s="54">
        <f t="shared" si="1410"/>
        <v>0</v>
      </c>
      <c r="V843" s="54">
        <f t="shared" si="1362"/>
        <v>0</v>
      </c>
      <c r="W843" s="54">
        <f t="shared" si="1433"/>
        <v>0</v>
      </c>
      <c r="X843" s="54">
        <f t="shared" si="1434"/>
        <v>0</v>
      </c>
      <c r="Y843" s="54">
        <f t="shared" si="1411"/>
        <v>0</v>
      </c>
      <c r="Z843" s="54">
        <f t="shared" si="1412"/>
        <v>0</v>
      </c>
      <c r="AA843" s="54">
        <f t="shared" si="1413"/>
        <v>0</v>
      </c>
      <c r="AB843" s="54">
        <f t="shared" si="1414"/>
        <v>0</v>
      </c>
      <c r="AC843" s="55">
        <v>18</v>
      </c>
      <c r="AD843" s="54" t="e">
        <f t="shared" si="1415"/>
        <v>#N/A</v>
      </c>
      <c r="AE843" s="12"/>
      <c r="AF843" s="12"/>
      <c r="AG843" s="12"/>
      <c r="AH843" s="54">
        <f t="shared" si="1416"/>
        <v>0</v>
      </c>
      <c r="AI843" s="54">
        <f t="shared" si="1417"/>
        <v>0</v>
      </c>
      <c r="AJ843" s="54">
        <f t="shared" si="1418"/>
        <v>0</v>
      </c>
      <c r="AK843" s="54">
        <f t="shared" si="1419"/>
        <v>0</v>
      </c>
      <c r="AL843" s="54">
        <f t="shared" si="1420"/>
        <v>0</v>
      </c>
      <c r="AM843" s="54">
        <f t="shared" si="1421"/>
        <v>0</v>
      </c>
      <c r="AN843" s="54">
        <f t="shared" si="1422"/>
        <v>0</v>
      </c>
      <c r="AO843" s="54">
        <f t="shared" si="1423"/>
        <v>0</v>
      </c>
      <c r="AP843" s="54">
        <f t="shared" si="1424"/>
        <v>0</v>
      </c>
      <c r="AQ843" s="54" t="e">
        <f t="shared" si="1425"/>
        <v>#DIV/0!</v>
      </c>
      <c r="AR843" s="58">
        <f t="shared" si="1426"/>
        <v>0</v>
      </c>
      <c r="AS843" s="1">
        <f t="shared" si="1427"/>
        <v>0</v>
      </c>
      <c r="AT843" s="1">
        <f t="shared" si="1428"/>
        <v>0</v>
      </c>
      <c r="AU843" s="1">
        <f t="shared" si="1429"/>
        <v>0</v>
      </c>
      <c r="AV843" s="1">
        <f t="shared" si="1430"/>
        <v>0</v>
      </c>
      <c r="AW843" s="1">
        <f t="shared" si="1431"/>
        <v>0</v>
      </c>
      <c r="AX843" s="1">
        <f t="shared" si="1432"/>
        <v>0</v>
      </c>
      <c r="AY843" s="1" t="str">
        <f t="shared" si="1363"/>
        <v/>
      </c>
      <c r="AZ843" s="1" t="b">
        <f t="shared" si="1364"/>
        <v>1</v>
      </c>
      <c r="BA843" s="1" t="str">
        <f t="shared" si="1365"/>
        <v/>
      </c>
      <c r="BB843" s="1" t="str">
        <f t="shared" si="1366"/>
        <v/>
      </c>
    </row>
    <row r="844" spans="1:54" ht="12.75" customHeight="1">
      <c r="A844" s="178"/>
      <c r="B844" s="55">
        <v>19</v>
      </c>
      <c r="C844" s="55">
        <v>1</v>
      </c>
      <c r="D844" s="54" t="e">
        <f>VLOOKUP((B844*10)+5,'Llistat de jugadors'!$W$3:$AQ$322,21,0)</f>
        <v>#N/A</v>
      </c>
      <c r="E844" s="13"/>
      <c r="F844" s="13"/>
      <c r="G844" s="13"/>
      <c r="H844" s="55">
        <f t="shared" si="1401"/>
        <v>0</v>
      </c>
      <c r="I844" s="54">
        <f t="shared" si="1402"/>
        <v>0</v>
      </c>
      <c r="J844" s="54">
        <f t="shared" si="1403"/>
        <v>0</v>
      </c>
      <c r="K844" s="54">
        <f t="shared" si="1404"/>
        <v>0</v>
      </c>
      <c r="L844" s="54">
        <f t="shared" si="1405"/>
        <v>0</v>
      </c>
      <c r="M844" s="54">
        <f t="shared" si="1406"/>
        <v>0</v>
      </c>
      <c r="N844" s="54">
        <f t="shared" si="1407"/>
        <v>0</v>
      </c>
      <c r="O844" s="54">
        <f t="shared" si="1408"/>
        <v>0</v>
      </c>
      <c r="P844" s="55">
        <v>19</v>
      </c>
      <c r="Q844" s="54" t="e">
        <f t="shared" si="1409"/>
        <v>#N/A</v>
      </c>
      <c r="R844" s="12"/>
      <c r="S844" s="12"/>
      <c r="T844" s="12"/>
      <c r="U844" s="54">
        <f t="shared" si="1410"/>
        <v>0</v>
      </c>
      <c r="V844" s="54">
        <f t="shared" si="1362"/>
        <v>0</v>
      </c>
      <c r="W844" s="54">
        <f t="shared" si="1433"/>
        <v>0</v>
      </c>
      <c r="X844" s="54">
        <f t="shared" si="1434"/>
        <v>0</v>
      </c>
      <c r="Y844" s="54">
        <f t="shared" si="1411"/>
        <v>0</v>
      </c>
      <c r="Z844" s="54">
        <f t="shared" si="1412"/>
        <v>0</v>
      </c>
      <c r="AA844" s="54">
        <f t="shared" si="1413"/>
        <v>0</v>
      </c>
      <c r="AB844" s="54">
        <f t="shared" si="1414"/>
        <v>0</v>
      </c>
      <c r="AC844" s="55">
        <v>19</v>
      </c>
      <c r="AD844" s="54" t="e">
        <f t="shared" si="1415"/>
        <v>#N/A</v>
      </c>
      <c r="AE844" s="12"/>
      <c r="AF844" s="12"/>
      <c r="AG844" s="12"/>
      <c r="AH844" s="54">
        <f t="shared" si="1416"/>
        <v>0</v>
      </c>
      <c r="AI844" s="54">
        <f t="shared" si="1417"/>
        <v>0</v>
      </c>
      <c r="AJ844" s="54">
        <f t="shared" si="1418"/>
        <v>0</v>
      </c>
      <c r="AK844" s="54">
        <f t="shared" si="1419"/>
        <v>0</v>
      </c>
      <c r="AL844" s="54">
        <f t="shared" si="1420"/>
        <v>0</v>
      </c>
      <c r="AM844" s="54">
        <f t="shared" si="1421"/>
        <v>0</v>
      </c>
      <c r="AN844" s="54">
        <f t="shared" si="1422"/>
        <v>0</v>
      </c>
      <c r="AO844" s="54">
        <f t="shared" si="1423"/>
        <v>0</v>
      </c>
      <c r="AP844" s="54">
        <f t="shared" si="1424"/>
        <v>0</v>
      </c>
      <c r="AQ844" s="54" t="e">
        <f t="shared" si="1425"/>
        <v>#DIV/0!</v>
      </c>
      <c r="AR844" s="58">
        <f t="shared" si="1426"/>
        <v>0</v>
      </c>
      <c r="AS844" s="1">
        <f t="shared" si="1427"/>
        <v>0</v>
      </c>
      <c r="AT844" s="1">
        <f t="shared" si="1428"/>
        <v>0</v>
      </c>
      <c r="AU844" s="1">
        <f t="shared" si="1429"/>
        <v>0</v>
      </c>
      <c r="AV844" s="1">
        <f t="shared" si="1430"/>
        <v>0</v>
      </c>
      <c r="AW844" s="1">
        <f t="shared" si="1431"/>
        <v>0</v>
      </c>
      <c r="AX844" s="1">
        <f t="shared" si="1432"/>
        <v>0</v>
      </c>
      <c r="AY844" s="1" t="str">
        <f t="shared" si="1363"/>
        <v/>
      </c>
      <c r="AZ844" s="1" t="b">
        <f t="shared" si="1364"/>
        <v>1</v>
      </c>
      <c r="BA844" s="1" t="str">
        <f t="shared" si="1365"/>
        <v/>
      </c>
      <c r="BB844" s="1" t="str">
        <f t="shared" si="1366"/>
        <v/>
      </c>
    </row>
    <row r="845" spans="1:54">
      <c r="A845" s="178"/>
      <c r="B845" s="55">
        <v>20</v>
      </c>
      <c r="C845" s="55">
        <v>2</v>
      </c>
      <c r="D845" s="54" t="e">
        <f>VLOOKUP((B845*10)+5,'Llistat de jugadors'!$W$3:$AQ$322,21,0)</f>
        <v>#N/A</v>
      </c>
      <c r="E845" s="13"/>
      <c r="F845" s="13"/>
      <c r="G845" s="13"/>
      <c r="H845" s="55">
        <f t="shared" si="1401"/>
        <v>0</v>
      </c>
      <c r="I845" s="54">
        <f t="shared" si="1402"/>
        <v>0</v>
      </c>
      <c r="J845" s="54">
        <f t="shared" si="1403"/>
        <v>0</v>
      </c>
      <c r="K845" s="54">
        <f t="shared" si="1404"/>
        <v>0</v>
      </c>
      <c r="L845" s="54">
        <f t="shared" si="1405"/>
        <v>0</v>
      </c>
      <c r="M845" s="54">
        <f t="shared" si="1406"/>
        <v>0</v>
      </c>
      <c r="N845" s="54">
        <f t="shared" si="1407"/>
        <v>0</v>
      </c>
      <c r="O845" s="54">
        <f t="shared" si="1408"/>
        <v>0</v>
      </c>
      <c r="P845" s="55">
        <v>20</v>
      </c>
      <c r="Q845" s="54" t="e">
        <f t="shared" si="1409"/>
        <v>#N/A</v>
      </c>
      <c r="R845" s="12"/>
      <c r="S845" s="12"/>
      <c r="T845" s="12"/>
      <c r="U845" s="54">
        <f t="shared" si="1410"/>
        <v>0</v>
      </c>
      <c r="V845" s="54">
        <f t="shared" si="1362"/>
        <v>0</v>
      </c>
      <c r="W845" s="54">
        <f t="shared" si="1433"/>
        <v>0</v>
      </c>
      <c r="X845" s="54">
        <f t="shared" si="1434"/>
        <v>0</v>
      </c>
      <c r="Y845" s="54">
        <f t="shared" si="1411"/>
        <v>0</v>
      </c>
      <c r="Z845" s="54">
        <f t="shared" si="1412"/>
        <v>0</v>
      </c>
      <c r="AA845" s="54">
        <f t="shared" si="1413"/>
        <v>0</v>
      </c>
      <c r="AB845" s="54">
        <f t="shared" si="1414"/>
        <v>0</v>
      </c>
      <c r="AC845" s="55">
        <v>20</v>
      </c>
      <c r="AD845" s="54" t="e">
        <f t="shared" si="1415"/>
        <v>#N/A</v>
      </c>
      <c r="AE845" s="12"/>
      <c r="AF845" s="12"/>
      <c r="AG845" s="12"/>
      <c r="AH845" s="54">
        <f t="shared" si="1416"/>
        <v>0</v>
      </c>
      <c r="AI845" s="54">
        <f t="shared" si="1417"/>
        <v>0</v>
      </c>
      <c r="AJ845" s="54">
        <f t="shared" si="1418"/>
        <v>0</v>
      </c>
      <c r="AK845" s="54">
        <f t="shared" si="1419"/>
        <v>0</v>
      </c>
      <c r="AL845" s="54">
        <f t="shared" si="1420"/>
        <v>0</v>
      </c>
      <c r="AM845" s="54">
        <f t="shared" si="1421"/>
        <v>0</v>
      </c>
      <c r="AN845" s="54">
        <f t="shared" si="1422"/>
        <v>0</v>
      </c>
      <c r="AO845" s="54">
        <f t="shared" si="1423"/>
        <v>0</v>
      </c>
      <c r="AP845" s="54">
        <f t="shared" si="1424"/>
        <v>0</v>
      </c>
      <c r="AQ845" s="54" t="e">
        <f t="shared" si="1425"/>
        <v>#DIV/0!</v>
      </c>
      <c r="AR845" s="58">
        <f t="shared" si="1426"/>
        <v>0</v>
      </c>
      <c r="AS845" s="1">
        <f t="shared" si="1427"/>
        <v>0</v>
      </c>
      <c r="AT845" s="1">
        <f t="shared" si="1428"/>
        <v>0</v>
      </c>
      <c r="AU845" s="1">
        <f t="shared" si="1429"/>
        <v>0</v>
      </c>
      <c r="AV845" s="1">
        <f t="shared" si="1430"/>
        <v>0</v>
      </c>
      <c r="AW845" s="1">
        <f t="shared" si="1431"/>
        <v>0</v>
      </c>
      <c r="AX845" s="1">
        <f t="shared" si="1432"/>
        <v>0</v>
      </c>
      <c r="AY845" s="1" t="str">
        <f t="shared" si="1363"/>
        <v/>
      </c>
      <c r="AZ845" s="1" t="b">
        <f t="shared" si="1364"/>
        <v>1</v>
      </c>
      <c r="BA845" s="1" t="str">
        <f t="shared" si="1365"/>
        <v/>
      </c>
      <c r="BB845" s="1" t="str">
        <f t="shared" si="1366"/>
        <v/>
      </c>
    </row>
    <row r="846" spans="1:54">
      <c r="A846" s="178"/>
      <c r="B846" s="55">
        <v>21</v>
      </c>
      <c r="C846" s="55">
        <v>3</v>
      </c>
      <c r="D846" s="54" t="e">
        <f>VLOOKUP((B846*10)+5,'Llistat de jugadors'!$W$3:$AQ$322,21,0)</f>
        <v>#N/A</v>
      </c>
      <c r="E846" s="13"/>
      <c r="F846" s="13"/>
      <c r="G846" s="13"/>
      <c r="H846" s="55">
        <f t="shared" si="1401"/>
        <v>0</v>
      </c>
      <c r="I846" s="54">
        <f t="shared" si="1402"/>
        <v>0</v>
      </c>
      <c r="J846" s="54">
        <f t="shared" si="1403"/>
        <v>0</v>
      </c>
      <c r="K846" s="54">
        <f t="shared" si="1404"/>
        <v>0</v>
      </c>
      <c r="L846" s="54">
        <f t="shared" si="1405"/>
        <v>0</v>
      </c>
      <c r="M846" s="54">
        <f t="shared" si="1406"/>
        <v>0</v>
      </c>
      <c r="N846" s="54">
        <f t="shared" si="1407"/>
        <v>0</v>
      </c>
      <c r="O846" s="54">
        <f t="shared" si="1408"/>
        <v>0</v>
      </c>
      <c r="P846" s="55">
        <v>21</v>
      </c>
      <c r="Q846" s="54" t="e">
        <f t="shared" si="1409"/>
        <v>#N/A</v>
      </c>
      <c r="R846" s="12"/>
      <c r="S846" s="12"/>
      <c r="T846" s="12"/>
      <c r="U846" s="54">
        <f t="shared" si="1410"/>
        <v>0</v>
      </c>
      <c r="V846" s="54">
        <f t="shared" si="1362"/>
        <v>0</v>
      </c>
      <c r="W846" s="54">
        <f t="shared" si="1433"/>
        <v>0</v>
      </c>
      <c r="X846" s="54">
        <f t="shared" si="1434"/>
        <v>0</v>
      </c>
      <c r="Y846" s="54">
        <f t="shared" si="1411"/>
        <v>0</v>
      </c>
      <c r="Z846" s="54">
        <f t="shared" si="1412"/>
        <v>0</v>
      </c>
      <c r="AA846" s="54">
        <f t="shared" si="1413"/>
        <v>0</v>
      </c>
      <c r="AB846" s="54">
        <f t="shared" si="1414"/>
        <v>0</v>
      </c>
      <c r="AC846" s="55">
        <v>21</v>
      </c>
      <c r="AD846" s="54" t="e">
        <f t="shared" si="1415"/>
        <v>#N/A</v>
      </c>
      <c r="AE846" s="12"/>
      <c r="AF846" s="12"/>
      <c r="AG846" s="12"/>
      <c r="AH846" s="54">
        <f t="shared" si="1416"/>
        <v>0</v>
      </c>
      <c r="AI846" s="54">
        <f t="shared" si="1417"/>
        <v>0</v>
      </c>
      <c r="AJ846" s="54">
        <f t="shared" si="1418"/>
        <v>0</v>
      </c>
      <c r="AK846" s="54">
        <f t="shared" si="1419"/>
        <v>0</v>
      </c>
      <c r="AL846" s="54">
        <f t="shared" si="1420"/>
        <v>0</v>
      </c>
      <c r="AM846" s="54">
        <f t="shared" si="1421"/>
        <v>0</v>
      </c>
      <c r="AN846" s="54">
        <f t="shared" si="1422"/>
        <v>0</v>
      </c>
      <c r="AO846" s="54">
        <f t="shared" si="1423"/>
        <v>0</v>
      </c>
      <c r="AP846" s="54">
        <f t="shared" si="1424"/>
        <v>0</v>
      </c>
      <c r="AQ846" s="54" t="e">
        <f t="shared" si="1425"/>
        <v>#DIV/0!</v>
      </c>
      <c r="AR846" s="58">
        <f t="shared" si="1426"/>
        <v>0</v>
      </c>
      <c r="AS846" s="1">
        <f t="shared" si="1427"/>
        <v>0</v>
      </c>
      <c r="AT846" s="1">
        <f t="shared" si="1428"/>
        <v>0</v>
      </c>
      <c r="AU846" s="1">
        <f t="shared" si="1429"/>
        <v>0</v>
      </c>
      <c r="AV846" s="1">
        <f t="shared" si="1430"/>
        <v>0</v>
      </c>
      <c r="AW846" s="1">
        <f t="shared" si="1431"/>
        <v>0</v>
      </c>
      <c r="AX846" s="1">
        <f t="shared" si="1432"/>
        <v>0</v>
      </c>
      <c r="AY846" s="1" t="str">
        <f t="shared" si="1363"/>
        <v/>
      </c>
      <c r="AZ846" s="1" t="b">
        <f t="shared" si="1364"/>
        <v>1</v>
      </c>
      <c r="BA846" s="1" t="str">
        <f t="shared" si="1365"/>
        <v/>
      </c>
      <c r="BB846" s="1" t="str">
        <f t="shared" si="1366"/>
        <v/>
      </c>
    </row>
    <row r="847" spans="1:54">
      <c r="A847" s="178"/>
      <c r="B847" s="55">
        <v>22</v>
      </c>
      <c r="C847" s="55">
        <v>4</v>
      </c>
      <c r="D847" s="54" t="e">
        <f>VLOOKUP((B847*10)+5,'Llistat de jugadors'!$W$3:$AQ$322,21,0)</f>
        <v>#N/A</v>
      </c>
      <c r="E847" s="13"/>
      <c r="F847" s="13"/>
      <c r="G847" s="13"/>
      <c r="H847" s="55">
        <f t="shared" si="1401"/>
        <v>0</v>
      </c>
      <c r="I847" s="54">
        <f t="shared" si="1402"/>
        <v>0</v>
      </c>
      <c r="J847" s="54">
        <f t="shared" si="1403"/>
        <v>0</v>
      </c>
      <c r="K847" s="54">
        <f t="shared" si="1404"/>
        <v>0</v>
      </c>
      <c r="L847" s="54">
        <f t="shared" si="1405"/>
        <v>0</v>
      </c>
      <c r="M847" s="54">
        <f t="shared" si="1406"/>
        <v>0</v>
      </c>
      <c r="N847" s="54">
        <f t="shared" si="1407"/>
        <v>0</v>
      </c>
      <c r="O847" s="54">
        <f t="shared" si="1408"/>
        <v>0</v>
      </c>
      <c r="P847" s="55">
        <v>22</v>
      </c>
      <c r="Q847" s="54" t="e">
        <f t="shared" si="1409"/>
        <v>#N/A</v>
      </c>
      <c r="R847" s="12"/>
      <c r="S847" s="12"/>
      <c r="T847" s="12"/>
      <c r="U847" s="54">
        <f t="shared" si="1410"/>
        <v>0</v>
      </c>
      <c r="V847" s="54">
        <f t="shared" si="1362"/>
        <v>0</v>
      </c>
      <c r="W847" s="54">
        <f t="shared" si="1433"/>
        <v>0</v>
      </c>
      <c r="X847" s="54">
        <f t="shared" si="1434"/>
        <v>0</v>
      </c>
      <c r="Y847" s="54">
        <f t="shared" si="1411"/>
        <v>0</v>
      </c>
      <c r="Z847" s="54">
        <f t="shared" si="1412"/>
        <v>0</v>
      </c>
      <c r="AA847" s="54">
        <f t="shared" si="1413"/>
        <v>0</v>
      </c>
      <c r="AB847" s="54">
        <f t="shared" si="1414"/>
        <v>0</v>
      </c>
      <c r="AC847" s="55">
        <v>22</v>
      </c>
      <c r="AD847" s="54" t="e">
        <f t="shared" si="1415"/>
        <v>#N/A</v>
      </c>
      <c r="AE847" s="12"/>
      <c r="AF847" s="12"/>
      <c r="AG847" s="12"/>
      <c r="AH847" s="54">
        <f t="shared" si="1416"/>
        <v>0</v>
      </c>
      <c r="AI847" s="54">
        <f t="shared" si="1417"/>
        <v>0</v>
      </c>
      <c r="AJ847" s="54">
        <f t="shared" si="1418"/>
        <v>0</v>
      </c>
      <c r="AK847" s="54">
        <f t="shared" si="1419"/>
        <v>0</v>
      </c>
      <c r="AL847" s="54">
        <f t="shared" si="1420"/>
        <v>0</v>
      </c>
      <c r="AM847" s="54">
        <f t="shared" si="1421"/>
        <v>0</v>
      </c>
      <c r="AN847" s="54">
        <f t="shared" si="1422"/>
        <v>0</v>
      </c>
      <c r="AO847" s="54">
        <f t="shared" si="1423"/>
        <v>0</v>
      </c>
      <c r="AP847" s="54">
        <f t="shared" si="1424"/>
        <v>0</v>
      </c>
      <c r="AQ847" s="54" t="e">
        <f t="shared" si="1425"/>
        <v>#DIV/0!</v>
      </c>
      <c r="AR847" s="58">
        <f t="shared" si="1426"/>
        <v>0</v>
      </c>
      <c r="AS847" s="1">
        <f t="shared" si="1427"/>
        <v>0</v>
      </c>
      <c r="AT847" s="1">
        <f t="shared" si="1428"/>
        <v>0</v>
      </c>
      <c r="AU847" s="1">
        <f t="shared" si="1429"/>
        <v>0</v>
      </c>
      <c r="AV847" s="1">
        <f t="shared" si="1430"/>
        <v>0</v>
      </c>
      <c r="AW847" s="1">
        <f t="shared" si="1431"/>
        <v>0</v>
      </c>
      <c r="AX847" s="1">
        <f t="shared" si="1432"/>
        <v>0</v>
      </c>
      <c r="AY847" s="1" t="str">
        <f t="shared" si="1363"/>
        <v/>
      </c>
      <c r="AZ847" s="1" t="b">
        <f t="shared" si="1364"/>
        <v>1</v>
      </c>
      <c r="BA847" s="1" t="str">
        <f t="shared" si="1365"/>
        <v/>
      </c>
      <c r="BB847" s="1" t="str">
        <f t="shared" si="1366"/>
        <v/>
      </c>
    </row>
    <row r="848" spans="1:54">
      <c r="A848" s="178"/>
      <c r="B848" s="55">
        <v>23</v>
      </c>
      <c r="C848" s="55">
        <v>5</v>
      </c>
      <c r="D848" s="54" t="e">
        <f>VLOOKUP((B848*10)+5,'Llistat de jugadors'!$W$3:$AQ$322,21,0)</f>
        <v>#N/A</v>
      </c>
      <c r="E848" s="13"/>
      <c r="F848" s="13"/>
      <c r="G848" s="13"/>
      <c r="H848" s="55">
        <f t="shared" si="1401"/>
        <v>0</v>
      </c>
      <c r="I848" s="54">
        <f t="shared" si="1402"/>
        <v>0</v>
      </c>
      <c r="J848" s="54">
        <f t="shared" si="1403"/>
        <v>0</v>
      </c>
      <c r="K848" s="54">
        <f t="shared" si="1404"/>
        <v>0</v>
      </c>
      <c r="L848" s="54">
        <f t="shared" si="1405"/>
        <v>0</v>
      </c>
      <c r="M848" s="54">
        <f t="shared" si="1406"/>
        <v>0</v>
      </c>
      <c r="N848" s="54">
        <f t="shared" si="1407"/>
        <v>0</v>
      </c>
      <c r="O848" s="54">
        <f t="shared" si="1408"/>
        <v>0</v>
      </c>
      <c r="P848" s="55">
        <v>23</v>
      </c>
      <c r="Q848" s="54" t="e">
        <f t="shared" si="1409"/>
        <v>#N/A</v>
      </c>
      <c r="R848" s="12"/>
      <c r="S848" s="12"/>
      <c r="T848" s="12"/>
      <c r="U848" s="54">
        <f t="shared" si="1410"/>
        <v>0</v>
      </c>
      <c r="V848" s="54">
        <f t="shared" si="1362"/>
        <v>0</v>
      </c>
      <c r="W848" s="54">
        <f t="shared" si="1433"/>
        <v>0</v>
      </c>
      <c r="X848" s="54">
        <f t="shared" si="1434"/>
        <v>0</v>
      </c>
      <c r="Y848" s="54">
        <f t="shared" si="1411"/>
        <v>0</v>
      </c>
      <c r="Z848" s="54">
        <f t="shared" si="1412"/>
        <v>0</v>
      </c>
      <c r="AA848" s="54">
        <f t="shared" si="1413"/>
        <v>0</v>
      </c>
      <c r="AB848" s="54">
        <f t="shared" si="1414"/>
        <v>0</v>
      </c>
      <c r="AC848" s="55">
        <v>23</v>
      </c>
      <c r="AD848" s="54" t="e">
        <f t="shared" si="1415"/>
        <v>#N/A</v>
      </c>
      <c r="AE848" s="12"/>
      <c r="AF848" s="12"/>
      <c r="AG848" s="12"/>
      <c r="AH848" s="54">
        <f t="shared" si="1416"/>
        <v>0</v>
      </c>
      <c r="AI848" s="54">
        <f t="shared" si="1417"/>
        <v>0</v>
      </c>
      <c r="AJ848" s="54">
        <f t="shared" si="1418"/>
        <v>0</v>
      </c>
      <c r="AK848" s="54">
        <f t="shared" si="1419"/>
        <v>0</v>
      </c>
      <c r="AL848" s="54">
        <f t="shared" si="1420"/>
        <v>0</v>
      </c>
      <c r="AM848" s="54">
        <f t="shared" si="1421"/>
        <v>0</v>
      </c>
      <c r="AN848" s="54">
        <f t="shared" si="1422"/>
        <v>0</v>
      </c>
      <c r="AO848" s="54">
        <f t="shared" si="1423"/>
        <v>0</v>
      </c>
      <c r="AP848" s="54">
        <f t="shared" si="1424"/>
        <v>0</v>
      </c>
      <c r="AQ848" s="54" t="e">
        <f t="shared" si="1425"/>
        <v>#DIV/0!</v>
      </c>
      <c r="AR848" s="58">
        <f t="shared" si="1426"/>
        <v>0</v>
      </c>
      <c r="AS848" s="1">
        <f t="shared" si="1427"/>
        <v>0</v>
      </c>
      <c r="AT848" s="1">
        <f t="shared" si="1428"/>
        <v>0</v>
      </c>
      <c r="AU848" s="1">
        <f t="shared" si="1429"/>
        <v>0</v>
      </c>
      <c r="AV848" s="1">
        <f t="shared" si="1430"/>
        <v>0</v>
      </c>
      <c r="AW848" s="1">
        <f t="shared" si="1431"/>
        <v>0</v>
      </c>
      <c r="AX848" s="1">
        <f t="shared" si="1432"/>
        <v>0</v>
      </c>
      <c r="AY848" s="1" t="str">
        <f t="shared" si="1363"/>
        <v/>
      </c>
      <c r="AZ848" s="1" t="b">
        <f t="shared" si="1364"/>
        <v>1</v>
      </c>
      <c r="BA848" s="1" t="str">
        <f t="shared" si="1365"/>
        <v/>
      </c>
      <c r="BB848" s="1" t="str">
        <f t="shared" si="1366"/>
        <v/>
      </c>
    </row>
    <row r="849" spans="1:54">
      <c r="A849" s="178"/>
      <c r="B849" s="55">
        <v>24</v>
      </c>
      <c r="C849" s="55">
        <v>6</v>
      </c>
      <c r="D849" s="54" t="e">
        <f>VLOOKUP((B849*10)+5,'Llistat de jugadors'!$W$3:$AQ$322,21,0)</f>
        <v>#N/A</v>
      </c>
      <c r="E849" s="13"/>
      <c r="F849" s="13"/>
      <c r="G849" s="13"/>
      <c r="H849" s="55">
        <f t="shared" si="1401"/>
        <v>0</v>
      </c>
      <c r="I849" s="54">
        <f t="shared" si="1402"/>
        <v>0</v>
      </c>
      <c r="J849" s="54">
        <f t="shared" si="1403"/>
        <v>0</v>
      </c>
      <c r="K849" s="54">
        <f t="shared" si="1404"/>
        <v>0</v>
      </c>
      <c r="L849" s="54">
        <f t="shared" si="1405"/>
        <v>0</v>
      </c>
      <c r="M849" s="54">
        <f t="shared" si="1406"/>
        <v>0</v>
      </c>
      <c r="N849" s="54">
        <f t="shared" si="1407"/>
        <v>0</v>
      </c>
      <c r="O849" s="54">
        <f t="shared" si="1408"/>
        <v>0</v>
      </c>
      <c r="P849" s="55">
        <v>24</v>
      </c>
      <c r="Q849" s="54" t="e">
        <f t="shared" si="1409"/>
        <v>#N/A</v>
      </c>
      <c r="R849" s="12"/>
      <c r="S849" s="12"/>
      <c r="T849" s="12"/>
      <c r="U849" s="54">
        <f t="shared" si="1410"/>
        <v>0</v>
      </c>
      <c r="V849" s="54">
        <f t="shared" si="1362"/>
        <v>0</v>
      </c>
      <c r="W849" s="54">
        <f t="shared" si="1433"/>
        <v>0</v>
      </c>
      <c r="X849" s="54">
        <f t="shared" si="1434"/>
        <v>0</v>
      </c>
      <c r="Y849" s="54">
        <f t="shared" si="1411"/>
        <v>0</v>
      </c>
      <c r="Z849" s="54">
        <f t="shared" si="1412"/>
        <v>0</v>
      </c>
      <c r="AA849" s="54">
        <f t="shared" si="1413"/>
        <v>0</v>
      </c>
      <c r="AB849" s="54">
        <f t="shared" si="1414"/>
        <v>0</v>
      </c>
      <c r="AC849" s="55">
        <v>24</v>
      </c>
      <c r="AD849" s="54" t="e">
        <f t="shared" si="1415"/>
        <v>#N/A</v>
      </c>
      <c r="AE849" s="12"/>
      <c r="AF849" s="12"/>
      <c r="AG849" s="12"/>
      <c r="AH849" s="54">
        <f t="shared" si="1416"/>
        <v>0</v>
      </c>
      <c r="AI849" s="54">
        <f t="shared" si="1417"/>
        <v>0</v>
      </c>
      <c r="AJ849" s="54">
        <f t="shared" si="1418"/>
        <v>0</v>
      </c>
      <c r="AK849" s="54">
        <f t="shared" si="1419"/>
        <v>0</v>
      </c>
      <c r="AL849" s="54">
        <f t="shared" si="1420"/>
        <v>0</v>
      </c>
      <c r="AM849" s="54">
        <f t="shared" si="1421"/>
        <v>0</v>
      </c>
      <c r="AN849" s="54">
        <f t="shared" si="1422"/>
        <v>0</v>
      </c>
      <c r="AO849" s="54">
        <f t="shared" si="1423"/>
        <v>0</v>
      </c>
      <c r="AP849" s="54">
        <f t="shared" si="1424"/>
        <v>0</v>
      </c>
      <c r="AQ849" s="54" t="e">
        <f t="shared" si="1425"/>
        <v>#DIV/0!</v>
      </c>
      <c r="AR849" s="58">
        <f t="shared" si="1426"/>
        <v>0</v>
      </c>
      <c r="AS849" s="1">
        <f t="shared" si="1427"/>
        <v>0</v>
      </c>
      <c r="AT849" s="1">
        <f t="shared" si="1428"/>
        <v>0</v>
      </c>
      <c r="AU849" s="1">
        <f t="shared" si="1429"/>
        <v>0</v>
      </c>
      <c r="AV849" s="1">
        <f t="shared" si="1430"/>
        <v>0</v>
      </c>
      <c r="AW849" s="1">
        <f t="shared" si="1431"/>
        <v>0</v>
      </c>
      <c r="AX849" s="1">
        <f t="shared" si="1432"/>
        <v>0</v>
      </c>
      <c r="AY849" s="1" t="str">
        <f t="shared" si="1363"/>
        <v/>
      </c>
      <c r="AZ849" s="1" t="b">
        <f t="shared" si="1364"/>
        <v>1</v>
      </c>
      <c r="BA849" s="1" t="str">
        <f t="shared" si="1365"/>
        <v/>
      </c>
      <c r="BB849" s="1" t="str">
        <f t="shared" si="1366"/>
        <v/>
      </c>
    </row>
    <row r="850" spans="1:54">
      <c r="A850" s="178"/>
      <c r="B850" s="55">
        <v>25</v>
      </c>
      <c r="C850" s="55">
        <v>7</v>
      </c>
      <c r="D850" s="54" t="e">
        <f>VLOOKUP((B850*10)+5,'Llistat de jugadors'!$W$3:$AQ$322,21,0)</f>
        <v>#N/A</v>
      </c>
      <c r="E850" s="13"/>
      <c r="F850" s="13"/>
      <c r="G850" s="13"/>
      <c r="H850" s="55">
        <f t="shared" si="1401"/>
        <v>0</v>
      </c>
      <c r="I850" s="54">
        <f t="shared" si="1402"/>
        <v>0</v>
      </c>
      <c r="J850" s="54">
        <f t="shared" si="1403"/>
        <v>0</v>
      </c>
      <c r="K850" s="54">
        <f t="shared" si="1404"/>
        <v>0</v>
      </c>
      <c r="L850" s="54">
        <f t="shared" si="1405"/>
        <v>0</v>
      </c>
      <c r="M850" s="54">
        <f t="shared" si="1406"/>
        <v>0</v>
      </c>
      <c r="N850" s="54">
        <f t="shared" si="1407"/>
        <v>0</v>
      </c>
      <c r="O850" s="54">
        <f t="shared" si="1408"/>
        <v>0</v>
      </c>
      <c r="P850" s="55">
        <v>25</v>
      </c>
      <c r="Q850" s="54" t="e">
        <f t="shared" si="1409"/>
        <v>#N/A</v>
      </c>
      <c r="R850" s="12"/>
      <c r="S850" s="12"/>
      <c r="T850" s="12"/>
      <c r="U850" s="54">
        <f t="shared" si="1410"/>
        <v>0</v>
      </c>
      <c r="V850" s="54">
        <f t="shared" si="1362"/>
        <v>0</v>
      </c>
      <c r="W850" s="54">
        <f t="shared" si="1433"/>
        <v>0</v>
      </c>
      <c r="X850" s="54">
        <f t="shared" si="1434"/>
        <v>0</v>
      </c>
      <c r="Y850" s="54">
        <f t="shared" si="1411"/>
        <v>0</v>
      </c>
      <c r="Z850" s="54">
        <f t="shared" si="1412"/>
        <v>0</v>
      </c>
      <c r="AA850" s="54">
        <f t="shared" si="1413"/>
        <v>0</v>
      </c>
      <c r="AB850" s="54">
        <f t="shared" si="1414"/>
        <v>0</v>
      </c>
      <c r="AC850" s="55">
        <v>25</v>
      </c>
      <c r="AD850" s="54" t="e">
        <f t="shared" si="1415"/>
        <v>#N/A</v>
      </c>
      <c r="AE850" s="12"/>
      <c r="AF850" s="12"/>
      <c r="AG850" s="12"/>
      <c r="AH850" s="54">
        <f t="shared" si="1416"/>
        <v>0</v>
      </c>
      <c r="AI850" s="54">
        <f t="shared" si="1417"/>
        <v>0</v>
      </c>
      <c r="AJ850" s="54">
        <f t="shared" si="1418"/>
        <v>0</v>
      </c>
      <c r="AK850" s="54">
        <f t="shared" si="1419"/>
        <v>0</v>
      </c>
      <c r="AL850" s="54">
        <f t="shared" si="1420"/>
        <v>0</v>
      </c>
      <c r="AM850" s="54">
        <f t="shared" si="1421"/>
        <v>0</v>
      </c>
      <c r="AN850" s="54">
        <f t="shared" si="1422"/>
        <v>0</v>
      </c>
      <c r="AO850" s="54">
        <f t="shared" si="1423"/>
        <v>0</v>
      </c>
      <c r="AP850" s="54">
        <f t="shared" si="1424"/>
        <v>0</v>
      </c>
      <c r="AQ850" s="54" t="e">
        <f t="shared" si="1425"/>
        <v>#DIV/0!</v>
      </c>
      <c r="AR850" s="58">
        <f t="shared" si="1426"/>
        <v>0</v>
      </c>
      <c r="AS850" s="1">
        <f t="shared" si="1427"/>
        <v>0</v>
      </c>
      <c r="AT850" s="1">
        <f t="shared" si="1428"/>
        <v>0</v>
      </c>
      <c r="AU850" s="1">
        <f t="shared" si="1429"/>
        <v>0</v>
      </c>
      <c r="AV850" s="1">
        <f t="shared" si="1430"/>
        <v>0</v>
      </c>
      <c r="AW850" s="1">
        <f t="shared" si="1431"/>
        <v>0</v>
      </c>
      <c r="AX850" s="1">
        <f t="shared" si="1432"/>
        <v>0</v>
      </c>
      <c r="AY850" s="1" t="str">
        <f t="shared" si="1363"/>
        <v/>
      </c>
      <c r="AZ850" s="1" t="b">
        <f t="shared" si="1364"/>
        <v>1</v>
      </c>
      <c r="BA850" s="1" t="str">
        <f t="shared" si="1365"/>
        <v/>
      </c>
      <c r="BB850" s="1" t="str">
        <f t="shared" si="1366"/>
        <v/>
      </c>
    </row>
    <row r="851" spans="1:54">
      <c r="A851" s="178"/>
      <c r="B851" s="55">
        <v>26</v>
      </c>
      <c r="C851" s="55">
        <v>8</v>
      </c>
      <c r="D851" s="54" t="e">
        <f>VLOOKUP((B851*10)+5,'Llistat de jugadors'!$W$3:$AQ$322,21,0)</f>
        <v>#N/A</v>
      </c>
      <c r="E851" s="13"/>
      <c r="F851" s="13"/>
      <c r="G851" s="13"/>
      <c r="H851" s="55">
        <f t="shared" si="1401"/>
        <v>0</v>
      </c>
      <c r="I851" s="54">
        <f t="shared" si="1402"/>
        <v>0</v>
      </c>
      <c r="J851" s="54">
        <f t="shared" si="1403"/>
        <v>0</v>
      </c>
      <c r="K851" s="54">
        <f t="shared" si="1404"/>
        <v>0</v>
      </c>
      <c r="L851" s="54">
        <f t="shared" si="1405"/>
        <v>0</v>
      </c>
      <c r="M851" s="54">
        <f t="shared" si="1406"/>
        <v>0</v>
      </c>
      <c r="N851" s="54">
        <f t="shared" si="1407"/>
        <v>0</v>
      </c>
      <c r="O851" s="54">
        <f t="shared" si="1408"/>
        <v>0</v>
      </c>
      <c r="P851" s="55">
        <v>26</v>
      </c>
      <c r="Q851" s="54" t="e">
        <f t="shared" si="1409"/>
        <v>#N/A</v>
      </c>
      <c r="R851" s="12"/>
      <c r="S851" s="12"/>
      <c r="T851" s="12"/>
      <c r="U851" s="54">
        <f t="shared" si="1410"/>
        <v>0</v>
      </c>
      <c r="V851" s="54">
        <f t="shared" si="1362"/>
        <v>0</v>
      </c>
      <c r="W851" s="54">
        <f t="shared" si="1433"/>
        <v>0</v>
      </c>
      <c r="X851" s="54">
        <f t="shared" si="1434"/>
        <v>0</v>
      </c>
      <c r="Y851" s="54">
        <f t="shared" si="1411"/>
        <v>0</v>
      </c>
      <c r="Z851" s="54">
        <f t="shared" si="1412"/>
        <v>0</v>
      </c>
      <c r="AA851" s="54">
        <f t="shared" si="1413"/>
        <v>0</v>
      </c>
      <c r="AB851" s="54">
        <f t="shared" si="1414"/>
        <v>0</v>
      </c>
      <c r="AC851" s="55">
        <v>26</v>
      </c>
      <c r="AD851" s="54" t="e">
        <f t="shared" si="1415"/>
        <v>#N/A</v>
      </c>
      <c r="AE851" s="12"/>
      <c r="AF851" s="12"/>
      <c r="AG851" s="12"/>
      <c r="AH851" s="54">
        <f t="shared" si="1416"/>
        <v>0</v>
      </c>
      <c r="AI851" s="54">
        <f t="shared" si="1417"/>
        <v>0</v>
      </c>
      <c r="AJ851" s="54">
        <f t="shared" si="1418"/>
        <v>0</v>
      </c>
      <c r="AK851" s="54">
        <f t="shared" si="1419"/>
        <v>0</v>
      </c>
      <c r="AL851" s="54">
        <f t="shared" si="1420"/>
        <v>0</v>
      </c>
      <c r="AM851" s="54">
        <f t="shared" si="1421"/>
        <v>0</v>
      </c>
      <c r="AN851" s="54">
        <f t="shared" si="1422"/>
        <v>0</v>
      </c>
      <c r="AO851" s="54">
        <f t="shared" si="1423"/>
        <v>0</v>
      </c>
      <c r="AP851" s="54">
        <f t="shared" si="1424"/>
        <v>0</v>
      </c>
      <c r="AQ851" s="54" t="e">
        <f t="shared" si="1425"/>
        <v>#DIV/0!</v>
      </c>
      <c r="AR851" s="58">
        <f t="shared" si="1426"/>
        <v>0</v>
      </c>
      <c r="AS851" s="1">
        <f t="shared" si="1427"/>
        <v>0</v>
      </c>
      <c r="AT851" s="1">
        <f t="shared" si="1428"/>
        <v>0</v>
      </c>
      <c r="AU851" s="1">
        <f t="shared" si="1429"/>
        <v>0</v>
      </c>
      <c r="AV851" s="1">
        <f t="shared" si="1430"/>
        <v>0</v>
      </c>
      <c r="AW851" s="1">
        <f t="shared" si="1431"/>
        <v>0</v>
      </c>
      <c r="AX851" s="1">
        <f t="shared" si="1432"/>
        <v>0</v>
      </c>
      <c r="AY851" s="1" t="str">
        <f t="shared" si="1363"/>
        <v/>
      </c>
      <c r="AZ851" s="1" t="b">
        <f t="shared" si="1364"/>
        <v>1</v>
      </c>
      <c r="BA851" s="1" t="str">
        <f t="shared" si="1365"/>
        <v/>
      </c>
      <c r="BB851" s="1" t="str">
        <f t="shared" si="1366"/>
        <v/>
      </c>
    </row>
    <row r="852" spans="1:54" ht="12.75" customHeight="1">
      <c r="A852" s="178"/>
      <c r="B852" s="55">
        <v>27</v>
      </c>
      <c r="C852" s="55">
        <v>9</v>
      </c>
      <c r="D852" s="54" t="e">
        <f>VLOOKUP((B852*10)+5,'Llistat de jugadors'!$W$3:$AQ$322,21,0)</f>
        <v>#N/A</v>
      </c>
      <c r="E852" s="13"/>
      <c r="F852" s="13"/>
      <c r="G852" s="13"/>
      <c r="H852" s="55">
        <f t="shared" si="1401"/>
        <v>0</v>
      </c>
      <c r="I852" s="54">
        <f t="shared" si="1402"/>
        <v>0</v>
      </c>
      <c r="J852" s="54">
        <f t="shared" si="1403"/>
        <v>0</v>
      </c>
      <c r="K852" s="54">
        <f t="shared" si="1404"/>
        <v>0</v>
      </c>
      <c r="L852" s="54">
        <f t="shared" si="1405"/>
        <v>0</v>
      </c>
      <c r="M852" s="54">
        <f t="shared" si="1406"/>
        <v>0</v>
      </c>
      <c r="N852" s="54">
        <f t="shared" si="1407"/>
        <v>0</v>
      </c>
      <c r="O852" s="54">
        <f t="shared" si="1408"/>
        <v>0</v>
      </c>
      <c r="P852" s="55">
        <v>27</v>
      </c>
      <c r="Q852" s="54" t="e">
        <f t="shared" si="1409"/>
        <v>#N/A</v>
      </c>
      <c r="R852" s="12"/>
      <c r="S852" s="12"/>
      <c r="T852" s="12"/>
      <c r="U852" s="54">
        <f t="shared" si="1410"/>
        <v>0</v>
      </c>
      <c r="V852" s="54">
        <f t="shared" si="1362"/>
        <v>0</v>
      </c>
      <c r="W852" s="54">
        <f t="shared" si="1433"/>
        <v>0</v>
      </c>
      <c r="X852" s="54">
        <f t="shared" si="1434"/>
        <v>0</v>
      </c>
      <c r="Y852" s="54">
        <f t="shared" si="1411"/>
        <v>0</v>
      </c>
      <c r="Z852" s="54">
        <f t="shared" si="1412"/>
        <v>0</v>
      </c>
      <c r="AA852" s="54">
        <f t="shared" si="1413"/>
        <v>0</v>
      </c>
      <c r="AB852" s="54">
        <f t="shared" si="1414"/>
        <v>0</v>
      </c>
      <c r="AC852" s="55">
        <v>27</v>
      </c>
      <c r="AD852" s="54" t="e">
        <f t="shared" si="1415"/>
        <v>#N/A</v>
      </c>
      <c r="AE852" s="12"/>
      <c r="AF852" s="12"/>
      <c r="AG852" s="12"/>
      <c r="AH852" s="54">
        <f t="shared" si="1416"/>
        <v>0</v>
      </c>
      <c r="AI852" s="54">
        <f t="shared" si="1417"/>
        <v>0</v>
      </c>
      <c r="AJ852" s="54">
        <f t="shared" si="1418"/>
        <v>0</v>
      </c>
      <c r="AK852" s="54">
        <f t="shared" si="1419"/>
        <v>0</v>
      </c>
      <c r="AL852" s="54">
        <f t="shared" si="1420"/>
        <v>0</v>
      </c>
      <c r="AM852" s="54">
        <f t="shared" si="1421"/>
        <v>0</v>
      </c>
      <c r="AN852" s="54">
        <f t="shared" si="1422"/>
        <v>0</v>
      </c>
      <c r="AO852" s="54">
        <f t="shared" si="1423"/>
        <v>0</v>
      </c>
      <c r="AP852" s="54">
        <f t="shared" si="1424"/>
        <v>0</v>
      </c>
      <c r="AQ852" s="54" t="e">
        <f t="shared" si="1425"/>
        <v>#DIV/0!</v>
      </c>
      <c r="AR852" s="58">
        <f t="shared" si="1426"/>
        <v>0</v>
      </c>
      <c r="AS852" s="1">
        <f t="shared" si="1427"/>
        <v>0</v>
      </c>
      <c r="AT852" s="1">
        <f t="shared" si="1428"/>
        <v>0</v>
      </c>
      <c r="AU852" s="1">
        <f t="shared" si="1429"/>
        <v>0</v>
      </c>
      <c r="AV852" s="1">
        <f t="shared" si="1430"/>
        <v>0</v>
      </c>
      <c r="AW852" s="1">
        <f t="shared" si="1431"/>
        <v>0</v>
      </c>
      <c r="AX852" s="1">
        <f t="shared" si="1432"/>
        <v>0</v>
      </c>
      <c r="AY852" s="1" t="str">
        <f t="shared" si="1363"/>
        <v/>
      </c>
      <c r="AZ852" s="1" t="b">
        <f t="shared" si="1364"/>
        <v>1</v>
      </c>
      <c r="BA852" s="1" t="str">
        <f t="shared" si="1365"/>
        <v/>
      </c>
      <c r="BB852" s="1" t="str">
        <f t="shared" si="1366"/>
        <v/>
      </c>
    </row>
    <row r="853" spans="1:54" ht="12.75" customHeight="1">
      <c r="A853" s="178"/>
      <c r="B853" s="55">
        <v>28</v>
      </c>
      <c r="C853" s="55">
        <v>10</v>
      </c>
      <c r="D853" s="54" t="e">
        <f>VLOOKUP((B853*10)+5,'Llistat de jugadors'!$W$3:$AQ$322,21,0)</f>
        <v>#N/A</v>
      </c>
      <c r="E853" s="13"/>
      <c r="F853" s="13"/>
      <c r="G853" s="13"/>
      <c r="H853" s="55">
        <f t="shared" si="1401"/>
        <v>0</v>
      </c>
      <c r="I853" s="54">
        <f t="shared" si="1402"/>
        <v>0</v>
      </c>
      <c r="J853" s="54">
        <f t="shared" si="1403"/>
        <v>0</v>
      </c>
      <c r="K853" s="54">
        <f t="shared" si="1404"/>
        <v>0</v>
      </c>
      <c r="L853" s="54">
        <f t="shared" si="1405"/>
        <v>0</v>
      </c>
      <c r="M853" s="54">
        <f t="shared" si="1406"/>
        <v>0</v>
      </c>
      <c r="N853" s="54">
        <f t="shared" si="1407"/>
        <v>0</v>
      </c>
      <c r="O853" s="54">
        <f t="shared" si="1408"/>
        <v>0</v>
      </c>
      <c r="P853" s="55">
        <v>28</v>
      </c>
      <c r="Q853" s="54" t="e">
        <f t="shared" si="1409"/>
        <v>#N/A</v>
      </c>
      <c r="R853" s="12"/>
      <c r="S853" s="12"/>
      <c r="T853" s="12"/>
      <c r="U853" s="54">
        <f t="shared" si="1410"/>
        <v>0</v>
      </c>
      <c r="V853" s="54">
        <f t="shared" si="1362"/>
        <v>0</v>
      </c>
      <c r="W853" s="54">
        <f t="shared" si="1433"/>
        <v>0</v>
      </c>
      <c r="X853" s="54">
        <f t="shared" si="1434"/>
        <v>0</v>
      </c>
      <c r="Y853" s="54">
        <f t="shared" si="1411"/>
        <v>0</v>
      </c>
      <c r="Z853" s="54">
        <f t="shared" si="1412"/>
        <v>0</v>
      </c>
      <c r="AA853" s="54">
        <f t="shared" si="1413"/>
        <v>0</v>
      </c>
      <c r="AB853" s="54">
        <f t="shared" si="1414"/>
        <v>0</v>
      </c>
      <c r="AC853" s="55">
        <v>28</v>
      </c>
      <c r="AD853" s="54" t="e">
        <f t="shared" si="1415"/>
        <v>#N/A</v>
      </c>
      <c r="AE853" s="12"/>
      <c r="AF853" s="12"/>
      <c r="AG853" s="12"/>
      <c r="AH853" s="54">
        <f t="shared" si="1416"/>
        <v>0</v>
      </c>
      <c r="AI853" s="54">
        <f t="shared" si="1417"/>
        <v>0</v>
      </c>
      <c r="AJ853" s="54">
        <f t="shared" si="1418"/>
        <v>0</v>
      </c>
      <c r="AK853" s="54">
        <f t="shared" si="1419"/>
        <v>0</v>
      </c>
      <c r="AL853" s="54">
        <f t="shared" si="1420"/>
        <v>0</v>
      </c>
      <c r="AM853" s="54">
        <f t="shared" si="1421"/>
        <v>0</v>
      </c>
      <c r="AN853" s="54">
        <f t="shared" si="1422"/>
        <v>0</v>
      </c>
      <c r="AO853" s="54">
        <f t="shared" si="1423"/>
        <v>0</v>
      </c>
      <c r="AP853" s="54">
        <f t="shared" si="1424"/>
        <v>0</v>
      </c>
      <c r="AQ853" s="54" t="e">
        <f t="shared" si="1425"/>
        <v>#DIV/0!</v>
      </c>
      <c r="AR853" s="58">
        <f t="shared" si="1426"/>
        <v>0</v>
      </c>
      <c r="AS853" s="1">
        <f t="shared" si="1427"/>
        <v>0</v>
      </c>
      <c r="AT853" s="1">
        <f t="shared" si="1428"/>
        <v>0</v>
      </c>
      <c r="AU853" s="1">
        <f t="shared" si="1429"/>
        <v>0</v>
      </c>
      <c r="AV853" s="1">
        <f t="shared" si="1430"/>
        <v>0</v>
      </c>
      <c r="AW853" s="1">
        <f t="shared" si="1431"/>
        <v>0</v>
      </c>
      <c r="AX853" s="1">
        <f t="shared" si="1432"/>
        <v>0</v>
      </c>
      <c r="AY853" s="1" t="str">
        <f t="shared" si="1363"/>
        <v/>
      </c>
      <c r="AZ853" s="1" t="b">
        <f t="shared" si="1364"/>
        <v>1</v>
      </c>
      <c r="BA853" s="1" t="str">
        <f t="shared" si="1365"/>
        <v/>
      </c>
      <c r="BB853" s="1" t="str">
        <f t="shared" si="1366"/>
        <v/>
      </c>
    </row>
    <row r="854" spans="1:54" ht="12.75" customHeight="1">
      <c r="A854" s="178"/>
      <c r="B854" s="55">
        <v>29</v>
      </c>
      <c r="C854" s="55">
        <v>11</v>
      </c>
      <c r="D854" s="54" t="e">
        <f>VLOOKUP((B854*10)+5,'Llistat de jugadors'!$W$3:$AQ$322,21,0)</f>
        <v>#N/A</v>
      </c>
      <c r="E854" s="13"/>
      <c r="F854" s="13"/>
      <c r="G854" s="13"/>
      <c r="H854" s="55">
        <f t="shared" si="1401"/>
        <v>0</v>
      </c>
      <c r="I854" s="54">
        <f t="shared" si="1402"/>
        <v>0</v>
      </c>
      <c r="J854" s="54">
        <f t="shared" si="1403"/>
        <v>0</v>
      </c>
      <c r="K854" s="54">
        <f t="shared" si="1404"/>
        <v>0</v>
      </c>
      <c r="L854" s="54">
        <f t="shared" si="1405"/>
        <v>0</v>
      </c>
      <c r="M854" s="54">
        <f t="shared" si="1406"/>
        <v>0</v>
      </c>
      <c r="N854" s="54">
        <f t="shared" si="1407"/>
        <v>0</v>
      </c>
      <c r="O854" s="54">
        <f t="shared" si="1408"/>
        <v>0</v>
      </c>
      <c r="P854" s="55">
        <v>29</v>
      </c>
      <c r="Q854" s="54" t="e">
        <f t="shared" si="1409"/>
        <v>#N/A</v>
      </c>
      <c r="R854" s="12"/>
      <c r="S854" s="12"/>
      <c r="T854" s="12"/>
      <c r="U854" s="54">
        <f t="shared" si="1410"/>
        <v>0</v>
      </c>
      <c r="V854" s="54">
        <f t="shared" si="1362"/>
        <v>0</v>
      </c>
      <c r="W854" s="54">
        <f t="shared" si="1433"/>
        <v>0</v>
      </c>
      <c r="X854" s="54">
        <f t="shared" si="1434"/>
        <v>0</v>
      </c>
      <c r="Y854" s="54">
        <f t="shared" si="1411"/>
        <v>0</v>
      </c>
      <c r="Z854" s="54">
        <f t="shared" si="1412"/>
        <v>0</v>
      </c>
      <c r="AA854" s="54">
        <f t="shared" si="1413"/>
        <v>0</v>
      </c>
      <c r="AB854" s="54">
        <f t="shared" si="1414"/>
        <v>0</v>
      </c>
      <c r="AC854" s="55">
        <v>29</v>
      </c>
      <c r="AD854" s="54" t="e">
        <f t="shared" si="1415"/>
        <v>#N/A</v>
      </c>
      <c r="AE854" s="12"/>
      <c r="AF854" s="12"/>
      <c r="AG854" s="12"/>
      <c r="AH854" s="54">
        <f t="shared" si="1416"/>
        <v>0</v>
      </c>
      <c r="AI854" s="54">
        <f t="shared" si="1417"/>
        <v>0</v>
      </c>
      <c r="AJ854" s="54">
        <f t="shared" si="1418"/>
        <v>0</v>
      </c>
      <c r="AK854" s="54">
        <f t="shared" si="1419"/>
        <v>0</v>
      </c>
      <c r="AL854" s="54">
        <f t="shared" si="1420"/>
        <v>0</v>
      </c>
      <c r="AM854" s="54">
        <f t="shared" si="1421"/>
        <v>0</v>
      </c>
      <c r="AN854" s="54">
        <f t="shared" si="1422"/>
        <v>0</v>
      </c>
      <c r="AO854" s="54">
        <f t="shared" si="1423"/>
        <v>0</v>
      </c>
      <c r="AP854" s="54">
        <f t="shared" si="1424"/>
        <v>0</v>
      </c>
      <c r="AQ854" s="54" t="e">
        <f t="shared" si="1425"/>
        <v>#DIV/0!</v>
      </c>
      <c r="AR854" s="58">
        <f t="shared" si="1426"/>
        <v>0</v>
      </c>
      <c r="AS854" s="1">
        <f t="shared" si="1427"/>
        <v>0</v>
      </c>
      <c r="AT854" s="1">
        <f t="shared" si="1428"/>
        <v>0</v>
      </c>
      <c r="AU854" s="1">
        <f t="shared" si="1429"/>
        <v>0</v>
      </c>
      <c r="AV854" s="1">
        <f t="shared" si="1430"/>
        <v>0</v>
      </c>
      <c r="AW854" s="1">
        <f t="shared" si="1431"/>
        <v>0</v>
      </c>
      <c r="AX854" s="1">
        <f t="shared" si="1432"/>
        <v>0</v>
      </c>
      <c r="AY854" s="1" t="str">
        <f t="shared" si="1363"/>
        <v/>
      </c>
      <c r="AZ854" s="1" t="b">
        <f t="shared" si="1364"/>
        <v>1</v>
      </c>
      <c r="BA854" s="1" t="str">
        <f t="shared" si="1365"/>
        <v/>
      </c>
      <c r="BB854" s="1" t="str">
        <f t="shared" si="1366"/>
        <v/>
      </c>
    </row>
    <row r="855" spans="1:54" ht="12.75" customHeight="1">
      <c r="A855" s="178"/>
      <c r="B855" s="55">
        <v>30</v>
      </c>
      <c r="C855" s="55">
        <v>12</v>
      </c>
      <c r="D855" s="54" t="e">
        <f>VLOOKUP((B855*10)+5,'Llistat de jugadors'!$W$3:$AQ$322,21,0)</f>
        <v>#N/A</v>
      </c>
      <c r="E855" s="13"/>
      <c r="F855" s="13"/>
      <c r="G855" s="13"/>
      <c r="H855" s="55">
        <f t="shared" si="1401"/>
        <v>0</v>
      </c>
      <c r="I855" s="54">
        <f t="shared" si="1402"/>
        <v>0</v>
      </c>
      <c r="J855" s="54">
        <f t="shared" si="1403"/>
        <v>0</v>
      </c>
      <c r="K855" s="54">
        <f t="shared" si="1404"/>
        <v>0</v>
      </c>
      <c r="L855" s="54">
        <f t="shared" si="1405"/>
        <v>0</v>
      </c>
      <c r="M855" s="54">
        <f t="shared" si="1406"/>
        <v>0</v>
      </c>
      <c r="N855" s="54">
        <f t="shared" si="1407"/>
        <v>0</v>
      </c>
      <c r="O855" s="54">
        <f t="shared" si="1408"/>
        <v>0</v>
      </c>
      <c r="P855" s="55">
        <v>30</v>
      </c>
      <c r="Q855" s="54" t="e">
        <f t="shared" si="1409"/>
        <v>#N/A</v>
      </c>
      <c r="R855" s="12"/>
      <c r="S855" s="12"/>
      <c r="T855" s="12"/>
      <c r="U855" s="54">
        <f t="shared" si="1410"/>
        <v>0</v>
      </c>
      <c r="V855" s="54">
        <f t="shared" si="1362"/>
        <v>0</v>
      </c>
      <c r="W855" s="54">
        <f t="shared" si="1433"/>
        <v>0</v>
      </c>
      <c r="X855" s="54">
        <f t="shared" si="1434"/>
        <v>0</v>
      </c>
      <c r="Y855" s="54">
        <f t="shared" si="1411"/>
        <v>0</v>
      </c>
      <c r="Z855" s="54">
        <f t="shared" si="1412"/>
        <v>0</v>
      </c>
      <c r="AA855" s="54">
        <f t="shared" si="1413"/>
        <v>0</v>
      </c>
      <c r="AB855" s="54">
        <f t="shared" si="1414"/>
        <v>0</v>
      </c>
      <c r="AC855" s="55">
        <v>30</v>
      </c>
      <c r="AD855" s="54" t="e">
        <f t="shared" si="1415"/>
        <v>#N/A</v>
      </c>
      <c r="AE855" s="12"/>
      <c r="AF855" s="12"/>
      <c r="AG855" s="12"/>
      <c r="AH855" s="54">
        <f t="shared" si="1416"/>
        <v>0</v>
      </c>
      <c r="AI855" s="54">
        <f t="shared" si="1417"/>
        <v>0</v>
      </c>
      <c r="AJ855" s="54">
        <f t="shared" si="1418"/>
        <v>0</v>
      </c>
      <c r="AK855" s="54">
        <f t="shared" si="1419"/>
        <v>0</v>
      </c>
      <c r="AL855" s="54">
        <f t="shared" si="1420"/>
        <v>0</v>
      </c>
      <c r="AM855" s="54">
        <f t="shared" si="1421"/>
        <v>0</v>
      </c>
      <c r="AN855" s="54">
        <f t="shared" si="1422"/>
        <v>0</v>
      </c>
      <c r="AO855" s="54">
        <f t="shared" si="1423"/>
        <v>0</v>
      </c>
      <c r="AP855" s="54">
        <f t="shared" si="1424"/>
        <v>0</v>
      </c>
      <c r="AQ855" s="54" t="e">
        <f t="shared" si="1425"/>
        <v>#DIV/0!</v>
      </c>
      <c r="AR855" s="58">
        <f t="shared" si="1426"/>
        <v>0</v>
      </c>
      <c r="AS855" s="1">
        <f t="shared" si="1427"/>
        <v>0</v>
      </c>
      <c r="AT855" s="1">
        <f t="shared" si="1428"/>
        <v>0</v>
      </c>
      <c r="AU855" s="1">
        <f t="shared" si="1429"/>
        <v>0</v>
      </c>
      <c r="AV855" s="1">
        <f t="shared" si="1430"/>
        <v>0</v>
      </c>
      <c r="AW855" s="1">
        <f t="shared" si="1431"/>
        <v>0</v>
      </c>
      <c r="AX855" s="1">
        <f t="shared" si="1432"/>
        <v>0</v>
      </c>
      <c r="AY855" s="1" t="str">
        <f t="shared" si="1363"/>
        <v/>
      </c>
      <c r="AZ855" s="1" t="b">
        <f t="shared" si="1364"/>
        <v>1</v>
      </c>
      <c r="BA855" s="1" t="str">
        <f t="shared" si="1365"/>
        <v/>
      </c>
      <c r="BB855" s="1" t="str">
        <f t="shared" si="1366"/>
        <v/>
      </c>
    </row>
    <row r="856" spans="1:54" ht="12.75" customHeight="1">
      <c r="A856" s="178"/>
      <c r="B856" s="55">
        <v>31</v>
      </c>
      <c r="C856" s="55">
        <v>13</v>
      </c>
      <c r="D856" s="54" t="e">
        <f>VLOOKUP((B856*10)+5,'Llistat de jugadors'!$W$3:$AQ$322,21,0)</f>
        <v>#N/A</v>
      </c>
      <c r="E856" s="13"/>
      <c r="F856" s="13"/>
      <c r="G856" s="13"/>
      <c r="H856" s="55">
        <f t="shared" ref="H856:H865" si="1435">E856+F856+G856</f>
        <v>0</v>
      </c>
      <c r="I856" s="54">
        <f t="shared" ref="I856:I865" si="1436">COUNTIF(E856:G856,10)</f>
        <v>0</v>
      </c>
      <c r="J856" s="54">
        <f t="shared" ref="J856:J865" si="1437">COUNTIF(E856:G856,6)</f>
        <v>0</v>
      </c>
      <c r="K856" s="54">
        <f t="shared" ref="K856:K865" si="1438">COUNTIF(E856:G856,4)</f>
        <v>0</v>
      </c>
      <c r="L856" s="54">
        <f t="shared" ref="L856:L865" si="1439">COUNTIF(E856:G856,3)</f>
        <v>0</v>
      </c>
      <c r="M856" s="54">
        <f t="shared" ref="M856:M865" si="1440">COUNTIF(E856:G856,2)</f>
        <v>0</v>
      </c>
      <c r="N856" s="54">
        <f t="shared" ref="N856:N865" si="1441">COUNTIF(E856:G856,1)</f>
        <v>0</v>
      </c>
      <c r="O856" s="54">
        <f t="shared" ref="O856:O865" si="1442">COUNTIF(E856:G856,0)</f>
        <v>0</v>
      </c>
      <c r="P856" s="55">
        <v>31</v>
      </c>
      <c r="Q856" s="54" t="e">
        <f t="shared" si="1409"/>
        <v>#N/A</v>
      </c>
      <c r="R856" s="12"/>
      <c r="S856" s="12"/>
      <c r="T856" s="12"/>
      <c r="U856" s="54">
        <f t="shared" ref="U856:U865" si="1443">R856+S856+T856</f>
        <v>0</v>
      </c>
      <c r="V856" s="54">
        <f t="shared" ref="V856:V865" si="1444">COUNTIF(R856:T856,10)</f>
        <v>0</v>
      </c>
      <c r="W856" s="54">
        <f t="shared" ref="W856:W865" si="1445">COUNTIF(R856:T856,6)</f>
        <v>0</v>
      </c>
      <c r="X856" s="54">
        <f t="shared" ref="X856:X865" si="1446">COUNTIF(R856:T856,4)</f>
        <v>0</v>
      </c>
      <c r="Y856" s="54">
        <f t="shared" ref="Y856:Y865" si="1447">COUNTIF(R856:T856,3)</f>
        <v>0</v>
      </c>
      <c r="Z856" s="54">
        <f t="shared" ref="Z856:Z865" si="1448">COUNTIF(R856:T856,2)</f>
        <v>0</v>
      </c>
      <c r="AA856" s="54">
        <f t="shared" ref="AA856:AA865" si="1449">COUNTIF(R856:T856,1)</f>
        <v>0</v>
      </c>
      <c r="AB856" s="54">
        <f t="shared" ref="AB856:AB865" si="1450">COUNTIF(R856:T856,0)</f>
        <v>0</v>
      </c>
      <c r="AC856" s="55">
        <v>31</v>
      </c>
      <c r="AD856" s="54" t="e">
        <f t="shared" si="1415"/>
        <v>#N/A</v>
      </c>
      <c r="AE856" s="12"/>
      <c r="AF856" s="12"/>
      <c r="AG856" s="12"/>
      <c r="AH856" s="54">
        <f t="shared" ref="AH856:AH865" si="1451">AE856+AF856+AG856</f>
        <v>0</v>
      </c>
      <c r="AI856" s="54">
        <f t="shared" ref="AI856:AI865" si="1452">COUNTIF(AE856:AG856,10)</f>
        <v>0</v>
      </c>
      <c r="AJ856" s="54">
        <f t="shared" ref="AJ856:AJ865" si="1453">COUNTIF(AE856:AG856,6)</f>
        <v>0</v>
      </c>
      <c r="AK856" s="54">
        <f t="shared" ref="AK856:AK865" si="1454">COUNTIF(AE856:AG856,4)</f>
        <v>0</v>
      </c>
      <c r="AL856" s="54">
        <f t="shared" ref="AL856:AL865" si="1455">COUNTIF(AE856:AG856,3)</f>
        <v>0</v>
      </c>
      <c r="AM856" s="54">
        <f t="shared" ref="AM856:AM865" si="1456">COUNTIF(AE856:AG856,2)</f>
        <v>0</v>
      </c>
      <c r="AN856" s="54">
        <f t="shared" ref="AN856:AN865" si="1457">COUNTIF(AE856:AG856,1)</f>
        <v>0</v>
      </c>
      <c r="AO856" s="54">
        <f t="shared" ref="AO856:AO865" si="1458">COUNTIF(AE856:AG856,0)</f>
        <v>0</v>
      </c>
      <c r="AP856" s="54">
        <f t="shared" ref="AP856:AP865" si="1459">H856+U856+AH856</f>
        <v>0</v>
      </c>
      <c r="AQ856" s="54" t="e">
        <f t="shared" ref="AQ856:AQ865" si="1460">AVERAGE(E856:G856,R856:T856,AE856:AG856)</f>
        <v>#DIV/0!</v>
      </c>
      <c r="AR856" s="58">
        <f t="shared" ref="AR856:AR865" si="1461">I856+V856+AI856</f>
        <v>0</v>
      </c>
      <c r="AS856" s="1">
        <f t="shared" ref="AS856:AS865" si="1462">J856+W856+AJ856</f>
        <v>0</v>
      </c>
      <c r="AT856" s="1">
        <f t="shared" ref="AT856:AT865" si="1463">K856+X856+AK856</f>
        <v>0</v>
      </c>
      <c r="AU856" s="1">
        <f t="shared" ref="AU856:AU865" si="1464">L856+Y856+AL856</f>
        <v>0</v>
      </c>
      <c r="AV856" s="1">
        <f t="shared" ref="AV856:AV865" si="1465">M856+Z856+AM856</f>
        <v>0</v>
      </c>
      <c r="AW856" s="1">
        <f t="shared" ref="AW856:AW865" si="1466">N856+AA856+AN856</f>
        <v>0</v>
      </c>
      <c r="AX856" s="1">
        <f t="shared" ref="AX856:AX865" si="1467">O856+AB856+AO856</f>
        <v>0</v>
      </c>
      <c r="AY856" s="1" t="str">
        <f t="shared" si="1363"/>
        <v/>
      </c>
      <c r="AZ856" s="1" t="b">
        <f t="shared" si="1364"/>
        <v>1</v>
      </c>
      <c r="BA856" s="1" t="str">
        <f t="shared" si="1365"/>
        <v/>
      </c>
      <c r="BB856" s="1" t="str">
        <f t="shared" si="1366"/>
        <v/>
      </c>
    </row>
    <row r="857" spans="1:54" ht="12.75" customHeight="1">
      <c r="A857" s="178"/>
      <c r="B857" s="55">
        <v>32</v>
      </c>
      <c r="C857" s="55">
        <v>14</v>
      </c>
      <c r="D857" s="54" t="e">
        <f>VLOOKUP((B857*10)+5,'Llistat de jugadors'!$W$3:$AQ$322,21,0)</f>
        <v>#N/A</v>
      </c>
      <c r="E857" s="13"/>
      <c r="F857" s="13"/>
      <c r="G857" s="13"/>
      <c r="H857" s="55">
        <f t="shared" si="1435"/>
        <v>0</v>
      </c>
      <c r="I857" s="54">
        <f t="shared" si="1436"/>
        <v>0</v>
      </c>
      <c r="J857" s="54">
        <f t="shared" si="1437"/>
        <v>0</v>
      </c>
      <c r="K857" s="54">
        <f t="shared" si="1438"/>
        <v>0</v>
      </c>
      <c r="L857" s="54">
        <f t="shared" si="1439"/>
        <v>0</v>
      </c>
      <c r="M857" s="54">
        <f t="shared" si="1440"/>
        <v>0</v>
      </c>
      <c r="N857" s="54">
        <f t="shared" si="1441"/>
        <v>0</v>
      </c>
      <c r="O857" s="54">
        <f t="shared" si="1442"/>
        <v>0</v>
      </c>
      <c r="P857" s="55">
        <v>32</v>
      </c>
      <c r="Q857" s="54" t="e">
        <f t="shared" si="1409"/>
        <v>#N/A</v>
      </c>
      <c r="R857" s="12"/>
      <c r="S857" s="12"/>
      <c r="T857" s="12"/>
      <c r="U857" s="54">
        <f t="shared" si="1443"/>
        <v>0</v>
      </c>
      <c r="V857" s="54">
        <f t="shared" si="1444"/>
        <v>0</v>
      </c>
      <c r="W857" s="54">
        <f t="shared" si="1445"/>
        <v>0</v>
      </c>
      <c r="X857" s="54">
        <f t="shared" si="1446"/>
        <v>0</v>
      </c>
      <c r="Y857" s="54">
        <f t="shared" si="1447"/>
        <v>0</v>
      </c>
      <c r="Z857" s="54">
        <f t="shared" si="1448"/>
        <v>0</v>
      </c>
      <c r="AA857" s="54">
        <f t="shared" si="1449"/>
        <v>0</v>
      </c>
      <c r="AB857" s="54">
        <f t="shared" si="1450"/>
        <v>0</v>
      </c>
      <c r="AC857" s="55">
        <v>32</v>
      </c>
      <c r="AD857" s="54" t="e">
        <f t="shared" si="1415"/>
        <v>#N/A</v>
      </c>
      <c r="AE857" s="12"/>
      <c r="AF857" s="12"/>
      <c r="AG857" s="12"/>
      <c r="AH857" s="54">
        <f t="shared" si="1451"/>
        <v>0</v>
      </c>
      <c r="AI857" s="54">
        <f t="shared" si="1452"/>
        <v>0</v>
      </c>
      <c r="AJ857" s="54">
        <f t="shared" si="1453"/>
        <v>0</v>
      </c>
      <c r="AK857" s="54">
        <f t="shared" si="1454"/>
        <v>0</v>
      </c>
      <c r="AL857" s="54">
        <f t="shared" si="1455"/>
        <v>0</v>
      </c>
      <c r="AM857" s="54">
        <f t="shared" si="1456"/>
        <v>0</v>
      </c>
      <c r="AN857" s="54">
        <f t="shared" si="1457"/>
        <v>0</v>
      </c>
      <c r="AO857" s="54">
        <f t="shared" si="1458"/>
        <v>0</v>
      </c>
      <c r="AP857" s="54">
        <f t="shared" si="1459"/>
        <v>0</v>
      </c>
      <c r="AQ857" s="54" t="e">
        <f t="shared" si="1460"/>
        <v>#DIV/0!</v>
      </c>
      <c r="AR857" s="58">
        <f t="shared" si="1461"/>
        <v>0</v>
      </c>
      <c r="AS857" s="1">
        <f t="shared" si="1462"/>
        <v>0</v>
      </c>
      <c r="AT857" s="1">
        <f t="shared" si="1463"/>
        <v>0</v>
      </c>
      <c r="AU857" s="1">
        <f t="shared" si="1464"/>
        <v>0</v>
      </c>
      <c r="AV857" s="1">
        <f t="shared" si="1465"/>
        <v>0</v>
      </c>
      <c r="AW857" s="1">
        <f t="shared" si="1466"/>
        <v>0</v>
      </c>
      <c r="AX857" s="1">
        <f t="shared" si="1467"/>
        <v>0</v>
      </c>
      <c r="AY857" s="1" t="str">
        <f t="shared" si="1363"/>
        <v/>
      </c>
      <c r="AZ857" s="1" t="b">
        <f t="shared" si="1364"/>
        <v>1</v>
      </c>
      <c r="BA857" s="1" t="str">
        <f t="shared" si="1365"/>
        <v/>
      </c>
      <c r="BB857" s="1" t="str">
        <f t="shared" si="1366"/>
        <v/>
      </c>
    </row>
    <row r="858" spans="1:54" ht="12.75" customHeight="1">
      <c r="A858" s="178"/>
      <c r="B858" s="55">
        <v>33</v>
      </c>
      <c r="C858" s="55">
        <v>15</v>
      </c>
      <c r="D858" s="54" t="e">
        <f>VLOOKUP((B858*10)+5,'Llistat de jugadors'!$W$3:$AQ$322,21,0)</f>
        <v>#N/A</v>
      </c>
      <c r="E858" s="13"/>
      <c r="F858" s="13"/>
      <c r="G858" s="13"/>
      <c r="H858" s="55">
        <f t="shared" si="1435"/>
        <v>0</v>
      </c>
      <c r="I858" s="54">
        <f t="shared" si="1436"/>
        <v>0</v>
      </c>
      <c r="J858" s="54">
        <f t="shared" si="1437"/>
        <v>0</v>
      </c>
      <c r="K858" s="54">
        <f t="shared" si="1438"/>
        <v>0</v>
      </c>
      <c r="L858" s="54">
        <f t="shared" si="1439"/>
        <v>0</v>
      </c>
      <c r="M858" s="54">
        <f t="shared" si="1440"/>
        <v>0</v>
      </c>
      <c r="N858" s="54">
        <f t="shared" si="1441"/>
        <v>0</v>
      </c>
      <c r="O858" s="54">
        <f t="shared" si="1442"/>
        <v>0</v>
      </c>
      <c r="P858" s="55">
        <v>33</v>
      </c>
      <c r="Q858" s="54" t="e">
        <f t="shared" si="1409"/>
        <v>#N/A</v>
      </c>
      <c r="R858" s="12"/>
      <c r="S858" s="12"/>
      <c r="T858" s="12"/>
      <c r="U858" s="54">
        <f t="shared" si="1443"/>
        <v>0</v>
      </c>
      <c r="V858" s="54">
        <f t="shared" si="1444"/>
        <v>0</v>
      </c>
      <c r="W858" s="54">
        <f t="shared" si="1445"/>
        <v>0</v>
      </c>
      <c r="X858" s="54">
        <f t="shared" si="1446"/>
        <v>0</v>
      </c>
      <c r="Y858" s="54">
        <f t="shared" si="1447"/>
        <v>0</v>
      </c>
      <c r="Z858" s="54">
        <f t="shared" si="1448"/>
        <v>0</v>
      </c>
      <c r="AA858" s="54">
        <f t="shared" si="1449"/>
        <v>0</v>
      </c>
      <c r="AB858" s="54">
        <f t="shared" si="1450"/>
        <v>0</v>
      </c>
      <c r="AC858" s="55">
        <v>33</v>
      </c>
      <c r="AD858" s="54" t="e">
        <f t="shared" si="1415"/>
        <v>#N/A</v>
      </c>
      <c r="AE858" s="12"/>
      <c r="AF858" s="12"/>
      <c r="AG858" s="12"/>
      <c r="AH858" s="54">
        <f t="shared" si="1451"/>
        <v>0</v>
      </c>
      <c r="AI858" s="54">
        <f t="shared" si="1452"/>
        <v>0</v>
      </c>
      <c r="AJ858" s="54">
        <f t="shared" si="1453"/>
        <v>0</v>
      </c>
      <c r="AK858" s="54">
        <f t="shared" si="1454"/>
        <v>0</v>
      </c>
      <c r="AL858" s="54">
        <f t="shared" si="1455"/>
        <v>0</v>
      </c>
      <c r="AM858" s="54">
        <f t="shared" si="1456"/>
        <v>0</v>
      </c>
      <c r="AN858" s="54">
        <f t="shared" si="1457"/>
        <v>0</v>
      </c>
      <c r="AO858" s="54">
        <f t="shared" si="1458"/>
        <v>0</v>
      </c>
      <c r="AP858" s="54">
        <f t="shared" si="1459"/>
        <v>0</v>
      </c>
      <c r="AQ858" s="54" t="e">
        <f t="shared" si="1460"/>
        <v>#DIV/0!</v>
      </c>
      <c r="AR858" s="58">
        <f t="shared" si="1461"/>
        <v>0</v>
      </c>
      <c r="AS858" s="1">
        <f t="shared" si="1462"/>
        <v>0</v>
      </c>
      <c r="AT858" s="1">
        <f t="shared" si="1463"/>
        <v>0</v>
      </c>
      <c r="AU858" s="1">
        <f t="shared" si="1464"/>
        <v>0</v>
      </c>
      <c r="AV858" s="1">
        <f t="shared" si="1465"/>
        <v>0</v>
      </c>
      <c r="AW858" s="1">
        <f t="shared" si="1466"/>
        <v>0</v>
      </c>
      <c r="AX858" s="1">
        <f t="shared" si="1467"/>
        <v>0</v>
      </c>
      <c r="AY858" s="1" t="str">
        <f t="shared" si="1363"/>
        <v/>
      </c>
      <c r="AZ858" s="1" t="b">
        <f t="shared" si="1364"/>
        <v>1</v>
      </c>
      <c r="BA858" s="1" t="str">
        <f t="shared" si="1365"/>
        <v/>
      </c>
      <c r="BB858" s="1" t="str">
        <f t="shared" si="1366"/>
        <v/>
      </c>
    </row>
    <row r="859" spans="1:54" ht="12.75" customHeight="1">
      <c r="A859" s="178"/>
      <c r="B859" s="55">
        <v>34</v>
      </c>
      <c r="C859" s="55">
        <v>16</v>
      </c>
      <c r="D859" s="54" t="e">
        <f>VLOOKUP((B859*10)+5,'Llistat de jugadors'!$W$3:$AQ$322,21,0)</f>
        <v>#N/A</v>
      </c>
      <c r="E859" s="13"/>
      <c r="F859" s="13"/>
      <c r="G859" s="13"/>
      <c r="H859" s="55">
        <f t="shared" si="1435"/>
        <v>0</v>
      </c>
      <c r="I859" s="54">
        <f t="shared" si="1436"/>
        <v>0</v>
      </c>
      <c r="J859" s="54">
        <f t="shared" si="1437"/>
        <v>0</v>
      </c>
      <c r="K859" s="54">
        <f t="shared" si="1438"/>
        <v>0</v>
      </c>
      <c r="L859" s="54">
        <f t="shared" si="1439"/>
        <v>0</v>
      </c>
      <c r="M859" s="54">
        <f t="shared" si="1440"/>
        <v>0</v>
      </c>
      <c r="N859" s="54">
        <f t="shared" si="1441"/>
        <v>0</v>
      </c>
      <c r="O859" s="54">
        <f t="shared" si="1442"/>
        <v>0</v>
      </c>
      <c r="P859" s="55">
        <v>34</v>
      </c>
      <c r="Q859" s="54" t="e">
        <f t="shared" si="1409"/>
        <v>#N/A</v>
      </c>
      <c r="R859" s="12"/>
      <c r="S859" s="12"/>
      <c r="T859" s="12"/>
      <c r="U859" s="54">
        <f t="shared" si="1443"/>
        <v>0</v>
      </c>
      <c r="V859" s="54">
        <f t="shared" si="1444"/>
        <v>0</v>
      </c>
      <c r="W859" s="54">
        <f t="shared" si="1445"/>
        <v>0</v>
      </c>
      <c r="X859" s="54">
        <f t="shared" si="1446"/>
        <v>0</v>
      </c>
      <c r="Y859" s="54">
        <f t="shared" si="1447"/>
        <v>0</v>
      </c>
      <c r="Z859" s="54">
        <f t="shared" si="1448"/>
        <v>0</v>
      </c>
      <c r="AA859" s="54">
        <f t="shared" si="1449"/>
        <v>0</v>
      </c>
      <c r="AB859" s="54">
        <f t="shared" si="1450"/>
        <v>0</v>
      </c>
      <c r="AC859" s="55">
        <v>34</v>
      </c>
      <c r="AD859" s="54" t="e">
        <f t="shared" si="1415"/>
        <v>#N/A</v>
      </c>
      <c r="AE859" s="12"/>
      <c r="AF859" s="12"/>
      <c r="AG859" s="12"/>
      <c r="AH859" s="54">
        <f t="shared" si="1451"/>
        <v>0</v>
      </c>
      <c r="AI859" s="54">
        <f t="shared" si="1452"/>
        <v>0</v>
      </c>
      <c r="AJ859" s="54">
        <f t="shared" si="1453"/>
        <v>0</v>
      </c>
      <c r="AK859" s="54">
        <f t="shared" si="1454"/>
        <v>0</v>
      </c>
      <c r="AL859" s="54">
        <f t="shared" si="1455"/>
        <v>0</v>
      </c>
      <c r="AM859" s="54">
        <f t="shared" si="1456"/>
        <v>0</v>
      </c>
      <c r="AN859" s="54">
        <f t="shared" si="1457"/>
        <v>0</v>
      </c>
      <c r="AO859" s="54">
        <f t="shared" si="1458"/>
        <v>0</v>
      </c>
      <c r="AP859" s="54">
        <f t="shared" si="1459"/>
        <v>0</v>
      </c>
      <c r="AQ859" s="54" t="e">
        <f t="shared" si="1460"/>
        <v>#DIV/0!</v>
      </c>
      <c r="AR859" s="58">
        <f t="shared" si="1461"/>
        <v>0</v>
      </c>
      <c r="AS859" s="1">
        <f t="shared" si="1462"/>
        <v>0</v>
      </c>
      <c r="AT859" s="1">
        <f t="shared" si="1463"/>
        <v>0</v>
      </c>
      <c r="AU859" s="1">
        <f t="shared" si="1464"/>
        <v>0</v>
      </c>
      <c r="AV859" s="1">
        <f t="shared" si="1465"/>
        <v>0</v>
      </c>
      <c r="AW859" s="1">
        <f t="shared" si="1466"/>
        <v>0</v>
      </c>
      <c r="AX859" s="1">
        <f t="shared" si="1467"/>
        <v>0</v>
      </c>
      <c r="AY859" s="1" t="str">
        <f t="shared" si="1363"/>
        <v/>
      </c>
      <c r="AZ859" s="1" t="b">
        <f t="shared" si="1364"/>
        <v>1</v>
      </c>
      <c r="BA859" s="1" t="str">
        <f t="shared" si="1365"/>
        <v/>
      </c>
      <c r="BB859" s="1" t="str">
        <f t="shared" si="1366"/>
        <v/>
      </c>
    </row>
    <row r="860" spans="1:54" ht="12.75" customHeight="1">
      <c r="A860" s="178"/>
      <c r="B860" s="55">
        <v>35</v>
      </c>
      <c r="C860" s="55">
        <v>17</v>
      </c>
      <c r="D860" s="54" t="e">
        <f>VLOOKUP((B860*10)+5,'Llistat de jugadors'!$W$3:$AQ$322,21,0)</f>
        <v>#N/A</v>
      </c>
      <c r="E860" s="13"/>
      <c r="F860" s="13"/>
      <c r="G860" s="13"/>
      <c r="H860" s="55">
        <f t="shared" si="1435"/>
        <v>0</v>
      </c>
      <c r="I860" s="54">
        <f t="shared" si="1436"/>
        <v>0</v>
      </c>
      <c r="J860" s="54">
        <f t="shared" si="1437"/>
        <v>0</v>
      </c>
      <c r="K860" s="54">
        <f t="shared" si="1438"/>
        <v>0</v>
      </c>
      <c r="L860" s="54">
        <f t="shared" si="1439"/>
        <v>0</v>
      </c>
      <c r="M860" s="54">
        <f t="shared" si="1440"/>
        <v>0</v>
      </c>
      <c r="N860" s="54">
        <f t="shared" si="1441"/>
        <v>0</v>
      </c>
      <c r="O860" s="54">
        <f t="shared" si="1442"/>
        <v>0</v>
      </c>
      <c r="P860" s="55">
        <v>35</v>
      </c>
      <c r="Q860" s="54" t="e">
        <f t="shared" si="1409"/>
        <v>#N/A</v>
      </c>
      <c r="R860" s="12"/>
      <c r="S860" s="12"/>
      <c r="T860" s="12"/>
      <c r="U860" s="54">
        <f t="shared" si="1443"/>
        <v>0</v>
      </c>
      <c r="V860" s="54">
        <f t="shared" si="1444"/>
        <v>0</v>
      </c>
      <c r="W860" s="54">
        <f t="shared" si="1445"/>
        <v>0</v>
      </c>
      <c r="X860" s="54">
        <f t="shared" si="1446"/>
        <v>0</v>
      </c>
      <c r="Y860" s="54">
        <f t="shared" si="1447"/>
        <v>0</v>
      </c>
      <c r="Z860" s="54">
        <f t="shared" si="1448"/>
        <v>0</v>
      </c>
      <c r="AA860" s="54">
        <f t="shared" si="1449"/>
        <v>0</v>
      </c>
      <c r="AB860" s="54">
        <f t="shared" si="1450"/>
        <v>0</v>
      </c>
      <c r="AC860" s="55">
        <v>35</v>
      </c>
      <c r="AD860" s="54" t="e">
        <f t="shared" si="1415"/>
        <v>#N/A</v>
      </c>
      <c r="AE860" s="12"/>
      <c r="AF860" s="12"/>
      <c r="AG860" s="12"/>
      <c r="AH860" s="54">
        <f t="shared" si="1451"/>
        <v>0</v>
      </c>
      <c r="AI860" s="54">
        <f t="shared" si="1452"/>
        <v>0</v>
      </c>
      <c r="AJ860" s="54">
        <f t="shared" si="1453"/>
        <v>0</v>
      </c>
      <c r="AK860" s="54">
        <f t="shared" si="1454"/>
        <v>0</v>
      </c>
      <c r="AL860" s="54">
        <f t="shared" si="1455"/>
        <v>0</v>
      </c>
      <c r="AM860" s="54">
        <f t="shared" si="1456"/>
        <v>0</v>
      </c>
      <c r="AN860" s="54">
        <f t="shared" si="1457"/>
        <v>0</v>
      </c>
      <c r="AO860" s="54">
        <f t="shared" si="1458"/>
        <v>0</v>
      </c>
      <c r="AP860" s="54">
        <f t="shared" si="1459"/>
        <v>0</v>
      </c>
      <c r="AQ860" s="54" t="e">
        <f t="shared" si="1460"/>
        <v>#DIV/0!</v>
      </c>
      <c r="AR860" s="58">
        <f t="shared" si="1461"/>
        <v>0</v>
      </c>
      <c r="AS860" s="1">
        <f t="shared" si="1462"/>
        <v>0</v>
      </c>
      <c r="AT860" s="1">
        <f t="shared" si="1463"/>
        <v>0</v>
      </c>
      <c r="AU860" s="1">
        <f t="shared" si="1464"/>
        <v>0</v>
      </c>
      <c r="AV860" s="1">
        <f t="shared" si="1465"/>
        <v>0</v>
      </c>
      <c r="AW860" s="1">
        <f t="shared" si="1466"/>
        <v>0</v>
      </c>
      <c r="AX860" s="1">
        <f t="shared" si="1467"/>
        <v>0</v>
      </c>
      <c r="AY860" s="1" t="str">
        <f t="shared" si="1363"/>
        <v/>
      </c>
      <c r="AZ860" s="1" t="b">
        <f t="shared" si="1364"/>
        <v>1</v>
      </c>
      <c r="BA860" s="1" t="str">
        <f t="shared" si="1365"/>
        <v/>
      </c>
      <c r="BB860" s="1" t="str">
        <f t="shared" si="1366"/>
        <v/>
      </c>
    </row>
    <row r="861" spans="1:54" ht="12.75" customHeight="1">
      <c r="A861" s="178"/>
      <c r="B861" s="55">
        <v>36</v>
      </c>
      <c r="C861" s="55">
        <v>18</v>
      </c>
      <c r="D861" s="54" t="e">
        <f>VLOOKUP((B861*10)+5,'Llistat de jugadors'!$W$3:$AQ$322,21,0)</f>
        <v>#N/A</v>
      </c>
      <c r="E861" s="13"/>
      <c r="F861" s="13"/>
      <c r="G861" s="13"/>
      <c r="H861" s="55">
        <f t="shared" si="1435"/>
        <v>0</v>
      </c>
      <c r="I861" s="54">
        <f t="shared" si="1436"/>
        <v>0</v>
      </c>
      <c r="J861" s="54">
        <f t="shared" si="1437"/>
        <v>0</v>
      </c>
      <c r="K861" s="54">
        <f t="shared" si="1438"/>
        <v>0</v>
      </c>
      <c r="L861" s="54">
        <f t="shared" si="1439"/>
        <v>0</v>
      </c>
      <c r="M861" s="54">
        <f t="shared" si="1440"/>
        <v>0</v>
      </c>
      <c r="N861" s="54">
        <f t="shared" si="1441"/>
        <v>0</v>
      </c>
      <c r="O861" s="54">
        <f t="shared" si="1442"/>
        <v>0</v>
      </c>
      <c r="P861" s="55">
        <v>36</v>
      </c>
      <c r="Q861" s="54" t="e">
        <f t="shared" si="1409"/>
        <v>#N/A</v>
      </c>
      <c r="R861" s="12"/>
      <c r="S861" s="12"/>
      <c r="T861" s="12"/>
      <c r="U861" s="54">
        <f t="shared" si="1443"/>
        <v>0</v>
      </c>
      <c r="V861" s="54">
        <f t="shared" si="1444"/>
        <v>0</v>
      </c>
      <c r="W861" s="54">
        <f t="shared" si="1445"/>
        <v>0</v>
      </c>
      <c r="X861" s="54">
        <f t="shared" si="1446"/>
        <v>0</v>
      </c>
      <c r="Y861" s="54">
        <f t="shared" si="1447"/>
        <v>0</v>
      </c>
      <c r="Z861" s="54">
        <f t="shared" si="1448"/>
        <v>0</v>
      </c>
      <c r="AA861" s="54">
        <f t="shared" si="1449"/>
        <v>0</v>
      </c>
      <c r="AB861" s="54">
        <f t="shared" si="1450"/>
        <v>0</v>
      </c>
      <c r="AC861" s="55">
        <v>36</v>
      </c>
      <c r="AD861" s="54" t="e">
        <f t="shared" si="1415"/>
        <v>#N/A</v>
      </c>
      <c r="AE861" s="12"/>
      <c r="AF861" s="12"/>
      <c r="AG861" s="12"/>
      <c r="AH861" s="54">
        <f t="shared" si="1451"/>
        <v>0</v>
      </c>
      <c r="AI861" s="54">
        <f t="shared" si="1452"/>
        <v>0</v>
      </c>
      <c r="AJ861" s="54">
        <f t="shared" si="1453"/>
        <v>0</v>
      </c>
      <c r="AK861" s="54">
        <f t="shared" si="1454"/>
        <v>0</v>
      </c>
      <c r="AL861" s="54">
        <f t="shared" si="1455"/>
        <v>0</v>
      </c>
      <c r="AM861" s="54">
        <f t="shared" si="1456"/>
        <v>0</v>
      </c>
      <c r="AN861" s="54">
        <f t="shared" si="1457"/>
        <v>0</v>
      </c>
      <c r="AO861" s="54">
        <f t="shared" si="1458"/>
        <v>0</v>
      </c>
      <c r="AP861" s="54">
        <f t="shared" si="1459"/>
        <v>0</v>
      </c>
      <c r="AQ861" s="54" t="e">
        <f t="shared" si="1460"/>
        <v>#DIV/0!</v>
      </c>
      <c r="AR861" s="58">
        <f t="shared" si="1461"/>
        <v>0</v>
      </c>
      <c r="AS861" s="1">
        <f t="shared" si="1462"/>
        <v>0</v>
      </c>
      <c r="AT861" s="1">
        <f t="shared" si="1463"/>
        <v>0</v>
      </c>
      <c r="AU861" s="1">
        <f t="shared" si="1464"/>
        <v>0</v>
      </c>
      <c r="AV861" s="1">
        <f t="shared" si="1465"/>
        <v>0</v>
      </c>
      <c r="AW861" s="1">
        <f t="shared" si="1466"/>
        <v>0</v>
      </c>
      <c r="AX861" s="1">
        <f t="shared" si="1467"/>
        <v>0</v>
      </c>
      <c r="AY861" s="1" t="str">
        <f t="shared" si="1363"/>
        <v/>
      </c>
      <c r="AZ861" s="1" t="b">
        <f t="shared" si="1364"/>
        <v>1</v>
      </c>
      <c r="BA861" s="1" t="str">
        <f t="shared" si="1365"/>
        <v/>
      </c>
      <c r="BB861" s="1" t="str">
        <f t="shared" si="1366"/>
        <v/>
      </c>
    </row>
    <row r="862" spans="1:54" ht="12.75" customHeight="1">
      <c r="A862" s="178"/>
      <c r="B862" s="55">
        <v>37</v>
      </c>
      <c r="C862" s="55"/>
      <c r="D862" s="54" t="e">
        <f>VLOOKUP((B862*10)+5,'Llistat de jugadors'!$W$3:$AQ$322,21,0)</f>
        <v>#N/A</v>
      </c>
      <c r="E862" s="13"/>
      <c r="F862" s="13"/>
      <c r="G862" s="13"/>
      <c r="H862" s="55">
        <f t="shared" si="1435"/>
        <v>0</v>
      </c>
      <c r="I862" s="54">
        <f t="shared" si="1436"/>
        <v>0</v>
      </c>
      <c r="J862" s="54">
        <f t="shared" si="1437"/>
        <v>0</v>
      </c>
      <c r="K862" s="54">
        <f t="shared" si="1438"/>
        <v>0</v>
      </c>
      <c r="L862" s="54">
        <f t="shared" si="1439"/>
        <v>0</v>
      </c>
      <c r="M862" s="54">
        <f t="shared" si="1440"/>
        <v>0</v>
      </c>
      <c r="N862" s="54">
        <f t="shared" si="1441"/>
        <v>0</v>
      </c>
      <c r="O862" s="54">
        <f t="shared" si="1442"/>
        <v>0</v>
      </c>
      <c r="P862" s="55">
        <v>37</v>
      </c>
      <c r="Q862" s="54" t="e">
        <f t="shared" si="1409"/>
        <v>#N/A</v>
      </c>
      <c r="R862" s="12"/>
      <c r="S862" s="12"/>
      <c r="T862" s="12"/>
      <c r="U862" s="54">
        <f t="shared" si="1443"/>
        <v>0</v>
      </c>
      <c r="V862" s="54">
        <f t="shared" si="1444"/>
        <v>0</v>
      </c>
      <c r="W862" s="54">
        <f t="shared" si="1445"/>
        <v>0</v>
      </c>
      <c r="X862" s="54">
        <f t="shared" si="1446"/>
        <v>0</v>
      </c>
      <c r="Y862" s="54">
        <f t="shared" si="1447"/>
        <v>0</v>
      </c>
      <c r="Z862" s="54">
        <f t="shared" si="1448"/>
        <v>0</v>
      </c>
      <c r="AA862" s="54">
        <f t="shared" si="1449"/>
        <v>0</v>
      </c>
      <c r="AB862" s="54">
        <f t="shared" si="1450"/>
        <v>0</v>
      </c>
      <c r="AC862" s="55">
        <v>37</v>
      </c>
      <c r="AD862" s="54" t="e">
        <f t="shared" si="1415"/>
        <v>#N/A</v>
      </c>
      <c r="AE862" s="12"/>
      <c r="AF862" s="12"/>
      <c r="AG862" s="12"/>
      <c r="AH862" s="54">
        <f t="shared" si="1451"/>
        <v>0</v>
      </c>
      <c r="AI862" s="54">
        <f t="shared" si="1452"/>
        <v>0</v>
      </c>
      <c r="AJ862" s="54">
        <f t="shared" si="1453"/>
        <v>0</v>
      </c>
      <c r="AK862" s="54">
        <f t="shared" si="1454"/>
        <v>0</v>
      </c>
      <c r="AL862" s="54">
        <f t="shared" si="1455"/>
        <v>0</v>
      </c>
      <c r="AM862" s="54">
        <f t="shared" si="1456"/>
        <v>0</v>
      </c>
      <c r="AN862" s="54">
        <f t="shared" si="1457"/>
        <v>0</v>
      </c>
      <c r="AO862" s="54">
        <f t="shared" si="1458"/>
        <v>0</v>
      </c>
      <c r="AP862" s="54">
        <f t="shared" si="1459"/>
        <v>0</v>
      </c>
      <c r="AQ862" s="54" t="e">
        <f t="shared" si="1460"/>
        <v>#DIV/0!</v>
      </c>
      <c r="AR862" s="58">
        <f t="shared" si="1461"/>
        <v>0</v>
      </c>
      <c r="AS862" s="1">
        <f t="shared" si="1462"/>
        <v>0</v>
      </c>
      <c r="AT862" s="1">
        <f t="shared" si="1463"/>
        <v>0</v>
      </c>
      <c r="AU862" s="1">
        <f t="shared" si="1464"/>
        <v>0</v>
      </c>
      <c r="AV862" s="1">
        <f t="shared" si="1465"/>
        <v>0</v>
      </c>
      <c r="AW862" s="1">
        <f t="shared" si="1466"/>
        <v>0</v>
      </c>
      <c r="AX862" s="1">
        <f t="shared" si="1467"/>
        <v>0</v>
      </c>
      <c r="AY862" s="1" t="str">
        <f t="shared" si="1363"/>
        <v/>
      </c>
      <c r="AZ862" s="1" t="b">
        <f t="shared" si="1364"/>
        <v>1</v>
      </c>
      <c r="BA862" s="1" t="str">
        <f t="shared" si="1365"/>
        <v/>
      </c>
      <c r="BB862" s="1" t="str">
        <f t="shared" si="1366"/>
        <v/>
      </c>
    </row>
    <row r="863" spans="1:54" ht="12.75" customHeight="1">
      <c r="A863" s="178"/>
      <c r="B863" s="55">
        <v>38</v>
      </c>
      <c r="C863" s="55"/>
      <c r="D863" s="54" t="e">
        <f>VLOOKUP((B863*10)+5,'Llistat de jugadors'!$W$3:$AQ$322,21,0)</f>
        <v>#N/A</v>
      </c>
      <c r="E863" s="13"/>
      <c r="F863" s="13"/>
      <c r="G863" s="13"/>
      <c r="H863" s="55">
        <f t="shared" si="1435"/>
        <v>0</v>
      </c>
      <c r="I863" s="54">
        <f t="shared" si="1436"/>
        <v>0</v>
      </c>
      <c r="J863" s="54">
        <f t="shared" si="1437"/>
        <v>0</v>
      </c>
      <c r="K863" s="54">
        <f t="shared" si="1438"/>
        <v>0</v>
      </c>
      <c r="L863" s="54">
        <f t="shared" si="1439"/>
        <v>0</v>
      </c>
      <c r="M863" s="54">
        <f t="shared" si="1440"/>
        <v>0</v>
      </c>
      <c r="N863" s="54">
        <f t="shared" si="1441"/>
        <v>0</v>
      </c>
      <c r="O863" s="54">
        <f t="shared" si="1442"/>
        <v>0</v>
      </c>
      <c r="P863" s="55">
        <v>38</v>
      </c>
      <c r="Q863" s="54" t="e">
        <f t="shared" si="1409"/>
        <v>#N/A</v>
      </c>
      <c r="R863" s="12"/>
      <c r="S863" s="12"/>
      <c r="T863" s="12"/>
      <c r="U863" s="54">
        <f t="shared" si="1443"/>
        <v>0</v>
      </c>
      <c r="V863" s="54">
        <f t="shared" si="1444"/>
        <v>0</v>
      </c>
      <c r="W863" s="54">
        <f t="shared" si="1445"/>
        <v>0</v>
      </c>
      <c r="X863" s="54">
        <f t="shared" si="1446"/>
        <v>0</v>
      </c>
      <c r="Y863" s="54">
        <f t="shared" si="1447"/>
        <v>0</v>
      </c>
      <c r="Z863" s="54">
        <f t="shared" si="1448"/>
        <v>0</v>
      </c>
      <c r="AA863" s="54">
        <f t="shared" si="1449"/>
        <v>0</v>
      </c>
      <c r="AB863" s="54">
        <f t="shared" si="1450"/>
        <v>0</v>
      </c>
      <c r="AC863" s="55">
        <v>38</v>
      </c>
      <c r="AD863" s="54" t="e">
        <f t="shared" si="1415"/>
        <v>#N/A</v>
      </c>
      <c r="AE863" s="12"/>
      <c r="AF863" s="12"/>
      <c r="AG863" s="12"/>
      <c r="AH863" s="54">
        <f t="shared" si="1451"/>
        <v>0</v>
      </c>
      <c r="AI863" s="54">
        <f t="shared" si="1452"/>
        <v>0</v>
      </c>
      <c r="AJ863" s="54">
        <f t="shared" si="1453"/>
        <v>0</v>
      </c>
      <c r="AK863" s="54">
        <f t="shared" si="1454"/>
        <v>0</v>
      </c>
      <c r="AL863" s="54">
        <f t="shared" si="1455"/>
        <v>0</v>
      </c>
      <c r="AM863" s="54">
        <f t="shared" si="1456"/>
        <v>0</v>
      </c>
      <c r="AN863" s="54">
        <f t="shared" si="1457"/>
        <v>0</v>
      </c>
      <c r="AO863" s="54">
        <f t="shared" si="1458"/>
        <v>0</v>
      </c>
      <c r="AP863" s="54">
        <f t="shared" si="1459"/>
        <v>0</v>
      </c>
      <c r="AQ863" s="54" t="e">
        <f t="shared" si="1460"/>
        <v>#DIV/0!</v>
      </c>
      <c r="AR863" s="58">
        <f t="shared" si="1461"/>
        <v>0</v>
      </c>
      <c r="AS863" s="1">
        <f t="shared" si="1462"/>
        <v>0</v>
      </c>
      <c r="AT863" s="1">
        <f t="shared" si="1463"/>
        <v>0</v>
      </c>
      <c r="AU863" s="1">
        <f t="shared" si="1464"/>
        <v>0</v>
      </c>
      <c r="AV863" s="1">
        <f t="shared" si="1465"/>
        <v>0</v>
      </c>
      <c r="AW863" s="1">
        <f t="shared" si="1466"/>
        <v>0</v>
      </c>
      <c r="AX863" s="1">
        <f t="shared" si="1467"/>
        <v>0</v>
      </c>
      <c r="AY863" s="1" t="str">
        <f t="shared" si="1363"/>
        <v/>
      </c>
      <c r="AZ863" s="1" t="b">
        <f t="shared" si="1364"/>
        <v>1</v>
      </c>
      <c r="BA863" s="1" t="str">
        <f t="shared" si="1365"/>
        <v/>
      </c>
      <c r="BB863" s="1" t="str">
        <f t="shared" si="1366"/>
        <v/>
      </c>
    </row>
    <row r="864" spans="1:54" ht="12.75" customHeight="1">
      <c r="A864" s="178"/>
      <c r="B864" s="55">
        <v>39</v>
      </c>
      <c r="C864" s="55"/>
      <c r="D864" s="54" t="e">
        <f>VLOOKUP((B864*10)+5,'Llistat de jugadors'!$W$3:$AQ$322,21,0)</f>
        <v>#N/A</v>
      </c>
      <c r="E864" s="13"/>
      <c r="F864" s="13"/>
      <c r="G864" s="13"/>
      <c r="H864" s="55">
        <f t="shared" si="1435"/>
        <v>0</v>
      </c>
      <c r="I864" s="54">
        <f t="shared" si="1436"/>
        <v>0</v>
      </c>
      <c r="J864" s="54">
        <f t="shared" si="1437"/>
        <v>0</v>
      </c>
      <c r="K864" s="54">
        <f t="shared" si="1438"/>
        <v>0</v>
      </c>
      <c r="L864" s="54">
        <f t="shared" si="1439"/>
        <v>0</v>
      </c>
      <c r="M864" s="54">
        <f t="shared" si="1440"/>
        <v>0</v>
      </c>
      <c r="N864" s="54">
        <f t="shared" si="1441"/>
        <v>0</v>
      </c>
      <c r="O864" s="54">
        <f t="shared" si="1442"/>
        <v>0</v>
      </c>
      <c r="P864" s="55">
        <v>39</v>
      </c>
      <c r="Q864" s="54" t="e">
        <f t="shared" si="1409"/>
        <v>#N/A</v>
      </c>
      <c r="R864" s="12"/>
      <c r="S864" s="12"/>
      <c r="T864" s="12"/>
      <c r="U864" s="54">
        <f t="shared" si="1443"/>
        <v>0</v>
      </c>
      <c r="V864" s="54">
        <f t="shared" si="1444"/>
        <v>0</v>
      </c>
      <c r="W864" s="54">
        <f t="shared" si="1445"/>
        <v>0</v>
      </c>
      <c r="X864" s="54">
        <f t="shared" si="1446"/>
        <v>0</v>
      </c>
      <c r="Y864" s="54">
        <f t="shared" si="1447"/>
        <v>0</v>
      </c>
      <c r="Z864" s="54">
        <f t="shared" si="1448"/>
        <v>0</v>
      </c>
      <c r="AA864" s="54">
        <f t="shared" si="1449"/>
        <v>0</v>
      </c>
      <c r="AB864" s="54">
        <f t="shared" si="1450"/>
        <v>0</v>
      </c>
      <c r="AC864" s="55">
        <v>39</v>
      </c>
      <c r="AD864" s="54" t="e">
        <f t="shared" si="1415"/>
        <v>#N/A</v>
      </c>
      <c r="AE864" s="12"/>
      <c r="AF864" s="12"/>
      <c r="AG864" s="12"/>
      <c r="AH864" s="54">
        <f t="shared" si="1451"/>
        <v>0</v>
      </c>
      <c r="AI864" s="54">
        <f t="shared" si="1452"/>
        <v>0</v>
      </c>
      <c r="AJ864" s="54">
        <f t="shared" si="1453"/>
        <v>0</v>
      </c>
      <c r="AK864" s="54">
        <f t="shared" si="1454"/>
        <v>0</v>
      </c>
      <c r="AL864" s="54">
        <f t="shared" si="1455"/>
        <v>0</v>
      </c>
      <c r="AM864" s="54">
        <f t="shared" si="1456"/>
        <v>0</v>
      </c>
      <c r="AN864" s="54">
        <f t="shared" si="1457"/>
        <v>0</v>
      </c>
      <c r="AO864" s="54">
        <f t="shared" si="1458"/>
        <v>0</v>
      </c>
      <c r="AP864" s="54">
        <f t="shared" si="1459"/>
        <v>0</v>
      </c>
      <c r="AQ864" s="54" t="e">
        <f t="shared" si="1460"/>
        <v>#DIV/0!</v>
      </c>
      <c r="AR864" s="58">
        <f t="shared" si="1461"/>
        <v>0</v>
      </c>
      <c r="AS864" s="1">
        <f t="shared" si="1462"/>
        <v>0</v>
      </c>
      <c r="AT864" s="1">
        <f t="shared" si="1463"/>
        <v>0</v>
      </c>
      <c r="AU864" s="1">
        <f t="shared" si="1464"/>
        <v>0</v>
      </c>
      <c r="AV864" s="1">
        <f t="shared" si="1465"/>
        <v>0</v>
      </c>
      <c r="AW864" s="1">
        <f t="shared" si="1466"/>
        <v>0</v>
      </c>
      <c r="AX864" s="1">
        <f t="shared" si="1467"/>
        <v>0</v>
      </c>
      <c r="AY864" s="1" t="str">
        <f t="shared" si="1363"/>
        <v/>
      </c>
      <c r="AZ864" s="1" t="b">
        <f t="shared" si="1364"/>
        <v>1</v>
      </c>
      <c r="BA864" s="1" t="str">
        <f t="shared" si="1365"/>
        <v/>
      </c>
      <c r="BB864" s="1" t="str">
        <f t="shared" si="1366"/>
        <v/>
      </c>
    </row>
    <row r="865" spans="1:54" ht="12.75" customHeight="1">
      <c r="A865" s="179"/>
      <c r="B865" s="55">
        <v>40</v>
      </c>
      <c r="C865" s="55"/>
      <c r="D865" s="54" t="e">
        <f>VLOOKUP((B865*10)+5,'Llistat de jugadors'!$W$3:$AQ$322,21,0)</f>
        <v>#N/A</v>
      </c>
      <c r="E865" s="13"/>
      <c r="F865" s="13"/>
      <c r="G865" s="13"/>
      <c r="H865" s="55">
        <f t="shared" si="1435"/>
        <v>0</v>
      </c>
      <c r="I865" s="54">
        <f t="shared" si="1436"/>
        <v>0</v>
      </c>
      <c r="J865" s="54">
        <f t="shared" si="1437"/>
        <v>0</v>
      </c>
      <c r="K865" s="54">
        <f t="shared" si="1438"/>
        <v>0</v>
      </c>
      <c r="L865" s="54">
        <f t="shared" si="1439"/>
        <v>0</v>
      </c>
      <c r="M865" s="54">
        <f t="shared" si="1440"/>
        <v>0</v>
      </c>
      <c r="N865" s="54">
        <f t="shared" si="1441"/>
        <v>0</v>
      </c>
      <c r="O865" s="54">
        <f t="shared" si="1442"/>
        <v>0</v>
      </c>
      <c r="P865" s="55">
        <v>40</v>
      </c>
      <c r="Q865" s="54" t="e">
        <f t="shared" si="1409"/>
        <v>#N/A</v>
      </c>
      <c r="R865" s="12"/>
      <c r="S865" s="12"/>
      <c r="T865" s="12"/>
      <c r="U865" s="54">
        <f t="shared" si="1443"/>
        <v>0</v>
      </c>
      <c r="V865" s="54">
        <f t="shared" si="1444"/>
        <v>0</v>
      </c>
      <c r="W865" s="54">
        <f t="shared" si="1445"/>
        <v>0</v>
      </c>
      <c r="X865" s="54">
        <f t="shared" si="1446"/>
        <v>0</v>
      </c>
      <c r="Y865" s="54">
        <f t="shared" si="1447"/>
        <v>0</v>
      </c>
      <c r="Z865" s="54">
        <f t="shared" si="1448"/>
        <v>0</v>
      </c>
      <c r="AA865" s="54">
        <f t="shared" si="1449"/>
        <v>0</v>
      </c>
      <c r="AB865" s="54">
        <f t="shared" si="1450"/>
        <v>0</v>
      </c>
      <c r="AC865" s="55">
        <v>40</v>
      </c>
      <c r="AD865" s="54" t="e">
        <f t="shared" si="1415"/>
        <v>#N/A</v>
      </c>
      <c r="AE865" s="12"/>
      <c r="AF865" s="12"/>
      <c r="AG865" s="12"/>
      <c r="AH865" s="54">
        <f t="shared" si="1451"/>
        <v>0</v>
      </c>
      <c r="AI865" s="54">
        <f t="shared" si="1452"/>
        <v>0</v>
      </c>
      <c r="AJ865" s="54">
        <f t="shared" si="1453"/>
        <v>0</v>
      </c>
      <c r="AK865" s="54">
        <f t="shared" si="1454"/>
        <v>0</v>
      </c>
      <c r="AL865" s="54">
        <f t="shared" si="1455"/>
        <v>0</v>
      </c>
      <c r="AM865" s="54">
        <f t="shared" si="1456"/>
        <v>0</v>
      </c>
      <c r="AN865" s="54">
        <f t="shared" si="1457"/>
        <v>0</v>
      </c>
      <c r="AO865" s="54">
        <f t="shared" si="1458"/>
        <v>0</v>
      </c>
      <c r="AP865" s="54">
        <f t="shared" si="1459"/>
        <v>0</v>
      </c>
      <c r="AQ865" s="54" t="e">
        <f t="shared" si="1460"/>
        <v>#DIV/0!</v>
      </c>
      <c r="AR865" s="58">
        <f t="shared" si="1461"/>
        <v>0</v>
      </c>
      <c r="AS865" s="1">
        <f t="shared" si="1462"/>
        <v>0</v>
      </c>
      <c r="AT865" s="1">
        <f t="shared" si="1463"/>
        <v>0</v>
      </c>
      <c r="AU865" s="1">
        <f t="shared" si="1464"/>
        <v>0</v>
      </c>
      <c r="AV865" s="1">
        <f t="shared" si="1465"/>
        <v>0</v>
      </c>
      <c r="AW865" s="1">
        <f t="shared" si="1466"/>
        <v>0</v>
      </c>
      <c r="AX865" s="1">
        <f t="shared" si="1467"/>
        <v>0</v>
      </c>
      <c r="AY865" s="1" t="str">
        <f t="shared" si="1363"/>
        <v/>
      </c>
      <c r="AZ865" s="1" t="b">
        <f t="shared" si="1364"/>
        <v>1</v>
      </c>
      <c r="BA865" s="1" t="str">
        <f t="shared" si="1365"/>
        <v/>
      </c>
      <c r="BB865" s="1" t="str">
        <f t="shared" si="1366"/>
        <v/>
      </c>
    </row>
    <row r="866" spans="1:54" ht="59.25">
      <c r="A866" s="205" t="s">
        <v>340</v>
      </c>
      <c r="B866" s="206"/>
      <c r="C866" s="206"/>
      <c r="D866" s="206"/>
      <c r="E866" s="206"/>
      <c r="F866" s="206"/>
      <c r="G866" s="206"/>
      <c r="H866" s="206"/>
      <c r="I866" s="206"/>
      <c r="J866" s="206"/>
      <c r="K866" s="206"/>
      <c r="L866" s="206"/>
      <c r="M866" s="206"/>
      <c r="N866" s="206"/>
      <c r="O866" s="206"/>
      <c r="P866" s="206"/>
      <c r="Q866" s="206"/>
      <c r="R866" s="206"/>
      <c r="S866" s="206"/>
      <c r="T866" s="206"/>
      <c r="U866" s="206"/>
      <c r="V866" s="206"/>
      <c r="W866" s="206"/>
      <c r="X866" s="206"/>
      <c r="Y866" s="206"/>
      <c r="Z866" s="206"/>
      <c r="AA866" s="206"/>
      <c r="AB866" s="206"/>
      <c r="AC866" s="206"/>
      <c r="AD866" s="206"/>
      <c r="AE866" s="206"/>
      <c r="AF866" s="206"/>
      <c r="AG866" s="206"/>
      <c r="AH866" s="206"/>
      <c r="AI866" s="206"/>
      <c r="AJ866" s="206"/>
      <c r="AK866" s="206"/>
      <c r="AL866" s="206"/>
      <c r="AM866" s="206"/>
      <c r="AN866" s="206"/>
      <c r="AO866" s="206"/>
      <c r="AP866" s="206"/>
      <c r="AQ866" s="206"/>
      <c r="AR866" s="207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spans="1:54" ht="59.25">
      <c r="A867" s="56"/>
      <c r="B867" s="51" t="s">
        <v>312</v>
      </c>
      <c r="C867" s="51"/>
      <c r="D867" s="192">
        <v>1</v>
      </c>
      <c r="E867" s="192"/>
      <c r="F867" s="192"/>
      <c r="G867" s="192"/>
      <c r="H867" s="192"/>
      <c r="I867" s="131"/>
      <c r="J867" s="131"/>
      <c r="K867" s="131"/>
      <c r="L867" s="131"/>
      <c r="M867" s="131"/>
      <c r="N867" s="131"/>
      <c r="O867" s="52"/>
      <c r="P867" s="192">
        <v>2</v>
      </c>
      <c r="Q867" s="192"/>
      <c r="R867" s="192"/>
      <c r="S867" s="192"/>
      <c r="T867" s="192"/>
      <c r="U867" s="192"/>
      <c r="V867" s="53"/>
      <c r="W867" s="53"/>
      <c r="X867" s="53"/>
      <c r="Y867" s="53"/>
      <c r="Z867" s="52"/>
      <c r="AA867" s="52"/>
      <c r="AB867" s="52"/>
      <c r="AC867" s="192">
        <v>3</v>
      </c>
      <c r="AD867" s="192"/>
      <c r="AE867" s="192"/>
      <c r="AF867" s="192"/>
      <c r="AG867" s="192"/>
      <c r="AH867" s="19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7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spans="1:54">
      <c r="A868" s="180"/>
      <c r="B868" s="183" t="s">
        <v>313</v>
      </c>
      <c r="C868" s="181" t="s">
        <v>314</v>
      </c>
      <c r="D868" s="183" t="s">
        <v>315</v>
      </c>
      <c r="E868" s="183" t="s">
        <v>316</v>
      </c>
      <c r="F868" s="183"/>
      <c r="G868" s="183"/>
      <c r="H868" s="183"/>
      <c r="I868" s="129"/>
      <c r="J868" s="129"/>
      <c r="K868" s="129"/>
      <c r="L868" s="129"/>
      <c r="M868" s="129"/>
      <c r="N868" s="129"/>
      <c r="O868" s="54"/>
      <c r="P868" s="183" t="s">
        <v>313</v>
      </c>
      <c r="Q868" s="183" t="s">
        <v>315</v>
      </c>
      <c r="R868" s="183" t="s">
        <v>316</v>
      </c>
      <c r="S868" s="183"/>
      <c r="T868" s="183"/>
      <c r="U868" s="183"/>
      <c r="V868" s="129"/>
      <c r="W868" s="129"/>
      <c r="X868" s="129"/>
      <c r="Y868" s="129"/>
      <c r="Z868" s="54"/>
      <c r="AA868" s="54"/>
      <c r="AB868" s="54"/>
      <c r="AC868" s="183" t="s">
        <v>313</v>
      </c>
      <c r="AD868" s="183" t="s">
        <v>315</v>
      </c>
      <c r="AE868" s="183" t="s">
        <v>316</v>
      </c>
      <c r="AF868" s="183"/>
      <c r="AG868" s="183"/>
      <c r="AH868" s="183"/>
      <c r="AI868" s="54"/>
      <c r="AJ868" s="54"/>
      <c r="AK868" s="54"/>
      <c r="AL868" s="54"/>
      <c r="AM868" s="54"/>
      <c r="AN868" s="54"/>
      <c r="AO868" s="54"/>
      <c r="AP868" s="54" t="s">
        <v>317</v>
      </c>
      <c r="AQ868" s="54"/>
      <c r="AR868" s="58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spans="1:54">
      <c r="A869" s="180"/>
      <c r="B869" s="183"/>
      <c r="C869" s="182"/>
      <c r="D869" s="183"/>
      <c r="E869" s="129">
        <v>1</v>
      </c>
      <c r="F869" s="129">
        <v>2</v>
      </c>
      <c r="G869" s="129">
        <v>3</v>
      </c>
      <c r="H869" s="129" t="s">
        <v>318</v>
      </c>
      <c r="I869" s="129" t="s">
        <v>319</v>
      </c>
      <c r="J869" s="129" t="s">
        <v>320</v>
      </c>
      <c r="K869" s="129" t="s">
        <v>321</v>
      </c>
      <c r="L869" s="129" t="s">
        <v>322</v>
      </c>
      <c r="M869" s="55" t="s">
        <v>323</v>
      </c>
      <c r="N869" s="55" t="s">
        <v>324</v>
      </c>
      <c r="O869" s="55" t="s">
        <v>325</v>
      </c>
      <c r="P869" s="183"/>
      <c r="Q869" s="183"/>
      <c r="R869" s="129">
        <v>1</v>
      </c>
      <c r="S869" s="129">
        <v>2</v>
      </c>
      <c r="T869" s="129">
        <v>3</v>
      </c>
      <c r="U869" s="129" t="s">
        <v>318</v>
      </c>
      <c r="V869" s="129" t="s">
        <v>319</v>
      </c>
      <c r="W869" s="129" t="s">
        <v>320</v>
      </c>
      <c r="X869" s="129" t="s">
        <v>321</v>
      </c>
      <c r="Y869" s="129" t="s">
        <v>322</v>
      </c>
      <c r="Z869" s="55" t="s">
        <v>323</v>
      </c>
      <c r="AA869" s="55" t="s">
        <v>324</v>
      </c>
      <c r="AB869" s="55" t="s">
        <v>325</v>
      </c>
      <c r="AC869" s="183"/>
      <c r="AD869" s="183"/>
      <c r="AE869" s="129">
        <v>1</v>
      </c>
      <c r="AF869" s="129">
        <v>2</v>
      </c>
      <c r="AG869" s="129">
        <v>3</v>
      </c>
      <c r="AH869" s="129" t="s">
        <v>318</v>
      </c>
      <c r="AI869" s="129" t="s">
        <v>319</v>
      </c>
      <c r="AJ869" s="129" t="s">
        <v>320</v>
      </c>
      <c r="AK869" s="129" t="s">
        <v>321</v>
      </c>
      <c r="AL869" s="129" t="s">
        <v>322</v>
      </c>
      <c r="AM869" s="55" t="s">
        <v>323</v>
      </c>
      <c r="AN869" s="55" t="s">
        <v>324</v>
      </c>
      <c r="AO869" s="55" t="s">
        <v>325</v>
      </c>
      <c r="AP869" s="55" t="s">
        <v>326</v>
      </c>
      <c r="AQ869" s="55" t="s">
        <v>327</v>
      </c>
      <c r="AR869" s="59" t="s">
        <v>319</v>
      </c>
      <c r="AS869" s="8" t="s">
        <v>320</v>
      </c>
      <c r="AT869" s="8" t="s">
        <v>321</v>
      </c>
      <c r="AU869" s="8" t="s">
        <v>322</v>
      </c>
      <c r="AV869" s="68" t="s">
        <v>323</v>
      </c>
      <c r="AW869" s="68" t="s">
        <v>324</v>
      </c>
      <c r="AX869" s="68" t="s">
        <v>325</v>
      </c>
      <c r="AY869" s="1"/>
      <c r="AZ869" s="1"/>
      <c r="BA869" s="1"/>
      <c r="BB869" s="1"/>
    </row>
    <row r="870" spans="1:54" ht="12.75" customHeight="1">
      <c r="A870" s="177" t="s">
        <v>328</v>
      </c>
      <c r="B870" s="55">
        <v>1</v>
      </c>
      <c r="C870" s="55">
        <v>1</v>
      </c>
      <c r="D870" s="54" t="e">
        <f>VLOOKUP((B870*10)+1,'Llistat de jugadors'!$AA$3:$AQ$322,17,0)</f>
        <v>#N/A</v>
      </c>
      <c r="E870" s="12"/>
      <c r="F870" s="12"/>
      <c r="G870" s="12"/>
      <c r="H870" s="55">
        <f t="shared" ref="H870:H899" si="1468">E870+F870+G870</f>
        <v>0</v>
      </c>
      <c r="I870" s="54">
        <f t="shared" ref="I870:I899" si="1469">COUNTIF(E870:G870,10)</f>
        <v>0</v>
      </c>
      <c r="J870" s="54">
        <f t="shared" ref="J870:J899" si="1470">COUNTIF(E870:G870,6)</f>
        <v>0</v>
      </c>
      <c r="K870" s="54">
        <f t="shared" ref="K870:K899" si="1471">COUNTIF(E870:G870,4)</f>
        <v>0</v>
      </c>
      <c r="L870" s="54">
        <f t="shared" ref="L870:L899" si="1472">COUNTIF(E870:G870,3)</f>
        <v>0</v>
      </c>
      <c r="M870" s="54">
        <f t="shared" ref="M870:M899" si="1473">COUNTIF(E870:G870,2)</f>
        <v>0</v>
      </c>
      <c r="N870" s="54">
        <f t="shared" ref="N870:N899" si="1474">COUNTIF(E870:G870,1)</f>
        <v>0</v>
      </c>
      <c r="O870" s="54">
        <f t="shared" ref="O870:O899" si="1475">COUNTIF(E870:G870,0)</f>
        <v>0</v>
      </c>
      <c r="P870" s="55">
        <v>1</v>
      </c>
      <c r="Q870" s="54" t="e">
        <f t="shared" ref="Q870:Q899" si="1476">D870</f>
        <v>#N/A</v>
      </c>
      <c r="R870" s="12"/>
      <c r="S870" s="12"/>
      <c r="T870" s="12"/>
      <c r="U870" s="54">
        <f t="shared" ref="U870:U899" si="1477">R870+S870+T870</f>
        <v>0</v>
      </c>
      <c r="V870" s="54">
        <f t="shared" ref="V870:V938" si="1478">COUNTIF(R870:T870,10)</f>
        <v>0</v>
      </c>
      <c r="W870" s="54">
        <f>COUNTIF($R$5:$T$5,6)</f>
        <v>0</v>
      </c>
      <c r="X870" s="54">
        <f>COUNTIF($R$5:$T$5,4)</f>
        <v>1</v>
      </c>
      <c r="Y870" s="54">
        <f t="shared" ref="Y870:Y899" si="1479">COUNTIF(R870:T870,3)</f>
        <v>0</v>
      </c>
      <c r="Z870" s="54">
        <f t="shared" ref="Z870:Z899" si="1480">COUNTIF(R870:T870,2)</f>
        <v>0</v>
      </c>
      <c r="AA870" s="54">
        <f t="shared" ref="AA870:AA899" si="1481">COUNTIF(R870:T870,1)</f>
        <v>0</v>
      </c>
      <c r="AB870" s="54">
        <f t="shared" ref="AB870:AB899" si="1482">COUNTIF(R870:T870,0)</f>
        <v>0</v>
      </c>
      <c r="AC870" s="55">
        <v>1</v>
      </c>
      <c r="AD870" s="54" t="e">
        <f t="shared" ref="AD870:AD909" si="1483">Q870</f>
        <v>#N/A</v>
      </c>
      <c r="AE870" s="12"/>
      <c r="AF870" s="12"/>
      <c r="AG870" s="12"/>
      <c r="AH870" s="54">
        <f t="shared" ref="AH870:AH899" si="1484">AE870+AF870+AG870</f>
        <v>0</v>
      </c>
      <c r="AI870" s="54">
        <f t="shared" ref="AI870:AI899" si="1485">COUNTIF(AE870:AG870,10)</f>
        <v>0</v>
      </c>
      <c r="AJ870" s="54">
        <f t="shared" ref="AJ870:AJ899" si="1486">COUNTIF(AE870:AG870,6)</f>
        <v>0</v>
      </c>
      <c r="AK870" s="54">
        <f t="shared" ref="AK870:AK899" si="1487">COUNTIF(AE870:AG870,4)</f>
        <v>0</v>
      </c>
      <c r="AL870" s="54">
        <f t="shared" ref="AL870:AL899" si="1488">COUNTIF(AE870:AG870,3)</f>
        <v>0</v>
      </c>
      <c r="AM870" s="54">
        <f t="shared" ref="AM870:AM899" si="1489">COUNTIF(AE870:AG870,2)</f>
        <v>0</v>
      </c>
      <c r="AN870" s="54">
        <f t="shared" ref="AN870:AN899" si="1490">COUNTIF(AE870:AG870,1)</f>
        <v>0</v>
      </c>
      <c r="AO870" s="54">
        <f t="shared" ref="AO870:AO899" si="1491">COUNTIF(AE870:AG870,0)</f>
        <v>0</v>
      </c>
      <c r="AP870" s="54">
        <f t="shared" ref="AP870:AP899" si="1492">H870+U870+AH870</f>
        <v>0</v>
      </c>
      <c r="AQ870" s="54" t="e">
        <f t="shared" ref="AQ870:AQ899" si="1493">AVERAGE(E870:G870,R870:T870,AE870:AG870)</f>
        <v>#DIV/0!</v>
      </c>
      <c r="AR870" s="58">
        <f t="shared" ref="AR870:AR899" si="1494">I870+V870+AI870</f>
        <v>0</v>
      </c>
      <c r="AS870" s="1">
        <f t="shared" ref="AS870:AS899" si="1495">J870+W870+AJ870</f>
        <v>0</v>
      </c>
      <c r="AT870" s="1">
        <f t="shared" ref="AT870:AT899" si="1496">K870+X870+AK870</f>
        <v>1</v>
      </c>
      <c r="AU870" s="1">
        <f t="shared" ref="AU870:AU899" si="1497">L870+Y870+AL870</f>
        <v>0</v>
      </c>
      <c r="AV870" s="1">
        <f t="shared" ref="AV870:AV899" si="1498">M870+Z870+AM870</f>
        <v>0</v>
      </c>
      <c r="AW870" s="1">
        <f t="shared" ref="AW870:AW899" si="1499">N870+AA870+AN870</f>
        <v>0</v>
      </c>
      <c r="AX870" s="1">
        <f t="shared" ref="AX870:AX899" si="1500">O870+AB870+AO870</f>
        <v>0</v>
      </c>
      <c r="AY870" s="1" t="str">
        <f t="shared" ref="AY870:AY930" si="1501">IF(AG870="","",AD870)</f>
        <v/>
      </c>
      <c r="AZ870" s="1" t="b">
        <f t="shared" ref="AZ870:AZ930" si="1502">ISERROR(D870)</f>
        <v>1</v>
      </c>
      <c r="BA870" s="1" t="str">
        <f t="shared" ref="BA870:BA930" si="1503">IF(AZ870,"",D870)</f>
        <v/>
      </c>
      <c r="BB870" s="1" t="str">
        <f t="shared" ref="BB870:BB930" si="1504">IF(AZ870,"",(9-(COUNTBLANK(E870:AG870))))</f>
        <v/>
      </c>
    </row>
    <row r="871" spans="1:54" ht="12.75" customHeight="1">
      <c r="A871" s="178"/>
      <c r="B871" s="55">
        <v>2</v>
      </c>
      <c r="C871" s="55">
        <v>2</v>
      </c>
      <c r="D871" s="54" t="e">
        <f>VLOOKUP((B871*10)+1,'Llistat de jugadors'!$AA$3:$AQ$322,17,0)</f>
        <v>#N/A</v>
      </c>
      <c r="E871" s="12"/>
      <c r="F871" s="12"/>
      <c r="G871" s="12"/>
      <c r="H871" s="55">
        <f t="shared" si="1468"/>
        <v>0</v>
      </c>
      <c r="I871" s="54">
        <f t="shared" si="1469"/>
        <v>0</v>
      </c>
      <c r="J871" s="54">
        <f t="shared" si="1470"/>
        <v>0</v>
      </c>
      <c r="K871" s="54">
        <f t="shared" si="1471"/>
        <v>0</v>
      </c>
      <c r="L871" s="54">
        <f t="shared" si="1472"/>
        <v>0</v>
      </c>
      <c r="M871" s="54">
        <f t="shared" si="1473"/>
        <v>0</v>
      </c>
      <c r="N871" s="54">
        <f t="shared" si="1474"/>
        <v>0</v>
      </c>
      <c r="O871" s="54">
        <f t="shared" si="1475"/>
        <v>0</v>
      </c>
      <c r="P871" s="55">
        <v>2</v>
      </c>
      <c r="Q871" s="54" t="e">
        <f t="shared" si="1476"/>
        <v>#N/A</v>
      </c>
      <c r="R871" s="12"/>
      <c r="S871" s="12"/>
      <c r="T871" s="12"/>
      <c r="U871" s="54">
        <f t="shared" si="1477"/>
        <v>0</v>
      </c>
      <c r="V871" s="54">
        <f t="shared" si="1478"/>
        <v>0</v>
      </c>
      <c r="W871" s="54">
        <f t="shared" ref="W871:W899" si="1505">COUNTIF(R871:T871,6)</f>
        <v>0</v>
      </c>
      <c r="X871" s="54">
        <f t="shared" ref="X871:X899" si="1506">COUNTIF(R871:T871,4)</f>
        <v>0</v>
      </c>
      <c r="Y871" s="54">
        <f t="shared" si="1479"/>
        <v>0</v>
      </c>
      <c r="Z871" s="54">
        <f t="shared" si="1480"/>
        <v>0</v>
      </c>
      <c r="AA871" s="54">
        <f t="shared" si="1481"/>
        <v>0</v>
      </c>
      <c r="AB871" s="54">
        <f t="shared" si="1482"/>
        <v>0</v>
      </c>
      <c r="AC871" s="55">
        <v>2</v>
      </c>
      <c r="AD871" s="54" t="e">
        <f t="shared" si="1483"/>
        <v>#N/A</v>
      </c>
      <c r="AE871" s="12"/>
      <c r="AF871" s="12"/>
      <c r="AG871" s="12"/>
      <c r="AH871" s="54">
        <f t="shared" si="1484"/>
        <v>0</v>
      </c>
      <c r="AI871" s="54">
        <f t="shared" si="1485"/>
        <v>0</v>
      </c>
      <c r="AJ871" s="54">
        <f t="shared" si="1486"/>
        <v>0</v>
      </c>
      <c r="AK871" s="54">
        <f t="shared" si="1487"/>
        <v>0</v>
      </c>
      <c r="AL871" s="54">
        <f t="shared" si="1488"/>
        <v>0</v>
      </c>
      <c r="AM871" s="54">
        <f t="shared" si="1489"/>
        <v>0</v>
      </c>
      <c r="AN871" s="54">
        <f t="shared" si="1490"/>
        <v>0</v>
      </c>
      <c r="AO871" s="54">
        <f t="shared" si="1491"/>
        <v>0</v>
      </c>
      <c r="AP871" s="54">
        <f t="shared" si="1492"/>
        <v>0</v>
      </c>
      <c r="AQ871" s="54" t="e">
        <f t="shared" si="1493"/>
        <v>#DIV/0!</v>
      </c>
      <c r="AR871" s="58">
        <f t="shared" si="1494"/>
        <v>0</v>
      </c>
      <c r="AS871" s="1">
        <f t="shared" si="1495"/>
        <v>0</v>
      </c>
      <c r="AT871" s="1">
        <f t="shared" si="1496"/>
        <v>0</v>
      </c>
      <c r="AU871" s="1">
        <f t="shared" si="1497"/>
        <v>0</v>
      </c>
      <c r="AV871" s="1">
        <f t="shared" si="1498"/>
        <v>0</v>
      </c>
      <c r="AW871" s="1">
        <f t="shared" si="1499"/>
        <v>0</v>
      </c>
      <c r="AX871" s="1">
        <f t="shared" si="1500"/>
        <v>0</v>
      </c>
      <c r="AY871" s="1" t="str">
        <f t="shared" si="1501"/>
        <v/>
      </c>
      <c r="AZ871" s="1" t="b">
        <f t="shared" si="1502"/>
        <v>1</v>
      </c>
      <c r="BA871" s="1" t="str">
        <f t="shared" si="1503"/>
        <v/>
      </c>
      <c r="BB871" s="1" t="str">
        <f t="shared" si="1504"/>
        <v/>
      </c>
    </row>
    <row r="872" spans="1:54" ht="12.75" customHeight="1">
      <c r="A872" s="178"/>
      <c r="B872" s="55">
        <v>3</v>
      </c>
      <c r="C872" s="55">
        <v>3</v>
      </c>
      <c r="D872" s="54" t="e">
        <f>VLOOKUP((B872*10)+1,'Llistat de jugadors'!$AA$3:$AQ$322,17,0)</f>
        <v>#N/A</v>
      </c>
      <c r="E872" s="12"/>
      <c r="F872" s="12"/>
      <c r="G872" s="12"/>
      <c r="H872" s="55">
        <f t="shared" si="1468"/>
        <v>0</v>
      </c>
      <c r="I872" s="54">
        <f t="shared" si="1469"/>
        <v>0</v>
      </c>
      <c r="J872" s="54">
        <f t="shared" si="1470"/>
        <v>0</v>
      </c>
      <c r="K872" s="54">
        <f t="shared" si="1471"/>
        <v>0</v>
      </c>
      <c r="L872" s="54">
        <f t="shared" si="1472"/>
        <v>0</v>
      </c>
      <c r="M872" s="54">
        <f t="shared" si="1473"/>
        <v>0</v>
      </c>
      <c r="N872" s="54">
        <f t="shared" si="1474"/>
        <v>0</v>
      </c>
      <c r="O872" s="54">
        <f t="shared" si="1475"/>
        <v>0</v>
      </c>
      <c r="P872" s="55">
        <v>3</v>
      </c>
      <c r="Q872" s="54" t="e">
        <f t="shared" si="1476"/>
        <v>#N/A</v>
      </c>
      <c r="R872" s="12"/>
      <c r="S872" s="12"/>
      <c r="T872" s="12"/>
      <c r="U872" s="54">
        <f t="shared" si="1477"/>
        <v>0</v>
      </c>
      <c r="V872" s="54">
        <f t="shared" si="1478"/>
        <v>0</v>
      </c>
      <c r="W872" s="54">
        <f t="shared" si="1505"/>
        <v>0</v>
      </c>
      <c r="X872" s="54">
        <f t="shared" si="1506"/>
        <v>0</v>
      </c>
      <c r="Y872" s="54">
        <f t="shared" si="1479"/>
        <v>0</v>
      </c>
      <c r="Z872" s="54">
        <f t="shared" si="1480"/>
        <v>0</v>
      </c>
      <c r="AA872" s="54">
        <f t="shared" si="1481"/>
        <v>0</v>
      </c>
      <c r="AB872" s="54">
        <f t="shared" si="1482"/>
        <v>0</v>
      </c>
      <c r="AC872" s="55">
        <v>3</v>
      </c>
      <c r="AD872" s="54" t="e">
        <f t="shared" si="1483"/>
        <v>#N/A</v>
      </c>
      <c r="AE872" s="12"/>
      <c r="AF872" s="12"/>
      <c r="AG872" s="12"/>
      <c r="AH872" s="54">
        <f t="shared" si="1484"/>
        <v>0</v>
      </c>
      <c r="AI872" s="54">
        <f t="shared" si="1485"/>
        <v>0</v>
      </c>
      <c r="AJ872" s="54">
        <f t="shared" si="1486"/>
        <v>0</v>
      </c>
      <c r="AK872" s="54">
        <f t="shared" si="1487"/>
        <v>0</v>
      </c>
      <c r="AL872" s="54">
        <f t="shared" si="1488"/>
        <v>0</v>
      </c>
      <c r="AM872" s="54">
        <f t="shared" si="1489"/>
        <v>0</v>
      </c>
      <c r="AN872" s="54">
        <f t="shared" si="1490"/>
        <v>0</v>
      </c>
      <c r="AO872" s="54">
        <f t="shared" si="1491"/>
        <v>0</v>
      </c>
      <c r="AP872" s="54">
        <f t="shared" si="1492"/>
        <v>0</v>
      </c>
      <c r="AQ872" s="54" t="e">
        <f t="shared" si="1493"/>
        <v>#DIV/0!</v>
      </c>
      <c r="AR872" s="58">
        <f t="shared" si="1494"/>
        <v>0</v>
      </c>
      <c r="AS872" s="1">
        <f t="shared" si="1495"/>
        <v>0</v>
      </c>
      <c r="AT872" s="1">
        <f t="shared" si="1496"/>
        <v>0</v>
      </c>
      <c r="AU872" s="1">
        <f t="shared" si="1497"/>
        <v>0</v>
      </c>
      <c r="AV872" s="1">
        <f t="shared" si="1498"/>
        <v>0</v>
      </c>
      <c r="AW872" s="1">
        <f t="shared" si="1499"/>
        <v>0</v>
      </c>
      <c r="AX872" s="1">
        <f t="shared" si="1500"/>
        <v>0</v>
      </c>
      <c r="AY872" s="1" t="str">
        <f t="shared" si="1501"/>
        <v/>
      </c>
      <c r="AZ872" s="1" t="b">
        <f t="shared" si="1502"/>
        <v>1</v>
      </c>
      <c r="BA872" s="1" t="str">
        <f t="shared" si="1503"/>
        <v/>
      </c>
      <c r="BB872" s="1" t="str">
        <f t="shared" si="1504"/>
        <v/>
      </c>
    </row>
    <row r="873" spans="1:54" ht="12.75" customHeight="1">
      <c r="A873" s="178"/>
      <c r="B873" s="55">
        <v>4</v>
      </c>
      <c r="C873" s="55">
        <v>4</v>
      </c>
      <c r="D873" s="54" t="e">
        <f>VLOOKUP((B873*10)+1,'Llistat de jugadors'!$AA$3:$AQ$322,17,0)</f>
        <v>#N/A</v>
      </c>
      <c r="E873" s="12"/>
      <c r="F873" s="12"/>
      <c r="G873" s="12"/>
      <c r="H873" s="55">
        <f t="shared" si="1468"/>
        <v>0</v>
      </c>
      <c r="I873" s="54">
        <f t="shared" si="1469"/>
        <v>0</v>
      </c>
      <c r="J873" s="54">
        <f t="shared" si="1470"/>
        <v>0</v>
      </c>
      <c r="K873" s="54">
        <f t="shared" si="1471"/>
        <v>0</v>
      </c>
      <c r="L873" s="54">
        <f t="shared" si="1472"/>
        <v>0</v>
      </c>
      <c r="M873" s="54">
        <f t="shared" si="1473"/>
        <v>0</v>
      </c>
      <c r="N873" s="54">
        <f t="shared" si="1474"/>
        <v>0</v>
      </c>
      <c r="O873" s="54">
        <f t="shared" si="1475"/>
        <v>0</v>
      </c>
      <c r="P873" s="55">
        <v>4</v>
      </c>
      <c r="Q873" s="54" t="e">
        <f t="shared" si="1476"/>
        <v>#N/A</v>
      </c>
      <c r="R873" s="12"/>
      <c r="S873" s="12"/>
      <c r="T873" s="12"/>
      <c r="U873" s="54">
        <f t="shared" si="1477"/>
        <v>0</v>
      </c>
      <c r="V873" s="54">
        <f t="shared" si="1478"/>
        <v>0</v>
      </c>
      <c r="W873" s="54">
        <f t="shared" si="1505"/>
        <v>0</v>
      </c>
      <c r="X873" s="54">
        <f t="shared" si="1506"/>
        <v>0</v>
      </c>
      <c r="Y873" s="54">
        <f t="shared" si="1479"/>
        <v>0</v>
      </c>
      <c r="Z873" s="54">
        <f t="shared" si="1480"/>
        <v>0</v>
      </c>
      <c r="AA873" s="54">
        <f t="shared" si="1481"/>
        <v>0</v>
      </c>
      <c r="AB873" s="54">
        <f t="shared" si="1482"/>
        <v>0</v>
      </c>
      <c r="AC873" s="55">
        <v>4</v>
      </c>
      <c r="AD873" s="54" t="e">
        <f t="shared" si="1483"/>
        <v>#N/A</v>
      </c>
      <c r="AE873" s="12"/>
      <c r="AF873" s="12"/>
      <c r="AG873" s="12"/>
      <c r="AH873" s="54">
        <f t="shared" si="1484"/>
        <v>0</v>
      </c>
      <c r="AI873" s="54">
        <f t="shared" si="1485"/>
        <v>0</v>
      </c>
      <c r="AJ873" s="54">
        <f t="shared" si="1486"/>
        <v>0</v>
      </c>
      <c r="AK873" s="54">
        <f t="shared" si="1487"/>
        <v>0</v>
      </c>
      <c r="AL873" s="54">
        <f t="shared" si="1488"/>
        <v>0</v>
      </c>
      <c r="AM873" s="54">
        <f t="shared" si="1489"/>
        <v>0</v>
      </c>
      <c r="AN873" s="54">
        <f t="shared" si="1490"/>
        <v>0</v>
      </c>
      <c r="AO873" s="54">
        <f t="shared" si="1491"/>
        <v>0</v>
      </c>
      <c r="AP873" s="54">
        <f t="shared" si="1492"/>
        <v>0</v>
      </c>
      <c r="AQ873" s="54" t="e">
        <f t="shared" si="1493"/>
        <v>#DIV/0!</v>
      </c>
      <c r="AR873" s="58">
        <f t="shared" si="1494"/>
        <v>0</v>
      </c>
      <c r="AS873" s="1">
        <f t="shared" si="1495"/>
        <v>0</v>
      </c>
      <c r="AT873" s="1">
        <f t="shared" si="1496"/>
        <v>0</v>
      </c>
      <c r="AU873" s="1">
        <f t="shared" si="1497"/>
        <v>0</v>
      </c>
      <c r="AV873" s="1">
        <f t="shared" si="1498"/>
        <v>0</v>
      </c>
      <c r="AW873" s="1">
        <f t="shared" si="1499"/>
        <v>0</v>
      </c>
      <c r="AX873" s="1">
        <f t="shared" si="1500"/>
        <v>0</v>
      </c>
      <c r="AY873" s="1" t="str">
        <f t="shared" si="1501"/>
        <v/>
      </c>
      <c r="AZ873" s="1" t="b">
        <f t="shared" si="1502"/>
        <v>1</v>
      </c>
      <c r="BA873" s="1" t="str">
        <f t="shared" si="1503"/>
        <v/>
      </c>
      <c r="BB873" s="1" t="str">
        <f t="shared" si="1504"/>
        <v/>
      </c>
    </row>
    <row r="874" spans="1:54" ht="12.75" customHeight="1">
      <c r="A874" s="178"/>
      <c r="B874" s="55">
        <v>5</v>
      </c>
      <c r="C874" s="55">
        <v>5</v>
      </c>
      <c r="D874" s="54" t="e">
        <f>VLOOKUP((B874*10)+1,'Llistat de jugadors'!$AA$3:$AQ$322,17,0)</f>
        <v>#N/A</v>
      </c>
      <c r="E874" s="13"/>
      <c r="F874" s="13"/>
      <c r="G874" s="13"/>
      <c r="H874" s="55">
        <f t="shared" si="1468"/>
        <v>0</v>
      </c>
      <c r="I874" s="54">
        <f t="shared" si="1469"/>
        <v>0</v>
      </c>
      <c r="J874" s="54">
        <f t="shared" si="1470"/>
        <v>0</v>
      </c>
      <c r="K874" s="54">
        <f t="shared" si="1471"/>
        <v>0</v>
      </c>
      <c r="L874" s="54">
        <f t="shared" si="1472"/>
        <v>0</v>
      </c>
      <c r="M874" s="54">
        <f t="shared" si="1473"/>
        <v>0</v>
      </c>
      <c r="N874" s="54">
        <f t="shared" si="1474"/>
        <v>0</v>
      </c>
      <c r="O874" s="54">
        <f t="shared" si="1475"/>
        <v>0</v>
      </c>
      <c r="P874" s="55">
        <v>5</v>
      </c>
      <c r="Q874" s="54" t="e">
        <f t="shared" si="1476"/>
        <v>#N/A</v>
      </c>
      <c r="R874" s="12"/>
      <c r="S874" s="12"/>
      <c r="T874" s="12"/>
      <c r="U874" s="54">
        <f t="shared" si="1477"/>
        <v>0</v>
      </c>
      <c r="V874" s="54">
        <f t="shared" si="1478"/>
        <v>0</v>
      </c>
      <c r="W874" s="54">
        <f t="shared" si="1505"/>
        <v>0</v>
      </c>
      <c r="X874" s="54">
        <f t="shared" si="1506"/>
        <v>0</v>
      </c>
      <c r="Y874" s="54">
        <f t="shared" si="1479"/>
        <v>0</v>
      </c>
      <c r="Z874" s="54">
        <f t="shared" si="1480"/>
        <v>0</v>
      </c>
      <c r="AA874" s="54">
        <f t="shared" si="1481"/>
        <v>0</v>
      </c>
      <c r="AB874" s="54">
        <f t="shared" si="1482"/>
        <v>0</v>
      </c>
      <c r="AC874" s="55">
        <v>5</v>
      </c>
      <c r="AD874" s="54" t="e">
        <f t="shared" si="1483"/>
        <v>#N/A</v>
      </c>
      <c r="AE874" s="12"/>
      <c r="AF874" s="12"/>
      <c r="AG874" s="12"/>
      <c r="AH874" s="54">
        <f t="shared" si="1484"/>
        <v>0</v>
      </c>
      <c r="AI874" s="54">
        <f t="shared" si="1485"/>
        <v>0</v>
      </c>
      <c r="AJ874" s="54">
        <f t="shared" si="1486"/>
        <v>0</v>
      </c>
      <c r="AK874" s="54">
        <f t="shared" si="1487"/>
        <v>0</v>
      </c>
      <c r="AL874" s="54">
        <f t="shared" si="1488"/>
        <v>0</v>
      </c>
      <c r="AM874" s="54">
        <f t="shared" si="1489"/>
        <v>0</v>
      </c>
      <c r="AN874" s="54">
        <f t="shared" si="1490"/>
        <v>0</v>
      </c>
      <c r="AO874" s="54">
        <f t="shared" si="1491"/>
        <v>0</v>
      </c>
      <c r="AP874" s="54">
        <f t="shared" si="1492"/>
        <v>0</v>
      </c>
      <c r="AQ874" s="54" t="e">
        <f t="shared" si="1493"/>
        <v>#DIV/0!</v>
      </c>
      <c r="AR874" s="58">
        <f t="shared" si="1494"/>
        <v>0</v>
      </c>
      <c r="AS874" s="1">
        <f t="shared" si="1495"/>
        <v>0</v>
      </c>
      <c r="AT874" s="1">
        <f t="shared" si="1496"/>
        <v>0</v>
      </c>
      <c r="AU874" s="1">
        <f t="shared" si="1497"/>
        <v>0</v>
      </c>
      <c r="AV874" s="1">
        <f t="shared" si="1498"/>
        <v>0</v>
      </c>
      <c r="AW874" s="1">
        <f t="shared" si="1499"/>
        <v>0</v>
      </c>
      <c r="AX874" s="1">
        <f t="shared" si="1500"/>
        <v>0</v>
      </c>
      <c r="AY874" s="1" t="str">
        <f t="shared" si="1501"/>
        <v/>
      </c>
      <c r="AZ874" s="1" t="b">
        <f t="shared" si="1502"/>
        <v>1</v>
      </c>
      <c r="BA874" s="1" t="str">
        <f t="shared" si="1503"/>
        <v/>
      </c>
      <c r="BB874" s="1" t="str">
        <f t="shared" si="1504"/>
        <v/>
      </c>
    </row>
    <row r="875" spans="1:54" ht="12.75" customHeight="1">
      <c r="A875" s="178"/>
      <c r="B875" s="55">
        <v>6</v>
      </c>
      <c r="C875" s="55">
        <v>6</v>
      </c>
      <c r="D875" s="54" t="e">
        <f>VLOOKUP((B875*10)+1,'Llistat de jugadors'!$AA$3:$AQ$322,17,0)</f>
        <v>#N/A</v>
      </c>
      <c r="E875" s="13"/>
      <c r="F875" s="13"/>
      <c r="G875" s="13"/>
      <c r="H875" s="55">
        <f t="shared" si="1468"/>
        <v>0</v>
      </c>
      <c r="I875" s="54">
        <f t="shared" si="1469"/>
        <v>0</v>
      </c>
      <c r="J875" s="54">
        <f t="shared" si="1470"/>
        <v>0</v>
      </c>
      <c r="K875" s="54">
        <f t="shared" si="1471"/>
        <v>0</v>
      </c>
      <c r="L875" s="54">
        <f t="shared" si="1472"/>
        <v>0</v>
      </c>
      <c r="M875" s="54">
        <f t="shared" si="1473"/>
        <v>0</v>
      </c>
      <c r="N875" s="54">
        <f t="shared" si="1474"/>
        <v>0</v>
      </c>
      <c r="O875" s="54">
        <f t="shared" si="1475"/>
        <v>0</v>
      </c>
      <c r="P875" s="55">
        <v>6</v>
      </c>
      <c r="Q875" s="54" t="e">
        <f t="shared" si="1476"/>
        <v>#N/A</v>
      </c>
      <c r="R875" s="12"/>
      <c r="S875" s="12"/>
      <c r="T875" s="12"/>
      <c r="U875" s="54">
        <f t="shared" si="1477"/>
        <v>0</v>
      </c>
      <c r="V875" s="54">
        <f t="shared" si="1478"/>
        <v>0</v>
      </c>
      <c r="W875" s="54">
        <f t="shared" si="1505"/>
        <v>0</v>
      </c>
      <c r="X875" s="54">
        <f t="shared" si="1506"/>
        <v>0</v>
      </c>
      <c r="Y875" s="54">
        <f t="shared" si="1479"/>
        <v>0</v>
      </c>
      <c r="Z875" s="54">
        <f t="shared" si="1480"/>
        <v>0</v>
      </c>
      <c r="AA875" s="54">
        <f t="shared" si="1481"/>
        <v>0</v>
      </c>
      <c r="AB875" s="54">
        <f t="shared" si="1482"/>
        <v>0</v>
      </c>
      <c r="AC875" s="55">
        <v>6</v>
      </c>
      <c r="AD875" s="54" t="e">
        <f t="shared" si="1483"/>
        <v>#N/A</v>
      </c>
      <c r="AE875" s="12"/>
      <c r="AF875" s="12"/>
      <c r="AG875" s="12"/>
      <c r="AH875" s="54">
        <f t="shared" si="1484"/>
        <v>0</v>
      </c>
      <c r="AI875" s="54">
        <f t="shared" si="1485"/>
        <v>0</v>
      </c>
      <c r="AJ875" s="54">
        <f t="shared" si="1486"/>
        <v>0</v>
      </c>
      <c r="AK875" s="54">
        <f t="shared" si="1487"/>
        <v>0</v>
      </c>
      <c r="AL875" s="54">
        <f t="shared" si="1488"/>
        <v>0</v>
      </c>
      <c r="AM875" s="54">
        <f t="shared" si="1489"/>
        <v>0</v>
      </c>
      <c r="AN875" s="54">
        <f t="shared" si="1490"/>
        <v>0</v>
      </c>
      <c r="AO875" s="54">
        <f t="shared" si="1491"/>
        <v>0</v>
      </c>
      <c r="AP875" s="54">
        <f t="shared" si="1492"/>
        <v>0</v>
      </c>
      <c r="AQ875" s="54" t="e">
        <f t="shared" si="1493"/>
        <v>#DIV/0!</v>
      </c>
      <c r="AR875" s="58">
        <f t="shared" si="1494"/>
        <v>0</v>
      </c>
      <c r="AS875" s="1">
        <f t="shared" si="1495"/>
        <v>0</v>
      </c>
      <c r="AT875" s="1">
        <f t="shared" si="1496"/>
        <v>0</v>
      </c>
      <c r="AU875" s="1">
        <f t="shared" si="1497"/>
        <v>0</v>
      </c>
      <c r="AV875" s="1">
        <f t="shared" si="1498"/>
        <v>0</v>
      </c>
      <c r="AW875" s="1">
        <f t="shared" si="1499"/>
        <v>0</v>
      </c>
      <c r="AX875" s="1">
        <f t="shared" si="1500"/>
        <v>0</v>
      </c>
      <c r="AY875" s="1" t="str">
        <f t="shared" si="1501"/>
        <v/>
      </c>
      <c r="AZ875" s="1" t="b">
        <f t="shared" si="1502"/>
        <v>1</v>
      </c>
      <c r="BA875" s="1" t="str">
        <f t="shared" si="1503"/>
        <v/>
      </c>
      <c r="BB875" s="1" t="str">
        <f t="shared" si="1504"/>
        <v/>
      </c>
    </row>
    <row r="876" spans="1:54" ht="12.75" customHeight="1">
      <c r="A876" s="178"/>
      <c r="B876" s="55">
        <v>7</v>
      </c>
      <c r="C876" s="55">
        <v>7</v>
      </c>
      <c r="D876" s="54" t="e">
        <f>VLOOKUP((B876*10)+1,'Llistat de jugadors'!$AA$3:$AQ$322,17,0)</f>
        <v>#N/A</v>
      </c>
      <c r="E876" s="13"/>
      <c r="F876" s="13"/>
      <c r="G876" s="13"/>
      <c r="H876" s="55">
        <f t="shared" si="1468"/>
        <v>0</v>
      </c>
      <c r="I876" s="54">
        <f t="shared" si="1469"/>
        <v>0</v>
      </c>
      <c r="J876" s="54">
        <f t="shared" si="1470"/>
        <v>0</v>
      </c>
      <c r="K876" s="54">
        <f t="shared" si="1471"/>
        <v>0</v>
      </c>
      <c r="L876" s="54">
        <f t="shared" si="1472"/>
        <v>0</v>
      </c>
      <c r="M876" s="54">
        <f t="shared" si="1473"/>
        <v>0</v>
      </c>
      <c r="N876" s="54">
        <f t="shared" si="1474"/>
        <v>0</v>
      </c>
      <c r="O876" s="54">
        <f t="shared" si="1475"/>
        <v>0</v>
      </c>
      <c r="P876" s="55">
        <v>7</v>
      </c>
      <c r="Q876" s="54" t="e">
        <f t="shared" si="1476"/>
        <v>#N/A</v>
      </c>
      <c r="R876" s="12"/>
      <c r="S876" s="12"/>
      <c r="T876" s="12"/>
      <c r="U876" s="54">
        <f t="shared" si="1477"/>
        <v>0</v>
      </c>
      <c r="V876" s="54">
        <f t="shared" si="1478"/>
        <v>0</v>
      </c>
      <c r="W876" s="54">
        <f t="shared" si="1505"/>
        <v>0</v>
      </c>
      <c r="X876" s="54">
        <f t="shared" si="1506"/>
        <v>0</v>
      </c>
      <c r="Y876" s="54">
        <f t="shared" si="1479"/>
        <v>0</v>
      </c>
      <c r="Z876" s="54">
        <f t="shared" si="1480"/>
        <v>0</v>
      </c>
      <c r="AA876" s="54">
        <f t="shared" si="1481"/>
        <v>0</v>
      </c>
      <c r="AB876" s="54">
        <f t="shared" si="1482"/>
        <v>0</v>
      </c>
      <c r="AC876" s="55">
        <v>7</v>
      </c>
      <c r="AD876" s="54" t="e">
        <f t="shared" si="1483"/>
        <v>#N/A</v>
      </c>
      <c r="AE876" s="12"/>
      <c r="AF876" s="12"/>
      <c r="AG876" s="12"/>
      <c r="AH876" s="54">
        <f t="shared" si="1484"/>
        <v>0</v>
      </c>
      <c r="AI876" s="54">
        <f t="shared" si="1485"/>
        <v>0</v>
      </c>
      <c r="AJ876" s="54">
        <f t="shared" si="1486"/>
        <v>0</v>
      </c>
      <c r="AK876" s="54">
        <f t="shared" si="1487"/>
        <v>0</v>
      </c>
      <c r="AL876" s="54">
        <f t="shared" si="1488"/>
        <v>0</v>
      </c>
      <c r="AM876" s="54">
        <f t="shared" si="1489"/>
        <v>0</v>
      </c>
      <c r="AN876" s="54">
        <f t="shared" si="1490"/>
        <v>0</v>
      </c>
      <c r="AO876" s="54">
        <f t="shared" si="1491"/>
        <v>0</v>
      </c>
      <c r="AP876" s="54">
        <f t="shared" si="1492"/>
        <v>0</v>
      </c>
      <c r="AQ876" s="54" t="e">
        <f t="shared" si="1493"/>
        <v>#DIV/0!</v>
      </c>
      <c r="AR876" s="58">
        <f t="shared" si="1494"/>
        <v>0</v>
      </c>
      <c r="AS876" s="1">
        <f t="shared" si="1495"/>
        <v>0</v>
      </c>
      <c r="AT876" s="1">
        <f t="shared" si="1496"/>
        <v>0</v>
      </c>
      <c r="AU876" s="1">
        <f t="shared" si="1497"/>
        <v>0</v>
      </c>
      <c r="AV876" s="1">
        <f t="shared" si="1498"/>
        <v>0</v>
      </c>
      <c r="AW876" s="1">
        <f t="shared" si="1499"/>
        <v>0</v>
      </c>
      <c r="AX876" s="1">
        <f t="shared" si="1500"/>
        <v>0</v>
      </c>
      <c r="AY876" s="1" t="str">
        <f t="shared" si="1501"/>
        <v/>
      </c>
      <c r="AZ876" s="1" t="b">
        <f t="shared" si="1502"/>
        <v>1</v>
      </c>
      <c r="BA876" s="1" t="str">
        <f t="shared" si="1503"/>
        <v/>
      </c>
      <c r="BB876" s="1" t="str">
        <f t="shared" si="1504"/>
        <v/>
      </c>
    </row>
    <row r="877" spans="1:54" ht="12.75" customHeight="1">
      <c r="A877" s="178"/>
      <c r="B877" s="55">
        <v>8</v>
      </c>
      <c r="C877" s="55">
        <v>8</v>
      </c>
      <c r="D877" s="54" t="e">
        <f>VLOOKUP((B877*10)+1,'Llistat de jugadors'!$AA$3:$AQ$322,17,0)</f>
        <v>#N/A</v>
      </c>
      <c r="E877" s="13"/>
      <c r="F877" s="13"/>
      <c r="G877" s="13"/>
      <c r="H877" s="55">
        <f t="shared" si="1468"/>
        <v>0</v>
      </c>
      <c r="I877" s="54">
        <f t="shared" si="1469"/>
        <v>0</v>
      </c>
      <c r="J877" s="54">
        <f t="shared" si="1470"/>
        <v>0</v>
      </c>
      <c r="K877" s="54">
        <f t="shared" si="1471"/>
        <v>0</v>
      </c>
      <c r="L877" s="54">
        <f t="shared" si="1472"/>
        <v>0</v>
      </c>
      <c r="M877" s="54">
        <f t="shared" si="1473"/>
        <v>0</v>
      </c>
      <c r="N877" s="54">
        <f t="shared" si="1474"/>
        <v>0</v>
      </c>
      <c r="O877" s="54">
        <f t="shared" si="1475"/>
        <v>0</v>
      </c>
      <c r="P877" s="55">
        <v>8</v>
      </c>
      <c r="Q877" s="54" t="e">
        <f t="shared" si="1476"/>
        <v>#N/A</v>
      </c>
      <c r="R877" s="12"/>
      <c r="S877" s="12"/>
      <c r="T877" s="12"/>
      <c r="U877" s="54">
        <f t="shared" si="1477"/>
        <v>0</v>
      </c>
      <c r="V877" s="54">
        <f t="shared" si="1478"/>
        <v>0</v>
      </c>
      <c r="W877" s="54">
        <f t="shared" si="1505"/>
        <v>0</v>
      </c>
      <c r="X877" s="54">
        <f t="shared" si="1506"/>
        <v>0</v>
      </c>
      <c r="Y877" s="54">
        <f t="shared" si="1479"/>
        <v>0</v>
      </c>
      <c r="Z877" s="54">
        <f t="shared" si="1480"/>
        <v>0</v>
      </c>
      <c r="AA877" s="54">
        <f t="shared" si="1481"/>
        <v>0</v>
      </c>
      <c r="AB877" s="54">
        <f t="shared" si="1482"/>
        <v>0</v>
      </c>
      <c r="AC877" s="55">
        <v>8</v>
      </c>
      <c r="AD877" s="54" t="e">
        <f t="shared" si="1483"/>
        <v>#N/A</v>
      </c>
      <c r="AE877" s="12"/>
      <c r="AF877" s="12"/>
      <c r="AG877" s="12"/>
      <c r="AH877" s="54">
        <f t="shared" si="1484"/>
        <v>0</v>
      </c>
      <c r="AI877" s="54">
        <f t="shared" si="1485"/>
        <v>0</v>
      </c>
      <c r="AJ877" s="54">
        <f t="shared" si="1486"/>
        <v>0</v>
      </c>
      <c r="AK877" s="54">
        <f t="shared" si="1487"/>
        <v>0</v>
      </c>
      <c r="AL877" s="54">
        <f t="shared" si="1488"/>
        <v>0</v>
      </c>
      <c r="AM877" s="54">
        <f t="shared" si="1489"/>
        <v>0</v>
      </c>
      <c r="AN877" s="54">
        <f t="shared" si="1490"/>
        <v>0</v>
      </c>
      <c r="AO877" s="54">
        <f t="shared" si="1491"/>
        <v>0</v>
      </c>
      <c r="AP877" s="54">
        <f t="shared" si="1492"/>
        <v>0</v>
      </c>
      <c r="AQ877" s="54" t="e">
        <f t="shared" si="1493"/>
        <v>#DIV/0!</v>
      </c>
      <c r="AR877" s="58">
        <f t="shared" si="1494"/>
        <v>0</v>
      </c>
      <c r="AS877" s="1">
        <f t="shared" si="1495"/>
        <v>0</v>
      </c>
      <c r="AT877" s="1">
        <f t="shared" si="1496"/>
        <v>0</v>
      </c>
      <c r="AU877" s="1">
        <f t="shared" si="1497"/>
        <v>0</v>
      </c>
      <c r="AV877" s="1">
        <f t="shared" si="1498"/>
        <v>0</v>
      </c>
      <c r="AW877" s="1">
        <f t="shared" si="1499"/>
        <v>0</v>
      </c>
      <c r="AX877" s="1">
        <f t="shared" si="1500"/>
        <v>0</v>
      </c>
      <c r="AY877" s="1" t="str">
        <f t="shared" si="1501"/>
        <v/>
      </c>
      <c r="AZ877" s="1" t="b">
        <f t="shared" si="1502"/>
        <v>1</v>
      </c>
      <c r="BA877" s="1" t="str">
        <f t="shared" si="1503"/>
        <v/>
      </c>
      <c r="BB877" s="1" t="str">
        <f t="shared" si="1504"/>
        <v/>
      </c>
    </row>
    <row r="878" spans="1:54" ht="12.75" customHeight="1">
      <c r="A878" s="178"/>
      <c r="B878" s="55">
        <v>9</v>
      </c>
      <c r="C878" s="55">
        <v>9</v>
      </c>
      <c r="D878" s="54" t="e">
        <f>VLOOKUP((B878*10)+1,'Llistat de jugadors'!$AA$3:$AQ$322,17,0)</f>
        <v>#N/A</v>
      </c>
      <c r="E878" s="13"/>
      <c r="F878" s="13"/>
      <c r="G878" s="13"/>
      <c r="H878" s="55">
        <f t="shared" si="1468"/>
        <v>0</v>
      </c>
      <c r="I878" s="54">
        <f t="shared" si="1469"/>
        <v>0</v>
      </c>
      <c r="J878" s="54">
        <f t="shared" si="1470"/>
        <v>0</v>
      </c>
      <c r="K878" s="54">
        <f t="shared" si="1471"/>
        <v>0</v>
      </c>
      <c r="L878" s="54">
        <f t="shared" si="1472"/>
        <v>0</v>
      </c>
      <c r="M878" s="54">
        <f t="shared" si="1473"/>
        <v>0</v>
      </c>
      <c r="N878" s="54">
        <f t="shared" si="1474"/>
        <v>0</v>
      </c>
      <c r="O878" s="54">
        <f t="shared" si="1475"/>
        <v>0</v>
      </c>
      <c r="P878" s="55">
        <v>9</v>
      </c>
      <c r="Q878" s="54" t="e">
        <f t="shared" si="1476"/>
        <v>#N/A</v>
      </c>
      <c r="R878" s="12"/>
      <c r="S878" s="12"/>
      <c r="T878" s="12"/>
      <c r="U878" s="54">
        <f t="shared" si="1477"/>
        <v>0</v>
      </c>
      <c r="V878" s="54">
        <f t="shared" si="1478"/>
        <v>0</v>
      </c>
      <c r="W878" s="54">
        <f t="shared" si="1505"/>
        <v>0</v>
      </c>
      <c r="X878" s="54">
        <f t="shared" si="1506"/>
        <v>0</v>
      </c>
      <c r="Y878" s="54">
        <f t="shared" si="1479"/>
        <v>0</v>
      </c>
      <c r="Z878" s="54">
        <f t="shared" si="1480"/>
        <v>0</v>
      </c>
      <c r="AA878" s="54">
        <f t="shared" si="1481"/>
        <v>0</v>
      </c>
      <c r="AB878" s="54">
        <f t="shared" si="1482"/>
        <v>0</v>
      </c>
      <c r="AC878" s="55">
        <v>9</v>
      </c>
      <c r="AD878" s="54" t="e">
        <f t="shared" si="1483"/>
        <v>#N/A</v>
      </c>
      <c r="AE878" s="12"/>
      <c r="AF878" s="12"/>
      <c r="AG878" s="12"/>
      <c r="AH878" s="54">
        <f t="shared" si="1484"/>
        <v>0</v>
      </c>
      <c r="AI878" s="54">
        <f t="shared" si="1485"/>
        <v>0</v>
      </c>
      <c r="AJ878" s="54">
        <f t="shared" si="1486"/>
        <v>0</v>
      </c>
      <c r="AK878" s="54">
        <f t="shared" si="1487"/>
        <v>0</v>
      </c>
      <c r="AL878" s="54">
        <f t="shared" si="1488"/>
        <v>0</v>
      </c>
      <c r="AM878" s="54">
        <f t="shared" si="1489"/>
        <v>0</v>
      </c>
      <c r="AN878" s="54">
        <f t="shared" si="1490"/>
        <v>0</v>
      </c>
      <c r="AO878" s="54">
        <f t="shared" si="1491"/>
        <v>0</v>
      </c>
      <c r="AP878" s="54">
        <f t="shared" si="1492"/>
        <v>0</v>
      </c>
      <c r="AQ878" s="54" t="e">
        <f t="shared" si="1493"/>
        <v>#DIV/0!</v>
      </c>
      <c r="AR878" s="58">
        <f t="shared" si="1494"/>
        <v>0</v>
      </c>
      <c r="AS878" s="1">
        <f t="shared" si="1495"/>
        <v>0</v>
      </c>
      <c r="AT878" s="1">
        <f t="shared" si="1496"/>
        <v>0</v>
      </c>
      <c r="AU878" s="1">
        <f t="shared" si="1497"/>
        <v>0</v>
      </c>
      <c r="AV878" s="1">
        <f t="shared" si="1498"/>
        <v>0</v>
      </c>
      <c r="AW878" s="1">
        <f t="shared" si="1499"/>
        <v>0</v>
      </c>
      <c r="AX878" s="1">
        <f t="shared" si="1500"/>
        <v>0</v>
      </c>
      <c r="AY878" s="1" t="str">
        <f t="shared" si="1501"/>
        <v/>
      </c>
      <c r="AZ878" s="1" t="b">
        <f t="shared" si="1502"/>
        <v>1</v>
      </c>
      <c r="BA878" s="1" t="str">
        <f t="shared" si="1503"/>
        <v/>
      </c>
      <c r="BB878" s="1" t="str">
        <f t="shared" si="1504"/>
        <v/>
      </c>
    </row>
    <row r="879" spans="1:54" ht="12.75" customHeight="1">
      <c r="A879" s="178"/>
      <c r="B879" s="55">
        <v>10</v>
      </c>
      <c r="C879" s="55">
        <v>10</v>
      </c>
      <c r="D879" s="54" t="e">
        <f>VLOOKUP((B879*10)+1,'Llistat de jugadors'!$AA$3:$AQ$322,17,0)</f>
        <v>#N/A</v>
      </c>
      <c r="E879" s="13"/>
      <c r="F879" s="13"/>
      <c r="G879" s="13"/>
      <c r="H879" s="55">
        <f t="shared" si="1468"/>
        <v>0</v>
      </c>
      <c r="I879" s="54">
        <f t="shared" si="1469"/>
        <v>0</v>
      </c>
      <c r="J879" s="54">
        <f t="shared" si="1470"/>
        <v>0</v>
      </c>
      <c r="K879" s="54">
        <f t="shared" si="1471"/>
        <v>0</v>
      </c>
      <c r="L879" s="54">
        <f t="shared" si="1472"/>
        <v>0</v>
      </c>
      <c r="M879" s="54">
        <f t="shared" si="1473"/>
        <v>0</v>
      </c>
      <c r="N879" s="54">
        <f t="shared" si="1474"/>
        <v>0</v>
      </c>
      <c r="O879" s="54">
        <f t="shared" si="1475"/>
        <v>0</v>
      </c>
      <c r="P879" s="55">
        <v>10</v>
      </c>
      <c r="Q879" s="54" t="e">
        <f t="shared" si="1476"/>
        <v>#N/A</v>
      </c>
      <c r="R879" s="12"/>
      <c r="S879" s="12"/>
      <c r="T879" s="12"/>
      <c r="U879" s="54">
        <f t="shared" si="1477"/>
        <v>0</v>
      </c>
      <c r="V879" s="54">
        <f t="shared" si="1478"/>
        <v>0</v>
      </c>
      <c r="W879" s="54">
        <f t="shared" si="1505"/>
        <v>0</v>
      </c>
      <c r="X879" s="54">
        <f t="shared" si="1506"/>
        <v>0</v>
      </c>
      <c r="Y879" s="54">
        <f t="shared" si="1479"/>
        <v>0</v>
      </c>
      <c r="Z879" s="54">
        <f t="shared" si="1480"/>
        <v>0</v>
      </c>
      <c r="AA879" s="54">
        <f t="shared" si="1481"/>
        <v>0</v>
      </c>
      <c r="AB879" s="54">
        <f t="shared" si="1482"/>
        <v>0</v>
      </c>
      <c r="AC879" s="55">
        <v>10</v>
      </c>
      <c r="AD879" s="54" t="e">
        <f t="shared" si="1483"/>
        <v>#N/A</v>
      </c>
      <c r="AE879" s="12"/>
      <c r="AF879" s="12"/>
      <c r="AG879" s="12"/>
      <c r="AH879" s="54">
        <f t="shared" si="1484"/>
        <v>0</v>
      </c>
      <c r="AI879" s="54">
        <f t="shared" si="1485"/>
        <v>0</v>
      </c>
      <c r="AJ879" s="54">
        <f t="shared" si="1486"/>
        <v>0</v>
      </c>
      <c r="AK879" s="54">
        <f t="shared" si="1487"/>
        <v>0</v>
      </c>
      <c r="AL879" s="54">
        <f t="shared" si="1488"/>
        <v>0</v>
      </c>
      <c r="AM879" s="54">
        <f t="shared" si="1489"/>
        <v>0</v>
      </c>
      <c r="AN879" s="54">
        <f t="shared" si="1490"/>
        <v>0</v>
      </c>
      <c r="AO879" s="54">
        <f t="shared" si="1491"/>
        <v>0</v>
      </c>
      <c r="AP879" s="54">
        <f t="shared" si="1492"/>
        <v>0</v>
      </c>
      <c r="AQ879" s="54" t="e">
        <f t="shared" si="1493"/>
        <v>#DIV/0!</v>
      </c>
      <c r="AR879" s="58">
        <f t="shared" si="1494"/>
        <v>0</v>
      </c>
      <c r="AS879" s="1">
        <f t="shared" si="1495"/>
        <v>0</v>
      </c>
      <c r="AT879" s="1">
        <f t="shared" si="1496"/>
        <v>0</v>
      </c>
      <c r="AU879" s="1">
        <f t="shared" si="1497"/>
        <v>0</v>
      </c>
      <c r="AV879" s="1">
        <f t="shared" si="1498"/>
        <v>0</v>
      </c>
      <c r="AW879" s="1">
        <f t="shared" si="1499"/>
        <v>0</v>
      </c>
      <c r="AX879" s="1">
        <f t="shared" si="1500"/>
        <v>0</v>
      </c>
      <c r="AY879" s="1" t="str">
        <f t="shared" si="1501"/>
        <v/>
      </c>
      <c r="AZ879" s="1" t="b">
        <f t="shared" si="1502"/>
        <v>1</v>
      </c>
      <c r="BA879" s="1" t="str">
        <f t="shared" si="1503"/>
        <v/>
      </c>
      <c r="BB879" s="1" t="str">
        <f t="shared" si="1504"/>
        <v/>
      </c>
    </row>
    <row r="880" spans="1:54" ht="12.75" customHeight="1">
      <c r="A880" s="178"/>
      <c r="B880" s="55">
        <v>11</v>
      </c>
      <c r="C880" s="55">
        <v>11</v>
      </c>
      <c r="D880" s="54" t="e">
        <f>VLOOKUP((B880*10)+1,'Llistat de jugadors'!$AA$3:$AQ$322,17,0)</f>
        <v>#N/A</v>
      </c>
      <c r="E880" s="13"/>
      <c r="F880" s="13"/>
      <c r="G880" s="13"/>
      <c r="H880" s="55">
        <f t="shared" si="1468"/>
        <v>0</v>
      </c>
      <c r="I880" s="54">
        <f t="shared" si="1469"/>
        <v>0</v>
      </c>
      <c r="J880" s="54">
        <f t="shared" si="1470"/>
        <v>0</v>
      </c>
      <c r="K880" s="54">
        <f t="shared" si="1471"/>
        <v>0</v>
      </c>
      <c r="L880" s="54">
        <f t="shared" si="1472"/>
        <v>0</v>
      </c>
      <c r="M880" s="54">
        <f t="shared" si="1473"/>
        <v>0</v>
      </c>
      <c r="N880" s="54">
        <f t="shared" si="1474"/>
        <v>0</v>
      </c>
      <c r="O880" s="54">
        <f t="shared" si="1475"/>
        <v>0</v>
      </c>
      <c r="P880" s="55">
        <v>11</v>
      </c>
      <c r="Q880" s="54" t="e">
        <f t="shared" si="1476"/>
        <v>#N/A</v>
      </c>
      <c r="R880" s="12"/>
      <c r="S880" s="12"/>
      <c r="T880" s="12"/>
      <c r="U880" s="54">
        <f t="shared" si="1477"/>
        <v>0</v>
      </c>
      <c r="V880" s="54">
        <f t="shared" si="1478"/>
        <v>0</v>
      </c>
      <c r="W880" s="54">
        <f t="shared" si="1505"/>
        <v>0</v>
      </c>
      <c r="X880" s="54">
        <f t="shared" si="1506"/>
        <v>0</v>
      </c>
      <c r="Y880" s="54">
        <f t="shared" si="1479"/>
        <v>0</v>
      </c>
      <c r="Z880" s="54">
        <f t="shared" si="1480"/>
        <v>0</v>
      </c>
      <c r="AA880" s="54">
        <f t="shared" si="1481"/>
        <v>0</v>
      </c>
      <c r="AB880" s="54">
        <f t="shared" si="1482"/>
        <v>0</v>
      </c>
      <c r="AC880" s="55">
        <v>11</v>
      </c>
      <c r="AD880" s="54" t="e">
        <f t="shared" si="1483"/>
        <v>#N/A</v>
      </c>
      <c r="AE880" s="12"/>
      <c r="AF880" s="12"/>
      <c r="AG880" s="12"/>
      <c r="AH880" s="54">
        <f t="shared" si="1484"/>
        <v>0</v>
      </c>
      <c r="AI880" s="54">
        <f t="shared" si="1485"/>
        <v>0</v>
      </c>
      <c r="AJ880" s="54">
        <f t="shared" si="1486"/>
        <v>0</v>
      </c>
      <c r="AK880" s="54">
        <f t="shared" si="1487"/>
        <v>0</v>
      </c>
      <c r="AL880" s="54">
        <f t="shared" si="1488"/>
        <v>0</v>
      </c>
      <c r="AM880" s="54">
        <f t="shared" si="1489"/>
        <v>0</v>
      </c>
      <c r="AN880" s="54">
        <f t="shared" si="1490"/>
        <v>0</v>
      </c>
      <c r="AO880" s="54">
        <f t="shared" si="1491"/>
        <v>0</v>
      </c>
      <c r="AP880" s="54">
        <f t="shared" si="1492"/>
        <v>0</v>
      </c>
      <c r="AQ880" s="54" t="e">
        <f t="shared" si="1493"/>
        <v>#DIV/0!</v>
      </c>
      <c r="AR880" s="58">
        <f t="shared" si="1494"/>
        <v>0</v>
      </c>
      <c r="AS880" s="1">
        <f t="shared" si="1495"/>
        <v>0</v>
      </c>
      <c r="AT880" s="1">
        <f t="shared" si="1496"/>
        <v>0</v>
      </c>
      <c r="AU880" s="1">
        <f t="shared" si="1497"/>
        <v>0</v>
      </c>
      <c r="AV880" s="1">
        <f t="shared" si="1498"/>
        <v>0</v>
      </c>
      <c r="AW880" s="1">
        <f t="shared" si="1499"/>
        <v>0</v>
      </c>
      <c r="AX880" s="1">
        <f t="shared" si="1500"/>
        <v>0</v>
      </c>
      <c r="AY880" s="1" t="str">
        <f t="shared" si="1501"/>
        <v/>
      </c>
      <c r="AZ880" s="1" t="b">
        <f t="shared" si="1502"/>
        <v>1</v>
      </c>
      <c r="BA880" s="1" t="str">
        <f t="shared" si="1503"/>
        <v/>
      </c>
      <c r="BB880" s="1" t="str">
        <f t="shared" si="1504"/>
        <v/>
      </c>
    </row>
    <row r="881" spans="1:54" ht="12.75" customHeight="1">
      <c r="A881" s="178"/>
      <c r="B881" s="55">
        <v>12</v>
      </c>
      <c r="C881" s="55">
        <v>12</v>
      </c>
      <c r="D881" s="54" t="e">
        <f>VLOOKUP((B881*10)+1,'Llistat de jugadors'!$AA$3:$AQ$322,17,0)</f>
        <v>#N/A</v>
      </c>
      <c r="E881" s="13"/>
      <c r="F881" s="13"/>
      <c r="G881" s="13"/>
      <c r="H881" s="55">
        <f t="shared" si="1468"/>
        <v>0</v>
      </c>
      <c r="I881" s="54">
        <f t="shared" si="1469"/>
        <v>0</v>
      </c>
      <c r="J881" s="54">
        <f t="shared" si="1470"/>
        <v>0</v>
      </c>
      <c r="K881" s="54">
        <f t="shared" si="1471"/>
        <v>0</v>
      </c>
      <c r="L881" s="54">
        <f t="shared" si="1472"/>
        <v>0</v>
      </c>
      <c r="M881" s="54">
        <f t="shared" si="1473"/>
        <v>0</v>
      </c>
      <c r="N881" s="54">
        <f t="shared" si="1474"/>
        <v>0</v>
      </c>
      <c r="O881" s="54">
        <f t="shared" si="1475"/>
        <v>0</v>
      </c>
      <c r="P881" s="55">
        <v>12</v>
      </c>
      <c r="Q881" s="54" t="e">
        <f t="shared" si="1476"/>
        <v>#N/A</v>
      </c>
      <c r="R881" s="12"/>
      <c r="S881" s="12"/>
      <c r="T881" s="12"/>
      <c r="U881" s="54">
        <f t="shared" si="1477"/>
        <v>0</v>
      </c>
      <c r="V881" s="54">
        <f t="shared" si="1478"/>
        <v>0</v>
      </c>
      <c r="W881" s="54">
        <f t="shared" si="1505"/>
        <v>0</v>
      </c>
      <c r="X881" s="54">
        <f t="shared" si="1506"/>
        <v>0</v>
      </c>
      <c r="Y881" s="54">
        <f t="shared" si="1479"/>
        <v>0</v>
      </c>
      <c r="Z881" s="54">
        <f t="shared" si="1480"/>
        <v>0</v>
      </c>
      <c r="AA881" s="54">
        <f t="shared" si="1481"/>
        <v>0</v>
      </c>
      <c r="AB881" s="54">
        <f t="shared" si="1482"/>
        <v>0</v>
      </c>
      <c r="AC881" s="55">
        <v>12</v>
      </c>
      <c r="AD881" s="54" t="e">
        <f t="shared" si="1483"/>
        <v>#N/A</v>
      </c>
      <c r="AE881" s="12"/>
      <c r="AF881" s="12"/>
      <c r="AG881" s="12"/>
      <c r="AH881" s="54">
        <f t="shared" si="1484"/>
        <v>0</v>
      </c>
      <c r="AI881" s="54">
        <f t="shared" si="1485"/>
        <v>0</v>
      </c>
      <c r="AJ881" s="54">
        <f t="shared" si="1486"/>
        <v>0</v>
      </c>
      <c r="AK881" s="54">
        <f t="shared" si="1487"/>
        <v>0</v>
      </c>
      <c r="AL881" s="54">
        <f t="shared" si="1488"/>
        <v>0</v>
      </c>
      <c r="AM881" s="54">
        <f t="shared" si="1489"/>
        <v>0</v>
      </c>
      <c r="AN881" s="54">
        <f t="shared" si="1490"/>
        <v>0</v>
      </c>
      <c r="AO881" s="54">
        <f t="shared" si="1491"/>
        <v>0</v>
      </c>
      <c r="AP881" s="54">
        <f t="shared" si="1492"/>
        <v>0</v>
      </c>
      <c r="AQ881" s="54" t="e">
        <f t="shared" si="1493"/>
        <v>#DIV/0!</v>
      </c>
      <c r="AR881" s="58">
        <f t="shared" si="1494"/>
        <v>0</v>
      </c>
      <c r="AS881" s="1">
        <f t="shared" si="1495"/>
        <v>0</v>
      </c>
      <c r="AT881" s="1">
        <f t="shared" si="1496"/>
        <v>0</v>
      </c>
      <c r="AU881" s="1">
        <f t="shared" si="1497"/>
        <v>0</v>
      </c>
      <c r="AV881" s="1">
        <f t="shared" si="1498"/>
        <v>0</v>
      </c>
      <c r="AW881" s="1">
        <f t="shared" si="1499"/>
        <v>0</v>
      </c>
      <c r="AX881" s="1">
        <f t="shared" si="1500"/>
        <v>0</v>
      </c>
      <c r="AY881" s="1" t="str">
        <f t="shared" si="1501"/>
        <v/>
      </c>
      <c r="AZ881" s="1" t="b">
        <f t="shared" si="1502"/>
        <v>1</v>
      </c>
      <c r="BA881" s="1" t="str">
        <f t="shared" si="1503"/>
        <v/>
      </c>
      <c r="BB881" s="1" t="str">
        <f t="shared" si="1504"/>
        <v/>
      </c>
    </row>
    <row r="882" spans="1:54" ht="12.75" customHeight="1">
      <c r="A882" s="178"/>
      <c r="B882" s="55">
        <v>13</v>
      </c>
      <c r="C882" s="55">
        <v>13</v>
      </c>
      <c r="D882" s="54" t="e">
        <f>VLOOKUP((B882*10)+1,'Llistat de jugadors'!$AA$3:$AQ$322,17,0)</f>
        <v>#N/A</v>
      </c>
      <c r="E882" s="13"/>
      <c r="F882" s="13"/>
      <c r="G882" s="13"/>
      <c r="H882" s="55">
        <f t="shared" si="1468"/>
        <v>0</v>
      </c>
      <c r="I882" s="54">
        <f t="shared" si="1469"/>
        <v>0</v>
      </c>
      <c r="J882" s="54">
        <f t="shared" si="1470"/>
        <v>0</v>
      </c>
      <c r="K882" s="54">
        <f t="shared" si="1471"/>
        <v>0</v>
      </c>
      <c r="L882" s="54">
        <f t="shared" si="1472"/>
        <v>0</v>
      </c>
      <c r="M882" s="54">
        <f t="shared" si="1473"/>
        <v>0</v>
      </c>
      <c r="N882" s="54">
        <f t="shared" si="1474"/>
        <v>0</v>
      </c>
      <c r="O882" s="54">
        <f t="shared" si="1475"/>
        <v>0</v>
      </c>
      <c r="P882" s="55">
        <v>13</v>
      </c>
      <c r="Q882" s="54" t="e">
        <f t="shared" si="1476"/>
        <v>#N/A</v>
      </c>
      <c r="R882" s="12"/>
      <c r="S882" s="12"/>
      <c r="T882" s="12"/>
      <c r="U882" s="54">
        <f t="shared" si="1477"/>
        <v>0</v>
      </c>
      <c r="V882" s="54">
        <f t="shared" si="1478"/>
        <v>0</v>
      </c>
      <c r="W882" s="54">
        <f t="shared" si="1505"/>
        <v>0</v>
      </c>
      <c r="X882" s="54">
        <f t="shared" si="1506"/>
        <v>0</v>
      </c>
      <c r="Y882" s="54">
        <f t="shared" si="1479"/>
        <v>0</v>
      </c>
      <c r="Z882" s="54">
        <f t="shared" si="1480"/>
        <v>0</v>
      </c>
      <c r="AA882" s="54">
        <f t="shared" si="1481"/>
        <v>0</v>
      </c>
      <c r="AB882" s="54">
        <f t="shared" si="1482"/>
        <v>0</v>
      </c>
      <c r="AC882" s="55">
        <v>13</v>
      </c>
      <c r="AD882" s="54" t="e">
        <f t="shared" si="1483"/>
        <v>#N/A</v>
      </c>
      <c r="AE882" s="12"/>
      <c r="AF882" s="12"/>
      <c r="AG882" s="12"/>
      <c r="AH882" s="54">
        <f t="shared" si="1484"/>
        <v>0</v>
      </c>
      <c r="AI882" s="54">
        <f t="shared" si="1485"/>
        <v>0</v>
      </c>
      <c r="AJ882" s="54">
        <f t="shared" si="1486"/>
        <v>0</v>
      </c>
      <c r="AK882" s="54">
        <f t="shared" si="1487"/>
        <v>0</v>
      </c>
      <c r="AL882" s="54">
        <f t="shared" si="1488"/>
        <v>0</v>
      </c>
      <c r="AM882" s="54">
        <f t="shared" si="1489"/>
        <v>0</v>
      </c>
      <c r="AN882" s="54">
        <f t="shared" si="1490"/>
        <v>0</v>
      </c>
      <c r="AO882" s="54">
        <f t="shared" si="1491"/>
        <v>0</v>
      </c>
      <c r="AP882" s="54">
        <f t="shared" si="1492"/>
        <v>0</v>
      </c>
      <c r="AQ882" s="54" t="e">
        <f t="shared" si="1493"/>
        <v>#DIV/0!</v>
      </c>
      <c r="AR882" s="58">
        <f t="shared" si="1494"/>
        <v>0</v>
      </c>
      <c r="AS882" s="1">
        <f t="shared" si="1495"/>
        <v>0</v>
      </c>
      <c r="AT882" s="1">
        <f t="shared" si="1496"/>
        <v>0</v>
      </c>
      <c r="AU882" s="1">
        <f t="shared" si="1497"/>
        <v>0</v>
      </c>
      <c r="AV882" s="1">
        <f t="shared" si="1498"/>
        <v>0</v>
      </c>
      <c r="AW882" s="1">
        <f t="shared" si="1499"/>
        <v>0</v>
      </c>
      <c r="AX882" s="1">
        <f t="shared" si="1500"/>
        <v>0</v>
      </c>
      <c r="AY882" s="1" t="str">
        <f t="shared" si="1501"/>
        <v/>
      </c>
      <c r="AZ882" s="1" t="b">
        <f t="shared" si="1502"/>
        <v>1</v>
      </c>
      <c r="BA882" s="1" t="str">
        <f t="shared" si="1503"/>
        <v/>
      </c>
      <c r="BB882" s="1" t="str">
        <f t="shared" si="1504"/>
        <v/>
      </c>
    </row>
    <row r="883" spans="1:54" ht="12.75" customHeight="1">
      <c r="A883" s="178"/>
      <c r="B883" s="55">
        <v>14</v>
      </c>
      <c r="C883" s="55">
        <v>14</v>
      </c>
      <c r="D883" s="54" t="e">
        <f>VLOOKUP((B883*10)+1,'Llistat de jugadors'!$AA$3:$AQ$322,17,0)</f>
        <v>#N/A</v>
      </c>
      <c r="E883" s="13"/>
      <c r="F883" s="13"/>
      <c r="G883" s="13"/>
      <c r="H883" s="55">
        <f t="shared" si="1468"/>
        <v>0</v>
      </c>
      <c r="I883" s="54">
        <f t="shared" si="1469"/>
        <v>0</v>
      </c>
      <c r="J883" s="54">
        <f t="shared" si="1470"/>
        <v>0</v>
      </c>
      <c r="K883" s="54">
        <f t="shared" si="1471"/>
        <v>0</v>
      </c>
      <c r="L883" s="54">
        <f t="shared" si="1472"/>
        <v>0</v>
      </c>
      <c r="M883" s="54">
        <f t="shared" si="1473"/>
        <v>0</v>
      </c>
      <c r="N883" s="54">
        <f t="shared" si="1474"/>
        <v>0</v>
      </c>
      <c r="O883" s="54">
        <f t="shared" si="1475"/>
        <v>0</v>
      </c>
      <c r="P883" s="55">
        <v>14</v>
      </c>
      <c r="Q883" s="54" t="e">
        <f t="shared" si="1476"/>
        <v>#N/A</v>
      </c>
      <c r="R883" s="12"/>
      <c r="S883" s="12"/>
      <c r="T883" s="12"/>
      <c r="U883" s="54">
        <f t="shared" si="1477"/>
        <v>0</v>
      </c>
      <c r="V883" s="54">
        <f t="shared" si="1478"/>
        <v>0</v>
      </c>
      <c r="W883" s="54">
        <f t="shared" si="1505"/>
        <v>0</v>
      </c>
      <c r="X883" s="54">
        <f t="shared" si="1506"/>
        <v>0</v>
      </c>
      <c r="Y883" s="54">
        <f t="shared" si="1479"/>
        <v>0</v>
      </c>
      <c r="Z883" s="54">
        <f t="shared" si="1480"/>
        <v>0</v>
      </c>
      <c r="AA883" s="54">
        <f t="shared" si="1481"/>
        <v>0</v>
      </c>
      <c r="AB883" s="54">
        <f t="shared" si="1482"/>
        <v>0</v>
      </c>
      <c r="AC883" s="55">
        <v>14</v>
      </c>
      <c r="AD883" s="54" t="e">
        <f t="shared" si="1483"/>
        <v>#N/A</v>
      </c>
      <c r="AE883" s="12"/>
      <c r="AF883" s="12"/>
      <c r="AG883" s="12"/>
      <c r="AH883" s="54">
        <f t="shared" si="1484"/>
        <v>0</v>
      </c>
      <c r="AI883" s="54">
        <f t="shared" si="1485"/>
        <v>0</v>
      </c>
      <c r="AJ883" s="54">
        <f t="shared" si="1486"/>
        <v>0</v>
      </c>
      <c r="AK883" s="54">
        <f t="shared" si="1487"/>
        <v>0</v>
      </c>
      <c r="AL883" s="54">
        <f t="shared" si="1488"/>
        <v>0</v>
      </c>
      <c r="AM883" s="54">
        <f t="shared" si="1489"/>
        <v>0</v>
      </c>
      <c r="AN883" s="54">
        <f t="shared" si="1490"/>
        <v>0</v>
      </c>
      <c r="AO883" s="54">
        <f t="shared" si="1491"/>
        <v>0</v>
      </c>
      <c r="AP883" s="54">
        <f t="shared" si="1492"/>
        <v>0</v>
      </c>
      <c r="AQ883" s="54" t="e">
        <f t="shared" si="1493"/>
        <v>#DIV/0!</v>
      </c>
      <c r="AR883" s="58">
        <f t="shared" si="1494"/>
        <v>0</v>
      </c>
      <c r="AS883" s="1">
        <f t="shared" si="1495"/>
        <v>0</v>
      </c>
      <c r="AT883" s="1">
        <f t="shared" si="1496"/>
        <v>0</v>
      </c>
      <c r="AU883" s="1">
        <f t="shared" si="1497"/>
        <v>0</v>
      </c>
      <c r="AV883" s="1">
        <f t="shared" si="1498"/>
        <v>0</v>
      </c>
      <c r="AW883" s="1">
        <f t="shared" si="1499"/>
        <v>0</v>
      </c>
      <c r="AX883" s="1">
        <f t="shared" si="1500"/>
        <v>0</v>
      </c>
      <c r="AY883" s="1" t="str">
        <f t="shared" si="1501"/>
        <v/>
      </c>
      <c r="AZ883" s="1" t="b">
        <f t="shared" si="1502"/>
        <v>1</v>
      </c>
      <c r="BA883" s="1" t="str">
        <f t="shared" si="1503"/>
        <v/>
      </c>
      <c r="BB883" s="1" t="str">
        <f t="shared" si="1504"/>
        <v/>
      </c>
    </row>
    <row r="884" spans="1:54" ht="12.75" customHeight="1">
      <c r="A884" s="178"/>
      <c r="B884" s="55">
        <v>15</v>
      </c>
      <c r="C884" s="55">
        <v>15</v>
      </c>
      <c r="D884" s="54" t="e">
        <f>VLOOKUP((B884*10)+1,'Llistat de jugadors'!$AA$3:$AQ$322,17,0)</f>
        <v>#N/A</v>
      </c>
      <c r="E884" s="13"/>
      <c r="F884" s="13"/>
      <c r="G884" s="13"/>
      <c r="H884" s="55">
        <f t="shared" si="1468"/>
        <v>0</v>
      </c>
      <c r="I884" s="54">
        <f t="shared" si="1469"/>
        <v>0</v>
      </c>
      <c r="J884" s="54">
        <f t="shared" si="1470"/>
        <v>0</v>
      </c>
      <c r="K884" s="54">
        <f t="shared" si="1471"/>
        <v>0</v>
      </c>
      <c r="L884" s="54">
        <f t="shared" si="1472"/>
        <v>0</v>
      </c>
      <c r="M884" s="54">
        <f t="shared" si="1473"/>
        <v>0</v>
      </c>
      <c r="N884" s="54">
        <f t="shared" si="1474"/>
        <v>0</v>
      </c>
      <c r="O884" s="54">
        <f t="shared" si="1475"/>
        <v>0</v>
      </c>
      <c r="P884" s="55">
        <v>15</v>
      </c>
      <c r="Q884" s="54" t="e">
        <f t="shared" si="1476"/>
        <v>#N/A</v>
      </c>
      <c r="R884" s="12"/>
      <c r="S884" s="12"/>
      <c r="T884" s="12"/>
      <c r="U884" s="54">
        <f t="shared" si="1477"/>
        <v>0</v>
      </c>
      <c r="V884" s="54">
        <f t="shared" si="1478"/>
        <v>0</v>
      </c>
      <c r="W884" s="54">
        <f t="shared" si="1505"/>
        <v>0</v>
      </c>
      <c r="X884" s="54">
        <f t="shared" si="1506"/>
        <v>0</v>
      </c>
      <c r="Y884" s="54">
        <f t="shared" si="1479"/>
        <v>0</v>
      </c>
      <c r="Z884" s="54">
        <f t="shared" si="1480"/>
        <v>0</v>
      </c>
      <c r="AA884" s="54">
        <f t="shared" si="1481"/>
        <v>0</v>
      </c>
      <c r="AB884" s="54">
        <f t="shared" si="1482"/>
        <v>0</v>
      </c>
      <c r="AC884" s="55">
        <v>15</v>
      </c>
      <c r="AD884" s="54" t="e">
        <f t="shared" si="1483"/>
        <v>#N/A</v>
      </c>
      <c r="AE884" s="12"/>
      <c r="AF884" s="12"/>
      <c r="AG884" s="12"/>
      <c r="AH884" s="54">
        <f t="shared" si="1484"/>
        <v>0</v>
      </c>
      <c r="AI884" s="54">
        <f t="shared" si="1485"/>
        <v>0</v>
      </c>
      <c r="AJ884" s="54">
        <f t="shared" si="1486"/>
        <v>0</v>
      </c>
      <c r="AK884" s="54">
        <f t="shared" si="1487"/>
        <v>0</v>
      </c>
      <c r="AL884" s="54">
        <f t="shared" si="1488"/>
        <v>0</v>
      </c>
      <c r="AM884" s="54">
        <f t="shared" si="1489"/>
        <v>0</v>
      </c>
      <c r="AN884" s="54">
        <f t="shared" si="1490"/>
        <v>0</v>
      </c>
      <c r="AO884" s="54">
        <f t="shared" si="1491"/>
        <v>0</v>
      </c>
      <c r="AP884" s="54">
        <f t="shared" si="1492"/>
        <v>0</v>
      </c>
      <c r="AQ884" s="54" t="e">
        <f t="shared" si="1493"/>
        <v>#DIV/0!</v>
      </c>
      <c r="AR884" s="58">
        <f t="shared" si="1494"/>
        <v>0</v>
      </c>
      <c r="AS884" s="1">
        <f t="shared" si="1495"/>
        <v>0</v>
      </c>
      <c r="AT884" s="1">
        <f t="shared" si="1496"/>
        <v>0</v>
      </c>
      <c r="AU884" s="1">
        <f t="shared" si="1497"/>
        <v>0</v>
      </c>
      <c r="AV884" s="1">
        <f t="shared" si="1498"/>
        <v>0</v>
      </c>
      <c r="AW884" s="1">
        <f t="shared" si="1499"/>
        <v>0</v>
      </c>
      <c r="AX884" s="1">
        <f t="shared" si="1500"/>
        <v>0</v>
      </c>
      <c r="AY884" s="1" t="str">
        <f t="shared" si="1501"/>
        <v/>
      </c>
      <c r="AZ884" s="1" t="b">
        <f t="shared" si="1502"/>
        <v>1</v>
      </c>
      <c r="BA884" s="1" t="str">
        <f t="shared" si="1503"/>
        <v/>
      </c>
      <c r="BB884" s="1" t="str">
        <f t="shared" si="1504"/>
        <v/>
      </c>
    </row>
    <row r="885" spans="1:54" ht="12.75" customHeight="1">
      <c r="A885" s="178"/>
      <c r="B885" s="55">
        <v>16</v>
      </c>
      <c r="C885" s="55">
        <v>16</v>
      </c>
      <c r="D885" s="54" t="e">
        <f>VLOOKUP((B885*10)+1,'Llistat de jugadors'!$AA$3:$AQ$322,17,0)</f>
        <v>#N/A</v>
      </c>
      <c r="E885" s="13"/>
      <c r="F885" s="13"/>
      <c r="G885" s="13"/>
      <c r="H885" s="55">
        <f t="shared" si="1468"/>
        <v>0</v>
      </c>
      <c r="I885" s="54">
        <f t="shared" si="1469"/>
        <v>0</v>
      </c>
      <c r="J885" s="54">
        <f t="shared" si="1470"/>
        <v>0</v>
      </c>
      <c r="K885" s="54">
        <f t="shared" si="1471"/>
        <v>0</v>
      </c>
      <c r="L885" s="54">
        <f t="shared" si="1472"/>
        <v>0</v>
      </c>
      <c r="M885" s="54">
        <f t="shared" si="1473"/>
        <v>0</v>
      </c>
      <c r="N885" s="54">
        <f t="shared" si="1474"/>
        <v>0</v>
      </c>
      <c r="O885" s="54">
        <f t="shared" si="1475"/>
        <v>0</v>
      </c>
      <c r="P885" s="55">
        <v>16</v>
      </c>
      <c r="Q885" s="54" t="e">
        <f t="shared" si="1476"/>
        <v>#N/A</v>
      </c>
      <c r="R885" s="12"/>
      <c r="S885" s="12"/>
      <c r="T885" s="12"/>
      <c r="U885" s="54">
        <f t="shared" si="1477"/>
        <v>0</v>
      </c>
      <c r="V885" s="54">
        <f t="shared" si="1478"/>
        <v>0</v>
      </c>
      <c r="W885" s="54">
        <f t="shared" si="1505"/>
        <v>0</v>
      </c>
      <c r="X885" s="54">
        <f t="shared" si="1506"/>
        <v>0</v>
      </c>
      <c r="Y885" s="54">
        <f t="shared" si="1479"/>
        <v>0</v>
      </c>
      <c r="Z885" s="54">
        <f t="shared" si="1480"/>
        <v>0</v>
      </c>
      <c r="AA885" s="54">
        <f t="shared" si="1481"/>
        <v>0</v>
      </c>
      <c r="AB885" s="54">
        <f t="shared" si="1482"/>
        <v>0</v>
      </c>
      <c r="AC885" s="55">
        <v>16</v>
      </c>
      <c r="AD885" s="54" t="e">
        <f t="shared" si="1483"/>
        <v>#N/A</v>
      </c>
      <c r="AE885" s="12"/>
      <c r="AF885" s="12"/>
      <c r="AG885" s="12"/>
      <c r="AH885" s="54">
        <f t="shared" si="1484"/>
        <v>0</v>
      </c>
      <c r="AI885" s="54">
        <f t="shared" si="1485"/>
        <v>0</v>
      </c>
      <c r="AJ885" s="54">
        <f t="shared" si="1486"/>
        <v>0</v>
      </c>
      <c r="AK885" s="54">
        <f t="shared" si="1487"/>
        <v>0</v>
      </c>
      <c r="AL885" s="54">
        <f t="shared" si="1488"/>
        <v>0</v>
      </c>
      <c r="AM885" s="54">
        <f t="shared" si="1489"/>
        <v>0</v>
      </c>
      <c r="AN885" s="54">
        <f t="shared" si="1490"/>
        <v>0</v>
      </c>
      <c r="AO885" s="54">
        <f t="shared" si="1491"/>
        <v>0</v>
      </c>
      <c r="AP885" s="54">
        <f t="shared" si="1492"/>
        <v>0</v>
      </c>
      <c r="AQ885" s="54" t="e">
        <f t="shared" si="1493"/>
        <v>#DIV/0!</v>
      </c>
      <c r="AR885" s="58">
        <f t="shared" si="1494"/>
        <v>0</v>
      </c>
      <c r="AS885" s="1">
        <f t="shared" si="1495"/>
        <v>0</v>
      </c>
      <c r="AT885" s="1">
        <f t="shared" si="1496"/>
        <v>0</v>
      </c>
      <c r="AU885" s="1">
        <f t="shared" si="1497"/>
        <v>0</v>
      </c>
      <c r="AV885" s="1">
        <f t="shared" si="1498"/>
        <v>0</v>
      </c>
      <c r="AW885" s="1">
        <f t="shared" si="1499"/>
        <v>0</v>
      </c>
      <c r="AX885" s="1">
        <f t="shared" si="1500"/>
        <v>0</v>
      </c>
      <c r="AY885" s="1" t="str">
        <f t="shared" si="1501"/>
        <v/>
      </c>
      <c r="AZ885" s="1" t="b">
        <f t="shared" si="1502"/>
        <v>1</v>
      </c>
      <c r="BA885" s="1" t="str">
        <f t="shared" si="1503"/>
        <v/>
      </c>
      <c r="BB885" s="1" t="str">
        <f t="shared" si="1504"/>
        <v/>
      </c>
    </row>
    <row r="886" spans="1:54" ht="12.75" customHeight="1">
      <c r="A886" s="178"/>
      <c r="B886" s="55">
        <v>17</v>
      </c>
      <c r="C886" s="55">
        <v>17</v>
      </c>
      <c r="D886" s="54" t="e">
        <f>VLOOKUP((B886*10)+1,'Llistat de jugadors'!$AA$3:$AQ$322,17,0)</f>
        <v>#N/A</v>
      </c>
      <c r="E886" s="13"/>
      <c r="F886" s="13"/>
      <c r="G886" s="13"/>
      <c r="H886" s="55">
        <f t="shared" si="1468"/>
        <v>0</v>
      </c>
      <c r="I886" s="54">
        <f t="shared" si="1469"/>
        <v>0</v>
      </c>
      <c r="J886" s="54">
        <f t="shared" si="1470"/>
        <v>0</v>
      </c>
      <c r="K886" s="54">
        <f t="shared" si="1471"/>
        <v>0</v>
      </c>
      <c r="L886" s="54">
        <f t="shared" si="1472"/>
        <v>0</v>
      </c>
      <c r="M886" s="54">
        <f t="shared" si="1473"/>
        <v>0</v>
      </c>
      <c r="N886" s="54">
        <f t="shared" si="1474"/>
        <v>0</v>
      </c>
      <c r="O886" s="54">
        <f t="shared" si="1475"/>
        <v>0</v>
      </c>
      <c r="P886" s="55">
        <v>17</v>
      </c>
      <c r="Q886" s="54" t="e">
        <f t="shared" si="1476"/>
        <v>#N/A</v>
      </c>
      <c r="R886" s="12"/>
      <c r="S886" s="12"/>
      <c r="T886" s="12"/>
      <c r="U886" s="54">
        <f t="shared" si="1477"/>
        <v>0</v>
      </c>
      <c r="V886" s="54">
        <f t="shared" si="1478"/>
        <v>0</v>
      </c>
      <c r="W886" s="54">
        <f t="shared" si="1505"/>
        <v>0</v>
      </c>
      <c r="X886" s="54">
        <f t="shared" si="1506"/>
        <v>0</v>
      </c>
      <c r="Y886" s="54">
        <f t="shared" si="1479"/>
        <v>0</v>
      </c>
      <c r="Z886" s="54">
        <f t="shared" si="1480"/>
        <v>0</v>
      </c>
      <c r="AA886" s="54">
        <f t="shared" si="1481"/>
        <v>0</v>
      </c>
      <c r="AB886" s="54">
        <f t="shared" si="1482"/>
        <v>0</v>
      </c>
      <c r="AC886" s="55">
        <v>17</v>
      </c>
      <c r="AD886" s="54" t="e">
        <f t="shared" si="1483"/>
        <v>#N/A</v>
      </c>
      <c r="AE886" s="12"/>
      <c r="AF886" s="12"/>
      <c r="AG886" s="12"/>
      <c r="AH886" s="54">
        <f t="shared" si="1484"/>
        <v>0</v>
      </c>
      <c r="AI886" s="54">
        <f t="shared" si="1485"/>
        <v>0</v>
      </c>
      <c r="AJ886" s="54">
        <f t="shared" si="1486"/>
        <v>0</v>
      </c>
      <c r="AK886" s="54">
        <f t="shared" si="1487"/>
        <v>0</v>
      </c>
      <c r="AL886" s="54">
        <f t="shared" si="1488"/>
        <v>0</v>
      </c>
      <c r="AM886" s="54">
        <f t="shared" si="1489"/>
        <v>0</v>
      </c>
      <c r="AN886" s="54">
        <f t="shared" si="1490"/>
        <v>0</v>
      </c>
      <c r="AO886" s="54">
        <f t="shared" si="1491"/>
        <v>0</v>
      </c>
      <c r="AP886" s="54">
        <f t="shared" si="1492"/>
        <v>0</v>
      </c>
      <c r="AQ886" s="54" t="e">
        <f t="shared" si="1493"/>
        <v>#DIV/0!</v>
      </c>
      <c r="AR886" s="58">
        <f t="shared" si="1494"/>
        <v>0</v>
      </c>
      <c r="AS886" s="1">
        <f t="shared" si="1495"/>
        <v>0</v>
      </c>
      <c r="AT886" s="1">
        <f t="shared" si="1496"/>
        <v>0</v>
      </c>
      <c r="AU886" s="1">
        <f t="shared" si="1497"/>
        <v>0</v>
      </c>
      <c r="AV886" s="1">
        <f t="shared" si="1498"/>
        <v>0</v>
      </c>
      <c r="AW886" s="1">
        <f t="shared" si="1499"/>
        <v>0</v>
      </c>
      <c r="AX886" s="1">
        <f t="shared" si="1500"/>
        <v>0</v>
      </c>
      <c r="AY886" s="1" t="str">
        <f t="shared" si="1501"/>
        <v/>
      </c>
      <c r="AZ886" s="1" t="b">
        <f t="shared" si="1502"/>
        <v>1</v>
      </c>
      <c r="BA886" s="1" t="str">
        <f t="shared" si="1503"/>
        <v/>
      </c>
      <c r="BB886" s="1" t="str">
        <f t="shared" si="1504"/>
        <v/>
      </c>
    </row>
    <row r="887" spans="1:54" ht="12.75" customHeight="1">
      <c r="A887" s="178"/>
      <c r="B887" s="55">
        <v>18</v>
      </c>
      <c r="C887" s="55">
        <v>18</v>
      </c>
      <c r="D887" s="54" t="e">
        <f>VLOOKUP((B887*10)+1,'Llistat de jugadors'!$AA$3:$AQ$322,17,0)</f>
        <v>#N/A</v>
      </c>
      <c r="E887" s="13"/>
      <c r="F887" s="13"/>
      <c r="G887" s="13"/>
      <c r="H887" s="55">
        <f t="shared" si="1468"/>
        <v>0</v>
      </c>
      <c r="I887" s="54">
        <f t="shared" si="1469"/>
        <v>0</v>
      </c>
      <c r="J887" s="54">
        <f t="shared" si="1470"/>
        <v>0</v>
      </c>
      <c r="K887" s="54">
        <f t="shared" si="1471"/>
        <v>0</v>
      </c>
      <c r="L887" s="54">
        <f t="shared" si="1472"/>
        <v>0</v>
      </c>
      <c r="M887" s="54">
        <f t="shared" si="1473"/>
        <v>0</v>
      </c>
      <c r="N887" s="54">
        <f t="shared" si="1474"/>
        <v>0</v>
      </c>
      <c r="O887" s="54">
        <f t="shared" si="1475"/>
        <v>0</v>
      </c>
      <c r="P887" s="55">
        <v>18</v>
      </c>
      <c r="Q887" s="54" t="e">
        <f t="shared" si="1476"/>
        <v>#N/A</v>
      </c>
      <c r="R887" s="12"/>
      <c r="S887" s="12"/>
      <c r="T887" s="12"/>
      <c r="U887" s="54">
        <f t="shared" si="1477"/>
        <v>0</v>
      </c>
      <c r="V887" s="54">
        <f t="shared" si="1478"/>
        <v>0</v>
      </c>
      <c r="W887" s="54">
        <f t="shared" si="1505"/>
        <v>0</v>
      </c>
      <c r="X887" s="54">
        <f t="shared" si="1506"/>
        <v>0</v>
      </c>
      <c r="Y887" s="54">
        <f t="shared" si="1479"/>
        <v>0</v>
      </c>
      <c r="Z887" s="54">
        <f t="shared" si="1480"/>
        <v>0</v>
      </c>
      <c r="AA887" s="54">
        <f t="shared" si="1481"/>
        <v>0</v>
      </c>
      <c r="AB887" s="54">
        <f t="shared" si="1482"/>
        <v>0</v>
      </c>
      <c r="AC887" s="55">
        <v>18</v>
      </c>
      <c r="AD887" s="54" t="e">
        <f t="shared" si="1483"/>
        <v>#N/A</v>
      </c>
      <c r="AE887" s="12"/>
      <c r="AF887" s="12"/>
      <c r="AG887" s="12"/>
      <c r="AH887" s="54">
        <f t="shared" si="1484"/>
        <v>0</v>
      </c>
      <c r="AI887" s="54">
        <f t="shared" si="1485"/>
        <v>0</v>
      </c>
      <c r="AJ887" s="54">
        <f t="shared" si="1486"/>
        <v>0</v>
      </c>
      <c r="AK887" s="54">
        <f t="shared" si="1487"/>
        <v>0</v>
      </c>
      <c r="AL887" s="54">
        <f t="shared" si="1488"/>
        <v>0</v>
      </c>
      <c r="AM887" s="54">
        <f t="shared" si="1489"/>
        <v>0</v>
      </c>
      <c r="AN887" s="54">
        <f t="shared" si="1490"/>
        <v>0</v>
      </c>
      <c r="AO887" s="54">
        <f t="shared" si="1491"/>
        <v>0</v>
      </c>
      <c r="AP887" s="54">
        <f t="shared" si="1492"/>
        <v>0</v>
      </c>
      <c r="AQ887" s="54" t="e">
        <f t="shared" si="1493"/>
        <v>#DIV/0!</v>
      </c>
      <c r="AR887" s="58">
        <f t="shared" si="1494"/>
        <v>0</v>
      </c>
      <c r="AS887" s="1">
        <f t="shared" si="1495"/>
        <v>0</v>
      </c>
      <c r="AT887" s="1">
        <f t="shared" si="1496"/>
        <v>0</v>
      </c>
      <c r="AU887" s="1">
        <f t="shared" si="1497"/>
        <v>0</v>
      </c>
      <c r="AV887" s="1">
        <f t="shared" si="1498"/>
        <v>0</v>
      </c>
      <c r="AW887" s="1">
        <f t="shared" si="1499"/>
        <v>0</v>
      </c>
      <c r="AX887" s="1">
        <f t="shared" si="1500"/>
        <v>0</v>
      </c>
      <c r="AY887" s="1" t="str">
        <f t="shared" si="1501"/>
        <v/>
      </c>
      <c r="AZ887" s="1" t="b">
        <f t="shared" si="1502"/>
        <v>1</v>
      </c>
      <c r="BA887" s="1" t="str">
        <f t="shared" si="1503"/>
        <v/>
      </c>
      <c r="BB887" s="1" t="str">
        <f t="shared" si="1504"/>
        <v/>
      </c>
    </row>
    <row r="888" spans="1:54" ht="12.75" customHeight="1">
      <c r="A888" s="178"/>
      <c r="B888" s="55">
        <v>19</v>
      </c>
      <c r="C888" s="55">
        <v>1</v>
      </c>
      <c r="D888" s="54" t="e">
        <f>VLOOKUP((B888*10)+1,'Llistat de jugadors'!$AA$3:$AQ$322,17,0)</f>
        <v>#N/A</v>
      </c>
      <c r="E888" s="13"/>
      <c r="F888" s="13"/>
      <c r="G888" s="13"/>
      <c r="H888" s="55">
        <f t="shared" si="1468"/>
        <v>0</v>
      </c>
      <c r="I888" s="54">
        <f t="shared" si="1469"/>
        <v>0</v>
      </c>
      <c r="J888" s="54">
        <f t="shared" si="1470"/>
        <v>0</v>
      </c>
      <c r="K888" s="54">
        <f t="shared" si="1471"/>
        <v>0</v>
      </c>
      <c r="L888" s="54">
        <f t="shared" si="1472"/>
        <v>0</v>
      </c>
      <c r="M888" s="54">
        <f t="shared" si="1473"/>
        <v>0</v>
      </c>
      <c r="N888" s="54">
        <f t="shared" si="1474"/>
        <v>0</v>
      </c>
      <c r="O888" s="54">
        <f t="shared" si="1475"/>
        <v>0</v>
      </c>
      <c r="P888" s="55">
        <v>19</v>
      </c>
      <c r="Q888" s="54" t="e">
        <f t="shared" si="1476"/>
        <v>#N/A</v>
      </c>
      <c r="R888" s="12"/>
      <c r="S888" s="12"/>
      <c r="T888" s="12"/>
      <c r="U888" s="54">
        <f t="shared" si="1477"/>
        <v>0</v>
      </c>
      <c r="V888" s="54">
        <f t="shared" si="1478"/>
        <v>0</v>
      </c>
      <c r="W888" s="54">
        <f t="shared" si="1505"/>
        <v>0</v>
      </c>
      <c r="X888" s="54">
        <f t="shared" si="1506"/>
        <v>0</v>
      </c>
      <c r="Y888" s="54">
        <f t="shared" si="1479"/>
        <v>0</v>
      </c>
      <c r="Z888" s="54">
        <f t="shared" si="1480"/>
        <v>0</v>
      </c>
      <c r="AA888" s="54">
        <f t="shared" si="1481"/>
        <v>0</v>
      </c>
      <c r="AB888" s="54">
        <f t="shared" si="1482"/>
        <v>0</v>
      </c>
      <c r="AC888" s="55">
        <v>19</v>
      </c>
      <c r="AD888" s="54" t="e">
        <f t="shared" si="1483"/>
        <v>#N/A</v>
      </c>
      <c r="AE888" s="12"/>
      <c r="AF888" s="12"/>
      <c r="AG888" s="12"/>
      <c r="AH888" s="54">
        <f t="shared" si="1484"/>
        <v>0</v>
      </c>
      <c r="AI888" s="54">
        <f t="shared" si="1485"/>
        <v>0</v>
      </c>
      <c r="AJ888" s="54">
        <f t="shared" si="1486"/>
        <v>0</v>
      </c>
      <c r="AK888" s="54">
        <f t="shared" si="1487"/>
        <v>0</v>
      </c>
      <c r="AL888" s="54">
        <f t="shared" si="1488"/>
        <v>0</v>
      </c>
      <c r="AM888" s="54">
        <f t="shared" si="1489"/>
        <v>0</v>
      </c>
      <c r="AN888" s="54">
        <f t="shared" si="1490"/>
        <v>0</v>
      </c>
      <c r="AO888" s="54">
        <f t="shared" si="1491"/>
        <v>0</v>
      </c>
      <c r="AP888" s="54">
        <f t="shared" si="1492"/>
        <v>0</v>
      </c>
      <c r="AQ888" s="54" t="e">
        <f t="shared" si="1493"/>
        <v>#DIV/0!</v>
      </c>
      <c r="AR888" s="58">
        <f t="shared" si="1494"/>
        <v>0</v>
      </c>
      <c r="AS888" s="1">
        <f t="shared" si="1495"/>
        <v>0</v>
      </c>
      <c r="AT888" s="1">
        <f t="shared" si="1496"/>
        <v>0</v>
      </c>
      <c r="AU888" s="1">
        <f t="shared" si="1497"/>
        <v>0</v>
      </c>
      <c r="AV888" s="1">
        <f t="shared" si="1498"/>
        <v>0</v>
      </c>
      <c r="AW888" s="1">
        <f t="shared" si="1499"/>
        <v>0</v>
      </c>
      <c r="AX888" s="1">
        <f t="shared" si="1500"/>
        <v>0</v>
      </c>
      <c r="AY888" s="1" t="str">
        <f t="shared" si="1501"/>
        <v/>
      </c>
      <c r="AZ888" s="1" t="b">
        <f t="shared" si="1502"/>
        <v>1</v>
      </c>
      <c r="BA888" s="1" t="str">
        <f t="shared" si="1503"/>
        <v/>
      </c>
      <c r="BB888" s="1" t="str">
        <f t="shared" si="1504"/>
        <v/>
      </c>
    </row>
    <row r="889" spans="1:54">
      <c r="A889" s="178"/>
      <c r="B889" s="55">
        <v>20</v>
      </c>
      <c r="C889" s="55">
        <v>2</v>
      </c>
      <c r="D889" s="54" t="e">
        <f>VLOOKUP((B889*10)+1,'Llistat de jugadors'!$AA$3:$AQ$322,17,0)</f>
        <v>#N/A</v>
      </c>
      <c r="E889" s="13"/>
      <c r="F889" s="13"/>
      <c r="G889" s="13"/>
      <c r="H889" s="55">
        <f t="shared" si="1468"/>
        <v>0</v>
      </c>
      <c r="I889" s="54">
        <f t="shared" si="1469"/>
        <v>0</v>
      </c>
      <c r="J889" s="54">
        <f t="shared" si="1470"/>
        <v>0</v>
      </c>
      <c r="K889" s="54">
        <f t="shared" si="1471"/>
        <v>0</v>
      </c>
      <c r="L889" s="54">
        <f t="shared" si="1472"/>
        <v>0</v>
      </c>
      <c r="M889" s="54">
        <f t="shared" si="1473"/>
        <v>0</v>
      </c>
      <c r="N889" s="54">
        <f t="shared" si="1474"/>
        <v>0</v>
      </c>
      <c r="O889" s="54">
        <f t="shared" si="1475"/>
        <v>0</v>
      </c>
      <c r="P889" s="55">
        <v>20</v>
      </c>
      <c r="Q889" s="54" t="e">
        <f t="shared" si="1476"/>
        <v>#N/A</v>
      </c>
      <c r="R889" s="12"/>
      <c r="S889" s="12"/>
      <c r="T889" s="12"/>
      <c r="U889" s="54">
        <f t="shared" si="1477"/>
        <v>0</v>
      </c>
      <c r="V889" s="54">
        <f t="shared" si="1478"/>
        <v>0</v>
      </c>
      <c r="W889" s="54">
        <f t="shared" si="1505"/>
        <v>0</v>
      </c>
      <c r="X889" s="54">
        <f t="shared" si="1506"/>
        <v>0</v>
      </c>
      <c r="Y889" s="54">
        <f t="shared" si="1479"/>
        <v>0</v>
      </c>
      <c r="Z889" s="54">
        <f t="shared" si="1480"/>
        <v>0</v>
      </c>
      <c r="AA889" s="54">
        <f t="shared" si="1481"/>
        <v>0</v>
      </c>
      <c r="AB889" s="54">
        <f t="shared" si="1482"/>
        <v>0</v>
      </c>
      <c r="AC889" s="55">
        <v>20</v>
      </c>
      <c r="AD889" s="54" t="e">
        <f t="shared" si="1483"/>
        <v>#N/A</v>
      </c>
      <c r="AE889" s="12"/>
      <c r="AF889" s="12"/>
      <c r="AG889" s="12"/>
      <c r="AH889" s="54">
        <f t="shared" si="1484"/>
        <v>0</v>
      </c>
      <c r="AI889" s="54">
        <f t="shared" si="1485"/>
        <v>0</v>
      </c>
      <c r="AJ889" s="54">
        <f t="shared" si="1486"/>
        <v>0</v>
      </c>
      <c r="AK889" s="54">
        <f t="shared" si="1487"/>
        <v>0</v>
      </c>
      <c r="AL889" s="54">
        <f t="shared" si="1488"/>
        <v>0</v>
      </c>
      <c r="AM889" s="54">
        <f t="shared" si="1489"/>
        <v>0</v>
      </c>
      <c r="AN889" s="54">
        <f t="shared" si="1490"/>
        <v>0</v>
      </c>
      <c r="AO889" s="54">
        <f t="shared" si="1491"/>
        <v>0</v>
      </c>
      <c r="AP889" s="54">
        <f t="shared" si="1492"/>
        <v>0</v>
      </c>
      <c r="AQ889" s="54" t="e">
        <f t="shared" si="1493"/>
        <v>#DIV/0!</v>
      </c>
      <c r="AR889" s="58">
        <f t="shared" si="1494"/>
        <v>0</v>
      </c>
      <c r="AS889" s="1">
        <f t="shared" si="1495"/>
        <v>0</v>
      </c>
      <c r="AT889" s="1">
        <f t="shared" si="1496"/>
        <v>0</v>
      </c>
      <c r="AU889" s="1">
        <f t="shared" si="1497"/>
        <v>0</v>
      </c>
      <c r="AV889" s="1">
        <f t="shared" si="1498"/>
        <v>0</v>
      </c>
      <c r="AW889" s="1">
        <f t="shared" si="1499"/>
        <v>0</v>
      </c>
      <c r="AX889" s="1">
        <f t="shared" si="1500"/>
        <v>0</v>
      </c>
      <c r="AY889" s="1" t="str">
        <f t="shared" si="1501"/>
        <v/>
      </c>
      <c r="AZ889" s="1" t="b">
        <f t="shared" si="1502"/>
        <v>1</v>
      </c>
      <c r="BA889" s="1" t="str">
        <f t="shared" si="1503"/>
        <v/>
      </c>
      <c r="BB889" s="1" t="str">
        <f t="shared" si="1504"/>
        <v/>
      </c>
    </row>
    <row r="890" spans="1:54">
      <c r="A890" s="178"/>
      <c r="B890" s="55">
        <v>21</v>
      </c>
      <c r="C890" s="55">
        <v>3</v>
      </c>
      <c r="D890" s="54" t="e">
        <f>VLOOKUP((B890*10)+1,'Llistat de jugadors'!$AA$3:$AQ$322,17,0)</f>
        <v>#N/A</v>
      </c>
      <c r="E890" s="13"/>
      <c r="F890" s="13"/>
      <c r="G890" s="13"/>
      <c r="H890" s="55">
        <f t="shared" si="1468"/>
        <v>0</v>
      </c>
      <c r="I890" s="54">
        <f t="shared" si="1469"/>
        <v>0</v>
      </c>
      <c r="J890" s="54">
        <f t="shared" si="1470"/>
        <v>0</v>
      </c>
      <c r="K890" s="54">
        <f t="shared" si="1471"/>
        <v>0</v>
      </c>
      <c r="L890" s="54">
        <f t="shared" si="1472"/>
        <v>0</v>
      </c>
      <c r="M890" s="54">
        <f t="shared" si="1473"/>
        <v>0</v>
      </c>
      <c r="N890" s="54">
        <f t="shared" si="1474"/>
        <v>0</v>
      </c>
      <c r="O890" s="54">
        <f t="shared" si="1475"/>
        <v>0</v>
      </c>
      <c r="P890" s="55">
        <v>21</v>
      </c>
      <c r="Q890" s="54" t="e">
        <f t="shared" si="1476"/>
        <v>#N/A</v>
      </c>
      <c r="R890" s="12"/>
      <c r="S890" s="12"/>
      <c r="T890" s="12"/>
      <c r="U890" s="54">
        <f t="shared" si="1477"/>
        <v>0</v>
      </c>
      <c r="V890" s="54">
        <f t="shared" si="1478"/>
        <v>0</v>
      </c>
      <c r="W890" s="54">
        <f t="shared" si="1505"/>
        <v>0</v>
      </c>
      <c r="X890" s="54">
        <f t="shared" si="1506"/>
        <v>0</v>
      </c>
      <c r="Y890" s="54">
        <f t="shared" si="1479"/>
        <v>0</v>
      </c>
      <c r="Z890" s="54">
        <f t="shared" si="1480"/>
        <v>0</v>
      </c>
      <c r="AA890" s="54">
        <f t="shared" si="1481"/>
        <v>0</v>
      </c>
      <c r="AB890" s="54">
        <f t="shared" si="1482"/>
        <v>0</v>
      </c>
      <c r="AC890" s="55">
        <v>21</v>
      </c>
      <c r="AD890" s="54" t="e">
        <f t="shared" si="1483"/>
        <v>#N/A</v>
      </c>
      <c r="AE890" s="12"/>
      <c r="AF890" s="12"/>
      <c r="AG890" s="12"/>
      <c r="AH890" s="54">
        <f t="shared" si="1484"/>
        <v>0</v>
      </c>
      <c r="AI890" s="54">
        <f t="shared" si="1485"/>
        <v>0</v>
      </c>
      <c r="AJ890" s="54">
        <f t="shared" si="1486"/>
        <v>0</v>
      </c>
      <c r="AK890" s="54">
        <f t="shared" si="1487"/>
        <v>0</v>
      </c>
      <c r="AL890" s="54">
        <f t="shared" si="1488"/>
        <v>0</v>
      </c>
      <c r="AM890" s="54">
        <f t="shared" si="1489"/>
        <v>0</v>
      </c>
      <c r="AN890" s="54">
        <f t="shared" si="1490"/>
        <v>0</v>
      </c>
      <c r="AO890" s="54">
        <f t="shared" si="1491"/>
        <v>0</v>
      </c>
      <c r="AP890" s="54">
        <f t="shared" si="1492"/>
        <v>0</v>
      </c>
      <c r="AQ890" s="54" t="e">
        <f t="shared" si="1493"/>
        <v>#DIV/0!</v>
      </c>
      <c r="AR890" s="58">
        <f t="shared" si="1494"/>
        <v>0</v>
      </c>
      <c r="AS890" s="1">
        <f t="shared" si="1495"/>
        <v>0</v>
      </c>
      <c r="AT890" s="1">
        <f t="shared" si="1496"/>
        <v>0</v>
      </c>
      <c r="AU890" s="1">
        <f t="shared" si="1497"/>
        <v>0</v>
      </c>
      <c r="AV890" s="1">
        <f t="shared" si="1498"/>
        <v>0</v>
      </c>
      <c r="AW890" s="1">
        <f t="shared" si="1499"/>
        <v>0</v>
      </c>
      <c r="AX890" s="1">
        <f t="shared" si="1500"/>
        <v>0</v>
      </c>
      <c r="AY890" s="1" t="str">
        <f t="shared" si="1501"/>
        <v/>
      </c>
      <c r="AZ890" s="1" t="b">
        <f t="shared" si="1502"/>
        <v>1</v>
      </c>
      <c r="BA890" s="1" t="str">
        <f t="shared" si="1503"/>
        <v/>
      </c>
      <c r="BB890" s="1" t="str">
        <f t="shared" si="1504"/>
        <v/>
      </c>
    </row>
    <row r="891" spans="1:54">
      <c r="A891" s="178"/>
      <c r="B891" s="55">
        <v>22</v>
      </c>
      <c r="C891" s="55">
        <v>4</v>
      </c>
      <c r="D891" s="54" t="e">
        <f>VLOOKUP((B891*10)+1,'Llistat de jugadors'!$AA$3:$AQ$322,17,0)</f>
        <v>#N/A</v>
      </c>
      <c r="E891" s="13"/>
      <c r="F891" s="13"/>
      <c r="G891" s="13"/>
      <c r="H891" s="55">
        <f t="shared" si="1468"/>
        <v>0</v>
      </c>
      <c r="I891" s="54">
        <f t="shared" si="1469"/>
        <v>0</v>
      </c>
      <c r="J891" s="54">
        <f t="shared" si="1470"/>
        <v>0</v>
      </c>
      <c r="K891" s="54">
        <f t="shared" si="1471"/>
        <v>0</v>
      </c>
      <c r="L891" s="54">
        <f t="shared" si="1472"/>
        <v>0</v>
      </c>
      <c r="M891" s="54">
        <f t="shared" si="1473"/>
        <v>0</v>
      </c>
      <c r="N891" s="54">
        <f t="shared" si="1474"/>
        <v>0</v>
      </c>
      <c r="O891" s="54">
        <f t="shared" si="1475"/>
        <v>0</v>
      </c>
      <c r="P891" s="55">
        <v>22</v>
      </c>
      <c r="Q891" s="54" t="e">
        <f t="shared" si="1476"/>
        <v>#N/A</v>
      </c>
      <c r="R891" s="12"/>
      <c r="S891" s="12"/>
      <c r="T891" s="12"/>
      <c r="U891" s="54">
        <f t="shared" si="1477"/>
        <v>0</v>
      </c>
      <c r="V891" s="54">
        <f t="shared" si="1478"/>
        <v>0</v>
      </c>
      <c r="W891" s="54">
        <f t="shared" si="1505"/>
        <v>0</v>
      </c>
      <c r="X891" s="54">
        <f t="shared" si="1506"/>
        <v>0</v>
      </c>
      <c r="Y891" s="54">
        <f t="shared" si="1479"/>
        <v>0</v>
      </c>
      <c r="Z891" s="54">
        <f t="shared" si="1480"/>
        <v>0</v>
      </c>
      <c r="AA891" s="54">
        <f t="shared" si="1481"/>
        <v>0</v>
      </c>
      <c r="AB891" s="54">
        <f t="shared" si="1482"/>
        <v>0</v>
      </c>
      <c r="AC891" s="55">
        <v>22</v>
      </c>
      <c r="AD891" s="54" t="e">
        <f t="shared" si="1483"/>
        <v>#N/A</v>
      </c>
      <c r="AE891" s="12"/>
      <c r="AF891" s="12"/>
      <c r="AG891" s="12"/>
      <c r="AH891" s="54">
        <f t="shared" si="1484"/>
        <v>0</v>
      </c>
      <c r="AI891" s="54">
        <f t="shared" si="1485"/>
        <v>0</v>
      </c>
      <c r="AJ891" s="54">
        <f t="shared" si="1486"/>
        <v>0</v>
      </c>
      <c r="AK891" s="54">
        <f t="shared" si="1487"/>
        <v>0</v>
      </c>
      <c r="AL891" s="54">
        <f t="shared" si="1488"/>
        <v>0</v>
      </c>
      <c r="AM891" s="54">
        <f t="shared" si="1489"/>
        <v>0</v>
      </c>
      <c r="AN891" s="54">
        <f t="shared" si="1490"/>
        <v>0</v>
      </c>
      <c r="AO891" s="54">
        <f t="shared" si="1491"/>
        <v>0</v>
      </c>
      <c r="AP891" s="54">
        <f t="shared" si="1492"/>
        <v>0</v>
      </c>
      <c r="AQ891" s="54" t="e">
        <f t="shared" si="1493"/>
        <v>#DIV/0!</v>
      </c>
      <c r="AR891" s="58">
        <f t="shared" si="1494"/>
        <v>0</v>
      </c>
      <c r="AS891" s="1">
        <f t="shared" si="1495"/>
        <v>0</v>
      </c>
      <c r="AT891" s="1">
        <f t="shared" si="1496"/>
        <v>0</v>
      </c>
      <c r="AU891" s="1">
        <f t="shared" si="1497"/>
        <v>0</v>
      </c>
      <c r="AV891" s="1">
        <f t="shared" si="1498"/>
        <v>0</v>
      </c>
      <c r="AW891" s="1">
        <f t="shared" si="1499"/>
        <v>0</v>
      </c>
      <c r="AX891" s="1">
        <f t="shared" si="1500"/>
        <v>0</v>
      </c>
      <c r="AY891" s="1" t="str">
        <f t="shared" si="1501"/>
        <v/>
      </c>
      <c r="AZ891" s="1" t="b">
        <f t="shared" si="1502"/>
        <v>1</v>
      </c>
      <c r="BA891" s="1" t="str">
        <f t="shared" si="1503"/>
        <v/>
      </c>
      <c r="BB891" s="1" t="str">
        <f t="shared" si="1504"/>
        <v/>
      </c>
    </row>
    <row r="892" spans="1:54">
      <c r="A892" s="178"/>
      <c r="B892" s="55">
        <v>23</v>
      </c>
      <c r="C892" s="55">
        <v>5</v>
      </c>
      <c r="D892" s="54" t="e">
        <f>VLOOKUP((B892*10)+1,'Llistat de jugadors'!$AA$3:$AQ$322,17,0)</f>
        <v>#N/A</v>
      </c>
      <c r="E892" s="13"/>
      <c r="F892" s="13"/>
      <c r="G892" s="13"/>
      <c r="H892" s="55">
        <f t="shared" si="1468"/>
        <v>0</v>
      </c>
      <c r="I892" s="54">
        <f t="shared" si="1469"/>
        <v>0</v>
      </c>
      <c r="J892" s="54">
        <f t="shared" si="1470"/>
        <v>0</v>
      </c>
      <c r="K892" s="54">
        <f t="shared" si="1471"/>
        <v>0</v>
      </c>
      <c r="L892" s="54">
        <f t="shared" si="1472"/>
        <v>0</v>
      </c>
      <c r="M892" s="54">
        <f t="shared" si="1473"/>
        <v>0</v>
      </c>
      <c r="N892" s="54">
        <f t="shared" si="1474"/>
        <v>0</v>
      </c>
      <c r="O892" s="54">
        <f t="shared" si="1475"/>
        <v>0</v>
      </c>
      <c r="P892" s="55">
        <v>23</v>
      </c>
      <c r="Q892" s="54" t="e">
        <f t="shared" si="1476"/>
        <v>#N/A</v>
      </c>
      <c r="R892" s="12"/>
      <c r="S892" s="12"/>
      <c r="T892" s="12"/>
      <c r="U892" s="54">
        <f t="shared" si="1477"/>
        <v>0</v>
      </c>
      <c r="V892" s="54">
        <f t="shared" si="1478"/>
        <v>0</v>
      </c>
      <c r="W892" s="54">
        <f t="shared" si="1505"/>
        <v>0</v>
      </c>
      <c r="X892" s="54">
        <f t="shared" si="1506"/>
        <v>0</v>
      </c>
      <c r="Y892" s="54">
        <f t="shared" si="1479"/>
        <v>0</v>
      </c>
      <c r="Z892" s="54">
        <f t="shared" si="1480"/>
        <v>0</v>
      </c>
      <c r="AA892" s="54">
        <f t="shared" si="1481"/>
        <v>0</v>
      </c>
      <c r="AB892" s="54">
        <f t="shared" si="1482"/>
        <v>0</v>
      </c>
      <c r="AC892" s="55">
        <v>23</v>
      </c>
      <c r="AD892" s="54" t="e">
        <f t="shared" si="1483"/>
        <v>#N/A</v>
      </c>
      <c r="AE892" s="12"/>
      <c r="AF892" s="12"/>
      <c r="AG892" s="12"/>
      <c r="AH892" s="54">
        <f t="shared" si="1484"/>
        <v>0</v>
      </c>
      <c r="AI892" s="54">
        <f t="shared" si="1485"/>
        <v>0</v>
      </c>
      <c r="AJ892" s="54">
        <f t="shared" si="1486"/>
        <v>0</v>
      </c>
      <c r="AK892" s="54">
        <f t="shared" si="1487"/>
        <v>0</v>
      </c>
      <c r="AL892" s="54">
        <f t="shared" si="1488"/>
        <v>0</v>
      </c>
      <c r="AM892" s="54">
        <f t="shared" si="1489"/>
        <v>0</v>
      </c>
      <c r="AN892" s="54">
        <f t="shared" si="1490"/>
        <v>0</v>
      </c>
      <c r="AO892" s="54">
        <f t="shared" si="1491"/>
        <v>0</v>
      </c>
      <c r="AP892" s="54">
        <f t="shared" si="1492"/>
        <v>0</v>
      </c>
      <c r="AQ892" s="54" t="e">
        <f t="shared" si="1493"/>
        <v>#DIV/0!</v>
      </c>
      <c r="AR892" s="58">
        <f t="shared" si="1494"/>
        <v>0</v>
      </c>
      <c r="AS892" s="1">
        <f t="shared" si="1495"/>
        <v>0</v>
      </c>
      <c r="AT892" s="1">
        <f t="shared" si="1496"/>
        <v>0</v>
      </c>
      <c r="AU892" s="1">
        <f t="shared" si="1497"/>
        <v>0</v>
      </c>
      <c r="AV892" s="1">
        <f t="shared" si="1498"/>
        <v>0</v>
      </c>
      <c r="AW892" s="1">
        <f t="shared" si="1499"/>
        <v>0</v>
      </c>
      <c r="AX892" s="1">
        <f t="shared" si="1500"/>
        <v>0</v>
      </c>
      <c r="AY892" s="1" t="str">
        <f t="shared" si="1501"/>
        <v/>
      </c>
      <c r="AZ892" s="1" t="b">
        <f t="shared" si="1502"/>
        <v>1</v>
      </c>
      <c r="BA892" s="1" t="str">
        <f t="shared" si="1503"/>
        <v/>
      </c>
      <c r="BB892" s="1" t="str">
        <f t="shared" si="1504"/>
        <v/>
      </c>
    </row>
    <row r="893" spans="1:54">
      <c r="A893" s="178"/>
      <c r="B893" s="55">
        <v>24</v>
      </c>
      <c r="C893" s="55">
        <v>6</v>
      </c>
      <c r="D893" s="54" t="e">
        <f>VLOOKUP((B893*10)+1,'Llistat de jugadors'!$AA$3:$AQ$322,17,0)</f>
        <v>#N/A</v>
      </c>
      <c r="E893" s="13"/>
      <c r="F893" s="13"/>
      <c r="G893" s="13"/>
      <c r="H893" s="55">
        <f t="shared" si="1468"/>
        <v>0</v>
      </c>
      <c r="I893" s="54">
        <f t="shared" si="1469"/>
        <v>0</v>
      </c>
      <c r="J893" s="54">
        <f t="shared" si="1470"/>
        <v>0</v>
      </c>
      <c r="K893" s="54">
        <f t="shared" si="1471"/>
        <v>0</v>
      </c>
      <c r="L893" s="54">
        <f t="shared" si="1472"/>
        <v>0</v>
      </c>
      <c r="M893" s="54">
        <f t="shared" si="1473"/>
        <v>0</v>
      </c>
      <c r="N893" s="54">
        <f t="shared" si="1474"/>
        <v>0</v>
      </c>
      <c r="O893" s="54">
        <f t="shared" si="1475"/>
        <v>0</v>
      </c>
      <c r="P893" s="55">
        <v>24</v>
      </c>
      <c r="Q893" s="54" t="e">
        <f t="shared" si="1476"/>
        <v>#N/A</v>
      </c>
      <c r="R893" s="12"/>
      <c r="S893" s="12"/>
      <c r="T893" s="12"/>
      <c r="U893" s="54">
        <f t="shared" si="1477"/>
        <v>0</v>
      </c>
      <c r="V893" s="54">
        <f t="shared" si="1478"/>
        <v>0</v>
      </c>
      <c r="W893" s="54">
        <f t="shared" si="1505"/>
        <v>0</v>
      </c>
      <c r="X893" s="54">
        <f t="shared" si="1506"/>
        <v>0</v>
      </c>
      <c r="Y893" s="54">
        <f t="shared" si="1479"/>
        <v>0</v>
      </c>
      <c r="Z893" s="54">
        <f t="shared" si="1480"/>
        <v>0</v>
      </c>
      <c r="AA893" s="54">
        <f t="shared" si="1481"/>
        <v>0</v>
      </c>
      <c r="AB893" s="54">
        <f t="shared" si="1482"/>
        <v>0</v>
      </c>
      <c r="AC893" s="55">
        <v>24</v>
      </c>
      <c r="AD893" s="54" t="e">
        <f t="shared" si="1483"/>
        <v>#N/A</v>
      </c>
      <c r="AE893" s="12"/>
      <c r="AF893" s="12"/>
      <c r="AG893" s="12"/>
      <c r="AH893" s="54">
        <f t="shared" si="1484"/>
        <v>0</v>
      </c>
      <c r="AI893" s="54">
        <f t="shared" si="1485"/>
        <v>0</v>
      </c>
      <c r="AJ893" s="54">
        <f t="shared" si="1486"/>
        <v>0</v>
      </c>
      <c r="AK893" s="54">
        <f t="shared" si="1487"/>
        <v>0</v>
      </c>
      <c r="AL893" s="54">
        <f t="shared" si="1488"/>
        <v>0</v>
      </c>
      <c r="AM893" s="54">
        <f t="shared" si="1489"/>
        <v>0</v>
      </c>
      <c r="AN893" s="54">
        <f t="shared" si="1490"/>
        <v>0</v>
      </c>
      <c r="AO893" s="54">
        <f t="shared" si="1491"/>
        <v>0</v>
      </c>
      <c r="AP893" s="54">
        <f t="shared" si="1492"/>
        <v>0</v>
      </c>
      <c r="AQ893" s="54" t="e">
        <f t="shared" si="1493"/>
        <v>#DIV/0!</v>
      </c>
      <c r="AR893" s="58">
        <f t="shared" si="1494"/>
        <v>0</v>
      </c>
      <c r="AS893" s="1">
        <f t="shared" si="1495"/>
        <v>0</v>
      </c>
      <c r="AT893" s="1">
        <f t="shared" si="1496"/>
        <v>0</v>
      </c>
      <c r="AU893" s="1">
        <f t="shared" si="1497"/>
        <v>0</v>
      </c>
      <c r="AV893" s="1">
        <f t="shared" si="1498"/>
        <v>0</v>
      </c>
      <c r="AW893" s="1">
        <f t="shared" si="1499"/>
        <v>0</v>
      </c>
      <c r="AX893" s="1">
        <f t="shared" si="1500"/>
        <v>0</v>
      </c>
      <c r="AY893" s="1" t="str">
        <f t="shared" si="1501"/>
        <v/>
      </c>
      <c r="AZ893" s="1" t="b">
        <f t="shared" si="1502"/>
        <v>1</v>
      </c>
      <c r="BA893" s="1" t="str">
        <f t="shared" si="1503"/>
        <v/>
      </c>
      <c r="BB893" s="1" t="str">
        <f t="shared" si="1504"/>
        <v/>
      </c>
    </row>
    <row r="894" spans="1:54">
      <c r="A894" s="178"/>
      <c r="B894" s="55">
        <v>25</v>
      </c>
      <c r="C894" s="55">
        <v>7</v>
      </c>
      <c r="D894" s="54" t="e">
        <f>VLOOKUP((B894*10)+1,'Llistat de jugadors'!$AA$3:$AQ$322,17,0)</f>
        <v>#N/A</v>
      </c>
      <c r="E894" s="13"/>
      <c r="F894" s="13"/>
      <c r="G894" s="13"/>
      <c r="H894" s="55">
        <f t="shared" si="1468"/>
        <v>0</v>
      </c>
      <c r="I894" s="54">
        <f t="shared" si="1469"/>
        <v>0</v>
      </c>
      <c r="J894" s="54">
        <f t="shared" si="1470"/>
        <v>0</v>
      </c>
      <c r="K894" s="54">
        <f t="shared" si="1471"/>
        <v>0</v>
      </c>
      <c r="L894" s="54">
        <f t="shared" si="1472"/>
        <v>0</v>
      </c>
      <c r="M894" s="54">
        <f t="shared" si="1473"/>
        <v>0</v>
      </c>
      <c r="N894" s="54">
        <f t="shared" si="1474"/>
        <v>0</v>
      </c>
      <c r="O894" s="54">
        <f t="shared" si="1475"/>
        <v>0</v>
      </c>
      <c r="P894" s="55">
        <v>25</v>
      </c>
      <c r="Q894" s="54" t="e">
        <f t="shared" si="1476"/>
        <v>#N/A</v>
      </c>
      <c r="R894" s="12"/>
      <c r="S894" s="12"/>
      <c r="T894" s="12"/>
      <c r="U894" s="54">
        <f t="shared" si="1477"/>
        <v>0</v>
      </c>
      <c r="V894" s="54">
        <f t="shared" si="1478"/>
        <v>0</v>
      </c>
      <c r="W894" s="54">
        <f t="shared" si="1505"/>
        <v>0</v>
      </c>
      <c r="X894" s="54">
        <f t="shared" si="1506"/>
        <v>0</v>
      </c>
      <c r="Y894" s="54">
        <f t="shared" si="1479"/>
        <v>0</v>
      </c>
      <c r="Z894" s="54">
        <f t="shared" si="1480"/>
        <v>0</v>
      </c>
      <c r="AA894" s="54">
        <f t="shared" si="1481"/>
        <v>0</v>
      </c>
      <c r="AB894" s="54">
        <f t="shared" si="1482"/>
        <v>0</v>
      </c>
      <c r="AC894" s="55">
        <v>25</v>
      </c>
      <c r="AD894" s="54" t="e">
        <f t="shared" si="1483"/>
        <v>#N/A</v>
      </c>
      <c r="AE894" s="12"/>
      <c r="AF894" s="12"/>
      <c r="AG894" s="12"/>
      <c r="AH894" s="54">
        <f t="shared" si="1484"/>
        <v>0</v>
      </c>
      <c r="AI894" s="54">
        <f t="shared" si="1485"/>
        <v>0</v>
      </c>
      <c r="AJ894" s="54">
        <f t="shared" si="1486"/>
        <v>0</v>
      </c>
      <c r="AK894" s="54">
        <f t="shared" si="1487"/>
        <v>0</v>
      </c>
      <c r="AL894" s="54">
        <f t="shared" si="1488"/>
        <v>0</v>
      </c>
      <c r="AM894" s="54">
        <f t="shared" si="1489"/>
        <v>0</v>
      </c>
      <c r="AN894" s="54">
        <f t="shared" si="1490"/>
        <v>0</v>
      </c>
      <c r="AO894" s="54">
        <f t="shared" si="1491"/>
        <v>0</v>
      </c>
      <c r="AP894" s="54">
        <f t="shared" si="1492"/>
        <v>0</v>
      </c>
      <c r="AQ894" s="54" t="e">
        <f t="shared" si="1493"/>
        <v>#DIV/0!</v>
      </c>
      <c r="AR894" s="58">
        <f t="shared" si="1494"/>
        <v>0</v>
      </c>
      <c r="AS894" s="1">
        <f t="shared" si="1495"/>
        <v>0</v>
      </c>
      <c r="AT894" s="1">
        <f t="shared" si="1496"/>
        <v>0</v>
      </c>
      <c r="AU894" s="1">
        <f t="shared" si="1497"/>
        <v>0</v>
      </c>
      <c r="AV894" s="1">
        <f t="shared" si="1498"/>
        <v>0</v>
      </c>
      <c r="AW894" s="1">
        <f t="shared" si="1499"/>
        <v>0</v>
      </c>
      <c r="AX894" s="1">
        <f t="shared" si="1500"/>
        <v>0</v>
      </c>
      <c r="AY894" s="1" t="str">
        <f t="shared" si="1501"/>
        <v/>
      </c>
      <c r="AZ894" s="1" t="b">
        <f t="shared" si="1502"/>
        <v>1</v>
      </c>
      <c r="BA894" s="1" t="str">
        <f t="shared" si="1503"/>
        <v/>
      </c>
      <c r="BB894" s="1" t="str">
        <f t="shared" si="1504"/>
        <v/>
      </c>
    </row>
    <row r="895" spans="1:54">
      <c r="A895" s="178"/>
      <c r="B895" s="55">
        <v>26</v>
      </c>
      <c r="C895" s="55">
        <v>8</v>
      </c>
      <c r="D895" s="54" t="e">
        <f>VLOOKUP((B895*10)+1,'Llistat de jugadors'!$AA$3:$AQ$322,17,0)</f>
        <v>#N/A</v>
      </c>
      <c r="E895" s="13"/>
      <c r="F895" s="13"/>
      <c r="G895" s="13"/>
      <c r="H895" s="55">
        <f t="shared" si="1468"/>
        <v>0</v>
      </c>
      <c r="I895" s="54">
        <f t="shared" si="1469"/>
        <v>0</v>
      </c>
      <c r="J895" s="54">
        <f t="shared" si="1470"/>
        <v>0</v>
      </c>
      <c r="K895" s="54">
        <f t="shared" si="1471"/>
        <v>0</v>
      </c>
      <c r="L895" s="54">
        <f t="shared" si="1472"/>
        <v>0</v>
      </c>
      <c r="M895" s="54">
        <f t="shared" si="1473"/>
        <v>0</v>
      </c>
      <c r="N895" s="54">
        <f t="shared" si="1474"/>
        <v>0</v>
      </c>
      <c r="O895" s="54">
        <f t="shared" si="1475"/>
        <v>0</v>
      </c>
      <c r="P895" s="55">
        <v>26</v>
      </c>
      <c r="Q895" s="54" t="e">
        <f t="shared" si="1476"/>
        <v>#N/A</v>
      </c>
      <c r="R895" s="12"/>
      <c r="S895" s="12"/>
      <c r="T895" s="12"/>
      <c r="U895" s="54">
        <f t="shared" si="1477"/>
        <v>0</v>
      </c>
      <c r="V895" s="54">
        <f t="shared" si="1478"/>
        <v>0</v>
      </c>
      <c r="W895" s="54">
        <f t="shared" si="1505"/>
        <v>0</v>
      </c>
      <c r="X895" s="54">
        <f t="shared" si="1506"/>
        <v>0</v>
      </c>
      <c r="Y895" s="54">
        <f t="shared" si="1479"/>
        <v>0</v>
      </c>
      <c r="Z895" s="54">
        <f t="shared" si="1480"/>
        <v>0</v>
      </c>
      <c r="AA895" s="54">
        <f t="shared" si="1481"/>
        <v>0</v>
      </c>
      <c r="AB895" s="54">
        <f t="shared" si="1482"/>
        <v>0</v>
      </c>
      <c r="AC895" s="55">
        <v>26</v>
      </c>
      <c r="AD895" s="54" t="e">
        <f t="shared" si="1483"/>
        <v>#N/A</v>
      </c>
      <c r="AE895" s="12"/>
      <c r="AF895" s="12"/>
      <c r="AG895" s="12"/>
      <c r="AH895" s="54">
        <f t="shared" si="1484"/>
        <v>0</v>
      </c>
      <c r="AI895" s="54">
        <f t="shared" si="1485"/>
        <v>0</v>
      </c>
      <c r="AJ895" s="54">
        <f t="shared" si="1486"/>
        <v>0</v>
      </c>
      <c r="AK895" s="54">
        <f t="shared" si="1487"/>
        <v>0</v>
      </c>
      <c r="AL895" s="54">
        <f t="shared" si="1488"/>
        <v>0</v>
      </c>
      <c r="AM895" s="54">
        <f t="shared" si="1489"/>
        <v>0</v>
      </c>
      <c r="AN895" s="54">
        <f t="shared" si="1490"/>
        <v>0</v>
      </c>
      <c r="AO895" s="54">
        <f t="shared" si="1491"/>
        <v>0</v>
      </c>
      <c r="AP895" s="54">
        <f t="shared" si="1492"/>
        <v>0</v>
      </c>
      <c r="AQ895" s="54" t="e">
        <f t="shared" si="1493"/>
        <v>#DIV/0!</v>
      </c>
      <c r="AR895" s="58">
        <f t="shared" si="1494"/>
        <v>0</v>
      </c>
      <c r="AS895" s="1">
        <f t="shared" si="1495"/>
        <v>0</v>
      </c>
      <c r="AT895" s="1">
        <f t="shared" si="1496"/>
        <v>0</v>
      </c>
      <c r="AU895" s="1">
        <f t="shared" si="1497"/>
        <v>0</v>
      </c>
      <c r="AV895" s="1">
        <f t="shared" si="1498"/>
        <v>0</v>
      </c>
      <c r="AW895" s="1">
        <f t="shared" si="1499"/>
        <v>0</v>
      </c>
      <c r="AX895" s="1">
        <f t="shared" si="1500"/>
        <v>0</v>
      </c>
      <c r="AY895" s="1" t="str">
        <f t="shared" si="1501"/>
        <v/>
      </c>
      <c r="AZ895" s="1" t="b">
        <f t="shared" si="1502"/>
        <v>1</v>
      </c>
      <c r="BA895" s="1" t="str">
        <f t="shared" si="1503"/>
        <v/>
      </c>
      <c r="BB895" s="1" t="str">
        <f t="shared" si="1504"/>
        <v/>
      </c>
    </row>
    <row r="896" spans="1:54" ht="12.75" customHeight="1">
      <c r="A896" s="178"/>
      <c r="B896" s="55">
        <v>27</v>
      </c>
      <c r="C896" s="55">
        <v>9</v>
      </c>
      <c r="D896" s="54" t="e">
        <f>VLOOKUP((B896*10)+1,'Llistat de jugadors'!$AA$3:$AQ$322,17,0)</f>
        <v>#N/A</v>
      </c>
      <c r="E896" s="13"/>
      <c r="F896" s="13"/>
      <c r="G896" s="13"/>
      <c r="H896" s="55">
        <f t="shared" si="1468"/>
        <v>0</v>
      </c>
      <c r="I896" s="54">
        <f t="shared" si="1469"/>
        <v>0</v>
      </c>
      <c r="J896" s="54">
        <f t="shared" si="1470"/>
        <v>0</v>
      </c>
      <c r="K896" s="54">
        <f t="shared" si="1471"/>
        <v>0</v>
      </c>
      <c r="L896" s="54">
        <f t="shared" si="1472"/>
        <v>0</v>
      </c>
      <c r="M896" s="54">
        <f t="shared" si="1473"/>
        <v>0</v>
      </c>
      <c r="N896" s="54">
        <f t="shared" si="1474"/>
        <v>0</v>
      </c>
      <c r="O896" s="54">
        <f t="shared" si="1475"/>
        <v>0</v>
      </c>
      <c r="P896" s="55">
        <v>27</v>
      </c>
      <c r="Q896" s="54" t="e">
        <f t="shared" si="1476"/>
        <v>#N/A</v>
      </c>
      <c r="R896" s="12"/>
      <c r="S896" s="12"/>
      <c r="T896" s="12"/>
      <c r="U896" s="54">
        <f t="shared" si="1477"/>
        <v>0</v>
      </c>
      <c r="V896" s="54">
        <f t="shared" si="1478"/>
        <v>0</v>
      </c>
      <c r="W896" s="54">
        <f t="shared" si="1505"/>
        <v>0</v>
      </c>
      <c r="X896" s="54">
        <f t="shared" si="1506"/>
        <v>0</v>
      </c>
      <c r="Y896" s="54">
        <f t="shared" si="1479"/>
        <v>0</v>
      </c>
      <c r="Z896" s="54">
        <f t="shared" si="1480"/>
        <v>0</v>
      </c>
      <c r="AA896" s="54">
        <f t="shared" si="1481"/>
        <v>0</v>
      </c>
      <c r="AB896" s="54">
        <f t="shared" si="1482"/>
        <v>0</v>
      </c>
      <c r="AC896" s="55">
        <v>27</v>
      </c>
      <c r="AD896" s="54" t="e">
        <f t="shared" si="1483"/>
        <v>#N/A</v>
      </c>
      <c r="AE896" s="12"/>
      <c r="AF896" s="12"/>
      <c r="AG896" s="12"/>
      <c r="AH896" s="54">
        <f t="shared" si="1484"/>
        <v>0</v>
      </c>
      <c r="AI896" s="54">
        <f t="shared" si="1485"/>
        <v>0</v>
      </c>
      <c r="AJ896" s="54">
        <f t="shared" si="1486"/>
        <v>0</v>
      </c>
      <c r="AK896" s="54">
        <f t="shared" si="1487"/>
        <v>0</v>
      </c>
      <c r="AL896" s="54">
        <f t="shared" si="1488"/>
        <v>0</v>
      </c>
      <c r="AM896" s="54">
        <f t="shared" si="1489"/>
        <v>0</v>
      </c>
      <c r="AN896" s="54">
        <f t="shared" si="1490"/>
        <v>0</v>
      </c>
      <c r="AO896" s="54">
        <f t="shared" si="1491"/>
        <v>0</v>
      </c>
      <c r="AP896" s="54">
        <f t="shared" si="1492"/>
        <v>0</v>
      </c>
      <c r="AQ896" s="54" t="e">
        <f t="shared" si="1493"/>
        <v>#DIV/0!</v>
      </c>
      <c r="AR896" s="58">
        <f t="shared" si="1494"/>
        <v>0</v>
      </c>
      <c r="AS896" s="1">
        <f t="shared" si="1495"/>
        <v>0</v>
      </c>
      <c r="AT896" s="1">
        <f t="shared" si="1496"/>
        <v>0</v>
      </c>
      <c r="AU896" s="1">
        <f t="shared" si="1497"/>
        <v>0</v>
      </c>
      <c r="AV896" s="1">
        <f t="shared" si="1498"/>
        <v>0</v>
      </c>
      <c r="AW896" s="1">
        <f t="shared" si="1499"/>
        <v>0</v>
      </c>
      <c r="AX896" s="1">
        <f t="shared" si="1500"/>
        <v>0</v>
      </c>
      <c r="AY896" s="1" t="str">
        <f t="shared" si="1501"/>
        <v/>
      </c>
      <c r="AZ896" s="1" t="b">
        <f t="shared" si="1502"/>
        <v>1</v>
      </c>
      <c r="BA896" s="1" t="str">
        <f t="shared" si="1503"/>
        <v/>
      </c>
      <c r="BB896" s="1" t="str">
        <f t="shared" si="1504"/>
        <v/>
      </c>
    </row>
    <row r="897" spans="1:54" ht="12.75" customHeight="1">
      <c r="A897" s="178"/>
      <c r="B897" s="55">
        <v>28</v>
      </c>
      <c r="C897" s="55">
        <v>10</v>
      </c>
      <c r="D897" s="54" t="e">
        <f>VLOOKUP((B897*10)+1,'Llistat de jugadors'!$AA$3:$AQ$322,17,0)</f>
        <v>#N/A</v>
      </c>
      <c r="E897" s="13"/>
      <c r="F897" s="13"/>
      <c r="G897" s="13"/>
      <c r="H897" s="55">
        <f t="shared" si="1468"/>
        <v>0</v>
      </c>
      <c r="I897" s="54">
        <f t="shared" si="1469"/>
        <v>0</v>
      </c>
      <c r="J897" s="54">
        <f t="shared" si="1470"/>
        <v>0</v>
      </c>
      <c r="K897" s="54">
        <f t="shared" si="1471"/>
        <v>0</v>
      </c>
      <c r="L897" s="54">
        <f t="shared" si="1472"/>
        <v>0</v>
      </c>
      <c r="M897" s="54">
        <f t="shared" si="1473"/>
        <v>0</v>
      </c>
      <c r="N897" s="54">
        <f t="shared" si="1474"/>
        <v>0</v>
      </c>
      <c r="O897" s="54">
        <f t="shared" si="1475"/>
        <v>0</v>
      </c>
      <c r="P897" s="55">
        <v>28</v>
      </c>
      <c r="Q897" s="54" t="e">
        <f t="shared" si="1476"/>
        <v>#N/A</v>
      </c>
      <c r="R897" s="12"/>
      <c r="S897" s="12"/>
      <c r="T897" s="12"/>
      <c r="U897" s="54">
        <f t="shared" si="1477"/>
        <v>0</v>
      </c>
      <c r="V897" s="54">
        <f t="shared" si="1478"/>
        <v>0</v>
      </c>
      <c r="W897" s="54">
        <f t="shared" si="1505"/>
        <v>0</v>
      </c>
      <c r="X897" s="54">
        <f t="shared" si="1506"/>
        <v>0</v>
      </c>
      <c r="Y897" s="54">
        <f t="shared" si="1479"/>
        <v>0</v>
      </c>
      <c r="Z897" s="54">
        <f t="shared" si="1480"/>
        <v>0</v>
      </c>
      <c r="AA897" s="54">
        <f t="shared" si="1481"/>
        <v>0</v>
      </c>
      <c r="AB897" s="54">
        <f t="shared" si="1482"/>
        <v>0</v>
      </c>
      <c r="AC897" s="55">
        <v>28</v>
      </c>
      <c r="AD897" s="54" t="e">
        <f t="shared" si="1483"/>
        <v>#N/A</v>
      </c>
      <c r="AE897" s="12"/>
      <c r="AF897" s="12"/>
      <c r="AG897" s="12"/>
      <c r="AH897" s="54">
        <f t="shared" si="1484"/>
        <v>0</v>
      </c>
      <c r="AI897" s="54">
        <f t="shared" si="1485"/>
        <v>0</v>
      </c>
      <c r="AJ897" s="54">
        <f t="shared" si="1486"/>
        <v>0</v>
      </c>
      <c r="AK897" s="54">
        <f t="shared" si="1487"/>
        <v>0</v>
      </c>
      <c r="AL897" s="54">
        <f t="shared" si="1488"/>
        <v>0</v>
      </c>
      <c r="AM897" s="54">
        <f t="shared" si="1489"/>
        <v>0</v>
      </c>
      <c r="AN897" s="54">
        <f t="shared" si="1490"/>
        <v>0</v>
      </c>
      <c r="AO897" s="54">
        <f t="shared" si="1491"/>
        <v>0</v>
      </c>
      <c r="AP897" s="54">
        <f t="shared" si="1492"/>
        <v>0</v>
      </c>
      <c r="AQ897" s="54" t="e">
        <f t="shared" si="1493"/>
        <v>#DIV/0!</v>
      </c>
      <c r="AR897" s="58">
        <f t="shared" si="1494"/>
        <v>0</v>
      </c>
      <c r="AS897" s="1">
        <f t="shared" si="1495"/>
        <v>0</v>
      </c>
      <c r="AT897" s="1">
        <f t="shared" si="1496"/>
        <v>0</v>
      </c>
      <c r="AU897" s="1">
        <f t="shared" si="1497"/>
        <v>0</v>
      </c>
      <c r="AV897" s="1">
        <f t="shared" si="1498"/>
        <v>0</v>
      </c>
      <c r="AW897" s="1">
        <f t="shared" si="1499"/>
        <v>0</v>
      </c>
      <c r="AX897" s="1">
        <f t="shared" si="1500"/>
        <v>0</v>
      </c>
      <c r="AY897" s="1" t="str">
        <f t="shared" si="1501"/>
        <v/>
      </c>
      <c r="AZ897" s="1" t="b">
        <f t="shared" si="1502"/>
        <v>1</v>
      </c>
      <c r="BA897" s="1" t="str">
        <f t="shared" si="1503"/>
        <v/>
      </c>
      <c r="BB897" s="1" t="str">
        <f t="shared" si="1504"/>
        <v/>
      </c>
    </row>
    <row r="898" spans="1:54" ht="12.75" customHeight="1">
      <c r="A898" s="178"/>
      <c r="B898" s="55">
        <v>29</v>
      </c>
      <c r="C898" s="55">
        <v>11</v>
      </c>
      <c r="D898" s="54" t="e">
        <f>VLOOKUP((B898*10)+1,'Llistat de jugadors'!$AA$3:$AQ$322,17,0)</f>
        <v>#N/A</v>
      </c>
      <c r="E898" s="13"/>
      <c r="F898" s="13"/>
      <c r="G898" s="13"/>
      <c r="H898" s="55">
        <f t="shared" si="1468"/>
        <v>0</v>
      </c>
      <c r="I898" s="54">
        <f t="shared" si="1469"/>
        <v>0</v>
      </c>
      <c r="J898" s="54">
        <f t="shared" si="1470"/>
        <v>0</v>
      </c>
      <c r="K898" s="54">
        <f t="shared" si="1471"/>
        <v>0</v>
      </c>
      <c r="L898" s="54">
        <f t="shared" si="1472"/>
        <v>0</v>
      </c>
      <c r="M898" s="54">
        <f t="shared" si="1473"/>
        <v>0</v>
      </c>
      <c r="N898" s="54">
        <f t="shared" si="1474"/>
        <v>0</v>
      </c>
      <c r="O898" s="54">
        <f t="shared" si="1475"/>
        <v>0</v>
      </c>
      <c r="P898" s="55">
        <v>29</v>
      </c>
      <c r="Q898" s="54" t="e">
        <f t="shared" si="1476"/>
        <v>#N/A</v>
      </c>
      <c r="R898" s="12"/>
      <c r="S898" s="12"/>
      <c r="T898" s="12"/>
      <c r="U898" s="54">
        <f t="shared" si="1477"/>
        <v>0</v>
      </c>
      <c r="V898" s="54">
        <f t="shared" si="1478"/>
        <v>0</v>
      </c>
      <c r="W898" s="54">
        <f t="shared" si="1505"/>
        <v>0</v>
      </c>
      <c r="X898" s="54">
        <f t="shared" si="1506"/>
        <v>0</v>
      </c>
      <c r="Y898" s="54">
        <f t="shared" si="1479"/>
        <v>0</v>
      </c>
      <c r="Z898" s="54">
        <f t="shared" si="1480"/>
        <v>0</v>
      </c>
      <c r="AA898" s="54">
        <f t="shared" si="1481"/>
        <v>0</v>
      </c>
      <c r="AB898" s="54">
        <f t="shared" si="1482"/>
        <v>0</v>
      </c>
      <c r="AC898" s="55">
        <v>29</v>
      </c>
      <c r="AD898" s="54" t="e">
        <f t="shared" si="1483"/>
        <v>#N/A</v>
      </c>
      <c r="AE898" s="12"/>
      <c r="AF898" s="12"/>
      <c r="AG898" s="12"/>
      <c r="AH898" s="54">
        <f t="shared" si="1484"/>
        <v>0</v>
      </c>
      <c r="AI898" s="54">
        <f t="shared" si="1485"/>
        <v>0</v>
      </c>
      <c r="AJ898" s="54">
        <f t="shared" si="1486"/>
        <v>0</v>
      </c>
      <c r="AK898" s="54">
        <f t="shared" si="1487"/>
        <v>0</v>
      </c>
      <c r="AL898" s="54">
        <f t="shared" si="1488"/>
        <v>0</v>
      </c>
      <c r="AM898" s="54">
        <f t="shared" si="1489"/>
        <v>0</v>
      </c>
      <c r="AN898" s="54">
        <f t="shared" si="1490"/>
        <v>0</v>
      </c>
      <c r="AO898" s="54">
        <f t="shared" si="1491"/>
        <v>0</v>
      </c>
      <c r="AP898" s="54">
        <f t="shared" si="1492"/>
        <v>0</v>
      </c>
      <c r="AQ898" s="54" t="e">
        <f t="shared" si="1493"/>
        <v>#DIV/0!</v>
      </c>
      <c r="AR898" s="58">
        <f t="shared" si="1494"/>
        <v>0</v>
      </c>
      <c r="AS898" s="1">
        <f t="shared" si="1495"/>
        <v>0</v>
      </c>
      <c r="AT898" s="1">
        <f t="shared" si="1496"/>
        <v>0</v>
      </c>
      <c r="AU898" s="1">
        <f t="shared" si="1497"/>
        <v>0</v>
      </c>
      <c r="AV898" s="1">
        <f t="shared" si="1498"/>
        <v>0</v>
      </c>
      <c r="AW898" s="1">
        <f t="shared" si="1499"/>
        <v>0</v>
      </c>
      <c r="AX898" s="1">
        <f t="shared" si="1500"/>
        <v>0</v>
      </c>
      <c r="AY898" s="1" t="str">
        <f t="shared" si="1501"/>
        <v/>
      </c>
      <c r="AZ898" s="1" t="b">
        <f t="shared" si="1502"/>
        <v>1</v>
      </c>
      <c r="BA898" s="1" t="str">
        <f t="shared" si="1503"/>
        <v/>
      </c>
      <c r="BB898" s="1" t="str">
        <f t="shared" si="1504"/>
        <v/>
      </c>
    </row>
    <row r="899" spans="1:54" ht="12.75" customHeight="1">
      <c r="A899" s="178"/>
      <c r="B899" s="55">
        <v>30</v>
      </c>
      <c r="C899" s="55">
        <v>12</v>
      </c>
      <c r="D899" s="54" t="e">
        <f>VLOOKUP((B899*10)+1,'Llistat de jugadors'!$AA$3:$AQ$322,17,0)</f>
        <v>#N/A</v>
      </c>
      <c r="E899" s="13"/>
      <c r="F899" s="13"/>
      <c r="G899" s="13"/>
      <c r="H899" s="55">
        <f t="shared" si="1468"/>
        <v>0</v>
      </c>
      <c r="I899" s="54">
        <f t="shared" si="1469"/>
        <v>0</v>
      </c>
      <c r="J899" s="54">
        <f t="shared" si="1470"/>
        <v>0</v>
      </c>
      <c r="K899" s="54">
        <f t="shared" si="1471"/>
        <v>0</v>
      </c>
      <c r="L899" s="54">
        <f t="shared" si="1472"/>
        <v>0</v>
      </c>
      <c r="M899" s="54">
        <f t="shared" si="1473"/>
        <v>0</v>
      </c>
      <c r="N899" s="54">
        <f t="shared" si="1474"/>
        <v>0</v>
      </c>
      <c r="O899" s="54">
        <f t="shared" si="1475"/>
        <v>0</v>
      </c>
      <c r="P899" s="55">
        <v>30</v>
      </c>
      <c r="Q899" s="54" t="e">
        <f t="shared" si="1476"/>
        <v>#N/A</v>
      </c>
      <c r="R899" s="12"/>
      <c r="S899" s="12"/>
      <c r="T899" s="12"/>
      <c r="U899" s="54">
        <f t="shared" si="1477"/>
        <v>0</v>
      </c>
      <c r="V899" s="54">
        <f t="shared" si="1478"/>
        <v>0</v>
      </c>
      <c r="W899" s="54">
        <f t="shared" si="1505"/>
        <v>0</v>
      </c>
      <c r="X899" s="54">
        <f t="shared" si="1506"/>
        <v>0</v>
      </c>
      <c r="Y899" s="54">
        <f t="shared" si="1479"/>
        <v>0</v>
      </c>
      <c r="Z899" s="54">
        <f t="shared" si="1480"/>
        <v>0</v>
      </c>
      <c r="AA899" s="54">
        <f t="shared" si="1481"/>
        <v>0</v>
      </c>
      <c r="AB899" s="54">
        <f t="shared" si="1482"/>
        <v>0</v>
      </c>
      <c r="AC899" s="55">
        <v>30</v>
      </c>
      <c r="AD899" s="54" t="e">
        <f t="shared" si="1483"/>
        <v>#N/A</v>
      </c>
      <c r="AE899" s="12"/>
      <c r="AF899" s="12"/>
      <c r="AG899" s="12"/>
      <c r="AH899" s="54">
        <f t="shared" si="1484"/>
        <v>0</v>
      </c>
      <c r="AI899" s="54">
        <f t="shared" si="1485"/>
        <v>0</v>
      </c>
      <c r="AJ899" s="54">
        <f t="shared" si="1486"/>
        <v>0</v>
      </c>
      <c r="AK899" s="54">
        <f t="shared" si="1487"/>
        <v>0</v>
      </c>
      <c r="AL899" s="54">
        <f t="shared" si="1488"/>
        <v>0</v>
      </c>
      <c r="AM899" s="54">
        <f t="shared" si="1489"/>
        <v>0</v>
      </c>
      <c r="AN899" s="54">
        <f t="shared" si="1490"/>
        <v>0</v>
      </c>
      <c r="AO899" s="54">
        <f t="shared" si="1491"/>
        <v>0</v>
      </c>
      <c r="AP899" s="54">
        <f t="shared" si="1492"/>
        <v>0</v>
      </c>
      <c r="AQ899" s="54" t="e">
        <f t="shared" si="1493"/>
        <v>#DIV/0!</v>
      </c>
      <c r="AR899" s="58">
        <f t="shared" si="1494"/>
        <v>0</v>
      </c>
      <c r="AS899" s="1">
        <f t="shared" si="1495"/>
        <v>0</v>
      </c>
      <c r="AT899" s="1">
        <f t="shared" si="1496"/>
        <v>0</v>
      </c>
      <c r="AU899" s="1">
        <f t="shared" si="1497"/>
        <v>0</v>
      </c>
      <c r="AV899" s="1">
        <f t="shared" si="1498"/>
        <v>0</v>
      </c>
      <c r="AW899" s="1">
        <f t="shared" si="1499"/>
        <v>0</v>
      </c>
      <c r="AX899" s="1">
        <f t="shared" si="1500"/>
        <v>0</v>
      </c>
      <c r="AY899" s="1" t="str">
        <f t="shared" si="1501"/>
        <v/>
      </c>
      <c r="AZ899" s="1" t="b">
        <f t="shared" si="1502"/>
        <v>1</v>
      </c>
      <c r="BA899" s="1" t="str">
        <f t="shared" si="1503"/>
        <v/>
      </c>
      <c r="BB899" s="1" t="str">
        <f t="shared" si="1504"/>
        <v/>
      </c>
    </row>
    <row r="900" spans="1:54" ht="12.75" customHeight="1">
      <c r="A900" s="178"/>
      <c r="B900" s="55">
        <v>31</v>
      </c>
      <c r="C900" s="55">
        <v>13</v>
      </c>
      <c r="D900" s="54" t="e">
        <f>VLOOKUP((B900*10)+1,'Llistat de jugadors'!$AA$3:$AQ$322,17,0)</f>
        <v>#N/A</v>
      </c>
      <c r="E900" s="13"/>
      <c r="F900" s="13"/>
      <c r="G900" s="13"/>
      <c r="H900" s="55">
        <f t="shared" ref="H900:H909" si="1507">E900+F900+G900</f>
        <v>0</v>
      </c>
      <c r="I900" s="54">
        <f t="shared" ref="I900:I909" si="1508">COUNTIF(E900:G900,10)</f>
        <v>0</v>
      </c>
      <c r="J900" s="54">
        <f t="shared" ref="J900:J909" si="1509">COUNTIF(E900:G900,6)</f>
        <v>0</v>
      </c>
      <c r="K900" s="54">
        <f t="shared" ref="K900:K909" si="1510">COUNTIF(E900:G900,4)</f>
        <v>0</v>
      </c>
      <c r="L900" s="54">
        <f t="shared" ref="L900:L909" si="1511">COUNTIF(E900:G900,3)</f>
        <v>0</v>
      </c>
      <c r="M900" s="54">
        <f t="shared" ref="M900:M909" si="1512">COUNTIF(E900:G900,2)</f>
        <v>0</v>
      </c>
      <c r="N900" s="54">
        <f t="shared" ref="N900:N909" si="1513">COUNTIF(E900:G900,1)</f>
        <v>0</v>
      </c>
      <c r="O900" s="54">
        <f t="shared" ref="O900:O909" si="1514">COUNTIF(E900:G900,0)</f>
        <v>0</v>
      </c>
      <c r="P900" s="55">
        <v>31</v>
      </c>
      <c r="Q900" s="54" t="e">
        <f t="shared" ref="Q900:Q909" si="1515">D900</f>
        <v>#N/A</v>
      </c>
      <c r="R900" s="12"/>
      <c r="S900" s="12"/>
      <c r="T900" s="12"/>
      <c r="U900" s="54">
        <f t="shared" ref="U900:U909" si="1516">R900+S900+T900</f>
        <v>0</v>
      </c>
      <c r="V900" s="54">
        <f t="shared" ref="V900:V909" si="1517">COUNTIF(R900:T900,10)</f>
        <v>0</v>
      </c>
      <c r="W900" s="54">
        <f t="shared" ref="W900:W909" si="1518">COUNTIF(R900:T900,6)</f>
        <v>0</v>
      </c>
      <c r="X900" s="54">
        <f t="shared" ref="X900:X909" si="1519">COUNTIF(R900:T900,4)</f>
        <v>0</v>
      </c>
      <c r="Y900" s="54">
        <f t="shared" ref="Y900:Y909" si="1520">COUNTIF(R900:T900,3)</f>
        <v>0</v>
      </c>
      <c r="Z900" s="54">
        <f t="shared" ref="Z900:Z909" si="1521">COUNTIF(R900:T900,2)</f>
        <v>0</v>
      </c>
      <c r="AA900" s="54">
        <f t="shared" ref="AA900:AA909" si="1522">COUNTIF(R900:T900,1)</f>
        <v>0</v>
      </c>
      <c r="AB900" s="54">
        <f t="shared" ref="AB900:AB909" si="1523">COUNTIF(R900:T900,0)</f>
        <v>0</v>
      </c>
      <c r="AC900" s="55">
        <v>31</v>
      </c>
      <c r="AD900" s="54" t="e">
        <f t="shared" si="1483"/>
        <v>#N/A</v>
      </c>
      <c r="AE900" s="12"/>
      <c r="AF900" s="12"/>
      <c r="AG900" s="12"/>
      <c r="AH900" s="54">
        <f t="shared" ref="AH900:AH909" si="1524">AE900+AF900+AG900</f>
        <v>0</v>
      </c>
      <c r="AI900" s="54">
        <f t="shared" ref="AI900:AI909" si="1525">COUNTIF(AE900:AG900,10)</f>
        <v>0</v>
      </c>
      <c r="AJ900" s="54">
        <f t="shared" ref="AJ900:AJ909" si="1526">COUNTIF(AE900:AG900,6)</f>
        <v>0</v>
      </c>
      <c r="AK900" s="54">
        <f t="shared" ref="AK900:AK909" si="1527">COUNTIF(AE900:AG900,4)</f>
        <v>0</v>
      </c>
      <c r="AL900" s="54">
        <f t="shared" ref="AL900:AL909" si="1528">COUNTIF(AE900:AG900,3)</f>
        <v>0</v>
      </c>
      <c r="AM900" s="54">
        <f t="shared" ref="AM900:AM909" si="1529">COUNTIF(AE900:AG900,2)</f>
        <v>0</v>
      </c>
      <c r="AN900" s="54">
        <f t="shared" ref="AN900:AN909" si="1530">COUNTIF(AE900:AG900,1)</f>
        <v>0</v>
      </c>
      <c r="AO900" s="54">
        <f t="shared" ref="AO900:AO909" si="1531">COUNTIF(AE900:AG900,0)</f>
        <v>0</v>
      </c>
      <c r="AP900" s="54">
        <f t="shared" ref="AP900:AP909" si="1532">H900+U900+AH900</f>
        <v>0</v>
      </c>
      <c r="AQ900" s="54" t="e">
        <f t="shared" ref="AQ900:AQ909" si="1533">AVERAGE(E900:G900,R900:T900,AE900:AG900)</f>
        <v>#DIV/0!</v>
      </c>
      <c r="AR900" s="58">
        <f t="shared" ref="AR900:AR909" si="1534">I900+V900+AI900</f>
        <v>0</v>
      </c>
      <c r="AS900" s="1">
        <f t="shared" ref="AS900:AS909" si="1535">J900+W900+AJ900</f>
        <v>0</v>
      </c>
      <c r="AT900" s="1">
        <f t="shared" ref="AT900:AT909" si="1536">K900+X900+AK900</f>
        <v>0</v>
      </c>
      <c r="AU900" s="1">
        <f t="shared" ref="AU900:AU909" si="1537">L900+Y900+AL900</f>
        <v>0</v>
      </c>
      <c r="AV900" s="1">
        <f t="shared" ref="AV900:AV909" si="1538">M900+Z900+AM900</f>
        <v>0</v>
      </c>
      <c r="AW900" s="1">
        <f t="shared" ref="AW900:AW909" si="1539">N900+AA900+AN900</f>
        <v>0</v>
      </c>
      <c r="AX900" s="1">
        <f t="shared" ref="AX900:AX909" si="1540">O900+AB900+AO900</f>
        <v>0</v>
      </c>
      <c r="AY900" s="1" t="str">
        <f t="shared" si="1501"/>
        <v/>
      </c>
      <c r="AZ900" s="1" t="b">
        <f t="shared" si="1502"/>
        <v>1</v>
      </c>
      <c r="BA900" s="1" t="str">
        <f t="shared" si="1503"/>
        <v/>
      </c>
      <c r="BB900" s="1" t="str">
        <f t="shared" si="1504"/>
        <v/>
      </c>
    </row>
    <row r="901" spans="1:54" ht="12.75" customHeight="1">
      <c r="A901" s="178"/>
      <c r="B901" s="55">
        <v>32</v>
      </c>
      <c r="C901" s="55">
        <v>14</v>
      </c>
      <c r="D901" s="54" t="e">
        <f>VLOOKUP((B901*10)+1,'Llistat de jugadors'!$AA$3:$AQ$322,17,0)</f>
        <v>#N/A</v>
      </c>
      <c r="E901" s="13"/>
      <c r="F901" s="13"/>
      <c r="G901" s="13"/>
      <c r="H901" s="55">
        <f t="shared" si="1507"/>
        <v>0</v>
      </c>
      <c r="I901" s="54">
        <f t="shared" si="1508"/>
        <v>0</v>
      </c>
      <c r="J901" s="54">
        <f t="shared" si="1509"/>
        <v>0</v>
      </c>
      <c r="K901" s="54">
        <f t="shared" si="1510"/>
        <v>0</v>
      </c>
      <c r="L901" s="54">
        <f t="shared" si="1511"/>
        <v>0</v>
      </c>
      <c r="M901" s="54">
        <f t="shared" si="1512"/>
        <v>0</v>
      </c>
      <c r="N901" s="54">
        <f t="shared" si="1513"/>
        <v>0</v>
      </c>
      <c r="O901" s="54">
        <f t="shared" si="1514"/>
        <v>0</v>
      </c>
      <c r="P901" s="55">
        <v>32</v>
      </c>
      <c r="Q901" s="54" t="e">
        <f t="shared" si="1515"/>
        <v>#N/A</v>
      </c>
      <c r="R901" s="12"/>
      <c r="S901" s="12"/>
      <c r="T901" s="12"/>
      <c r="U901" s="54">
        <f t="shared" si="1516"/>
        <v>0</v>
      </c>
      <c r="V901" s="54">
        <f t="shared" si="1517"/>
        <v>0</v>
      </c>
      <c r="W901" s="54">
        <f t="shared" si="1518"/>
        <v>0</v>
      </c>
      <c r="X901" s="54">
        <f t="shared" si="1519"/>
        <v>0</v>
      </c>
      <c r="Y901" s="54">
        <f t="shared" si="1520"/>
        <v>0</v>
      </c>
      <c r="Z901" s="54">
        <f t="shared" si="1521"/>
        <v>0</v>
      </c>
      <c r="AA901" s="54">
        <f t="shared" si="1522"/>
        <v>0</v>
      </c>
      <c r="AB901" s="54">
        <f t="shared" si="1523"/>
        <v>0</v>
      </c>
      <c r="AC901" s="55">
        <v>32</v>
      </c>
      <c r="AD901" s="54" t="e">
        <f t="shared" si="1483"/>
        <v>#N/A</v>
      </c>
      <c r="AE901" s="12"/>
      <c r="AF901" s="12"/>
      <c r="AG901" s="12"/>
      <c r="AH901" s="54">
        <f t="shared" si="1524"/>
        <v>0</v>
      </c>
      <c r="AI901" s="54">
        <f t="shared" si="1525"/>
        <v>0</v>
      </c>
      <c r="AJ901" s="54">
        <f t="shared" si="1526"/>
        <v>0</v>
      </c>
      <c r="AK901" s="54">
        <f t="shared" si="1527"/>
        <v>0</v>
      </c>
      <c r="AL901" s="54">
        <f t="shared" si="1528"/>
        <v>0</v>
      </c>
      <c r="AM901" s="54">
        <f t="shared" si="1529"/>
        <v>0</v>
      </c>
      <c r="AN901" s="54">
        <f t="shared" si="1530"/>
        <v>0</v>
      </c>
      <c r="AO901" s="54">
        <f t="shared" si="1531"/>
        <v>0</v>
      </c>
      <c r="AP901" s="54">
        <f t="shared" si="1532"/>
        <v>0</v>
      </c>
      <c r="AQ901" s="54" t="e">
        <f t="shared" si="1533"/>
        <v>#DIV/0!</v>
      </c>
      <c r="AR901" s="58">
        <f t="shared" si="1534"/>
        <v>0</v>
      </c>
      <c r="AS901" s="1">
        <f t="shared" si="1535"/>
        <v>0</v>
      </c>
      <c r="AT901" s="1">
        <f t="shared" si="1536"/>
        <v>0</v>
      </c>
      <c r="AU901" s="1">
        <f t="shared" si="1537"/>
        <v>0</v>
      </c>
      <c r="AV901" s="1">
        <f t="shared" si="1538"/>
        <v>0</v>
      </c>
      <c r="AW901" s="1">
        <f t="shared" si="1539"/>
        <v>0</v>
      </c>
      <c r="AX901" s="1">
        <f t="shared" si="1540"/>
        <v>0</v>
      </c>
      <c r="AY901" s="1" t="str">
        <f t="shared" si="1501"/>
        <v/>
      </c>
      <c r="AZ901" s="1" t="b">
        <f t="shared" si="1502"/>
        <v>1</v>
      </c>
      <c r="BA901" s="1" t="str">
        <f t="shared" si="1503"/>
        <v/>
      </c>
      <c r="BB901" s="1" t="str">
        <f t="shared" si="1504"/>
        <v/>
      </c>
    </row>
    <row r="902" spans="1:54" ht="12.75" customHeight="1">
      <c r="A902" s="178"/>
      <c r="B902" s="55">
        <v>33</v>
      </c>
      <c r="C902" s="55">
        <v>15</v>
      </c>
      <c r="D902" s="54" t="e">
        <f>VLOOKUP((B902*10)+1,'Llistat de jugadors'!$AA$3:$AQ$322,17,0)</f>
        <v>#N/A</v>
      </c>
      <c r="E902" s="13"/>
      <c r="F902" s="13"/>
      <c r="G902" s="13"/>
      <c r="H902" s="55">
        <f t="shared" si="1507"/>
        <v>0</v>
      </c>
      <c r="I902" s="54">
        <f t="shared" si="1508"/>
        <v>0</v>
      </c>
      <c r="J902" s="54">
        <f t="shared" si="1509"/>
        <v>0</v>
      </c>
      <c r="K902" s="54">
        <f t="shared" si="1510"/>
        <v>0</v>
      </c>
      <c r="L902" s="54">
        <f t="shared" si="1511"/>
        <v>0</v>
      </c>
      <c r="M902" s="54">
        <f t="shared" si="1512"/>
        <v>0</v>
      </c>
      <c r="N902" s="54">
        <f t="shared" si="1513"/>
        <v>0</v>
      </c>
      <c r="O902" s="54">
        <f t="shared" si="1514"/>
        <v>0</v>
      </c>
      <c r="P902" s="55">
        <v>33</v>
      </c>
      <c r="Q902" s="54" t="e">
        <f t="shared" si="1515"/>
        <v>#N/A</v>
      </c>
      <c r="R902" s="12"/>
      <c r="S902" s="12"/>
      <c r="T902" s="12"/>
      <c r="U902" s="54">
        <f t="shared" si="1516"/>
        <v>0</v>
      </c>
      <c r="V902" s="54">
        <f t="shared" si="1517"/>
        <v>0</v>
      </c>
      <c r="W902" s="54">
        <f t="shared" si="1518"/>
        <v>0</v>
      </c>
      <c r="X902" s="54">
        <f t="shared" si="1519"/>
        <v>0</v>
      </c>
      <c r="Y902" s="54">
        <f t="shared" si="1520"/>
        <v>0</v>
      </c>
      <c r="Z902" s="54">
        <f t="shared" si="1521"/>
        <v>0</v>
      </c>
      <c r="AA902" s="54">
        <f t="shared" si="1522"/>
        <v>0</v>
      </c>
      <c r="AB902" s="54">
        <f t="shared" si="1523"/>
        <v>0</v>
      </c>
      <c r="AC902" s="55">
        <v>33</v>
      </c>
      <c r="AD902" s="54" t="e">
        <f t="shared" si="1483"/>
        <v>#N/A</v>
      </c>
      <c r="AE902" s="12"/>
      <c r="AF902" s="12"/>
      <c r="AG902" s="12"/>
      <c r="AH902" s="54">
        <f t="shared" si="1524"/>
        <v>0</v>
      </c>
      <c r="AI902" s="54">
        <f t="shared" si="1525"/>
        <v>0</v>
      </c>
      <c r="AJ902" s="54">
        <f t="shared" si="1526"/>
        <v>0</v>
      </c>
      <c r="AK902" s="54">
        <f t="shared" si="1527"/>
        <v>0</v>
      </c>
      <c r="AL902" s="54">
        <f t="shared" si="1528"/>
        <v>0</v>
      </c>
      <c r="AM902" s="54">
        <f t="shared" si="1529"/>
        <v>0</v>
      </c>
      <c r="AN902" s="54">
        <f t="shared" si="1530"/>
        <v>0</v>
      </c>
      <c r="AO902" s="54">
        <f t="shared" si="1531"/>
        <v>0</v>
      </c>
      <c r="AP902" s="54">
        <f t="shared" si="1532"/>
        <v>0</v>
      </c>
      <c r="AQ902" s="54" t="e">
        <f t="shared" si="1533"/>
        <v>#DIV/0!</v>
      </c>
      <c r="AR902" s="58">
        <f t="shared" si="1534"/>
        <v>0</v>
      </c>
      <c r="AS902" s="1">
        <f t="shared" si="1535"/>
        <v>0</v>
      </c>
      <c r="AT902" s="1">
        <f t="shared" si="1536"/>
        <v>0</v>
      </c>
      <c r="AU902" s="1">
        <f t="shared" si="1537"/>
        <v>0</v>
      </c>
      <c r="AV902" s="1">
        <f t="shared" si="1538"/>
        <v>0</v>
      </c>
      <c r="AW902" s="1">
        <f t="shared" si="1539"/>
        <v>0</v>
      </c>
      <c r="AX902" s="1">
        <f t="shared" si="1540"/>
        <v>0</v>
      </c>
      <c r="AY902" s="1" t="str">
        <f t="shared" si="1501"/>
        <v/>
      </c>
      <c r="AZ902" s="1" t="b">
        <f t="shared" si="1502"/>
        <v>1</v>
      </c>
      <c r="BA902" s="1" t="str">
        <f t="shared" si="1503"/>
        <v/>
      </c>
      <c r="BB902" s="1" t="str">
        <f t="shared" si="1504"/>
        <v/>
      </c>
    </row>
    <row r="903" spans="1:54" ht="12.75" customHeight="1">
      <c r="A903" s="178"/>
      <c r="B903" s="55">
        <v>34</v>
      </c>
      <c r="C903" s="55">
        <v>16</v>
      </c>
      <c r="D903" s="54" t="e">
        <f>VLOOKUP((B903*10)+1,'Llistat de jugadors'!$AA$3:$AQ$322,17,0)</f>
        <v>#N/A</v>
      </c>
      <c r="E903" s="13"/>
      <c r="F903" s="13"/>
      <c r="G903" s="13"/>
      <c r="H903" s="55">
        <f t="shared" si="1507"/>
        <v>0</v>
      </c>
      <c r="I903" s="54">
        <f t="shared" si="1508"/>
        <v>0</v>
      </c>
      <c r="J903" s="54">
        <f t="shared" si="1509"/>
        <v>0</v>
      </c>
      <c r="K903" s="54">
        <f t="shared" si="1510"/>
        <v>0</v>
      </c>
      <c r="L903" s="54">
        <f t="shared" si="1511"/>
        <v>0</v>
      </c>
      <c r="M903" s="54">
        <f t="shared" si="1512"/>
        <v>0</v>
      </c>
      <c r="N903" s="54">
        <f t="shared" si="1513"/>
        <v>0</v>
      </c>
      <c r="O903" s="54">
        <f t="shared" si="1514"/>
        <v>0</v>
      </c>
      <c r="P903" s="55">
        <v>34</v>
      </c>
      <c r="Q903" s="54" t="e">
        <f t="shared" si="1515"/>
        <v>#N/A</v>
      </c>
      <c r="R903" s="12"/>
      <c r="S903" s="12"/>
      <c r="T903" s="12"/>
      <c r="U903" s="54">
        <f t="shared" si="1516"/>
        <v>0</v>
      </c>
      <c r="V903" s="54">
        <f t="shared" si="1517"/>
        <v>0</v>
      </c>
      <c r="W903" s="54">
        <f t="shared" si="1518"/>
        <v>0</v>
      </c>
      <c r="X903" s="54">
        <f t="shared" si="1519"/>
        <v>0</v>
      </c>
      <c r="Y903" s="54">
        <f t="shared" si="1520"/>
        <v>0</v>
      </c>
      <c r="Z903" s="54">
        <f t="shared" si="1521"/>
        <v>0</v>
      </c>
      <c r="AA903" s="54">
        <f t="shared" si="1522"/>
        <v>0</v>
      </c>
      <c r="AB903" s="54">
        <f t="shared" si="1523"/>
        <v>0</v>
      </c>
      <c r="AC903" s="55">
        <v>34</v>
      </c>
      <c r="AD903" s="54" t="e">
        <f t="shared" si="1483"/>
        <v>#N/A</v>
      </c>
      <c r="AE903" s="12"/>
      <c r="AF903" s="12"/>
      <c r="AG903" s="12"/>
      <c r="AH903" s="54">
        <f t="shared" si="1524"/>
        <v>0</v>
      </c>
      <c r="AI903" s="54">
        <f t="shared" si="1525"/>
        <v>0</v>
      </c>
      <c r="AJ903" s="54">
        <f t="shared" si="1526"/>
        <v>0</v>
      </c>
      <c r="AK903" s="54">
        <f t="shared" si="1527"/>
        <v>0</v>
      </c>
      <c r="AL903" s="54">
        <f t="shared" si="1528"/>
        <v>0</v>
      </c>
      <c r="AM903" s="54">
        <f t="shared" si="1529"/>
        <v>0</v>
      </c>
      <c r="AN903" s="54">
        <f t="shared" si="1530"/>
        <v>0</v>
      </c>
      <c r="AO903" s="54">
        <f t="shared" si="1531"/>
        <v>0</v>
      </c>
      <c r="AP903" s="54">
        <f t="shared" si="1532"/>
        <v>0</v>
      </c>
      <c r="AQ903" s="54" t="e">
        <f t="shared" si="1533"/>
        <v>#DIV/0!</v>
      </c>
      <c r="AR903" s="58">
        <f t="shared" si="1534"/>
        <v>0</v>
      </c>
      <c r="AS903" s="1">
        <f t="shared" si="1535"/>
        <v>0</v>
      </c>
      <c r="AT903" s="1">
        <f t="shared" si="1536"/>
        <v>0</v>
      </c>
      <c r="AU903" s="1">
        <f t="shared" si="1537"/>
        <v>0</v>
      </c>
      <c r="AV903" s="1">
        <f t="shared" si="1538"/>
        <v>0</v>
      </c>
      <c r="AW903" s="1">
        <f t="shared" si="1539"/>
        <v>0</v>
      </c>
      <c r="AX903" s="1">
        <f t="shared" si="1540"/>
        <v>0</v>
      </c>
      <c r="AY903" s="1" t="str">
        <f t="shared" si="1501"/>
        <v/>
      </c>
      <c r="AZ903" s="1" t="b">
        <f t="shared" si="1502"/>
        <v>1</v>
      </c>
      <c r="BA903" s="1" t="str">
        <f t="shared" si="1503"/>
        <v/>
      </c>
      <c r="BB903" s="1" t="str">
        <f t="shared" si="1504"/>
        <v/>
      </c>
    </row>
    <row r="904" spans="1:54" ht="12.75" customHeight="1">
      <c r="A904" s="178"/>
      <c r="B904" s="55">
        <v>35</v>
      </c>
      <c r="C904" s="55">
        <v>17</v>
      </c>
      <c r="D904" s="54" t="e">
        <f>VLOOKUP((B904*10)+1,'Llistat de jugadors'!$AA$3:$AQ$322,17,0)</f>
        <v>#N/A</v>
      </c>
      <c r="E904" s="13"/>
      <c r="F904" s="13"/>
      <c r="G904" s="13"/>
      <c r="H904" s="55">
        <f t="shared" si="1507"/>
        <v>0</v>
      </c>
      <c r="I904" s="54">
        <f t="shared" si="1508"/>
        <v>0</v>
      </c>
      <c r="J904" s="54">
        <f t="shared" si="1509"/>
        <v>0</v>
      </c>
      <c r="K904" s="54">
        <f t="shared" si="1510"/>
        <v>0</v>
      </c>
      <c r="L904" s="54">
        <f t="shared" si="1511"/>
        <v>0</v>
      </c>
      <c r="M904" s="54">
        <f t="shared" si="1512"/>
        <v>0</v>
      </c>
      <c r="N904" s="54">
        <f t="shared" si="1513"/>
        <v>0</v>
      </c>
      <c r="O904" s="54">
        <f t="shared" si="1514"/>
        <v>0</v>
      </c>
      <c r="P904" s="55">
        <v>35</v>
      </c>
      <c r="Q904" s="54" t="e">
        <f t="shared" si="1515"/>
        <v>#N/A</v>
      </c>
      <c r="R904" s="12"/>
      <c r="S904" s="12"/>
      <c r="T904" s="12"/>
      <c r="U904" s="54">
        <f t="shared" si="1516"/>
        <v>0</v>
      </c>
      <c r="V904" s="54">
        <f t="shared" si="1517"/>
        <v>0</v>
      </c>
      <c r="W904" s="54">
        <f t="shared" si="1518"/>
        <v>0</v>
      </c>
      <c r="X904" s="54">
        <f t="shared" si="1519"/>
        <v>0</v>
      </c>
      <c r="Y904" s="54">
        <f t="shared" si="1520"/>
        <v>0</v>
      </c>
      <c r="Z904" s="54">
        <f t="shared" si="1521"/>
        <v>0</v>
      </c>
      <c r="AA904" s="54">
        <f t="shared" si="1522"/>
        <v>0</v>
      </c>
      <c r="AB904" s="54">
        <f t="shared" si="1523"/>
        <v>0</v>
      </c>
      <c r="AC904" s="55">
        <v>35</v>
      </c>
      <c r="AD904" s="54" t="e">
        <f t="shared" si="1483"/>
        <v>#N/A</v>
      </c>
      <c r="AE904" s="12"/>
      <c r="AF904" s="12"/>
      <c r="AG904" s="12"/>
      <c r="AH904" s="54">
        <f t="shared" si="1524"/>
        <v>0</v>
      </c>
      <c r="AI904" s="54">
        <f t="shared" si="1525"/>
        <v>0</v>
      </c>
      <c r="AJ904" s="54">
        <f t="shared" si="1526"/>
        <v>0</v>
      </c>
      <c r="AK904" s="54">
        <f t="shared" si="1527"/>
        <v>0</v>
      </c>
      <c r="AL904" s="54">
        <f t="shared" si="1528"/>
        <v>0</v>
      </c>
      <c r="AM904" s="54">
        <f t="shared" si="1529"/>
        <v>0</v>
      </c>
      <c r="AN904" s="54">
        <f t="shared" si="1530"/>
        <v>0</v>
      </c>
      <c r="AO904" s="54">
        <f t="shared" si="1531"/>
        <v>0</v>
      </c>
      <c r="AP904" s="54">
        <f t="shared" si="1532"/>
        <v>0</v>
      </c>
      <c r="AQ904" s="54" t="e">
        <f t="shared" si="1533"/>
        <v>#DIV/0!</v>
      </c>
      <c r="AR904" s="58">
        <f t="shared" si="1534"/>
        <v>0</v>
      </c>
      <c r="AS904" s="1">
        <f t="shared" si="1535"/>
        <v>0</v>
      </c>
      <c r="AT904" s="1">
        <f t="shared" si="1536"/>
        <v>0</v>
      </c>
      <c r="AU904" s="1">
        <f t="shared" si="1537"/>
        <v>0</v>
      </c>
      <c r="AV904" s="1">
        <f t="shared" si="1538"/>
        <v>0</v>
      </c>
      <c r="AW904" s="1">
        <f t="shared" si="1539"/>
        <v>0</v>
      </c>
      <c r="AX904" s="1">
        <f t="shared" si="1540"/>
        <v>0</v>
      </c>
      <c r="AY904" s="1" t="str">
        <f t="shared" si="1501"/>
        <v/>
      </c>
      <c r="AZ904" s="1" t="b">
        <f t="shared" si="1502"/>
        <v>1</v>
      </c>
      <c r="BA904" s="1" t="str">
        <f t="shared" si="1503"/>
        <v/>
      </c>
      <c r="BB904" s="1" t="str">
        <f t="shared" si="1504"/>
        <v/>
      </c>
    </row>
    <row r="905" spans="1:54" ht="12.75" customHeight="1">
      <c r="A905" s="178"/>
      <c r="B905" s="55">
        <v>36</v>
      </c>
      <c r="C905" s="55">
        <v>18</v>
      </c>
      <c r="D905" s="54" t="e">
        <f>VLOOKUP((B905*10)+1,'Llistat de jugadors'!$AA$3:$AQ$322,17,0)</f>
        <v>#N/A</v>
      </c>
      <c r="E905" s="13"/>
      <c r="F905" s="13"/>
      <c r="G905" s="13"/>
      <c r="H905" s="55">
        <f t="shared" si="1507"/>
        <v>0</v>
      </c>
      <c r="I905" s="54">
        <f t="shared" si="1508"/>
        <v>0</v>
      </c>
      <c r="J905" s="54">
        <f t="shared" si="1509"/>
        <v>0</v>
      </c>
      <c r="K905" s="54">
        <f t="shared" si="1510"/>
        <v>0</v>
      </c>
      <c r="L905" s="54">
        <f t="shared" si="1511"/>
        <v>0</v>
      </c>
      <c r="M905" s="54">
        <f t="shared" si="1512"/>
        <v>0</v>
      </c>
      <c r="N905" s="54">
        <f t="shared" si="1513"/>
        <v>0</v>
      </c>
      <c r="O905" s="54">
        <f t="shared" si="1514"/>
        <v>0</v>
      </c>
      <c r="P905" s="55">
        <v>36</v>
      </c>
      <c r="Q905" s="54" t="e">
        <f t="shared" si="1515"/>
        <v>#N/A</v>
      </c>
      <c r="R905" s="12"/>
      <c r="S905" s="12"/>
      <c r="T905" s="12"/>
      <c r="U905" s="54">
        <f t="shared" si="1516"/>
        <v>0</v>
      </c>
      <c r="V905" s="54">
        <f t="shared" si="1517"/>
        <v>0</v>
      </c>
      <c r="W905" s="54">
        <f t="shared" si="1518"/>
        <v>0</v>
      </c>
      <c r="X905" s="54">
        <f t="shared" si="1519"/>
        <v>0</v>
      </c>
      <c r="Y905" s="54">
        <f t="shared" si="1520"/>
        <v>0</v>
      </c>
      <c r="Z905" s="54">
        <f t="shared" si="1521"/>
        <v>0</v>
      </c>
      <c r="AA905" s="54">
        <f t="shared" si="1522"/>
        <v>0</v>
      </c>
      <c r="AB905" s="54">
        <f t="shared" si="1523"/>
        <v>0</v>
      </c>
      <c r="AC905" s="55">
        <v>36</v>
      </c>
      <c r="AD905" s="54" t="e">
        <f t="shared" si="1483"/>
        <v>#N/A</v>
      </c>
      <c r="AE905" s="12"/>
      <c r="AF905" s="12"/>
      <c r="AG905" s="12"/>
      <c r="AH905" s="54">
        <f t="shared" si="1524"/>
        <v>0</v>
      </c>
      <c r="AI905" s="54">
        <f t="shared" si="1525"/>
        <v>0</v>
      </c>
      <c r="AJ905" s="54">
        <f t="shared" si="1526"/>
        <v>0</v>
      </c>
      <c r="AK905" s="54">
        <f t="shared" si="1527"/>
        <v>0</v>
      </c>
      <c r="AL905" s="54">
        <f t="shared" si="1528"/>
        <v>0</v>
      </c>
      <c r="AM905" s="54">
        <f t="shared" si="1529"/>
        <v>0</v>
      </c>
      <c r="AN905" s="54">
        <f t="shared" si="1530"/>
        <v>0</v>
      </c>
      <c r="AO905" s="54">
        <f t="shared" si="1531"/>
        <v>0</v>
      </c>
      <c r="AP905" s="54">
        <f t="shared" si="1532"/>
        <v>0</v>
      </c>
      <c r="AQ905" s="54" t="e">
        <f t="shared" si="1533"/>
        <v>#DIV/0!</v>
      </c>
      <c r="AR905" s="58">
        <f t="shared" si="1534"/>
        <v>0</v>
      </c>
      <c r="AS905" s="1">
        <f t="shared" si="1535"/>
        <v>0</v>
      </c>
      <c r="AT905" s="1">
        <f t="shared" si="1536"/>
        <v>0</v>
      </c>
      <c r="AU905" s="1">
        <f t="shared" si="1537"/>
        <v>0</v>
      </c>
      <c r="AV905" s="1">
        <f t="shared" si="1538"/>
        <v>0</v>
      </c>
      <c r="AW905" s="1">
        <f t="shared" si="1539"/>
        <v>0</v>
      </c>
      <c r="AX905" s="1">
        <f t="shared" si="1540"/>
        <v>0</v>
      </c>
      <c r="AY905" s="1" t="str">
        <f t="shared" si="1501"/>
        <v/>
      </c>
      <c r="AZ905" s="1" t="b">
        <f t="shared" si="1502"/>
        <v>1</v>
      </c>
      <c r="BA905" s="1" t="str">
        <f t="shared" si="1503"/>
        <v/>
      </c>
      <c r="BB905" s="1" t="str">
        <f t="shared" si="1504"/>
        <v/>
      </c>
    </row>
    <row r="906" spans="1:54" ht="12.75" customHeight="1">
      <c r="A906" s="178"/>
      <c r="B906" s="55">
        <v>37</v>
      </c>
      <c r="C906" s="55"/>
      <c r="D906" s="54" t="e">
        <f>VLOOKUP((B906*10)+1,'Llistat de jugadors'!$AA$3:$AQ$322,17,0)</f>
        <v>#N/A</v>
      </c>
      <c r="E906" s="13"/>
      <c r="F906" s="13"/>
      <c r="G906" s="13"/>
      <c r="H906" s="55">
        <f t="shared" si="1507"/>
        <v>0</v>
      </c>
      <c r="I906" s="54">
        <f t="shared" si="1508"/>
        <v>0</v>
      </c>
      <c r="J906" s="54">
        <f t="shared" si="1509"/>
        <v>0</v>
      </c>
      <c r="K906" s="54">
        <f t="shared" si="1510"/>
        <v>0</v>
      </c>
      <c r="L906" s="54">
        <f t="shared" si="1511"/>
        <v>0</v>
      </c>
      <c r="M906" s="54">
        <f t="shared" si="1512"/>
        <v>0</v>
      </c>
      <c r="N906" s="54">
        <f t="shared" si="1513"/>
        <v>0</v>
      </c>
      <c r="O906" s="54">
        <f t="shared" si="1514"/>
        <v>0</v>
      </c>
      <c r="P906" s="55">
        <v>37</v>
      </c>
      <c r="Q906" s="54" t="e">
        <f t="shared" si="1515"/>
        <v>#N/A</v>
      </c>
      <c r="R906" s="12"/>
      <c r="S906" s="12"/>
      <c r="T906" s="12"/>
      <c r="U906" s="54">
        <f t="shared" si="1516"/>
        <v>0</v>
      </c>
      <c r="V906" s="54">
        <f t="shared" si="1517"/>
        <v>0</v>
      </c>
      <c r="W906" s="54">
        <f t="shared" si="1518"/>
        <v>0</v>
      </c>
      <c r="X906" s="54">
        <f t="shared" si="1519"/>
        <v>0</v>
      </c>
      <c r="Y906" s="54">
        <f t="shared" si="1520"/>
        <v>0</v>
      </c>
      <c r="Z906" s="54">
        <f t="shared" si="1521"/>
        <v>0</v>
      </c>
      <c r="AA906" s="54">
        <f t="shared" si="1522"/>
        <v>0</v>
      </c>
      <c r="AB906" s="54">
        <f t="shared" si="1523"/>
        <v>0</v>
      </c>
      <c r="AC906" s="55">
        <v>37</v>
      </c>
      <c r="AD906" s="54" t="e">
        <f t="shared" si="1483"/>
        <v>#N/A</v>
      </c>
      <c r="AE906" s="12"/>
      <c r="AF906" s="12"/>
      <c r="AG906" s="12"/>
      <c r="AH906" s="54">
        <f t="shared" si="1524"/>
        <v>0</v>
      </c>
      <c r="AI906" s="54">
        <f t="shared" si="1525"/>
        <v>0</v>
      </c>
      <c r="AJ906" s="54">
        <f t="shared" si="1526"/>
        <v>0</v>
      </c>
      <c r="AK906" s="54">
        <f t="shared" si="1527"/>
        <v>0</v>
      </c>
      <c r="AL906" s="54">
        <f t="shared" si="1528"/>
        <v>0</v>
      </c>
      <c r="AM906" s="54">
        <f t="shared" si="1529"/>
        <v>0</v>
      </c>
      <c r="AN906" s="54">
        <f t="shared" si="1530"/>
        <v>0</v>
      </c>
      <c r="AO906" s="54">
        <f t="shared" si="1531"/>
        <v>0</v>
      </c>
      <c r="AP906" s="54">
        <f t="shared" si="1532"/>
        <v>0</v>
      </c>
      <c r="AQ906" s="54" t="e">
        <f t="shared" si="1533"/>
        <v>#DIV/0!</v>
      </c>
      <c r="AR906" s="58">
        <f t="shared" si="1534"/>
        <v>0</v>
      </c>
      <c r="AS906" s="1">
        <f t="shared" si="1535"/>
        <v>0</v>
      </c>
      <c r="AT906" s="1">
        <f t="shared" si="1536"/>
        <v>0</v>
      </c>
      <c r="AU906" s="1">
        <f t="shared" si="1537"/>
        <v>0</v>
      </c>
      <c r="AV906" s="1">
        <f t="shared" si="1538"/>
        <v>0</v>
      </c>
      <c r="AW906" s="1">
        <f t="shared" si="1539"/>
        <v>0</v>
      </c>
      <c r="AX906" s="1">
        <f t="shared" si="1540"/>
        <v>0</v>
      </c>
      <c r="AY906" s="1" t="str">
        <f t="shared" si="1501"/>
        <v/>
      </c>
      <c r="AZ906" s="1" t="b">
        <f t="shared" si="1502"/>
        <v>1</v>
      </c>
      <c r="BA906" s="1" t="str">
        <f t="shared" si="1503"/>
        <v/>
      </c>
      <c r="BB906" s="1" t="str">
        <f t="shared" si="1504"/>
        <v/>
      </c>
    </row>
    <row r="907" spans="1:54" ht="12.75" customHeight="1">
      <c r="A907" s="178"/>
      <c r="B907" s="55">
        <v>38</v>
      </c>
      <c r="C907" s="55"/>
      <c r="D907" s="54" t="e">
        <f>VLOOKUP((B907*10)+1,'Llistat de jugadors'!$AA$3:$AQ$322,17,0)</f>
        <v>#N/A</v>
      </c>
      <c r="E907" s="13"/>
      <c r="F907" s="13"/>
      <c r="G907" s="13"/>
      <c r="H907" s="55">
        <f t="shared" si="1507"/>
        <v>0</v>
      </c>
      <c r="I907" s="54">
        <f t="shared" si="1508"/>
        <v>0</v>
      </c>
      <c r="J907" s="54">
        <f t="shared" si="1509"/>
        <v>0</v>
      </c>
      <c r="K907" s="54">
        <f t="shared" si="1510"/>
        <v>0</v>
      </c>
      <c r="L907" s="54">
        <f t="shared" si="1511"/>
        <v>0</v>
      </c>
      <c r="M907" s="54">
        <f t="shared" si="1512"/>
        <v>0</v>
      </c>
      <c r="N907" s="54">
        <f t="shared" si="1513"/>
        <v>0</v>
      </c>
      <c r="O907" s="54">
        <f t="shared" si="1514"/>
        <v>0</v>
      </c>
      <c r="P907" s="55">
        <v>38</v>
      </c>
      <c r="Q907" s="54" t="e">
        <f t="shared" si="1515"/>
        <v>#N/A</v>
      </c>
      <c r="R907" s="12"/>
      <c r="S907" s="12"/>
      <c r="T907" s="12"/>
      <c r="U907" s="54">
        <f t="shared" si="1516"/>
        <v>0</v>
      </c>
      <c r="V907" s="54">
        <f t="shared" si="1517"/>
        <v>0</v>
      </c>
      <c r="W907" s="54">
        <f t="shared" si="1518"/>
        <v>0</v>
      </c>
      <c r="X907" s="54">
        <f t="shared" si="1519"/>
        <v>0</v>
      </c>
      <c r="Y907" s="54">
        <f t="shared" si="1520"/>
        <v>0</v>
      </c>
      <c r="Z907" s="54">
        <f t="shared" si="1521"/>
        <v>0</v>
      </c>
      <c r="AA907" s="54">
        <f t="shared" si="1522"/>
        <v>0</v>
      </c>
      <c r="AB907" s="54">
        <f t="shared" si="1523"/>
        <v>0</v>
      </c>
      <c r="AC907" s="55">
        <v>38</v>
      </c>
      <c r="AD907" s="54" t="e">
        <f t="shared" si="1483"/>
        <v>#N/A</v>
      </c>
      <c r="AE907" s="12"/>
      <c r="AF907" s="12"/>
      <c r="AG907" s="12"/>
      <c r="AH907" s="54">
        <f t="shared" si="1524"/>
        <v>0</v>
      </c>
      <c r="AI907" s="54">
        <f t="shared" si="1525"/>
        <v>0</v>
      </c>
      <c r="AJ907" s="54">
        <f t="shared" si="1526"/>
        <v>0</v>
      </c>
      <c r="AK907" s="54">
        <f t="shared" si="1527"/>
        <v>0</v>
      </c>
      <c r="AL907" s="54">
        <f t="shared" si="1528"/>
        <v>0</v>
      </c>
      <c r="AM907" s="54">
        <f t="shared" si="1529"/>
        <v>0</v>
      </c>
      <c r="AN907" s="54">
        <f t="shared" si="1530"/>
        <v>0</v>
      </c>
      <c r="AO907" s="54">
        <f t="shared" si="1531"/>
        <v>0</v>
      </c>
      <c r="AP907" s="54">
        <f t="shared" si="1532"/>
        <v>0</v>
      </c>
      <c r="AQ907" s="54" t="e">
        <f t="shared" si="1533"/>
        <v>#DIV/0!</v>
      </c>
      <c r="AR907" s="58">
        <f t="shared" si="1534"/>
        <v>0</v>
      </c>
      <c r="AS907" s="1">
        <f t="shared" si="1535"/>
        <v>0</v>
      </c>
      <c r="AT907" s="1">
        <f t="shared" si="1536"/>
        <v>0</v>
      </c>
      <c r="AU907" s="1">
        <f t="shared" si="1537"/>
        <v>0</v>
      </c>
      <c r="AV907" s="1">
        <f t="shared" si="1538"/>
        <v>0</v>
      </c>
      <c r="AW907" s="1">
        <f t="shared" si="1539"/>
        <v>0</v>
      </c>
      <c r="AX907" s="1">
        <f t="shared" si="1540"/>
        <v>0</v>
      </c>
      <c r="AY907" s="1" t="str">
        <f t="shared" si="1501"/>
        <v/>
      </c>
      <c r="AZ907" s="1" t="b">
        <f t="shared" si="1502"/>
        <v>1</v>
      </c>
      <c r="BA907" s="1" t="str">
        <f t="shared" si="1503"/>
        <v/>
      </c>
      <c r="BB907" s="1" t="str">
        <f t="shared" si="1504"/>
        <v/>
      </c>
    </row>
    <row r="908" spans="1:54" ht="12.75" customHeight="1">
      <c r="A908" s="178"/>
      <c r="B908" s="55">
        <v>39</v>
      </c>
      <c r="C908" s="55"/>
      <c r="D908" s="54" t="e">
        <f>VLOOKUP((B908*10)+1,'Llistat de jugadors'!$AA$3:$AQ$322,17,0)</f>
        <v>#N/A</v>
      </c>
      <c r="E908" s="13"/>
      <c r="F908" s="13"/>
      <c r="G908" s="13"/>
      <c r="H908" s="55">
        <f t="shared" si="1507"/>
        <v>0</v>
      </c>
      <c r="I908" s="54">
        <f t="shared" si="1508"/>
        <v>0</v>
      </c>
      <c r="J908" s="54">
        <f t="shared" si="1509"/>
        <v>0</v>
      </c>
      <c r="K908" s="54">
        <f t="shared" si="1510"/>
        <v>0</v>
      </c>
      <c r="L908" s="54">
        <f t="shared" si="1511"/>
        <v>0</v>
      </c>
      <c r="M908" s="54">
        <f t="shared" si="1512"/>
        <v>0</v>
      </c>
      <c r="N908" s="54">
        <f t="shared" si="1513"/>
        <v>0</v>
      </c>
      <c r="O908" s="54">
        <f t="shared" si="1514"/>
        <v>0</v>
      </c>
      <c r="P908" s="55">
        <v>39</v>
      </c>
      <c r="Q908" s="54" t="e">
        <f t="shared" si="1515"/>
        <v>#N/A</v>
      </c>
      <c r="R908" s="12"/>
      <c r="S908" s="12"/>
      <c r="T908" s="12"/>
      <c r="U908" s="54">
        <f t="shared" si="1516"/>
        <v>0</v>
      </c>
      <c r="V908" s="54">
        <f t="shared" si="1517"/>
        <v>0</v>
      </c>
      <c r="W908" s="54">
        <f t="shared" si="1518"/>
        <v>0</v>
      </c>
      <c r="X908" s="54">
        <f t="shared" si="1519"/>
        <v>0</v>
      </c>
      <c r="Y908" s="54">
        <f t="shared" si="1520"/>
        <v>0</v>
      </c>
      <c r="Z908" s="54">
        <f t="shared" si="1521"/>
        <v>0</v>
      </c>
      <c r="AA908" s="54">
        <f t="shared" si="1522"/>
        <v>0</v>
      </c>
      <c r="AB908" s="54">
        <f t="shared" si="1523"/>
        <v>0</v>
      </c>
      <c r="AC908" s="55">
        <v>39</v>
      </c>
      <c r="AD908" s="54" t="e">
        <f t="shared" si="1483"/>
        <v>#N/A</v>
      </c>
      <c r="AE908" s="12"/>
      <c r="AF908" s="12"/>
      <c r="AG908" s="12"/>
      <c r="AH908" s="54">
        <f t="shared" si="1524"/>
        <v>0</v>
      </c>
      <c r="AI908" s="54">
        <f t="shared" si="1525"/>
        <v>0</v>
      </c>
      <c r="AJ908" s="54">
        <f t="shared" si="1526"/>
        <v>0</v>
      </c>
      <c r="AK908" s="54">
        <f t="shared" si="1527"/>
        <v>0</v>
      </c>
      <c r="AL908" s="54">
        <f t="shared" si="1528"/>
        <v>0</v>
      </c>
      <c r="AM908" s="54">
        <f t="shared" si="1529"/>
        <v>0</v>
      </c>
      <c r="AN908" s="54">
        <f t="shared" si="1530"/>
        <v>0</v>
      </c>
      <c r="AO908" s="54">
        <f t="shared" si="1531"/>
        <v>0</v>
      </c>
      <c r="AP908" s="54">
        <f t="shared" si="1532"/>
        <v>0</v>
      </c>
      <c r="AQ908" s="54" t="e">
        <f t="shared" si="1533"/>
        <v>#DIV/0!</v>
      </c>
      <c r="AR908" s="58">
        <f t="shared" si="1534"/>
        <v>0</v>
      </c>
      <c r="AS908" s="1">
        <f t="shared" si="1535"/>
        <v>0</v>
      </c>
      <c r="AT908" s="1">
        <f t="shared" si="1536"/>
        <v>0</v>
      </c>
      <c r="AU908" s="1">
        <f t="shared" si="1537"/>
        <v>0</v>
      </c>
      <c r="AV908" s="1">
        <f t="shared" si="1538"/>
        <v>0</v>
      </c>
      <c r="AW908" s="1">
        <f t="shared" si="1539"/>
        <v>0</v>
      </c>
      <c r="AX908" s="1">
        <f t="shared" si="1540"/>
        <v>0</v>
      </c>
      <c r="AY908" s="1" t="str">
        <f t="shared" si="1501"/>
        <v/>
      </c>
      <c r="AZ908" s="1" t="b">
        <f t="shared" si="1502"/>
        <v>1</v>
      </c>
      <c r="BA908" s="1" t="str">
        <f t="shared" si="1503"/>
        <v/>
      </c>
      <c r="BB908" s="1" t="str">
        <f t="shared" si="1504"/>
        <v/>
      </c>
    </row>
    <row r="909" spans="1:54" ht="12.75" customHeight="1">
      <c r="A909" s="179"/>
      <c r="B909" s="55">
        <v>40</v>
      </c>
      <c r="C909" s="55"/>
      <c r="D909" s="54" t="e">
        <f>VLOOKUP((B909*10)+1,'Llistat de jugadors'!$AA$3:$AQ$322,17,0)</f>
        <v>#N/A</v>
      </c>
      <c r="E909" s="13"/>
      <c r="F909" s="13"/>
      <c r="G909" s="13"/>
      <c r="H909" s="55">
        <f t="shared" si="1507"/>
        <v>0</v>
      </c>
      <c r="I909" s="54">
        <f t="shared" si="1508"/>
        <v>0</v>
      </c>
      <c r="J909" s="54">
        <f t="shared" si="1509"/>
        <v>0</v>
      </c>
      <c r="K909" s="54">
        <f t="shared" si="1510"/>
        <v>0</v>
      </c>
      <c r="L909" s="54">
        <f t="shared" si="1511"/>
        <v>0</v>
      </c>
      <c r="M909" s="54">
        <f t="shared" si="1512"/>
        <v>0</v>
      </c>
      <c r="N909" s="54">
        <f t="shared" si="1513"/>
        <v>0</v>
      </c>
      <c r="O909" s="54">
        <f t="shared" si="1514"/>
        <v>0</v>
      </c>
      <c r="P909" s="55">
        <v>40</v>
      </c>
      <c r="Q909" s="54" t="e">
        <f t="shared" si="1515"/>
        <v>#N/A</v>
      </c>
      <c r="R909" s="12"/>
      <c r="S909" s="12"/>
      <c r="T909" s="12"/>
      <c r="U909" s="54">
        <f t="shared" si="1516"/>
        <v>0</v>
      </c>
      <c r="V909" s="54">
        <f t="shared" si="1517"/>
        <v>0</v>
      </c>
      <c r="W909" s="54">
        <f t="shared" si="1518"/>
        <v>0</v>
      </c>
      <c r="X909" s="54">
        <f t="shared" si="1519"/>
        <v>0</v>
      </c>
      <c r="Y909" s="54">
        <f t="shared" si="1520"/>
        <v>0</v>
      </c>
      <c r="Z909" s="54">
        <f t="shared" si="1521"/>
        <v>0</v>
      </c>
      <c r="AA909" s="54">
        <f t="shared" si="1522"/>
        <v>0</v>
      </c>
      <c r="AB909" s="54">
        <f t="shared" si="1523"/>
        <v>0</v>
      </c>
      <c r="AC909" s="55">
        <v>40</v>
      </c>
      <c r="AD909" s="54" t="e">
        <f t="shared" si="1483"/>
        <v>#N/A</v>
      </c>
      <c r="AE909" s="12"/>
      <c r="AF909" s="12"/>
      <c r="AG909" s="12"/>
      <c r="AH909" s="54">
        <f t="shared" si="1524"/>
        <v>0</v>
      </c>
      <c r="AI909" s="54">
        <f t="shared" si="1525"/>
        <v>0</v>
      </c>
      <c r="AJ909" s="54">
        <f t="shared" si="1526"/>
        <v>0</v>
      </c>
      <c r="AK909" s="54">
        <f t="shared" si="1527"/>
        <v>0</v>
      </c>
      <c r="AL909" s="54">
        <f t="shared" si="1528"/>
        <v>0</v>
      </c>
      <c r="AM909" s="54">
        <f t="shared" si="1529"/>
        <v>0</v>
      </c>
      <c r="AN909" s="54">
        <f t="shared" si="1530"/>
        <v>0</v>
      </c>
      <c r="AO909" s="54">
        <f t="shared" si="1531"/>
        <v>0</v>
      </c>
      <c r="AP909" s="54">
        <f t="shared" si="1532"/>
        <v>0</v>
      </c>
      <c r="AQ909" s="54" t="e">
        <f t="shared" si="1533"/>
        <v>#DIV/0!</v>
      </c>
      <c r="AR909" s="58">
        <f t="shared" si="1534"/>
        <v>0</v>
      </c>
      <c r="AS909" s="1">
        <f t="shared" si="1535"/>
        <v>0</v>
      </c>
      <c r="AT909" s="1">
        <f t="shared" si="1536"/>
        <v>0</v>
      </c>
      <c r="AU909" s="1">
        <f t="shared" si="1537"/>
        <v>0</v>
      </c>
      <c r="AV909" s="1">
        <f t="shared" si="1538"/>
        <v>0</v>
      </c>
      <c r="AW909" s="1">
        <f t="shared" si="1539"/>
        <v>0</v>
      </c>
      <c r="AX909" s="1">
        <f t="shared" si="1540"/>
        <v>0</v>
      </c>
      <c r="AY909" s="1" t="str">
        <f t="shared" si="1501"/>
        <v/>
      </c>
      <c r="AZ909" s="1" t="b">
        <f t="shared" si="1502"/>
        <v>1</v>
      </c>
      <c r="BA909" s="1" t="str">
        <f t="shared" si="1503"/>
        <v/>
      </c>
      <c r="BB909" s="1" t="str">
        <f t="shared" si="1504"/>
        <v/>
      </c>
    </row>
    <row r="910" spans="1:54" ht="59.25">
      <c r="A910" s="56"/>
      <c r="B910" s="51" t="s">
        <v>312</v>
      </c>
      <c r="C910" s="51"/>
      <c r="D910" s="192">
        <v>1</v>
      </c>
      <c r="E910" s="192"/>
      <c r="F910" s="192"/>
      <c r="G910" s="192"/>
      <c r="H910" s="192"/>
      <c r="I910" s="131"/>
      <c r="J910" s="131"/>
      <c r="K910" s="131"/>
      <c r="L910" s="131"/>
      <c r="M910" s="131"/>
      <c r="N910" s="131"/>
      <c r="O910" s="52"/>
      <c r="P910" s="192">
        <v>2</v>
      </c>
      <c r="Q910" s="192"/>
      <c r="R910" s="192"/>
      <c r="S910" s="192"/>
      <c r="T910" s="192"/>
      <c r="U910" s="192"/>
      <c r="V910" s="54">
        <f t="shared" si="1478"/>
        <v>0</v>
      </c>
      <c r="W910" s="53"/>
      <c r="X910" s="53"/>
      <c r="Y910" s="53"/>
      <c r="Z910" s="52"/>
      <c r="AA910" s="52"/>
      <c r="AB910" s="52"/>
      <c r="AC910" s="192">
        <v>3</v>
      </c>
      <c r="AD910" s="192"/>
      <c r="AE910" s="192"/>
      <c r="AF910" s="192"/>
      <c r="AG910" s="192"/>
      <c r="AH910" s="19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7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spans="1:54">
      <c r="A911" s="180"/>
      <c r="B911" s="183" t="s">
        <v>313</v>
      </c>
      <c r="C911" s="181" t="s">
        <v>314</v>
      </c>
      <c r="D911" s="183" t="s">
        <v>337</v>
      </c>
      <c r="E911" s="193" t="s">
        <v>316</v>
      </c>
      <c r="F911" s="193"/>
      <c r="G911" s="193"/>
      <c r="H911" s="193"/>
      <c r="I911" s="129"/>
      <c r="J911" s="129"/>
      <c r="K911" s="129"/>
      <c r="L911" s="129"/>
      <c r="M911" s="54"/>
      <c r="N911" s="54"/>
      <c r="O911" s="54"/>
      <c r="P911" s="183" t="s">
        <v>313</v>
      </c>
      <c r="Q911" s="183" t="s">
        <v>337</v>
      </c>
      <c r="R911" s="183" t="s">
        <v>316</v>
      </c>
      <c r="S911" s="183"/>
      <c r="T911" s="183"/>
      <c r="U911" s="183"/>
      <c r="V911" s="54">
        <f t="shared" si="1478"/>
        <v>0</v>
      </c>
      <c r="W911" s="54"/>
      <c r="X911" s="54"/>
      <c r="Y911" s="54"/>
      <c r="Z911" s="54"/>
      <c r="AA911" s="54"/>
      <c r="AB911" s="54"/>
      <c r="AC911" s="183" t="s">
        <v>313</v>
      </c>
      <c r="AD911" s="183" t="s">
        <v>337</v>
      </c>
      <c r="AE911" s="183" t="s">
        <v>316</v>
      </c>
      <c r="AF911" s="183"/>
      <c r="AG911" s="183"/>
      <c r="AH911" s="183"/>
      <c r="AI911" s="54"/>
      <c r="AJ911" s="54"/>
      <c r="AK911" s="54"/>
      <c r="AL911" s="54"/>
      <c r="AM911" s="54"/>
      <c r="AN911" s="54"/>
      <c r="AO911" s="54"/>
      <c r="AP911" s="54"/>
      <c r="AQ911" s="54"/>
      <c r="AR911" s="58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spans="1:54">
      <c r="A912" s="180"/>
      <c r="B912" s="183"/>
      <c r="C912" s="182"/>
      <c r="D912" s="183"/>
      <c r="E912" s="130">
        <v>1</v>
      </c>
      <c r="F912" s="130">
        <v>2</v>
      </c>
      <c r="G912" s="130">
        <v>3</v>
      </c>
      <c r="H912" s="129" t="s">
        <v>318</v>
      </c>
      <c r="I912" s="129"/>
      <c r="J912" s="129"/>
      <c r="K912" s="129"/>
      <c r="L912" s="129"/>
      <c r="M912" s="54"/>
      <c r="N912" s="54"/>
      <c r="O912" s="54"/>
      <c r="P912" s="183"/>
      <c r="Q912" s="183"/>
      <c r="R912" s="129">
        <v>1</v>
      </c>
      <c r="S912" s="129">
        <v>2</v>
      </c>
      <c r="T912" s="129">
        <v>3</v>
      </c>
      <c r="U912" s="129" t="s">
        <v>318</v>
      </c>
      <c r="V912" s="54">
        <f t="shared" si="1478"/>
        <v>0</v>
      </c>
      <c r="W912" s="54"/>
      <c r="X912" s="54"/>
      <c r="Y912" s="54"/>
      <c r="Z912" s="54"/>
      <c r="AA912" s="54"/>
      <c r="AB912" s="54"/>
      <c r="AC912" s="183"/>
      <c r="AD912" s="183"/>
      <c r="AE912" s="129">
        <v>1</v>
      </c>
      <c r="AF912" s="129">
        <v>2</v>
      </c>
      <c r="AG912" s="129">
        <v>3</v>
      </c>
      <c r="AH912" s="129" t="s">
        <v>318</v>
      </c>
      <c r="AI912" s="54"/>
      <c r="AJ912" s="54"/>
      <c r="AK912" s="54"/>
      <c r="AL912" s="54"/>
      <c r="AM912" s="54"/>
      <c r="AN912" s="54"/>
      <c r="AO912" s="54"/>
      <c r="AP912" s="54"/>
      <c r="AQ912" s="54"/>
      <c r="AR912" s="58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spans="1:54" ht="12.75" customHeight="1">
      <c r="A913" s="177" t="s">
        <v>329</v>
      </c>
      <c r="B913" s="55">
        <v>1</v>
      </c>
      <c r="C913" s="55">
        <v>1</v>
      </c>
      <c r="D913" s="54" t="e">
        <f>VLOOKUP((B913*10)+2,'Llistat de jugadors'!$AA$3:$AQ$322,17,0)</f>
        <v>#N/A</v>
      </c>
      <c r="E913" s="12"/>
      <c r="F913" s="12"/>
      <c r="G913" s="12"/>
      <c r="H913" s="55">
        <f t="shared" ref="H913:H942" si="1541">E913+F913+G913</f>
        <v>0</v>
      </c>
      <c r="I913" s="54">
        <f t="shared" ref="I913:I942" si="1542">COUNTIF(E913:G913,10)</f>
        <v>0</v>
      </c>
      <c r="J913" s="54">
        <f t="shared" ref="J913:J942" si="1543">COUNTIF(E913:G913,6)</f>
        <v>0</v>
      </c>
      <c r="K913" s="54">
        <f t="shared" ref="K913:K942" si="1544">COUNTIF(E913:G913,4)</f>
        <v>0</v>
      </c>
      <c r="L913" s="54">
        <f t="shared" ref="L913:L942" si="1545">COUNTIF(E913:G913,3)</f>
        <v>0</v>
      </c>
      <c r="M913" s="54">
        <f t="shared" ref="M913:M942" si="1546">COUNTIF(E913:G913,2)</f>
        <v>0</v>
      </c>
      <c r="N913" s="54">
        <f t="shared" ref="N913:N942" si="1547">COUNTIF(E913:G913,1)</f>
        <v>0</v>
      </c>
      <c r="O913" s="54">
        <f t="shared" ref="O913:O942" si="1548">COUNTIF(E913:G913,0)</f>
        <v>0</v>
      </c>
      <c r="P913" s="55">
        <v>1</v>
      </c>
      <c r="Q913" s="54" t="e">
        <f t="shared" ref="Q913:Q942" si="1549">D913</f>
        <v>#N/A</v>
      </c>
      <c r="R913" s="12"/>
      <c r="S913" s="12"/>
      <c r="T913" s="12"/>
      <c r="U913" s="54">
        <f t="shared" ref="U913:U942" si="1550">R913+S913+T913</f>
        <v>0</v>
      </c>
      <c r="V913" s="54">
        <f t="shared" si="1478"/>
        <v>0</v>
      </c>
      <c r="W913" s="54">
        <f>COUNTIF($R$5:$T$5,6)</f>
        <v>0</v>
      </c>
      <c r="X913" s="54">
        <f>COUNTIF($R$5:$T$5,4)</f>
        <v>1</v>
      </c>
      <c r="Y913" s="54">
        <f t="shared" ref="Y913:Y942" si="1551">COUNTIF(R913:T913,3)</f>
        <v>0</v>
      </c>
      <c r="Z913" s="54">
        <f t="shared" ref="Z913:Z942" si="1552">COUNTIF(R913:T913,2)</f>
        <v>0</v>
      </c>
      <c r="AA913" s="54">
        <f t="shared" ref="AA913:AA942" si="1553">COUNTIF(R913:T913,1)</f>
        <v>0</v>
      </c>
      <c r="AB913" s="54">
        <f t="shared" ref="AB913:AB942" si="1554">COUNTIF(R913:T913,0)</f>
        <v>0</v>
      </c>
      <c r="AC913" s="55">
        <v>1</v>
      </c>
      <c r="AD913" s="54" t="e">
        <f t="shared" ref="AD913:AD952" si="1555">Q913</f>
        <v>#N/A</v>
      </c>
      <c r="AE913" s="12"/>
      <c r="AF913" s="12"/>
      <c r="AG913" s="12"/>
      <c r="AH913" s="54">
        <f t="shared" ref="AH913:AH942" si="1556">AE913+AF913+AG913</f>
        <v>0</v>
      </c>
      <c r="AI913" s="54">
        <f t="shared" ref="AI913:AI942" si="1557">COUNTIF(AE913:AG913,10)</f>
        <v>0</v>
      </c>
      <c r="AJ913" s="54">
        <f t="shared" ref="AJ913:AJ942" si="1558">COUNTIF(AE913:AG913,6)</f>
        <v>0</v>
      </c>
      <c r="AK913" s="54">
        <f t="shared" ref="AK913:AK942" si="1559">COUNTIF(AE913:AG913,4)</f>
        <v>0</v>
      </c>
      <c r="AL913" s="54">
        <f t="shared" ref="AL913:AL942" si="1560">COUNTIF(AE913:AG913,3)</f>
        <v>0</v>
      </c>
      <c r="AM913" s="54">
        <f t="shared" ref="AM913:AM942" si="1561">COUNTIF(AE913:AG913,2)</f>
        <v>0</v>
      </c>
      <c r="AN913" s="54">
        <f t="shared" ref="AN913:AN942" si="1562">COUNTIF(AE913:AG913,1)</f>
        <v>0</v>
      </c>
      <c r="AO913" s="54">
        <f t="shared" ref="AO913:AO942" si="1563">COUNTIF(AE913:AG913,0)</f>
        <v>0</v>
      </c>
      <c r="AP913" s="54">
        <f t="shared" ref="AP913:AP942" si="1564">H913+U913+AH913</f>
        <v>0</v>
      </c>
      <c r="AQ913" s="54" t="e">
        <f t="shared" ref="AQ913:AQ942" si="1565">AVERAGE(E913:G913,R913:T913,AE913:AG913)</f>
        <v>#DIV/0!</v>
      </c>
      <c r="AR913" s="58">
        <f t="shared" ref="AR913:AR942" si="1566">I913+V913+AI913</f>
        <v>0</v>
      </c>
      <c r="AS913" s="1">
        <f t="shared" ref="AS913:AS942" si="1567">J913+W913+AJ913</f>
        <v>0</v>
      </c>
      <c r="AT913" s="1">
        <f t="shared" ref="AT913:AT942" si="1568">K913+X913+AK913</f>
        <v>1</v>
      </c>
      <c r="AU913" s="1">
        <f t="shared" ref="AU913:AU942" si="1569">L913+Y913+AL913</f>
        <v>0</v>
      </c>
      <c r="AV913" s="1">
        <f t="shared" ref="AV913:AV942" si="1570">M913+Z913+AM913</f>
        <v>0</v>
      </c>
      <c r="AW913" s="1">
        <f t="shared" ref="AW913:AW942" si="1571">N913+AA913+AN913</f>
        <v>0</v>
      </c>
      <c r="AX913" s="1">
        <f t="shared" ref="AX913:AX942" si="1572">O913+AB913+AO913</f>
        <v>0</v>
      </c>
      <c r="AY913" s="1" t="str">
        <f t="shared" si="1501"/>
        <v/>
      </c>
      <c r="AZ913" s="1" t="b">
        <f t="shared" si="1502"/>
        <v>1</v>
      </c>
      <c r="BA913" s="1" t="str">
        <f t="shared" si="1503"/>
        <v/>
      </c>
      <c r="BB913" s="1" t="str">
        <f t="shared" si="1504"/>
        <v/>
      </c>
    </row>
    <row r="914" spans="1:54" ht="12.75" customHeight="1">
      <c r="A914" s="178"/>
      <c r="B914" s="55">
        <v>2</v>
      </c>
      <c r="C914" s="55">
        <v>2</v>
      </c>
      <c r="D914" s="54" t="e">
        <f>VLOOKUP((B914*10)+2,'Llistat de jugadors'!$AA$3:$AQ$322,17,0)</f>
        <v>#N/A</v>
      </c>
      <c r="E914" s="12"/>
      <c r="F914" s="12"/>
      <c r="G914" s="12"/>
      <c r="H914" s="55">
        <f t="shared" si="1541"/>
        <v>0</v>
      </c>
      <c r="I914" s="54">
        <f t="shared" si="1542"/>
        <v>0</v>
      </c>
      <c r="J914" s="54">
        <f t="shared" si="1543"/>
        <v>0</v>
      </c>
      <c r="K914" s="54">
        <f t="shared" si="1544"/>
        <v>0</v>
      </c>
      <c r="L914" s="54">
        <f t="shared" si="1545"/>
        <v>0</v>
      </c>
      <c r="M914" s="54">
        <f t="shared" si="1546"/>
        <v>0</v>
      </c>
      <c r="N914" s="54">
        <f t="shared" si="1547"/>
        <v>0</v>
      </c>
      <c r="O914" s="54">
        <f t="shared" si="1548"/>
        <v>0</v>
      </c>
      <c r="P914" s="55">
        <v>2</v>
      </c>
      <c r="Q914" s="54" t="e">
        <f t="shared" si="1549"/>
        <v>#N/A</v>
      </c>
      <c r="R914" s="12"/>
      <c r="S914" s="12"/>
      <c r="T914" s="12"/>
      <c r="U914" s="54">
        <f t="shared" si="1550"/>
        <v>0</v>
      </c>
      <c r="V914" s="54">
        <f t="shared" si="1478"/>
        <v>0</v>
      </c>
      <c r="W914" s="54">
        <f t="shared" ref="W914:W942" si="1573">COUNTIF(R914:T914,6)</f>
        <v>0</v>
      </c>
      <c r="X914" s="54">
        <f t="shared" ref="X914:X942" si="1574">COUNTIF(R914:T914,4)</f>
        <v>0</v>
      </c>
      <c r="Y914" s="54">
        <f t="shared" si="1551"/>
        <v>0</v>
      </c>
      <c r="Z914" s="54">
        <f t="shared" si="1552"/>
        <v>0</v>
      </c>
      <c r="AA914" s="54">
        <f t="shared" si="1553"/>
        <v>0</v>
      </c>
      <c r="AB914" s="54">
        <f t="shared" si="1554"/>
        <v>0</v>
      </c>
      <c r="AC914" s="55">
        <v>2</v>
      </c>
      <c r="AD914" s="54" t="e">
        <f t="shared" si="1555"/>
        <v>#N/A</v>
      </c>
      <c r="AE914" s="12"/>
      <c r="AF914" s="12"/>
      <c r="AG914" s="12"/>
      <c r="AH914" s="54">
        <f t="shared" si="1556"/>
        <v>0</v>
      </c>
      <c r="AI914" s="54">
        <f t="shared" si="1557"/>
        <v>0</v>
      </c>
      <c r="AJ914" s="54">
        <f t="shared" si="1558"/>
        <v>0</v>
      </c>
      <c r="AK914" s="54">
        <f t="shared" si="1559"/>
        <v>0</v>
      </c>
      <c r="AL914" s="54">
        <f t="shared" si="1560"/>
        <v>0</v>
      </c>
      <c r="AM914" s="54">
        <f t="shared" si="1561"/>
        <v>0</v>
      </c>
      <c r="AN914" s="54">
        <f t="shared" si="1562"/>
        <v>0</v>
      </c>
      <c r="AO914" s="54">
        <f t="shared" si="1563"/>
        <v>0</v>
      </c>
      <c r="AP914" s="54">
        <f t="shared" si="1564"/>
        <v>0</v>
      </c>
      <c r="AQ914" s="54" t="e">
        <f t="shared" si="1565"/>
        <v>#DIV/0!</v>
      </c>
      <c r="AR914" s="58">
        <f t="shared" si="1566"/>
        <v>0</v>
      </c>
      <c r="AS914" s="1">
        <f t="shared" si="1567"/>
        <v>0</v>
      </c>
      <c r="AT914" s="1">
        <f t="shared" si="1568"/>
        <v>0</v>
      </c>
      <c r="AU914" s="1">
        <f t="shared" si="1569"/>
        <v>0</v>
      </c>
      <c r="AV914" s="1">
        <f t="shared" si="1570"/>
        <v>0</v>
      </c>
      <c r="AW914" s="1">
        <f t="shared" si="1571"/>
        <v>0</v>
      </c>
      <c r="AX914" s="1">
        <f t="shared" si="1572"/>
        <v>0</v>
      </c>
      <c r="AY914" s="1" t="str">
        <f t="shared" si="1501"/>
        <v/>
      </c>
      <c r="AZ914" s="1" t="b">
        <f t="shared" si="1502"/>
        <v>1</v>
      </c>
      <c r="BA914" s="1" t="str">
        <f t="shared" si="1503"/>
        <v/>
      </c>
      <c r="BB914" s="1" t="str">
        <f t="shared" si="1504"/>
        <v/>
      </c>
    </row>
    <row r="915" spans="1:54" ht="12.75" customHeight="1">
      <c r="A915" s="178"/>
      <c r="B915" s="55">
        <v>3</v>
      </c>
      <c r="C915" s="55">
        <v>3</v>
      </c>
      <c r="D915" s="54" t="e">
        <f>VLOOKUP((B915*10)+2,'Llistat de jugadors'!$AA$3:$AQ$322,17,0)</f>
        <v>#N/A</v>
      </c>
      <c r="E915" s="12"/>
      <c r="F915" s="12"/>
      <c r="G915" s="12"/>
      <c r="H915" s="55">
        <f t="shared" si="1541"/>
        <v>0</v>
      </c>
      <c r="I915" s="54">
        <f t="shared" si="1542"/>
        <v>0</v>
      </c>
      <c r="J915" s="54">
        <f t="shared" si="1543"/>
        <v>0</v>
      </c>
      <c r="K915" s="54">
        <f t="shared" si="1544"/>
        <v>0</v>
      </c>
      <c r="L915" s="54">
        <f t="shared" si="1545"/>
        <v>0</v>
      </c>
      <c r="M915" s="54">
        <f t="shared" si="1546"/>
        <v>0</v>
      </c>
      <c r="N915" s="54">
        <f t="shared" si="1547"/>
        <v>0</v>
      </c>
      <c r="O915" s="54">
        <f t="shared" si="1548"/>
        <v>0</v>
      </c>
      <c r="P915" s="55">
        <v>3</v>
      </c>
      <c r="Q915" s="54" t="e">
        <f t="shared" si="1549"/>
        <v>#N/A</v>
      </c>
      <c r="R915" s="12"/>
      <c r="S915" s="12"/>
      <c r="T915" s="12"/>
      <c r="U915" s="54">
        <f t="shared" si="1550"/>
        <v>0</v>
      </c>
      <c r="V915" s="54">
        <f t="shared" si="1478"/>
        <v>0</v>
      </c>
      <c r="W915" s="54">
        <f t="shared" si="1573"/>
        <v>0</v>
      </c>
      <c r="X915" s="54">
        <f t="shared" si="1574"/>
        <v>0</v>
      </c>
      <c r="Y915" s="54">
        <f t="shared" si="1551"/>
        <v>0</v>
      </c>
      <c r="Z915" s="54">
        <f t="shared" si="1552"/>
        <v>0</v>
      </c>
      <c r="AA915" s="54">
        <f t="shared" si="1553"/>
        <v>0</v>
      </c>
      <c r="AB915" s="54">
        <f t="shared" si="1554"/>
        <v>0</v>
      </c>
      <c r="AC915" s="55">
        <v>3</v>
      </c>
      <c r="AD915" s="54" t="e">
        <f t="shared" si="1555"/>
        <v>#N/A</v>
      </c>
      <c r="AE915" s="12"/>
      <c r="AF915" s="12"/>
      <c r="AG915" s="12"/>
      <c r="AH915" s="54">
        <f t="shared" si="1556"/>
        <v>0</v>
      </c>
      <c r="AI915" s="54">
        <f t="shared" si="1557"/>
        <v>0</v>
      </c>
      <c r="AJ915" s="54">
        <f t="shared" si="1558"/>
        <v>0</v>
      </c>
      <c r="AK915" s="54">
        <f t="shared" si="1559"/>
        <v>0</v>
      </c>
      <c r="AL915" s="54">
        <f t="shared" si="1560"/>
        <v>0</v>
      </c>
      <c r="AM915" s="54">
        <f t="shared" si="1561"/>
        <v>0</v>
      </c>
      <c r="AN915" s="54">
        <f t="shared" si="1562"/>
        <v>0</v>
      </c>
      <c r="AO915" s="54">
        <f t="shared" si="1563"/>
        <v>0</v>
      </c>
      <c r="AP915" s="54">
        <f t="shared" si="1564"/>
        <v>0</v>
      </c>
      <c r="AQ915" s="54" t="e">
        <f t="shared" si="1565"/>
        <v>#DIV/0!</v>
      </c>
      <c r="AR915" s="58">
        <f t="shared" si="1566"/>
        <v>0</v>
      </c>
      <c r="AS915" s="1">
        <f t="shared" si="1567"/>
        <v>0</v>
      </c>
      <c r="AT915" s="1">
        <f t="shared" si="1568"/>
        <v>0</v>
      </c>
      <c r="AU915" s="1">
        <f t="shared" si="1569"/>
        <v>0</v>
      </c>
      <c r="AV915" s="1">
        <f t="shared" si="1570"/>
        <v>0</v>
      </c>
      <c r="AW915" s="1">
        <f t="shared" si="1571"/>
        <v>0</v>
      </c>
      <c r="AX915" s="1">
        <f t="shared" si="1572"/>
        <v>0</v>
      </c>
      <c r="AY915" s="1" t="str">
        <f t="shared" si="1501"/>
        <v/>
      </c>
      <c r="AZ915" s="1" t="b">
        <f t="shared" si="1502"/>
        <v>1</v>
      </c>
      <c r="BA915" s="1" t="str">
        <f t="shared" si="1503"/>
        <v/>
      </c>
      <c r="BB915" s="1" t="str">
        <f t="shared" si="1504"/>
        <v/>
      </c>
    </row>
    <row r="916" spans="1:54" ht="12.75" customHeight="1">
      <c r="A916" s="178"/>
      <c r="B916" s="55">
        <v>4</v>
      </c>
      <c r="C916" s="55">
        <v>4</v>
      </c>
      <c r="D916" s="54" t="e">
        <f>VLOOKUP((B916*10)+2,'Llistat de jugadors'!$AA$3:$AQ$322,17,0)</f>
        <v>#N/A</v>
      </c>
      <c r="E916" s="12"/>
      <c r="F916" s="12"/>
      <c r="G916" s="12"/>
      <c r="H916" s="55">
        <f t="shared" si="1541"/>
        <v>0</v>
      </c>
      <c r="I916" s="54">
        <f t="shared" si="1542"/>
        <v>0</v>
      </c>
      <c r="J916" s="54">
        <f t="shared" si="1543"/>
        <v>0</v>
      </c>
      <c r="K916" s="54">
        <f t="shared" si="1544"/>
        <v>0</v>
      </c>
      <c r="L916" s="54">
        <f t="shared" si="1545"/>
        <v>0</v>
      </c>
      <c r="M916" s="54">
        <f t="shared" si="1546"/>
        <v>0</v>
      </c>
      <c r="N916" s="54">
        <f t="shared" si="1547"/>
        <v>0</v>
      </c>
      <c r="O916" s="54">
        <f t="shared" si="1548"/>
        <v>0</v>
      </c>
      <c r="P916" s="55">
        <v>4</v>
      </c>
      <c r="Q916" s="54" t="e">
        <f t="shared" si="1549"/>
        <v>#N/A</v>
      </c>
      <c r="R916" s="12"/>
      <c r="S916" s="12"/>
      <c r="T916" s="12"/>
      <c r="U916" s="54">
        <f t="shared" si="1550"/>
        <v>0</v>
      </c>
      <c r="V916" s="54">
        <f t="shared" si="1478"/>
        <v>0</v>
      </c>
      <c r="W916" s="54">
        <f t="shared" si="1573"/>
        <v>0</v>
      </c>
      <c r="X916" s="54">
        <f t="shared" si="1574"/>
        <v>0</v>
      </c>
      <c r="Y916" s="54">
        <f t="shared" si="1551"/>
        <v>0</v>
      </c>
      <c r="Z916" s="54">
        <f t="shared" si="1552"/>
        <v>0</v>
      </c>
      <c r="AA916" s="54">
        <f t="shared" si="1553"/>
        <v>0</v>
      </c>
      <c r="AB916" s="54">
        <f t="shared" si="1554"/>
        <v>0</v>
      </c>
      <c r="AC916" s="55">
        <v>4</v>
      </c>
      <c r="AD916" s="54" t="e">
        <f t="shared" si="1555"/>
        <v>#N/A</v>
      </c>
      <c r="AE916" s="12"/>
      <c r="AF916" s="12"/>
      <c r="AG916" s="12"/>
      <c r="AH916" s="54">
        <f t="shared" si="1556"/>
        <v>0</v>
      </c>
      <c r="AI916" s="54">
        <f t="shared" si="1557"/>
        <v>0</v>
      </c>
      <c r="AJ916" s="54">
        <f t="shared" si="1558"/>
        <v>0</v>
      </c>
      <c r="AK916" s="54">
        <f t="shared" si="1559"/>
        <v>0</v>
      </c>
      <c r="AL916" s="54">
        <f t="shared" si="1560"/>
        <v>0</v>
      </c>
      <c r="AM916" s="54">
        <f t="shared" si="1561"/>
        <v>0</v>
      </c>
      <c r="AN916" s="54">
        <f t="shared" si="1562"/>
        <v>0</v>
      </c>
      <c r="AO916" s="54">
        <f t="shared" si="1563"/>
        <v>0</v>
      </c>
      <c r="AP916" s="54">
        <f t="shared" si="1564"/>
        <v>0</v>
      </c>
      <c r="AQ916" s="54" t="e">
        <f t="shared" si="1565"/>
        <v>#DIV/0!</v>
      </c>
      <c r="AR916" s="58">
        <f t="shared" si="1566"/>
        <v>0</v>
      </c>
      <c r="AS916" s="1">
        <f t="shared" si="1567"/>
        <v>0</v>
      </c>
      <c r="AT916" s="1">
        <f t="shared" si="1568"/>
        <v>0</v>
      </c>
      <c r="AU916" s="1">
        <f t="shared" si="1569"/>
        <v>0</v>
      </c>
      <c r="AV916" s="1">
        <f t="shared" si="1570"/>
        <v>0</v>
      </c>
      <c r="AW916" s="1">
        <f t="shared" si="1571"/>
        <v>0</v>
      </c>
      <c r="AX916" s="1">
        <f t="shared" si="1572"/>
        <v>0</v>
      </c>
      <c r="AY916" s="1" t="str">
        <f t="shared" si="1501"/>
        <v/>
      </c>
      <c r="AZ916" s="1" t="b">
        <f t="shared" si="1502"/>
        <v>1</v>
      </c>
      <c r="BA916" s="1" t="str">
        <f t="shared" si="1503"/>
        <v/>
      </c>
      <c r="BB916" s="1" t="str">
        <f t="shared" si="1504"/>
        <v/>
      </c>
    </row>
    <row r="917" spans="1:54" ht="12.75" customHeight="1">
      <c r="A917" s="178"/>
      <c r="B917" s="55">
        <v>5</v>
      </c>
      <c r="C917" s="55">
        <v>5</v>
      </c>
      <c r="D917" s="54" t="e">
        <f>VLOOKUP((B917*10)+2,'Llistat de jugadors'!$AA$3:$AQ$322,17,0)</f>
        <v>#N/A</v>
      </c>
      <c r="E917" s="13"/>
      <c r="F917" s="13"/>
      <c r="G917" s="13"/>
      <c r="H917" s="55">
        <f t="shared" si="1541"/>
        <v>0</v>
      </c>
      <c r="I917" s="54">
        <f t="shared" si="1542"/>
        <v>0</v>
      </c>
      <c r="J917" s="54">
        <f t="shared" si="1543"/>
        <v>0</v>
      </c>
      <c r="K917" s="54">
        <f t="shared" si="1544"/>
        <v>0</v>
      </c>
      <c r="L917" s="54">
        <f t="shared" si="1545"/>
        <v>0</v>
      </c>
      <c r="M917" s="54">
        <f t="shared" si="1546"/>
        <v>0</v>
      </c>
      <c r="N917" s="54">
        <f t="shared" si="1547"/>
        <v>0</v>
      </c>
      <c r="O917" s="54">
        <f t="shared" si="1548"/>
        <v>0</v>
      </c>
      <c r="P917" s="55">
        <v>5</v>
      </c>
      <c r="Q917" s="54" t="e">
        <f t="shared" si="1549"/>
        <v>#N/A</v>
      </c>
      <c r="R917" s="12"/>
      <c r="S917" s="12"/>
      <c r="T917" s="12"/>
      <c r="U917" s="54">
        <f t="shared" si="1550"/>
        <v>0</v>
      </c>
      <c r="V917" s="54">
        <f t="shared" si="1478"/>
        <v>0</v>
      </c>
      <c r="W917" s="54">
        <f t="shared" si="1573"/>
        <v>0</v>
      </c>
      <c r="X917" s="54">
        <f t="shared" si="1574"/>
        <v>0</v>
      </c>
      <c r="Y917" s="54">
        <f t="shared" si="1551"/>
        <v>0</v>
      </c>
      <c r="Z917" s="54">
        <f t="shared" si="1552"/>
        <v>0</v>
      </c>
      <c r="AA917" s="54">
        <f t="shared" si="1553"/>
        <v>0</v>
      </c>
      <c r="AB917" s="54">
        <f t="shared" si="1554"/>
        <v>0</v>
      </c>
      <c r="AC917" s="55">
        <v>5</v>
      </c>
      <c r="AD917" s="54" t="e">
        <f t="shared" si="1555"/>
        <v>#N/A</v>
      </c>
      <c r="AE917" s="12"/>
      <c r="AF917" s="12"/>
      <c r="AG917" s="12"/>
      <c r="AH917" s="54">
        <f t="shared" si="1556"/>
        <v>0</v>
      </c>
      <c r="AI917" s="54">
        <f t="shared" si="1557"/>
        <v>0</v>
      </c>
      <c r="AJ917" s="54">
        <f t="shared" si="1558"/>
        <v>0</v>
      </c>
      <c r="AK917" s="54">
        <f t="shared" si="1559"/>
        <v>0</v>
      </c>
      <c r="AL917" s="54">
        <f t="shared" si="1560"/>
        <v>0</v>
      </c>
      <c r="AM917" s="54">
        <f t="shared" si="1561"/>
        <v>0</v>
      </c>
      <c r="AN917" s="54">
        <f t="shared" si="1562"/>
        <v>0</v>
      </c>
      <c r="AO917" s="54">
        <f t="shared" si="1563"/>
        <v>0</v>
      </c>
      <c r="AP917" s="54">
        <f t="shared" si="1564"/>
        <v>0</v>
      </c>
      <c r="AQ917" s="54" t="e">
        <f t="shared" si="1565"/>
        <v>#DIV/0!</v>
      </c>
      <c r="AR917" s="58">
        <f t="shared" si="1566"/>
        <v>0</v>
      </c>
      <c r="AS917" s="1">
        <f t="shared" si="1567"/>
        <v>0</v>
      </c>
      <c r="AT917" s="1">
        <f t="shared" si="1568"/>
        <v>0</v>
      </c>
      <c r="AU917" s="1">
        <f t="shared" si="1569"/>
        <v>0</v>
      </c>
      <c r="AV917" s="1">
        <f t="shared" si="1570"/>
        <v>0</v>
      </c>
      <c r="AW917" s="1">
        <f t="shared" si="1571"/>
        <v>0</v>
      </c>
      <c r="AX917" s="1">
        <f t="shared" si="1572"/>
        <v>0</v>
      </c>
      <c r="AY917" s="1" t="str">
        <f t="shared" si="1501"/>
        <v/>
      </c>
      <c r="AZ917" s="1" t="b">
        <f t="shared" si="1502"/>
        <v>1</v>
      </c>
      <c r="BA917" s="1" t="str">
        <f t="shared" si="1503"/>
        <v/>
      </c>
      <c r="BB917" s="1" t="str">
        <f t="shared" si="1504"/>
        <v/>
      </c>
    </row>
    <row r="918" spans="1:54" ht="12.75" customHeight="1">
      <c r="A918" s="178"/>
      <c r="B918" s="55">
        <v>6</v>
      </c>
      <c r="C918" s="55">
        <v>6</v>
      </c>
      <c r="D918" s="54" t="e">
        <f>VLOOKUP((B918*10)+2,'Llistat de jugadors'!$AA$3:$AQ$322,17,0)</f>
        <v>#N/A</v>
      </c>
      <c r="E918" s="13"/>
      <c r="F918" s="13"/>
      <c r="G918" s="13"/>
      <c r="H918" s="55">
        <f t="shared" si="1541"/>
        <v>0</v>
      </c>
      <c r="I918" s="54">
        <f t="shared" si="1542"/>
        <v>0</v>
      </c>
      <c r="J918" s="54">
        <f t="shared" si="1543"/>
        <v>0</v>
      </c>
      <c r="K918" s="54">
        <f t="shared" si="1544"/>
        <v>0</v>
      </c>
      <c r="L918" s="54">
        <f t="shared" si="1545"/>
        <v>0</v>
      </c>
      <c r="M918" s="54">
        <f t="shared" si="1546"/>
        <v>0</v>
      </c>
      <c r="N918" s="54">
        <f t="shared" si="1547"/>
        <v>0</v>
      </c>
      <c r="O918" s="54">
        <f t="shared" si="1548"/>
        <v>0</v>
      </c>
      <c r="P918" s="55">
        <v>6</v>
      </c>
      <c r="Q918" s="54" t="e">
        <f t="shared" si="1549"/>
        <v>#N/A</v>
      </c>
      <c r="R918" s="12"/>
      <c r="S918" s="12"/>
      <c r="T918" s="12"/>
      <c r="U918" s="54">
        <f t="shared" si="1550"/>
        <v>0</v>
      </c>
      <c r="V918" s="54">
        <f t="shared" si="1478"/>
        <v>0</v>
      </c>
      <c r="W918" s="54">
        <f t="shared" si="1573"/>
        <v>0</v>
      </c>
      <c r="X918" s="54">
        <f t="shared" si="1574"/>
        <v>0</v>
      </c>
      <c r="Y918" s="54">
        <f t="shared" si="1551"/>
        <v>0</v>
      </c>
      <c r="Z918" s="54">
        <f t="shared" si="1552"/>
        <v>0</v>
      </c>
      <c r="AA918" s="54">
        <f t="shared" si="1553"/>
        <v>0</v>
      </c>
      <c r="AB918" s="54">
        <f t="shared" si="1554"/>
        <v>0</v>
      </c>
      <c r="AC918" s="55">
        <v>6</v>
      </c>
      <c r="AD918" s="54" t="e">
        <f t="shared" si="1555"/>
        <v>#N/A</v>
      </c>
      <c r="AE918" s="12"/>
      <c r="AF918" s="12"/>
      <c r="AG918" s="12"/>
      <c r="AH918" s="54">
        <f t="shared" si="1556"/>
        <v>0</v>
      </c>
      <c r="AI918" s="54">
        <f t="shared" si="1557"/>
        <v>0</v>
      </c>
      <c r="AJ918" s="54">
        <f t="shared" si="1558"/>
        <v>0</v>
      </c>
      <c r="AK918" s="54">
        <f t="shared" si="1559"/>
        <v>0</v>
      </c>
      <c r="AL918" s="54">
        <f t="shared" si="1560"/>
        <v>0</v>
      </c>
      <c r="AM918" s="54">
        <f t="shared" si="1561"/>
        <v>0</v>
      </c>
      <c r="AN918" s="54">
        <f t="shared" si="1562"/>
        <v>0</v>
      </c>
      <c r="AO918" s="54">
        <f t="shared" si="1563"/>
        <v>0</v>
      </c>
      <c r="AP918" s="54">
        <f t="shared" si="1564"/>
        <v>0</v>
      </c>
      <c r="AQ918" s="54" t="e">
        <f t="shared" si="1565"/>
        <v>#DIV/0!</v>
      </c>
      <c r="AR918" s="58">
        <f t="shared" si="1566"/>
        <v>0</v>
      </c>
      <c r="AS918" s="1">
        <f t="shared" si="1567"/>
        <v>0</v>
      </c>
      <c r="AT918" s="1">
        <f t="shared" si="1568"/>
        <v>0</v>
      </c>
      <c r="AU918" s="1">
        <f t="shared" si="1569"/>
        <v>0</v>
      </c>
      <c r="AV918" s="1">
        <f t="shared" si="1570"/>
        <v>0</v>
      </c>
      <c r="AW918" s="1">
        <f t="shared" si="1571"/>
        <v>0</v>
      </c>
      <c r="AX918" s="1">
        <f t="shared" si="1572"/>
        <v>0</v>
      </c>
      <c r="AY918" s="1" t="str">
        <f t="shared" si="1501"/>
        <v/>
      </c>
      <c r="AZ918" s="1" t="b">
        <f t="shared" si="1502"/>
        <v>1</v>
      </c>
      <c r="BA918" s="1" t="str">
        <f t="shared" si="1503"/>
        <v/>
      </c>
      <c r="BB918" s="1" t="str">
        <f t="shared" si="1504"/>
        <v/>
      </c>
    </row>
    <row r="919" spans="1:54" ht="12.75" customHeight="1">
      <c r="A919" s="178"/>
      <c r="B919" s="55">
        <v>7</v>
      </c>
      <c r="C919" s="55">
        <v>7</v>
      </c>
      <c r="D919" s="54" t="e">
        <f>VLOOKUP((B919*10)+2,'Llistat de jugadors'!$AA$3:$AQ$322,17,0)</f>
        <v>#N/A</v>
      </c>
      <c r="E919" s="13"/>
      <c r="F919" s="13"/>
      <c r="G919" s="13"/>
      <c r="H919" s="55">
        <f t="shared" si="1541"/>
        <v>0</v>
      </c>
      <c r="I919" s="54">
        <f t="shared" si="1542"/>
        <v>0</v>
      </c>
      <c r="J919" s="54">
        <f t="shared" si="1543"/>
        <v>0</v>
      </c>
      <c r="K919" s="54">
        <f t="shared" si="1544"/>
        <v>0</v>
      </c>
      <c r="L919" s="54">
        <f t="shared" si="1545"/>
        <v>0</v>
      </c>
      <c r="M919" s="54">
        <f t="shared" si="1546"/>
        <v>0</v>
      </c>
      <c r="N919" s="54">
        <f t="shared" si="1547"/>
        <v>0</v>
      </c>
      <c r="O919" s="54">
        <f t="shared" si="1548"/>
        <v>0</v>
      </c>
      <c r="P919" s="55">
        <v>7</v>
      </c>
      <c r="Q919" s="54" t="e">
        <f t="shared" si="1549"/>
        <v>#N/A</v>
      </c>
      <c r="R919" s="12"/>
      <c r="S919" s="12"/>
      <c r="T919" s="12"/>
      <c r="U919" s="54">
        <f t="shared" si="1550"/>
        <v>0</v>
      </c>
      <c r="V919" s="54">
        <f t="shared" si="1478"/>
        <v>0</v>
      </c>
      <c r="W919" s="54">
        <f t="shared" si="1573"/>
        <v>0</v>
      </c>
      <c r="X919" s="54">
        <f t="shared" si="1574"/>
        <v>0</v>
      </c>
      <c r="Y919" s="54">
        <f t="shared" si="1551"/>
        <v>0</v>
      </c>
      <c r="Z919" s="54">
        <f t="shared" si="1552"/>
        <v>0</v>
      </c>
      <c r="AA919" s="54">
        <f t="shared" si="1553"/>
        <v>0</v>
      </c>
      <c r="AB919" s="54">
        <f t="shared" si="1554"/>
        <v>0</v>
      </c>
      <c r="AC919" s="55">
        <v>7</v>
      </c>
      <c r="AD919" s="54" t="e">
        <f t="shared" si="1555"/>
        <v>#N/A</v>
      </c>
      <c r="AE919" s="12"/>
      <c r="AF919" s="12"/>
      <c r="AG919" s="12"/>
      <c r="AH919" s="54">
        <f t="shared" si="1556"/>
        <v>0</v>
      </c>
      <c r="AI919" s="54">
        <f t="shared" si="1557"/>
        <v>0</v>
      </c>
      <c r="AJ919" s="54">
        <f t="shared" si="1558"/>
        <v>0</v>
      </c>
      <c r="AK919" s="54">
        <f t="shared" si="1559"/>
        <v>0</v>
      </c>
      <c r="AL919" s="54">
        <f t="shared" si="1560"/>
        <v>0</v>
      </c>
      <c r="AM919" s="54">
        <f t="shared" si="1561"/>
        <v>0</v>
      </c>
      <c r="AN919" s="54">
        <f t="shared" si="1562"/>
        <v>0</v>
      </c>
      <c r="AO919" s="54">
        <f t="shared" si="1563"/>
        <v>0</v>
      </c>
      <c r="AP919" s="54">
        <f t="shared" si="1564"/>
        <v>0</v>
      </c>
      <c r="AQ919" s="54" t="e">
        <f t="shared" si="1565"/>
        <v>#DIV/0!</v>
      </c>
      <c r="AR919" s="58">
        <f t="shared" si="1566"/>
        <v>0</v>
      </c>
      <c r="AS919" s="1">
        <f t="shared" si="1567"/>
        <v>0</v>
      </c>
      <c r="AT919" s="1">
        <f t="shared" si="1568"/>
        <v>0</v>
      </c>
      <c r="AU919" s="1">
        <f t="shared" si="1569"/>
        <v>0</v>
      </c>
      <c r="AV919" s="1">
        <f t="shared" si="1570"/>
        <v>0</v>
      </c>
      <c r="AW919" s="1">
        <f t="shared" si="1571"/>
        <v>0</v>
      </c>
      <c r="AX919" s="1">
        <f t="shared" si="1572"/>
        <v>0</v>
      </c>
      <c r="AY919" s="1" t="str">
        <f t="shared" si="1501"/>
        <v/>
      </c>
      <c r="AZ919" s="1" t="b">
        <f t="shared" si="1502"/>
        <v>1</v>
      </c>
      <c r="BA919" s="1" t="str">
        <f t="shared" si="1503"/>
        <v/>
      </c>
      <c r="BB919" s="1" t="str">
        <f t="shared" si="1504"/>
        <v/>
      </c>
    </row>
    <row r="920" spans="1:54" ht="12.75" customHeight="1">
      <c r="A920" s="178"/>
      <c r="B920" s="55">
        <v>8</v>
      </c>
      <c r="C920" s="55">
        <v>8</v>
      </c>
      <c r="D920" s="54" t="e">
        <f>VLOOKUP((B920*10)+2,'Llistat de jugadors'!$AA$3:$AQ$322,17,0)</f>
        <v>#N/A</v>
      </c>
      <c r="E920" s="13"/>
      <c r="F920" s="13"/>
      <c r="G920" s="13"/>
      <c r="H920" s="55">
        <f t="shared" si="1541"/>
        <v>0</v>
      </c>
      <c r="I920" s="54">
        <f t="shared" si="1542"/>
        <v>0</v>
      </c>
      <c r="J920" s="54">
        <f t="shared" si="1543"/>
        <v>0</v>
      </c>
      <c r="K920" s="54">
        <f t="shared" si="1544"/>
        <v>0</v>
      </c>
      <c r="L920" s="54">
        <f t="shared" si="1545"/>
        <v>0</v>
      </c>
      <c r="M920" s="54">
        <f t="shared" si="1546"/>
        <v>0</v>
      </c>
      <c r="N920" s="54">
        <f t="shared" si="1547"/>
        <v>0</v>
      </c>
      <c r="O920" s="54">
        <f t="shared" si="1548"/>
        <v>0</v>
      </c>
      <c r="P920" s="55">
        <v>8</v>
      </c>
      <c r="Q920" s="54" t="e">
        <f t="shared" si="1549"/>
        <v>#N/A</v>
      </c>
      <c r="R920" s="12"/>
      <c r="S920" s="12"/>
      <c r="T920" s="12"/>
      <c r="U920" s="54">
        <f t="shared" si="1550"/>
        <v>0</v>
      </c>
      <c r="V920" s="54">
        <f t="shared" si="1478"/>
        <v>0</v>
      </c>
      <c r="W920" s="54">
        <f t="shared" si="1573"/>
        <v>0</v>
      </c>
      <c r="X920" s="54">
        <f t="shared" si="1574"/>
        <v>0</v>
      </c>
      <c r="Y920" s="54">
        <f t="shared" si="1551"/>
        <v>0</v>
      </c>
      <c r="Z920" s="54">
        <f t="shared" si="1552"/>
        <v>0</v>
      </c>
      <c r="AA920" s="54">
        <f t="shared" si="1553"/>
        <v>0</v>
      </c>
      <c r="AB920" s="54">
        <f t="shared" si="1554"/>
        <v>0</v>
      </c>
      <c r="AC920" s="55">
        <v>8</v>
      </c>
      <c r="AD920" s="54" t="e">
        <f t="shared" si="1555"/>
        <v>#N/A</v>
      </c>
      <c r="AE920" s="12"/>
      <c r="AF920" s="12"/>
      <c r="AG920" s="12"/>
      <c r="AH920" s="54">
        <f t="shared" si="1556"/>
        <v>0</v>
      </c>
      <c r="AI920" s="54">
        <f t="shared" si="1557"/>
        <v>0</v>
      </c>
      <c r="AJ920" s="54">
        <f t="shared" si="1558"/>
        <v>0</v>
      </c>
      <c r="AK920" s="54">
        <f t="shared" si="1559"/>
        <v>0</v>
      </c>
      <c r="AL920" s="54">
        <f t="shared" si="1560"/>
        <v>0</v>
      </c>
      <c r="AM920" s="54">
        <f t="shared" si="1561"/>
        <v>0</v>
      </c>
      <c r="AN920" s="54">
        <f t="shared" si="1562"/>
        <v>0</v>
      </c>
      <c r="AO920" s="54">
        <f t="shared" si="1563"/>
        <v>0</v>
      </c>
      <c r="AP920" s="54">
        <f t="shared" si="1564"/>
        <v>0</v>
      </c>
      <c r="AQ920" s="54" t="e">
        <f t="shared" si="1565"/>
        <v>#DIV/0!</v>
      </c>
      <c r="AR920" s="58">
        <f t="shared" si="1566"/>
        <v>0</v>
      </c>
      <c r="AS920" s="1">
        <f t="shared" si="1567"/>
        <v>0</v>
      </c>
      <c r="AT920" s="1">
        <f t="shared" si="1568"/>
        <v>0</v>
      </c>
      <c r="AU920" s="1">
        <f t="shared" si="1569"/>
        <v>0</v>
      </c>
      <c r="AV920" s="1">
        <f t="shared" si="1570"/>
        <v>0</v>
      </c>
      <c r="AW920" s="1">
        <f t="shared" si="1571"/>
        <v>0</v>
      </c>
      <c r="AX920" s="1">
        <f t="shared" si="1572"/>
        <v>0</v>
      </c>
      <c r="AY920" s="1" t="str">
        <f t="shared" si="1501"/>
        <v/>
      </c>
      <c r="AZ920" s="1" t="b">
        <f t="shared" si="1502"/>
        <v>1</v>
      </c>
      <c r="BA920" s="1" t="str">
        <f t="shared" si="1503"/>
        <v/>
      </c>
      <c r="BB920" s="1" t="str">
        <f t="shared" si="1504"/>
        <v/>
      </c>
    </row>
    <row r="921" spans="1:54" ht="12.75" customHeight="1">
      <c r="A921" s="178"/>
      <c r="B921" s="55">
        <v>9</v>
      </c>
      <c r="C921" s="55">
        <v>9</v>
      </c>
      <c r="D921" s="54" t="e">
        <f>VLOOKUP((B921*10)+2,'Llistat de jugadors'!$AA$3:$AQ$322,17,0)</f>
        <v>#N/A</v>
      </c>
      <c r="E921" s="13"/>
      <c r="F921" s="13"/>
      <c r="G921" s="13"/>
      <c r="H921" s="55">
        <f t="shared" si="1541"/>
        <v>0</v>
      </c>
      <c r="I921" s="54">
        <f t="shared" si="1542"/>
        <v>0</v>
      </c>
      <c r="J921" s="54">
        <f t="shared" si="1543"/>
        <v>0</v>
      </c>
      <c r="K921" s="54">
        <f t="shared" si="1544"/>
        <v>0</v>
      </c>
      <c r="L921" s="54">
        <f t="shared" si="1545"/>
        <v>0</v>
      </c>
      <c r="M921" s="54">
        <f t="shared" si="1546"/>
        <v>0</v>
      </c>
      <c r="N921" s="54">
        <f t="shared" si="1547"/>
        <v>0</v>
      </c>
      <c r="O921" s="54">
        <f t="shared" si="1548"/>
        <v>0</v>
      </c>
      <c r="P921" s="55">
        <v>9</v>
      </c>
      <c r="Q921" s="54" t="e">
        <f t="shared" si="1549"/>
        <v>#N/A</v>
      </c>
      <c r="R921" s="12"/>
      <c r="S921" s="12"/>
      <c r="T921" s="12"/>
      <c r="U921" s="54">
        <f t="shared" si="1550"/>
        <v>0</v>
      </c>
      <c r="V921" s="54">
        <f t="shared" si="1478"/>
        <v>0</v>
      </c>
      <c r="W921" s="54">
        <f t="shared" si="1573"/>
        <v>0</v>
      </c>
      <c r="X921" s="54">
        <f t="shared" si="1574"/>
        <v>0</v>
      </c>
      <c r="Y921" s="54">
        <f t="shared" si="1551"/>
        <v>0</v>
      </c>
      <c r="Z921" s="54">
        <f t="shared" si="1552"/>
        <v>0</v>
      </c>
      <c r="AA921" s="54">
        <f t="shared" si="1553"/>
        <v>0</v>
      </c>
      <c r="AB921" s="54">
        <f t="shared" si="1554"/>
        <v>0</v>
      </c>
      <c r="AC921" s="55">
        <v>9</v>
      </c>
      <c r="AD921" s="54" t="e">
        <f t="shared" si="1555"/>
        <v>#N/A</v>
      </c>
      <c r="AE921" s="12"/>
      <c r="AF921" s="12"/>
      <c r="AG921" s="12"/>
      <c r="AH921" s="54">
        <f t="shared" si="1556"/>
        <v>0</v>
      </c>
      <c r="AI921" s="54">
        <f t="shared" si="1557"/>
        <v>0</v>
      </c>
      <c r="AJ921" s="54">
        <f t="shared" si="1558"/>
        <v>0</v>
      </c>
      <c r="AK921" s="54">
        <f t="shared" si="1559"/>
        <v>0</v>
      </c>
      <c r="AL921" s="54">
        <f t="shared" si="1560"/>
        <v>0</v>
      </c>
      <c r="AM921" s="54">
        <f t="shared" si="1561"/>
        <v>0</v>
      </c>
      <c r="AN921" s="54">
        <f t="shared" si="1562"/>
        <v>0</v>
      </c>
      <c r="AO921" s="54">
        <f t="shared" si="1563"/>
        <v>0</v>
      </c>
      <c r="AP921" s="54">
        <f t="shared" si="1564"/>
        <v>0</v>
      </c>
      <c r="AQ921" s="54" t="e">
        <f t="shared" si="1565"/>
        <v>#DIV/0!</v>
      </c>
      <c r="AR921" s="58">
        <f t="shared" si="1566"/>
        <v>0</v>
      </c>
      <c r="AS921" s="1">
        <f t="shared" si="1567"/>
        <v>0</v>
      </c>
      <c r="AT921" s="1">
        <f t="shared" si="1568"/>
        <v>0</v>
      </c>
      <c r="AU921" s="1">
        <f t="shared" si="1569"/>
        <v>0</v>
      </c>
      <c r="AV921" s="1">
        <f t="shared" si="1570"/>
        <v>0</v>
      </c>
      <c r="AW921" s="1">
        <f t="shared" si="1571"/>
        <v>0</v>
      </c>
      <c r="AX921" s="1">
        <f t="shared" si="1572"/>
        <v>0</v>
      </c>
      <c r="AY921" s="1" t="str">
        <f t="shared" si="1501"/>
        <v/>
      </c>
      <c r="AZ921" s="1" t="b">
        <f t="shared" si="1502"/>
        <v>1</v>
      </c>
      <c r="BA921" s="1" t="str">
        <f t="shared" si="1503"/>
        <v/>
      </c>
      <c r="BB921" s="1" t="str">
        <f t="shared" si="1504"/>
        <v/>
      </c>
    </row>
    <row r="922" spans="1:54" ht="12.75" customHeight="1">
      <c r="A922" s="178"/>
      <c r="B922" s="55">
        <v>10</v>
      </c>
      <c r="C922" s="55">
        <v>10</v>
      </c>
      <c r="D922" s="54" t="e">
        <f>VLOOKUP((B922*10)+2,'Llistat de jugadors'!$AA$3:$AQ$322,17,0)</f>
        <v>#N/A</v>
      </c>
      <c r="E922" s="13"/>
      <c r="F922" s="13"/>
      <c r="G922" s="13"/>
      <c r="H922" s="55">
        <f t="shared" si="1541"/>
        <v>0</v>
      </c>
      <c r="I922" s="54">
        <f t="shared" si="1542"/>
        <v>0</v>
      </c>
      <c r="J922" s="54">
        <f t="shared" si="1543"/>
        <v>0</v>
      </c>
      <c r="K922" s="54">
        <f t="shared" si="1544"/>
        <v>0</v>
      </c>
      <c r="L922" s="54">
        <f t="shared" si="1545"/>
        <v>0</v>
      </c>
      <c r="M922" s="54">
        <f t="shared" si="1546"/>
        <v>0</v>
      </c>
      <c r="N922" s="54">
        <f t="shared" si="1547"/>
        <v>0</v>
      </c>
      <c r="O922" s="54">
        <f t="shared" si="1548"/>
        <v>0</v>
      </c>
      <c r="P922" s="55">
        <v>10</v>
      </c>
      <c r="Q922" s="54" t="e">
        <f t="shared" si="1549"/>
        <v>#N/A</v>
      </c>
      <c r="R922" s="12"/>
      <c r="S922" s="12"/>
      <c r="T922" s="12"/>
      <c r="U922" s="54">
        <f t="shared" si="1550"/>
        <v>0</v>
      </c>
      <c r="V922" s="54">
        <f t="shared" si="1478"/>
        <v>0</v>
      </c>
      <c r="W922" s="54">
        <f t="shared" si="1573"/>
        <v>0</v>
      </c>
      <c r="X922" s="54">
        <f t="shared" si="1574"/>
        <v>0</v>
      </c>
      <c r="Y922" s="54">
        <f t="shared" si="1551"/>
        <v>0</v>
      </c>
      <c r="Z922" s="54">
        <f t="shared" si="1552"/>
        <v>0</v>
      </c>
      <c r="AA922" s="54">
        <f t="shared" si="1553"/>
        <v>0</v>
      </c>
      <c r="AB922" s="54">
        <f t="shared" si="1554"/>
        <v>0</v>
      </c>
      <c r="AC922" s="55">
        <v>10</v>
      </c>
      <c r="AD922" s="54" t="e">
        <f t="shared" si="1555"/>
        <v>#N/A</v>
      </c>
      <c r="AE922" s="12"/>
      <c r="AF922" s="12"/>
      <c r="AG922" s="12"/>
      <c r="AH922" s="54">
        <f t="shared" si="1556"/>
        <v>0</v>
      </c>
      <c r="AI922" s="54">
        <f t="shared" si="1557"/>
        <v>0</v>
      </c>
      <c r="AJ922" s="54">
        <f t="shared" si="1558"/>
        <v>0</v>
      </c>
      <c r="AK922" s="54">
        <f t="shared" si="1559"/>
        <v>0</v>
      </c>
      <c r="AL922" s="54">
        <f t="shared" si="1560"/>
        <v>0</v>
      </c>
      <c r="AM922" s="54">
        <f t="shared" si="1561"/>
        <v>0</v>
      </c>
      <c r="AN922" s="54">
        <f t="shared" si="1562"/>
        <v>0</v>
      </c>
      <c r="AO922" s="54">
        <f t="shared" si="1563"/>
        <v>0</v>
      </c>
      <c r="AP922" s="54">
        <f t="shared" si="1564"/>
        <v>0</v>
      </c>
      <c r="AQ922" s="54" t="e">
        <f t="shared" si="1565"/>
        <v>#DIV/0!</v>
      </c>
      <c r="AR922" s="58">
        <f t="shared" si="1566"/>
        <v>0</v>
      </c>
      <c r="AS922" s="1">
        <f t="shared" si="1567"/>
        <v>0</v>
      </c>
      <c r="AT922" s="1">
        <f t="shared" si="1568"/>
        <v>0</v>
      </c>
      <c r="AU922" s="1">
        <f t="shared" si="1569"/>
        <v>0</v>
      </c>
      <c r="AV922" s="1">
        <f t="shared" si="1570"/>
        <v>0</v>
      </c>
      <c r="AW922" s="1">
        <f t="shared" si="1571"/>
        <v>0</v>
      </c>
      <c r="AX922" s="1">
        <f t="shared" si="1572"/>
        <v>0</v>
      </c>
      <c r="AY922" s="1" t="str">
        <f t="shared" si="1501"/>
        <v/>
      </c>
      <c r="AZ922" s="1" t="b">
        <f t="shared" si="1502"/>
        <v>1</v>
      </c>
      <c r="BA922" s="1" t="str">
        <f t="shared" si="1503"/>
        <v/>
      </c>
      <c r="BB922" s="1" t="str">
        <f t="shared" si="1504"/>
        <v/>
      </c>
    </row>
    <row r="923" spans="1:54" ht="12.75" customHeight="1">
      <c r="A923" s="178"/>
      <c r="B923" s="55">
        <v>11</v>
      </c>
      <c r="C923" s="55">
        <v>11</v>
      </c>
      <c r="D923" s="54" t="e">
        <f>VLOOKUP((B923*10)+2,'Llistat de jugadors'!$AA$3:$AQ$322,17,0)</f>
        <v>#N/A</v>
      </c>
      <c r="E923" s="13"/>
      <c r="F923" s="13"/>
      <c r="G923" s="13"/>
      <c r="H923" s="55">
        <f t="shared" si="1541"/>
        <v>0</v>
      </c>
      <c r="I923" s="54">
        <f t="shared" si="1542"/>
        <v>0</v>
      </c>
      <c r="J923" s="54">
        <f t="shared" si="1543"/>
        <v>0</v>
      </c>
      <c r="K923" s="54">
        <f t="shared" si="1544"/>
        <v>0</v>
      </c>
      <c r="L923" s="54">
        <f t="shared" si="1545"/>
        <v>0</v>
      </c>
      <c r="M923" s="54">
        <f t="shared" si="1546"/>
        <v>0</v>
      </c>
      <c r="N923" s="54">
        <f t="shared" si="1547"/>
        <v>0</v>
      </c>
      <c r="O923" s="54">
        <f t="shared" si="1548"/>
        <v>0</v>
      </c>
      <c r="P923" s="55">
        <v>11</v>
      </c>
      <c r="Q923" s="54" t="e">
        <f t="shared" si="1549"/>
        <v>#N/A</v>
      </c>
      <c r="R923" s="12"/>
      <c r="S923" s="12"/>
      <c r="T923" s="12"/>
      <c r="U923" s="54">
        <f t="shared" si="1550"/>
        <v>0</v>
      </c>
      <c r="V923" s="54">
        <f t="shared" si="1478"/>
        <v>0</v>
      </c>
      <c r="W923" s="54">
        <f t="shared" si="1573"/>
        <v>0</v>
      </c>
      <c r="X923" s="54">
        <f t="shared" si="1574"/>
        <v>0</v>
      </c>
      <c r="Y923" s="54">
        <f t="shared" si="1551"/>
        <v>0</v>
      </c>
      <c r="Z923" s="54">
        <f t="shared" si="1552"/>
        <v>0</v>
      </c>
      <c r="AA923" s="54">
        <f t="shared" si="1553"/>
        <v>0</v>
      </c>
      <c r="AB923" s="54">
        <f t="shared" si="1554"/>
        <v>0</v>
      </c>
      <c r="AC923" s="55">
        <v>11</v>
      </c>
      <c r="AD923" s="54" t="e">
        <f t="shared" si="1555"/>
        <v>#N/A</v>
      </c>
      <c r="AE923" s="12"/>
      <c r="AF923" s="12"/>
      <c r="AG923" s="12"/>
      <c r="AH923" s="54">
        <f t="shared" si="1556"/>
        <v>0</v>
      </c>
      <c r="AI923" s="54">
        <f t="shared" si="1557"/>
        <v>0</v>
      </c>
      <c r="AJ923" s="54">
        <f t="shared" si="1558"/>
        <v>0</v>
      </c>
      <c r="AK923" s="54">
        <f t="shared" si="1559"/>
        <v>0</v>
      </c>
      <c r="AL923" s="54">
        <f t="shared" si="1560"/>
        <v>0</v>
      </c>
      <c r="AM923" s="54">
        <f t="shared" si="1561"/>
        <v>0</v>
      </c>
      <c r="AN923" s="54">
        <f t="shared" si="1562"/>
        <v>0</v>
      </c>
      <c r="AO923" s="54">
        <f t="shared" si="1563"/>
        <v>0</v>
      </c>
      <c r="AP923" s="54">
        <f t="shared" si="1564"/>
        <v>0</v>
      </c>
      <c r="AQ923" s="54" t="e">
        <f t="shared" si="1565"/>
        <v>#DIV/0!</v>
      </c>
      <c r="AR923" s="58">
        <f t="shared" si="1566"/>
        <v>0</v>
      </c>
      <c r="AS923" s="1">
        <f t="shared" si="1567"/>
        <v>0</v>
      </c>
      <c r="AT923" s="1">
        <f t="shared" si="1568"/>
        <v>0</v>
      </c>
      <c r="AU923" s="1">
        <f t="shared" si="1569"/>
        <v>0</v>
      </c>
      <c r="AV923" s="1">
        <f t="shared" si="1570"/>
        <v>0</v>
      </c>
      <c r="AW923" s="1">
        <f t="shared" si="1571"/>
        <v>0</v>
      </c>
      <c r="AX923" s="1">
        <f t="shared" si="1572"/>
        <v>0</v>
      </c>
      <c r="AY923" s="1" t="str">
        <f t="shared" si="1501"/>
        <v/>
      </c>
      <c r="AZ923" s="1" t="b">
        <f t="shared" si="1502"/>
        <v>1</v>
      </c>
      <c r="BA923" s="1" t="str">
        <f t="shared" si="1503"/>
        <v/>
      </c>
      <c r="BB923" s="1" t="str">
        <f t="shared" si="1504"/>
        <v/>
      </c>
    </row>
    <row r="924" spans="1:54" ht="12.75" customHeight="1">
      <c r="A924" s="178"/>
      <c r="B924" s="55">
        <v>12</v>
      </c>
      <c r="C924" s="55">
        <v>12</v>
      </c>
      <c r="D924" s="54" t="e">
        <f>VLOOKUP((B924*10)+2,'Llistat de jugadors'!$AA$3:$AQ$322,17,0)</f>
        <v>#N/A</v>
      </c>
      <c r="E924" s="13"/>
      <c r="F924" s="13"/>
      <c r="G924" s="13"/>
      <c r="H924" s="55">
        <f t="shared" si="1541"/>
        <v>0</v>
      </c>
      <c r="I924" s="54">
        <f t="shared" si="1542"/>
        <v>0</v>
      </c>
      <c r="J924" s="54">
        <f t="shared" si="1543"/>
        <v>0</v>
      </c>
      <c r="K924" s="54">
        <f t="shared" si="1544"/>
        <v>0</v>
      </c>
      <c r="L924" s="54">
        <f t="shared" si="1545"/>
        <v>0</v>
      </c>
      <c r="M924" s="54">
        <f t="shared" si="1546"/>
        <v>0</v>
      </c>
      <c r="N924" s="54">
        <f t="shared" si="1547"/>
        <v>0</v>
      </c>
      <c r="O924" s="54">
        <f t="shared" si="1548"/>
        <v>0</v>
      </c>
      <c r="P924" s="55">
        <v>12</v>
      </c>
      <c r="Q924" s="54" t="e">
        <f t="shared" si="1549"/>
        <v>#N/A</v>
      </c>
      <c r="R924" s="12"/>
      <c r="S924" s="12"/>
      <c r="T924" s="12"/>
      <c r="U924" s="54">
        <f t="shared" si="1550"/>
        <v>0</v>
      </c>
      <c r="V924" s="54">
        <f t="shared" si="1478"/>
        <v>0</v>
      </c>
      <c r="W924" s="54">
        <f t="shared" si="1573"/>
        <v>0</v>
      </c>
      <c r="X924" s="54">
        <f t="shared" si="1574"/>
        <v>0</v>
      </c>
      <c r="Y924" s="54">
        <f t="shared" si="1551"/>
        <v>0</v>
      </c>
      <c r="Z924" s="54">
        <f t="shared" si="1552"/>
        <v>0</v>
      </c>
      <c r="AA924" s="54">
        <f t="shared" si="1553"/>
        <v>0</v>
      </c>
      <c r="AB924" s="54">
        <f t="shared" si="1554"/>
        <v>0</v>
      </c>
      <c r="AC924" s="55">
        <v>12</v>
      </c>
      <c r="AD924" s="54" t="e">
        <f t="shared" si="1555"/>
        <v>#N/A</v>
      </c>
      <c r="AE924" s="12"/>
      <c r="AF924" s="12"/>
      <c r="AG924" s="12"/>
      <c r="AH924" s="54">
        <f t="shared" si="1556"/>
        <v>0</v>
      </c>
      <c r="AI924" s="54">
        <f t="shared" si="1557"/>
        <v>0</v>
      </c>
      <c r="AJ924" s="54">
        <f t="shared" si="1558"/>
        <v>0</v>
      </c>
      <c r="AK924" s="54">
        <f t="shared" si="1559"/>
        <v>0</v>
      </c>
      <c r="AL924" s="54">
        <f t="shared" si="1560"/>
        <v>0</v>
      </c>
      <c r="AM924" s="54">
        <f t="shared" si="1561"/>
        <v>0</v>
      </c>
      <c r="AN924" s="54">
        <f t="shared" si="1562"/>
        <v>0</v>
      </c>
      <c r="AO924" s="54">
        <f t="shared" si="1563"/>
        <v>0</v>
      </c>
      <c r="AP924" s="54">
        <f t="shared" si="1564"/>
        <v>0</v>
      </c>
      <c r="AQ924" s="54" t="e">
        <f t="shared" si="1565"/>
        <v>#DIV/0!</v>
      </c>
      <c r="AR924" s="58">
        <f t="shared" si="1566"/>
        <v>0</v>
      </c>
      <c r="AS924" s="1">
        <f t="shared" si="1567"/>
        <v>0</v>
      </c>
      <c r="AT924" s="1">
        <f t="shared" si="1568"/>
        <v>0</v>
      </c>
      <c r="AU924" s="1">
        <f t="shared" si="1569"/>
        <v>0</v>
      </c>
      <c r="AV924" s="1">
        <f t="shared" si="1570"/>
        <v>0</v>
      </c>
      <c r="AW924" s="1">
        <f t="shared" si="1571"/>
        <v>0</v>
      </c>
      <c r="AX924" s="1">
        <f t="shared" si="1572"/>
        <v>0</v>
      </c>
      <c r="AY924" s="1" t="str">
        <f t="shared" si="1501"/>
        <v/>
      </c>
      <c r="AZ924" s="1" t="b">
        <f t="shared" si="1502"/>
        <v>1</v>
      </c>
      <c r="BA924" s="1" t="str">
        <f t="shared" si="1503"/>
        <v/>
      </c>
      <c r="BB924" s="1" t="str">
        <f t="shared" si="1504"/>
        <v/>
      </c>
    </row>
    <row r="925" spans="1:54" ht="12.75" customHeight="1">
      <c r="A925" s="178"/>
      <c r="B925" s="55">
        <v>13</v>
      </c>
      <c r="C925" s="55">
        <v>13</v>
      </c>
      <c r="D925" s="54" t="e">
        <f>VLOOKUP((B925*10)+2,'Llistat de jugadors'!$AA$3:$AQ$322,17,0)</f>
        <v>#N/A</v>
      </c>
      <c r="E925" s="13"/>
      <c r="F925" s="13"/>
      <c r="G925" s="13"/>
      <c r="H925" s="55">
        <f t="shared" si="1541"/>
        <v>0</v>
      </c>
      <c r="I925" s="54">
        <f t="shared" si="1542"/>
        <v>0</v>
      </c>
      <c r="J925" s="54">
        <f t="shared" si="1543"/>
        <v>0</v>
      </c>
      <c r="K925" s="54">
        <f t="shared" si="1544"/>
        <v>0</v>
      </c>
      <c r="L925" s="54">
        <f t="shared" si="1545"/>
        <v>0</v>
      </c>
      <c r="M925" s="54">
        <f t="shared" si="1546"/>
        <v>0</v>
      </c>
      <c r="N925" s="54">
        <f t="shared" si="1547"/>
        <v>0</v>
      </c>
      <c r="O925" s="54">
        <f t="shared" si="1548"/>
        <v>0</v>
      </c>
      <c r="P925" s="55">
        <v>13</v>
      </c>
      <c r="Q925" s="54" t="e">
        <f t="shared" si="1549"/>
        <v>#N/A</v>
      </c>
      <c r="R925" s="12"/>
      <c r="S925" s="12"/>
      <c r="T925" s="12"/>
      <c r="U925" s="54">
        <f t="shared" si="1550"/>
        <v>0</v>
      </c>
      <c r="V925" s="54">
        <f t="shared" si="1478"/>
        <v>0</v>
      </c>
      <c r="W925" s="54">
        <f t="shared" si="1573"/>
        <v>0</v>
      </c>
      <c r="X925" s="54">
        <f t="shared" si="1574"/>
        <v>0</v>
      </c>
      <c r="Y925" s="54">
        <f t="shared" si="1551"/>
        <v>0</v>
      </c>
      <c r="Z925" s="54">
        <f t="shared" si="1552"/>
        <v>0</v>
      </c>
      <c r="AA925" s="54">
        <f t="shared" si="1553"/>
        <v>0</v>
      </c>
      <c r="AB925" s="54">
        <f t="shared" si="1554"/>
        <v>0</v>
      </c>
      <c r="AC925" s="55">
        <v>13</v>
      </c>
      <c r="AD925" s="54" t="e">
        <f t="shared" si="1555"/>
        <v>#N/A</v>
      </c>
      <c r="AE925" s="12"/>
      <c r="AF925" s="12"/>
      <c r="AG925" s="12"/>
      <c r="AH925" s="54">
        <f t="shared" si="1556"/>
        <v>0</v>
      </c>
      <c r="AI925" s="54">
        <f t="shared" si="1557"/>
        <v>0</v>
      </c>
      <c r="AJ925" s="54">
        <f t="shared" si="1558"/>
        <v>0</v>
      </c>
      <c r="AK925" s="54">
        <f t="shared" si="1559"/>
        <v>0</v>
      </c>
      <c r="AL925" s="54">
        <f t="shared" si="1560"/>
        <v>0</v>
      </c>
      <c r="AM925" s="54">
        <f t="shared" si="1561"/>
        <v>0</v>
      </c>
      <c r="AN925" s="54">
        <f t="shared" si="1562"/>
        <v>0</v>
      </c>
      <c r="AO925" s="54">
        <f t="shared" si="1563"/>
        <v>0</v>
      </c>
      <c r="AP925" s="54">
        <f t="shared" si="1564"/>
        <v>0</v>
      </c>
      <c r="AQ925" s="54" t="e">
        <f t="shared" si="1565"/>
        <v>#DIV/0!</v>
      </c>
      <c r="AR925" s="58">
        <f t="shared" si="1566"/>
        <v>0</v>
      </c>
      <c r="AS925" s="1">
        <f t="shared" si="1567"/>
        <v>0</v>
      </c>
      <c r="AT925" s="1">
        <f t="shared" si="1568"/>
        <v>0</v>
      </c>
      <c r="AU925" s="1">
        <f t="shared" si="1569"/>
        <v>0</v>
      </c>
      <c r="AV925" s="1">
        <f t="shared" si="1570"/>
        <v>0</v>
      </c>
      <c r="AW925" s="1">
        <f t="shared" si="1571"/>
        <v>0</v>
      </c>
      <c r="AX925" s="1">
        <f t="shared" si="1572"/>
        <v>0</v>
      </c>
      <c r="AY925" s="1" t="str">
        <f t="shared" si="1501"/>
        <v/>
      </c>
      <c r="AZ925" s="1" t="b">
        <f t="shared" si="1502"/>
        <v>1</v>
      </c>
      <c r="BA925" s="1" t="str">
        <f t="shared" si="1503"/>
        <v/>
      </c>
      <c r="BB925" s="1" t="str">
        <f t="shared" si="1504"/>
        <v/>
      </c>
    </row>
    <row r="926" spans="1:54" ht="12.75" customHeight="1">
      <c r="A926" s="178"/>
      <c r="B926" s="55">
        <v>14</v>
      </c>
      <c r="C926" s="55">
        <v>14</v>
      </c>
      <c r="D926" s="54" t="e">
        <f>VLOOKUP((B926*10)+2,'Llistat de jugadors'!$AA$3:$AQ$322,17,0)</f>
        <v>#N/A</v>
      </c>
      <c r="E926" s="13"/>
      <c r="F926" s="13"/>
      <c r="G926" s="13"/>
      <c r="H926" s="55">
        <f t="shared" si="1541"/>
        <v>0</v>
      </c>
      <c r="I926" s="54">
        <f t="shared" si="1542"/>
        <v>0</v>
      </c>
      <c r="J926" s="54">
        <f t="shared" si="1543"/>
        <v>0</v>
      </c>
      <c r="K926" s="54">
        <f t="shared" si="1544"/>
        <v>0</v>
      </c>
      <c r="L926" s="54">
        <f t="shared" si="1545"/>
        <v>0</v>
      </c>
      <c r="M926" s="54">
        <f t="shared" si="1546"/>
        <v>0</v>
      </c>
      <c r="N926" s="54">
        <f t="shared" si="1547"/>
        <v>0</v>
      </c>
      <c r="O926" s="54">
        <f t="shared" si="1548"/>
        <v>0</v>
      </c>
      <c r="P926" s="55">
        <v>14</v>
      </c>
      <c r="Q926" s="54" t="e">
        <f t="shared" si="1549"/>
        <v>#N/A</v>
      </c>
      <c r="R926" s="12"/>
      <c r="S926" s="12"/>
      <c r="T926" s="12"/>
      <c r="U926" s="54">
        <f t="shared" si="1550"/>
        <v>0</v>
      </c>
      <c r="V926" s="54">
        <f t="shared" si="1478"/>
        <v>0</v>
      </c>
      <c r="W926" s="54">
        <f t="shared" si="1573"/>
        <v>0</v>
      </c>
      <c r="X926" s="54">
        <f t="shared" si="1574"/>
        <v>0</v>
      </c>
      <c r="Y926" s="54">
        <f t="shared" si="1551"/>
        <v>0</v>
      </c>
      <c r="Z926" s="54">
        <f t="shared" si="1552"/>
        <v>0</v>
      </c>
      <c r="AA926" s="54">
        <f t="shared" si="1553"/>
        <v>0</v>
      </c>
      <c r="AB926" s="54">
        <f t="shared" si="1554"/>
        <v>0</v>
      </c>
      <c r="AC926" s="55">
        <v>14</v>
      </c>
      <c r="AD926" s="54" t="e">
        <f t="shared" si="1555"/>
        <v>#N/A</v>
      </c>
      <c r="AE926" s="12"/>
      <c r="AF926" s="12"/>
      <c r="AG926" s="12"/>
      <c r="AH926" s="54">
        <f t="shared" si="1556"/>
        <v>0</v>
      </c>
      <c r="AI926" s="54">
        <f t="shared" si="1557"/>
        <v>0</v>
      </c>
      <c r="AJ926" s="54">
        <f t="shared" si="1558"/>
        <v>0</v>
      </c>
      <c r="AK926" s="54">
        <f t="shared" si="1559"/>
        <v>0</v>
      </c>
      <c r="AL926" s="54">
        <f t="shared" si="1560"/>
        <v>0</v>
      </c>
      <c r="AM926" s="54">
        <f t="shared" si="1561"/>
        <v>0</v>
      </c>
      <c r="AN926" s="54">
        <f t="shared" si="1562"/>
        <v>0</v>
      </c>
      <c r="AO926" s="54">
        <f t="shared" si="1563"/>
        <v>0</v>
      </c>
      <c r="AP926" s="54">
        <f t="shared" si="1564"/>
        <v>0</v>
      </c>
      <c r="AQ926" s="54" t="e">
        <f t="shared" si="1565"/>
        <v>#DIV/0!</v>
      </c>
      <c r="AR926" s="58">
        <f t="shared" si="1566"/>
        <v>0</v>
      </c>
      <c r="AS926" s="1">
        <f t="shared" si="1567"/>
        <v>0</v>
      </c>
      <c r="AT926" s="1">
        <f t="shared" si="1568"/>
        <v>0</v>
      </c>
      <c r="AU926" s="1">
        <f t="shared" si="1569"/>
        <v>0</v>
      </c>
      <c r="AV926" s="1">
        <f t="shared" si="1570"/>
        <v>0</v>
      </c>
      <c r="AW926" s="1">
        <f t="shared" si="1571"/>
        <v>0</v>
      </c>
      <c r="AX926" s="1">
        <f t="shared" si="1572"/>
        <v>0</v>
      </c>
      <c r="AY926" s="1" t="str">
        <f t="shared" si="1501"/>
        <v/>
      </c>
      <c r="AZ926" s="1" t="b">
        <f t="shared" si="1502"/>
        <v>1</v>
      </c>
      <c r="BA926" s="1" t="str">
        <f t="shared" si="1503"/>
        <v/>
      </c>
      <c r="BB926" s="1" t="str">
        <f t="shared" si="1504"/>
        <v/>
      </c>
    </row>
    <row r="927" spans="1:54" ht="12.75" customHeight="1">
      <c r="A927" s="178"/>
      <c r="B927" s="55">
        <v>15</v>
      </c>
      <c r="C927" s="55">
        <v>15</v>
      </c>
      <c r="D927" s="54" t="e">
        <f>VLOOKUP((B927*10)+2,'Llistat de jugadors'!$AA$3:$AQ$322,17,0)</f>
        <v>#N/A</v>
      </c>
      <c r="E927" s="13"/>
      <c r="F927" s="13"/>
      <c r="G927" s="13"/>
      <c r="H927" s="55">
        <f t="shared" si="1541"/>
        <v>0</v>
      </c>
      <c r="I927" s="54">
        <f t="shared" si="1542"/>
        <v>0</v>
      </c>
      <c r="J927" s="54">
        <f t="shared" si="1543"/>
        <v>0</v>
      </c>
      <c r="K927" s="54">
        <f t="shared" si="1544"/>
        <v>0</v>
      </c>
      <c r="L927" s="54">
        <f t="shared" si="1545"/>
        <v>0</v>
      </c>
      <c r="M927" s="54">
        <f t="shared" si="1546"/>
        <v>0</v>
      </c>
      <c r="N927" s="54">
        <f t="shared" si="1547"/>
        <v>0</v>
      </c>
      <c r="O927" s="54">
        <f t="shared" si="1548"/>
        <v>0</v>
      </c>
      <c r="P927" s="55">
        <v>15</v>
      </c>
      <c r="Q927" s="54" t="e">
        <f t="shared" si="1549"/>
        <v>#N/A</v>
      </c>
      <c r="R927" s="12"/>
      <c r="S927" s="12"/>
      <c r="T927" s="12"/>
      <c r="U927" s="54">
        <f t="shared" si="1550"/>
        <v>0</v>
      </c>
      <c r="V927" s="54">
        <f t="shared" si="1478"/>
        <v>0</v>
      </c>
      <c r="W927" s="54">
        <f t="shared" si="1573"/>
        <v>0</v>
      </c>
      <c r="X927" s="54">
        <f t="shared" si="1574"/>
        <v>0</v>
      </c>
      <c r="Y927" s="54">
        <f t="shared" si="1551"/>
        <v>0</v>
      </c>
      <c r="Z927" s="54">
        <f t="shared" si="1552"/>
        <v>0</v>
      </c>
      <c r="AA927" s="54">
        <f t="shared" si="1553"/>
        <v>0</v>
      </c>
      <c r="AB927" s="54">
        <f t="shared" si="1554"/>
        <v>0</v>
      </c>
      <c r="AC927" s="55">
        <v>15</v>
      </c>
      <c r="AD927" s="54" t="e">
        <f t="shared" si="1555"/>
        <v>#N/A</v>
      </c>
      <c r="AE927" s="12"/>
      <c r="AF927" s="12"/>
      <c r="AG927" s="12"/>
      <c r="AH927" s="54">
        <f t="shared" si="1556"/>
        <v>0</v>
      </c>
      <c r="AI927" s="54">
        <f t="shared" si="1557"/>
        <v>0</v>
      </c>
      <c r="AJ927" s="54">
        <f t="shared" si="1558"/>
        <v>0</v>
      </c>
      <c r="AK927" s="54">
        <f t="shared" si="1559"/>
        <v>0</v>
      </c>
      <c r="AL927" s="54">
        <f t="shared" si="1560"/>
        <v>0</v>
      </c>
      <c r="AM927" s="54">
        <f t="shared" si="1561"/>
        <v>0</v>
      </c>
      <c r="AN927" s="54">
        <f t="shared" si="1562"/>
        <v>0</v>
      </c>
      <c r="AO927" s="54">
        <f t="shared" si="1563"/>
        <v>0</v>
      </c>
      <c r="AP927" s="54">
        <f t="shared" si="1564"/>
        <v>0</v>
      </c>
      <c r="AQ927" s="54" t="e">
        <f t="shared" si="1565"/>
        <v>#DIV/0!</v>
      </c>
      <c r="AR927" s="58">
        <f t="shared" si="1566"/>
        <v>0</v>
      </c>
      <c r="AS927" s="1">
        <f t="shared" si="1567"/>
        <v>0</v>
      </c>
      <c r="AT927" s="1">
        <f t="shared" si="1568"/>
        <v>0</v>
      </c>
      <c r="AU927" s="1">
        <f t="shared" si="1569"/>
        <v>0</v>
      </c>
      <c r="AV927" s="1">
        <f t="shared" si="1570"/>
        <v>0</v>
      </c>
      <c r="AW927" s="1">
        <f t="shared" si="1571"/>
        <v>0</v>
      </c>
      <c r="AX927" s="1">
        <f t="shared" si="1572"/>
        <v>0</v>
      </c>
      <c r="AY927" s="1" t="str">
        <f t="shared" si="1501"/>
        <v/>
      </c>
      <c r="AZ927" s="1" t="b">
        <f t="shared" si="1502"/>
        <v>1</v>
      </c>
      <c r="BA927" s="1" t="str">
        <f t="shared" si="1503"/>
        <v/>
      </c>
      <c r="BB927" s="1" t="str">
        <f t="shared" si="1504"/>
        <v/>
      </c>
    </row>
    <row r="928" spans="1:54" ht="12.75" customHeight="1">
      <c r="A928" s="178"/>
      <c r="B928" s="55">
        <v>16</v>
      </c>
      <c r="C928" s="55">
        <v>16</v>
      </c>
      <c r="D928" s="54" t="e">
        <f>VLOOKUP((B928*10)+2,'Llistat de jugadors'!$AA$3:$AQ$322,17,0)</f>
        <v>#N/A</v>
      </c>
      <c r="E928" s="13"/>
      <c r="F928" s="13"/>
      <c r="G928" s="13"/>
      <c r="H928" s="55">
        <f t="shared" si="1541"/>
        <v>0</v>
      </c>
      <c r="I928" s="54">
        <f t="shared" si="1542"/>
        <v>0</v>
      </c>
      <c r="J928" s="54">
        <f t="shared" si="1543"/>
        <v>0</v>
      </c>
      <c r="K928" s="54">
        <f t="shared" si="1544"/>
        <v>0</v>
      </c>
      <c r="L928" s="54">
        <f t="shared" si="1545"/>
        <v>0</v>
      </c>
      <c r="M928" s="54">
        <f t="shared" si="1546"/>
        <v>0</v>
      </c>
      <c r="N928" s="54">
        <f t="shared" si="1547"/>
        <v>0</v>
      </c>
      <c r="O928" s="54">
        <f t="shared" si="1548"/>
        <v>0</v>
      </c>
      <c r="P928" s="55">
        <v>16</v>
      </c>
      <c r="Q928" s="54" t="e">
        <f t="shared" si="1549"/>
        <v>#N/A</v>
      </c>
      <c r="R928" s="12"/>
      <c r="S928" s="12"/>
      <c r="T928" s="12"/>
      <c r="U928" s="54">
        <f t="shared" si="1550"/>
        <v>0</v>
      </c>
      <c r="V928" s="54">
        <f t="shared" si="1478"/>
        <v>0</v>
      </c>
      <c r="W928" s="54">
        <f t="shared" si="1573"/>
        <v>0</v>
      </c>
      <c r="X928" s="54">
        <f t="shared" si="1574"/>
        <v>0</v>
      </c>
      <c r="Y928" s="54">
        <f t="shared" si="1551"/>
        <v>0</v>
      </c>
      <c r="Z928" s="54">
        <f t="shared" si="1552"/>
        <v>0</v>
      </c>
      <c r="AA928" s="54">
        <f t="shared" si="1553"/>
        <v>0</v>
      </c>
      <c r="AB928" s="54">
        <f t="shared" si="1554"/>
        <v>0</v>
      </c>
      <c r="AC928" s="55">
        <v>16</v>
      </c>
      <c r="AD928" s="54" t="e">
        <f t="shared" si="1555"/>
        <v>#N/A</v>
      </c>
      <c r="AE928" s="12"/>
      <c r="AF928" s="12"/>
      <c r="AG928" s="12"/>
      <c r="AH928" s="54">
        <f t="shared" si="1556"/>
        <v>0</v>
      </c>
      <c r="AI928" s="54">
        <f t="shared" si="1557"/>
        <v>0</v>
      </c>
      <c r="AJ928" s="54">
        <f t="shared" si="1558"/>
        <v>0</v>
      </c>
      <c r="AK928" s="54">
        <f t="shared" si="1559"/>
        <v>0</v>
      </c>
      <c r="AL928" s="54">
        <f t="shared" si="1560"/>
        <v>0</v>
      </c>
      <c r="AM928" s="54">
        <f t="shared" si="1561"/>
        <v>0</v>
      </c>
      <c r="AN928" s="54">
        <f t="shared" si="1562"/>
        <v>0</v>
      </c>
      <c r="AO928" s="54">
        <f t="shared" si="1563"/>
        <v>0</v>
      </c>
      <c r="AP928" s="54">
        <f t="shared" si="1564"/>
        <v>0</v>
      </c>
      <c r="AQ928" s="54" t="e">
        <f t="shared" si="1565"/>
        <v>#DIV/0!</v>
      </c>
      <c r="AR928" s="58">
        <f t="shared" si="1566"/>
        <v>0</v>
      </c>
      <c r="AS928" s="1">
        <f t="shared" si="1567"/>
        <v>0</v>
      </c>
      <c r="AT928" s="1">
        <f t="shared" si="1568"/>
        <v>0</v>
      </c>
      <c r="AU928" s="1">
        <f t="shared" si="1569"/>
        <v>0</v>
      </c>
      <c r="AV928" s="1">
        <f t="shared" si="1570"/>
        <v>0</v>
      </c>
      <c r="AW928" s="1">
        <f t="shared" si="1571"/>
        <v>0</v>
      </c>
      <c r="AX928" s="1">
        <f t="shared" si="1572"/>
        <v>0</v>
      </c>
      <c r="AY928" s="1" t="str">
        <f t="shared" si="1501"/>
        <v/>
      </c>
      <c r="AZ928" s="1" t="b">
        <f t="shared" si="1502"/>
        <v>1</v>
      </c>
      <c r="BA928" s="1" t="str">
        <f t="shared" si="1503"/>
        <v/>
      </c>
      <c r="BB928" s="1" t="str">
        <f t="shared" si="1504"/>
        <v/>
      </c>
    </row>
    <row r="929" spans="1:54" ht="12.75" customHeight="1">
      <c r="A929" s="178"/>
      <c r="B929" s="55">
        <v>17</v>
      </c>
      <c r="C929" s="55">
        <v>17</v>
      </c>
      <c r="D929" s="54" t="e">
        <f>VLOOKUP((B929*10)+2,'Llistat de jugadors'!$AA$3:$AQ$322,17,0)</f>
        <v>#N/A</v>
      </c>
      <c r="E929" s="13"/>
      <c r="F929" s="13"/>
      <c r="G929" s="13"/>
      <c r="H929" s="55">
        <f t="shared" si="1541"/>
        <v>0</v>
      </c>
      <c r="I929" s="54">
        <f t="shared" si="1542"/>
        <v>0</v>
      </c>
      <c r="J929" s="54">
        <f t="shared" si="1543"/>
        <v>0</v>
      </c>
      <c r="K929" s="54">
        <f t="shared" si="1544"/>
        <v>0</v>
      </c>
      <c r="L929" s="54">
        <f t="shared" si="1545"/>
        <v>0</v>
      </c>
      <c r="M929" s="54">
        <f t="shared" si="1546"/>
        <v>0</v>
      </c>
      <c r="N929" s="54">
        <f t="shared" si="1547"/>
        <v>0</v>
      </c>
      <c r="O929" s="54">
        <f t="shared" si="1548"/>
        <v>0</v>
      </c>
      <c r="P929" s="55">
        <v>17</v>
      </c>
      <c r="Q929" s="54" t="e">
        <f t="shared" si="1549"/>
        <v>#N/A</v>
      </c>
      <c r="R929" s="12"/>
      <c r="S929" s="12"/>
      <c r="T929" s="12"/>
      <c r="U929" s="54">
        <f t="shared" si="1550"/>
        <v>0</v>
      </c>
      <c r="V929" s="54">
        <f t="shared" si="1478"/>
        <v>0</v>
      </c>
      <c r="W929" s="54">
        <f t="shared" si="1573"/>
        <v>0</v>
      </c>
      <c r="X929" s="54">
        <f t="shared" si="1574"/>
        <v>0</v>
      </c>
      <c r="Y929" s="54">
        <f t="shared" si="1551"/>
        <v>0</v>
      </c>
      <c r="Z929" s="54">
        <f t="shared" si="1552"/>
        <v>0</v>
      </c>
      <c r="AA929" s="54">
        <f t="shared" si="1553"/>
        <v>0</v>
      </c>
      <c r="AB929" s="54">
        <f t="shared" si="1554"/>
        <v>0</v>
      </c>
      <c r="AC929" s="55">
        <v>17</v>
      </c>
      <c r="AD929" s="54" t="e">
        <f t="shared" si="1555"/>
        <v>#N/A</v>
      </c>
      <c r="AE929" s="12"/>
      <c r="AF929" s="12"/>
      <c r="AG929" s="12"/>
      <c r="AH929" s="54">
        <f t="shared" si="1556"/>
        <v>0</v>
      </c>
      <c r="AI929" s="54">
        <f t="shared" si="1557"/>
        <v>0</v>
      </c>
      <c r="AJ929" s="54">
        <f t="shared" si="1558"/>
        <v>0</v>
      </c>
      <c r="AK929" s="54">
        <f t="shared" si="1559"/>
        <v>0</v>
      </c>
      <c r="AL929" s="54">
        <f t="shared" si="1560"/>
        <v>0</v>
      </c>
      <c r="AM929" s="54">
        <f t="shared" si="1561"/>
        <v>0</v>
      </c>
      <c r="AN929" s="54">
        <f t="shared" si="1562"/>
        <v>0</v>
      </c>
      <c r="AO929" s="54">
        <f t="shared" si="1563"/>
        <v>0</v>
      </c>
      <c r="AP929" s="54">
        <f t="shared" si="1564"/>
        <v>0</v>
      </c>
      <c r="AQ929" s="54" t="e">
        <f t="shared" si="1565"/>
        <v>#DIV/0!</v>
      </c>
      <c r="AR929" s="58">
        <f t="shared" si="1566"/>
        <v>0</v>
      </c>
      <c r="AS929" s="1">
        <f t="shared" si="1567"/>
        <v>0</v>
      </c>
      <c r="AT929" s="1">
        <f t="shared" si="1568"/>
        <v>0</v>
      </c>
      <c r="AU929" s="1">
        <f t="shared" si="1569"/>
        <v>0</v>
      </c>
      <c r="AV929" s="1">
        <f t="shared" si="1570"/>
        <v>0</v>
      </c>
      <c r="AW929" s="1">
        <f t="shared" si="1571"/>
        <v>0</v>
      </c>
      <c r="AX929" s="1">
        <f t="shared" si="1572"/>
        <v>0</v>
      </c>
      <c r="AY929" s="1" t="str">
        <f t="shared" si="1501"/>
        <v/>
      </c>
      <c r="AZ929" s="1" t="b">
        <f t="shared" si="1502"/>
        <v>1</v>
      </c>
      <c r="BA929" s="1" t="str">
        <f t="shared" si="1503"/>
        <v/>
      </c>
      <c r="BB929" s="1" t="str">
        <f t="shared" si="1504"/>
        <v/>
      </c>
    </row>
    <row r="930" spans="1:54" ht="12.75" customHeight="1">
      <c r="A930" s="178"/>
      <c r="B930" s="55">
        <v>18</v>
      </c>
      <c r="C930" s="55">
        <v>18</v>
      </c>
      <c r="D930" s="54" t="e">
        <f>VLOOKUP((B930*10)+2,'Llistat de jugadors'!$AA$3:$AQ$322,17,0)</f>
        <v>#N/A</v>
      </c>
      <c r="E930" s="13"/>
      <c r="F930" s="13"/>
      <c r="G930" s="13"/>
      <c r="H930" s="55">
        <f t="shared" si="1541"/>
        <v>0</v>
      </c>
      <c r="I930" s="54">
        <f t="shared" si="1542"/>
        <v>0</v>
      </c>
      <c r="J930" s="54">
        <f t="shared" si="1543"/>
        <v>0</v>
      </c>
      <c r="K930" s="54">
        <f t="shared" si="1544"/>
        <v>0</v>
      </c>
      <c r="L930" s="54">
        <f t="shared" si="1545"/>
        <v>0</v>
      </c>
      <c r="M930" s="54">
        <f t="shared" si="1546"/>
        <v>0</v>
      </c>
      <c r="N930" s="54">
        <f t="shared" si="1547"/>
        <v>0</v>
      </c>
      <c r="O930" s="54">
        <f t="shared" si="1548"/>
        <v>0</v>
      </c>
      <c r="P930" s="55">
        <v>18</v>
      </c>
      <c r="Q930" s="54" t="e">
        <f t="shared" si="1549"/>
        <v>#N/A</v>
      </c>
      <c r="R930" s="12"/>
      <c r="S930" s="12"/>
      <c r="T930" s="12"/>
      <c r="U930" s="54">
        <f t="shared" si="1550"/>
        <v>0</v>
      </c>
      <c r="V930" s="54">
        <f t="shared" si="1478"/>
        <v>0</v>
      </c>
      <c r="W930" s="54">
        <f t="shared" si="1573"/>
        <v>0</v>
      </c>
      <c r="X930" s="54">
        <f t="shared" si="1574"/>
        <v>0</v>
      </c>
      <c r="Y930" s="54">
        <f t="shared" si="1551"/>
        <v>0</v>
      </c>
      <c r="Z930" s="54">
        <f t="shared" si="1552"/>
        <v>0</v>
      </c>
      <c r="AA930" s="54">
        <f t="shared" si="1553"/>
        <v>0</v>
      </c>
      <c r="AB930" s="54">
        <f t="shared" si="1554"/>
        <v>0</v>
      </c>
      <c r="AC930" s="55">
        <v>18</v>
      </c>
      <c r="AD930" s="54" t="e">
        <f t="shared" si="1555"/>
        <v>#N/A</v>
      </c>
      <c r="AE930" s="12"/>
      <c r="AF930" s="12"/>
      <c r="AG930" s="12"/>
      <c r="AH930" s="54">
        <f t="shared" si="1556"/>
        <v>0</v>
      </c>
      <c r="AI930" s="54">
        <f t="shared" si="1557"/>
        <v>0</v>
      </c>
      <c r="AJ930" s="54">
        <f t="shared" si="1558"/>
        <v>0</v>
      </c>
      <c r="AK930" s="54">
        <f t="shared" si="1559"/>
        <v>0</v>
      </c>
      <c r="AL930" s="54">
        <f t="shared" si="1560"/>
        <v>0</v>
      </c>
      <c r="AM930" s="54">
        <f t="shared" si="1561"/>
        <v>0</v>
      </c>
      <c r="AN930" s="54">
        <f t="shared" si="1562"/>
        <v>0</v>
      </c>
      <c r="AO930" s="54">
        <f t="shared" si="1563"/>
        <v>0</v>
      </c>
      <c r="AP930" s="54">
        <f t="shared" si="1564"/>
        <v>0</v>
      </c>
      <c r="AQ930" s="54" t="e">
        <f t="shared" si="1565"/>
        <v>#DIV/0!</v>
      </c>
      <c r="AR930" s="58">
        <f t="shared" si="1566"/>
        <v>0</v>
      </c>
      <c r="AS930" s="1">
        <f t="shared" si="1567"/>
        <v>0</v>
      </c>
      <c r="AT930" s="1">
        <f t="shared" si="1568"/>
        <v>0</v>
      </c>
      <c r="AU930" s="1">
        <f t="shared" si="1569"/>
        <v>0</v>
      </c>
      <c r="AV930" s="1">
        <f t="shared" si="1570"/>
        <v>0</v>
      </c>
      <c r="AW930" s="1">
        <f t="shared" si="1571"/>
        <v>0</v>
      </c>
      <c r="AX930" s="1">
        <f t="shared" si="1572"/>
        <v>0</v>
      </c>
      <c r="AY930" s="1" t="str">
        <f t="shared" si="1501"/>
        <v/>
      </c>
      <c r="AZ930" s="1" t="b">
        <f t="shared" si="1502"/>
        <v>1</v>
      </c>
      <c r="BA930" s="1" t="str">
        <f t="shared" si="1503"/>
        <v/>
      </c>
      <c r="BB930" s="1" t="str">
        <f t="shared" si="1504"/>
        <v/>
      </c>
    </row>
    <row r="931" spans="1:54" ht="12.75" customHeight="1">
      <c r="A931" s="178"/>
      <c r="B931" s="55">
        <v>19</v>
      </c>
      <c r="C931" s="55">
        <v>1</v>
      </c>
      <c r="D931" s="54" t="e">
        <f>VLOOKUP((B931*10)+2,'Llistat de jugadors'!$AA$3:$AQ$322,17,0)</f>
        <v>#N/A</v>
      </c>
      <c r="E931" s="13"/>
      <c r="F931" s="13"/>
      <c r="G931" s="13"/>
      <c r="H931" s="55">
        <f t="shared" si="1541"/>
        <v>0</v>
      </c>
      <c r="I931" s="54">
        <f t="shared" si="1542"/>
        <v>0</v>
      </c>
      <c r="J931" s="54">
        <f t="shared" si="1543"/>
        <v>0</v>
      </c>
      <c r="K931" s="54">
        <f t="shared" si="1544"/>
        <v>0</v>
      </c>
      <c r="L931" s="54">
        <f t="shared" si="1545"/>
        <v>0</v>
      </c>
      <c r="M931" s="54">
        <f t="shared" si="1546"/>
        <v>0</v>
      </c>
      <c r="N931" s="54">
        <f t="shared" si="1547"/>
        <v>0</v>
      </c>
      <c r="O931" s="54">
        <f t="shared" si="1548"/>
        <v>0</v>
      </c>
      <c r="P931" s="55">
        <v>19</v>
      </c>
      <c r="Q931" s="54" t="e">
        <f t="shared" si="1549"/>
        <v>#N/A</v>
      </c>
      <c r="R931" s="12"/>
      <c r="S931" s="12"/>
      <c r="T931" s="12"/>
      <c r="U931" s="54">
        <f t="shared" si="1550"/>
        <v>0</v>
      </c>
      <c r="V931" s="54">
        <f t="shared" si="1478"/>
        <v>0</v>
      </c>
      <c r="W931" s="54">
        <f t="shared" si="1573"/>
        <v>0</v>
      </c>
      <c r="X931" s="54">
        <f t="shared" si="1574"/>
        <v>0</v>
      </c>
      <c r="Y931" s="54">
        <f t="shared" si="1551"/>
        <v>0</v>
      </c>
      <c r="Z931" s="54">
        <f t="shared" si="1552"/>
        <v>0</v>
      </c>
      <c r="AA931" s="54">
        <f t="shared" si="1553"/>
        <v>0</v>
      </c>
      <c r="AB931" s="54">
        <f t="shared" si="1554"/>
        <v>0</v>
      </c>
      <c r="AC931" s="55">
        <v>19</v>
      </c>
      <c r="AD931" s="54" t="e">
        <f t="shared" si="1555"/>
        <v>#N/A</v>
      </c>
      <c r="AE931" s="12"/>
      <c r="AF931" s="12"/>
      <c r="AG931" s="12"/>
      <c r="AH931" s="54">
        <f t="shared" si="1556"/>
        <v>0</v>
      </c>
      <c r="AI931" s="54">
        <f t="shared" si="1557"/>
        <v>0</v>
      </c>
      <c r="AJ931" s="54">
        <f t="shared" si="1558"/>
        <v>0</v>
      </c>
      <c r="AK931" s="54">
        <f t="shared" si="1559"/>
        <v>0</v>
      </c>
      <c r="AL931" s="54">
        <f t="shared" si="1560"/>
        <v>0</v>
      </c>
      <c r="AM931" s="54">
        <f t="shared" si="1561"/>
        <v>0</v>
      </c>
      <c r="AN931" s="54">
        <f t="shared" si="1562"/>
        <v>0</v>
      </c>
      <c r="AO931" s="54">
        <f t="shared" si="1563"/>
        <v>0</v>
      </c>
      <c r="AP931" s="54">
        <f t="shared" si="1564"/>
        <v>0</v>
      </c>
      <c r="AQ931" s="54" t="e">
        <f t="shared" si="1565"/>
        <v>#DIV/0!</v>
      </c>
      <c r="AR931" s="58">
        <f t="shared" si="1566"/>
        <v>0</v>
      </c>
      <c r="AS931" s="1">
        <f t="shared" si="1567"/>
        <v>0</v>
      </c>
      <c r="AT931" s="1">
        <f t="shared" si="1568"/>
        <v>0</v>
      </c>
      <c r="AU931" s="1">
        <f t="shared" si="1569"/>
        <v>0</v>
      </c>
      <c r="AV931" s="1">
        <f t="shared" si="1570"/>
        <v>0</v>
      </c>
      <c r="AW931" s="1">
        <f t="shared" si="1571"/>
        <v>0</v>
      </c>
      <c r="AX931" s="1">
        <f t="shared" si="1572"/>
        <v>0</v>
      </c>
      <c r="AY931" s="1" t="str">
        <f t="shared" ref="AY931:AY994" si="1575">IF(AG931="","",AD931)</f>
        <v/>
      </c>
      <c r="AZ931" s="1" t="b">
        <f t="shared" ref="AZ931:AZ994" si="1576">ISERROR(D931)</f>
        <v>1</v>
      </c>
      <c r="BA931" s="1" t="str">
        <f t="shared" ref="BA931:BA994" si="1577">IF(AZ931,"",D931)</f>
        <v/>
      </c>
      <c r="BB931" s="1" t="str">
        <f t="shared" ref="BB931:BB994" si="1578">IF(AZ931,"",(9-(COUNTBLANK(E931:AG931))))</f>
        <v/>
      </c>
    </row>
    <row r="932" spans="1:54">
      <c r="A932" s="178"/>
      <c r="B932" s="55">
        <v>20</v>
      </c>
      <c r="C932" s="55">
        <v>2</v>
      </c>
      <c r="D932" s="54" t="e">
        <f>VLOOKUP((B932*10)+2,'Llistat de jugadors'!$AA$3:$AQ$322,17,0)</f>
        <v>#N/A</v>
      </c>
      <c r="E932" s="13"/>
      <c r="F932" s="13"/>
      <c r="G932" s="13"/>
      <c r="H932" s="55">
        <f t="shared" si="1541"/>
        <v>0</v>
      </c>
      <c r="I932" s="54">
        <f t="shared" si="1542"/>
        <v>0</v>
      </c>
      <c r="J932" s="54">
        <f t="shared" si="1543"/>
        <v>0</v>
      </c>
      <c r="K932" s="54">
        <f t="shared" si="1544"/>
        <v>0</v>
      </c>
      <c r="L932" s="54">
        <f t="shared" si="1545"/>
        <v>0</v>
      </c>
      <c r="M932" s="54">
        <f t="shared" si="1546"/>
        <v>0</v>
      </c>
      <c r="N932" s="54">
        <f t="shared" si="1547"/>
        <v>0</v>
      </c>
      <c r="O932" s="54">
        <f t="shared" si="1548"/>
        <v>0</v>
      </c>
      <c r="P932" s="55">
        <v>20</v>
      </c>
      <c r="Q932" s="54" t="e">
        <f t="shared" si="1549"/>
        <v>#N/A</v>
      </c>
      <c r="R932" s="12"/>
      <c r="S932" s="12"/>
      <c r="T932" s="12"/>
      <c r="U932" s="54">
        <f t="shared" si="1550"/>
        <v>0</v>
      </c>
      <c r="V932" s="54">
        <f t="shared" si="1478"/>
        <v>0</v>
      </c>
      <c r="W932" s="54">
        <f t="shared" si="1573"/>
        <v>0</v>
      </c>
      <c r="X932" s="54">
        <f t="shared" si="1574"/>
        <v>0</v>
      </c>
      <c r="Y932" s="54">
        <f t="shared" si="1551"/>
        <v>0</v>
      </c>
      <c r="Z932" s="54">
        <f t="shared" si="1552"/>
        <v>0</v>
      </c>
      <c r="AA932" s="54">
        <f t="shared" si="1553"/>
        <v>0</v>
      </c>
      <c r="AB932" s="54">
        <f t="shared" si="1554"/>
        <v>0</v>
      </c>
      <c r="AC932" s="55">
        <v>20</v>
      </c>
      <c r="AD932" s="54" t="e">
        <f t="shared" si="1555"/>
        <v>#N/A</v>
      </c>
      <c r="AE932" s="12"/>
      <c r="AF932" s="12"/>
      <c r="AG932" s="12"/>
      <c r="AH932" s="54">
        <f t="shared" si="1556"/>
        <v>0</v>
      </c>
      <c r="AI932" s="54">
        <f t="shared" si="1557"/>
        <v>0</v>
      </c>
      <c r="AJ932" s="54">
        <f t="shared" si="1558"/>
        <v>0</v>
      </c>
      <c r="AK932" s="54">
        <f t="shared" si="1559"/>
        <v>0</v>
      </c>
      <c r="AL932" s="54">
        <f t="shared" si="1560"/>
        <v>0</v>
      </c>
      <c r="AM932" s="54">
        <f t="shared" si="1561"/>
        <v>0</v>
      </c>
      <c r="AN932" s="54">
        <f t="shared" si="1562"/>
        <v>0</v>
      </c>
      <c r="AO932" s="54">
        <f t="shared" si="1563"/>
        <v>0</v>
      </c>
      <c r="AP932" s="54">
        <f t="shared" si="1564"/>
        <v>0</v>
      </c>
      <c r="AQ932" s="54" t="e">
        <f t="shared" si="1565"/>
        <v>#DIV/0!</v>
      </c>
      <c r="AR932" s="58">
        <f t="shared" si="1566"/>
        <v>0</v>
      </c>
      <c r="AS932" s="1">
        <f t="shared" si="1567"/>
        <v>0</v>
      </c>
      <c r="AT932" s="1">
        <f t="shared" si="1568"/>
        <v>0</v>
      </c>
      <c r="AU932" s="1">
        <f t="shared" si="1569"/>
        <v>0</v>
      </c>
      <c r="AV932" s="1">
        <f t="shared" si="1570"/>
        <v>0</v>
      </c>
      <c r="AW932" s="1">
        <f t="shared" si="1571"/>
        <v>0</v>
      </c>
      <c r="AX932" s="1">
        <f t="shared" si="1572"/>
        <v>0</v>
      </c>
      <c r="AY932" s="1" t="str">
        <f t="shared" si="1575"/>
        <v/>
      </c>
      <c r="AZ932" s="1" t="b">
        <f t="shared" si="1576"/>
        <v>1</v>
      </c>
      <c r="BA932" s="1" t="str">
        <f t="shared" si="1577"/>
        <v/>
      </c>
      <c r="BB932" s="1" t="str">
        <f t="shared" si="1578"/>
        <v/>
      </c>
    </row>
    <row r="933" spans="1:54">
      <c r="A933" s="178"/>
      <c r="B933" s="55">
        <v>21</v>
      </c>
      <c r="C933" s="55">
        <v>3</v>
      </c>
      <c r="D933" s="54" t="e">
        <f>VLOOKUP((B933*10)+2,'Llistat de jugadors'!$AA$3:$AQ$322,17,0)</f>
        <v>#N/A</v>
      </c>
      <c r="E933" s="13"/>
      <c r="F933" s="13"/>
      <c r="G933" s="13"/>
      <c r="H933" s="55">
        <f t="shared" si="1541"/>
        <v>0</v>
      </c>
      <c r="I933" s="54">
        <f t="shared" si="1542"/>
        <v>0</v>
      </c>
      <c r="J933" s="54">
        <f t="shared" si="1543"/>
        <v>0</v>
      </c>
      <c r="K933" s="54">
        <f t="shared" si="1544"/>
        <v>0</v>
      </c>
      <c r="L933" s="54">
        <f t="shared" si="1545"/>
        <v>0</v>
      </c>
      <c r="M933" s="54">
        <f t="shared" si="1546"/>
        <v>0</v>
      </c>
      <c r="N933" s="54">
        <f t="shared" si="1547"/>
        <v>0</v>
      </c>
      <c r="O933" s="54">
        <f t="shared" si="1548"/>
        <v>0</v>
      </c>
      <c r="P933" s="55">
        <v>21</v>
      </c>
      <c r="Q933" s="54" t="e">
        <f t="shared" si="1549"/>
        <v>#N/A</v>
      </c>
      <c r="R933" s="12"/>
      <c r="S933" s="12"/>
      <c r="T933" s="12"/>
      <c r="U933" s="54">
        <f t="shared" si="1550"/>
        <v>0</v>
      </c>
      <c r="V933" s="54">
        <f t="shared" si="1478"/>
        <v>0</v>
      </c>
      <c r="W933" s="54">
        <f t="shared" si="1573"/>
        <v>0</v>
      </c>
      <c r="X933" s="54">
        <f t="shared" si="1574"/>
        <v>0</v>
      </c>
      <c r="Y933" s="54">
        <f t="shared" si="1551"/>
        <v>0</v>
      </c>
      <c r="Z933" s="54">
        <f t="shared" si="1552"/>
        <v>0</v>
      </c>
      <c r="AA933" s="54">
        <f t="shared" si="1553"/>
        <v>0</v>
      </c>
      <c r="AB933" s="54">
        <f t="shared" si="1554"/>
        <v>0</v>
      </c>
      <c r="AC933" s="55">
        <v>21</v>
      </c>
      <c r="AD933" s="54" t="e">
        <f t="shared" si="1555"/>
        <v>#N/A</v>
      </c>
      <c r="AE933" s="12"/>
      <c r="AF933" s="12"/>
      <c r="AG933" s="12"/>
      <c r="AH933" s="54">
        <f t="shared" si="1556"/>
        <v>0</v>
      </c>
      <c r="AI933" s="54">
        <f t="shared" si="1557"/>
        <v>0</v>
      </c>
      <c r="AJ933" s="54">
        <f t="shared" si="1558"/>
        <v>0</v>
      </c>
      <c r="AK933" s="54">
        <f t="shared" si="1559"/>
        <v>0</v>
      </c>
      <c r="AL933" s="54">
        <f t="shared" si="1560"/>
        <v>0</v>
      </c>
      <c r="AM933" s="54">
        <f t="shared" si="1561"/>
        <v>0</v>
      </c>
      <c r="AN933" s="54">
        <f t="shared" si="1562"/>
        <v>0</v>
      </c>
      <c r="AO933" s="54">
        <f t="shared" si="1563"/>
        <v>0</v>
      </c>
      <c r="AP933" s="54">
        <f t="shared" si="1564"/>
        <v>0</v>
      </c>
      <c r="AQ933" s="54" t="e">
        <f t="shared" si="1565"/>
        <v>#DIV/0!</v>
      </c>
      <c r="AR933" s="58">
        <f t="shared" si="1566"/>
        <v>0</v>
      </c>
      <c r="AS933" s="1">
        <f t="shared" si="1567"/>
        <v>0</v>
      </c>
      <c r="AT933" s="1">
        <f t="shared" si="1568"/>
        <v>0</v>
      </c>
      <c r="AU933" s="1">
        <f t="shared" si="1569"/>
        <v>0</v>
      </c>
      <c r="AV933" s="1">
        <f t="shared" si="1570"/>
        <v>0</v>
      </c>
      <c r="AW933" s="1">
        <f t="shared" si="1571"/>
        <v>0</v>
      </c>
      <c r="AX933" s="1">
        <f t="shared" si="1572"/>
        <v>0</v>
      </c>
      <c r="AY933" s="1" t="str">
        <f t="shared" si="1575"/>
        <v/>
      </c>
      <c r="AZ933" s="1" t="b">
        <f t="shared" si="1576"/>
        <v>1</v>
      </c>
      <c r="BA933" s="1" t="str">
        <f t="shared" si="1577"/>
        <v/>
      </c>
      <c r="BB933" s="1" t="str">
        <f t="shared" si="1578"/>
        <v/>
      </c>
    </row>
    <row r="934" spans="1:54">
      <c r="A934" s="178"/>
      <c r="B934" s="55">
        <v>22</v>
      </c>
      <c r="C934" s="55">
        <v>4</v>
      </c>
      <c r="D934" s="54" t="e">
        <f>VLOOKUP((B934*10)+2,'Llistat de jugadors'!$AA$3:$AQ$322,17,0)</f>
        <v>#N/A</v>
      </c>
      <c r="E934" s="13"/>
      <c r="F934" s="13"/>
      <c r="G934" s="13"/>
      <c r="H934" s="55">
        <f t="shared" si="1541"/>
        <v>0</v>
      </c>
      <c r="I934" s="54">
        <f t="shared" si="1542"/>
        <v>0</v>
      </c>
      <c r="J934" s="54">
        <f t="shared" si="1543"/>
        <v>0</v>
      </c>
      <c r="K934" s="54">
        <f t="shared" si="1544"/>
        <v>0</v>
      </c>
      <c r="L934" s="54">
        <f t="shared" si="1545"/>
        <v>0</v>
      </c>
      <c r="M934" s="54">
        <f t="shared" si="1546"/>
        <v>0</v>
      </c>
      <c r="N934" s="54">
        <f t="shared" si="1547"/>
        <v>0</v>
      </c>
      <c r="O934" s="54">
        <f t="shared" si="1548"/>
        <v>0</v>
      </c>
      <c r="P934" s="55">
        <v>22</v>
      </c>
      <c r="Q934" s="54" t="e">
        <f t="shared" si="1549"/>
        <v>#N/A</v>
      </c>
      <c r="R934" s="12"/>
      <c r="S934" s="12"/>
      <c r="T934" s="12"/>
      <c r="U934" s="54">
        <f t="shared" si="1550"/>
        <v>0</v>
      </c>
      <c r="V934" s="54">
        <f t="shared" si="1478"/>
        <v>0</v>
      </c>
      <c r="W934" s="54">
        <f t="shared" si="1573"/>
        <v>0</v>
      </c>
      <c r="X934" s="54">
        <f t="shared" si="1574"/>
        <v>0</v>
      </c>
      <c r="Y934" s="54">
        <f t="shared" si="1551"/>
        <v>0</v>
      </c>
      <c r="Z934" s="54">
        <f t="shared" si="1552"/>
        <v>0</v>
      </c>
      <c r="AA934" s="54">
        <f t="shared" si="1553"/>
        <v>0</v>
      </c>
      <c r="AB934" s="54">
        <f t="shared" si="1554"/>
        <v>0</v>
      </c>
      <c r="AC934" s="55">
        <v>22</v>
      </c>
      <c r="AD934" s="54" t="e">
        <f t="shared" si="1555"/>
        <v>#N/A</v>
      </c>
      <c r="AE934" s="12"/>
      <c r="AF934" s="12"/>
      <c r="AG934" s="12"/>
      <c r="AH934" s="54">
        <f t="shared" si="1556"/>
        <v>0</v>
      </c>
      <c r="AI934" s="54">
        <f t="shared" si="1557"/>
        <v>0</v>
      </c>
      <c r="AJ934" s="54">
        <f t="shared" si="1558"/>
        <v>0</v>
      </c>
      <c r="AK934" s="54">
        <f t="shared" si="1559"/>
        <v>0</v>
      </c>
      <c r="AL934" s="54">
        <f t="shared" si="1560"/>
        <v>0</v>
      </c>
      <c r="AM934" s="54">
        <f t="shared" si="1561"/>
        <v>0</v>
      </c>
      <c r="AN934" s="54">
        <f t="shared" si="1562"/>
        <v>0</v>
      </c>
      <c r="AO934" s="54">
        <f t="shared" si="1563"/>
        <v>0</v>
      </c>
      <c r="AP934" s="54">
        <f t="shared" si="1564"/>
        <v>0</v>
      </c>
      <c r="AQ934" s="54" t="e">
        <f t="shared" si="1565"/>
        <v>#DIV/0!</v>
      </c>
      <c r="AR934" s="58">
        <f t="shared" si="1566"/>
        <v>0</v>
      </c>
      <c r="AS934" s="1">
        <f t="shared" si="1567"/>
        <v>0</v>
      </c>
      <c r="AT934" s="1">
        <f t="shared" si="1568"/>
        <v>0</v>
      </c>
      <c r="AU934" s="1">
        <f t="shared" si="1569"/>
        <v>0</v>
      </c>
      <c r="AV934" s="1">
        <f t="shared" si="1570"/>
        <v>0</v>
      </c>
      <c r="AW934" s="1">
        <f t="shared" si="1571"/>
        <v>0</v>
      </c>
      <c r="AX934" s="1">
        <f t="shared" si="1572"/>
        <v>0</v>
      </c>
      <c r="AY934" s="1" t="str">
        <f t="shared" si="1575"/>
        <v/>
      </c>
      <c r="AZ934" s="1" t="b">
        <f t="shared" si="1576"/>
        <v>1</v>
      </c>
      <c r="BA934" s="1" t="str">
        <f t="shared" si="1577"/>
        <v/>
      </c>
      <c r="BB934" s="1" t="str">
        <f t="shared" si="1578"/>
        <v/>
      </c>
    </row>
    <row r="935" spans="1:54">
      <c r="A935" s="178"/>
      <c r="B935" s="55">
        <v>23</v>
      </c>
      <c r="C935" s="55">
        <v>5</v>
      </c>
      <c r="D935" s="54" t="e">
        <f>VLOOKUP((B935*10)+2,'Llistat de jugadors'!$AA$3:$AQ$322,17,0)</f>
        <v>#N/A</v>
      </c>
      <c r="E935" s="13"/>
      <c r="F935" s="13"/>
      <c r="G935" s="13"/>
      <c r="H935" s="55">
        <f t="shared" si="1541"/>
        <v>0</v>
      </c>
      <c r="I935" s="54">
        <f t="shared" si="1542"/>
        <v>0</v>
      </c>
      <c r="J935" s="54">
        <f t="shared" si="1543"/>
        <v>0</v>
      </c>
      <c r="K935" s="54">
        <f t="shared" si="1544"/>
        <v>0</v>
      </c>
      <c r="L935" s="54">
        <f t="shared" si="1545"/>
        <v>0</v>
      </c>
      <c r="M935" s="54">
        <f t="shared" si="1546"/>
        <v>0</v>
      </c>
      <c r="N935" s="54">
        <f t="shared" si="1547"/>
        <v>0</v>
      </c>
      <c r="O935" s="54">
        <f t="shared" si="1548"/>
        <v>0</v>
      </c>
      <c r="P935" s="55">
        <v>23</v>
      </c>
      <c r="Q935" s="54" t="e">
        <f t="shared" si="1549"/>
        <v>#N/A</v>
      </c>
      <c r="R935" s="12"/>
      <c r="S935" s="12"/>
      <c r="T935" s="12"/>
      <c r="U935" s="54">
        <f t="shared" si="1550"/>
        <v>0</v>
      </c>
      <c r="V935" s="54">
        <f t="shared" si="1478"/>
        <v>0</v>
      </c>
      <c r="W935" s="54">
        <f t="shared" si="1573"/>
        <v>0</v>
      </c>
      <c r="X935" s="54">
        <f t="shared" si="1574"/>
        <v>0</v>
      </c>
      <c r="Y935" s="54">
        <f t="shared" si="1551"/>
        <v>0</v>
      </c>
      <c r="Z935" s="54">
        <f t="shared" si="1552"/>
        <v>0</v>
      </c>
      <c r="AA935" s="54">
        <f t="shared" si="1553"/>
        <v>0</v>
      </c>
      <c r="AB935" s="54">
        <f t="shared" si="1554"/>
        <v>0</v>
      </c>
      <c r="AC935" s="55">
        <v>23</v>
      </c>
      <c r="AD935" s="54" t="e">
        <f t="shared" si="1555"/>
        <v>#N/A</v>
      </c>
      <c r="AE935" s="12"/>
      <c r="AF935" s="12"/>
      <c r="AG935" s="12"/>
      <c r="AH935" s="54">
        <f t="shared" si="1556"/>
        <v>0</v>
      </c>
      <c r="AI935" s="54">
        <f t="shared" si="1557"/>
        <v>0</v>
      </c>
      <c r="AJ935" s="54">
        <f t="shared" si="1558"/>
        <v>0</v>
      </c>
      <c r="AK935" s="54">
        <f t="shared" si="1559"/>
        <v>0</v>
      </c>
      <c r="AL935" s="54">
        <f t="shared" si="1560"/>
        <v>0</v>
      </c>
      <c r="AM935" s="54">
        <f t="shared" si="1561"/>
        <v>0</v>
      </c>
      <c r="AN935" s="54">
        <f t="shared" si="1562"/>
        <v>0</v>
      </c>
      <c r="AO935" s="54">
        <f t="shared" si="1563"/>
        <v>0</v>
      </c>
      <c r="AP935" s="54">
        <f t="shared" si="1564"/>
        <v>0</v>
      </c>
      <c r="AQ935" s="54" t="e">
        <f t="shared" si="1565"/>
        <v>#DIV/0!</v>
      </c>
      <c r="AR935" s="58">
        <f t="shared" si="1566"/>
        <v>0</v>
      </c>
      <c r="AS935" s="1">
        <f t="shared" si="1567"/>
        <v>0</v>
      </c>
      <c r="AT935" s="1">
        <f t="shared" si="1568"/>
        <v>0</v>
      </c>
      <c r="AU935" s="1">
        <f t="shared" si="1569"/>
        <v>0</v>
      </c>
      <c r="AV935" s="1">
        <f t="shared" si="1570"/>
        <v>0</v>
      </c>
      <c r="AW935" s="1">
        <f t="shared" si="1571"/>
        <v>0</v>
      </c>
      <c r="AX935" s="1">
        <f t="shared" si="1572"/>
        <v>0</v>
      </c>
      <c r="AY935" s="1" t="str">
        <f t="shared" si="1575"/>
        <v/>
      </c>
      <c r="AZ935" s="1" t="b">
        <f t="shared" si="1576"/>
        <v>1</v>
      </c>
      <c r="BA935" s="1" t="str">
        <f t="shared" si="1577"/>
        <v/>
      </c>
      <c r="BB935" s="1" t="str">
        <f t="shared" si="1578"/>
        <v/>
      </c>
    </row>
    <row r="936" spans="1:54">
      <c r="A936" s="178"/>
      <c r="B936" s="55">
        <v>24</v>
      </c>
      <c r="C936" s="55">
        <v>6</v>
      </c>
      <c r="D936" s="54" t="e">
        <f>VLOOKUP((B936*10)+2,'Llistat de jugadors'!$AA$3:$AQ$322,17,0)</f>
        <v>#N/A</v>
      </c>
      <c r="E936" s="13"/>
      <c r="F936" s="13"/>
      <c r="G936" s="13"/>
      <c r="H936" s="55">
        <f t="shared" si="1541"/>
        <v>0</v>
      </c>
      <c r="I936" s="54">
        <f t="shared" si="1542"/>
        <v>0</v>
      </c>
      <c r="J936" s="54">
        <f t="shared" si="1543"/>
        <v>0</v>
      </c>
      <c r="K936" s="54">
        <f t="shared" si="1544"/>
        <v>0</v>
      </c>
      <c r="L936" s="54">
        <f t="shared" si="1545"/>
        <v>0</v>
      </c>
      <c r="M936" s="54">
        <f t="shared" si="1546"/>
        <v>0</v>
      </c>
      <c r="N936" s="54">
        <f t="shared" si="1547"/>
        <v>0</v>
      </c>
      <c r="O936" s="54">
        <f t="shared" si="1548"/>
        <v>0</v>
      </c>
      <c r="P936" s="55">
        <v>24</v>
      </c>
      <c r="Q936" s="54" t="e">
        <f t="shared" si="1549"/>
        <v>#N/A</v>
      </c>
      <c r="R936" s="12"/>
      <c r="S936" s="12"/>
      <c r="T936" s="12"/>
      <c r="U936" s="54">
        <f t="shared" si="1550"/>
        <v>0</v>
      </c>
      <c r="V936" s="54">
        <f t="shared" si="1478"/>
        <v>0</v>
      </c>
      <c r="W936" s="54">
        <f t="shared" si="1573"/>
        <v>0</v>
      </c>
      <c r="X936" s="54">
        <f t="shared" si="1574"/>
        <v>0</v>
      </c>
      <c r="Y936" s="54">
        <f t="shared" si="1551"/>
        <v>0</v>
      </c>
      <c r="Z936" s="54">
        <f t="shared" si="1552"/>
        <v>0</v>
      </c>
      <c r="AA936" s="54">
        <f t="shared" si="1553"/>
        <v>0</v>
      </c>
      <c r="AB936" s="54">
        <f t="shared" si="1554"/>
        <v>0</v>
      </c>
      <c r="AC936" s="55">
        <v>24</v>
      </c>
      <c r="AD936" s="54" t="e">
        <f t="shared" si="1555"/>
        <v>#N/A</v>
      </c>
      <c r="AE936" s="12"/>
      <c r="AF936" s="12"/>
      <c r="AG936" s="12"/>
      <c r="AH936" s="54">
        <f t="shared" si="1556"/>
        <v>0</v>
      </c>
      <c r="AI936" s="54">
        <f t="shared" si="1557"/>
        <v>0</v>
      </c>
      <c r="AJ936" s="54">
        <f t="shared" si="1558"/>
        <v>0</v>
      </c>
      <c r="AK936" s="54">
        <f t="shared" si="1559"/>
        <v>0</v>
      </c>
      <c r="AL936" s="54">
        <f t="shared" si="1560"/>
        <v>0</v>
      </c>
      <c r="AM936" s="54">
        <f t="shared" si="1561"/>
        <v>0</v>
      </c>
      <c r="AN936" s="54">
        <f t="shared" si="1562"/>
        <v>0</v>
      </c>
      <c r="AO936" s="54">
        <f t="shared" si="1563"/>
        <v>0</v>
      </c>
      <c r="AP936" s="54">
        <f t="shared" si="1564"/>
        <v>0</v>
      </c>
      <c r="AQ936" s="54" t="e">
        <f t="shared" si="1565"/>
        <v>#DIV/0!</v>
      </c>
      <c r="AR936" s="58">
        <f t="shared" si="1566"/>
        <v>0</v>
      </c>
      <c r="AS936" s="1">
        <f t="shared" si="1567"/>
        <v>0</v>
      </c>
      <c r="AT936" s="1">
        <f t="shared" si="1568"/>
        <v>0</v>
      </c>
      <c r="AU936" s="1">
        <f t="shared" si="1569"/>
        <v>0</v>
      </c>
      <c r="AV936" s="1">
        <f t="shared" si="1570"/>
        <v>0</v>
      </c>
      <c r="AW936" s="1">
        <f t="shared" si="1571"/>
        <v>0</v>
      </c>
      <c r="AX936" s="1">
        <f t="shared" si="1572"/>
        <v>0</v>
      </c>
      <c r="AY936" s="1" t="str">
        <f t="shared" si="1575"/>
        <v/>
      </c>
      <c r="AZ936" s="1" t="b">
        <f t="shared" si="1576"/>
        <v>1</v>
      </c>
      <c r="BA936" s="1" t="str">
        <f t="shared" si="1577"/>
        <v/>
      </c>
      <c r="BB936" s="1" t="str">
        <f t="shared" si="1578"/>
        <v/>
      </c>
    </row>
    <row r="937" spans="1:54">
      <c r="A937" s="178"/>
      <c r="B937" s="55">
        <v>25</v>
      </c>
      <c r="C937" s="55">
        <v>7</v>
      </c>
      <c r="D937" s="54" t="e">
        <f>VLOOKUP((B937*10)+2,'Llistat de jugadors'!$AA$3:$AQ$322,17,0)</f>
        <v>#N/A</v>
      </c>
      <c r="E937" s="13"/>
      <c r="F937" s="13"/>
      <c r="G937" s="13"/>
      <c r="H937" s="55">
        <f t="shared" si="1541"/>
        <v>0</v>
      </c>
      <c r="I937" s="54">
        <f t="shared" si="1542"/>
        <v>0</v>
      </c>
      <c r="J937" s="54">
        <f t="shared" si="1543"/>
        <v>0</v>
      </c>
      <c r="K937" s="54">
        <f t="shared" si="1544"/>
        <v>0</v>
      </c>
      <c r="L937" s="54">
        <f t="shared" si="1545"/>
        <v>0</v>
      </c>
      <c r="M937" s="54">
        <f t="shared" si="1546"/>
        <v>0</v>
      </c>
      <c r="N937" s="54">
        <f t="shared" si="1547"/>
        <v>0</v>
      </c>
      <c r="O937" s="54">
        <f t="shared" si="1548"/>
        <v>0</v>
      </c>
      <c r="P937" s="55">
        <v>25</v>
      </c>
      <c r="Q937" s="54" t="e">
        <f t="shared" si="1549"/>
        <v>#N/A</v>
      </c>
      <c r="R937" s="12"/>
      <c r="S937" s="12"/>
      <c r="T937" s="12"/>
      <c r="U937" s="54">
        <f t="shared" si="1550"/>
        <v>0</v>
      </c>
      <c r="V937" s="54">
        <f t="shared" si="1478"/>
        <v>0</v>
      </c>
      <c r="W937" s="54">
        <f t="shared" si="1573"/>
        <v>0</v>
      </c>
      <c r="X937" s="54">
        <f t="shared" si="1574"/>
        <v>0</v>
      </c>
      <c r="Y937" s="54">
        <f t="shared" si="1551"/>
        <v>0</v>
      </c>
      <c r="Z937" s="54">
        <f t="shared" si="1552"/>
        <v>0</v>
      </c>
      <c r="AA937" s="54">
        <f t="shared" si="1553"/>
        <v>0</v>
      </c>
      <c r="AB937" s="54">
        <f t="shared" si="1554"/>
        <v>0</v>
      </c>
      <c r="AC937" s="55">
        <v>25</v>
      </c>
      <c r="AD937" s="54" t="e">
        <f t="shared" si="1555"/>
        <v>#N/A</v>
      </c>
      <c r="AE937" s="12"/>
      <c r="AF937" s="12"/>
      <c r="AG937" s="12"/>
      <c r="AH937" s="54">
        <f t="shared" si="1556"/>
        <v>0</v>
      </c>
      <c r="AI937" s="54">
        <f t="shared" si="1557"/>
        <v>0</v>
      </c>
      <c r="AJ937" s="54">
        <f t="shared" si="1558"/>
        <v>0</v>
      </c>
      <c r="AK937" s="54">
        <f t="shared" si="1559"/>
        <v>0</v>
      </c>
      <c r="AL937" s="54">
        <f t="shared" si="1560"/>
        <v>0</v>
      </c>
      <c r="AM937" s="54">
        <f t="shared" si="1561"/>
        <v>0</v>
      </c>
      <c r="AN937" s="54">
        <f t="shared" si="1562"/>
        <v>0</v>
      </c>
      <c r="AO937" s="54">
        <f t="shared" si="1563"/>
        <v>0</v>
      </c>
      <c r="AP937" s="54">
        <f t="shared" si="1564"/>
        <v>0</v>
      </c>
      <c r="AQ937" s="54" t="e">
        <f t="shared" si="1565"/>
        <v>#DIV/0!</v>
      </c>
      <c r="AR937" s="58">
        <f t="shared" si="1566"/>
        <v>0</v>
      </c>
      <c r="AS937" s="1">
        <f t="shared" si="1567"/>
        <v>0</v>
      </c>
      <c r="AT937" s="1">
        <f t="shared" si="1568"/>
        <v>0</v>
      </c>
      <c r="AU937" s="1">
        <f t="shared" si="1569"/>
        <v>0</v>
      </c>
      <c r="AV937" s="1">
        <f t="shared" si="1570"/>
        <v>0</v>
      </c>
      <c r="AW937" s="1">
        <f t="shared" si="1571"/>
        <v>0</v>
      </c>
      <c r="AX937" s="1">
        <f t="shared" si="1572"/>
        <v>0</v>
      </c>
      <c r="AY937" s="1" t="str">
        <f t="shared" si="1575"/>
        <v/>
      </c>
      <c r="AZ937" s="1" t="b">
        <f t="shared" si="1576"/>
        <v>1</v>
      </c>
      <c r="BA937" s="1" t="str">
        <f t="shared" si="1577"/>
        <v/>
      </c>
      <c r="BB937" s="1" t="str">
        <f t="shared" si="1578"/>
        <v/>
      </c>
    </row>
    <row r="938" spans="1:54">
      <c r="A938" s="178"/>
      <c r="B938" s="55">
        <v>26</v>
      </c>
      <c r="C938" s="55">
        <v>8</v>
      </c>
      <c r="D938" s="54" t="e">
        <f>VLOOKUP((B938*10)+2,'Llistat de jugadors'!$AA$3:$AQ$322,17,0)</f>
        <v>#N/A</v>
      </c>
      <c r="E938" s="13"/>
      <c r="F938" s="13"/>
      <c r="G938" s="13"/>
      <c r="H938" s="55">
        <f t="shared" si="1541"/>
        <v>0</v>
      </c>
      <c r="I938" s="54">
        <f t="shared" si="1542"/>
        <v>0</v>
      </c>
      <c r="J938" s="54">
        <f t="shared" si="1543"/>
        <v>0</v>
      </c>
      <c r="K938" s="54">
        <f t="shared" si="1544"/>
        <v>0</v>
      </c>
      <c r="L938" s="54">
        <f t="shared" si="1545"/>
        <v>0</v>
      </c>
      <c r="M938" s="54">
        <f t="shared" si="1546"/>
        <v>0</v>
      </c>
      <c r="N938" s="54">
        <f t="shared" si="1547"/>
        <v>0</v>
      </c>
      <c r="O938" s="54">
        <f t="shared" si="1548"/>
        <v>0</v>
      </c>
      <c r="P938" s="55">
        <v>26</v>
      </c>
      <c r="Q938" s="54" t="e">
        <f t="shared" si="1549"/>
        <v>#N/A</v>
      </c>
      <c r="R938" s="12"/>
      <c r="S938" s="12"/>
      <c r="T938" s="12"/>
      <c r="U938" s="54">
        <f t="shared" si="1550"/>
        <v>0</v>
      </c>
      <c r="V938" s="54">
        <f t="shared" si="1478"/>
        <v>0</v>
      </c>
      <c r="W938" s="54">
        <f t="shared" si="1573"/>
        <v>0</v>
      </c>
      <c r="X938" s="54">
        <f t="shared" si="1574"/>
        <v>0</v>
      </c>
      <c r="Y938" s="54">
        <f t="shared" si="1551"/>
        <v>0</v>
      </c>
      <c r="Z938" s="54">
        <f t="shared" si="1552"/>
        <v>0</v>
      </c>
      <c r="AA938" s="54">
        <f t="shared" si="1553"/>
        <v>0</v>
      </c>
      <c r="AB938" s="54">
        <f t="shared" si="1554"/>
        <v>0</v>
      </c>
      <c r="AC938" s="55">
        <v>26</v>
      </c>
      <c r="AD938" s="54" t="e">
        <f t="shared" si="1555"/>
        <v>#N/A</v>
      </c>
      <c r="AE938" s="12"/>
      <c r="AF938" s="12"/>
      <c r="AG938" s="12"/>
      <c r="AH938" s="54">
        <f t="shared" si="1556"/>
        <v>0</v>
      </c>
      <c r="AI938" s="54">
        <f t="shared" si="1557"/>
        <v>0</v>
      </c>
      <c r="AJ938" s="54">
        <f t="shared" si="1558"/>
        <v>0</v>
      </c>
      <c r="AK938" s="54">
        <f t="shared" si="1559"/>
        <v>0</v>
      </c>
      <c r="AL938" s="54">
        <f t="shared" si="1560"/>
        <v>0</v>
      </c>
      <c r="AM938" s="54">
        <f t="shared" si="1561"/>
        <v>0</v>
      </c>
      <c r="AN938" s="54">
        <f t="shared" si="1562"/>
        <v>0</v>
      </c>
      <c r="AO938" s="54">
        <f t="shared" si="1563"/>
        <v>0</v>
      </c>
      <c r="AP938" s="54">
        <f t="shared" si="1564"/>
        <v>0</v>
      </c>
      <c r="AQ938" s="54" t="e">
        <f t="shared" si="1565"/>
        <v>#DIV/0!</v>
      </c>
      <c r="AR938" s="58">
        <f t="shared" si="1566"/>
        <v>0</v>
      </c>
      <c r="AS938" s="1">
        <f t="shared" si="1567"/>
        <v>0</v>
      </c>
      <c r="AT938" s="1">
        <f t="shared" si="1568"/>
        <v>0</v>
      </c>
      <c r="AU938" s="1">
        <f t="shared" si="1569"/>
        <v>0</v>
      </c>
      <c r="AV938" s="1">
        <f t="shared" si="1570"/>
        <v>0</v>
      </c>
      <c r="AW938" s="1">
        <f t="shared" si="1571"/>
        <v>0</v>
      </c>
      <c r="AX938" s="1">
        <f t="shared" si="1572"/>
        <v>0</v>
      </c>
      <c r="AY938" s="1" t="str">
        <f t="shared" si="1575"/>
        <v/>
      </c>
      <c r="AZ938" s="1" t="b">
        <f t="shared" si="1576"/>
        <v>1</v>
      </c>
      <c r="BA938" s="1" t="str">
        <f t="shared" si="1577"/>
        <v/>
      </c>
      <c r="BB938" s="1" t="str">
        <f t="shared" si="1578"/>
        <v/>
      </c>
    </row>
    <row r="939" spans="1:54" ht="12.75" customHeight="1">
      <c r="A939" s="178"/>
      <c r="B939" s="55">
        <v>27</v>
      </c>
      <c r="C939" s="55">
        <v>9</v>
      </c>
      <c r="D939" s="54" t="e">
        <f>VLOOKUP((B939*10)+2,'Llistat de jugadors'!$AA$3:$AQ$322,17,0)</f>
        <v>#N/A</v>
      </c>
      <c r="E939" s="13"/>
      <c r="F939" s="13"/>
      <c r="G939" s="13"/>
      <c r="H939" s="55">
        <f t="shared" si="1541"/>
        <v>0</v>
      </c>
      <c r="I939" s="54">
        <f t="shared" si="1542"/>
        <v>0</v>
      </c>
      <c r="J939" s="54">
        <f t="shared" si="1543"/>
        <v>0</v>
      </c>
      <c r="K939" s="54">
        <f t="shared" si="1544"/>
        <v>0</v>
      </c>
      <c r="L939" s="54">
        <f t="shared" si="1545"/>
        <v>0</v>
      </c>
      <c r="M939" s="54">
        <f t="shared" si="1546"/>
        <v>0</v>
      </c>
      <c r="N939" s="54">
        <f t="shared" si="1547"/>
        <v>0</v>
      </c>
      <c r="O939" s="54">
        <f t="shared" si="1548"/>
        <v>0</v>
      </c>
      <c r="P939" s="55">
        <v>27</v>
      </c>
      <c r="Q939" s="54" t="e">
        <f t="shared" si="1549"/>
        <v>#N/A</v>
      </c>
      <c r="R939" s="12"/>
      <c r="S939" s="12"/>
      <c r="T939" s="12"/>
      <c r="U939" s="54">
        <f t="shared" si="1550"/>
        <v>0</v>
      </c>
      <c r="V939" s="54">
        <f t="shared" ref="V939:V1012" si="1579">COUNTIF(R939:T939,10)</f>
        <v>0</v>
      </c>
      <c r="W939" s="54">
        <f t="shared" si="1573"/>
        <v>0</v>
      </c>
      <c r="X939" s="54">
        <f t="shared" si="1574"/>
        <v>0</v>
      </c>
      <c r="Y939" s="54">
        <f t="shared" si="1551"/>
        <v>0</v>
      </c>
      <c r="Z939" s="54">
        <f t="shared" si="1552"/>
        <v>0</v>
      </c>
      <c r="AA939" s="54">
        <f t="shared" si="1553"/>
        <v>0</v>
      </c>
      <c r="AB939" s="54">
        <f t="shared" si="1554"/>
        <v>0</v>
      </c>
      <c r="AC939" s="55">
        <v>27</v>
      </c>
      <c r="AD939" s="54" t="e">
        <f t="shared" si="1555"/>
        <v>#N/A</v>
      </c>
      <c r="AE939" s="12"/>
      <c r="AF939" s="12"/>
      <c r="AG939" s="12"/>
      <c r="AH939" s="54">
        <f t="shared" si="1556"/>
        <v>0</v>
      </c>
      <c r="AI939" s="54">
        <f t="shared" si="1557"/>
        <v>0</v>
      </c>
      <c r="AJ939" s="54">
        <f t="shared" si="1558"/>
        <v>0</v>
      </c>
      <c r="AK939" s="54">
        <f t="shared" si="1559"/>
        <v>0</v>
      </c>
      <c r="AL939" s="54">
        <f t="shared" si="1560"/>
        <v>0</v>
      </c>
      <c r="AM939" s="54">
        <f t="shared" si="1561"/>
        <v>0</v>
      </c>
      <c r="AN939" s="54">
        <f t="shared" si="1562"/>
        <v>0</v>
      </c>
      <c r="AO939" s="54">
        <f t="shared" si="1563"/>
        <v>0</v>
      </c>
      <c r="AP939" s="54">
        <f t="shared" si="1564"/>
        <v>0</v>
      </c>
      <c r="AQ939" s="54" t="e">
        <f t="shared" si="1565"/>
        <v>#DIV/0!</v>
      </c>
      <c r="AR939" s="58">
        <f t="shared" si="1566"/>
        <v>0</v>
      </c>
      <c r="AS939" s="1">
        <f t="shared" si="1567"/>
        <v>0</v>
      </c>
      <c r="AT939" s="1">
        <f t="shared" si="1568"/>
        <v>0</v>
      </c>
      <c r="AU939" s="1">
        <f t="shared" si="1569"/>
        <v>0</v>
      </c>
      <c r="AV939" s="1">
        <f t="shared" si="1570"/>
        <v>0</v>
      </c>
      <c r="AW939" s="1">
        <f t="shared" si="1571"/>
        <v>0</v>
      </c>
      <c r="AX939" s="1">
        <f t="shared" si="1572"/>
        <v>0</v>
      </c>
      <c r="AY939" s="1" t="str">
        <f t="shared" si="1575"/>
        <v/>
      </c>
      <c r="AZ939" s="1" t="b">
        <f t="shared" si="1576"/>
        <v>1</v>
      </c>
      <c r="BA939" s="1" t="str">
        <f t="shared" si="1577"/>
        <v/>
      </c>
      <c r="BB939" s="1" t="str">
        <f t="shared" si="1578"/>
        <v/>
      </c>
    </row>
    <row r="940" spans="1:54" ht="12.75" customHeight="1">
      <c r="A940" s="178"/>
      <c r="B940" s="55">
        <v>28</v>
      </c>
      <c r="C940" s="55">
        <v>10</v>
      </c>
      <c r="D940" s="54" t="e">
        <f>VLOOKUP((B940*10)+2,'Llistat de jugadors'!$AA$3:$AQ$322,17,0)</f>
        <v>#N/A</v>
      </c>
      <c r="E940" s="13"/>
      <c r="F940" s="13"/>
      <c r="G940" s="13"/>
      <c r="H940" s="55">
        <f t="shared" si="1541"/>
        <v>0</v>
      </c>
      <c r="I940" s="54">
        <f t="shared" si="1542"/>
        <v>0</v>
      </c>
      <c r="J940" s="54">
        <f t="shared" si="1543"/>
        <v>0</v>
      </c>
      <c r="K940" s="54">
        <f t="shared" si="1544"/>
        <v>0</v>
      </c>
      <c r="L940" s="54">
        <f t="shared" si="1545"/>
        <v>0</v>
      </c>
      <c r="M940" s="54">
        <f t="shared" si="1546"/>
        <v>0</v>
      </c>
      <c r="N940" s="54">
        <f t="shared" si="1547"/>
        <v>0</v>
      </c>
      <c r="O940" s="54">
        <f t="shared" si="1548"/>
        <v>0</v>
      </c>
      <c r="P940" s="55">
        <v>28</v>
      </c>
      <c r="Q940" s="54" t="e">
        <f t="shared" si="1549"/>
        <v>#N/A</v>
      </c>
      <c r="R940" s="12"/>
      <c r="S940" s="12"/>
      <c r="T940" s="12"/>
      <c r="U940" s="54">
        <f t="shared" si="1550"/>
        <v>0</v>
      </c>
      <c r="V940" s="54">
        <f t="shared" si="1579"/>
        <v>0</v>
      </c>
      <c r="W940" s="54">
        <f t="shared" si="1573"/>
        <v>0</v>
      </c>
      <c r="X940" s="54">
        <f t="shared" si="1574"/>
        <v>0</v>
      </c>
      <c r="Y940" s="54">
        <f t="shared" si="1551"/>
        <v>0</v>
      </c>
      <c r="Z940" s="54">
        <f t="shared" si="1552"/>
        <v>0</v>
      </c>
      <c r="AA940" s="54">
        <f t="shared" si="1553"/>
        <v>0</v>
      </c>
      <c r="AB940" s="54">
        <f t="shared" si="1554"/>
        <v>0</v>
      </c>
      <c r="AC940" s="55">
        <v>28</v>
      </c>
      <c r="AD940" s="54" t="e">
        <f t="shared" si="1555"/>
        <v>#N/A</v>
      </c>
      <c r="AE940" s="12"/>
      <c r="AF940" s="12"/>
      <c r="AG940" s="12"/>
      <c r="AH940" s="54">
        <f t="shared" si="1556"/>
        <v>0</v>
      </c>
      <c r="AI940" s="54">
        <f t="shared" si="1557"/>
        <v>0</v>
      </c>
      <c r="AJ940" s="54">
        <f t="shared" si="1558"/>
        <v>0</v>
      </c>
      <c r="AK940" s="54">
        <f t="shared" si="1559"/>
        <v>0</v>
      </c>
      <c r="AL940" s="54">
        <f t="shared" si="1560"/>
        <v>0</v>
      </c>
      <c r="AM940" s="54">
        <f t="shared" si="1561"/>
        <v>0</v>
      </c>
      <c r="AN940" s="54">
        <f t="shared" si="1562"/>
        <v>0</v>
      </c>
      <c r="AO940" s="54">
        <f t="shared" si="1563"/>
        <v>0</v>
      </c>
      <c r="AP940" s="54">
        <f t="shared" si="1564"/>
        <v>0</v>
      </c>
      <c r="AQ940" s="54" t="e">
        <f t="shared" si="1565"/>
        <v>#DIV/0!</v>
      </c>
      <c r="AR940" s="58">
        <f t="shared" si="1566"/>
        <v>0</v>
      </c>
      <c r="AS940" s="1">
        <f t="shared" si="1567"/>
        <v>0</v>
      </c>
      <c r="AT940" s="1">
        <f t="shared" si="1568"/>
        <v>0</v>
      </c>
      <c r="AU940" s="1">
        <f t="shared" si="1569"/>
        <v>0</v>
      </c>
      <c r="AV940" s="1">
        <f t="shared" si="1570"/>
        <v>0</v>
      </c>
      <c r="AW940" s="1">
        <f t="shared" si="1571"/>
        <v>0</v>
      </c>
      <c r="AX940" s="1">
        <f t="shared" si="1572"/>
        <v>0</v>
      </c>
      <c r="AY940" s="1" t="str">
        <f t="shared" si="1575"/>
        <v/>
      </c>
      <c r="AZ940" s="1" t="b">
        <f t="shared" si="1576"/>
        <v>1</v>
      </c>
      <c r="BA940" s="1" t="str">
        <f t="shared" si="1577"/>
        <v/>
      </c>
      <c r="BB940" s="1" t="str">
        <f t="shared" si="1578"/>
        <v/>
      </c>
    </row>
    <row r="941" spans="1:54" ht="12.75" customHeight="1">
      <c r="A941" s="178"/>
      <c r="B941" s="55">
        <v>29</v>
      </c>
      <c r="C941" s="55">
        <v>11</v>
      </c>
      <c r="D941" s="54" t="e">
        <f>VLOOKUP((B941*10)+2,'Llistat de jugadors'!$AA$3:$AQ$322,17,0)</f>
        <v>#N/A</v>
      </c>
      <c r="E941" s="13"/>
      <c r="F941" s="13"/>
      <c r="G941" s="13"/>
      <c r="H941" s="55">
        <f t="shared" si="1541"/>
        <v>0</v>
      </c>
      <c r="I941" s="54">
        <f t="shared" si="1542"/>
        <v>0</v>
      </c>
      <c r="J941" s="54">
        <f t="shared" si="1543"/>
        <v>0</v>
      </c>
      <c r="K941" s="54">
        <f t="shared" si="1544"/>
        <v>0</v>
      </c>
      <c r="L941" s="54">
        <f t="shared" si="1545"/>
        <v>0</v>
      </c>
      <c r="M941" s="54">
        <f t="shared" si="1546"/>
        <v>0</v>
      </c>
      <c r="N941" s="54">
        <f t="shared" si="1547"/>
        <v>0</v>
      </c>
      <c r="O941" s="54">
        <f t="shared" si="1548"/>
        <v>0</v>
      </c>
      <c r="P941" s="55">
        <v>29</v>
      </c>
      <c r="Q941" s="54" t="e">
        <f t="shared" si="1549"/>
        <v>#N/A</v>
      </c>
      <c r="R941" s="12"/>
      <c r="S941" s="12"/>
      <c r="T941" s="12"/>
      <c r="U941" s="54">
        <f t="shared" si="1550"/>
        <v>0</v>
      </c>
      <c r="V941" s="54">
        <f t="shared" si="1579"/>
        <v>0</v>
      </c>
      <c r="W941" s="54">
        <f t="shared" si="1573"/>
        <v>0</v>
      </c>
      <c r="X941" s="54">
        <f t="shared" si="1574"/>
        <v>0</v>
      </c>
      <c r="Y941" s="54">
        <f t="shared" si="1551"/>
        <v>0</v>
      </c>
      <c r="Z941" s="54">
        <f t="shared" si="1552"/>
        <v>0</v>
      </c>
      <c r="AA941" s="54">
        <f t="shared" si="1553"/>
        <v>0</v>
      </c>
      <c r="AB941" s="54">
        <f t="shared" si="1554"/>
        <v>0</v>
      </c>
      <c r="AC941" s="55">
        <v>29</v>
      </c>
      <c r="AD941" s="54" t="e">
        <f t="shared" si="1555"/>
        <v>#N/A</v>
      </c>
      <c r="AE941" s="12"/>
      <c r="AF941" s="12"/>
      <c r="AG941" s="12"/>
      <c r="AH941" s="54">
        <f t="shared" si="1556"/>
        <v>0</v>
      </c>
      <c r="AI941" s="54">
        <f t="shared" si="1557"/>
        <v>0</v>
      </c>
      <c r="AJ941" s="54">
        <f t="shared" si="1558"/>
        <v>0</v>
      </c>
      <c r="AK941" s="54">
        <f t="shared" si="1559"/>
        <v>0</v>
      </c>
      <c r="AL941" s="54">
        <f t="shared" si="1560"/>
        <v>0</v>
      </c>
      <c r="AM941" s="54">
        <f t="shared" si="1561"/>
        <v>0</v>
      </c>
      <c r="AN941" s="54">
        <f t="shared" si="1562"/>
        <v>0</v>
      </c>
      <c r="AO941" s="54">
        <f t="shared" si="1563"/>
        <v>0</v>
      </c>
      <c r="AP941" s="54">
        <f t="shared" si="1564"/>
        <v>0</v>
      </c>
      <c r="AQ941" s="54" t="e">
        <f t="shared" si="1565"/>
        <v>#DIV/0!</v>
      </c>
      <c r="AR941" s="58">
        <f t="shared" si="1566"/>
        <v>0</v>
      </c>
      <c r="AS941" s="1">
        <f t="shared" si="1567"/>
        <v>0</v>
      </c>
      <c r="AT941" s="1">
        <f t="shared" si="1568"/>
        <v>0</v>
      </c>
      <c r="AU941" s="1">
        <f t="shared" si="1569"/>
        <v>0</v>
      </c>
      <c r="AV941" s="1">
        <f t="shared" si="1570"/>
        <v>0</v>
      </c>
      <c r="AW941" s="1">
        <f t="shared" si="1571"/>
        <v>0</v>
      </c>
      <c r="AX941" s="1">
        <f t="shared" si="1572"/>
        <v>0</v>
      </c>
      <c r="AY941" s="1" t="str">
        <f t="shared" si="1575"/>
        <v/>
      </c>
      <c r="AZ941" s="1" t="b">
        <f t="shared" si="1576"/>
        <v>1</v>
      </c>
      <c r="BA941" s="1" t="str">
        <f t="shared" si="1577"/>
        <v/>
      </c>
      <c r="BB941" s="1" t="str">
        <f t="shared" si="1578"/>
        <v/>
      </c>
    </row>
    <row r="942" spans="1:54" ht="12.75" customHeight="1">
      <c r="A942" s="178"/>
      <c r="B942" s="55">
        <v>30</v>
      </c>
      <c r="C942" s="55">
        <v>12</v>
      </c>
      <c r="D942" s="54" t="e">
        <f>VLOOKUP((B942*10)+2,'Llistat de jugadors'!$AA$3:$AQ$322,17,0)</f>
        <v>#N/A</v>
      </c>
      <c r="E942" s="13"/>
      <c r="F942" s="13"/>
      <c r="G942" s="13"/>
      <c r="H942" s="55">
        <f t="shared" si="1541"/>
        <v>0</v>
      </c>
      <c r="I942" s="54">
        <f t="shared" si="1542"/>
        <v>0</v>
      </c>
      <c r="J942" s="54">
        <f t="shared" si="1543"/>
        <v>0</v>
      </c>
      <c r="K942" s="54">
        <f t="shared" si="1544"/>
        <v>0</v>
      </c>
      <c r="L942" s="54">
        <f t="shared" si="1545"/>
        <v>0</v>
      </c>
      <c r="M942" s="54">
        <f t="shared" si="1546"/>
        <v>0</v>
      </c>
      <c r="N942" s="54">
        <f t="shared" si="1547"/>
        <v>0</v>
      </c>
      <c r="O942" s="54">
        <f t="shared" si="1548"/>
        <v>0</v>
      </c>
      <c r="P942" s="55">
        <v>30</v>
      </c>
      <c r="Q942" s="54" t="e">
        <f t="shared" si="1549"/>
        <v>#N/A</v>
      </c>
      <c r="R942" s="12"/>
      <c r="S942" s="12"/>
      <c r="T942" s="12"/>
      <c r="U942" s="54">
        <f t="shared" si="1550"/>
        <v>0</v>
      </c>
      <c r="V942" s="54">
        <f t="shared" si="1579"/>
        <v>0</v>
      </c>
      <c r="W942" s="54">
        <f t="shared" si="1573"/>
        <v>0</v>
      </c>
      <c r="X942" s="54">
        <f t="shared" si="1574"/>
        <v>0</v>
      </c>
      <c r="Y942" s="54">
        <f t="shared" si="1551"/>
        <v>0</v>
      </c>
      <c r="Z942" s="54">
        <f t="shared" si="1552"/>
        <v>0</v>
      </c>
      <c r="AA942" s="54">
        <f t="shared" si="1553"/>
        <v>0</v>
      </c>
      <c r="AB942" s="54">
        <f t="shared" si="1554"/>
        <v>0</v>
      </c>
      <c r="AC942" s="55">
        <v>30</v>
      </c>
      <c r="AD942" s="54" t="e">
        <f t="shared" si="1555"/>
        <v>#N/A</v>
      </c>
      <c r="AE942" s="12"/>
      <c r="AF942" s="12"/>
      <c r="AG942" s="12"/>
      <c r="AH942" s="54">
        <f t="shared" si="1556"/>
        <v>0</v>
      </c>
      <c r="AI942" s="54">
        <f t="shared" si="1557"/>
        <v>0</v>
      </c>
      <c r="AJ942" s="54">
        <f t="shared" si="1558"/>
        <v>0</v>
      </c>
      <c r="AK942" s="54">
        <f t="shared" si="1559"/>
        <v>0</v>
      </c>
      <c r="AL942" s="54">
        <f t="shared" si="1560"/>
        <v>0</v>
      </c>
      <c r="AM942" s="54">
        <f t="shared" si="1561"/>
        <v>0</v>
      </c>
      <c r="AN942" s="54">
        <f t="shared" si="1562"/>
        <v>0</v>
      </c>
      <c r="AO942" s="54">
        <f t="shared" si="1563"/>
        <v>0</v>
      </c>
      <c r="AP942" s="54">
        <f t="shared" si="1564"/>
        <v>0</v>
      </c>
      <c r="AQ942" s="54" t="e">
        <f t="shared" si="1565"/>
        <v>#DIV/0!</v>
      </c>
      <c r="AR942" s="58">
        <f t="shared" si="1566"/>
        <v>0</v>
      </c>
      <c r="AS942" s="1">
        <f t="shared" si="1567"/>
        <v>0</v>
      </c>
      <c r="AT942" s="1">
        <f t="shared" si="1568"/>
        <v>0</v>
      </c>
      <c r="AU942" s="1">
        <f t="shared" si="1569"/>
        <v>0</v>
      </c>
      <c r="AV942" s="1">
        <f t="shared" si="1570"/>
        <v>0</v>
      </c>
      <c r="AW942" s="1">
        <f t="shared" si="1571"/>
        <v>0</v>
      </c>
      <c r="AX942" s="1">
        <f t="shared" si="1572"/>
        <v>0</v>
      </c>
      <c r="AY942" s="1" t="str">
        <f t="shared" si="1575"/>
        <v/>
      </c>
      <c r="AZ942" s="1" t="b">
        <f t="shared" si="1576"/>
        <v>1</v>
      </c>
      <c r="BA942" s="1" t="str">
        <f t="shared" si="1577"/>
        <v/>
      </c>
      <c r="BB942" s="1" t="str">
        <f t="shared" si="1578"/>
        <v/>
      </c>
    </row>
    <row r="943" spans="1:54" ht="12.75" customHeight="1">
      <c r="A943" s="178"/>
      <c r="B943" s="55">
        <v>31</v>
      </c>
      <c r="C943" s="55">
        <v>13</v>
      </c>
      <c r="D943" s="54" t="e">
        <f>VLOOKUP((B943*10)+2,'Llistat de jugadors'!$AA$3:$AQ$322,17,0)</f>
        <v>#N/A</v>
      </c>
      <c r="E943" s="13"/>
      <c r="F943" s="13"/>
      <c r="G943" s="13"/>
      <c r="H943" s="55">
        <f t="shared" ref="H943:H952" si="1580">E943+F943+G943</f>
        <v>0</v>
      </c>
      <c r="I943" s="54">
        <f t="shared" ref="I943:I952" si="1581">COUNTIF(E943:G943,10)</f>
        <v>0</v>
      </c>
      <c r="J943" s="54">
        <f t="shared" ref="J943:J952" si="1582">COUNTIF(E943:G943,6)</f>
        <v>0</v>
      </c>
      <c r="K943" s="54">
        <f t="shared" ref="K943:K952" si="1583">COUNTIF(E943:G943,4)</f>
        <v>0</v>
      </c>
      <c r="L943" s="54">
        <f t="shared" ref="L943:L952" si="1584">COUNTIF(E943:G943,3)</f>
        <v>0</v>
      </c>
      <c r="M943" s="54">
        <f t="shared" ref="M943:M952" si="1585">COUNTIF(E943:G943,2)</f>
        <v>0</v>
      </c>
      <c r="N943" s="54">
        <f t="shared" ref="N943:N952" si="1586">COUNTIF(E943:G943,1)</f>
        <v>0</v>
      </c>
      <c r="O943" s="54">
        <f t="shared" ref="O943:O952" si="1587">COUNTIF(E943:G943,0)</f>
        <v>0</v>
      </c>
      <c r="P943" s="55">
        <v>31</v>
      </c>
      <c r="Q943" s="54" t="e">
        <f t="shared" ref="Q943:Q952" si="1588">D943</f>
        <v>#N/A</v>
      </c>
      <c r="R943" s="12"/>
      <c r="S943" s="12"/>
      <c r="T943" s="12"/>
      <c r="U943" s="54">
        <f t="shared" ref="U943:U952" si="1589">R943+S943+T943</f>
        <v>0</v>
      </c>
      <c r="V943" s="54">
        <f t="shared" ref="V943:V952" si="1590">COUNTIF(R943:T943,10)</f>
        <v>0</v>
      </c>
      <c r="W943" s="54">
        <f t="shared" ref="W943:W952" si="1591">COUNTIF(R943:T943,6)</f>
        <v>0</v>
      </c>
      <c r="X943" s="54">
        <f t="shared" ref="X943:X952" si="1592">COUNTIF(R943:T943,4)</f>
        <v>0</v>
      </c>
      <c r="Y943" s="54">
        <f t="shared" ref="Y943:Y952" si="1593">COUNTIF(R943:T943,3)</f>
        <v>0</v>
      </c>
      <c r="Z943" s="54">
        <f t="shared" ref="Z943:Z952" si="1594">COUNTIF(R943:T943,2)</f>
        <v>0</v>
      </c>
      <c r="AA943" s="54">
        <f t="shared" ref="AA943:AA952" si="1595">COUNTIF(R943:T943,1)</f>
        <v>0</v>
      </c>
      <c r="AB943" s="54">
        <f t="shared" ref="AB943:AB952" si="1596">COUNTIF(R943:T943,0)</f>
        <v>0</v>
      </c>
      <c r="AC943" s="55">
        <v>31</v>
      </c>
      <c r="AD943" s="54" t="e">
        <f t="shared" si="1555"/>
        <v>#N/A</v>
      </c>
      <c r="AE943" s="12"/>
      <c r="AF943" s="12"/>
      <c r="AG943" s="12"/>
      <c r="AH943" s="54">
        <f t="shared" ref="AH943:AH952" si="1597">AE943+AF943+AG943</f>
        <v>0</v>
      </c>
      <c r="AI943" s="54">
        <f t="shared" ref="AI943:AI952" si="1598">COUNTIF(AE943:AG943,10)</f>
        <v>0</v>
      </c>
      <c r="AJ943" s="54">
        <f t="shared" ref="AJ943:AJ952" si="1599">COUNTIF(AE943:AG943,6)</f>
        <v>0</v>
      </c>
      <c r="AK943" s="54">
        <f t="shared" ref="AK943:AK952" si="1600">COUNTIF(AE943:AG943,4)</f>
        <v>0</v>
      </c>
      <c r="AL943" s="54">
        <f t="shared" ref="AL943:AL952" si="1601">COUNTIF(AE943:AG943,3)</f>
        <v>0</v>
      </c>
      <c r="AM943" s="54">
        <f t="shared" ref="AM943:AM952" si="1602">COUNTIF(AE943:AG943,2)</f>
        <v>0</v>
      </c>
      <c r="AN943" s="54">
        <f t="shared" ref="AN943:AN952" si="1603">COUNTIF(AE943:AG943,1)</f>
        <v>0</v>
      </c>
      <c r="AO943" s="54">
        <f t="shared" ref="AO943:AO952" si="1604">COUNTIF(AE943:AG943,0)</f>
        <v>0</v>
      </c>
      <c r="AP943" s="54">
        <f t="shared" ref="AP943:AP952" si="1605">H943+U943+AH943</f>
        <v>0</v>
      </c>
      <c r="AQ943" s="54" t="e">
        <f t="shared" ref="AQ943:AQ952" si="1606">AVERAGE(E943:G943,R943:T943,AE943:AG943)</f>
        <v>#DIV/0!</v>
      </c>
      <c r="AR943" s="58">
        <f t="shared" ref="AR943:AR952" si="1607">I943+V943+AI943</f>
        <v>0</v>
      </c>
      <c r="AS943" s="1">
        <f t="shared" ref="AS943:AS952" si="1608">J943+W943+AJ943</f>
        <v>0</v>
      </c>
      <c r="AT943" s="1">
        <f t="shared" ref="AT943:AT952" si="1609">K943+X943+AK943</f>
        <v>0</v>
      </c>
      <c r="AU943" s="1">
        <f t="shared" ref="AU943:AU952" si="1610">L943+Y943+AL943</f>
        <v>0</v>
      </c>
      <c r="AV943" s="1">
        <f t="shared" ref="AV943:AV952" si="1611">M943+Z943+AM943</f>
        <v>0</v>
      </c>
      <c r="AW943" s="1">
        <f t="shared" ref="AW943:AW952" si="1612">N943+AA943+AN943</f>
        <v>0</v>
      </c>
      <c r="AX943" s="1">
        <f t="shared" ref="AX943:AX952" si="1613">O943+AB943+AO943</f>
        <v>0</v>
      </c>
      <c r="AY943" s="1" t="str">
        <f t="shared" si="1575"/>
        <v/>
      </c>
      <c r="AZ943" s="1" t="b">
        <f t="shared" si="1576"/>
        <v>1</v>
      </c>
      <c r="BA943" s="1" t="str">
        <f t="shared" si="1577"/>
        <v/>
      </c>
      <c r="BB943" s="1" t="str">
        <f t="shared" si="1578"/>
        <v/>
      </c>
    </row>
    <row r="944" spans="1:54" ht="12.75" customHeight="1">
      <c r="A944" s="178"/>
      <c r="B944" s="55">
        <v>32</v>
      </c>
      <c r="C944" s="55">
        <v>14</v>
      </c>
      <c r="D944" s="54" t="e">
        <f>VLOOKUP((B944*10)+2,'Llistat de jugadors'!$AA$3:$AQ$322,17,0)</f>
        <v>#N/A</v>
      </c>
      <c r="E944" s="13"/>
      <c r="F944" s="13"/>
      <c r="G944" s="13"/>
      <c r="H944" s="55">
        <f t="shared" si="1580"/>
        <v>0</v>
      </c>
      <c r="I944" s="54">
        <f t="shared" si="1581"/>
        <v>0</v>
      </c>
      <c r="J944" s="54">
        <f t="shared" si="1582"/>
        <v>0</v>
      </c>
      <c r="K944" s="54">
        <f t="shared" si="1583"/>
        <v>0</v>
      </c>
      <c r="L944" s="54">
        <f t="shared" si="1584"/>
        <v>0</v>
      </c>
      <c r="M944" s="54">
        <f t="shared" si="1585"/>
        <v>0</v>
      </c>
      <c r="N944" s="54">
        <f t="shared" si="1586"/>
        <v>0</v>
      </c>
      <c r="O944" s="54">
        <f t="shared" si="1587"/>
        <v>0</v>
      </c>
      <c r="P944" s="55">
        <v>32</v>
      </c>
      <c r="Q944" s="54" t="e">
        <f t="shared" si="1588"/>
        <v>#N/A</v>
      </c>
      <c r="R944" s="12"/>
      <c r="S944" s="12"/>
      <c r="T944" s="12"/>
      <c r="U944" s="54">
        <f t="shared" si="1589"/>
        <v>0</v>
      </c>
      <c r="V944" s="54">
        <f t="shared" si="1590"/>
        <v>0</v>
      </c>
      <c r="W944" s="54">
        <f t="shared" si="1591"/>
        <v>0</v>
      </c>
      <c r="X944" s="54">
        <f t="shared" si="1592"/>
        <v>0</v>
      </c>
      <c r="Y944" s="54">
        <f t="shared" si="1593"/>
        <v>0</v>
      </c>
      <c r="Z944" s="54">
        <f t="shared" si="1594"/>
        <v>0</v>
      </c>
      <c r="AA944" s="54">
        <f t="shared" si="1595"/>
        <v>0</v>
      </c>
      <c r="AB944" s="54">
        <f t="shared" si="1596"/>
        <v>0</v>
      </c>
      <c r="AC944" s="55">
        <v>32</v>
      </c>
      <c r="AD944" s="54" t="e">
        <f t="shared" si="1555"/>
        <v>#N/A</v>
      </c>
      <c r="AE944" s="12"/>
      <c r="AF944" s="12"/>
      <c r="AG944" s="12"/>
      <c r="AH944" s="54">
        <f t="shared" si="1597"/>
        <v>0</v>
      </c>
      <c r="AI944" s="54">
        <f t="shared" si="1598"/>
        <v>0</v>
      </c>
      <c r="AJ944" s="54">
        <f t="shared" si="1599"/>
        <v>0</v>
      </c>
      <c r="AK944" s="54">
        <f t="shared" si="1600"/>
        <v>0</v>
      </c>
      <c r="AL944" s="54">
        <f t="shared" si="1601"/>
        <v>0</v>
      </c>
      <c r="AM944" s="54">
        <f t="shared" si="1602"/>
        <v>0</v>
      </c>
      <c r="AN944" s="54">
        <f t="shared" si="1603"/>
        <v>0</v>
      </c>
      <c r="AO944" s="54">
        <f t="shared" si="1604"/>
        <v>0</v>
      </c>
      <c r="AP944" s="54">
        <f t="shared" si="1605"/>
        <v>0</v>
      </c>
      <c r="AQ944" s="54" t="e">
        <f t="shared" si="1606"/>
        <v>#DIV/0!</v>
      </c>
      <c r="AR944" s="58">
        <f t="shared" si="1607"/>
        <v>0</v>
      </c>
      <c r="AS944" s="1">
        <f t="shared" si="1608"/>
        <v>0</v>
      </c>
      <c r="AT944" s="1">
        <f t="shared" si="1609"/>
        <v>0</v>
      </c>
      <c r="AU944" s="1">
        <f t="shared" si="1610"/>
        <v>0</v>
      </c>
      <c r="AV944" s="1">
        <f t="shared" si="1611"/>
        <v>0</v>
      </c>
      <c r="AW944" s="1">
        <f t="shared" si="1612"/>
        <v>0</v>
      </c>
      <c r="AX944" s="1">
        <f t="shared" si="1613"/>
        <v>0</v>
      </c>
      <c r="AY944" s="1" t="str">
        <f t="shared" si="1575"/>
        <v/>
      </c>
      <c r="AZ944" s="1" t="b">
        <f t="shared" si="1576"/>
        <v>1</v>
      </c>
      <c r="BA944" s="1" t="str">
        <f t="shared" si="1577"/>
        <v/>
      </c>
      <c r="BB944" s="1" t="str">
        <f t="shared" si="1578"/>
        <v/>
      </c>
    </row>
    <row r="945" spans="1:54" ht="12.75" customHeight="1">
      <c r="A945" s="178"/>
      <c r="B945" s="55">
        <v>33</v>
      </c>
      <c r="C945" s="55">
        <v>15</v>
      </c>
      <c r="D945" s="54" t="e">
        <f>VLOOKUP((B945*10)+2,'Llistat de jugadors'!$AA$3:$AQ$322,17,0)</f>
        <v>#N/A</v>
      </c>
      <c r="E945" s="13"/>
      <c r="F945" s="13"/>
      <c r="G945" s="13"/>
      <c r="H945" s="55">
        <f t="shared" si="1580"/>
        <v>0</v>
      </c>
      <c r="I945" s="54">
        <f t="shared" si="1581"/>
        <v>0</v>
      </c>
      <c r="J945" s="54">
        <f t="shared" si="1582"/>
        <v>0</v>
      </c>
      <c r="K945" s="54">
        <f t="shared" si="1583"/>
        <v>0</v>
      </c>
      <c r="L945" s="54">
        <f t="shared" si="1584"/>
        <v>0</v>
      </c>
      <c r="M945" s="54">
        <f t="shared" si="1585"/>
        <v>0</v>
      </c>
      <c r="N945" s="54">
        <f t="shared" si="1586"/>
        <v>0</v>
      </c>
      <c r="O945" s="54">
        <f t="shared" si="1587"/>
        <v>0</v>
      </c>
      <c r="P945" s="55">
        <v>33</v>
      </c>
      <c r="Q945" s="54" t="e">
        <f t="shared" si="1588"/>
        <v>#N/A</v>
      </c>
      <c r="R945" s="12"/>
      <c r="S945" s="12"/>
      <c r="T945" s="12"/>
      <c r="U945" s="54">
        <f t="shared" si="1589"/>
        <v>0</v>
      </c>
      <c r="V945" s="54">
        <f t="shared" si="1590"/>
        <v>0</v>
      </c>
      <c r="W945" s="54">
        <f t="shared" si="1591"/>
        <v>0</v>
      </c>
      <c r="X945" s="54">
        <f t="shared" si="1592"/>
        <v>0</v>
      </c>
      <c r="Y945" s="54">
        <f t="shared" si="1593"/>
        <v>0</v>
      </c>
      <c r="Z945" s="54">
        <f t="shared" si="1594"/>
        <v>0</v>
      </c>
      <c r="AA945" s="54">
        <f t="shared" si="1595"/>
        <v>0</v>
      </c>
      <c r="AB945" s="54">
        <f t="shared" si="1596"/>
        <v>0</v>
      </c>
      <c r="AC945" s="55">
        <v>33</v>
      </c>
      <c r="AD945" s="54" t="e">
        <f t="shared" si="1555"/>
        <v>#N/A</v>
      </c>
      <c r="AE945" s="12"/>
      <c r="AF945" s="12"/>
      <c r="AG945" s="12"/>
      <c r="AH945" s="54">
        <f t="shared" si="1597"/>
        <v>0</v>
      </c>
      <c r="AI945" s="54">
        <f t="shared" si="1598"/>
        <v>0</v>
      </c>
      <c r="AJ945" s="54">
        <f t="shared" si="1599"/>
        <v>0</v>
      </c>
      <c r="AK945" s="54">
        <f t="shared" si="1600"/>
        <v>0</v>
      </c>
      <c r="AL945" s="54">
        <f t="shared" si="1601"/>
        <v>0</v>
      </c>
      <c r="AM945" s="54">
        <f t="shared" si="1602"/>
        <v>0</v>
      </c>
      <c r="AN945" s="54">
        <f t="shared" si="1603"/>
        <v>0</v>
      </c>
      <c r="AO945" s="54">
        <f t="shared" si="1604"/>
        <v>0</v>
      </c>
      <c r="AP945" s="54">
        <f t="shared" si="1605"/>
        <v>0</v>
      </c>
      <c r="AQ945" s="54" t="e">
        <f t="shared" si="1606"/>
        <v>#DIV/0!</v>
      </c>
      <c r="AR945" s="58">
        <f t="shared" si="1607"/>
        <v>0</v>
      </c>
      <c r="AS945" s="1">
        <f t="shared" si="1608"/>
        <v>0</v>
      </c>
      <c r="AT945" s="1">
        <f t="shared" si="1609"/>
        <v>0</v>
      </c>
      <c r="AU945" s="1">
        <f t="shared" si="1610"/>
        <v>0</v>
      </c>
      <c r="AV945" s="1">
        <f t="shared" si="1611"/>
        <v>0</v>
      </c>
      <c r="AW945" s="1">
        <f t="shared" si="1612"/>
        <v>0</v>
      </c>
      <c r="AX945" s="1">
        <f t="shared" si="1613"/>
        <v>0</v>
      </c>
      <c r="AY945" s="1" t="str">
        <f t="shared" si="1575"/>
        <v/>
      </c>
      <c r="AZ945" s="1" t="b">
        <f t="shared" si="1576"/>
        <v>1</v>
      </c>
      <c r="BA945" s="1" t="str">
        <f t="shared" si="1577"/>
        <v/>
      </c>
      <c r="BB945" s="1" t="str">
        <f t="shared" si="1578"/>
        <v/>
      </c>
    </row>
    <row r="946" spans="1:54" ht="12.75" customHeight="1">
      <c r="A946" s="178"/>
      <c r="B946" s="55">
        <v>34</v>
      </c>
      <c r="C946" s="55">
        <v>16</v>
      </c>
      <c r="D946" s="54" t="e">
        <f>VLOOKUP((B946*10)+2,'Llistat de jugadors'!$AA$3:$AQ$322,17,0)</f>
        <v>#N/A</v>
      </c>
      <c r="E946" s="13"/>
      <c r="F946" s="13"/>
      <c r="G946" s="13"/>
      <c r="H946" s="55">
        <f t="shared" si="1580"/>
        <v>0</v>
      </c>
      <c r="I946" s="54">
        <f t="shared" si="1581"/>
        <v>0</v>
      </c>
      <c r="J946" s="54">
        <f t="shared" si="1582"/>
        <v>0</v>
      </c>
      <c r="K946" s="54">
        <f t="shared" si="1583"/>
        <v>0</v>
      </c>
      <c r="L946" s="54">
        <f t="shared" si="1584"/>
        <v>0</v>
      </c>
      <c r="M946" s="54">
        <f t="shared" si="1585"/>
        <v>0</v>
      </c>
      <c r="N946" s="54">
        <f t="shared" si="1586"/>
        <v>0</v>
      </c>
      <c r="O946" s="54">
        <f t="shared" si="1587"/>
        <v>0</v>
      </c>
      <c r="P946" s="55">
        <v>34</v>
      </c>
      <c r="Q946" s="54" t="e">
        <f t="shared" si="1588"/>
        <v>#N/A</v>
      </c>
      <c r="R946" s="12"/>
      <c r="S946" s="12"/>
      <c r="T946" s="12"/>
      <c r="U946" s="54">
        <f t="shared" si="1589"/>
        <v>0</v>
      </c>
      <c r="V946" s="54">
        <f t="shared" si="1590"/>
        <v>0</v>
      </c>
      <c r="W946" s="54">
        <f t="shared" si="1591"/>
        <v>0</v>
      </c>
      <c r="X946" s="54">
        <f t="shared" si="1592"/>
        <v>0</v>
      </c>
      <c r="Y946" s="54">
        <f t="shared" si="1593"/>
        <v>0</v>
      </c>
      <c r="Z946" s="54">
        <f t="shared" si="1594"/>
        <v>0</v>
      </c>
      <c r="AA946" s="54">
        <f t="shared" si="1595"/>
        <v>0</v>
      </c>
      <c r="AB946" s="54">
        <f t="shared" si="1596"/>
        <v>0</v>
      </c>
      <c r="AC946" s="55">
        <v>34</v>
      </c>
      <c r="AD946" s="54" t="e">
        <f t="shared" si="1555"/>
        <v>#N/A</v>
      </c>
      <c r="AE946" s="12"/>
      <c r="AF946" s="12"/>
      <c r="AG946" s="12"/>
      <c r="AH946" s="54">
        <f t="shared" si="1597"/>
        <v>0</v>
      </c>
      <c r="AI946" s="54">
        <f t="shared" si="1598"/>
        <v>0</v>
      </c>
      <c r="AJ946" s="54">
        <f t="shared" si="1599"/>
        <v>0</v>
      </c>
      <c r="AK946" s="54">
        <f t="shared" si="1600"/>
        <v>0</v>
      </c>
      <c r="AL946" s="54">
        <f t="shared" si="1601"/>
        <v>0</v>
      </c>
      <c r="AM946" s="54">
        <f t="shared" si="1602"/>
        <v>0</v>
      </c>
      <c r="AN946" s="54">
        <f t="shared" si="1603"/>
        <v>0</v>
      </c>
      <c r="AO946" s="54">
        <f t="shared" si="1604"/>
        <v>0</v>
      </c>
      <c r="AP946" s="54">
        <f t="shared" si="1605"/>
        <v>0</v>
      </c>
      <c r="AQ946" s="54" t="e">
        <f t="shared" si="1606"/>
        <v>#DIV/0!</v>
      </c>
      <c r="AR946" s="58">
        <f t="shared" si="1607"/>
        <v>0</v>
      </c>
      <c r="AS946" s="1">
        <f t="shared" si="1608"/>
        <v>0</v>
      </c>
      <c r="AT946" s="1">
        <f t="shared" si="1609"/>
        <v>0</v>
      </c>
      <c r="AU946" s="1">
        <f t="shared" si="1610"/>
        <v>0</v>
      </c>
      <c r="AV946" s="1">
        <f t="shared" si="1611"/>
        <v>0</v>
      </c>
      <c r="AW946" s="1">
        <f t="shared" si="1612"/>
        <v>0</v>
      </c>
      <c r="AX946" s="1">
        <f t="shared" si="1613"/>
        <v>0</v>
      </c>
      <c r="AY946" s="1" t="str">
        <f t="shared" si="1575"/>
        <v/>
      </c>
      <c r="AZ946" s="1" t="b">
        <f t="shared" si="1576"/>
        <v>1</v>
      </c>
      <c r="BA946" s="1" t="str">
        <f t="shared" si="1577"/>
        <v/>
      </c>
      <c r="BB946" s="1" t="str">
        <f t="shared" si="1578"/>
        <v/>
      </c>
    </row>
    <row r="947" spans="1:54" ht="12.75" customHeight="1">
      <c r="A947" s="178"/>
      <c r="B947" s="55">
        <v>35</v>
      </c>
      <c r="C947" s="55">
        <v>17</v>
      </c>
      <c r="D947" s="54" t="e">
        <f>VLOOKUP((B947*10)+2,'Llistat de jugadors'!$AA$3:$AQ$322,17,0)</f>
        <v>#N/A</v>
      </c>
      <c r="E947" s="13"/>
      <c r="F947" s="13"/>
      <c r="G947" s="13"/>
      <c r="H947" s="55">
        <f t="shared" si="1580"/>
        <v>0</v>
      </c>
      <c r="I947" s="54">
        <f t="shared" si="1581"/>
        <v>0</v>
      </c>
      <c r="J947" s="54">
        <f t="shared" si="1582"/>
        <v>0</v>
      </c>
      <c r="K947" s="54">
        <f t="shared" si="1583"/>
        <v>0</v>
      </c>
      <c r="L947" s="54">
        <f t="shared" si="1584"/>
        <v>0</v>
      </c>
      <c r="M947" s="54">
        <f t="shared" si="1585"/>
        <v>0</v>
      </c>
      <c r="N947" s="54">
        <f t="shared" si="1586"/>
        <v>0</v>
      </c>
      <c r="O947" s="54">
        <f t="shared" si="1587"/>
        <v>0</v>
      </c>
      <c r="P947" s="55">
        <v>35</v>
      </c>
      <c r="Q947" s="54" t="e">
        <f t="shared" si="1588"/>
        <v>#N/A</v>
      </c>
      <c r="R947" s="12"/>
      <c r="S947" s="12"/>
      <c r="T947" s="12"/>
      <c r="U947" s="54">
        <f t="shared" si="1589"/>
        <v>0</v>
      </c>
      <c r="V947" s="54">
        <f t="shared" si="1590"/>
        <v>0</v>
      </c>
      <c r="W947" s="54">
        <f t="shared" si="1591"/>
        <v>0</v>
      </c>
      <c r="X947" s="54">
        <f t="shared" si="1592"/>
        <v>0</v>
      </c>
      <c r="Y947" s="54">
        <f t="shared" si="1593"/>
        <v>0</v>
      </c>
      <c r="Z947" s="54">
        <f t="shared" si="1594"/>
        <v>0</v>
      </c>
      <c r="AA947" s="54">
        <f t="shared" si="1595"/>
        <v>0</v>
      </c>
      <c r="AB947" s="54">
        <f t="shared" si="1596"/>
        <v>0</v>
      </c>
      <c r="AC947" s="55">
        <v>35</v>
      </c>
      <c r="AD947" s="54" t="e">
        <f t="shared" si="1555"/>
        <v>#N/A</v>
      </c>
      <c r="AE947" s="12"/>
      <c r="AF947" s="12"/>
      <c r="AG947" s="12"/>
      <c r="AH947" s="54">
        <f t="shared" si="1597"/>
        <v>0</v>
      </c>
      <c r="AI947" s="54">
        <f t="shared" si="1598"/>
        <v>0</v>
      </c>
      <c r="AJ947" s="54">
        <f t="shared" si="1599"/>
        <v>0</v>
      </c>
      <c r="AK947" s="54">
        <f t="shared" si="1600"/>
        <v>0</v>
      </c>
      <c r="AL947" s="54">
        <f t="shared" si="1601"/>
        <v>0</v>
      </c>
      <c r="AM947" s="54">
        <f t="shared" si="1602"/>
        <v>0</v>
      </c>
      <c r="AN947" s="54">
        <f t="shared" si="1603"/>
        <v>0</v>
      </c>
      <c r="AO947" s="54">
        <f t="shared" si="1604"/>
        <v>0</v>
      </c>
      <c r="AP947" s="54">
        <f t="shared" si="1605"/>
        <v>0</v>
      </c>
      <c r="AQ947" s="54" t="e">
        <f t="shared" si="1606"/>
        <v>#DIV/0!</v>
      </c>
      <c r="AR947" s="58">
        <f t="shared" si="1607"/>
        <v>0</v>
      </c>
      <c r="AS947" s="1">
        <f t="shared" si="1608"/>
        <v>0</v>
      </c>
      <c r="AT947" s="1">
        <f t="shared" si="1609"/>
        <v>0</v>
      </c>
      <c r="AU947" s="1">
        <f t="shared" si="1610"/>
        <v>0</v>
      </c>
      <c r="AV947" s="1">
        <f t="shared" si="1611"/>
        <v>0</v>
      </c>
      <c r="AW947" s="1">
        <f t="shared" si="1612"/>
        <v>0</v>
      </c>
      <c r="AX947" s="1">
        <f t="shared" si="1613"/>
        <v>0</v>
      </c>
      <c r="AY947" s="1" t="str">
        <f t="shared" si="1575"/>
        <v/>
      </c>
      <c r="AZ947" s="1" t="b">
        <f t="shared" si="1576"/>
        <v>1</v>
      </c>
      <c r="BA947" s="1" t="str">
        <f t="shared" si="1577"/>
        <v/>
      </c>
      <c r="BB947" s="1" t="str">
        <f t="shared" si="1578"/>
        <v/>
      </c>
    </row>
    <row r="948" spans="1:54" ht="12.75" customHeight="1">
      <c r="A948" s="178"/>
      <c r="B948" s="55">
        <v>36</v>
      </c>
      <c r="C948" s="55">
        <v>18</v>
      </c>
      <c r="D948" s="54" t="e">
        <f>VLOOKUP((B948*10)+2,'Llistat de jugadors'!$AA$3:$AQ$322,17,0)</f>
        <v>#N/A</v>
      </c>
      <c r="E948" s="13"/>
      <c r="F948" s="13"/>
      <c r="G948" s="13"/>
      <c r="H948" s="55">
        <f t="shared" si="1580"/>
        <v>0</v>
      </c>
      <c r="I948" s="54">
        <f t="shared" si="1581"/>
        <v>0</v>
      </c>
      <c r="J948" s="54">
        <f t="shared" si="1582"/>
        <v>0</v>
      </c>
      <c r="K948" s="54">
        <f t="shared" si="1583"/>
        <v>0</v>
      </c>
      <c r="L948" s="54">
        <f t="shared" si="1584"/>
        <v>0</v>
      </c>
      <c r="M948" s="54">
        <f t="shared" si="1585"/>
        <v>0</v>
      </c>
      <c r="N948" s="54">
        <f t="shared" si="1586"/>
        <v>0</v>
      </c>
      <c r="O948" s="54">
        <f t="shared" si="1587"/>
        <v>0</v>
      </c>
      <c r="P948" s="55">
        <v>36</v>
      </c>
      <c r="Q948" s="54" t="e">
        <f t="shared" si="1588"/>
        <v>#N/A</v>
      </c>
      <c r="R948" s="12"/>
      <c r="S948" s="12"/>
      <c r="T948" s="12"/>
      <c r="U948" s="54">
        <f t="shared" si="1589"/>
        <v>0</v>
      </c>
      <c r="V948" s="54">
        <f t="shared" si="1590"/>
        <v>0</v>
      </c>
      <c r="W948" s="54">
        <f t="shared" si="1591"/>
        <v>0</v>
      </c>
      <c r="X948" s="54">
        <f t="shared" si="1592"/>
        <v>0</v>
      </c>
      <c r="Y948" s="54">
        <f t="shared" si="1593"/>
        <v>0</v>
      </c>
      <c r="Z948" s="54">
        <f t="shared" si="1594"/>
        <v>0</v>
      </c>
      <c r="AA948" s="54">
        <f t="shared" si="1595"/>
        <v>0</v>
      </c>
      <c r="AB948" s="54">
        <f t="shared" si="1596"/>
        <v>0</v>
      </c>
      <c r="AC948" s="55">
        <v>36</v>
      </c>
      <c r="AD948" s="54" t="e">
        <f t="shared" si="1555"/>
        <v>#N/A</v>
      </c>
      <c r="AE948" s="12"/>
      <c r="AF948" s="12"/>
      <c r="AG948" s="12"/>
      <c r="AH948" s="54">
        <f t="shared" si="1597"/>
        <v>0</v>
      </c>
      <c r="AI948" s="54">
        <f t="shared" si="1598"/>
        <v>0</v>
      </c>
      <c r="AJ948" s="54">
        <f t="shared" si="1599"/>
        <v>0</v>
      </c>
      <c r="AK948" s="54">
        <f t="shared" si="1600"/>
        <v>0</v>
      </c>
      <c r="AL948" s="54">
        <f t="shared" si="1601"/>
        <v>0</v>
      </c>
      <c r="AM948" s="54">
        <f t="shared" si="1602"/>
        <v>0</v>
      </c>
      <c r="AN948" s="54">
        <f t="shared" si="1603"/>
        <v>0</v>
      </c>
      <c r="AO948" s="54">
        <f t="shared" si="1604"/>
        <v>0</v>
      </c>
      <c r="AP948" s="54">
        <f t="shared" si="1605"/>
        <v>0</v>
      </c>
      <c r="AQ948" s="54" t="e">
        <f t="shared" si="1606"/>
        <v>#DIV/0!</v>
      </c>
      <c r="AR948" s="58">
        <f t="shared" si="1607"/>
        <v>0</v>
      </c>
      <c r="AS948" s="1">
        <f t="shared" si="1608"/>
        <v>0</v>
      </c>
      <c r="AT948" s="1">
        <f t="shared" si="1609"/>
        <v>0</v>
      </c>
      <c r="AU948" s="1">
        <f t="shared" si="1610"/>
        <v>0</v>
      </c>
      <c r="AV948" s="1">
        <f t="shared" si="1611"/>
        <v>0</v>
      </c>
      <c r="AW948" s="1">
        <f t="shared" si="1612"/>
        <v>0</v>
      </c>
      <c r="AX948" s="1">
        <f t="shared" si="1613"/>
        <v>0</v>
      </c>
      <c r="AY948" s="1" t="str">
        <f t="shared" si="1575"/>
        <v/>
      </c>
      <c r="AZ948" s="1" t="b">
        <f t="shared" si="1576"/>
        <v>1</v>
      </c>
      <c r="BA948" s="1" t="str">
        <f t="shared" si="1577"/>
        <v/>
      </c>
      <c r="BB948" s="1" t="str">
        <f t="shared" si="1578"/>
        <v/>
      </c>
    </row>
    <row r="949" spans="1:54" ht="12.75" customHeight="1">
      <c r="A949" s="178"/>
      <c r="B949" s="55">
        <v>37</v>
      </c>
      <c r="C949" s="55"/>
      <c r="D949" s="54" t="e">
        <f>VLOOKUP((B949*10)+2,'Llistat de jugadors'!$AA$3:$AQ$322,17,0)</f>
        <v>#N/A</v>
      </c>
      <c r="E949" s="13"/>
      <c r="F949" s="13"/>
      <c r="G949" s="13"/>
      <c r="H949" s="55">
        <f t="shared" si="1580"/>
        <v>0</v>
      </c>
      <c r="I949" s="54">
        <f t="shared" si="1581"/>
        <v>0</v>
      </c>
      <c r="J949" s="54">
        <f t="shared" si="1582"/>
        <v>0</v>
      </c>
      <c r="K949" s="54">
        <f t="shared" si="1583"/>
        <v>0</v>
      </c>
      <c r="L949" s="54">
        <f t="shared" si="1584"/>
        <v>0</v>
      </c>
      <c r="M949" s="54">
        <f t="shared" si="1585"/>
        <v>0</v>
      </c>
      <c r="N949" s="54">
        <f t="shared" si="1586"/>
        <v>0</v>
      </c>
      <c r="O949" s="54">
        <f t="shared" si="1587"/>
        <v>0</v>
      </c>
      <c r="P949" s="55">
        <v>37</v>
      </c>
      <c r="Q949" s="54" t="e">
        <f t="shared" si="1588"/>
        <v>#N/A</v>
      </c>
      <c r="R949" s="12"/>
      <c r="S949" s="12"/>
      <c r="T949" s="12"/>
      <c r="U949" s="54">
        <f t="shared" si="1589"/>
        <v>0</v>
      </c>
      <c r="V949" s="54">
        <f t="shared" si="1590"/>
        <v>0</v>
      </c>
      <c r="W949" s="54">
        <f t="shared" si="1591"/>
        <v>0</v>
      </c>
      <c r="X949" s="54">
        <f t="shared" si="1592"/>
        <v>0</v>
      </c>
      <c r="Y949" s="54">
        <f t="shared" si="1593"/>
        <v>0</v>
      </c>
      <c r="Z949" s="54">
        <f t="shared" si="1594"/>
        <v>0</v>
      </c>
      <c r="AA949" s="54">
        <f t="shared" si="1595"/>
        <v>0</v>
      </c>
      <c r="AB949" s="54">
        <f t="shared" si="1596"/>
        <v>0</v>
      </c>
      <c r="AC949" s="55">
        <v>37</v>
      </c>
      <c r="AD949" s="54" t="e">
        <f t="shared" si="1555"/>
        <v>#N/A</v>
      </c>
      <c r="AE949" s="12"/>
      <c r="AF949" s="12"/>
      <c r="AG949" s="12"/>
      <c r="AH949" s="54">
        <f t="shared" si="1597"/>
        <v>0</v>
      </c>
      <c r="AI949" s="54">
        <f t="shared" si="1598"/>
        <v>0</v>
      </c>
      <c r="AJ949" s="54">
        <f t="shared" si="1599"/>
        <v>0</v>
      </c>
      <c r="AK949" s="54">
        <f t="shared" si="1600"/>
        <v>0</v>
      </c>
      <c r="AL949" s="54">
        <f t="shared" si="1601"/>
        <v>0</v>
      </c>
      <c r="AM949" s="54">
        <f t="shared" si="1602"/>
        <v>0</v>
      </c>
      <c r="AN949" s="54">
        <f t="shared" si="1603"/>
        <v>0</v>
      </c>
      <c r="AO949" s="54">
        <f t="shared" si="1604"/>
        <v>0</v>
      </c>
      <c r="AP949" s="54">
        <f t="shared" si="1605"/>
        <v>0</v>
      </c>
      <c r="AQ949" s="54" t="e">
        <f t="shared" si="1606"/>
        <v>#DIV/0!</v>
      </c>
      <c r="AR949" s="58">
        <f t="shared" si="1607"/>
        <v>0</v>
      </c>
      <c r="AS949" s="1">
        <f t="shared" si="1608"/>
        <v>0</v>
      </c>
      <c r="AT949" s="1">
        <f t="shared" si="1609"/>
        <v>0</v>
      </c>
      <c r="AU949" s="1">
        <f t="shared" si="1610"/>
        <v>0</v>
      </c>
      <c r="AV949" s="1">
        <f t="shared" si="1611"/>
        <v>0</v>
      </c>
      <c r="AW949" s="1">
        <f t="shared" si="1612"/>
        <v>0</v>
      </c>
      <c r="AX949" s="1">
        <f t="shared" si="1613"/>
        <v>0</v>
      </c>
      <c r="AY949" s="1" t="str">
        <f t="shared" si="1575"/>
        <v/>
      </c>
      <c r="AZ949" s="1" t="b">
        <f t="shared" si="1576"/>
        <v>1</v>
      </c>
      <c r="BA949" s="1" t="str">
        <f t="shared" si="1577"/>
        <v/>
      </c>
      <c r="BB949" s="1" t="str">
        <f t="shared" si="1578"/>
        <v/>
      </c>
    </row>
    <row r="950" spans="1:54" ht="12.75" customHeight="1">
      <c r="A950" s="178"/>
      <c r="B950" s="55">
        <v>38</v>
      </c>
      <c r="C950" s="55"/>
      <c r="D950" s="54" t="e">
        <f>VLOOKUP((B950*10)+2,'Llistat de jugadors'!$AA$3:$AQ$322,17,0)</f>
        <v>#N/A</v>
      </c>
      <c r="E950" s="13"/>
      <c r="F950" s="13"/>
      <c r="G950" s="13"/>
      <c r="H950" s="55">
        <f t="shared" si="1580"/>
        <v>0</v>
      </c>
      <c r="I950" s="54">
        <f t="shared" si="1581"/>
        <v>0</v>
      </c>
      <c r="J950" s="54">
        <f t="shared" si="1582"/>
        <v>0</v>
      </c>
      <c r="K950" s="54">
        <f t="shared" si="1583"/>
        <v>0</v>
      </c>
      <c r="L950" s="54">
        <f t="shared" si="1584"/>
        <v>0</v>
      </c>
      <c r="M950" s="54">
        <f t="shared" si="1585"/>
        <v>0</v>
      </c>
      <c r="N950" s="54">
        <f t="shared" si="1586"/>
        <v>0</v>
      </c>
      <c r="O950" s="54">
        <f t="shared" si="1587"/>
        <v>0</v>
      </c>
      <c r="P950" s="55">
        <v>38</v>
      </c>
      <c r="Q950" s="54" t="e">
        <f t="shared" si="1588"/>
        <v>#N/A</v>
      </c>
      <c r="R950" s="12"/>
      <c r="S950" s="12"/>
      <c r="T950" s="12"/>
      <c r="U950" s="54">
        <f t="shared" si="1589"/>
        <v>0</v>
      </c>
      <c r="V950" s="54">
        <f t="shared" si="1590"/>
        <v>0</v>
      </c>
      <c r="W950" s="54">
        <f t="shared" si="1591"/>
        <v>0</v>
      </c>
      <c r="X950" s="54">
        <f t="shared" si="1592"/>
        <v>0</v>
      </c>
      <c r="Y950" s="54">
        <f t="shared" si="1593"/>
        <v>0</v>
      </c>
      <c r="Z950" s="54">
        <f t="shared" si="1594"/>
        <v>0</v>
      </c>
      <c r="AA950" s="54">
        <f t="shared" si="1595"/>
        <v>0</v>
      </c>
      <c r="AB950" s="54">
        <f t="shared" si="1596"/>
        <v>0</v>
      </c>
      <c r="AC950" s="55">
        <v>38</v>
      </c>
      <c r="AD950" s="54" t="e">
        <f t="shared" si="1555"/>
        <v>#N/A</v>
      </c>
      <c r="AE950" s="12"/>
      <c r="AF950" s="12"/>
      <c r="AG950" s="12"/>
      <c r="AH950" s="54">
        <f t="shared" si="1597"/>
        <v>0</v>
      </c>
      <c r="AI950" s="54">
        <f t="shared" si="1598"/>
        <v>0</v>
      </c>
      <c r="AJ950" s="54">
        <f t="shared" si="1599"/>
        <v>0</v>
      </c>
      <c r="AK950" s="54">
        <f t="shared" si="1600"/>
        <v>0</v>
      </c>
      <c r="AL950" s="54">
        <f t="shared" si="1601"/>
        <v>0</v>
      </c>
      <c r="AM950" s="54">
        <f t="shared" si="1602"/>
        <v>0</v>
      </c>
      <c r="AN950" s="54">
        <f t="shared" si="1603"/>
        <v>0</v>
      </c>
      <c r="AO950" s="54">
        <f t="shared" si="1604"/>
        <v>0</v>
      </c>
      <c r="AP950" s="54">
        <f t="shared" si="1605"/>
        <v>0</v>
      </c>
      <c r="AQ950" s="54" t="e">
        <f t="shared" si="1606"/>
        <v>#DIV/0!</v>
      </c>
      <c r="AR950" s="58">
        <f t="shared" si="1607"/>
        <v>0</v>
      </c>
      <c r="AS950" s="1">
        <f t="shared" si="1608"/>
        <v>0</v>
      </c>
      <c r="AT950" s="1">
        <f t="shared" si="1609"/>
        <v>0</v>
      </c>
      <c r="AU950" s="1">
        <f t="shared" si="1610"/>
        <v>0</v>
      </c>
      <c r="AV950" s="1">
        <f t="shared" si="1611"/>
        <v>0</v>
      </c>
      <c r="AW950" s="1">
        <f t="shared" si="1612"/>
        <v>0</v>
      </c>
      <c r="AX950" s="1">
        <f t="shared" si="1613"/>
        <v>0</v>
      </c>
      <c r="AY950" s="1" t="str">
        <f t="shared" si="1575"/>
        <v/>
      </c>
      <c r="AZ950" s="1" t="b">
        <f t="shared" si="1576"/>
        <v>1</v>
      </c>
      <c r="BA950" s="1" t="str">
        <f t="shared" si="1577"/>
        <v/>
      </c>
      <c r="BB950" s="1" t="str">
        <f t="shared" si="1578"/>
        <v/>
      </c>
    </row>
    <row r="951" spans="1:54" ht="12.75" customHeight="1">
      <c r="A951" s="178"/>
      <c r="B951" s="55">
        <v>39</v>
      </c>
      <c r="C951" s="55"/>
      <c r="D951" s="54" t="e">
        <f>VLOOKUP((B951*10)+2,'Llistat de jugadors'!$AA$3:$AQ$322,17,0)</f>
        <v>#N/A</v>
      </c>
      <c r="E951" s="13"/>
      <c r="F951" s="13"/>
      <c r="G951" s="13"/>
      <c r="H951" s="55">
        <f t="shared" si="1580"/>
        <v>0</v>
      </c>
      <c r="I951" s="54">
        <f t="shared" si="1581"/>
        <v>0</v>
      </c>
      <c r="J951" s="54">
        <f t="shared" si="1582"/>
        <v>0</v>
      </c>
      <c r="K951" s="54">
        <f t="shared" si="1583"/>
        <v>0</v>
      </c>
      <c r="L951" s="54">
        <f t="shared" si="1584"/>
        <v>0</v>
      </c>
      <c r="M951" s="54">
        <f t="shared" si="1585"/>
        <v>0</v>
      </c>
      <c r="N951" s="54">
        <f t="shared" si="1586"/>
        <v>0</v>
      </c>
      <c r="O951" s="54">
        <f t="shared" si="1587"/>
        <v>0</v>
      </c>
      <c r="P951" s="55">
        <v>39</v>
      </c>
      <c r="Q951" s="54" t="e">
        <f t="shared" si="1588"/>
        <v>#N/A</v>
      </c>
      <c r="R951" s="12"/>
      <c r="S951" s="12"/>
      <c r="T951" s="12"/>
      <c r="U951" s="54">
        <f t="shared" si="1589"/>
        <v>0</v>
      </c>
      <c r="V951" s="54">
        <f t="shared" si="1590"/>
        <v>0</v>
      </c>
      <c r="W951" s="54">
        <f t="shared" si="1591"/>
        <v>0</v>
      </c>
      <c r="X951" s="54">
        <f t="shared" si="1592"/>
        <v>0</v>
      </c>
      <c r="Y951" s="54">
        <f t="shared" si="1593"/>
        <v>0</v>
      </c>
      <c r="Z951" s="54">
        <f t="shared" si="1594"/>
        <v>0</v>
      </c>
      <c r="AA951" s="54">
        <f t="shared" si="1595"/>
        <v>0</v>
      </c>
      <c r="AB951" s="54">
        <f t="shared" si="1596"/>
        <v>0</v>
      </c>
      <c r="AC951" s="55">
        <v>39</v>
      </c>
      <c r="AD951" s="54" t="e">
        <f t="shared" si="1555"/>
        <v>#N/A</v>
      </c>
      <c r="AE951" s="12"/>
      <c r="AF951" s="12"/>
      <c r="AG951" s="12"/>
      <c r="AH951" s="54">
        <f t="shared" si="1597"/>
        <v>0</v>
      </c>
      <c r="AI951" s="54">
        <f t="shared" si="1598"/>
        <v>0</v>
      </c>
      <c r="AJ951" s="54">
        <f t="shared" si="1599"/>
        <v>0</v>
      </c>
      <c r="AK951" s="54">
        <f t="shared" si="1600"/>
        <v>0</v>
      </c>
      <c r="AL951" s="54">
        <f t="shared" si="1601"/>
        <v>0</v>
      </c>
      <c r="AM951" s="54">
        <f t="shared" si="1602"/>
        <v>0</v>
      </c>
      <c r="AN951" s="54">
        <f t="shared" si="1603"/>
        <v>0</v>
      </c>
      <c r="AO951" s="54">
        <f t="shared" si="1604"/>
        <v>0</v>
      </c>
      <c r="AP951" s="54">
        <f t="shared" si="1605"/>
        <v>0</v>
      </c>
      <c r="AQ951" s="54" t="e">
        <f t="shared" si="1606"/>
        <v>#DIV/0!</v>
      </c>
      <c r="AR951" s="58">
        <f t="shared" si="1607"/>
        <v>0</v>
      </c>
      <c r="AS951" s="1">
        <f t="shared" si="1608"/>
        <v>0</v>
      </c>
      <c r="AT951" s="1">
        <f t="shared" si="1609"/>
        <v>0</v>
      </c>
      <c r="AU951" s="1">
        <f t="shared" si="1610"/>
        <v>0</v>
      </c>
      <c r="AV951" s="1">
        <f t="shared" si="1611"/>
        <v>0</v>
      </c>
      <c r="AW951" s="1">
        <f t="shared" si="1612"/>
        <v>0</v>
      </c>
      <c r="AX951" s="1">
        <f t="shared" si="1613"/>
        <v>0</v>
      </c>
      <c r="AY951" s="1" t="str">
        <f t="shared" si="1575"/>
        <v/>
      </c>
      <c r="AZ951" s="1" t="b">
        <f t="shared" si="1576"/>
        <v>1</v>
      </c>
      <c r="BA951" s="1" t="str">
        <f t="shared" si="1577"/>
        <v/>
      </c>
      <c r="BB951" s="1" t="str">
        <f t="shared" si="1578"/>
        <v/>
      </c>
    </row>
    <row r="952" spans="1:54" ht="12.75" customHeight="1">
      <c r="A952" s="179"/>
      <c r="B952" s="55">
        <v>40</v>
      </c>
      <c r="C952" s="55"/>
      <c r="D952" s="54" t="e">
        <f>VLOOKUP((B952*10)+2,'Llistat de jugadors'!$AA$3:$AQ$322,17,0)</f>
        <v>#N/A</v>
      </c>
      <c r="E952" s="13"/>
      <c r="F952" s="13"/>
      <c r="G952" s="13"/>
      <c r="H952" s="55">
        <f t="shared" si="1580"/>
        <v>0</v>
      </c>
      <c r="I952" s="54">
        <f t="shared" si="1581"/>
        <v>0</v>
      </c>
      <c r="J952" s="54">
        <f t="shared" si="1582"/>
        <v>0</v>
      </c>
      <c r="K952" s="54">
        <f t="shared" si="1583"/>
        <v>0</v>
      </c>
      <c r="L952" s="54">
        <f t="shared" si="1584"/>
        <v>0</v>
      </c>
      <c r="M952" s="54">
        <f t="shared" si="1585"/>
        <v>0</v>
      </c>
      <c r="N952" s="54">
        <f t="shared" si="1586"/>
        <v>0</v>
      </c>
      <c r="O952" s="54">
        <f t="shared" si="1587"/>
        <v>0</v>
      </c>
      <c r="P952" s="55">
        <v>40</v>
      </c>
      <c r="Q952" s="54" t="e">
        <f t="shared" si="1588"/>
        <v>#N/A</v>
      </c>
      <c r="R952" s="12"/>
      <c r="S952" s="12"/>
      <c r="T952" s="12"/>
      <c r="U952" s="54">
        <f t="shared" si="1589"/>
        <v>0</v>
      </c>
      <c r="V952" s="54">
        <f t="shared" si="1590"/>
        <v>0</v>
      </c>
      <c r="W952" s="54">
        <f t="shared" si="1591"/>
        <v>0</v>
      </c>
      <c r="X952" s="54">
        <f t="shared" si="1592"/>
        <v>0</v>
      </c>
      <c r="Y952" s="54">
        <f t="shared" si="1593"/>
        <v>0</v>
      </c>
      <c r="Z952" s="54">
        <f t="shared" si="1594"/>
        <v>0</v>
      </c>
      <c r="AA952" s="54">
        <f t="shared" si="1595"/>
        <v>0</v>
      </c>
      <c r="AB952" s="54">
        <f t="shared" si="1596"/>
        <v>0</v>
      </c>
      <c r="AC952" s="55">
        <v>40</v>
      </c>
      <c r="AD952" s="54" t="e">
        <f t="shared" si="1555"/>
        <v>#N/A</v>
      </c>
      <c r="AE952" s="12"/>
      <c r="AF952" s="12"/>
      <c r="AG952" s="12"/>
      <c r="AH952" s="54">
        <f t="shared" si="1597"/>
        <v>0</v>
      </c>
      <c r="AI952" s="54">
        <f t="shared" si="1598"/>
        <v>0</v>
      </c>
      <c r="AJ952" s="54">
        <f t="shared" si="1599"/>
        <v>0</v>
      </c>
      <c r="AK952" s="54">
        <f t="shared" si="1600"/>
        <v>0</v>
      </c>
      <c r="AL952" s="54">
        <f t="shared" si="1601"/>
        <v>0</v>
      </c>
      <c r="AM952" s="54">
        <f t="shared" si="1602"/>
        <v>0</v>
      </c>
      <c r="AN952" s="54">
        <f t="shared" si="1603"/>
        <v>0</v>
      </c>
      <c r="AO952" s="54">
        <f t="shared" si="1604"/>
        <v>0</v>
      </c>
      <c r="AP952" s="54">
        <f t="shared" si="1605"/>
        <v>0</v>
      </c>
      <c r="AQ952" s="54" t="e">
        <f t="shared" si="1606"/>
        <v>#DIV/0!</v>
      </c>
      <c r="AR952" s="58">
        <f t="shared" si="1607"/>
        <v>0</v>
      </c>
      <c r="AS952" s="1">
        <f t="shared" si="1608"/>
        <v>0</v>
      </c>
      <c r="AT952" s="1">
        <f t="shared" si="1609"/>
        <v>0</v>
      </c>
      <c r="AU952" s="1">
        <f t="shared" si="1610"/>
        <v>0</v>
      </c>
      <c r="AV952" s="1">
        <f t="shared" si="1611"/>
        <v>0</v>
      </c>
      <c r="AW952" s="1">
        <f t="shared" si="1612"/>
        <v>0</v>
      </c>
      <c r="AX952" s="1">
        <f t="shared" si="1613"/>
        <v>0</v>
      </c>
      <c r="AY952" s="1" t="str">
        <f t="shared" si="1575"/>
        <v/>
      </c>
      <c r="AZ952" s="1" t="b">
        <f t="shared" si="1576"/>
        <v>1</v>
      </c>
      <c r="BA952" s="1" t="str">
        <f t="shared" si="1577"/>
        <v/>
      </c>
      <c r="BB952" s="1" t="str">
        <f t="shared" si="1578"/>
        <v/>
      </c>
    </row>
    <row r="953" spans="1:54" ht="59.25">
      <c r="A953" s="56"/>
      <c r="B953" s="51" t="s">
        <v>312</v>
      </c>
      <c r="C953" s="51"/>
      <c r="D953" s="192">
        <v>1</v>
      </c>
      <c r="E953" s="192"/>
      <c r="F953" s="192"/>
      <c r="G953" s="192"/>
      <c r="H953" s="192"/>
      <c r="I953" s="131"/>
      <c r="J953" s="131"/>
      <c r="K953" s="131"/>
      <c r="L953" s="131"/>
      <c r="M953" s="131"/>
      <c r="N953" s="131"/>
      <c r="O953" s="52"/>
      <c r="P953" s="192">
        <v>2</v>
      </c>
      <c r="Q953" s="192"/>
      <c r="R953" s="192"/>
      <c r="S953" s="192"/>
      <c r="T953" s="192"/>
      <c r="U953" s="192"/>
      <c r="V953" s="54">
        <f t="shared" si="1579"/>
        <v>0</v>
      </c>
      <c r="W953" s="53"/>
      <c r="X953" s="53"/>
      <c r="Y953" s="53"/>
      <c r="Z953" s="52"/>
      <c r="AA953" s="52"/>
      <c r="AB953" s="52"/>
      <c r="AC953" s="192">
        <v>3</v>
      </c>
      <c r="AD953" s="192"/>
      <c r="AE953" s="192"/>
      <c r="AF953" s="192"/>
      <c r="AG953" s="192"/>
      <c r="AH953" s="19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7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 spans="1:54">
      <c r="A954" s="180"/>
      <c r="B954" s="183" t="s">
        <v>313</v>
      </c>
      <c r="C954" s="181" t="s">
        <v>314</v>
      </c>
      <c r="D954" s="183" t="s">
        <v>330</v>
      </c>
      <c r="E954" s="193" t="s">
        <v>316</v>
      </c>
      <c r="F954" s="193"/>
      <c r="G954" s="193"/>
      <c r="H954" s="193"/>
      <c r="I954" s="129"/>
      <c r="J954" s="129"/>
      <c r="K954" s="129"/>
      <c r="L954" s="54"/>
      <c r="M954" s="54"/>
      <c r="N954" s="54"/>
      <c r="O954" s="54"/>
      <c r="P954" s="183" t="s">
        <v>313</v>
      </c>
      <c r="Q954" s="183" t="s">
        <v>330</v>
      </c>
      <c r="R954" s="183" t="s">
        <v>316</v>
      </c>
      <c r="S954" s="183"/>
      <c r="T954" s="183"/>
      <c r="U954" s="183"/>
      <c r="V954" s="54">
        <f t="shared" si="1579"/>
        <v>0</v>
      </c>
      <c r="W954" s="54"/>
      <c r="X954" s="54"/>
      <c r="Y954" s="54"/>
      <c r="Z954" s="54"/>
      <c r="AA954" s="54"/>
      <c r="AB954" s="54"/>
      <c r="AC954" s="183" t="s">
        <v>313</v>
      </c>
      <c r="AD954" s="183" t="s">
        <v>330</v>
      </c>
      <c r="AE954" s="183" t="s">
        <v>316</v>
      </c>
      <c r="AF954" s="183"/>
      <c r="AG954" s="183"/>
      <c r="AH954" s="183"/>
      <c r="AI954" s="54"/>
      <c r="AJ954" s="54"/>
      <c r="AK954" s="54"/>
      <c r="AL954" s="54"/>
      <c r="AM954" s="54"/>
      <c r="AN954" s="54"/>
      <c r="AO954" s="54"/>
      <c r="AP954" s="54"/>
      <c r="AQ954" s="54"/>
      <c r="AR954" s="58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 spans="1:54">
      <c r="A955" s="180"/>
      <c r="B955" s="183"/>
      <c r="C955" s="182"/>
      <c r="D955" s="183"/>
      <c r="E955" s="130">
        <v>1</v>
      </c>
      <c r="F955" s="130">
        <v>2</v>
      </c>
      <c r="G955" s="130">
        <v>3</v>
      </c>
      <c r="H955" s="129" t="s">
        <v>318</v>
      </c>
      <c r="I955" s="129"/>
      <c r="J955" s="129"/>
      <c r="K955" s="129"/>
      <c r="L955" s="54"/>
      <c r="M955" s="54"/>
      <c r="N955" s="54"/>
      <c r="O955" s="54"/>
      <c r="P955" s="183"/>
      <c r="Q955" s="183"/>
      <c r="R955" s="129">
        <v>1</v>
      </c>
      <c r="S955" s="129">
        <v>2</v>
      </c>
      <c r="T955" s="129">
        <v>3</v>
      </c>
      <c r="U955" s="129" t="s">
        <v>318</v>
      </c>
      <c r="V955" s="54">
        <f t="shared" si="1579"/>
        <v>0</v>
      </c>
      <c r="W955" s="54"/>
      <c r="X955" s="54"/>
      <c r="Y955" s="54"/>
      <c r="Z955" s="54"/>
      <c r="AA955" s="54"/>
      <c r="AB955" s="54"/>
      <c r="AC955" s="183"/>
      <c r="AD955" s="183"/>
      <c r="AE955" s="129">
        <v>1</v>
      </c>
      <c r="AF955" s="129">
        <v>2</v>
      </c>
      <c r="AG955" s="129">
        <v>3</v>
      </c>
      <c r="AH955" s="129" t="s">
        <v>318</v>
      </c>
      <c r="AI955" s="54"/>
      <c r="AJ955" s="54"/>
      <c r="AK955" s="54"/>
      <c r="AL955" s="54"/>
      <c r="AM955" s="54"/>
      <c r="AN955" s="54"/>
      <c r="AO955" s="54"/>
      <c r="AP955" s="54"/>
      <c r="AQ955" s="54"/>
      <c r="AR955" s="58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 spans="1:54" ht="12.75" customHeight="1">
      <c r="A956" s="177" t="s">
        <v>331</v>
      </c>
      <c r="B956" s="55">
        <v>1</v>
      </c>
      <c r="C956" s="55">
        <v>1</v>
      </c>
      <c r="D956" s="54" t="e">
        <f>VLOOKUP((B956*10)+3,'Llistat de jugadors'!$AA$3:$AQ$322,17,0)</f>
        <v>#N/A</v>
      </c>
      <c r="E956" s="12"/>
      <c r="F956" s="12"/>
      <c r="G956" s="12"/>
      <c r="H956" s="55">
        <f t="shared" ref="H956:H985" si="1614">E956+F956+G956</f>
        <v>0</v>
      </c>
      <c r="I956" s="54">
        <f t="shared" ref="I956:I985" si="1615">COUNTIF(E956:G956,10)</f>
        <v>0</v>
      </c>
      <c r="J956" s="54">
        <f t="shared" ref="J956:J985" si="1616">COUNTIF(E956:G956,6)</f>
        <v>0</v>
      </c>
      <c r="K956" s="54">
        <f t="shared" ref="K956:K985" si="1617">COUNTIF(E956:G956,4)</f>
        <v>0</v>
      </c>
      <c r="L956" s="54">
        <f t="shared" ref="L956:L985" si="1618">COUNTIF(E956:G956,3)</f>
        <v>0</v>
      </c>
      <c r="M956" s="54">
        <f t="shared" ref="M956:M985" si="1619">COUNTIF(E956:G956,2)</f>
        <v>0</v>
      </c>
      <c r="N956" s="54">
        <f t="shared" ref="N956:N985" si="1620">COUNTIF(E956:G956,1)</f>
        <v>0</v>
      </c>
      <c r="O956" s="54">
        <f t="shared" ref="O956:O985" si="1621">COUNTIF(E956:G956,0)</f>
        <v>0</v>
      </c>
      <c r="P956" s="55">
        <v>1</v>
      </c>
      <c r="Q956" s="54" t="e">
        <f t="shared" ref="Q956:Q985" si="1622">D956</f>
        <v>#N/A</v>
      </c>
      <c r="R956" s="12"/>
      <c r="S956" s="12"/>
      <c r="T956" s="12"/>
      <c r="U956" s="54">
        <f t="shared" ref="U956:U985" si="1623">R956+S956+T956</f>
        <v>0</v>
      </c>
      <c r="V956" s="54">
        <f t="shared" si="1579"/>
        <v>0</v>
      </c>
      <c r="W956" s="54">
        <f>COUNTIF($R$5:$T$5,6)</f>
        <v>0</v>
      </c>
      <c r="X956" s="54">
        <f>COUNTIF($R$5:$T$5,4)</f>
        <v>1</v>
      </c>
      <c r="Y956" s="54">
        <f t="shared" ref="Y956:Y985" si="1624">COUNTIF(R956:T956,3)</f>
        <v>0</v>
      </c>
      <c r="Z956" s="54">
        <f t="shared" ref="Z956:Z985" si="1625">COUNTIF(R956:T956,2)</f>
        <v>0</v>
      </c>
      <c r="AA956" s="54">
        <f t="shared" ref="AA956:AA985" si="1626">COUNTIF(R956:T956,1)</f>
        <v>0</v>
      </c>
      <c r="AB956" s="54">
        <f t="shared" ref="AB956:AB985" si="1627">COUNTIF(R956:T956,0)</f>
        <v>0</v>
      </c>
      <c r="AC956" s="55">
        <v>1</v>
      </c>
      <c r="AD956" s="54" t="e">
        <f t="shared" ref="AD956:AD995" si="1628">Q956</f>
        <v>#N/A</v>
      </c>
      <c r="AE956" s="12"/>
      <c r="AF956" s="12"/>
      <c r="AG956" s="12"/>
      <c r="AH956" s="54">
        <f t="shared" ref="AH956:AH985" si="1629">AE956+AF956+AG956</f>
        <v>0</v>
      </c>
      <c r="AI956" s="54">
        <f t="shared" ref="AI956:AI985" si="1630">COUNTIF(AE956:AG956,10)</f>
        <v>0</v>
      </c>
      <c r="AJ956" s="54">
        <f t="shared" ref="AJ956:AJ985" si="1631">COUNTIF(AE956:AG956,6)</f>
        <v>0</v>
      </c>
      <c r="AK956" s="54">
        <f t="shared" ref="AK956:AK985" si="1632">COUNTIF(AE956:AG956,4)</f>
        <v>0</v>
      </c>
      <c r="AL956" s="54">
        <f t="shared" ref="AL956:AL985" si="1633">COUNTIF(AE956:AG956,3)</f>
        <v>0</v>
      </c>
      <c r="AM956" s="54">
        <f t="shared" ref="AM956:AM985" si="1634">COUNTIF(AE956:AG956,2)</f>
        <v>0</v>
      </c>
      <c r="AN956" s="54">
        <f t="shared" ref="AN956:AN985" si="1635">COUNTIF(AE956:AG956,1)</f>
        <v>0</v>
      </c>
      <c r="AO956" s="54">
        <f t="shared" ref="AO956:AO985" si="1636">COUNTIF(AE956:AG956,0)</f>
        <v>0</v>
      </c>
      <c r="AP956" s="54">
        <f t="shared" ref="AP956:AP985" si="1637">H956+U956+AH956</f>
        <v>0</v>
      </c>
      <c r="AQ956" s="54" t="e">
        <f t="shared" ref="AQ956:AQ985" si="1638">AVERAGE(E956:G956,R956:T956,AE956:AG956)</f>
        <v>#DIV/0!</v>
      </c>
      <c r="AR956" s="58">
        <f t="shared" ref="AR956:AR985" si="1639">I956+V956+AI956</f>
        <v>0</v>
      </c>
      <c r="AS956" s="1">
        <f t="shared" ref="AS956:AS985" si="1640">J956+W956+AJ956</f>
        <v>0</v>
      </c>
      <c r="AT956" s="1">
        <f t="shared" ref="AT956:AT985" si="1641">K956+X956+AK956</f>
        <v>1</v>
      </c>
      <c r="AU956" s="1">
        <f t="shared" ref="AU956:AU985" si="1642">L956+Y956+AL956</f>
        <v>0</v>
      </c>
      <c r="AV956" s="1">
        <f t="shared" ref="AV956:AV985" si="1643">M956+Z956+AM956</f>
        <v>0</v>
      </c>
      <c r="AW956" s="1">
        <f t="shared" ref="AW956:AW985" si="1644">N956+AA956+AN956</f>
        <v>0</v>
      </c>
      <c r="AX956" s="1">
        <f t="shared" ref="AX956:AX985" si="1645">O956+AB956+AO956</f>
        <v>0</v>
      </c>
      <c r="AY956" s="1" t="str">
        <f t="shared" si="1575"/>
        <v/>
      </c>
      <c r="AZ956" s="1" t="b">
        <f t="shared" si="1576"/>
        <v>1</v>
      </c>
      <c r="BA956" s="1" t="str">
        <f t="shared" si="1577"/>
        <v/>
      </c>
      <c r="BB956" s="1" t="str">
        <f t="shared" si="1578"/>
        <v/>
      </c>
    </row>
    <row r="957" spans="1:54" ht="12.75" customHeight="1">
      <c r="A957" s="178"/>
      <c r="B957" s="55">
        <v>2</v>
      </c>
      <c r="C957" s="55">
        <v>2</v>
      </c>
      <c r="D957" s="54" t="e">
        <f>VLOOKUP((B957*10)+3,'Llistat de jugadors'!$AA$3:$AQ$322,17,0)</f>
        <v>#N/A</v>
      </c>
      <c r="E957" s="12"/>
      <c r="F957" s="12"/>
      <c r="G957" s="12"/>
      <c r="H957" s="55">
        <f t="shared" si="1614"/>
        <v>0</v>
      </c>
      <c r="I957" s="54">
        <f t="shared" si="1615"/>
        <v>0</v>
      </c>
      <c r="J957" s="54">
        <f t="shared" si="1616"/>
        <v>0</v>
      </c>
      <c r="K957" s="54">
        <f t="shared" si="1617"/>
        <v>0</v>
      </c>
      <c r="L957" s="54">
        <f t="shared" si="1618"/>
        <v>0</v>
      </c>
      <c r="M957" s="54">
        <f t="shared" si="1619"/>
        <v>0</v>
      </c>
      <c r="N957" s="54">
        <f t="shared" si="1620"/>
        <v>0</v>
      </c>
      <c r="O957" s="54">
        <f t="shared" si="1621"/>
        <v>0</v>
      </c>
      <c r="P957" s="55">
        <v>2</v>
      </c>
      <c r="Q957" s="54" t="e">
        <f t="shared" si="1622"/>
        <v>#N/A</v>
      </c>
      <c r="R957" s="12"/>
      <c r="S957" s="12"/>
      <c r="T957" s="12"/>
      <c r="U957" s="54">
        <f t="shared" si="1623"/>
        <v>0</v>
      </c>
      <c r="V957" s="54">
        <f t="shared" si="1579"/>
        <v>0</v>
      </c>
      <c r="W957" s="54">
        <f t="shared" ref="W957:W985" si="1646">COUNTIF(R957:T957,6)</f>
        <v>0</v>
      </c>
      <c r="X957" s="54">
        <f t="shared" ref="X957:X985" si="1647">COUNTIF(R957:T957,4)</f>
        <v>0</v>
      </c>
      <c r="Y957" s="54">
        <f t="shared" si="1624"/>
        <v>0</v>
      </c>
      <c r="Z957" s="54">
        <f t="shared" si="1625"/>
        <v>0</v>
      </c>
      <c r="AA957" s="54">
        <f t="shared" si="1626"/>
        <v>0</v>
      </c>
      <c r="AB957" s="54">
        <f t="shared" si="1627"/>
        <v>0</v>
      </c>
      <c r="AC957" s="55">
        <v>2</v>
      </c>
      <c r="AD957" s="54" t="e">
        <f t="shared" si="1628"/>
        <v>#N/A</v>
      </c>
      <c r="AE957" s="12"/>
      <c r="AF957" s="12"/>
      <c r="AG957" s="12"/>
      <c r="AH957" s="54">
        <f t="shared" si="1629"/>
        <v>0</v>
      </c>
      <c r="AI957" s="54">
        <f t="shared" si="1630"/>
        <v>0</v>
      </c>
      <c r="AJ957" s="54">
        <f t="shared" si="1631"/>
        <v>0</v>
      </c>
      <c r="AK957" s="54">
        <f t="shared" si="1632"/>
        <v>0</v>
      </c>
      <c r="AL957" s="54">
        <f t="shared" si="1633"/>
        <v>0</v>
      </c>
      <c r="AM957" s="54">
        <f t="shared" si="1634"/>
        <v>0</v>
      </c>
      <c r="AN957" s="54">
        <f t="shared" si="1635"/>
        <v>0</v>
      </c>
      <c r="AO957" s="54">
        <f t="shared" si="1636"/>
        <v>0</v>
      </c>
      <c r="AP957" s="54">
        <f t="shared" si="1637"/>
        <v>0</v>
      </c>
      <c r="AQ957" s="54" t="e">
        <f t="shared" si="1638"/>
        <v>#DIV/0!</v>
      </c>
      <c r="AR957" s="58">
        <f t="shared" si="1639"/>
        <v>0</v>
      </c>
      <c r="AS957" s="1">
        <f t="shared" si="1640"/>
        <v>0</v>
      </c>
      <c r="AT957" s="1">
        <f t="shared" si="1641"/>
        <v>0</v>
      </c>
      <c r="AU957" s="1">
        <f t="shared" si="1642"/>
        <v>0</v>
      </c>
      <c r="AV957" s="1">
        <f t="shared" si="1643"/>
        <v>0</v>
      </c>
      <c r="AW957" s="1">
        <f t="shared" si="1644"/>
        <v>0</v>
      </c>
      <c r="AX957" s="1">
        <f t="shared" si="1645"/>
        <v>0</v>
      </c>
      <c r="AY957" s="1" t="str">
        <f t="shared" si="1575"/>
        <v/>
      </c>
      <c r="AZ957" s="1" t="b">
        <f t="shared" si="1576"/>
        <v>1</v>
      </c>
      <c r="BA957" s="1" t="str">
        <f t="shared" si="1577"/>
        <v/>
      </c>
      <c r="BB957" s="1" t="str">
        <f t="shared" si="1578"/>
        <v/>
      </c>
    </row>
    <row r="958" spans="1:54" ht="12.75" customHeight="1">
      <c r="A958" s="178"/>
      <c r="B958" s="55">
        <v>3</v>
      </c>
      <c r="C958" s="55">
        <v>3</v>
      </c>
      <c r="D958" s="54" t="e">
        <f>VLOOKUP((B958*10)+3,'Llistat de jugadors'!$AA$3:$AQ$322,17,0)</f>
        <v>#N/A</v>
      </c>
      <c r="E958" s="12"/>
      <c r="F958" s="12"/>
      <c r="G958" s="12"/>
      <c r="H958" s="55">
        <f t="shared" si="1614"/>
        <v>0</v>
      </c>
      <c r="I958" s="54">
        <f t="shared" si="1615"/>
        <v>0</v>
      </c>
      <c r="J958" s="54">
        <f t="shared" si="1616"/>
        <v>0</v>
      </c>
      <c r="K958" s="54">
        <f t="shared" si="1617"/>
        <v>0</v>
      </c>
      <c r="L958" s="54">
        <f t="shared" si="1618"/>
        <v>0</v>
      </c>
      <c r="M958" s="54">
        <f t="shared" si="1619"/>
        <v>0</v>
      </c>
      <c r="N958" s="54">
        <f t="shared" si="1620"/>
        <v>0</v>
      </c>
      <c r="O958" s="54">
        <f t="shared" si="1621"/>
        <v>0</v>
      </c>
      <c r="P958" s="55">
        <v>3</v>
      </c>
      <c r="Q958" s="54" t="e">
        <f t="shared" si="1622"/>
        <v>#N/A</v>
      </c>
      <c r="R958" s="12"/>
      <c r="S958" s="12"/>
      <c r="T958" s="12"/>
      <c r="U958" s="54">
        <f t="shared" si="1623"/>
        <v>0</v>
      </c>
      <c r="V958" s="54">
        <f t="shared" si="1579"/>
        <v>0</v>
      </c>
      <c r="W958" s="54">
        <f t="shared" si="1646"/>
        <v>0</v>
      </c>
      <c r="X958" s="54">
        <f t="shared" si="1647"/>
        <v>0</v>
      </c>
      <c r="Y958" s="54">
        <f t="shared" si="1624"/>
        <v>0</v>
      </c>
      <c r="Z958" s="54">
        <f t="shared" si="1625"/>
        <v>0</v>
      </c>
      <c r="AA958" s="54">
        <f t="shared" si="1626"/>
        <v>0</v>
      </c>
      <c r="AB958" s="54">
        <f t="shared" si="1627"/>
        <v>0</v>
      </c>
      <c r="AC958" s="55">
        <v>3</v>
      </c>
      <c r="AD958" s="54" t="e">
        <f t="shared" si="1628"/>
        <v>#N/A</v>
      </c>
      <c r="AE958" s="12"/>
      <c r="AF958" s="12"/>
      <c r="AG958" s="12"/>
      <c r="AH958" s="54">
        <f t="shared" si="1629"/>
        <v>0</v>
      </c>
      <c r="AI958" s="54">
        <f t="shared" si="1630"/>
        <v>0</v>
      </c>
      <c r="AJ958" s="54">
        <f t="shared" si="1631"/>
        <v>0</v>
      </c>
      <c r="AK958" s="54">
        <f t="shared" si="1632"/>
        <v>0</v>
      </c>
      <c r="AL958" s="54">
        <f t="shared" si="1633"/>
        <v>0</v>
      </c>
      <c r="AM958" s="54">
        <f t="shared" si="1634"/>
        <v>0</v>
      </c>
      <c r="AN958" s="54">
        <f t="shared" si="1635"/>
        <v>0</v>
      </c>
      <c r="AO958" s="54">
        <f t="shared" si="1636"/>
        <v>0</v>
      </c>
      <c r="AP958" s="54">
        <f t="shared" si="1637"/>
        <v>0</v>
      </c>
      <c r="AQ958" s="54" t="e">
        <f t="shared" si="1638"/>
        <v>#DIV/0!</v>
      </c>
      <c r="AR958" s="58">
        <f t="shared" si="1639"/>
        <v>0</v>
      </c>
      <c r="AS958" s="1">
        <f t="shared" si="1640"/>
        <v>0</v>
      </c>
      <c r="AT958" s="1">
        <f t="shared" si="1641"/>
        <v>0</v>
      </c>
      <c r="AU958" s="1">
        <f t="shared" si="1642"/>
        <v>0</v>
      </c>
      <c r="AV958" s="1">
        <f t="shared" si="1643"/>
        <v>0</v>
      </c>
      <c r="AW958" s="1">
        <f t="shared" si="1644"/>
        <v>0</v>
      </c>
      <c r="AX958" s="1">
        <f t="shared" si="1645"/>
        <v>0</v>
      </c>
      <c r="AY958" s="1" t="str">
        <f t="shared" si="1575"/>
        <v/>
      </c>
      <c r="AZ958" s="1" t="b">
        <f t="shared" si="1576"/>
        <v>1</v>
      </c>
      <c r="BA958" s="1" t="str">
        <f t="shared" si="1577"/>
        <v/>
      </c>
      <c r="BB958" s="1" t="str">
        <f t="shared" si="1578"/>
        <v/>
      </c>
    </row>
    <row r="959" spans="1:54" ht="12.75" customHeight="1">
      <c r="A959" s="178"/>
      <c r="B959" s="55">
        <v>4</v>
      </c>
      <c r="C959" s="55">
        <v>4</v>
      </c>
      <c r="D959" s="54" t="e">
        <f>VLOOKUP((B959*10)+3,'Llistat de jugadors'!$AA$3:$AQ$322,17,0)</f>
        <v>#N/A</v>
      </c>
      <c r="E959" s="12"/>
      <c r="F959" s="12"/>
      <c r="G959" s="12"/>
      <c r="H959" s="55">
        <f t="shared" si="1614"/>
        <v>0</v>
      </c>
      <c r="I959" s="54">
        <f t="shared" si="1615"/>
        <v>0</v>
      </c>
      <c r="J959" s="54">
        <f t="shared" si="1616"/>
        <v>0</v>
      </c>
      <c r="K959" s="54">
        <f t="shared" si="1617"/>
        <v>0</v>
      </c>
      <c r="L959" s="54">
        <f t="shared" si="1618"/>
        <v>0</v>
      </c>
      <c r="M959" s="54">
        <f t="shared" si="1619"/>
        <v>0</v>
      </c>
      <c r="N959" s="54">
        <f t="shared" si="1620"/>
        <v>0</v>
      </c>
      <c r="O959" s="54">
        <f t="shared" si="1621"/>
        <v>0</v>
      </c>
      <c r="P959" s="55">
        <v>4</v>
      </c>
      <c r="Q959" s="54" t="e">
        <f t="shared" si="1622"/>
        <v>#N/A</v>
      </c>
      <c r="R959" s="12"/>
      <c r="S959" s="12"/>
      <c r="T959" s="12"/>
      <c r="U959" s="54">
        <f t="shared" si="1623"/>
        <v>0</v>
      </c>
      <c r="V959" s="54">
        <f t="shared" si="1579"/>
        <v>0</v>
      </c>
      <c r="W959" s="54">
        <f t="shared" si="1646"/>
        <v>0</v>
      </c>
      <c r="X959" s="54">
        <f t="shared" si="1647"/>
        <v>0</v>
      </c>
      <c r="Y959" s="54">
        <f t="shared" si="1624"/>
        <v>0</v>
      </c>
      <c r="Z959" s="54">
        <f t="shared" si="1625"/>
        <v>0</v>
      </c>
      <c r="AA959" s="54">
        <f t="shared" si="1626"/>
        <v>0</v>
      </c>
      <c r="AB959" s="54">
        <f t="shared" si="1627"/>
        <v>0</v>
      </c>
      <c r="AC959" s="55">
        <v>4</v>
      </c>
      <c r="AD959" s="54" t="e">
        <f t="shared" si="1628"/>
        <v>#N/A</v>
      </c>
      <c r="AE959" s="12"/>
      <c r="AF959" s="12"/>
      <c r="AG959" s="12"/>
      <c r="AH959" s="54">
        <f t="shared" si="1629"/>
        <v>0</v>
      </c>
      <c r="AI959" s="54">
        <f t="shared" si="1630"/>
        <v>0</v>
      </c>
      <c r="AJ959" s="54">
        <f t="shared" si="1631"/>
        <v>0</v>
      </c>
      <c r="AK959" s="54">
        <f t="shared" si="1632"/>
        <v>0</v>
      </c>
      <c r="AL959" s="54">
        <f t="shared" si="1633"/>
        <v>0</v>
      </c>
      <c r="AM959" s="54">
        <f t="shared" si="1634"/>
        <v>0</v>
      </c>
      <c r="AN959" s="54">
        <f t="shared" si="1635"/>
        <v>0</v>
      </c>
      <c r="AO959" s="54">
        <f t="shared" si="1636"/>
        <v>0</v>
      </c>
      <c r="AP959" s="54">
        <f t="shared" si="1637"/>
        <v>0</v>
      </c>
      <c r="AQ959" s="54" t="e">
        <f t="shared" si="1638"/>
        <v>#DIV/0!</v>
      </c>
      <c r="AR959" s="58">
        <f t="shared" si="1639"/>
        <v>0</v>
      </c>
      <c r="AS959" s="1">
        <f t="shared" si="1640"/>
        <v>0</v>
      </c>
      <c r="AT959" s="1">
        <f t="shared" si="1641"/>
        <v>0</v>
      </c>
      <c r="AU959" s="1">
        <f t="shared" si="1642"/>
        <v>0</v>
      </c>
      <c r="AV959" s="1">
        <f t="shared" si="1643"/>
        <v>0</v>
      </c>
      <c r="AW959" s="1">
        <f t="shared" si="1644"/>
        <v>0</v>
      </c>
      <c r="AX959" s="1">
        <f t="shared" si="1645"/>
        <v>0</v>
      </c>
      <c r="AY959" s="1" t="str">
        <f t="shared" si="1575"/>
        <v/>
      </c>
      <c r="AZ959" s="1" t="b">
        <f t="shared" si="1576"/>
        <v>1</v>
      </c>
      <c r="BA959" s="1" t="str">
        <f t="shared" si="1577"/>
        <v/>
      </c>
      <c r="BB959" s="1" t="str">
        <f t="shared" si="1578"/>
        <v/>
      </c>
    </row>
    <row r="960" spans="1:54" ht="12.75" customHeight="1">
      <c r="A960" s="178"/>
      <c r="B960" s="55">
        <v>5</v>
      </c>
      <c r="C960" s="55">
        <v>5</v>
      </c>
      <c r="D960" s="54" t="e">
        <f>VLOOKUP((B960*10)+3,'Llistat de jugadors'!$AA$3:$AQ$322,17,0)</f>
        <v>#N/A</v>
      </c>
      <c r="E960" s="13"/>
      <c r="F960" s="13"/>
      <c r="G960" s="13"/>
      <c r="H960" s="55">
        <f t="shared" si="1614"/>
        <v>0</v>
      </c>
      <c r="I960" s="54">
        <f t="shared" si="1615"/>
        <v>0</v>
      </c>
      <c r="J960" s="54">
        <f t="shared" si="1616"/>
        <v>0</v>
      </c>
      <c r="K960" s="54">
        <f t="shared" si="1617"/>
        <v>0</v>
      </c>
      <c r="L960" s="54">
        <f t="shared" si="1618"/>
        <v>0</v>
      </c>
      <c r="M960" s="54">
        <f t="shared" si="1619"/>
        <v>0</v>
      </c>
      <c r="N960" s="54">
        <f t="shared" si="1620"/>
        <v>0</v>
      </c>
      <c r="O960" s="54">
        <f t="shared" si="1621"/>
        <v>0</v>
      </c>
      <c r="P960" s="55">
        <v>5</v>
      </c>
      <c r="Q960" s="54" t="e">
        <f t="shared" si="1622"/>
        <v>#N/A</v>
      </c>
      <c r="R960" s="12"/>
      <c r="S960" s="12"/>
      <c r="T960" s="12"/>
      <c r="U960" s="54">
        <f t="shared" si="1623"/>
        <v>0</v>
      </c>
      <c r="V960" s="54">
        <f t="shared" si="1579"/>
        <v>0</v>
      </c>
      <c r="W960" s="54">
        <f t="shared" si="1646"/>
        <v>0</v>
      </c>
      <c r="X960" s="54">
        <f t="shared" si="1647"/>
        <v>0</v>
      </c>
      <c r="Y960" s="54">
        <f t="shared" si="1624"/>
        <v>0</v>
      </c>
      <c r="Z960" s="54">
        <f t="shared" si="1625"/>
        <v>0</v>
      </c>
      <c r="AA960" s="54">
        <f t="shared" si="1626"/>
        <v>0</v>
      </c>
      <c r="AB960" s="54">
        <f t="shared" si="1627"/>
        <v>0</v>
      </c>
      <c r="AC960" s="55">
        <v>5</v>
      </c>
      <c r="AD960" s="54" t="e">
        <f t="shared" si="1628"/>
        <v>#N/A</v>
      </c>
      <c r="AE960" s="12"/>
      <c r="AF960" s="12"/>
      <c r="AG960" s="12"/>
      <c r="AH960" s="54">
        <f t="shared" si="1629"/>
        <v>0</v>
      </c>
      <c r="AI960" s="54">
        <f t="shared" si="1630"/>
        <v>0</v>
      </c>
      <c r="AJ960" s="54">
        <f t="shared" si="1631"/>
        <v>0</v>
      </c>
      <c r="AK960" s="54">
        <f t="shared" si="1632"/>
        <v>0</v>
      </c>
      <c r="AL960" s="54">
        <f t="shared" si="1633"/>
        <v>0</v>
      </c>
      <c r="AM960" s="54">
        <f t="shared" si="1634"/>
        <v>0</v>
      </c>
      <c r="AN960" s="54">
        <f t="shared" si="1635"/>
        <v>0</v>
      </c>
      <c r="AO960" s="54">
        <f t="shared" si="1636"/>
        <v>0</v>
      </c>
      <c r="AP960" s="54">
        <f t="shared" si="1637"/>
        <v>0</v>
      </c>
      <c r="AQ960" s="54" t="e">
        <f t="shared" si="1638"/>
        <v>#DIV/0!</v>
      </c>
      <c r="AR960" s="58">
        <f t="shared" si="1639"/>
        <v>0</v>
      </c>
      <c r="AS960" s="1">
        <f t="shared" si="1640"/>
        <v>0</v>
      </c>
      <c r="AT960" s="1">
        <f t="shared" si="1641"/>
        <v>0</v>
      </c>
      <c r="AU960" s="1">
        <f t="shared" si="1642"/>
        <v>0</v>
      </c>
      <c r="AV960" s="1">
        <f t="shared" si="1643"/>
        <v>0</v>
      </c>
      <c r="AW960" s="1">
        <f t="shared" si="1644"/>
        <v>0</v>
      </c>
      <c r="AX960" s="1">
        <f t="shared" si="1645"/>
        <v>0</v>
      </c>
      <c r="AY960" s="1" t="str">
        <f t="shared" si="1575"/>
        <v/>
      </c>
      <c r="AZ960" s="1" t="b">
        <f t="shared" si="1576"/>
        <v>1</v>
      </c>
      <c r="BA960" s="1" t="str">
        <f t="shared" si="1577"/>
        <v/>
      </c>
      <c r="BB960" s="1" t="str">
        <f t="shared" si="1578"/>
        <v/>
      </c>
    </row>
    <row r="961" spans="1:54" ht="12.75" customHeight="1">
      <c r="A961" s="178"/>
      <c r="B961" s="55">
        <v>6</v>
      </c>
      <c r="C961" s="55">
        <v>6</v>
      </c>
      <c r="D961" s="54" t="e">
        <f>VLOOKUP((B961*10)+3,'Llistat de jugadors'!$AA$3:$AQ$322,17,0)</f>
        <v>#N/A</v>
      </c>
      <c r="E961" s="13"/>
      <c r="F961" s="13"/>
      <c r="G961" s="13"/>
      <c r="H961" s="55">
        <f t="shared" si="1614"/>
        <v>0</v>
      </c>
      <c r="I961" s="54">
        <f t="shared" si="1615"/>
        <v>0</v>
      </c>
      <c r="J961" s="54">
        <f t="shared" si="1616"/>
        <v>0</v>
      </c>
      <c r="K961" s="54">
        <f t="shared" si="1617"/>
        <v>0</v>
      </c>
      <c r="L961" s="54">
        <f t="shared" si="1618"/>
        <v>0</v>
      </c>
      <c r="M961" s="54">
        <f t="shared" si="1619"/>
        <v>0</v>
      </c>
      <c r="N961" s="54">
        <f t="shared" si="1620"/>
        <v>0</v>
      </c>
      <c r="O961" s="54">
        <f t="shared" si="1621"/>
        <v>0</v>
      </c>
      <c r="P961" s="55">
        <v>6</v>
      </c>
      <c r="Q961" s="54" t="e">
        <f t="shared" si="1622"/>
        <v>#N/A</v>
      </c>
      <c r="R961" s="12"/>
      <c r="S961" s="12"/>
      <c r="T961" s="12"/>
      <c r="U961" s="54">
        <f t="shared" si="1623"/>
        <v>0</v>
      </c>
      <c r="V961" s="54">
        <f t="shared" si="1579"/>
        <v>0</v>
      </c>
      <c r="W961" s="54">
        <f t="shared" si="1646"/>
        <v>0</v>
      </c>
      <c r="X961" s="54">
        <f t="shared" si="1647"/>
        <v>0</v>
      </c>
      <c r="Y961" s="54">
        <f t="shared" si="1624"/>
        <v>0</v>
      </c>
      <c r="Z961" s="54">
        <f t="shared" si="1625"/>
        <v>0</v>
      </c>
      <c r="AA961" s="54">
        <f t="shared" si="1626"/>
        <v>0</v>
      </c>
      <c r="AB961" s="54">
        <f t="shared" si="1627"/>
        <v>0</v>
      </c>
      <c r="AC961" s="55">
        <v>6</v>
      </c>
      <c r="AD961" s="54" t="e">
        <f t="shared" si="1628"/>
        <v>#N/A</v>
      </c>
      <c r="AE961" s="12"/>
      <c r="AF961" s="12"/>
      <c r="AG961" s="12"/>
      <c r="AH961" s="54">
        <f t="shared" si="1629"/>
        <v>0</v>
      </c>
      <c r="AI961" s="54">
        <f t="shared" si="1630"/>
        <v>0</v>
      </c>
      <c r="AJ961" s="54">
        <f t="shared" si="1631"/>
        <v>0</v>
      </c>
      <c r="AK961" s="54">
        <f t="shared" si="1632"/>
        <v>0</v>
      </c>
      <c r="AL961" s="54">
        <f t="shared" si="1633"/>
        <v>0</v>
      </c>
      <c r="AM961" s="54">
        <f t="shared" si="1634"/>
        <v>0</v>
      </c>
      <c r="AN961" s="54">
        <f t="shared" si="1635"/>
        <v>0</v>
      </c>
      <c r="AO961" s="54">
        <f t="shared" si="1636"/>
        <v>0</v>
      </c>
      <c r="AP961" s="54">
        <f t="shared" si="1637"/>
        <v>0</v>
      </c>
      <c r="AQ961" s="54" t="e">
        <f t="shared" si="1638"/>
        <v>#DIV/0!</v>
      </c>
      <c r="AR961" s="58">
        <f t="shared" si="1639"/>
        <v>0</v>
      </c>
      <c r="AS961" s="1">
        <f t="shared" si="1640"/>
        <v>0</v>
      </c>
      <c r="AT961" s="1">
        <f t="shared" si="1641"/>
        <v>0</v>
      </c>
      <c r="AU961" s="1">
        <f t="shared" si="1642"/>
        <v>0</v>
      </c>
      <c r="AV961" s="1">
        <f t="shared" si="1643"/>
        <v>0</v>
      </c>
      <c r="AW961" s="1">
        <f t="shared" si="1644"/>
        <v>0</v>
      </c>
      <c r="AX961" s="1">
        <f t="shared" si="1645"/>
        <v>0</v>
      </c>
      <c r="AY961" s="1" t="str">
        <f t="shared" si="1575"/>
        <v/>
      </c>
      <c r="AZ961" s="1" t="b">
        <f t="shared" si="1576"/>
        <v>1</v>
      </c>
      <c r="BA961" s="1" t="str">
        <f t="shared" si="1577"/>
        <v/>
      </c>
      <c r="BB961" s="1" t="str">
        <f t="shared" si="1578"/>
        <v/>
      </c>
    </row>
    <row r="962" spans="1:54" ht="12.75" customHeight="1">
      <c r="A962" s="178"/>
      <c r="B962" s="55">
        <v>7</v>
      </c>
      <c r="C962" s="55">
        <v>7</v>
      </c>
      <c r="D962" s="54" t="e">
        <f>VLOOKUP((B962*10)+3,'Llistat de jugadors'!$AA$3:$AQ$322,17,0)</f>
        <v>#N/A</v>
      </c>
      <c r="E962" s="13"/>
      <c r="F962" s="13"/>
      <c r="G962" s="13"/>
      <c r="H962" s="55">
        <f t="shared" si="1614"/>
        <v>0</v>
      </c>
      <c r="I962" s="54">
        <f t="shared" si="1615"/>
        <v>0</v>
      </c>
      <c r="J962" s="54">
        <f t="shared" si="1616"/>
        <v>0</v>
      </c>
      <c r="K962" s="54">
        <f t="shared" si="1617"/>
        <v>0</v>
      </c>
      <c r="L962" s="54">
        <f t="shared" si="1618"/>
        <v>0</v>
      </c>
      <c r="M962" s="54">
        <f t="shared" si="1619"/>
        <v>0</v>
      </c>
      <c r="N962" s="54">
        <f t="shared" si="1620"/>
        <v>0</v>
      </c>
      <c r="O962" s="54">
        <f t="shared" si="1621"/>
        <v>0</v>
      </c>
      <c r="P962" s="55">
        <v>7</v>
      </c>
      <c r="Q962" s="54" t="e">
        <f t="shared" si="1622"/>
        <v>#N/A</v>
      </c>
      <c r="R962" s="12"/>
      <c r="S962" s="12"/>
      <c r="T962" s="12"/>
      <c r="U962" s="54">
        <f t="shared" si="1623"/>
        <v>0</v>
      </c>
      <c r="V962" s="54">
        <f t="shared" si="1579"/>
        <v>0</v>
      </c>
      <c r="W962" s="54">
        <f t="shared" si="1646"/>
        <v>0</v>
      </c>
      <c r="X962" s="54">
        <f t="shared" si="1647"/>
        <v>0</v>
      </c>
      <c r="Y962" s="54">
        <f t="shared" si="1624"/>
        <v>0</v>
      </c>
      <c r="Z962" s="54">
        <f t="shared" si="1625"/>
        <v>0</v>
      </c>
      <c r="AA962" s="54">
        <f t="shared" si="1626"/>
        <v>0</v>
      </c>
      <c r="AB962" s="54">
        <f t="shared" si="1627"/>
        <v>0</v>
      </c>
      <c r="AC962" s="55">
        <v>7</v>
      </c>
      <c r="AD962" s="54" t="e">
        <f t="shared" si="1628"/>
        <v>#N/A</v>
      </c>
      <c r="AE962" s="12"/>
      <c r="AF962" s="12"/>
      <c r="AG962" s="12"/>
      <c r="AH962" s="54">
        <f t="shared" si="1629"/>
        <v>0</v>
      </c>
      <c r="AI962" s="54">
        <f t="shared" si="1630"/>
        <v>0</v>
      </c>
      <c r="AJ962" s="54">
        <f t="shared" si="1631"/>
        <v>0</v>
      </c>
      <c r="AK962" s="54">
        <f t="shared" si="1632"/>
        <v>0</v>
      </c>
      <c r="AL962" s="54">
        <f t="shared" si="1633"/>
        <v>0</v>
      </c>
      <c r="AM962" s="54">
        <f t="shared" si="1634"/>
        <v>0</v>
      </c>
      <c r="AN962" s="54">
        <f t="shared" si="1635"/>
        <v>0</v>
      </c>
      <c r="AO962" s="54">
        <f t="shared" si="1636"/>
        <v>0</v>
      </c>
      <c r="AP962" s="54">
        <f t="shared" si="1637"/>
        <v>0</v>
      </c>
      <c r="AQ962" s="54" t="e">
        <f t="shared" si="1638"/>
        <v>#DIV/0!</v>
      </c>
      <c r="AR962" s="58">
        <f t="shared" si="1639"/>
        <v>0</v>
      </c>
      <c r="AS962" s="1">
        <f t="shared" si="1640"/>
        <v>0</v>
      </c>
      <c r="AT962" s="1">
        <f t="shared" si="1641"/>
        <v>0</v>
      </c>
      <c r="AU962" s="1">
        <f t="shared" si="1642"/>
        <v>0</v>
      </c>
      <c r="AV962" s="1">
        <f t="shared" si="1643"/>
        <v>0</v>
      </c>
      <c r="AW962" s="1">
        <f t="shared" si="1644"/>
        <v>0</v>
      </c>
      <c r="AX962" s="1">
        <f t="shared" si="1645"/>
        <v>0</v>
      </c>
      <c r="AY962" s="1" t="str">
        <f t="shared" si="1575"/>
        <v/>
      </c>
      <c r="AZ962" s="1" t="b">
        <f t="shared" si="1576"/>
        <v>1</v>
      </c>
      <c r="BA962" s="1" t="str">
        <f t="shared" si="1577"/>
        <v/>
      </c>
      <c r="BB962" s="1" t="str">
        <f t="shared" si="1578"/>
        <v/>
      </c>
    </row>
    <row r="963" spans="1:54" ht="12.75" customHeight="1">
      <c r="A963" s="178"/>
      <c r="B963" s="55">
        <v>8</v>
      </c>
      <c r="C963" s="55">
        <v>8</v>
      </c>
      <c r="D963" s="54" t="e">
        <f>VLOOKUP((B963*10)+3,'Llistat de jugadors'!$AA$3:$AQ$322,17,0)</f>
        <v>#N/A</v>
      </c>
      <c r="E963" s="13"/>
      <c r="F963" s="13"/>
      <c r="G963" s="13"/>
      <c r="H963" s="55">
        <f t="shared" si="1614"/>
        <v>0</v>
      </c>
      <c r="I963" s="54">
        <f t="shared" si="1615"/>
        <v>0</v>
      </c>
      <c r="J963" s="54">
        <f t="shared" si="1616"/>
        <v>0</v>
      </c>
      <c r="K963" s="54">
        <f t="shared" si="1617"/>
        <v>0</v>
      </c>
      <c r="L963" s="54">
        <f t="shared" si="1618"/>
        <v>0</v>
      </c>
      <c r="M963" s="54">
        <f t="shared" si="1619"/>
        <v>0</v>
      </c>
      <c r="N963" s="54">
        <f t="shared" si="1620"/>
        <v>0</v>
      </c>
      <c r="O963" s="54">
        <f t="shared" si="1621"/>
        <v>0</v>
      </c>
      <c r="P963" s="55">
        <v>8</v>
      </c>
      <c r="Q963" s="54" t="e">
        <f t="shared" si="1622"/>
        <v>#N/A</v>
      </c>
      <c r="R963" s="12"/>
      <c r="S963" s="12"/>
      <c r="T963" s="12"/>
      <c r="U963" s="54">
        <f t="shared" si="1623"/>
        <v>0</v>
      </c>
      <c r="V963" s="54">
        <f t="shared" si="1579"/>
        <v>0</v>
      </c>
      <c r="W963" s="54">
        <f t="shared" si="1646"/>
        <v>0</v>
      </c>
      <c r="X963" s="54">
        <f t="shared" si="1647"/>
        <v>0</v>
      </c>
      <c r="Y963" s="54">
        <f t="shared" si="1624"/>
        <v>0</v>
      </c>
      <c r="Z963" s="54">
        <f t="shared" si="1625"/>
        <v>0</v>
      </c>
      <c r="AA963" s="54">
        <f t="shared" si="1626"/>
        <v>0</v>
      </c>
      <c r="AB963" s="54">
        <f t="shared" si="1627"/>
        <v>0</v>
      </c>
      <c r="AC963" s="55">
        <v>8</v>
      </c>
      <c r="AD963" s="54" t="e">
        <f t="shared" si="1628"/>
        <v>#N/A</v>
      </c>
      <c r="AE963" s="12"/>
      <c r="AF963" s="12"/>
      <c r="AG963" s="12"/>
      <c r="AH963" s="54">
        <f t="shared" si="1629"/>
        <v>0</v>
      </c>
      <c r="AI963" s="54">
        <f t="shared" si="1630"/>
        <v>0</v>
      </c>
      <c r="AJ963" s="54">
        <f t="shared" si="1631"/>
        <v>0</v>
      </c>
      <c r="AK963" s="54">
        <f t="shared" si="1632"/>
        <v>0</v>
      </c>
      <c r="AL963" s="54">
        <f t="shared" si="1633"/>
        <v>0</v>
      </c>
      <c r="AM963" s="54">
        <f t="shared" si="1634"/>
        <v>0</v>
      </c>
      <c r="AN963" s="54">
        <f t="shared" si="1635"/>
        <v>0</v>
      </c>
      <c r="AO963" s="54">
        <f t="shared" si="1636"/>
        <v>0</v>
      </c>
      <c r="AP963" s="54">
        <f t="shared" si="1637"/>
        <v>0</v>
      </c>
      <c r="AQ963" s="54" t="e">
        <f t="shared" si="1638"/>
        <v>#DIV/0!</v>
      </c>
      <c r="AR963" s="58">
        <f t="shared" si="1639"/>
        <v>0</v>
      </c>
      <c r="AS963" s="1">
        <f t="shared" si="1640"/>
        <v>0</v>
      </c>
      <c r="AT963" s="1">
        <f t="shared" si="1641"/>
        <v>0</v>
      </c>
      <c r="AU963" s="1">
        <f t="shared" si="1642"/>
        <v>0</v>
      </c>
      <c r="AV963" s="1">
        <f t="shared" si="1643"/>
        <v>0</v>
      </c>
      <c r="AW963" s="1">
        <f t="shared" si="1644"/>
        <v>0</v>
      </c>
      <c r="AX963" s="1">
        <f t="shared" si="1645"/>
        <v>0</v>
      </c>
      <c r="AY963" s="1" t="str">
        <f t="shared" si="1575"/>
        <v/>
      </c>
      <c r="AZ963" s="1" t="b">
        <f t="shared" si="1576"/>
        <v>1</v>
      </c>
      <c r="BA963" s="1" t="str">
        <f t="shared" si="1577"/>
        <v/>
      </c>
      <c r="BB963" s="1" t="str">
        <f t="shared" si="1578"/>
        <v/>
      </c>
    </row>
    <row r="964" spans="1:54" ht="12.75" customHeight="1">
      <c r="A964" s="178"/>
      <c r="B964" s="55">
        <v>9</v>
      </c>
      <c r="C964" s="55">
        <v>9</v>
      </c>
      <c r="D964" s="54" t="e">
        <f>VLOOKUP((B964*10)+3,'Llistat de jugadors'!$AA$3:$AQ$322,17,0)</f>
        <v>#N/A</v>
      </c>
      <c r="E964" s="13"/>
      <c r="F964" s="13"/>
      <c r="G964" s="13"/>
      <c r="H964" s="55">
        <f t="shared" si="1614"/>
        <v>0</v>
      </c>
      <c r="I964" s="54">
        <f t="shared" si="1615"/>
        <v>0</v>
      </c>
      <c r="J964" s="54">
        <f t="shared" si="1616"/>
        <v>0</v>
      </c>
      <c r="K964" s="54">
        <f t="shared" si="1617"/>
        <v>0</v>
      </c>
      <c r="L964" s="54">
        <f t="shared" si="1618"/>
        <v>0</v>
      </c>
      <c r="M964" s="54">
        <f t="shared" si="1619"/>
        <v>0</v>
      </c>
      <c r="N964" s="54">
        <f t="shared" si="1620"/>
        <v>0</v>
      </c>
      <c r="O964" s="54">
        <f t="shared" si="1621"/>
        <v>0</v>
      </c>
      <c r="P964" s="55">
        <v>9</v>
      </c>
      <c r="Q964" s="54" t="e">
        <f t="shared" si="1622"/>
        <v>#N/A</v>
      </c>
      <c r="R964" s="12"/>
      <c r="S964" s="12"/>
      <c r="T964" s="12"/>
      <c r="U964" s="54">
        <f t="shared" si="1623"/>
        <v>0</v>
      </c>
      <c r="V964" s="54">
        <f t="shared" si="1579"/>
        <v>0</v>
      </c>
      <c r="W964" s="54">
        <f t="shared" si="1646"/>
        <v>0</v>
      </c>
      <c r="X964" s="54">
        <f t="shared" si="1647"/>
        <v>0</v>
      </c>
      <c r="Y964" s="54">
        <f t="shared" si="1624"/>
        <v>0</v>
      </c>
      <c r="Z964" s="54">
        <f t="shared" si="1625"/>
        <v>0</v>
      </c>
      <c r="AA964" s="54">
        <f t="shared" si="1626"/>
        <v>0</v>
      </c>
      <c r="AB964" s="54">
        <f t="shared" si="1627"/>
        <v>0</v>
      </c>
      <c r="AC964" s="55">
        <v>9</v>
      </c>
      <c r="AD964" s="54" t="e">
        <f t="shared" si="1628"/>
        <v>#N/A</v>
      </c>
      <c r="AE964" s="12"/>
      <c r="AF964" s="12"/>
      <c r="AG964" s="12"/>
      <c r="AH964" s="54">
        <f t="shared" si="1629"/>
        <v>0</v>
      </c>
      <c r="AI964" s="54">
        <f t="shared" si="1630"/>
        <v>0</v>
      </c>
      <c r="AJ964" s="54">
        <f t="shared" si="1631"/>
        <v>0</v>
      </c>
      <c r="AK964" s="54">
        <f t="shared" si="1632"/>
        <v>0</v>
      </c>
      <c r="AL964" s="54">
        <f t="shared" si="1633"/>
        <v>0</v>
      </c>
      <c r="AM964" s="54">
        <f t="shared" si="1634"/>
        <v>0</v>
      </c>
      <c r="AN964" s="54">
        <f t="shared" si="1635"/>
        <v>0</v>
      </c>
      <c r="AO964" s="54">
        <f t="shared" si="1636"/>
        <v>0</v>
      </c>
      <c r="AP964" s="54">
        <f t="shared" si="1637"/>
        <v>0</v>
      </c>
      <c r="AQ964" s="54" t="e">
        <f t="shared" si="1638"/>
        <v>#DIV/0!</v>
      </c>
      <c r="AR964" s="58">
        <f t="shared" si="1639"/>
        <v>0</v>
      </c>
      <c r="AS964" s="1">
        <f t="shared" si="1640"/>
        <v>0</v>
      </c>
      <c r="AT964" s="1">
        <f t="shared" si="1641"/>
        <v>0</v>
      </c>
      <c r="AU964" s="1">
        <f t="shared" si="1642"/>
        <v>0</v>
      </c>
      <c r="AV964" s="1">
        <f t="shared" si="1643"/>
        <v>0</v>
      </c>
      <c r="AW964" s="1">
        <f t="shared" si="1644"/>
        <v>0</v>
      </c>
      <c r="AX964" s="1">
        <f t="shared" si="1645"/>
        <v>0</v>
      </c>
      <c r="AY964" s="1" t="str">
        <f t="shared" si="1575"/>
        <v/>
      </c>
      <c r="AZ964" s="1" t="b">
        <f t="shared" si="1576"/>
        <v>1</v>
      </c>
      <c r="BA964" s="1" t="str">
        <f t="shared" si="1577"/>
        <v/>
      </c>
      <c r="BB964" s="1" t="str">
        <f t="shared" si="1578"/>
        <v/>
      </c>
    </row>
    <row r="965" spans="1:54" ht="12.75" customHeight="1">
      <c r="A965" s="178"/>
      <c r="B965" s="55">
        <v>10</v>
      </c>
      <c r="C965" s="55">
        <v>10</v>
      </c>
      <c r="D965" s="54" t="e">
        <f>VLOOKUP((B965*10)+3,'Llistat de jugadors'!$AA$3:$AQ$322,17,0)</f>
        <v>#N/A</v>
      </c>
      <c r="E965" s="13"/>
      <c r="F965" s="13"/>
      <c r="G965" s="13"/>
      <c r="H965" s="55">
        <f t="shared" si="1614"/>
        <v>0</v>
      </c>
      <c r="I965" s="54">
        <f t="shared" si="1615"/>
        <v>0</v>
      </c>
      <c r="J965" s="54">
        <f t="shared" si="1616"/>
        <v>0</v>
      </c>
      <c r="K965" s="54">
        <f t="shared" si="1617"/>
        <v>0</v>
      </c>
      <c r="L965" s="54">
        <f t="shared" si="1618"/>
        <v>0</v>
      </c>
      <c r="M965" s="54">
        <f t="shared" si="1619"/>
        <v>0</v>
      </c>
      <c r="N965" s="54">
        <f t="shared" si="1620"/>
        <v>0</v>
      </c>
      <c r="O965" s="54">
        <f t="shared" si="1621"/>
        <v>0</v>
      </c>
      <c r="P965" s="55">
        <v>10</v>
      </c>
      <c r="Q965" s="54" t="e">
        <f t="shared" si="1622"/>
        <v>#N/A</v>
      </c>
      <c r="R965" s="12"/>
      <c r="S965" s="12"/>
      <c r="T965" s="12"/>
      <c r="U965" s="54">
        <f t="shared" si="1623"/>
        <v>0</v>
      </c>
      <c r="V965" s="54">
        <f t="shared" si="1579"/>
        <v>0</v>
      </c>
      <c r="W965" s="54">
        <f t="shared" si="1646"/>
        <v>0</v>
      </c>
      <c r="X965" s="54">
        <f t="shared" si="1647"/>
        <v>0</v>
      </c>
      <c r="Y965" s="54">
        <f t="shared" si="1624"/>
        <v>0</v>
      </c>
      <c r="Z965" s="54">
        <f t="shared" si="1625"/>
        <v>0</v>
      </c>
      <c r="AA965" s="54">
        <f t="shared" si="1626"/>
        <v>0</v>
      </c>
      <c r="AB965" s="54">
        <f t="shared" si="1627"/>
        <v>0</v>
      </c>
      <c r="AC965" s="55">
        <v>10</v>
      </c>
      <c r="AD965" s="54" t="e">
        <f t="shared" si="1628"/>
        <v>#N/A</v>
      </c>
      <c r="AE965" s="12"/>
      <c r="AF965" s="12"/>
      <c r="AG965" s="12"/>
      <c r="AH965" s="54">
        <f t="shared" si="1629"/>
        <v>0</v>
      </c>
      <c r="AI965" s="54">
        <f t="shared" si="1630"/>
        <v>0</v>
      </c>
      <c r="AJ965" s="54">
        <f t="shared" si="1631"/>
        <v>0</v>
      </c>
      <c r="AK965" s="54">
        <f t="shared" si="1632"/>
        <v>0</v>
      </c>
      <c r="AL965" s="54">
        <f t="shared" si="1633"/>
        <v>0</v>
      </c>
      <c r="AM965" s="54">
        <f t="shared" si="1634"/>
        <v>0</v>
      </c>
      <c r="AN965" s="54">
        <f t="shared" si="1635"/>
        <v>0</v>
      </c>
      <c r="AO965" s="54">
        <f t="shared" si="1636"/>
        <v>0</v>
      </c>
      <c r="AP965" s="54">
        <f t="shared" si="1637"/>
        <v>0</v>
      </c>
      <c r="AQ965" s="54" t="e">
        <f t="shared" si="1638"/>
        <v>#DIV/0!</v>
      </c>
      <c r="AR965" s="58">
        <f t="shared" si="1639"/>
        <v>0</v>
      </c>
      <c r="AS965" s="1">
        <f t="shared" si="1640"/>
        <v>0</v>
      </c>
      <c r="AT965" s="1">
        <f t="shared" si="1641"/>
        <v>0</v>
      </c>
      <c r="AU965" s="1">
        <f t="shared" si="1642"/>
        <v>0</v>
      </c>
      <c r="AV965" s="1">
        <f t="shared" si="1643"/>
        <v>0</v>
      </c>
      <c r="AW965" s="1">
        <f t="shared" si="1644"/>
        <v>0</v>
      </c>
      <c r="AX965" s="1">
        <f t="shared" si="1645"/>
        <v>0</v>
      </c>
      <c r="AY965" s="1" t="str">
        <f t="shared" si="1575"/>
        <v/>
      </c>
      <c r="AZ965" s="1" t="b">
        <f t="shared" si="1576"/>
        <v>1</v>
      </c>
      <c r="BA965" s="1" t="str">
        <f t="shared" si="1577"/>
        <v/>
      </c>
      <c r="BB965" s="1" t="str">
        <f t="shared" si="1578"/>
        <v/>
      </c>
    </row>
    <row r="966" spans="1:54" ht="12.75" customHeight="1">
      <c r="A966" s="178"/>
      <c r="B966" s="55">
        <v>11</v>
      </c>
      <c r="C966" s="55">
        <v>11</v>
      </c>
      <c r="D966" s="54" t="e">
        <f>VLOOKUP((B966*10)+3,'Llistat de jugadors'!$AA$3:$AQ$322,17,0)</f>
        <v>#N/A</v>
      </c>
      <c r="E966" s="13"/>
      <c r="F966" s="13"/>
      <c r="G966" s="13"/>
      <c r="H966" s="55">
        <f t="shared" si="1614"/>
        <v>0</v>
      </c>
      <c r="I966" s="54">
        <f t="shared" si="1615"/>
        <v>0</v>
      </c>
      <c r="J966" s="54">
        <f t="shared" si="1616"/>
        <v>0</v>
      </c>
      <c r="K966" s="54">
        <f t="shared" si="1617"/>
        <v>0</v>
      </c>
      <c r="L966" s="54">
        <f t="shared" si="1618"/>
        <v>0</v>
      </c>
      <c r="M966" s="54">
        <f t="shared" si="1619"/>
        <v>0</v>
      </c>
      <c r="N966" s="54">
        <f t="shared" si="1620"/>
        <v>0</v>
      </c>
      <c r="O966" s="54">
        <f t="shared" si="1621"/>
        <v>0</v>
      </c>
      <c r="P966" s="55">
        <v>11</v>
      </c>
      <c r="Q966" s="54" t="e">
        <f t="shared" si="1622"/>
        <v>#N/A</v>
      </c>
      <c r="R966" s="12"/>
      <c r="S966" s="12"/>
      <c r="T966" s="12"/>
      <c r="U966" s="54">
        <f t="shared" si="1623"/>
        <v>0</v>
      </c>
      <c r="V966" s="54">
        <f t="shared" si="1579"/>
        <v>0</v>
      </c>
      <c r="W966" s="54">
        <f t="shared" si="1646"/>
        <v>0</v>
      </c>
      <c r="X966" s="54">
        <f t="shared" si="1647"/>
        <v>0</v>
      </c>
      <c r="Y966" s="54">
        <f t="shared" si="1624"/>
        <v>0</v>
      </c>
      <c r="Z966" s="54">
        <f t="shared" si="1625"/>
        <v>0</v>
      </c>
      <c r="AA966" s="54">
        <f t="shared" si="1626"/>
        <v>0</v>
      </c>
      <c r="AB966" s="54">
        <f t="shared" si="1627"/>
        <v>0</v>
      </c>
      <c r="AC966" s="55">
        <v>11</v>
      </c>
      <c r="AD966" s="54" t="e">
        <f t="shared" si="1628"/>
        <v>#N/A</v>
      </c>
      <c r="AE966" s="12"/>
      <c r="AF966" s="12"/>
      <c r="AG966" s="12"/>
      <c r="AH966" s="54">
        <f t="shared" si="1629"/>
        <v>0</v>
      </c>
      <c r="AI966" s="54">
        <f t="shared" si="1630"/>
        <v>0</v>
      </c>
      <c r="AJ966" s="54">
        <f t="shared" si="1631"/>
        <v>0</v>
      </c>
      <c r="AK966" s="54">
        <f t="shared" si="1632"/>
        <v>0</v>
      </c>
      <c r="AL966" s="54">
        <f t="shared" si="1633"/>
        <v>0</v>
      </c>
      <c r="AM966" s="54">
        <f t="shared" si="1634"/>
        <v>0</v>
      </c>
      <c r="AN966" s="54">
        <f t="shared" si="1635"/>
        <v>0</v>
      </c>
      <c r="AO966" s="54">
        <f t="shared" si="1636"/>
        <v>0</v>
      </c>
      <c r="AP966" s="54">
        <f t="shared" si="1637"/>
        <v>0</v>
      </c>
      <c r="AQ966" s="54" t="e">
        <f t="shared" si="1638"/>
        <v>#DIV/0!</v>
      </c>
      <c r="AR966" s="58">
        <f t="shared" si="1639"/>
        <v>0</v>
      </c>
      <c r="AS966" s="1">
        <f t="shared" si="1640"/>
        <v>0</v>
      </c>
      <c r="AT966" s="1">
        <f t="shared" si="1641"/>
        <v>0</v>
      </c>
      <c r="AU966" s="1">
        <f t="shared" si="1642"/>
        <v>0</v>
      </c>
      <c r="AV966" s="1">
        <f t="shared" si="1643"/>
        <v>0</v>
      </c>
      <c r="AW966" s="1">
        <f t="shared" si="1644"/>
        <v>0</v>
      </c>
      <c r="AX966" s="1">
        <f t="shared" si="1645"/>
        <v>0</v>
      </c>
      <c r="AY966" s="1" t="str">
        <f t="shared" si="1575"/>
        <v/>
      </c>
      <c r="AZ966" s="1" t="b">
        <f t="shared" si="1576"/>
        <v>1</v>
      </c>
      <c r="BA966" s="1" t="str">
        <f t="shared" si="1577"/>
        <v/>
      </c>
      <c r="BB966" s="1" t="str">
        <f t="shared" si="1578"/>
        <v/>
      </c>
    </row>
    <row r="967" spans="1:54" ht="12.75" customHeight="1">
      <c r="A967" s="178"/>
      <c r="B967" s="55">
        <v>12</v>
      </c>
      <c r="C967" s="55">
        <v>12</v>
      </c>
      <c r="D967" s="54" t="e">
        <f>VLOOKUP((B967*10)+3,'Llistat de jugadors'!$AA$3:$AQ$322,17,0)</f>
        <v>#N/A</v>
      </c>
      <c r="E967" s="13"/>
      <c r="F967" s="13"/>
      <c r="G967" s="13"/>
      <c r="H967" s="55">
        <f t="shared" si="1614"/>
        <v>0</v>
      </c>
      <c r="I967" s="54">
        <f t="shared" si="1615"/>
        <v>0</v>
      </c>
      <c r="J967" s="54">
        <f t="shared" si="1616"/>
        <v>0</v>
      </c>
      <c r="K967" s="54">
        <f t="shared" si="1617"/>
        <v>0</v>
      </c>
      <c r="L967" s="54">
        <f t="shared" si="1618"/>
        <v>0</v>
      </c>
      <c r="M967" s="54">
        <f t="shared" si="1619"/>
        <v>0</v>
      </c>
      <c r="N967" s="54">
        <f t="shared" si="1620"/>
        <v>0</v>
      </c>
      <c r="O967" s="54">
        <f t="shared" si="1621"/>
        <v>0</v>
      </c>
      <c r="P967" s="55">
        <v>12</v>
      </c>
      <c r="Q967" s="54" t="e">
        <f t="shared" si="1622"/>
        <v>#N/A</v>
      </c>
      <c r="R967" s="12"/>
      <c r="S967" s="12"/>
      <c r="T967" s="12"/>
      <c r="U967" s="54">
        <f t="shared" si="1623"/>
        <v>0</v>
      </c>
      <c r="V967" s="54">
        <f t="shared" si="1579"/>
        <v>0</v>
      </c>
      <c r="W967" s="54">
        <f t="shared" si="1646"/>
        <v>0</v>
      </c>
      <c r="X967" s="54">
        <f t="shared" si="1647"/>
        <v>0</v>
      </c>
      <c r="Y967" s="54">
        <f t="shared" si="1624"/>
        <v>0</v>
      </c>
      <c r="Z967" s="54">
        <f t="shared" si="1625"/>
        <v>0</v>
      </c>
      <c r="AA967" s="54">
        <f t="shared" si="1626"/>
        <v>0</v>
      </c>
      <c r="AB967" s="54">
        <f t="shared" si="1627"/>
        <v>0</v>
      </c>
      <c r="AC967" s="55">
        <v>12</v>
      </c>
      <c r="AD967" s="54" t="e">
        <f t="shared" si="1628"/>
        <v>#N/A</v>
      </c>
      <c r="AE967" s="12"/>
      <c r="AF967" s="12"/>
      <c r="AG967" s="12"/>
      <c r="AH967" s="54">
        <f t="shared" si="1629"/>
        <v>0</v>
      </c>
      <c r="AI967" s="54">
        <f t="shared" si="1630"/>
        <v>0</v>
      </c>
      <c r="AJ967" s="54">
        <f t="shared" si="1631"/>
        <v>0</v>
      </c>
      <c r="AK967" s="54">
        <f t="shared" si="1632"/>
        <v>0</v>
      </c>
      <c r="AL967" s="54">
        <f t="shared" si="1633"/>
        <v>0</v>
      </c>
      <c r="AM967" s="54">
        <f t="shared" si="1634"/>
        <v>0</v>
      </c>
      <c r="AN967" s="54">
        <f t="shared" si="1635"/>
        <v>0</v>
      </c>
      <c r="AO967" s="54">
        <f t="shared" si="1636"/>
        <v>0</v>
      </c>
      <c r="AP967" s="54">
        <f t="shared" si="1637"/>
        <v>0</v>
      </c>
      <c r="AQ967" s="54" t="e">
        <f t="shared" si="1638"/>
        <v>#DIV/0!</v>
      </c>
      <c r="AR967" s="58">
        <f t="shared" si="1639"/>
        <v>0</v>
      </c>
      <c r="AS967" s="1">
        <f t="shared" si="1640"/>
        <v>0</v>
      </c>
      <c r="AT967" s="1">
        <f t="shared" si="1641"/>
        <v>0</v>
      </c>
      <c r="AU967" s="1">
        <f t="shared" si="1642"/>
        <v>0</v>
      </c>
      <c r="AV967" s="1">
        <f t="shared" si="1643"/>
        <v>0</v>
      </c>
      <c r="AW967" s="1">
        <f t="shared" si="1644"/>
        <v>0</v>
      </c>
      <c r="AX967" s="1">
        <f t="shared" si="1645"/>
        <v>0</v>
      </c>
      <c r="AY967" s="1" t="str">
        <f t="shared" si="1575"/>
        <v/>
      </c>
      <c r="AZ967" s="1" t="b">
        <f t="shared" si="1576"/>
        <v>1</v>
      </c>
      <c r="BA967" s="1" t="str">
        <f t="shared" si="1577"/>
        <v/>
      </c>
      <c r="BB967" s="1" t="str">
        <f t="shared" si="1578"/>
        <v/>
      </c>
    </row>
    <row r="968" spans="1:54" ht="12.75" customHeight="1">
      <c r="A968" s="178"/>
      <c r="B968" s="55">
        <v>13</v>
      </c>
      <c r="C968" s="55">
        <v>13</v>
      </c>
      <c r="D968" s="54" t="e">
        <f>VLOOKUP((B968*10)+3,'Llistat de jugadors'!$AA$3:$AQ$322,17,0)</f>
        <v>#N/A</v>
      </c>
      <c r="E968" s="13"/>
      <c r="F968" s="13"/>
      <c r="G968" s="13"/>
      <c r="H968" s="55">
        <f t="shared" si="1614"/>
        <v>0</v>
      </c>
      <c r="I968" s="54">
        <f t="shared" si="1615"/>
        <v>0</v>
      </c>
      <c r="J968" s="54">
        <f t="shared" si="1616"/>
        <v>0</v>
      </c>
      <c r="K968" s="54">
        <f t="shared" si="1617"/>
        <v>0</v>
      </c>
      <c r="L968" s="54">
        <f t="shared" si="1618"/>
        <v>0</v>
      </c>
      <c r="M968" s="54">
        <f t="shared" si="1619"/>
        <v>0</v>
      </c>
      <c r="N968" s="54">
        <f t="shared" si="1620"/>
        <v>0</v>
      </c>
      <c r="O968" s="54">
        <f t="shared" si="1621"/>
        <v>0</v>
      </c>
      <c r="P968" s="55">
        <v>13</v>
      </c>
      <c r="Q968" s="54" t="e">
        <f t="shared" si="1622"/>
        <v>#N/A</v>
      </c>
      <c r="R968" s="12"/>
      <c r="S968" s="12"/>
      <c r="T968" s="12"/>
      <c r="U968" s="54">
        <f t="shared" si="1623"/>
        <v>0</v>
      </c>
      <c r="V968" s="54">
        <f t="shared" si="1579"/>
        <v>0</v>
      </c>
      <c r="W968" s="54">
        <f t="shared" si="1646"/>
        <v>0</v>
      </c>
      <c r="X968" s="54">
        <f t="shared" si="1647"/>
        <v>0</v>
      </c>
      <c r="Y968" s="54">
        <f t="shared" si="1624"/>
        <v>0</v>
      </c>
      <c r="Z968" s="54">
        <f t="shared" si="1625"/>
        <v>0</v>
      </c>
      <c r="AA968" s="54">
        <f t="shared" si="1626"/>
        <v>0</v>
      </c>
      <c r="AB968" s="54">
        <f t="shared" si="1627"/>
        <v>0</v>
      </c>
      <c r="AC968" s="55">
        <v>13</v>
      </c>
      <c r="AD968" s="54" t="e">
        <f t="shared" si="1628"/>
        <v>#N/A</v>
      </c>
      <c r="AE968" s="12"/>
      <c r="AF968" s="12"/>
      <c r="AG968" s="12"/>
      <c r="AH968" s="54">
        <f t="shared" si="1629"/>
        <v>0</v>
      </c>
      <c r="AI968" s="54">
        <f t="shared" si="1630"/>
        <v>0</v>
      </c>
      <c r="AJ968" s="54">
        <f t="shared" si="1631"/>
        <v>0</v>
      </c>
      <c r="AK968" s="54">
        <f t="shared" si="1632"/>
        <v>0</v>
      </c>
      <c r="AL968" s="54">
        <f t="shared" si="1633"/>
        <v>0</v>
      </c>
      <c r="AM968" s="54">
        <f t="shared" si="1634"/>
        <v>0</v>
      </c>
      <c r="AN968" s="54">
        <f t="shared" si="1635"/>
        <v>0</v>
      </c>
      <c r="AO968" s="54">
        <f t="shared" si="1636"/>
        <v>0</v>
      </c>
      <c r="AP968" s="54">
        <f t="shared" si="1637"/>
        <v>0</v>
      </c>
      <c r="AQ968" s="54" t="e">
        <f t="shared" si="1638"/>
        <v>#DIV/0!</v>
      </c>
      <c r="AR968" s="58">
        <f t="shared" si="1639"/>
        <v>0</v>
      </c>
      <c r="AS968" s="1">
        <f t="shared" si="1640"/>
        <v>0</v>
      </c>
      <c r="AT968" s="1">
        <f t="shared" si="1641"/>
        <v>0</v>
      </c>
      <c r="AU968" s="1">
        <f t="shared" si="1642"/>
        <v>0</v>
      </c>
      <c r="AV968" s="1">
        <f t="shared" si="1643"/>
        <v>0</v>
      </c>
      <c r="AW968" s="1">
        <f t="shared" si="1644"/>
        <v>0</v>
      </c>
      <c r="AX968" s="1">
        <f t="shared" si="1645"/>
        <v>0</v>
      </c>
      <c r="AY968" s="1" t="str">
        <f t="shared" si="1575"/>
        <v/>
      </c>
      <c r="AZ968" s="1" t="b">
        <f t="shared" si="1576"/>
        <v>1</v>
      </c>
      <c r="BA968" s="1" t="str">
        <f t="shared" si="1577"/>
        <v/>
      </c>
      <c r="BB968" s="1" t="str">
        <f t="shared" si="1578"/>
        <v/>
      </c>
    </row>
    <row r="969" spans="1:54" ht="12.75" customHeight="1">
      <c r="A969" s="178"/>
      <c r="B969" s="55">
        <v>14</v>
      </c>
      <c r="C969" s="55">
        <v>14</v>
      </c>
      <c r="D969" s="54" t="e">
        <f>VLOOKUP((B969*10)+3,'Llistat de jugadors'!$AA$3:$AQ$322,17,0)</f>
        <v>#N/A</v>
      </c>
      <c r="E969" s="13"/>
      <c r="F969" s="13"/>
      <c r="G969" s="13"/>
      <c r="H969" s="55">
        <f t="shared" si="1614"/>
        <v>0</v>
      </c>
      <c r="I969" s="54">
        <f t="shared" si="1615"/>
        <v>0</v>
      </c>
      <c r="J969" s="54">
        <f t="shared" si="1616"/>
        <v>0</v>
      </c>
      <c r="K969" s="54">
        <f t="shared" si="1617"/>
        <v>0</v>
      </c>
      <c r="L969" s="54">
        <f t="shared" si="1618"/>
        <v>0</v>
      </c>
      <c r="M969" s="54">
        <f t="shared" si="1619"/>
        <v>0</v>
      </c>
      <c r="N969" s="54">
        <f t="shared" si="1620"/>
        <v>0</v>
      </c>
      <c r="O969" s="54">
        <f t="shared" si="1621"/>
        <v>0</v>
      </c>
      <c r="P969" s="55">
        <v>14</v>
      </c>
      <c r="Q969" s="54" t="e">
        <f t="shared" si="1622"/>
        <v>#N/A</v>
      </c>
      <c r="R969" s="12"/>
      <c r="S969" s="12"/>
      <c r="T969" s="12"/>
      <c r="U969" s="54">
        <f t="shared" si="1623"/>
        <v>0</v>
      </c>
      <c r="V969" s="54">
        <f t="shared" si="1579"/>
        <v>0</v>
      </c>
      <c r="W969" s="54">
        <f t="shared" si="1646"/>
        <v>0</v>
      </c>
      <c r="X969" s="54">
        <f t="shared" si="1647"/>
        <v>0</v>
      </c>
      <c r="Y969" s="54">
        <f t="shared" si="1624"/>
        <v>0</v>
      </c>
      <c r="Z969" s="54">
        <f t="shared" si="1625"/>
        <v>0</v>
      </c>
      <c r="AA969" s="54">
        <f t="shared" si="1626"/>
        <v>0</v>
      </c>
      <c r="AB969" s="54">
        <f t="shared" si="1627"/>
        <v>0</v>
      </c>
      <c r="AC969" s="55">
        <v>14</v>
      </c>
      <c r="AD969" s="54" t="e">
        <f t="shared" si="1628"/>
        <v>#N/A</v>
      </c>
      <c r="AE969" s="12"/>
      <c r="AF969" s="12"/>
      <c r="AG969" s="12"/>
      <c r="AH969" s="54">
        <f t="shared" si="1629"/>
        <v>0</v>
      </c>
      <c r="AI969" s="54">
        <f t="shared" si="1630"/>
        <v>0</v>
      </c>
      <c r="AJ969" s="54">
        <f t="shared" si="1631"/>
        <v>0</v>
      </c>
      <c r="AK969" s="54">
        <f t="shared" si="1632"/>
        <v>0</v>
      </c>
      <c r="AL969" s="54">
        <f t="shared" si="1633"/>
        <v>0</v>
      </c>
      <c r="AM969" s="54">
        <f t="shared" si="1634"/>
        <v>0</v>
      </c>
      <c r="AN969" s="54">
        <f t="shared" si="1635"/>
        <v>0</v>
      </c>
      <c r="AO969" s="54">
        <f t="shared" si="1636"/>
        <v>0</v>
      </c>
      <c r="AP969" s="54">
        <f t="shared" si="1637"/>
        <v>0</v>
      </c>
      <c r="AQ969" s="54" t="e">
        <f t="shared" si="1638"/>
        <v>#DIV/0!</v>
      </c>
      <c r="AR969" s="58">
        <f t="shared" si="1639"/>
        <v>0</v>
      </c>
      <c r="AS969" s="1">
        <f t="shared" si="1640"/>
        <v>0</v>
      </c>
      <c r="AT969" s="1">
        <f t="shared" si="1641"/>
        <v>0</v>
      </c>
      <c r="AU969" s="1">
        <f t="shared" si="1642"/>
        <v>0</v>
      </c>
      <c r="AV969" s="1">
        <f t="shared" si="1643"/>
        <v>0</v>
      </c>
      <c r="AW969" s="1">
        <f t="shared" si="1644"/>
        <v>0</v>
      </c>
      <c r="AX969" s="1">
        <f t="shared" si="1645"/>
        <v>0</v>
      </c>
      <c r="AY969" s="1" t="str">
        <f t="shared" si="1575"/>
        <v/>
      </c>
      <c r="AZ969" s="1" t="b">
        <f t="shared" si="1576"/>
        <v>1</v>
      </c>
      <c r="BA969" s="1" t="str">
        <f t="shared" si="1577"/>
        <v/>
      </c>
      <c r="BB969" s="1" t="str">
        <f t="shared" si="1578"/>
        <v/>
      </c>
    </row>
    <row r="970" spans="1:54" ht="12.75" customHeight="1">
      <c r="A970" s="178"/>
      <c r="B970" s="55">
        <v>15</v>
      </c>
      <c r="C970" s="55">
        <v>15</v>
      </c>
      <c r="D970" s="54" t="e">
        <f>VLOOKUP((B970*10)+3,'Llistat de jugadors'!$AA$3:$AQ$322,17,0)</f>
        <v>#N/A</v>
      </c>
      <c r="E970" s="13"/>
      <c r="F970" s="13"/>
      <c r="G970" s="13"/>
      <c r="H970" s="55">
        <f t="shared" si="1614"/>
        <v>0</v>
      </c>
      <c r="I970" s="54">
        <f t="shared" si="1615"/>
        <v>0</v>
      </c>
      <c r="J970" s="54">
        <f t="shared" si="1616"/>
        <v>0</v>
      </c>
      <c r="K970" s="54">
        <f t="shared" si="1617"/>
        <v>0</v>
      </c>
      <c r="L970" s="54">
        <f t="shared" si="1618"/>
        <v>0</v>
      </c>
      <c r="M970" s="54">
        <f t="shared" si="1619"/>
        <v>0</v>
      </c>
      <c r="N970" s="54">
        <f t="shared" si="1620"/>
        <v>0</v>
      </c>
      <c r="O970" s="54">
        <f t="shared" si="1621"/>
        <v>0</v>
      </c>
      <c r="P970" s="55">
        <v>15</v>
      </c>
      <c r="Q970" s="54" t="e">
        <f t="shared" si="1622"/>
        <v>#N/A</v>
      </c>
      <c r="R970" s="12"/>
      <c r="S970" s="12"/>
      <c r="T970" s="12"/>
      <c r="U970" s="54">
        <f t="shared" si="1623"/>
        <v>0</v>
      </c>
      <c r="V970" s="54">
        <f t="shared" si="1579"/>
        <v>0</v>
      </c>
      <c r="W970" s="54">
        <f t="shared" si="1646"/>
        <v>0</v>
      </c>
      <c r="X970" s="54">
        <f t="shared" si="1647"/>
        <v>0</v>
      </c>
      <c r="Y970" s="54">
        <f t="shared" si="1624"/>
        <v>0</v>
      </c>
      <c r="Z970" s="54">
        <f t="shared" si="1625"/>
        <v>0</v>
      </c>
      <c r="AA970" s="54">
        <f t="shared" si="1626"/>
        <v>0</v>
      </c>
      <c r="AB970" s="54">
        <f t="shared" si="1627"/>
        <v>0</v>
      </c>
      <c r="AC970" s="55">
        <v>15</v>
      </c>
      <c r="AD970" s="54" t="e">
        <f t="shared" si="1628"/>
        <v>#N/A</v>
      </c>
      <c r="AE970" s="12"/>
      <c r="AF970" s="12"/>
      <c r="AG970" s="12"/>
      <c r="AH970" s="54">
        <f t="shared" si="1629"/>
        <v>0</v>
      </c>
      <c r="AI970" s="54">
        <f t="shared" si="1630"/>
        <v>0</v>
      </c>
      <c r="AJ970" s="54">
        <f t="shared" si="1631"/>
        <v>0</v>
      </c>
      <c r="AK970" s="54">
        <f t="shared" si="1632"/>
        <v>0</v>
      </c>
      <c r="AL970" s="54">
        <f t="shared" si="1633"/>
        <v>0</v>
      </c>
      <c r="AM970" s="54">
        <f t="shared" si="1634"/>
        <v>0</v>
      </c>
      <c r="AN970" s="54">
        <f t="shared" si="1635"/>
        <v>0</v>
      </c>
      <c r="AO970" s="54">
        <f t="shared" si="1636"/>
        <v>0</v>
      </c>
      <c r="AP970" s="54">
        <f t="shared" si="1637"/>
        <v>0</v>
      </c>
      <c r="AQ970" s="54" t="e">
        <f t="shared" si="1638"/>
        <v>#DIV/0!</v>
      </c>
      <c r="AR970" s="58">
        <f t="shared" si="1639"/>
        <v>0</v>
      </c>
      <c r="AS970" s="1">
        <f t="shared" si="1640"/>
        <v>0</v>
      </c>
      <c r="AT970" s="1">
        <f t="shared" si="1641"/>
        <v>0</v>
      </c>
      <c r="AU970" s="1">
        <f t="shared" si="1642"/>
        <v>0</v>
      </c>
      <c r="AV970" s="1">
        <f t="shared" si="1643"/>
        <v>0</v>
      </c>
      <c r="AW970" s="1">
        <f t="shared" si="1644"/>
        <v>0</v>
      </c>
      <c r="AX970" s="1">
        <f t="shared" si="1645"/>
        <v>0</v>
      </c>
      <c r="AY970" s="1" t="str">
        <f t="shared" si="1575"/>
        <v/>
      </c>
      <c r="AZ970" s="1" t="b">
        <f t="shared" si="1576"/>
        <v>1</v>
      </c>
      <c r="BA970" s="1" t="str">
        <f t="shared" si="1577"/>
        <v/>
      </c>
      <c r="BB970" s="1" t="str">
        <f t="shared" si="1578"/>
        <v/>
      </c>
    </row>
    <row r="971" spans="1:54" ht="12.75" customHeight="1">
      <c r="A971" s="178"/>
      <c r="B971" s="55">
        <v>16</v>
      </c>
      <c r="C971" s="55">
        <v>16</v>
      </c>
      <c r="D971" s="54" t="e">
        <f>VLOOKUP((B971*10)+3,'Llistat de jugadors'!$AA$3:$AQ$322,17,0)</f>
        <v>#N/A</v>
      </c>
      <c r="E971" s="13"/>
      <c r="F971" s="13"/>
      <c r="G971" s="13"/>
      <c r="H971" s="55">
        <f t="shared" si="1614"/>
        <v>0</v>
      </c>
      <c r="I971" s="54">
        <f t="shared" si="1615"/>
        <v>0</v>
      </c>
      <c r="J971" s="54">
        <f t="shared" si="1616"/>
        <v>0</v>
      </c>
      <c r="K971" s="54">
        <f t="shared" si="1617"/>
        <v>0</v>
      </c>
      <c r="L971" s="54">
        <f t="shared" si="1618"/>
        <v>0</v>
      </c>
      <c r="M971" s="54">
        <f t="shared" si="1619"/>
        <v>0</v>
      </c>
      <c r="N971" s="54">
        <f t="shared" si="1620"/>
        <v>0</v>
      </c>
      <c r="O971" s="54">
        <f t="shared" si="1621"/>
        <v>0</v>
      </c>
      <c r="P971" s="55">
        <v>16</v>
      </c>
      <c r="Q971" s="54" t="e">
        <f t="shared" si="1622"/>
        <v>#N/A</v>
      </c>
      <c r="R971" s="12"/>
      <c r="S971" s="12"/>
      <c r="T971" s="12"/>
      <c r="U971" s="54">
        <f t="shared" si="1623"/>
        <v>0</v>
      </c>
      <c r="V971" s="54">
        <f t="shared" si="1579"/>
        <v>0</v>
      </c>
      <c r="W971" s="54">
        <f t="shared" si="1646"/>
        <v>0</v>
      </c>
      <c r="X971" s="54">
        <f t="shared" si="1647"/>
        <v>0</v>
      </c>
      <c r="Y971" s="54">
        <f t="shared" si="1624"/>
        <v>0</v>
      </c>
      <c r="Z971" s="54">
        <f t="shared" si="1625"/>
        <v>0</v>
      </c>
      <c r="AA971" s="54">
        <f t="shared" si="1626"/>
        <v>0</v>
      </c>
      <c r="AB971" s="54">
        <f t="shared" si="1627"/>
        <v>0</v>
      </c>
      <c r="AC971" s="55">
        <v>16</v>
      </c>
      <c r="AD971" s="54" t="e">
        <f t="shared" si="1628"/>
        <v>#N/A</v>
      </c>
      <c r="AE971" s="12"/>
      <c r="AF971" s="12"/>
      <c r="AG971" s="12"/>
      <c r="AH971" s="54">
        <f t="shared" si="1629"/>
        <v>0</v>
      </c>
      <c r="AI971" s="54">
        <f t="shared" si="1630"/>
        <v>0</v>
      </c>
      <c r="AJ971" s="54">
        <f t="shared" si="1631"/>
        <v>0</v>
      </c>
      <c r="AK971" s="54">
        <f t="shared" si="1632"/>
        <v>0</v>
      </c>
      <c r="AL971" s="54">
        <f t="shared" si="1633"/>
        <v>0</v>
      </c>
      <c r="AM971" s="54">
        <f t="shared" si="1634"/>
        <v>0</v>
      </c>
      <c r="AN971" s="54">
        <f t="shared" si="1635"/>
        <v>0</v>
      </c>
      <c r="AO971" s="54">
        <f t="shared" si="1636"/>
        <v>0</v>
      </c>
      <c r="AP971" s="54">
        <f t="shared" si="1637"/>
        <v>0</v>
      </c>
      <c r="AQ971" s="54" t="e">
        <f t="shared" si="1638"/>
        <v>#DIV/0!</v>
      </c>
      <c r="AR971" s="58">
        <f t="shared" si="1639"/>
        <v>0</v>
      </c>
      <c r="AS971" s="1">
        <f t="shared" si="1640"/>
        <v>0</v>
      </c>
      <c r="AT971" s="1">
        <f t="shared" si="1641"/>
        <v>0</v>
      </c>
      <c r="AU971" s="1">
        <f t="shared" si="1642"/>
        <v>0</v>
      </c>
      <c r="AV971" s="1">
        <f t="shared" si="1643"/>
        <v>0</v>
      </c>
      <c r="AW971" s="1">
        <f t="shared" si="1644"/>
        <v>0</v>
      </c>
      <c r="AX971" s="1">
        <f t="shared" si="1645"/>
        <v>0</v>
      </c>
      <c r="AY971" s="1" t="str">
        <f t="shared" si="1575"/>
        <v/>
      </c>
      <c r="AZ971" s="1" t="b">
        <f t="shared" si="1576"/>
        <v>1</v>
      </c>
      <c r="BA971" s="1" t="str">
        <f t="shared" si="1577"/>
        <v/>
      </c>
      <c r="BB971" s="1" t="str">
        <f t="shared" si="1578"/>
        <v/>
      </c>
    </row>
    <row r="972" spans="1:54" ht="12.75" customHeight="1">
      <c r="A972" s="178"/>
      <c r="B972" s="55">
        <v>17</v>
      </c>
      <c r="C972" s="55">
        <v>17</v>
      </c>
      <c r="D972" s="54" t="e">
        <f>VLOOKUP((B972*10)+3,'Llistat de jugadors'!$AA$3:$AQ$322,17,0)</f>
        <v>#N/A</v>
      </c>
      <c r="E972" s="13"/>
      <c r="F972" s="13"/>
      <c r="G972" s="13"/>
      <c r="H972" s="55">
        <f t="shared" si="1614"/>
        <v>0</v>
      </c>
      <c r="I972" s="54">
        <f t="shared" si="1615"/>
        <v>0</v>
      </c>
      <c r="J972" s="54">
        <f t="shared" si="1616"/>
        <v>0</v>
      </c>
      <c r="K972" s="54">
        <f t="shared" si="1617"/>
        <v>0</v>
      </c>
      <c r="L972" s="54">
        <f t="shared" si="1618"/>
        <v>0</v>
      </c>
      <c r="M972" s="54">
        <f t="shared" si="1619"/>
        <v>0</v>
      </c>
      <c r="N972" s="54">
        <f t="shared" si="1620"/>
        <v>0</v>
      </c>
      <c r="O972" s="54">
        <f t="shared" si="1621"/>
        <v>0</v>
      </c>
      <c r="P972" s="55">
        <v>17</v>
      </c>
      <c r="Q972" s="54" t="e">
        <f t="shared" si="1622"/>
        <v>#N/A</v>
      </c>
      <c r="R972" s="12"/>
      <c r="S972" s="12"/>
      <c r="T972" s="12"/>
      <c r="U972" s="54">
        <f t="shared" si="1623"/>
        <v>0</v>
      </c>
      <c r="V972" s="54">
        <f t="shared" si="1579"/>
        <v>0</v>
      </c>
      <c r="W972" s="54">
        <f t="shared" si="1646"/>
        <v>0</v>
      </c>
      <c r="X972" s="54">
        <f t="shared" si="1647"/>
        <v>0</v>
      </c>
      <c r="Y972" s="54">
        <f t="shared" si="1624"/>
        <v>0</v>
      </c>
      <c r="Z972" s="54">
        <f t="shared" si="1625"/>
        <v>0</v>
      </c>
      <c r="AA972" s="54">
        <f t="shared" si="1626"/>
        <v>0</v>
      </c>
      <c r="AB972" s="54">
        <f t="shared" si="1627"/>
        <v>0</v>
      </c>
      <c r="AC972" s="55">
        <v>17</v>
      </c>
      <c r="AD972" s="54" t="e">
        <f t="shared" si="1628"/>
        <v>#N/A</v>
      </c>
      <c r="AE972" s="12"/>
      <c r="AF972" s="12"/>
      <c r="AG972" s="12"/>
      <c r="AH972" s="54">
        <f t="shared" si="1629"/>
        <v>0</v>
      </c>
      <c r="AI972" s="54">
        <f t="shared" si="1630"/>
        <v>0</v>
      </c>
      <c r="AJ972" s="54">
        <f t="shared" si="1631"/>
        <v>0</v>
      </c>
      <c r="AK972" s="54">
        <f t="shared" si="1632"/>
        <v>0</v>
      </c>
      <c r="AL972" s="54">
        <f t="shared" si="1633"/>
        <v>0</v>
      </c>
      <c r="AM972" s="54">
        <f t="shared" si="1634"/>
        <v>0</v>
      </c>
      <c r="AN972" s="54">
        <f t="shared" si="1635"/>
        <v>0</v>
      </c>
      <c r="AO972" s="54">
        <f t="shared" si="1636"/>
        <v>0</v>
      </c>
      <c r="AP972" s="54">
        <f t="shared" si="1637"/>
        <v>0</v>
      </c>
      <c r="AQ972" s="54" t="e">
        <f t="shared" si="1638"/>
        <v>#DIV/0!</v>
      </c>
      <c r="AR972" s="58">
        <f t="shared" si="1639"/>
        <v>0</v>
      </c>
      <c r="AS972" s="1">
        <f t="shared" si="1640"/>
        <v>0</v>
      </c>
      <c r="AT972" s="1">
        <f t="shared" si="1641"/>
        <v>0</v>
      </c>
      <c r="AU972" s="1">
        <f t="shared" si="1642"/>
        <v>0</v>
      </c>
      <c r="AV972" s="1">
        <f t="shared" si="1643"/>
        <v>0</v>
      </c>
      <c r="AW972" s="1">
        <f t="shared" si="1644"/>
        <v>0</v>
      </c>
      <c r="AX972" s="1">
        <f t="shared" si="1645"/>
        <v>0</v>
      </c>
      <c r="AY972" s="1" t="str">
        <f t="shared" si="1575"/>
        <v/>
      </c>
      <c r="AZ972" s="1" t="b">
        <f t="shared" si="1576"/>
        <v>1</v>
      </c>
      <c r="BA972" s="1" t="str">
        <f t="shared" si="1577"/>
        <v/>
      </c>
      <c r="BB972" s="1" t="str">
        <f t="shared" si="1578"/>
        <v/>
      </c>
    </row>
    <row r="973" spans="1:54" ht="12.75" customHeight="1">
      <c r="A973" s="178"/>
      <c r="B973" s="55">
        <v>18</v>
      </c>
      <c r="C973" s="55">
        <v>18</v>
      </c>
      <c r="D973" s="54" t="e">
        <f>VLOOKUP((B973*10)+3,'Llistat de jugadors'!$AA$3:$AQ$322,17,0)</f>
        <v>#N/A</v>
      </c>
      <c r="E973" s="13"/>
      <c r="F973" s="13"/>
      <c r="G973" s="13"/>
      <c r="H973" s="55">
        <f t="shared" si="1614"/>
        <v>0</v>
      </c>
      <c r="I973" s="54">
        <f t="shared" si="1615"/>
        <v>0</v>
      </c>
      <c r="J973" s="54">
        <f t="shared" si="1616"/>
        <v>0</v>
      </c>
      <c r="K973" s="54">
        <f t="shared" si="1617"/>
        <v>0</v>
      </c>
      <c r="L973" s="54">
        <f t="shared" si="1618"/>
        <v>0</v>
      </c>
      <c r="M973" s="54">
        <f t="shared" si="1619"/>
        <v>0</v>
      </c>
      <c r="N973" s="54">
        <f t="shared" si="1620"/>
        <v>0</v>
      </c>
      <c r="O973" s="54">
        <f t="shared" si="1621"/>
        <v>0</v>
      </c>
      <c r="P973" s="55">
        <v>18</v>
      </c>
      <c r="Q973" s="54" t="e">
        <f t="shared" si="1622"/>
        <v>#N/A</v>
      </c>
      <c r="R973" s="12"/>
      <c r="S973" s="12"/>
      <c r="T973" s="12"/>
      <c r="U973" s="54">
        <f t="shared" si="1623"/>
        <v>0</v>
      </c>
      <c r="V973" s="54">
        <f t="shared" si="1579"/>
        <v>0</v>
      </c>
      <c r="W973" s="54">
        <f t="shared" si="1646"/>
        <v>0</v>
      </c>
      <c r="X973" s="54">
        <f t="shared" si="1647"/>
        <v>0</v>
      </c>
      <c r="Y973" s="54">
        <f t="shared" si="1624"/>
        <v>0</v>
      </c>
      <c r="Z973" s="54">
        <f t="shared" si="1625"/>
        <v>0</v>
      </c>
      <c r="AA973" s="54">
        <f t="shared" si="1626"/>
        <v>0</v>
      </c>
      <c r="AB973" s="54">
        <f t="shared" si="1627"/>
        <v>0</v>
      </c>
      <c r="AC973" s="55">
        <v>18</v>
      </c>
      <c r="AD973" s="54" t="e">
        <f t="shared" si="1628"/>
        <v>#N/A</v>
      </c>
      <c r="AE973" s="12"/>
      <c r="AF973" s="12"/>
      <c r="AG973" s="12"/>
      <c r="AH973" s="54">
        <f t="shared" si="1629"/>
        <v>0</v>
      </c>
      <c r="AI973" s="54">
        <f t="shared" si="1630"/>
        <v>0</v>
      </c>
      <c r="AJ973" s="54">
        <f t="shared" si="1631"/>
        <v>0</v>
      </c>
      <c r="AK973" s="54">
        <f t="shared" si="1632"/>
        <v>0</v>
      </c>
      <c r="AL973" s="54">
        <f t="shared" si="1633"/>
        <v>0</v>
      </c>
      <c r="AM973" s="54">
        <f t="shared" si="1634"/>
        <v>0</v>
      </c>
      <c r="AN973" s="54">
        <f t="shared" si="1635"/>
        <v>0</v>
      </c>
      <c r="AO973" s="54">
        <f t="shared" si="1636"/>
        <v>0</v>
      </c>
      <c r="AP973" s="54">
        <f t="shared" si="1637"/>
        <v>0</v>
      </c>
      <c r="AQ973" s="54" t="e">
        <f t="shared" si="1638"/>
        <v>#DIV/0!</v>
      </c>
      <c r="AR973" s="58">
        <f t="shared" si="1639"/>
        <v>0</v>
      </c>
      <c r="AS973" s="1">
        <f t="shared" si="1640"/>
        <v>0</v>
      </c>
      <c r="AT973" s="1">
        <f t="shared" si="1641"/>
        <v>0</v>
      </c>
      <c r="AU973" s="1">
        <f t="shared" si="1642"/>
        <v>0</v>
      </c>
      <c r="AV973" s="1">
        <f t="shared" si="1643"/>
        <v>0</v>
      </c>
      <c r="AW973" s="1">
        <f t="shared" si="1644"/>
        <v>0</v>
      </c>
      <c r="AX973" s="1">
        <f t="shared" si="1645"/>
        <v>0</v>
      </c>
      <c r="AY973" s="1" t="str">
        <f t="shared" si="1575"/>
        <v/>
      </c>
      <c r="AZ973" s="1" t="b">
        <f t="shared" si="1576"/>
        <v>1</v>
      </c>
      <c r="BA973" s="1" t="str">
        <f t="shared" si="1577"/>
        <v/>
      </c>
      <c r="BB973" s="1" t="str">
        <f t="shared" si="1578"/>
        <v/>
      </c>
    </row>
    <row r="974" spans="1:54" ht="12.75" customHeight="1">
      <c r="A974" s="178"/>
      <c r="B974" s="55">
        <v>19</v>
      </c>
      <c r="C974" s="55">
        <v>1</v>
      </c>
      <c r="D974" s="54" t="e">
        <f>VLOOKUP((B974*10)+3,'Llistat de jugadors'!$AA$3:$AQ$322,17,0)</f>
        <v>#N/A</v>
      </c>
      <c r="E974" s="13"/>
      <c r="F974" s="13"/>
      <c r="G974" s="13"/>
      <c r="H974" s="55">
        <f t="shared" si="1614"/>
        <v>0</v>
      </c>
      <c r="I974" s="54">
        <f t="shared" si="1615"/>
        <v>0</v>
      </c>
      <c r="J974" s="54">
        <f t="shared" si="1616"/>
        <v>0</v>
      </c>
      <c r="K974" s="54">
        <f t="shared" si="1617"/>
        <v>0</v>
      </c>
      <c r="L974" s="54">
        <f t="shared" si="1618"/>
        <v>0</v>
      </c>
      <c r="M974" s="54">
        <f t="shared" si="1619"/>
        <v>0</v>
      </c>
      <c r="N974" s="54">
        <f t="shared" si="1620"/>
        <v>0</v>
      </c>
      <c r="O974" s="54">
        <f t="shared" si="1621"/>
        <v>0</v>
      </c>
      <c r="P974" s="55">
        <v>19</v>
      </c>
      <c r="Q974" s="54" t="e">
        <f t="shared" si="1622"/>
        <v>#N/A</v>
      </c>
      <c r="R974" s="12"/>
      <c r="S974" s="12"/>
      <c r="T974" s="12"/>
      <c r="U974" s="54">
        <f t="shared" si="1623"/>
        <v>0</v>
      </c>
      <c r="V974" s="54">
        <f t="shared" si="1579"/>
        <v>0</v>
      </c>
      <c r="W974" s="54">
        <f t="shared" si="1646"/>
        <v>0</v>
      </c>
      <c r="X974" s="54">
        <f t="shared" si="1647"/>
        <v>0</v>
      </c>
      <c r="Y974" s="54">
        <f t="shared" si="1624"/>
        <v>0</v>
      </c>
      <c r="Z974" s="54">
        <f t="shared" si="1625"/>
        <v>0</v>
      </c>
      <c r="AA974" s="54">
        <f t="shared" si="1626"/>
        <v>0</v>
      </c>
      <c r="AB974" s="54">
        <f t="shared" si="1627"/>
        <v>0</v>
      </c>
      <c r="AC974" s="55">
        <v>19</v>
      </c>
      <c r="AD974" s="54" t="e">
        <f t="shared" si="1628"/>
        <v>#N/A</v>
      </c>
      <c r="AE974" s="12"/>
      <c r="AF974" s="12"/>
      <c r="AG974" s="12"/>
      <c r="AH974" s="54">
        <f t="shared" si="1629"/>
        <v>0</v>
      </c>
      <c r="AI974" s="54">
        <f t="shared" si="1630"/>
        <v>0</v>
      </c>
      <c r="AJ974" s="54">
        <f t="shared" si="1631"/>
        <v>0</v>
      </c>
      <c r="AK974" s="54">
        <f t="shared" si="1632"/>
        <v>0</v>
      </c>
      <c r="AL974" s="54">
        <f t="shared" si="1633"/>
        <v>0</v>
      </c>
      <c r="AM974" s="54">
        <f t="shared" si="1634"/>
        <v>0</v>
      </c>
      <c r="AN974" s="54">
        <f t="shared" si="1635"/>
        <v>0</v>
      </c>
      <c r="AO974" s="54">
        <f t="shared" si="1636"/>
        <v>0</v>
      </c>
      <c r="AP974" s="54">
        <f t="shared" si="1637"/>
        <v>0</v>
      </c>
      <c r="AQ974" s="54" t="e">
        <f t="shared" si="1638"/>
        <v>#DIV/0!</v>
      </c>
      <c r="AR974" s="58">
        <f t="shared" si="1639"/>
        <v>0</v>
      </c>
      <c r="AS974" s="1">
        <f t="shared" si="1640"/>
        <v>0</v>
      </c>
      <c r="AT974" s="1">
        <f t="shared" si="1641"/>
        <v>0</v>
      </c>
      <c r="AU974" s="1">
        <f t="shared" si="1642"/>
        <v>0</v>
      </c>
      <c r="AV974" s="1">
        <f t="shared" si="1643"/>
        <v>0</v>
      </c>
      <c r="AW974" s="1">
        <f t="shared" si="1644"/>
        <v>0</v>
      </c>
      <c r="AX974" s="1">
        <f t="shared" si="1645"/>
        <v>0</v>
      </c>
      <c r="AY974" s="1" t="str">
        <f t="shared" si="1575"/>
        <v/>
      </c>
      <c r="AZ974" s="1" t="b">
        <f t="shared" si="1576"/>
        <v>1</v>
      </c>
      <c r="BA974" s="1" t="str">
        <f t="shared" si="1577"/>
        <v/>
      </c>
      <c r="BB974" s="1" t="str">
        <f t="shared" si="1578"/>
        <v/>
      </c>
    </row>
    <row r="975" spans="1:54">
      <c r="A975" s="178"/>
      <c r="B975" s="55">
        <v>20</v>
      </c>
      <c r="C975" s="55">
        <v>2</v>
      </c>
      <c r="D975" s="54" t="e">
        <f>VLOOKUP((B975*10)+3,'Llistat de jugadors'!$AA$3:$AQ$322,17,0)</f>
        <v>#N/A</v>
      </c>
      <c r="E975" s="13"/>
      <c r="F975" s="13"/>
      <c r="G975" s="13"/>
      <c r="H975" s="55">
        <f t="shared" si="1614"/>
        <v>0</v>
      </c>
      <c r="I975" s="54">
        <f t="shared" si="1615"/>
        <v>0</v>
      </c>
      <c r="J975" s="54">
        <f t="shared" si="1616"/>
        <v>0</v>
      </c>
      <c r="K975" s="54">
        <f t="shared" si="1617"/>
        <v>0</v>
      </c>
      <c r="L975" s="54">
        <f t="shared" si="1618"/>
        <v>0</v>
      </c>
      <c r="M975" s="54">
        <f t="shared" si="1619"/>
        <v>0</v>
      </c>
      <c r="N975" s="54">
        <f t="shared" si="1620"/>
        <v>0</v>
      </c>
      <c r="O975" s="54">
        <f t="shared" si="1621"/>
        <v>0</v>
      </c>
      <c r="P975" s="55">
        <v>20</v>
      </c>
      <c r="Q975" s="54" t="e">
        <f t="shared" si="1622"/>
        <v>#N/A</v>
      </c>
      <c r="R975" s="12"/>
      <c r="S975" s="12"/>
      <c r="T975" s="12"/>
      <c r="U975" s="54">
        <f t="shared" si="1623"/>
        <v>0</v>
      </c>
      <c r="V975" s="54">
        <f t="shared" si="1579"/>
        <v>0</v>
      </c>
      <c r="W975" s="54">
        <f t="shared" si="1646"/>
        <v>0</v>
      </c>
      <c r="X975" s="54">
        <f t="shared" si="1647"/>
        <v>0</v>
      </c>
      <c r="Y975" s="54">
        <f t="shared" si="1624"/>
        <v>0</v>
      </c>
      <c r="Z975" s="54">
        <f t="shared" si="1625"/>
        <v>0</v>
      </c>
      <c r="AA975" s="54">
        <f t="shared" si="1626"/>
        <v>0</v>
      </c>
      <c r="AB975" s="54">
        <f t="shared" si="1627"/>
        <v>0</v>
      </c>
      <c r="AC975" s="55">
        <v>20</v>
      </c>
      <c r="AD975" s="54" t="e">
        <f t="shared" si="1628"/>
        <v>#N/A</v>
      </c>
      <c r="AE975" s="12"/>
      <c r="AF975" s="12"/>
      <c r="AG975" s="12"/>
      <c r="AH975" s="54">
        <f t="shared" si="1629"/>
        <v>0</v>
      </c>
      <c r="AI975" s="54">
        <f t="shared" si="1630"/>
        <v>0</v>
      </c>
      <c r="AJ975" s="54">
        <f t="shared" si="1631"/>
        <v>0</v>
      </c>
      <c r="AK975" s="54">
        <f t="shared" si="1632"/>
        <v>0</v>
      </c>
      <c r="AL975" s="54">
        <f t="shared" si="1633"/>
        <v>0</v>
      </c>
      <c r="AM975" s="54">
        <f t="shared" si="1634"/>
        <v>0</v>
      </c>
      <c r="AN975" s="54">
        <f t="shared" si="1635"/>
        <v>0</v>
      </c>
      <c r="AO975" s="54">
        <f t="shared" si="1636"/>
        <v>0</v>
      </c>
      <c r="AP975" s="54">
        <f t="shared" si="1637"/>
        <v>0</v>
      </c>
      <c r="AQ975" s="54" t="e">
        <f t="shared" si="1638"/>
        <v>#DIV/0!</v>
      </c>
      <c r="AR975" s="58">
        <f t="shared" si="1639"/>
        <v>0</v>
      </c>
      <c r="AS975" s="1">
        <f t="shared" si="1640"/>
        <v>0</v>
      </c>
      <c r="AT975" s="1">
        <f t="shared" si="1641"/>
        <v>0</v>
      </c>
      <c r="AU975" s="1">
        <f t="shared" si="1642"/>
        <v>0</v>
      </c>
      <c r="AV975" s="1">
        <f t="shared" si="1643"/>
        <v>0</v>
      </c>
      <c r="AW975" s="1">
        <f t="shared" si="1644"/>
        <v>0</v>
      </c>
      <c r="AX975" s="1">
        <f t="shared" si="1645"/>
        <v>0</v>
      </c>
      <c r="AY975" s="1" t="str">
        <f t="shared" si="1575"/>
        <v/>
      </c>
      <c r="AZ975" s="1" t="b">
        <f t="shared" si="1576"/>
        <v>1</v>
      </c>
      <c r="BA975" s="1" t="str">
        <f t="shared" si="1577"/>
        <v/>
      </c>
      <c r="BB975" s="1" t="str">
        <f t="shared" si="1578"/>
        <v/>
      </c>
    </row>
    <row r="976" spans="1:54">
      <c r="A976" s="178"/>
      <c r="B976" s="55">
        <v>21</v>
      </c>
      <c r="C976" s="55">
        <v>3</v>
      </c>
      <c r="D976" s="54" t="e">
        <f>VLOOKUP((B976*10)+3,'Llistat de jugadors'!$AA$3:$AQ$322,17,0)</f>
        <v>#N/A</v>
      </c>
      <c r="E976" s="13"/>
      <c r="F976" s="13"/>
      <c r="G976" s="13"/>
      <c r="H976" s="55">
        <f t="shared" si="1614"/>
        <v>0</v>
      </c>
      <c r="I976" s="54">
        <f t="shared" si="1615"/>
        <v>0</v>
      </c>
      <c r="J976" s="54">
        <f t="shared" si="1616"/>
        <v>0</v>
      </c>
      <c r="K976" s="54">
        <f t="shared" si="1617"/>
        <v>0</v>
      </c>
      <c r="L976" s="54">
        <f t="shared" si="1618"/>
        <v>0</v>
      </c>
      <c r="M976" s="54">
        <f t="shared" si="1619"/>
        <v>0</v>
      </c>
      <c r="N976" s="54">
        <f t="shared" si="1620"/>
        <v>0</v>
      </c>
      <c r="O976" s="54">
        <f t="shared" si="1621"/>
        <v>0</v>
      </c>
      <c r="P976" s="55">
        <v>21</v>
      </c>
      <c r="Q976" s="54" t="e">
        <f t="shared" si="1622"/>
        <v>#N/A</v>
      </c>
      <c r="R976" s="12"/>
      <c r="S976" s="12"/>
      <c r="T976" s="12"/>
      <c r="U976" s="54">
        <f t="shared" si="1623"/>
        <v>0</v>
      </c>
      <c r="V976" s="54">
        <f t="shared" si="1579"/>
        <v>0</v>
      </c>
      <c r="W976" s="54">
        <f t="shared" si="1646"/>
        <v>0</v>
      </c>
      <c r="X976" s="54">
        <f t="shared" si="1647"/>
        <v>0</v>
      </c>
      <c r="Y976" s="54">
        <f t="shared" si="1624"/>
        <v>0</v>
      </c>
      <c r="Z976" s="54">
        <f t="shared" si="1625"/>
        <v>0</v>
      </c>
      <c r="AA976" s="54">
        <f t="shared" si="1626"/>
        <v>0</v>
      </c>
      <c r="AB976" s="54">
        <f t="shared" si="1627"/>
        <v>0</v>
      </c>
      <c r="AC976" s="55">
        <v>21</v>
      </c>
      <c r="AD976" s="54" t="e">
        <f t="shared" si="1628"/>
        <v>#N/A</v>
      </c>
      <c r="AE976" s="12"/>
      <c r="AF976" s="12"/>
      <c r="AG976" s="12"/>
      <c r="AH976" s="54">
        <f t="shared" si="1629"/>
        <v>0</v>
      </c>
      <c r="AI976" s="54">
        <f t="shared" si="1630"/>
        <v>0</v>
      </c>
      <c r="AJ976" s="54">
        <f t="shared" si="1631"/>
        <v>0</v>
      </c>
      <c r="AK976" s="54">
        <f t="shared" si="1632"/>
        <v>0</v>
      </c>
      <c r="AL976" s="54">
        <f t="shared" si="1633"/>
        <v>0</v>
      </c>
      <c r="AM976" s="54">
        <f t="shared" si="1634"/>
        <v>0</v>
      </c>
      <c r="AN976" s="54">
        <f t="shared" si="1635"/>
        <v>0</v>
      </c>
      <c r="AO976" s="54">
        <f t="shared" si="1636"/>
        <v>0</v>
      </c>
      <c r="AP976" s="54">
        <f t="shared" si="1637"/>
        <v>0</v>
      </c>
      <c r="AQ976" s="54" t="e">
        <f t="shared" si="1638"/>
        <v>#DIV/0!</v>
      </c>
      <c r="AR976" s="58">
        <f t="shared" si="1639"/>
        <v>0</v>
      </c>
      <c r="AS976" s="1">
        <f t="shared" si="1640"/>
        <v>0</v>
      </c>
      <c r="AT976" s="1">
        <f t="shared" si="1641"/>
        <v>0</v>
      </c>
      <c r="AU976" s="1">
        <f t="shared" si="1642"/>
        <v>0</v>
      </c>
      <c r="AV976" s="1">
        <f t="shared" si="1643"/>
        <v>0</v>
      </c>
      <c r="AW976" s="1">
        <f t="shared" si="1644"/>
        <v>0</v>
      </c>
      <c r="AX976" s="1">
        <f t="shared" si="1645"/>
        <v>0</v>
      </c>
      <c r="AY976" s="1" t="str">
        <f t="shared" si="1575"/>
        <v/>
      </c>
      <c r="AZ976" s="1" t="b">
        <f t="shared" si="1576"/>
        <v>1</v>
      </c>
      <c r="BA976" s="1" t="str">
        <f t="shared" si="1577"/>
        <v/>
      </c>
      <c r="BB976" s="1" t="str">
        <f t="shared" si="1578"/>
        <v/>
      </c>
    </row>
    <row r="977" spans="1:54">
      <c r="A977" s="178"/>
      <c r="B977" s="55">
        <v>22</v>
      </c>
      <c r="C977" s="55">
        <v>4</v>
      </c>
      <c r="D977" s="54" t="e">
        <f>VLOOKUP((B977*10)+3,'Llistat de jugadors'!$AA$3:$AQ$322,17,0)</f>
        <v>#N/A</v>
      </c>
      <c r="E977" s="13"/>
      <c r="F977" s="13"/>
      <c r="G977" s="13"/>
      <c r="H977" s="55">
        <f t="shared" si="1614"/>
        <v>0</v>
      </c>
      <c r="I977" s="54">
        <f t="shared" si="1615"/>
        <v>0</v>
      </c>
      <c r="J977" s="54">
        <f t="shared" si="1616"/>
        <v>0</v>
      </c>
      <c r="K977" s="54">
        <f t="shared" si="1617"/>
        <v>0</v>
      </c>
      <c r="L977" s="54">
        <f t="shared" si="1618"/>
        <v>0</v>
      </c>
      <c r="M977" s="54">
        <f t="shared" si="1619"/>
        <v>0</v>
      </c>
      <c r="N977" s="54">
        <f t="shared" si="1620"/>
        <v>0</v>
      </c>
      <c r="O977" s="54">
        <f t="shared" si="1621"/>
        <v>0</v>
      </c>
      <c r="P977" s="55">
        <v>22</v>
      </c>
      <c r="Q977" s="54" t="e">
        <f t="shared" si="1622"/>
        <v>#N/A</v>
      </c>
      <c r="R977" s="12"/>
      <c r="S977" s="12"/>
      <c r="T977" s="12"/>
      <c r="U977" s="54">
        <f t="shared" si="1623"/>
        <v>0</v>
      </c>
      <c r="V977" s="54">
        <f t="shared" si="1579"/>
        <v>0</v>
      </c>
      <c r="W977" s="54">
        <f t="shared" si="1646"/>
        <v>0</v>
      </c>
      <c r="X977" s="54">
        <f t="shared" si="1647"/>
        <v>0</v>
      </c>
      <c r="Y977" s="54">
        <f t="shared" si="1624"/>
        <v>0</v>
      </c>
      <c r="Z977" s="54">
        <f t="shared" si="1625"/>
        <v>0</v>
      </c>
      <c r="AA977" s="54">
        <f t="shared" si="1626"/>
        <v>0</v>
      </c>
      <c r="AB977" s="54">
        <f t="shared" si="1627"/>
        <v>0</v>
      </c>
      <c r="AC977" s="55">
        <v>22</v>
      </c>
      <c r="AD977" s="54" t="e">
        <f t="shared" si="1628"/>
        <v>#N/A</v>
      </c>
      <c r="AE977" s="12"/>
      <c r="AF977" s="12"/>
      <c r="AG977" s="12"/>
      <c r="AH977" s="54">
        <f t="shared" si="1629"/>
        <v>0</v>
      </c>
      <c r="AI977" s="54">
        <f t="shared" si="1630"/>
        <v>0</v>
      </c>
      <c r="AJ977" s="54">
        <f t="shared" si="1631"/>
        <v>0</v>
      </c>
      <c r="AK977" s="54">
        <f t="shared" si="1632"/>
        <v>0</v>
      </c>
      <c r="AL977" s="54">
        <f t="shared" si="1633"/>
        <v>0</v>
      </c>
      <c r="AM977" s="54">
        <f t="shared" si="1634"/>
        <v>0</v>
      </c>
      <c r="AN977" s="54">
        <f t="shared" si="1635"/>
        <v>0</v>
      </c>
      <c r="AO977" s="54">
        <f t="shared" si="1636"/>
        <v>0</v>
      </c>
      <c r="AP977" s="54">
        <f t="shared" si="1637"/>
        <v>0</v>
      </c>
      <c r="AQ977" s="54" t="e">
        <f t="shared" si="1638"/>
        <v>#DIV/0!</v>
      </c>
      <c r="AR977" s="58">
        <f t="shared" si="1639"/>
        <v>0</v>
      </c>
      <c r="AS977" s="1">
        <f t="shared" si="1640"/>
        <v>0</v>
      </c>
      <c r="AT977" s="1">
        <f t="shared" si="1641"/>
        <v>0</v>
      </c>
      <c r="AU977" s="1">
        <f t="shared" si="1642"/>
        <v>0</v>
      </c>
      <c r="AV977" s="1">
        <f t="shared" si="1643"/>
        <v>0</v>
      </c>
      <c r="AW977" s="1">
        <f t="shared" si="1644"/>
        <v>0</v>
      </c>
      <c r="AX977" s="1">
        <f t="shared" si="1645"/>
        <v>0</v>
      </c>
      <c r="AY977" s="1" t="str">
        <f t="shared" si="1575"/>
        <v/>
      </c>
      <c r="AZ977" s="1" t="b">
        <f t="shared" si="1576"/>
        <v>1</v>
      </c>
      <c r="BA977" s="1" t="str">
        <f t="shared" si="1577"/>
        <v/>
      </c>
      <c r="BB977" s="1" t="str">
        <f t="shared" si="1578"/>
        <v/>
      </c>
    </row>
    <row r="978" spans="1:54">
      <c r="A978" s="178"/>
      <c r="B978" s="55">
        <v>23</v>
      </c>
      <c r="C978" s="55">
        <v>5</v>
      </c>
      <c r="D978" s="54" t="e">
        <f>VLOOKUP((B978*10)+3,'Llistat de jugadors'!$AA$3:$AQ$322,17,0)</f>
        <v>#N/A</v>
      </c>
      <c r="E978" s="13"/>
      <c r="F978" s="13"/>
      <c r="G978" s="13"/>
      <c r="H978" s="55">
        <f t="shared" si="1614"/>
        <v>0</v>
      </c>
      <c r="I978" s="54">
        <f t="shared" si="1615"/>
        <v>0</v>
      </c>
      <c r="J978" s="54">
        <f t="shared" si="1616"/>
        <v>0</v>
      </c>
      <c r="K978" s="54">
        <f t="shared" si="1617"/>
        <v>0</v>
      </c>
      <c r="L978" s="54">
        <f t="shared" si="1618"/>
        <v>0</v>
      </c>
      <c r="M978" s="54">
        <f t="shared" si="1619"/>
        <v>0</v>
      </c>
      <c r="N978" s="54">
        <f t="shared" si="1620"/>
        <v>0</v>
      </c>
      <c r="O978" s="54">
        <f t="shared" si="1621"/>
        <v>0</v>
      </c>
      <c r="P978" s="55">
        <v>23</v>
      </c>
      <c r="Q978" s="54" t="e">
        <f t="shared" si="1622"/>
        <v>#N/A</v>
      </c>
      <c r="R978" s="12"/>
      <c r="S978" s="12"/>
      <c r="T978" s="12"/>
      <c r="U978" s="54">
        <f t="shared" si="1623"/>
        <v>0</v>
      </c>
      <c r="V978" s="54">
        <f t="shared" si="1579"/>
        <v>0</v>
      </c>
      <c r="W978" s="54">
        <f t="shared" si="1646"/>
        <v>0</v>
      </c>
      <c r="X978" s="54">
        <f t="shared" si="1647"/>
        <v>0</v>
      </c>
      <c r="Y978" s="54">
        <f t="shared" si="1624"/>
        <v>0</v>
      </c>
      <c r="Z978" s="54">
        <f t="shared" si="1625"/>
        <v>0</v>
      </c>
      <c r="AA978" s="54">
        <f t="shared" si="1626"/>
        <v>0</v>
      </c>
      <c r="AB978" s="54">
        <f t="shared" si="1627"/>
        <v>0</v>
      </c>
      <c r="AC978" s="55">
        <v>23</v>
      </c>
      <c r="AD978" s="54" t="e">
        <f t="shared" si="1628"/>
        <v>#N/A</v>
      </c>
      <c r="AE978" s="12"/>
      <c r="AF978" s="12"/>
      <c r="AG978" s="12"/>
      <c r="AH978" s="54">
        <f t="shared" si="1629"/>
        <v>0</v>
      </c>
      <c r="AI978" s="54">
        <f t="shared" si="1630"/>
        <v>0</v>
      </c>
      <c r="AJ978" s="54">
        <f t="shared" si="1631"/>
        <v>0</v>
      </c>
      <c r="AK978" s="54">
        <f t="shared" si="1632"/>
        <v>0</v>
      </c>
      <c r="AL978" s="54">
        <f t="shared" si="1633"/>
        <v>0</v>
      </c>
      <c r="AM978" s="54">
        <f t="shared" si="1634"/>
        <v>0</v>
      </c>
      <c r="AN978" s="54">
        <f t="shared" si="1635"/>
        <v>0</v>
      </c>
      <c r="AO978" s="54">
        <f t="shared" si="1636"/>
        <v>0</v>
      </c>
      <c r="AP978" s="54">
        <f t="shared" si="1637"/>
        <v>0</v>
      </c>
      <c r="AQ978" s="54" t="e">
        <f t="shared" si="1638"/>
        <v>#DIV/0!</v>
      </c>
      <c r="AR978" s="58">
        <f t="shared" si="1639"/>
        <v>0</v>
      </c>
      <c r="AS978" s="1">
        <f t="shared" si="1640"/>
        <v>0</v>
      </c>
      <c r="AT978" s="1">
        <f t="shared" si="1641"/>
        <v>0</v>
      </c>
      <c r="AU978" s="1">
        <f t="shared" si="1642"/>
        <v>0</v>
      </c>
      <c r="AV978" s="1">
        <f t="shared" si="1643"/>
        <v>0</v>
      </c>
      <c r="AW978" s="1">
        <f t="shared" si="1644"/>
        <v>0</v>
      </c>
      <c r="AX978" s="1">
        <f t="shared" si="1645"/>
        <v>0</v>
      </c>
      <c r="AY978" s="1" t="str">
        <f t="shared" si="1575"/>
        <v/>
      </c>
      <c r="AZ978" s="1" t="b">
        <f t="shared" si="1576"/>
        <v>1</v>
      </c>
      <c r="BA978" s="1" t="str">
        <f t="shared" si="1577"/>
        <v/>
      </c>
      <c r="BB978" s="1" t="str">
        <f t="shared" si="1578"/>
        <v/>
      </c>
    </row>
    <row r="979" spans="1:54">
      <c r="A979" s="178"/>
      <c r="B979" s="55">
        <v>24</v>
      </c>
      <c r="C979" s="55">
        <v>6</v>
      </c>
      <c r="D979" s="54" t="e">
        <f>VLOOKUP((B979*10)+3,'Llistat de jugadors'!$AA$3:$AQ$322,17,0)</f>
        <v>#N/A</v>
      </c>
      <c r="E979" s="13"/>
      <c r="F979" s="13"/>
      <c r="G979" s="13"/>
      <c r="H979" s="55">
        <f t="shared" si="1614"/>
        <v>0</v>
      </c>
      <c r="I979" s="54">
        <f t="shared" si="1615"/>
        <v>0</v>
      </c>
      <c r="J979" s="54">
        <f t="shared" si="1616"/>
        <v>0</v>
      </c>
      <c r="K979" s="54">
        <f t="shared" si="1617"/>
        <v>0</v>
      </c>
      <c r="L979" s="54">
        <f t="shared" si="1618"/>
        <v>0</v>
      </c>
      <c r="M979" s="54">
        <f t="shared" si="1619"/>
        <v>0</v>
      </c>
      <c r="N979" s="54">
        <f t="shared" si="1620"/>
        <v>0</v>
      </c>
      <c r="O979" s="54">
        <f t="shared" si="1621"/>
        <v>0</v>
      </c>
      <c r="P979" s="55">
        <v>24</v>
      </c>
      <c r="Q979" s="54" t="e">
        <f t="shared" si="1622"/>
        <v>#N/A</v>
      </c>
      <c r="R979" s="12"/>
      <c r="S979" s="12"/>
      <c r="T979" s="12"/>
      <c r="U979" s="54">
        <f t="shared" si="1623"/>
        <v>0</v>
      </c>
      <c r="V979" s="54">
        <f t="shared" si="1579"/>
        <v>0</v>
      </c>
      <c r="W979" s="54">
        <f t="shared" si="1646"/>
        <v>0</v>
      </c>
      <c r="X979" s="54">
        <f t="shared" si="1647"/>
        <v>0</v>
      </c>
      <c r="Y979" s="54">
        <f t="shared" si="1624"/>
        <v>0</v>
      </c>
      <c r="Z979" s="54">
        <f t="shared" si="1625"/>
        <v>0</v>
      </c>
      <c r="AA979" s="54">
        <f t="shared" si="1626"/>
        <v>0</v>
      </c>
      <c r="AB979" s="54">
        <f t="shared" si="1627"/>
        <v>0</v>
      </c>
      <c r="AC979" s="55">
        <v>24</v>
      </c>
      <c r="AD979" s="54" t="e">
        <f t="shared" si="1628"/>
        <v>#N/A</v>
      </c>
      <c r="AE979" s="12"/>
      <c r="AF979" s="12"/>
      <c r="AG979" s="12"/>
      <c r="AH979" s="54">
        <f t="shared" si="1629"/>
        <v>0</v>
      </c>
      <c r="AI979" s="54">
        <f t="shared" si="1630"/>
        <v>0</v>
      </c>
      <c r="AJ979" s="54">
        <f t="shared" si="1631"/>
        <v>0</v>
      </c>
      <c r="AK979" s="54">
        <f t="shared" si="1632"/>
        <v>0</v>
      </c>
      <c r="AL979" s="54">
        <f t="shared" si="1633"/>
        <v>0</v>
      </c>
      <c r="AM979" s="54">
        <f t="shared" si="1634"/>
        <v>0</v>
      </c>
      <c r="AN979" s="54">
        <f t="shared" si="1635"/>
        <v>0</v>
      </c>
      <c r="AO979" s="54">
        <f t="shared" si="1636"/>
        <v>0</v>
      </c>
      <c r="AP979" s="54">
        <f t="shared" si="1637"/>
        <v>0</v>
      </c>
      <c r="AQ979" s="54" t="e">
        <f t="shared" si="1638"/>
        <v>#DIV/0!</v>
      </c>
      <c r="AR979" s="58">
        <f t="shared" si="1639"/>
        <v>0</v>
      </c>
      <c r="AS979" s="1">
        <f t="shared" si="1640"/>
        <v>0</v>
      </c>
      <c r="AT979" s="1">
        <f t="shared" si="1641"/>
        <v>0</v>
      </c>
      <c r="AU979" s="1">
        <f t="shared" si="1642"/>
        <v>0</v>
      </c>
      <c r="AV979" s="1">
        <f t="shared" si="1643"/>
        <v>0</v>
      </c>
      <c r="AW979" s="1">
        <f t="shared" si="1644"/>
        <v>0</v>
      </c>
      <c r="AX979" s="1">
        <f t="shared" si="1645"/>
        <v>0</v>
      </c>
      <c r="AY979" s="1" t="str">
        <f t="shared" si="1575"/>
        <v/>
      </c>
      <c r="AZ979" s="1" t="b">
        <f t="shared" si="1576"/>
        <v>1</v>
      </c>
      <c r="BA979" s="1" t="str">
        <f t="shared" si="1577"/>
        <v/>
      </c>
      <c r="BB979" s="1" t="str">
        <f t="shared" si="1578"/>
        <v/>
      </c>
    </row>
    <row r="980" spans="1:54">
      <c r="A980" s="178"/>
      <c r="B980" s="55">
        <v>25</v>
      </c>
      <c r="C980" s="55">
        <v>7</v>
      </c>
      <c r="D980" s="54" t="e">
        <f>VLOOKUP((B980*10)+3,'Llistat de jugadors'!$AA$3:$AQ$322,17,0)</f>
        <v>#N/A</v>
      </c>
      <c r="E980" s="13"/>
      <c r="F980" s="13"/>
      <c r="G980" s="13"/>
      <c r="H980" s="55">
        <f t="shared" si="1614"/>
        <v>0</v>
      </c>
      <c r="I980" s="54">
        <f t="shared" si="1615"/>
        <v>0</v>
      </c>
      <c r="J980" s="54">
        <f t="shared" si="1616"/>
        <v>0</v>
      </c>
      <c r="K980" s="54">
        <f t="shared" si="1617"/>
        <v>0</v>
      </c>
      <c r="L980" s="54">
        <f t="shared" si="1618"/>
        <v>0</v>
      </c>
      <c r="M980" s="54">
        <f t="shared" si="1619"/>
        <v>0</v>
      </c>
      <c r="N980" s="54">
        <f t="shared" si="1620"/>
        <v>0</v>
      </c>
      <c r="O980" s="54">
        <f t="shared" si="1621"/>
        <v>0</v>
      </c>
      <c r="P980" s="55">
        <v>25</v>
      </c>
      <c r="Q980" s="54" t="e">
        <f t="shared" si="1622"/>
        <v>#N/A</v>
      </c>
      <c r="R980" s="12"/>
      <c r="S980" s="12"/>
      <c r="T980" s="12"/>
      <c r="U980" s="54">
        <f t="shared" si="1623"/>
        <v>0</v>
      </c>
      <c r="V980" s="54">
        <f t="shared" si="1579"/>
        <v>0</v>
      </c>
      <c r="W980" s="54">
        <f t="shared" si="1646"/>
        <v>0</v>
      </c>
      <c r="X980" s="54">
        <f t="shared" si="1647"/>
        <v>0</v>
      </c>
      <c r="Y980" s="54">
        <f t="shared" si="1624"/>
        <v>0</v>
      </c>
      <c r="Z980" s="54">
        <f t="shared" si="1625"/>
        <v>0</v>
      </c>
      <c r="AA980" s="54">
        <f t="shared" si="1626"/>
        <v>0</v>
      </c>
      <c r="AB980" s="54">
        <f t="shared" si="1627"/>
        <v>0</v>
      </c>
      <c r="AC980" s="55">
        <v>25</v>
      </c>
      <c r="AD980" s="54" t="e">
        <f t="shared" si="1628"/>
        <v>#N/A</v>
      </c>
      <c r="AE980" s="12"/>
      <c r="AF980" s="12"/>
      <c r="AG980" s="12"/>
      <c r="AH980" s="54">
        <f t="shared" si="1629"/>
        <v>0</v>
      </c>
      <c r="AI980" s="54">
        <f t="shared" si="1630"/>
        <v>0</v>
      </c>
      <c r="AJ980" s="54">
        <f t="shared" si="1631"/>
        <v>0</v>
      </c>
      <c r="AK980" s="54">
        <f t="shared" si="1632"/>
        <v>0</v>
      </c>
      <c r="AL980" s="54">
        <f t="shared" si="1633"/>
        <v>0</v>
      </c>
      <c r="AM980" s="54">
        <f t="shared" si="1634"/>
        <v>0</v>
      </c>
      <c r="AN980" s="54">
        <f t="shared" si="1635"/>
        <v>0</v>
      </c>
      <c r="AO980" s="54">
        <f t="shared" si="1636"/>
        <v>0</v>
      </c>
      <c r="AP980" s="54">
        <f t="shared" si="1637"/>
        <v>0</v>
      </c>
      <c r="AQ980" s="54" t="e">
        <f t="shared" si="1638"/>
        <v>#DIV/0!</v>
      </c>
      <c r="AR980" s="58">
        <f t="shared" si="1639"/>
        <v>0</v>
      </c>
      <c r="AS980" s="1">
        <f t="shared" si="1640"/>
        <v>0</v>
      </c>
      <c r="AT980" s="1">
        <f t="shared" si="1641"/>
        <v>0</v>
      </c>
      <c r="AU980" s="1">
        <f t="shared" si="1642"/>
        <v>0</v>
      </c>
      <c r="AV980" s="1">
        <f t="shared" si="1643"/>
        <v>0</v>
      </c>
      <c r="AW980" s="1">
        <f t="shared" si="1644"/>
        <v>0</v>
      </c>
      <c r="AX980" s="1">
        <f t="shared" si="1645"/>
        <v>0</v>
      </c>
      <c r="AY980" s="1" t="str">
        <f t="shared" si="1575"/>
        <v/>
      </c>
      <c r="AZ980" s="1" t="b">
        <f t="shared" si="1576"/>
        <v>1</v>
      </c>
      <c r="BA980" s="1" t="str">
        <f t="shared" si="1577"/>
        <v/>
      </c>
      <c r="BB980" s="1" t="str">
        <f t="shared" si="1578"/>
        <v/>
      </c>
    </row>
    <row r="981" spans="1:54">
      <c r="A981" s="178"/>
      <c r="B981" s="55">
        <v>26</v>
      </c>
      <c r="C981" s="55">
        <v>8</v>
      </c>
      <c r="D981" s="54" t="e">
        <f>VLOOKUP((B981*10)+3,'Llistat de jugadors'!$AA$3:$AQ$322,17,0)</f>
        <v>#N/A</v>
      </c>
      <c r="E981" s="13"/>
      <c r="F981" s="13"/>
      <c r="G981" s="13"/>
      <c r="H981" s="55">
        <f t="shared" si="1614"/>
        <v>0</v>
      </c>
      <c r="I981" s="54">
        <f t="shared" si="1615"/>
        <v>0</v>
      </c>
      <c r="J981" s="54">
        <f t="shared" si="1616"/>
        <v>0</v>
      </c>
      <c r="K981" s="54">
        <f t="shared" si="1617"/>
        <v>0</v>
      </c>
      <c r="L981" s="54">
        <f t="shared" si="1618"/>
        <v>0</v>
      </c>
      <c r="M981" s="54">
        <f t="shared" si="1619"/>
        <v>0</v>
      </c>
      <c r="N981" s="54">
        <f t="shared" si="1620"/>
        <v>0</v>
      </c>
      <c r="O981" s="54">
        <f t="shared" si="1621"/>
        <v>0</v>
      </c>
      <c r="P981" s="55">
        <v>26</v>
      </c>
      <c r="Q981" s="54" t="e">
        <f t="shared" si="1622"/>
        <v>#N/A</v>
      </c>
      <c r="R981" s="12"/>
      <c r="S981" s="12"/>
      <c r="T981" s="12"/>
      <c r="U981" s="54">
        <f t="shared" si="1623"/>
        <v>0</v>
      </c>
      <c r="V981" s="54">
        <f t="shared" si="1579"/>
        <v>0</v>
      </c>
      <c r="W981" s="54">
        <f t="shared" si="1646"/>
        <v>0</v>
      </c>
      <c r="X981" s="54">
        <f t="shared" si="1647"/>
        <v>0</v>
      </c>
      <c r="Y981" s="54">
        <f t="shared" si="1624"/>
        <v>0</v>
      </c>
      <c r="Z981" s="54">
        <f t="shared" si="1625"/>
        <v>0</v>
      </c>
      <c r="AA981" s="54">
        <f t="shared" si="1626"/>
        <v>0</v>
      </c>
      <c r="AB981" s="54">
        <f t="shared" si="1627"/>
        <v>0</v>
      </c>
      <c r="AC981" s="55">
        <v>26</v>
      </c>
      <c r="AD981" s="54" t="e">
        <f t="shared" si="1628"/>
        <v>#N/A</v>
      </c>
      <c r="AE981" s="12"/>
      <c r="AF981" s="12"/>
      <c r="AG981" s="12"/>
      <c r="AH981" s="54">
        <f t="shared" si="1629"/>
        <v>0</v>
      </c>
      <c r="AI981" s="54">
        <f t="shared" si="1630"/>
        <v>0</v>
      </c>
      <c r="AJ981" s="54">
        <f t="shared" si="1631"/>
        <v>0</v>
      </c>
      <c r="AK981" s="54">
        <f t="shared" si="1632"/>
        <v>0</v>
      </c>
      <c r="AL981" s="54">
        <f t="shared" si="1633"/>
        <v>0</v>
      </c>
      <c r="AM981" s="54">
        <f t="shared" si="1634"/>
        <v>0</v>
      </c>
      <c r="AN981" s="54">
        <f t="shared" si="1635"/>
        <v>0</v>
      </c>
      <c r="AO981" s="54">
        <f t="shared" si="1636"/>
        <v>0</v>
      </c>
      <c r="AP981" s="54">
        <f t="shared" si="1637"/>
        <v>0</v>
      </c>
      <c r="AQ981" s="54" t="e">
        <f t="shared" si="1638"/>
        <v>#DIV/0!</v>
      </c>
      <c r="AR981" s="58">
        <f t="shared" si="1639"/>
        <v>0</v>
      </c>
      <c r="AS981" s="1">
        <f t="shared" si="1640"/>
        <v>0</v>
      </c>
      <c r="AT981" s="1">
        <f t="shared" si="1641"/>
        <v>0</v>
      </c>
      <c r="AU981" s="1">
        <f t="shared" si="1642"/>
        <v>0</v>
      </c>
      <c r="AV981" s="1">
        <f t="shared" si="1643"/>
        <v>0</v>
      </c>
      <c r="AW981" s="1">
        <f t="shared" si="1644"/>
        <v>0</v>
      </c>
      <c r="AX981" s="1">
        <f t="shared" si="1645"/>
        <v>0</v>
      </c>
      <c r="AY981" s="1" t="str">
        <f t="shared" si="1575"/>
        <v/>
      </c>
      <c r="AZ981" s="1" t="b">
        <f t="shared" si="1576"/>
        <v>1</v>
      </c>
      <c r="BA981" s="1" t="str">
        <f t="shared" si="1577"/>
        <v/>
      </c>
      <c r="BB981" s="1" t="str">
        <f t="shared" si="1578"/>
        <v/>
      </c>
    </row>
    <row r="982" spans="1:54" ht="12.75" customHeight="1">
      <c r="A982" s="178"/>
      <c r="B982" s="55">
        <v>27</v>
      </c>
      <c r="C982" s="55">
        <v>9</v>
      </c>
      <c r="D982" s="54" t="e">
        <f>VLOOKUP((B982*10)+3,'Llistat de jugadors'!$AA$3:$AQ$322,17,0)</f>
        <v>#N/A</v>
      </c>
      <c r="E982" s="13"/>
      <c r="F982" s="13"/>
      <c r="G982" s="13"/>
      <c r="H982" s="55">
        <f t="shared" si="1614"/>
        <v>0</v>
      </c>
      <c r="I982" s="54">
        <f t="shared" si="1615"/>
        <v>0</v>
      </c>
      <c r="J982" s="54">
        <f t="shared" si="1616"/>
        <v>0</v>
      </c>
      <c r="K982" s="54">
        <f t="shared" si="1617"/>
        <v>0</v>
      </c>
      <c r="L982" s="54">
        <f t="shared" si="1618"/>
        <v>0</v>
      </c>
      <c r="M982" s="54">
        <f t="shared" si="1619"/>
        <v>0</v>
      </c>
      <c r="N982" s="54">
        <f t="shared" si="1620"/>
        <v>0</v>
      </c>
      <c r="O982" s="54">
        <f t="shared" si="1621"/>
        <v>0</v>
      </c>
      <c r="P982" s="55">
        <v>27</v>
      </c>
      <c r="Q982" s="54" t="e">
        <f t="shared" si="1622"/>
        <v>#N/A</v>
      </c>
      <c r="R982" s="12"/>
      <c r="S982" s="12"/>
      <c r="T982" s="12"/>
      <c r="U982" s="54">
        <f t="shared" si="1623"/>
        <v>0</v>
      </c>
      <c r="V982" s="54">
        <f t="shared" si="1579"/>
        <v>0</v>
      </c>
      <c r="W982" s="54">
        <f t="shared" si="1646"/>
        <v>0</v>
      </c>
      <c r="X982" s="54">
        <f t="shared" si="1647"/>
        <v>0</v>
      </c>
      <c r="Y982" s="54">
        <f t="shared" si="1624"/>
        <v>0</v>
      </c>
      <c r="Z982" s="54">
        <f t="shared" si="1625"/>
        <v>0</v>
      </c>
      <c r="AA982" s="54">
        <f t="shared" si="1626"/>
        <v>0</v>
      </c>
      <c r="AB982" s="54">
        <f t="shared" si="1627"/>
        <v>0</v>
      </c>
      <c r="AC982" s="55">
        <v>27</v>
      </c>
      <c r="AD982" s="54" t="e">
        <f t="shared" si="1628"/>
        <v>#N/A</v>
      </c>
      <c r="AE982" s="12"/>
      <c r="AF982" s="12"/>
      <c r="AG982" s="12"/>
      <c r="AH982" s="54">
        <f t="shared" si="1629"/>
        <v>0</v>
      </c>
      <c r="AI982" s="54">
        <f t="shared" si="1630"/>
        <v>0</v>
      </c>
      <c r="AJ982" s="54">
        <f t="shared" si="1631"/>
        <v>0</v>
      </c>
      <c r="AK982" s="54">
        <f t="shared" si="1632"/>
        <v>0</v>
      </c>
      <c r="AL982" s="54">
        <f t="shared" si="1633"/>
        <v>0</v>
      </c>
      <c r="AM982" s="54">
        <f t="shared" si="1634"/>
        <v>0</v>
      </c>
      <c r="AN982" s="54">
        <f t="shared" si="1635"/>
        <v>0</v>
      </c>
      <c r="AO982" s="54">
        <f t="shared" si="1636"/>
        <v>0</v>
      </c>
      <c r="AP982" s="54">
        <f t="shared" si="1637"/>
        <v>0</v>
      </c>
      <c r="AQ982" s="54" t="e">
        <f t="shared" si="1638"/>
        <v>#DIV/0!</v>
      </c>
      <c r="AR982" s="58">
        <f t="shared" si="1639"/>
        <v>0</v>
      </c>
      <c r="AS982" s="1">
        <f t="shared" si="1640"/>
        <v>0</v>
      </c>
      <c r="AT982" s="1">
        <f t="shared" si="1641"/>
        <v>0</v>
      </c>
      <c r="AU982" s="1">
        <f t="shared" si="1642"/>
        <v>0</v>
      </c>
      <c r="AV982" s="1">
        <f t="shared" si="1643"/>
        <v>0</v>
      </c>
      <c r="AW982" s="1">
        <f t="shared" si="1644"/>
        <v>0</v>
      </c>
      <c r="AX982" s="1">
        <f t="shared" si="1645"/>
        <v>0</v>
      </c>
      <c r="AY982" s="1" t="str">
        <f t="shared" si="1575"/>
        <v/>
      </c>
      <c r="AZ982" s="1" t="b">
        <f t="shared" si="1576"/>
        <v>1</v>
      </c>
      <c r="BA982" s="1" t="str">
        <f t="shared" si="1577"/>
        <v/>
      </c>
      <c r="BB982" s="1" t="str">
        <f t="shared" si="1578"/>
        <v/>
      </c>
    </row>
    <row r="983" spans="1:54" ht="12.75" customHeight="1">
      <c r="A983" s="178"/>
      <c r="B983" s="55">
        <v>28</v>
      </c>
      <c r="C983" s="55">
        <v>10</v>
      </c>
      <c r="D983" s="54" t="e">
        <f>VLOOKUP((B983*10)+3,'Llistat de jugadors'!$AA$3:$AQ$322,17,0)</f>
        <v>#N/A</v>
      </c>
      <c r="E983" s="13"/>
      <c r="F983" s="13"/>
      <c r="G983" s="13"/>
      <c r="H983" s="55">
        <f t="shared" si="1614"/>
        <v>0</v>
      </c>
      <c r="I983" s="54">
        <f t="shared" si="1615"/>
        <v>0</v>
      </c>
      <c r="J983" s="54">
        <f t="shared" si="1616"/>
        <v>0</v>
      </c>
      <c r="K983" s="54">
        <f t="shared" si="1617"/>
        <v>0</v>
      </c>
      <c r="L983" s="54">
        <f t="shared" si="1618"/>
        <v>0</v>
      </c>
      <c r="M983" s="54">
        <f t="shared" si="1619"/>
        <v>0</v>
      </c>
      <c r="N983" s="54">
        <f t="shared" si="1620"/>
        <v>0</v>
      </c>
      <c r="O983" s="54">
        <f t="shared" si="1621"/>
        <v>0</v>
      </c>
      <c r="P983" s="55">
        <v>28</v>
      </c>
      <c r="Q983" s="54" t="e">
        <f t="shared" si="1622"/>
        <v>#N/A</v>
      </c>
      <c r="R983" s="12"/>
      <c r="S983" s="12"/>
      <c r="T983" s="12"/>
      <c r="U983" s="54">
        <f t="shared" si="1623"/>
        <v>0</v>
      </c>
      <c r="V983" s="54">
        <f t="shared" si="1579"/>
        <v>0</v>
      </c>
      <c r="W983" s="54">
        <f t="shared" si="1646"/>
        <v>0</v>
      </c>
      <c r="X983" s="54">
        <f t="shared" si="1647"/>
        <v>0</v>
      </c>
      <c r="Y983" s="54">
        <f t="shared" si="1624"/>
        <v>0</v>
      </c>
      <c r="Z983" s="54">
        <f t="shared" si="1625"/>
        <v>0</v>
      </c>
      <c r="AA983" s="54">
        <f t="shared" si="1626"/>
        <v>0</v>
      </c>
      <c r="AB983" s="54">
        <f t="shared" si="1627"/>
        <v>0</v>
      </c>
      <c r="AC983" s="55">
        <v>28</v>
      </c>
      <c r="AD983" s="54" t="e">
        <f t="shared" si="1628"/>
        <v>#N/A</v>
      </c>
      <c r="AE983" s="12"/>
      <c r="AF983" s="12"/>
      <c r="AG983" s="12"/>
      <c r="AH983" s="54">
        <f t="shared" si="1629"/>
        <v>0</v>
      </c>
      <c r="AI983" s="54">
        <f t="shared" si="1630"/>
        <v>0</v>
      </c>
      <c r="AJ983" s="54">
        <f t="shared" si="1631"/>
        <v>0</v>
      </c>
      <c r="AK983" s="54">
        <f t="shared" si="1632"/>
        <v>0</v>
      </c>
      <c r="AL983" s="54">
        <f t="shared" si="1633"/>
        <v>0</v>
      </c>
      <c r="AM983" s="54">
        <f t="shared" si="1634"/>
        <v>0</v>
      </c>
      <c r="AN983" s="54">
        <f t="shared" si="1635"/>
        <v>0</v>
      </c>
      <c r="AO983" s="54">
        <f t="shared" si="1636"/>
        <v>0</v>
      </c>
      <c r="AP983" s="54">
        <f t="shared" si="1637"/>
        <v>0</v>
      </c>
      <c r="AQ983" s="54" t="e">
        <f t="shared" si="1638"/>
        <v>#DIV/0!</v>
      </c>
      <c r="AR983" s="58">
        <f t="shared" si="1639"/>
        <v>0</v>
      </c>
      <c r="AS983" s="1">
        <f t="shared" si="1640"/>
        <v>0</v>
      </c>
      <c r="AT983" s="1">
        <f t="shared" si="1641"/>
        <v>0</v>
      </c>
      <c r="AU983" s="1">
        <f t="shared" si="1642"/>
        <v>0</v>
      </c>
      <c r="AV983" s="1">
        <f t="shared" si="1643"/>
        <v>0</v>
      </c>
      <c r="AW983" s="1">
        <f t="shared" si="1644"/>
        <v>0</v>
      </c>
      <c r="AX983" s="1">
        <f t="shared" si="1645"/>
        <v>0</v>
      </c>
      <c r="AY983" s="1" t="str">
        <f t="shared" si="1575"/>
        <v/>
      </c>
      <c r="AZ983" s="1" t="b">
        <f t="shared" si="1576"/>
        <v>1</v>
      </c>
      <c r="BA983" s="1" t="str">
        <f t="shared" si="1577"/>
        <v/>
      </c>
      <c r="BB983" s="1" t="str">
        <f t="shared" si="1578"/>
        <v/>
      </c>
    </row>
    <row r="984" spans="1:54" ht="12.75" customHeight="1">
      <c r="A984" s="178"/>
      <c r="B984" s="55">
        <v>29</v>
      </c>
      <c r="C984" s="55">
        <v>11</v>
      </c>
      <c r="D984" s="54" t="e">
        <f>VLOOKUP((B984*10)+3,'Llistat de jugadors'!$AA$3:$AQ$322,17,0)</f>
        <v>#N/A</v>
      </c>
      <c r="E984" s="13"/>
      <c r="F984" s="13"/>
      <c r="G984" s="13"/>
      <c r="H984" s="55">
        <f t="shared" si="1614"/>
        <v>0</v>
      </c>
      <c r="I984" s="54">
        <f t="shared" si="1615"/>
        <v>0</v>
      </c>
      <c r="J984" s="54">
        <f t="shared" si="1616"/>
        <v>0</v>
      </c>
      <c r="K984" s="54">
        <f t="shared" si="1617"/>
        <v>0</v>
      </c>
      <c r="L984" s="54">
        <f t="shared" si="1618"/>
        <v>0</v>
      </c>
      <c r="M984" s="54">
        <f t="shared" si="1619"/>
        <v>0</v>
      </c>
      <c r="N984" s="54">
        <f t="shared" si="1620"/>
        <v>0</v>
      </c>
      <c r="O984" s="54">
        <f t="shared" si="1621"/>
        <v>0</v>
      </c>
      <c r="P984" s="55">
        <v>29</v>
      </c>
      <c r="Q984" s="54" t="e">
        <f t="shared" si="1622"/>
        <v>#N/A</v>
      </c>
      <c r="R984" s="12"/>
      <c r="S984" s="12"/>
      <c r="T984" s="12"/>
      <c r="U984" s="54">
        <f t="shared" si="1623"/>
        <v>0</v>
      </c>
      <c r="V984" s="54">
        <f t="shared" si="1579"/>
        <v>0</v>
      </c>
      <c r="W984" s="54">
        <f t="shared" si="1646"/>
        <v>0</v>
      </c>
      <c r="X984" s="54">
        <f t="shared" si="1647"/>
        <v>0</v>
      </c>
      <c r="Y984" s="54">
        <f t="shared" si="1624"/>
        <v>0</v>
      </c>
      <c r="Z984" s="54">
        <f t="shared" si="1625"/>
        <v>0</v>
      </c>
      <c r="AA984" s="54">
        <f t="shared" si="1626"/>
        <v>0</v>
      </c>
      <c r="AB984" s="54">
        <f t="shared" si="1627"/>
        <v>0</v>
      </c>
      <c r="AC984" s="55">
        <v>29</v>
      </c>
      <c r="AD984" s="54" t="e">
        <f t="shared" si="1628"/>
        <v>#N/A</v>
      </c>
      <c r="AE984" s="12"/>
      <c r="AF984" s="12"/>
      <c r="AG984" s="12"/>
      <c r="AH984" s="54">
        <f t="shared" si="1629"/>
        <v>0</v>
      </c>
      <c r="AI984" s="54">
        <f t="shared" si="1630"/>
        <v>0</v>
      </c>
      <c r="AJ984" s="54">
        <f t="shared" si="1631"/>
        <v>0</v>
      </c>
      <c r="AK984" s="54">
        <f t="shared" si="1632"/>
        <v>0</v>
      </c>
      <c r="AL984" s="54">
        <f t="shared" si="1633"/>
        <v>0</v>
      </c>
      <c r="AM984" s="54">
        <f t="shared" si="1634"/>
        <v>0</v>
      </c>
      <c r="AN984" s="54">
        <f t="shared" si="1635"/>
        <v>0</v>
      </c>
      <c r="AO984" s="54">
        <f t="shared" si="1636"/>
        <v>0</v>
      </c>
      <c r="AP984" s="54">
        <f t="shared" si="1637"/>
        <v>0</v>
      </c>
      <c r="AQ984" s="54" t="e">
        <f t="shared" si="1638"/>
        <v>#DIV/0!</v>
      </c>
      <c r="AR984" s="58">
        <f t="shared" si="1639"/>
        <v>0</v>
      </c>
      <c r="AS984" s="1">
        <f t="shared" si="1640"/>
        <v>0</v>
      </c>
      <c r="AT984" s="1">
        <f t="shared" si="1641"/>
        <v>0</v>
      </c>
      <c r="AU984" s="1">
        <f t="shared" si="1642"/>
        <v>0</v>
      </c>
      <c r="AV984" s="1">
        <f t="shared" si="1643"/>
        <v>0</v>
      </c>
      <c r="AW984" s="1">
        <f t="shared" si="1644"/>
        <v>0</v>
      </c>
      <c r="AX984" s="1">
        <f t="shared" si="1645"/>
        <v>0</v>
      </c>
      <c r="AY984" s="1" t="str">
        <f t="shared" si="1575"/>
        <v/>
      </c>
      <c r="AZ984" s="1" t="b">
        <f t="shared" si="1576"/>
        <v>1</v>
      </c>
      <c r="BA984" s="1" t="str">
        <f t="shared" si="1577"/>
        <v/>
      </c>
      <c r="BB984" s="1" t="str">
        <f t="shared" si="1578"/>
        <v/>
      </c>
    </row>
    <row r="985" spans="1:54" ht="12.75" customHeight="1">
      <c r="A985" s="178"/>
      <c r="B985" s="55">
        <v>30</v>
      </c>
      <c r="C985" s="55">
        <v>12</v>
      </c>
      <c r="D985" s="54" t="e">
        <f>VLOOKUP((B985*10)+3,'Llistat de jugadors'!$AA$3:$AQ$322,17,0)</f>
        <v>#N/A</v>
      </c>
      <c r="E985" s="13"/>
      <c r="F985" s="13"/>
      <c r="G985" s="13"/>
      <c r="H985" s="55">
        <f t="shared" si="1614"/>
        <v>0</v>
      </c>
      <c r="I985" s="54">
        <f t="shared" si="1615"/>
        <v>0</v>
      </c>
      <c r="J985" s="54">
        <f t="shared" si="1616"/>
        <v>0</v>
      </c>
      <c r="K985" s="54">
        <f t="shared" si="1617"/>
        <v>0</v>
      </c>
      <c r="L985" s="54">
        <f t="shared" si="1618"/>
        <v>0</v>
      </c>
      <c r="M985" s="54">
        <f t="shared" si="1619"/>
        <v>0</v>
      </c>
      <c r="N985" s="54">
        <f t="shared" si="1620"/>
        <v>0</v>
      </c>
      <c r="O985" s="54">
        <f t="shared" si="1621"/>
        <v>0</v>
      </c>
      <c r="P985" s="55">
        <v>30</v>
      </c>
      <c r="Q985" s="54" t="e">
        <f t="shared" si="1622"/>
        <v>#N/A</v>
      </c>
      <c r="R985" s="12"/>
      <c r="S985" s="12"/>
      <c r="T985" s="12"/>
      <c r="U985" s="54">
        <f t="shared" si="1623"/>
        <v>0</v>
      </c>
      <c r="V985" s="54">
        <f t="shared" si="1579"/>
        <v>0</v>
      </c>
      <c r="W985" s="54">
        <f t="shared" si="1646"/>
        <v>0</v>
      </c>
      <c r="X985" s="54">
        <f t="shared" si="1647"/>
        <v>0</v>
      </c>
      <c r="Y985" s="54">
        <f t="shared" si="1624"/>
        <v>0</v>
      </c>
      <c r="Z985" s="54">
        <f t="shared" si="1625"/>
        <v>0</v>
      </c>
      <c r="AA985" s="54">
        <f t="shared" si="1626"/>
        <v>0</v>
      </c>
      <c r="AB985" s="54">
        <f t="shared" si="1627"/>
        <v>0</v>
      </c>
      <c r="AC985" s="55">
        <v>30</v>
      </c>
      <c r="AD985" s="54" t="e">
        <f t="shared" si="1628"/>
        <v>#N/A</v>
      </c>
      <c r="AE985" s="12"/>
      <c r="AF985" s="12"/>
      <c r="AG985" s="12"/>
      <c r="AH985" s="54">
        <f t="shared" si="1629"/>
        <v>0</v>
      </c>
      <c r="AI985" s="54">
        <f t="shared" si="1630"/>
        <v>0</v>
      </c>
      <c r="AJ985" s="54">
        <f t="shared" si="1631"/>
        <v>0</v>
      </c>
      <c r="AK985" s="54">
        <f t="shared" si="1632"/>
        <v>0</v>
      </c>
      <c r="AL985" s="54">
        <f t="shared" si="1633"/>
        <v>0</v>
      </c>
      <c r="AM985" s="54">
        <f t="shared" si="1634"/>
        <v>0</v>
      </c>
      <c r="AN985" s="54">
        <f t="shared" si="1635"/>
        <v>0</v>
      </c>
      <c r="AO985" s="54">
        <f t="shared" si="1636"/>
        <v>0</v>
      </c>
      <c r="AP985" s="54">
        <f t="shared" si="1637"/>
        <v>0</v>
      </c>
      <c r="AQ985" s="54" t="e">
        <f t="shared" si="1638"/>
        <v>#DIV/0!</v>
      </c>
      <c r="AR985" s="58">
        <f t="shared" si="1639"/>
        <v>0</v>
      </c>
      <c r="AS985" s="1">
        <f t="shared" si="1640"/>
        <v>0</v>
      </c>
      <c r="AT985" s="1">
        <f t="shared" si="1641"/>
        <v>0</v>
      </c>
      <c r="AU985" s="1">
        <f t="shared" si="1642"/>
        <v>0</v>
      </c>
      <c r="AV985" s="1">
        <f t="shared" si="1643"/>
        <v>0</v>
      </c>
      <c r="AW985" s="1">
        <f t="shared" si="1644"/>
        <v>0</v>
      </c>
      <c r="AX985" s="1">
        <f t="shared" si="1645"/>
        <v>0</v>
      </c>
      <c r="AY985" s="1" t="str">
        <f t="shared" si="1575"/>
        <v/>
      </c>
      <c r="AZ985" s="1" t="b">
        <f t="shared" si="1576"/>
        <v>1</v>
      </c>
      <c r="BA985" s="1" t="str">
        <f t="shared" si="1577"/>
        <v/>
      </c>
      <c r="BB985" s="1" t="str">
        <f t="shared" si="1578"/>
        <v/>
      </c>
    </row>
    <row r="986" spans="1:54" ht="12.75" customHeight="1">
      <c r="A986" s="178"/>
      <c r="B986" s="55">
        <v>31</v>
      </c>
      <c r="C986" s="55">
        <v>13</v>
      </c>
      <c r="D986" s="54" t="e">
        <f>VLOOKUP((B986*10)+3,'Llistat de jugadors'!$AA$3:$AQ$322,17,0)</f>
        <v>#N/A</v>
      </c>
      <c r="E986" s="13"/>
      <c r="F986" s="13"/>
      <c r="G986" s="13"/>
      <c r="H986" s="55">
        <f t="shared" ref="H986:H995" si="1648">E986+F986+G986</f>
        <v>0</v>
      </c>
      <c r="I986" s="54">
        <f t="shared" ref="I986:I995" si="1649">COUNTIF(E986:G986,10)</f>
        <v>0</v>
      </c>
      <c r="J986" s="54">
        <f t="shared" ref="J986:J995" si="1650">COUNTIF(E986:G986,6)</f>
        <v>0</v>
      </c>
      <c r="K986" s="54">
        <f t="shared" ref="K986:K995" si="1651">COUNTIF(E986:G986,4)</f>
        <v>0</v>
      </c>
      <c r="L986" s="54">
        <f t="shared" ref="L986:L995" si="1652">COUNTIF(E986:G986,3)</f>
        <v>0</v>
      </c>
      <c r="M986" s="54">
        <f t="shared" ref="M986:M995" si="1653">COUNTIF(E986:G986,2)</f>
        <v>0</v>
      </c>
      <c r="N986" s="54">
        <f t="shared" ref="N986:N995" si="1654">COUNTIF(E986:G986,1)</f>
        <v>0</v>
      </c>
      <c r="O986" s="54">
        <f t="shared" ref="O986:O995" si="1655">COUNTIF(E986:G986,0)</f>
        <v>0</v>
      </c>
      <c r="P986" s="55">
        <v>31</v>
      </c>
      <c r="Q986" s="54" t="e">
        <f t="shared" ref="Q986:Q995" si="1656">D986</f>
        <v>#N/A</v>
      </c>
      <c r="R986" s="12"/>
      <c r="S986" s="12"/>
      <c r="T986" s="12"/>
      <c r="U986" s="54">
        <f t="shared" ref="U986:U995" si="1657">R986+S986+T986</f>
        <v>0</v>
      </c>
      <c r="V986" s="54">
        <f t="shared" ref="V986:V995" si="1658">COUNTIF(R986:T986,10)</f>
        <v>0</v>
      </c>
      <c r="W986" s="54">
        <f t="shared" ref="W986:W995" si="1659">COUNTIF(R986:T986,6)</f>
        <v>0</v>
      </c>
      <c r="X986" s="54">
        <f t="shared" ref="X986:X995" si="1660">COUNTIF(R986:T986,4)</f>
        <v>0</v>
      </c>
      <c r="Y986" s="54">
        <f t="shared" ref="Y986:Y995" si="1661">COUNTIF(R986:T986,3)</f>
        <v>0</v>
      </c>
      <c r="Z986" s="54">
        <f t="shared" ref="Z986:Z995" si="1662">COUNTIF(R986:T986,2)</f>
        <v>0</v>
      </c>
      <c r="AA986" s="54">
        <f t="shared" ref="AA986:AA995" si="1663">COUNTIF(R986:T986,1)</f>
        <v>0</v>
      </c>
      <c r="AB986" s="54">
        <f t="shared" ref="AB986:AB995" si="1664">COUNTIF(R986:T986,0)</f>
        <v>0</v>
      </c>
      <c r="AC986" s="55">
        <v>31</v>
      </c>
      <c r="AD986" s="54" t="e">
        <f t="shared" si="1628"/>
        <v>#N/A</v>
      </c>
      <c r="AE986" s="12"/>
      <c r="AF986" s="12"/>
      <c r="AG986" s="12"/>
      <c r="AH986" s="54">
        <f t="shared" ref="AH986:AH995" si="1665">AE986+AF986+AG986</f>
        <v>0</v>
      </c>
      <c r="AI986" s="54">
        <f t="shared" ref="AI986:AI995" si="1666">COUNTIF(AE986:AG986,10)</f>
        <v>0</v>
      </c>
      <c r="AJ986" s="54">
        <f t="shared" ref="AJ986:AJ995" si="1667">COUNTIF(AE986:AG986,6)</f>
        <v>0</v>
      </c>
      <c r="AK986" s="54">
        <f t="shared" ref="AK986:AK995" si="1668">COUNTIF(AE986:AG986,4)</f>
        <v>0</v>
      </c>
      <c r="AL986" s="54">
        <f t="shared" ref="AL986:AL995" si="1669">COUNTIF(AE986:AG986,3)</f>
        <v>0</v>
      </c>
      <c r="AM986" s="54">
        <f t="shared" ref="AM986:AM995" si="1670">COUNTIF(AE986:AG986,2)</f>
        <v>0</v>
      </c>
      <c r="AN986" s="54">
        <f t="shared" ref="AN986:AN995" si="1671">COUNTIF(AE986:AG986,1)</f>
        <v>0</v>
      </c>
      <c r="AO986" s="54">
        <f t="shared" ref="AO986:AO995" si="1672">COUNTIF(AE986:AG986,0)</f>
        <v>0</v>
      </c>
      <c r="AP986" s="54">
        <f t="shared" ref="AP986:AP995" si="1673">H986+U986+AH986</f>
        <v>0</v>
      </c>
      <c r="AQ986" s="54" t="e">
        <f t="shared" ref="AQ986:AQ995" si="1674">AVERAGE(E986:G986,R986:T986,AE986:AG986)</f>
        <v>#DIV/0!</v>
      </c>
      <c r="AR986" s="58">
        <f t="shared" ref="AR986:AR995" si="1675">I986+V986+AI986</f>
        <v>0</v>
      </c>
      <c r="AS986" s="1">
        <f t="shared" ref="AS986:AS995" si="1676">J986+W986+AJ986</f>
        <v>0</v>
      </c>
      <c r="AT986" s="1">
        <f t="shared" ref="AT986:AT995" si="1677">K986+X986+AK986</f>
        <v>0</v>
      </c>
      <c r="AU986" s="1">
        <f t="shared" ref="AU986:AU995" si="1678">L986+Y986+AL986</f>
        <v>0</v>
      </c>
      <c r="AV986" s="1">
        <f t="shared" ref="AV986:AV995" si="1679">M986+Z986+AM986</f>
        <v>0</v>
      </c>
      <c r="AW986" s="1">
        <f t="shared" ref="AW986:AW995" si="1680">N986+AA986+AN986</f>
        <v>0</v>
      </c>
      <c r="AX986" s="1">
        <f t="shared" ref="AX986:AX995" si="1681">O986+AB986+AO986</f>
        <v>0</v>
      </c>
      <c r="AY986" s="1" t="str">
        <f t="shared" si="1575"/>
        <v/>
      </c>
      <c r="AZ986" s="1" t="b">
        <f t="shared" si="1576"/>
        <v>1</v>
      </c>
      <c r="BA986" s="1" t="str">
        <f t="shared" si="1577"/>
        <v/>
      </c>
      <c r="BB986" s="1" t="str">
        <f t="shared" si="1578"/>
        <v/>
      </c>
    </row>
    <row r="987" spans="1:54" ht="12.75" customHeight="1">
      <c r="A987" s="178"/>
      <c r="B987" s="55">
        <v>32</v>
      </c>
      <c r="C987" s="55">
        <v>14</v>
      </c>
      <c r="D987" s="54" t="e">
        <f>VLOOKUP((B987*10)+3,'Llistat de jugadors'!$AA$3:$AQ$322,17,0)</f>
        <v>#N/A</v>
      </c>
      <c r="E987" s="13"/>
      <c r="F987" s="13"/>
      <c r="G987" s="13"/>
      <c r="H987" s="55">
        <f t="shared" si="1648"/>
        <v>0</v>
      </c>
      <c r="I987" s="54">
        <f t="shared" si="1649"/>
        <v>0</v>
      </c>
      <c r="J987" s="54">
        <f t="shared" si="1650"/>
        <v>0</v>
      </c>
      <c r="K987" s="54">
        <f t="shared" si="1651"/>
        <v>0</v>
      </c>
      <c r="L987" s="54">
        <f t="shared" si="1652"/>
        <v>0</v>
      </c>
      <c r="M987" s="54">
        <f t="shared" si="1653"/>
        <v>0</v>
      </c>
      <c r="N987" s="54">
        <f t="shared" si="1654"/>
        <v>0</v>
      </c>
      <c r="O987" s="54">
        <f t="shared" si="1655"/>
        <v>0</v>
      </c>
      <c r="P987" s="55">
        <v>32</v>
      </c>
      <c r="Q987" s="54" t="e">
        <f t="shared" si="1656"/>
        <v>#N/A</v>
      </c>
      <c r="R987" s="12"/>
      <c r="S987" s="12"/>
      <c r="T987" s="12"/>
      <c r="U987" s="54">
        <f t="shared" si="1657"/>
        <v>0</v>
      </c>
      <c r="V987" s="54">
        <f t="shared" si="1658"/>
        <v>0</v>
      </c>
      <c r="W987" s="54">
        <f t="shared" si="1659"/>
        <v>0</v>
      </c>
      <c r="X987" s="54">
        <f t="shared" si="1660"/>
        <v>0</v>
      </c>
      <c r="Y987" s="54">
        <f t="shared" si="1661"/>
        <v>0</v>
      </c>
      <c r="Z987" s="54">
        <f t="shared" si="1662"/>
        <v>0</v>
      </c>
      <c r="AA987" s="54">
        <f t="shared" si="1663"/>
        <v>0</v>
      </c>
      <c r="AB987" s="54">
        <f t="shared" si="1664"/>
        <v>0</v>
      </c>
      <c r="AC987" s="55">
        <v>32</v>
      </c>
      <c r="AD987" s="54" t="e">
        <f t="shared" si="1628"/>
        <v>#N/A</v>
      </c>
      <c r="AE987" s="12"/>
      <c r="AF987" s="12"/>
      <c r="AG987" s="12"/>
      <c r="AH987" s="54">
        <f t="shared" si="1665"/>
        <v>0</v>
      </c>
      <c r="AI987" s="54">
        <f t="shared" si="1666"/>
        <v>0</v>
      </c>
      <c r="AJ987" s="54">
        <f t="shared" si="1667"/>
        <v>0</v>
      </c>
      <c r="AK987" s="54">
        <f t="shared" si="1668"/>
        <v>0</v>
      </c>
      <c r="AL987" s="54">
        <f t="shared" si="1669"/>
        <v>0</v>
      </c>
      <c r="AM987" s="54">
        <f t="shared" si="1670"/>
        <v>0</v>
      </c>
      <c r="AN987" s="54">
        <f t="shared" si="1671"/>
        <v>0</v>
      </c>
      <c r="AO987" s="54">
        <f t="shared" si="1672"/>
        <v>0</v>
      </c>
      <c r="AP987" s="54">
        <f t="shared" si="1673"/>
        <v>0</v>
      </c>
      <c r="AQ987" s="54" t="e">
        <f t="shared" si="1674"/>
        <v>#DIV/0!</v>
      </c>
      <c r="AR987" s="58">
        <f t="shared" si="1675"/>
        <v>0</v>
      </c>
      <c r="AS987" s="1">
        <f t="shared" si="1676"/>
        <v>0</v>
      </c>
      <c r="AT987" s="1">
        <f t="shared" si="1677"/>
        <v>0</v>
      </c>
      <c r="AU987" s="1">
        <f t="shared" si="1678"/>
        <v>0</v>
      </c>
      <c r="AV987" s="1">
        <f t="shared" si="1679"/>
        <v>0</v>
      </c>
      <c r="AW987" s="1">
        <f t="shared" si="1680"/>
        <v>0</v>
      </c>
      <c r="AX987" s="1">
        <f t="shared" si="1681"/>
        <v>0</v>
      </c>
      <c r="AY987" s="1" t="str">
        <f t="shared" si="1575"/>
        <v/>
      </c>
      <c r="AZ987" s="1" t="b">
        <f t="shared" si="1576"/>
        <v>1</v>
      </c>
      <c r="BA987" s="1" t="str">
        <f t="shared" si="1577"/>
        <v/>
      </c>
      <c r="BB987" s="1" t="str">
        <f t="shared" si="1578"/>
        <v/>
      </c>
    </row>
    <row r="988" spans="1:54" ht="12.75" customHeight="1">
      <c r="A988" s="178"/>
      <c r="B988" s="55">
        <v>33</v>
      </c>
      <c r="C988" s="55">
        <v>15</v>
      </c>
      <c r="D988" s="54" t="e">
        <f>VLOOKUP((B988*10)+3,'Llistat de jugadors'!$AA$3:$AQ$322,17,0)</f>
        <v>#N/A</v>
      </c>
      <c r="E988" s="13"/>
      <c r="F988" s="13"/>
      <c r="G988" s="13"/>
      <c r="H988" s="55">
        <f t="shared" si="1648"/>
        <v>0</v>
      </c>
      <c r="I988" s="54">
        <f t="shared" si="1649"/>
        <v>0</v>
      </c>
      <c r="J988" s="54">
        <f t="shared" si="1650"/>
        <v>0</v>
      </c>
      <c r="K988" s="54">
        <f t="shared" si="1651"/>
        <v>0</v>
      </c>
      <c r="L988" s="54">
        <f t="shared" si="1652"/>
        <v>0</v>
      </c>
      <c r="M988" s="54">
        <f t="shared" si="1653"/>
        <v>0</v>
      </c>
      <c r="N988" s="54">
        <f t="shared" si="1654"/>
        <v>0</v>
      </c>
      <c r="O988" s="54">
        <f t="shared" si="1655"/>
        <v>0</v>
      </c>
      <c r="P988" s="55">
        <v>33</v>
      </c>
      <c r="Q988" s="54" t="e">
        <f t="shared" si="1656"/>
        <v>#N/A</v>
      </c>
      <c r="R988" s="12"/>
      <c r="S988" s="12"/>
      <c r="T988" s="12"/>
      <c r="U988" s="54">
        <f t="shared" si="1657"/>
        <v>0</v>
      </c>
      <c r="V988" s="54">
        <f t="shared" si="1658"/>
        <v>0</v>
      </c>
      <c r="W988" s="54">
        <f t="shared" si="1659"/>
        <v>0</v>
      </c>
      <c r="X988" s="54">
        <f t="shared" si="1660"/>
        <v>0</v>
      </c>
      <c r="Y988" s="54">
        <f t="shared" si="1661"/>
        <v>0</v>
      </c>
      <c r="Z988" s="54">
        <f t="shared" si="1662"/>
        <v>0</v>
      </c>
      <c r="AA988" s="54">
        <f t="shared" si="1663"/>
        <v>0</v>
      </c>
      <c r="AB988" s="54">
        <f t="shared" si="1664"/>
        <v>0</v>
      </c>
      <c r="AC988" s="55">
        <v>33</v>
      </c>
      <c r="AD988" s="54" t="e">
        <f t="shared" si="1628"/>
        <v>#N/A</v>
      </c>
      <c r="AE988" s="12"/>
      <c r="AF988" s="12"/>
      <c r="AG988" s="12"/>
      <c r="AH988" s="54">
        <f t="shared" si="1665"/>
        <v>0</v>
      </c>
      <c r="AI988" s="54">
        <f t="shared" si="1666"/>
        <v>0</v>
      </c>
      <c r="AJ988" s="54">
        <f t="shared" si="1667"/>
        <v>0</v>
      </c>
      <c r="AK988" s="54">
        <f t="shared" si="1668"/>
        <v>0</v>
      </c>
      <c r="AL988" s="54">
        <f t="shared" si="1669"/>
        <v>0</v>
      </c>
      <c r="AM988" s="54">
        <f t="shared" si="1670"/>
        <v>0</v>
      </c>
      <c r="AN988" s="54">
        <f t="shared" si="1671"/>
        <v>0</v>
      </c>
      <c r="AO988" s="54">
        <f t="shared" si="1672"/>
        <v>0</v>
      </c>
      <c r="AP988" s="54">
        <f t="shared" si="1673"/>
        <v>0</v>
      </c>
      <c r="AQ988" s="54" t="e">
        <f t="shared" si="1674"/>
        <v>#DIV/0!</v>
      </c>
      <c r="AR988" s="58">
        <f t="shared" si="1675"/>
        <v>0</v>
      </c>
      <c r="AS988" s="1">
        <f t="shared" si="1676"/>
        <v>0</v>
      </c>
      <c r="AT988" s="1">
        <f t="shared" si="1677"/>
        <v>0</v>
      </c>
      <c r="AU988" s="1">
        <f t="shared" si="1678"/>
        <v>0</v>
      </c>
      <c r="AV988" s="1">
        <f t="shared" si="1679"/>
        <v>0</v>
      </c>
      <c r="AW988" s="1">
        <f t="shared" si="1680"/>
        <v>0</v>
      </c>
      <c r="AX988" s="1">
        <f t="shared" si="1681"/>
        <v>0</v>
      </c>
      <c r="AY988" s="1" t="str">
        <f t="shared" si="1575"/>
        <v/>
      </c>
      <c r="AZ988" s="1" t="b">
        <f t="shared" si="1576"/>
        <v>1</v>
      </c>
      <c r="BA988" s="1" t="str">
        <f t="shared" si="1577"/>
        <v/>
      </c>
      <c r="BB988" s="1" t="str">
        <f t="shared" si="1578"/>
        <v/>
      </c>
    </row>
    <row r="989" spans="1:54" ht="12.75" customHeight="1">
      <c r="A989" s="178"/>
      <c r="B989" s="55">
        <v>34</v>
      </c>
      <c r="C989" s="55">
        <v>16</v>
      </c>
      <c r="D989" s="54" t="e">
        <f>VLOOKUP((B989*10)+3,'Llistat de jugadors'!$AA$3:$AQ$322,17,0)</f>
        <v>#N/A</v>
      </c>
      <c r="E989" s="13"/>
      <c r="F989" s="13"/>
      <c r="G989" s="13"/>
      <c r="H989" s="55">
        <f t="shared" si="1648"/>
        <v>0</v>
      </c>
      <c r="I989" s="54">
        <f t="shared" si="1649"/>
        <v>0</v>
      </c>
      <c r="J989" s="54">
        <f t="shared" si="1650"/>
        <v>0</v>
      </c>
      <c r="K989" s="54">
        <f t="shared" si="1651"/>
        <v>0</v>
      </c>
      <c r="L989" s="54">
        <f t="shared" si="1652"/>
        <v>0</v>
      </c>
      <c r="M989" s="54">
        <f t="shared" si="1653"/>
        <v>0</v>
      </c>
      <c r="N989" s="54">
        <f t="shared" si="1654"/>
        <v>0</v>
      </c>
      <c r="O989" s="54">
        <f t="shared" si="1655"/>
        <v>0</v>
      </c>
      <c r="P989" s="55">
        <v>34</v>
      </c>
      <c r="Q989" s="54" t="e">
        <f t="shared" si="1656"/>
        <v>#N/A</v>
      </c>
      <c r="R989" s="12"/>
      <c r="S989" s="12"/>
      <c r="T989" s="12"/>
      <c r="U989" s="54">
        <f t="shared" si="1657"/>
        <v>0</v>
      </c>
      <c r="V989" s="54">
        <f t="shared" si="1658"/>
        <v>0</v>
      </c>
      <c r="W989" s="54">
        <f t="shared" si="1659"/>
        <v>0</v>
      </c>
      <c r="X989" s="54">
        <f t="shared" si="1660"/>
        <v>0</v>
      </c>
      <c r="Y989" s="54">
        <f t="shared" si="1661"/>
        <v>0</v>
      </c>
      <c r="Z989" s="54">
        <f t="shared" si="1662"/>
        <v>0</v>
      </c>
      <c r="AA989" s="54">
        <f t="shared" si="1663"/>
        <v>0</v>
      </c>
      <c r="AB989" s="54">
        <f t="shared" si="1664"/>
        <v>0</v>
      </c>
      <c r="AC989" s="55">
        <v>34</v>
      </c>
      <c r="AD989" s="54" t="e">
        <f t="shared" si="1628"/>
        <v>#N/A</v>
      </c>
      <c r="AE989" s="12"/>
      <c r="AF989" s="12"/>
      <c r="AG989" s="12"/>
      <c r="AH989" s="54">
        <f t="shared" si="1665"/>
        <v>0</v>
      </c>
      <c r="AI989" s="54">
        <f t="shared" si="1666"/>
        <v>0</v>
      </c>
      <c r="AJ989" s="54">
        <f t="shared" si="1667"/>
        <v>0</v>
      </c>
      <c r="AK989" s="54">
        <f t="shared" si="1668"/>
        <v>0</v>
      </c>
      <c r="AL989" s="54">
        <f t="shared" si="1669"/>
        <v>0</v>
      </c>
      <c r="AM989" s="54">
        <f t="shared" si="1670"/>
        <v>0</v>
      </c>
      <c r="AN989" s="54">
        <f t="shared" si="1671"/>
        <v>0</v>
      </c>
      <c r="AO989" s="54">
        <f t="shared" si="1672"/>
        <v>0</v>
      </c>
      <c r="AP989" s="54">
        <f t="shared" si="1673"/>
        <v>0</v>
      </c>
      <c r="AQ989" s="54" t="e">
        <f t="shared" si="1674"/>
        <v>#DIV/0!</v>
      </c>
      <c r="AR989" s="58">
        <f t="shared" si="1675"/>
        <v>0</v>
      </c>
      <c r="AS989" s="1">
        <f t="shared" si="1676"/>
        <v>0</v>
      </c>
      <c r="AT989" s="1">
        <f t="shared" si="1677"/>
        <v>0</v>
      </c>
      <c r="AU989" s="1">
        <f t="shared" si="1678"/>
        <v>0</v>
      </c>
      <c r="AV989" s="1">
        <f t="shared" si="1679"/>
        <v>0</v>
      </c>
      <c r="AW989" s="1">
        <f t="shared" si="1680"/>
        <v>0</v>
      </c>
      <c r="AX989" s="1">
        <f t="shared" si="1681"/>
        <v>0</v>
      </c>
      <c r="AY989" s="1" t="str">
        <f t="shared" si="1575"/>
        <v/>
      </c>
      <c r="AZ989" s="1" t="b">
        <f t="shared" si="1576"/>
        <v>1</v>
      </c>
      <c r="BA989" s="1" t="str">
        <f t="shared" si="1577"/>
        <v/>
      </c>
      <c r="BB989" s="1" t="str">
        <f t="shared" si="1578"/>
        <v/>
      </c>
    </row>
    <row r="990" spans="1:54" ht="12.75" customHeight="1">
      <c r="A990" s="178"/>
      <c r="B990" s="55">
        <v>35</v>
      </c>
      <c r="C990" s="55">
        <v>17</v>
      </c>
      <c r="D990" s="54" t="e">
        <f>VLOOKUP((B990*10)+3,'Llistat de jugadors'!$AA$3:$AQ$322,17,0)</f>
        <v>#N/A</v>
      </c>
      <c r="E990" s="13"/>
      <c r="F990" s="13"/>
      <c r="G990" s="13"/>
      <c r="H990" s="55">
        <f t="shared" si="1648"/>
        <v>0</v>
      </c>
      <c r="I990" s="54">
        <f t="shared" si="1649"/>
        <v>0</v>
      </c>
      <c r="J990" s="54">
        <f t="shared" si="1650"/>
        <v>0</v>
      </c>
      <c r="K990" s="54">
        <f t="shared" si="1651"/>
        <v>0</v>
      </c>
      <c r="L990" s="54">
        <f t="shared" si="1652"/>
        <v>0</v>
      </c>
      <c r="M990" s="54">
        <f t="shared" si="1653"/>
        <v>0</v>
      </c>
      <c r="N990" s="54">
        <f t="shared" si="1654"/>
        <v>0</v>
      </c>
      <c r="O990" s="54">
        <f t="shared" si="1655"/>
        <v>0</v>
      </c>
      <c r="P990" s="55">
        <v>35</v>
      </c>
      <c r="Q990" s="54" t="e">
        <f t="shared" si="1656"/>
        <v>#N/A</v>
      </c>
      <c r="R990" s="12"/>
      <c r="S990" s="12"/>
      <c r="T990" s="12"/>
      <c r="U990" s="54">
        <f t="shared" si="1657"/>
        <v>0</v>
      </c>
      <c r="V990" s="54">
        <f t="shared" si="1658"/>
        <v>0</v>
      </c>
      <c r="W990" s="54">
        <f t="shared" si="1659"/>
        <v>0</v>
      </c>
      <c r="X990" s="54">
        <f t="shared" si="1660"/>
        <v>0</v>
      </c>
      <c r="Y990" s="54">
        <f t="shared" si="1661"/>
        <v>0</v>
      </c>
      <c r="Z990" s="54">
        <f t="shared" si="1662"/>
        <v>0</v>
      </c>
      <c r="AA990" s="54">
        <f t="shared" si="1663"/>
        <v>0</v>
      </c>
      <c r="AB990" s="54">
        <f t="shared" si="1664"/>
        <v>0</v>
      </c>
      <c r="AC990" s="55">
        <v>35</v>
      </c>
      <c r="AD990" s="54" t="e">
        <f t="shared" si="1628"/>
        <v>#N/A</v>
      </c>
      <c r="AE990" s="12"/>
      <c r="AF990" s="12"/>
      <c r="AG990" s="12"/>
      <c r="AH990" s="54">
        <f t="shared" si="1665"/>
        <v>0</v>
      </c>
      <c r="AI990" s="54">
        <f t="shared" si="1666"/>
        <v>0</v>
      </c>
      <c r="AJ990" s="54">
        <f t="shared" si="1667"/>
        <v>0</v>
      </c>
      <c r="AK990" s="54">
        <f t="shared" si="1668"/>
        <v>0</v>
      </c>
      <c r="AL990" s="54">
        <f t="shared" si="1669"/>
        <v>0</v>
      </c>
      <c r="AM990" s="54">
        <f t="shared" si="1670"/>
        <v>0</v>
      </c>
      <c r="AN990" s="54">
        <f t="shared" si="1671"/>
        <v>0</v>
      </c>
      <c r="AO990" s="54">
        <f t="shared" si="1672"/>
        <v>0</v>
      </c>
      <c r="AP990" s="54">
        <f t="shared" si="1673"/>
        <v>0</v>
      </c>
      <c r="AQ990" s="54" t="e">
        <f t="shared" si="1674"/>
        <v>#DIV/0!</v>
      </c>
      <c r="AR990" s="58">
        <f t="shared" si="1675"/>
        <v>0</v>
      </c>
      <c r="AS990" s="1">
        <f t="shared" si="1676"/>
        <v>0</v>
      </c>
      <c r="AT990" s="1">
        <f t="shared" si="1677"/>
        <v>0</v>
      </c>
      <c r="AU990" s="1">
        <f t="shared" si="1678"/>
        <v>0</v>
      </c>
      <c r="AV990" s="1">
        <f t="shared" si="1679"/>
        <v>0</v>
      </c>
      <c r="AW990" s="1">
        <f t="shared" si="1680"/>
        <v>0</v>
      </c>
      <c r="AX990" s="1">
        <f t="shared" si="1681"/>
        <v>0</v>
      </c>
      <c r="AY990" s="1" t="str">
        <f t="shared" si="1575"/>
        <v/>
      </c>
      <c r="AZ990" s="1" t="b">
        <f t="shared" si="1576"/>
        <v>1</v>
      </c>
      <c r="BA990" s="1" t="str">
        <f t="shared" si="1577"/>
        <v/>
      </c>
      <c r="BB990" s="1" t="str">
        <f t="shared" si="1578"/>
        <v/>
      </c>
    </row>
    <row r="991" spans="1:54" ht="12.75" customHeight="1">
      <c r="A991" s="178"/>
      <c r="B991" s="55">
        <v>36</v>
      </c>
      <c r="C991" s="55">
        <v>18</v>
      </c>
      <c r="D991" s="54" t="e">
        <f>VLOOKUP((B991*10)+3,'Llistat de jugadors'!$AA$3:$AQ$322,17,0)</f>
        <v>#N/A</v>
      </c>
      <c r="E991" s="13"/>
      <c r="F991" s="13"/>
      <c r="G991" s="13"/>
      <c r="H991" s="55">
        <f t="shared" si="1648"/>
        <v>0</v>
      </c>
      <c r="I991" s="54">
        <f t="shared" si="1649"/>
        <v>0</v>
      </c>
      <c r="J991" s="54">
        <f t="shared" si="1650"/>
        <v>0</v>
      </c>
      <c r="K991" s="54">
        <f t="shared" si="1651"/>
        <v>0</v>
      </c>
      <c r="L991" s="54">
        <f t="shared" si="1652"/>
        <v>0</v>
      </c>
      <c r="M991" s="54">
        <f t="shared" si="1653"/>
        <v>0</v>
      </c>
      <c r="N991" s="54">
        <f t="shared" si="1654"/>
        <v>0</v>
      </c>
      <c r="O991" s="54">
        <f t="shared" si="1655"/>
        <v>0</v>
      </c>
      <c r="P991" s="55">
        <v>36</v>
      </c>
      <c r="Q991" s="54" t="e">
        <f t="shared" si="1656"/>
        <v>#N/A</v>
      </c>
      <c r="R991" s="12"/>
      <c r="S991" s="12"/>
      <c r="T991" s="12"/>
      <c r="U991" s="54">
        <f t="shared" si="1657"/>
        <v>0</v>
      </c>
      <c r="V991" s="54">
        <f t="shared" si="1658"/>
        <v>0</v>
      </c>
      <c r="W991" s="54">
        <f t="shared" si="1659"/>
        <v>0</v>
      </c>
      <c r="X991" s="54">
        <f t="shared" si="1660"/>
        <v>0</v>
      </c>
      <c r="Y991" s="54">
        <f t="shared" si="1661"/>
        <v>0</v>
      </c>
      <c r="Z991" s="54">
        <f t="shared" si="1662"/>
        <v>0</v>
      </c>
      <c r="AA991" s="54">
        <f t="shared" si="1663"/>
        <v>0</v>
      </c>
      <c r="AB991" s="54">
        <f t="shared" si="1664"/>
        <v>0</v>
      </c>
      <c r="AC991" s="55">
        <v>36</v>
      </c>
      <c r="AD991" s="54" t="e">
        <f t="shared" si="1628"/>
        <v>#N/A</v>
      </c>
      <c r="AE991" s="12"/>
      <c r="AF991" s="12"/>
      <c r="AG991" s="12"/>
      <c r="AH991" s="54">
        <f t="shared" si="1665"/>
        <v>0</v>
      </c>
      <c r="AI991" s="54">
        <f t="shared" si="1666"/>
        <v>0</v>
      </c>
      <c r="AJ991" s="54">
        <f t="shared" si="1667"/>
        <v>0</v>
      </c>
      <c r="AK991" s="54">
        <f t="shared" si="1668"/>
        <v>0</v>
      </c>
      <c r="AL991" s="54">
        <f t="shared" si="1669"/>
        <v>0</v>
      </c>
      <c r="AM991" s="54">
        <f t="shared" si="1670"/>
        <v>0</v>
      </c>
      <c r="AN991" s="54">
        <f t="shared" si="1671"/>
        <v>0</v>
      </c>
      <c r="AO991" s="54">
        <f t="shared" si="1672"/>
        <v>0</v>
      </c>
      <c r="AP991" s="54">
        <f t="shared" si="1673"/>
        <v>0</v>
      </c>
      <c r="AQ991" s="54" t="e">
        <f t="shared" si="1674"/>
        <v>#DIV/0!</v>
      </c>
      <c r="AR991" s="58">
        <f t="shared" si="1675"/>
        <v>0</v>
      </c>
      <c r="AS991" s="1">
        <f t="shared" si="1676"/>
        <v>0</v>
      </c>
      <c r="AT991" s="1">
        <f t="shared" si="1677"/>
        <v>0</v>
      </c>
      <c r="AU991" s="1">
        <f t="shared" si="1678"/>
        <v>0</v>
      </c>
      <c r="AV991" s="1">
        <f t="shared" si="1679"/>
        <v>0</v>
      </c>
      <c r="AW991" s="1">
        <f t="shared" si="1680"/>
        <v>0</v>
      </c>
      <c r="AX991" s="1">
        <f t="shared" si="1681"/>
        <v>0</v>
      </c>
      <c r="AY991" s="1" t="str">
        <f t="shared" si="1575"/>
        <v/>
      </c>
      <c r="AZ991" s="1" t="b">
        <f t="shared" si="1576"/>
        <v>1</v>
      </c>
      <c r="BA991" s="1" t="str">
        <f t="shared" si="1577"/>
        <v/>
      </c>
      <c r="BB991" s="1" t="str">
        <f t="shared" si="1578"/>
        <v/>
      </c>
    </row>
    <row r="992" spans="1:54" ht="12.75" customHeight="1">
      <c r="A992" s="178"/>
      <c r="B992" s="55">
        <v>37</v>
      </c>
      <c r="C992" s="55"/>
      <c r="D992" s="54" t="e">
        <f>VLOOKUP((B992*10)+3,'Llistat de jugadors'!$AA$3:$AQ$322,17,0)</f>
        <v>#N/A</v>
      </c>
      <c r="E992" s="13"/>
      <c r="F992" s="13"/>
      <c r="G992" s="13"/>
      <c r="H992" s="55">
        <f t="shared" si="1648"/>
        <v>0</v>
      </c>
      <c r="I992" s="54">
        <f t="shared" si="1649"/>
        <v>0</v>
      </c>
      <c r="J992" s="54">
        <f t="shared" si="1650"/>
        <v>0</v>
      </c>
      <c r="K992" s="54">
        <f t="shared" si="1651"/>
        <v>0</v>
      </c>
      <c r="L992" s="54">
        <f t="shared" si="1652"/>
        <v>0</v>
      </c>
      <c r="M992" s="54">
        <f t="shared" si="1653"/>
        <v>0</v>
      </c>
      <c r="N992" s="54">
        <f t="shared" si="1654"/>
        <v>0</v>
      </c>
      <c r="O992" s="54">
        <f t="shared" si="1655"/>
        <v>0</v>
      </c>
      <c r="P992" s="55">
        <v>37</v>
      </c>
      <c r="Q992" s="54" t="e">
        <f t="shared" si="1656"/>
        <v>#N/A</v>
      </c>
      <c r="R992" s="12"/>
      <c r="S992" s="12"/>
      <c r="T992" s="12"/>
      <c r="U992" s="54">
        <f t="shared" si="1657"/>
        <v>0</v>
      </c>
      <c r="V992" s="54">
        <f t="shared" si="1658"/>
        <v>0</v>
      </c>
      <c r="W992" s="54">
        <f t="shared" si="1659"/>
        <v>0</v>
      </c>
      <c r="X992" s="54">
        <f t="shared" si="1660"/>
        <v>0</v>
      </c>
      <c r="Y992" s="54">
        <f t="shared" si="1661"/>
        <v>0</v>
      </c>
      <c r="Z992" s="54">
        <f t="shared" si="1662"/>
        <v>0</v>
      </c>
      <c r="AA992" s="54">
        <f t="shared" si="1663"/>
        <v>0</v>
      </c>
      <c r="AB992" s="54">
        <f t="shared" si="1664"/>
        <v>0</v>
      </c>
      <c r="AC992" s="55">
        <v>37</v>
      </c>
      <c r="AD992" s="54" t="e">
        <f t="shared" si="1628"/>
        <v>#N/A</v>
      </c>
      <c r="AE992" s="12"/>
      <c r="AF992" s="12"/>
      <c r="AG992" s="12"/>
      <c r="AH992" s="54">
        <f t="shared" si="1665"/>
        <v>0</v>
      </c>
      <c r="AI992" s="54">
        <f t="shared" si="1666"/>
        <v>0</v>
      </c>
      <c r="AJ992" s="54">
        <f t="shared" si="1667"/>
        <v>0</v>
      </c>
      <c r="AK992" s="54">
        <f t="shared" si="1668"/>
        <v>0</v>
      </c>
      <c r="AL992" s="54">
        <f t="shared" si="1669"/>
        <v>0</v>
      </c>
      <c r="AM992" s="54">
        <f t="shared" si="1670"/>
        <v>0</v>
      </c>
      <c r="AN992" s="54">
        <f t="shared" si="1671"/>
        <v>0</v>
      </c>
      <c r="AO992" s="54">
        <f t="shared" si="1672"/>
        <v>0</v>
      </c>
      <c r="AP992" s="54">
        <f t="shared" si="1673"/>
        <v>0</v>
      </c>
      <c r="AQ992" s="54" t="e">
        <f t="shared" si="1674"/>
        <v>#DIV/0!</v>
      </c>
      <c r="AR992" s="58">
        <f t="shared" si="1675"/>
        <v>0</v>
      </c>
      <c r="AS992" s="1">
        <f t="shared" si="1676"/>
        <v>0</v>
      </c>
      <c r="AT992" s="1">
        <f t="shared" si="1677"/>
        <v>0</v>
      </c>
      <c r="AU992" s="1">
        <f t="shared" si="1678"/>
        <v>0</v>
      </c>
      <c r="AV992" s="1">
        <f t="shared" si="1679"/>
        <v>0</v>
      </c>
      <c r="AW992" s="1">
        <f t="shared" si="1680"/>
        <v>0</v>
      </c>
      <c r="AX992" s="1">
        <f t="shared" si="1681"/>
        <v>0</v>
      </c>
      <c r="AY992" s="1" t="str">
        <f t="shared" si="1575"/>
        <v/>
      </c>
      <c r="AZ992" s="1" t="b">
        <f t="shared" si="1576"/>
        <v>1</v>
      </c>
      <c r="BA992" s="1" t="str">
        <f t="shared" si="1577"/>
        <v/>
      </c>
      <c r="BB992" s="1" t="str">
        <f t="shared" si="1578"/>
        <v/>
      </c>
    </row>
    <row r="993" spans="1:54" ht="12.75" customHeight="1">
      <c r="A993" s="178"/>
      <c r="B993" s="55">
        <v>38</v>
      </c>
      <c r="C993" s="55"/>
      <c r="D993" s="54" t="e">
        <f>VLOOKUP((B993*10)+3,'Llistat de jugadors'!$AA$3:$AQ$322,17,0)</f>
        <v>#N/A</v>
      </c>
      <c r="E993" s="13"/>
      <c r="F993" s="13"/>
      <c r="G993" s="13"/>
      <c r="H993" s="55">
        <f t="shared" si="1648"/>
        <v>0</v>
      </c>
      <c r="I993" s="54">
        <f t="shared" si="1649"/>
        <v>0</v>
      </c>
      <c r="J993" s="54">
        <f t="shared" si="1650"/>
        <v>0</v>
      </c>
      <c r="K993" s="54">
        <f t="shared" si="1651"/>
        <v>0</v>
      </c>
      <c r="L993" s="54">
        <f t="shared" si="1652"/>
        <v>0</v>
      </c>
      <c r="M993" s="54">
        <f t="shared" si="1653"/>
        <v>0</v>
      </c>
      <c r="N993" s="54">
        <f t="shared" si="1654"/>
        <v>0</v>
      </c>
      <c r="O993" s="54">
        <f t="shared" si="1655"/>
        <v>0</v>
      </c>
      <c r="P993" s="55">
        <v>38</v>
      </c>
      <c r="Q993" s="54" t="e">
        <f t="shared" si="1656"/>
        <v>#N/A</v>
      </c>
      <c r="R993" s="12"/>
      <c r="S993" s="12"/>
      <c r="T993" s="12"/>
      <c r="U993" s="54">
        <f t="shared" si="1657"/>
        <v>0</v>
      </c>
      <c r="V993" s="54">
        <f t="shared" si="1658"/>
        <v>0</v>
      </c>
      <c r="W993" s="54">
        <f t="shared" si="1659"/>
        <v>0</v>
      </c>
      <c r="X993" s="54">
        <f t="shared" si="1660"/>
        <v>0</v>
      </c>
      <c r="Y993" s="54">
        <f t="shared" si="1661"/>
        <v>0</v>
      </c>
      <c r="Z993" s="54">
        <f t="shared" si="1662"/>
        <v>0</v>
      </c>
      <c r="AA993" s="54">
        <f t="shared" si="1663"/>
        <v>0</v>
      </c>
      <c r="AB993" s="54">
        <f t="shared" si="1664"/>
        <v>0</v>
      </c>
      <c r="AC993" s="55">
        <v>38</v>
      </c>
      <c r="AD993" s="54" t="e">
        <f t="shared" si="1628"/>
        <v>#N/A</v>
      </c>
      <c r="AE993" s="12"/>
      <c r="AF993" s="12"/>
      <c r="AG993" s="12"/>
      <c r="AH993" s="54">
        <f t="shared" si="1665"/>
        <v>0</v>
      </c>
      <c r="AI993" s="54">
        <f t="shared" si="1666"/>
        <v>0</v>
      </c>
      <c r="AJ993" s="54">
        <f t="shared" si="1667"/>
        <v>0</v>
      </c>
      <c r="AK993" s="54">
        <f t="shared" si="1668"/>
        <v>0</v>
      </c>
      <c r="AL993" s="54">
        <f t="shared" si="1669"/>
        <v>0</v>
      </c>
      <c r="AM993" s="54">
        <f t="shared" si="1670"/>
        <v>0</v>
      </c>
      <c r="AN993" s="54">
        <f t="shared" si="1671"/>
        <v>0</v>
      </c>
      <c r="AO993" s="54">
        <f t="shared" si="1672"/>
        <v>0</v>
      </c>
      <c r="AP993" s="54">
        <f t="shared" si="1673"/>
        <v>0</v>
      </c>
      <c r="AQ993" s="54" t="e">
        <f t="shared" si="1674"/>
        <v>#DIV/0!</v>
      </c>
      <c r="AR993" s="58">
        <f t="shared" si="1675"/>
        <v>0</v>
      </c>
      <c r="AS993" s="1">
        <f t="shared" si="1676"/>
        <v>0</v>
      </c>
      <c r="AT993" s="1">
        <f t="shared" si="1677"/>
        <v>0</v>
      </c>
      <c r="AU993" s="1">
        <f t="shared" si="1678"/>
        <v>0</v>
      </c>
      <c r="AV993" s="1">
        <f t="shared" si="1679"/>
        <v>0</v>
      </c>
      <c r="AW993" s="1">
        <f t="shared" si="1680"/>
        <v>0</v>
      </c>
      <c r="AX993" s="1">
        <f t="shared" si="1681"/>
        <v>0</v>
      </c>
      <c r="AY993" s="1" t="str">
        <f t="shared" si="1575"/>
        <v/>
      </c>
      <c r="AZ993" s="1" t="b">
        <f t="shared" si="1576"/>
        <v>1</v>
      </c>
      <c r="BA993" s="1" t="str">
        <f t="shared" si="1577"/>
        <v/>
      </c>
      <c r="BB993" s="1" t="str">
        <f t="shared" si="1578"/>
        <v/>
      </c>
    </row>
    <row r="994" spans="1:54" ht="12.75" customHeight="1">
      <c r="A994" s="178"/>
      <c r="B994" s="55">
        <v>39</v>
      </c>
      <c r="C994" s="55"/>
      <c r="D994" s="54" t="e">
        <f>VLOOKUP((B994*10)+3,'Llistat de jugadors'!$AA$3:$AQ$322,17,0)</f>
        <v>#N/A</v>
      </c>
      <c r="E994" s="13"/>
      <c r="F994" s="13"/>
      <c r="G994" s="13"/>
      <c r="H994" s="55">
        <f t="shared" si="1648"/>
        <v>0</v>
      </c>
      <c r="I994" s="54">
        <f t="shared" si="1649"/>
        <v>0</v>
      </c>
      <c r="J994" s="54">
        <f t="shared" si="1650"/>
        <v>0</v>
      </c>
      <c r="K994" s="54">
        <f t="shared" si="1651"/>
        <v>0</v>
      </c>
      <c r="L994" s="54">
        <f t="shared" si="1652"/>
        <v>0</v>
      </c>
      <c r="M994" s="54">
        <f t="shared" si="1653"/>
        <v>0</v>
      </c>
      <c r="N994" s="54">
        <f t="shared" si="1654"/>
        <v>0</v>
      </c>
      <c r="O994" s="54">
        <f t="shared" si="1655"/>
        <v>0</v>
      </c>
      <c r="P994" s="55">
        <v>39</v>
      </c>
      <c r="Q994" s="54" t="e">
        <f t="shared" si="1656"/>
        <v>#N/A</v>
      </c>
      <c r="R994" s="12"/>
      <c r="S994" s="12"/>
      <c r="T994" s="12"/>
      <c r="U994" s="54">
        <f t="shared" si="1657"/>
        <v>0</v>
      </c>
      <c r="V994" s="54">
        <f t="shared" si="1658"/>
        <v>0</v>
      </c>
      <c r="W994" s="54">
        <f t="shared" si="1659"/>
        <v>0</v>
      </c>
      <c r="X994" s="54">
        <f t="shared" si="1660"/>
        <v>0</v>
      </c>
      <c r="Y994" s="54">
        <f t="shared" si="1661"/>
        <v>0</v>
      </c>
      <c r="Z994" s="54">
        <f t="shared" si="1662"/>
        <v>0</v>
      </c>
      <c r="AA994" s="54">
        <f t="shared" si="1663"/>
        <v>0</v>
      </c>
      <c r="AB994" s="54">
        <f t="shared" si="1664"/>
        <v>0</v>
      </c>
      <c r="AC994" s="55">
        <v>39</v>
      </c>
      <c r="AD994" s="54" t="e">
        <f t="shared" si="1628"/>
        <v>#N/A</v>
      </c>
      <c r="AE994" s="12"/>
      <c r="AF994" s="12"/>
      <c r="AG994" s="12"/>
      <c r="AH994" s="54">
        <f t="shared" si="1665"/>
        <v>0</v>
      </c>
      <c r="AI994" s="54">
        <f t="shared" si="1666"/>
        <v>0</v>
      </c>
      <c r="AJ994" s="54">
        <f t="shared" si="1667"/>
        <v>0</v>
      </c>
      <c r="AK994" s="54">
        <f t="shared" si="1668"/>
        <v>0</v>
      </c>
      <c r="AL994" s="54">
        <f t="shared" si="1669"/>
        <v>0</v>
      </c>
      <c r="AM994" s="54">
        <f t="shared" si="1670"/>
        <v>0</v>
      </c>
      <c r="AN994" s="54">
        <f t="shared" si="1671"/>
        <v>0</v>
      </c>
      <c r="AO994" s="54">
        <f t="shared" si="1672"/>
        <v>0</v>
      </c>
      <c r="AP994" s="54">
        <f t="shared" si="1673"/>
        <v>0</v>
      </c>
      <c r="AQ994" s="54" t="e">
        <f t="shared" si="1674"/>
        <v>#DIV/0!</v>
      </c>
      <c r="AR994" s="58">
        <f t="shared" si="1675"/>
        <v>0</v>
      </c>
      <c r="AS994" s="1">
        <f t="shared" si="1676"/>
        <v>0</v>
      </c>
      <c r="AT994" s="1">
        <f t="shared" si="1677"/>
        <v>0</v>
      </c>
      <c r="AU994" s="1">
        <f t="shared" si="1678"/>
        <v>0</v>
      </c>
      <c r="AV994" s="1">
        <f t="shared" si="1679"/>
        <v>0</v>
      </c>
      <c r="AW994" s="1">
        <f t="shared" si="1680"/>
        <v>0</v>
      </c>
      <c r="AX994" s="1">
        <f t="shared" si="1681"/>
        <v>0</v>
      </c>
      <c r="AY994" s="1" t="str">
        <f t="shared" si="1575"/>
        <v/>
      </c>
      <c r="AZ994" s="1" t="b">
        <f t="shared" si="1576"/>
        <v>1</v>
      </c>
      <c r="BA994" s="1" t="str">
        <f t="shared" si="1577"/>
        <v/>
      </c>
      <c r="BB994" s="1" t="str">
        <f t="shared" si="1578"/>
        <v/>
      </c>
    </row>
    <row r="995" spans="1:54" ht="12.75" customHeight="1">
      <c r="A995" s="179"/>
      <c r="B995" s="55">
        <v>40</v>
      </c>
      <c r="C995" s="55"/>
      <c r="D995" s="54" t="e">
        <f>VLOOKUP((B995*10)+3,'Llistat de jugadors'!$AA$3:$AQ$322,17,0)</f>
        <v>#N/A</v>
      </c>
      <c r="E995" s="13"/>
      <c r="F995" s="13"/>
      <c r="G995" s="13"/>
      <c r="H995" s="55">
        <f t="shared" si="1648"/>
        <v>0</v>
      </c>
      <c r="I995" s="54">
        <f t="shared" si="1649"/>
        <v>0</v>
      </c>
      <c r="J995" s="54">
        <f t="shared" si="1650"/>
        <v>0</v>
      </c>
      <c r="K995" s="54">
        <f t="shared" si="1651"/>
        <v>0</v>
      </c>
      <c r="L995" s="54">
        <f t="shared" si="1652"/>
        <v>0</v>
      </c>
      <c r="M995" s="54">
        <f t="shared" si="1653"/>
        <v>0</v>
      </c>
      <c r="N995" s="54">
        <f t="shared" si="1654"/>
        <v>0</v>
      </c>
      <c r="O995" s="54">
        <f t="shared" si="1655"/>
        <v>0</v>
      </c>
      <c r="P995" s="55">
        <v>40</v>
      </c>
      <c r="Q995" s="54" t="e">
        <f t="shared" si="1656"/>
        <v>#N/A</v>
      </c>
      <c r="R995" s="12"/>
      <c r="S995" s="12"/>
      <c r="T995" s="12"/>
      <c r="U995" s="54">
        <f t="shared" si="1657"/>
        <v>0</v>
      </c>
      <c r="V995" s="54">
        <f t="shared" si="1658"/>
        <v>0</v>
      </c>
      <c r="W995" s="54">
        <f t="shared" si="1659"/>
        <v>0</v>
      </c>
      <c r="X995" s="54">
        <f t="shared" si="1660"/>
        <v>0</v>
      </c>
      <c r="Y995" s="54">
        <f t="shared" si="1661"/>
        <v>0</v>
      </c>
      <c r="Z995" s="54">
        <f t="shared" si="1662"/>
        <v>0</v>
      </c>
      <c r="AA995" s="54">
        <f t="shared" si="1663"/>
        <v>0</v>
      </c>
      <c r="AB995" s="54">
        <f t="shared" si="1664"/>
        <v>0</v>
      </c>
      <c r="AC995" s="55">
        <v>40</v>
      </c>
      <c r="AD995" s="54" t="e">
        <f t="shared" si="1628"/>
        <v>#N/A</v>
      </c>
      <c r="AE995" s="12"/>
      <c r="AF995" s="12"/>
      <c r="AG995" s="12"/>
      <c r="AH995" s="54">
        <f t="shared" si="1665"/>
        <v>0</v>
      </c>
      <c r="AI995" s="54">
        <f t="shared" si="1666"/>
        <v>0</v>
      </c>
      <c r="AJ995" s="54">
        <f t="shared" si="1667"/>
        <v>0</v>
      </c>
      <c r="AK995" s="54">
        <f t="shared" si="1668"/>
        <v>0</v>
      </c>
      <c r="AL995" s="54">
        <f t="shared" si="1669"/>
        <v>0</v>
      </c>
      <c r="AM995" s="54">
        <f t="shared" si="1670"/>
        <v>0</v>
      </c>
      <c r="AN995" s="54">
        <f t="shared" si="1671"/>
        <v>0</v>
      </c>
      <c r="AO995" s="54">
        <f t="shared" si="1672"/>
        <v>0</v>
      </c>
      <c r="AP995" s="54">
        <f t="shared" si="1673"/>
        <v>0</v>
      </c>
      <c r="AQ995" s="54" t="e">
        <f t="shared" si="1674"/>
        <v>#DIV/0!</v>
      </c>
      <c r="AR995" s="58">
        <f t="shared" si="1675"/>
        <v>0</v>
      </c>
      <c r="AS995" s="1">
        <f t="shared" si="1676"/>
        <v>0</v>
      </c>
      <c r="AT995" s="1">
        <f t="shared" si="1677"/>
        <v>0</v>
      </c>
      <c r="AU995" s="1">
        <f t="shared" si="1678"/>
        <v>0</v>
      </c>
      <c r="AV995" s="1">
        <f t="shared" si="1679"/>
        <v>0</v>
      </c>
      <c r="AW995" s="1">
        <f t="shared" si="1680"/>
        <v>0</v>
      </c>
      <c r="AX995" s="1">
        <f t="shared" si="1681"/>
        <v>0</v>
      </c>
      <c r="AY995" s="1" t="str">
        <f t="shared" ref="AY995:AY1058" si="1682">IF(AG995="","",AD995)</f>
        <v/>
      </c>
      <c r="AZ995" s="1" t="b">
        <f t="shared" ref="AZ995:AZ1058" si="1683">ISERROR(D995)</f>
        <v>1</v>
      </c>
      <c r="BA995" s="1" t="str">
        <f t="shared" ref="BA995:BA1058" si="1684">IF(AZ995,"",D995)</f>
        <v/>
      </c>
      <c r="BB995" s="1" t="str">
        <f t="shared" ref="BB995:BB1058" si="1685">IF(AZ995,"",(9-(COUNTBLANK(E995:AG995))))</f>
        <v/>
      </c>
    </row>
    <row r="996" spans="1:54" ht="59.25">
      <c r="A996" s="56"/>
      <c r="B996" s="51" t="s">
        <v>312</v>
      </c>
      <c r="C996" s="51"/>
      <c r="D996" s="192">
        <v>1</v>
      </c>
      <c r="E996" s="192"/>
      <c r="F996" s="192"/>
      <c r="G996" s="192"/>
      <c r="H996" s="192"/>
      <c r="I996" s="131"/>
      <c r="J996" s="131"/>
      <c r="K996" s="131"/>
      <c r="L996" s="131"/>
      <c r="M996" s="131"/>
      <c r="N996" s="131"/>
      <c r="O996" s="52"/>
      <c r="P996" s="192">
        <v>2</v>
      </c>
      <c r="Q996" s="192"/>
      <c r="R996" s="192"/>
      <c r="S996" s="192"/>
      <c r="T996" s="192"/>
      <c r="U996" s="192"/>
      <c r="V996" s="54">
        <f t="shared" si="1579"/>
        <v>0</v>
      </c>
      <c r="W996" s="53"/>
      <c r="X996" s="53"/>
      <c r="Y996" s="53"/>
      <c r="Z996" s="52"/>
      <c r="AA996" s="52"/>
      <c r="AB996" s="52"/>
      <c r="AC996" s="192">
        <v>3</v>
      </c>
      <c r="AD996" s="192"/>
      <c r="AE996" s="192"/>
      <c r="AF996" s="192"/>
      <c r="AG996" s="192"/>
      <c r="AH996" s="19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7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 spans="1:54">
      <c r="A997" s="180"/>
      <c r="B997" s="183" t="s">
        <v>313</v>
      </c>
      <c r="C997" s="181" t="s">
        <v>314</v>
      </c>
      <c r="D997" s="183" t="s">
        <v>332</v>
      </c>
      <c r="E997" s="193" t="s">
        <v>316</v>
      </c>
      <c r="F997" s="193"/>
      <c r="G997" s="193"/>
      <c r="H997" s="193"/>
      <c r="I997" s="129"/>
      <c r="J997" s="129"/>
      <c r="K997" s="129"/>
      <c r="L997" s="54"/>
      <c r="M997" s="54"/>
      <c r="N997" s="54"/>
      <c r="O997" s="54"/>
      <c r="P997" s="183" t="s">
        <v>313</v>
      </c>
      <c r="Q997" s="183" t="s">
        <v>332</v>
      </c>
      <c r="R997" s="183" t="s">
        <v>316</v>
      </c>
      <c r="S997" s="183"/>
      <c r="T997" s="183"/>
      <c r="U997" s="183"/>
      <c r="V997" s="54">
        <f t="shared" si="1579"/>
        <v>0</v>
      </c>
      <c r="W997" s="54"/>
      <c r="X997" s="54"/>
      <c r="Y997" s="54"/>
      <c r="Z997" s="54"/>
      <c r="AA997" s="54"/>
      <c r="AB997" s="54"/>
      <c r="AC997" s="183" t="s">
        <v>313</v>
      </c>
      <c r="AD997" s="183" t="s">
        <v>332</v>
      </c>
      <c r="AE997" s="183" t="s">
        <v>316</v>
      </c>
      <c r="AF997" s="183"/>
      <c r="AG997" s="183"/>
      <c r="AH997" s="183"/>
      <c r="AI997" s="54"/>
      <c r="AJ997" s="54"/>
      <c r="AK997" s="54"/>
      <c r="AL997" s="54"/>
      <c r="AM997" s="54"/>
      <c r="AN997" s="54"/>
      <c r="AO997" s="54"/>
      <c r="AP997" s="54"/>
      <c r="AQ997" s="54"/>
      <c r="AR997" s="58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 spans="1:54">
      <c r="A998" s="180"/>
      <c r="B998" s="183"/>
      <c r="C998" s="182"/>
      <c r="D998" s="183"/>
      <c r="E998" s="130">
        <v>1</v>
      </c>
      <c r="F998" s="130">
        <v>2</v>
      </c>
      <c r="G998" s="130">
        <v>3</v>
      </c>
      <c r="H998" s="129" t="s">
        <v>318</v>
      </c>
      <c r="I998" s="129"/>
      <c r="J998" s="129"/>
      <c r="K998" s="129"/>
      <c r="L998" s="54"/>
      <c r="M998" s="54"/>
      <c r="N998" s="54"/>
      <c r="O998" s="54"/>
      <c r="P998" s="183"/>
      <c r="Q998" s="183"/>
      <c r="R998" s="129">
        <v>1</v>
      </c>
      <c r="S998" s="129">
        <v>2</v>
      </c>
      <c r="T998" s="129">
        <v>3</v>
      </c>
      <c r="U998" s="129" t="s">
        <v>318</v>
      </c>
      <c r="V998" s="54">
        <f t="shared" si="1579"/>
        <v>0</v>
      </c>
      <c r="W998" s="54"/>
      <c r="X998" s="54"/>
      <c r="Y998" s="54"/>
      <c r="Z998" s="54"/>
      <c r="AA998" s="54"/>
      <c r="AB998" s="54"/>
      <c r="AC998" s="183"/>
      <c r="AD998" s="183"/>
      <c r="AE998" s="129">
        <v>1</v>
      </c>
      <c r="AF998" s="129">
        <v>2</v>
      </c>
      <c r="AG998" s="129">
        <v>3</v>
      </c>
      <c r="AH998" s="129" t="s">
        <v>318</v>
      </c>
      <c r="AI998" s="54"/>
      <c r="AJ998" s="54"/>
      <c r="AK998" s="54"/>
      <c r="AL998" s="54"/>
      <c r="AM998" s="54"/>
      <c r="AN998" s="54"/>
      <c r="AO998" s="54"/>
      <c r="AP998" s="54"/>
      <c r="AQ998" s="54"/>
      <c r="AR998" s="58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  <row r="999" spans="1:54" ht="12.75" customHeight="1">
      <c r="A999" s="177" t="s">
        <v>333</v>
      </c>
      <c r="B999" s="55">
        <v>1</v>
      </c>
      <c r="C999" s="55">
        <v>1</v>
      </c>
      <c r="D999" s="54" t="e">
        <f>VLOOKUP((B999*10)+4,'Llistat de jugadors'!$AA$3:$AQ$322,17,0)</f>
        <v>#N/A</v>
      </c>
      <c r="E999" s="12"/>
      <c r="F999" s="12"/>
      <c r="G999" s="12"/>
      <c r="H999" s="55">
        <f t="shared" ref="H999:H1028" si="1686">E999+F999+G999</f>
        <v>0</v>
      </c>
      <c r="I999" s="54">
        <f t="shared" ref="I999:I1028" si="1687">COUNTIF(E999:G999,10)</f>
        <v>0</v>
      </c>
      <c r="J999" s="54">
        <f t="shared" ref="J999:J1028" si="1688">COUNTIF(E999:G999,6)</f>
        <v>0</v>
      </c>
      <c r="K999" s="54">
        <f t="shared" ref="K999:K1028" si="1689">COUNTIF(E999:G999,4)</f>
        <v>0</v>
      </c>
      <c r="L999" s="54">
        <f t="shared" ref="L999:L1028" si="1690">COUNTIF(E999:G999,3)</f>
        <v>0</v>
      </c>
      <c r="M999" s="54">
        <f t="shared" ref="M999:M1028" si="1691">COUNTIF(E999:G999,2)</f>
        <v>0</v>
      </c>
      <c r="N999" s="54">
        <f t="shared" ref="N999:N1028" si="1692">COUNTIF(E999:G999,1)</f>
        <v>0</v>
      </c>
      <c r="O999" s="54">
        <f t="shared" ref="O999:O1028" si="1693">COUNTIF(E999:G999,0)</f>
        <v>0</v>
      </c>
      <c r="P999" s="55">
        <v>1</v>
      </c>
      <c r="Q999" s="54" t="e">
        <f t="shared" ref="Q999:Q1028" si="1694">D999</f>
        <v>#N/A</v>
      </c>
      <c r="R999" s="12"/>
      <c r="S999" s="12"/>
      <c r="T999" s="12"/>
      <c r="U999" s="54">
        <f t="shared" ref="U999:U1028" si="1695">R999+S999+T999</f>
        <v>0</v>
      </c>
      <c r="V999" s="54">
        <f t="shared" si="1579"/>
        <v>0</v>
      </c>
      <c r="W999" s="54">
        <f>COUNTIF($R$5:$T$5,6)</f>
        <v>0</v>
      </c>
      <c r="X999" s="54">
        <f>COUNTIF($R$5:$T$5,4)</f>
        <v>1</v>
      </c>
      <c r="Y999" s="54">
        <f t="shared" ref="Y999:Y1028" si="1696">COUNTIF(R999:T999,3)</f>
        <v>0</v>
      </c>
      <c r="Z999" s="54">
        <f t="shared" ref="Z999:Z1028" si="1697">COUNTIF(R999:T999,2)</f>
        <v>0</v>
      </c>
      <c r="AA999" s="54">
        <f t="shared" ref="AA999:AA1028" si="1698">COUNTIF(R999:T999,1)</f>
        <v>0</v>
      </c>
      <c r="AB999" s="54">
        <f t="shared" ref="AB999:AB1028" si="1699">COUNTIF(R999:T999,0)</f>
        <v>0</v>
      </c>
      <c r="AC999" s="55">
        <v>1</v>
      </c>
      <c r="AD999" s="54" t="e">
        <f t="shared" ref="AD999:AD1038" si="1700">Q999</f>
        <v>#N/A</v>
      </c>
      <c r="AE999" s="12"/>
      <c r="AF999" s="12"/>
      <c r="AG999" s="12"/>
      <c r="AH999" s="54">
        <f t="shared" ref="AH999:AH1028" si="1701">AE999+AF999+AG999</f>
        <v>0</v>
      </c>
      <c r="AI999" s="54">
        <f t="shared" ref="AI999:AI1028" si="1702">COUNTIF(AE999:AG999,10)</f>
        <v>0</v>
      </c>
      <c r="AJ999" s="54">
        <f t="shared" ref="AJ999:AJ1028" si="1703">COUNTIF(AE999:AG999,6)</f>
        <v>0</v>
      </c>
      <c r="AK999" s="54">
        <f t="shared" ref="AK999:AK1028" si="1704">COUNTIF(AE999:AG999,4)</f>
        <v>0</v>
      </c>
      <c r="AL999" s="54">
        <f t="shared" ref="AL999:AL1028" si="1705">COUNTIF(AE999:AG999,3)</f>
        <v>0</v>
      </c>
      <c r="AM999" s="54">
        <f t="shared" ref="AM999:AM1028" si="1706">COUNTIF(AE999:AG999,2)</f>
        <v>0</v>
      </c>
      <c r="AN999" s="54">
        <f t="shared" ref="AN999:AN1028" si="1707">COUNTIF(AE999:AG999,1)</f>
        <v>0</v>
      </c>
      <c r="AO999" s="54">
        <f t="shared" ref="AO999:AO1028" si="1708">COUNTIF(AE999:AG999,0)</f>
        <v>0</v>
      </c>
      <c r="AP999" s="54">
        <f t="shared" ref="AP999:AP1028" si="1709">H999+U999+AH999</f>
        <v>0</v>
      </c>
      <c r="AQ999" s="54" t="e">
        <f t="shared" ref="AQ999:AQ1028" si="1710">AVERAGE(E999:G999,R999:T999,AE999:AG999)</f>
        <v>#DIV/0!</v>
      </c>
      <c r="AR999" s="58">
        <f t="shared" ref="AR999:AR1028" si="1711">I999+V999+AI999</f>
        <v>0</v>
      </c>
      <c r="AS999" s="1">
        <f t="shared" ref="AS999:AS1028" si="1712">J999+W999+AJ999</f>
        <v>0</v>
      </c>
      <c r="AT999" s="1">
        <f t="shared" ref="AT999:AT1028" si="1713">K999+X999+AK999</f>
        <v>1</v>
      </c>
      <c r="AU999" s="1">
        <f t="shared" ref="AU999:AU1028" si="1714">L999+Y999+AL999</f>
        <v>0</v>
      </c>
      <c r="AV999" s="1">
        <f t="shared" ref="AV999:AV1028" si="1715">M999+Z999+AM999</f>
        <v>0</v>
      </c>
      <c r="AW999" s="1">
        <f t="shared" ref="AW999:AW1028" si="1716">N999+AA999+AN999</f>
        <v>0</v>
      </c>
      <c r="AX999" s="1">
        <f t="shared" ref="AX999:AX1028" si="1717">O999+AB999+AO999</f>
        <v>0</v>
      </c>
      <c r="AY999" s="1" t="str">
        <f t="shared" si="1682"/>
        <v/>
      </c>
      <c r="AZ999" s="1" t="b">
        <f t="shared" si="1683"/>
        <v>1</v>
      </c>
      <c r="BA999" s="1" t="str">
        <f t="shared" si="1684"/>
        <v/>
      </c>
      <c r="BB999" s="1" t="str">
        <f t="shared" si="1685"/>
        <v/>
      </c>
    </row>
    <row r="1000" spans="1:54" ht="12.75" customHeight="1">
      <c r="A1000" s="178"/>
      <c r="B1000" s="55">
        <v>2</v>
      </c>
      <c r="C1000" s="55">
        <v>2</v>
      </c>
      <c r="D1000" s="54" t="e">
        <f>VLOOKUP((B1000*10)+4,'Llistat de jugadors'!$AA$3:$AQ$322,17,0)</f>
        <v>#N/A</v>
      </c>
      <c r="E1000" s="12"/>
      <c r="F1000" s="12"/>
      <c r="G1000" s="12"/>
      <c r="H1000" s="55">
        <f t="shared" si="1686"/>
        <v>0</v>
      </c>
      <c r="I1000" s="54">
        <f t="shared" si="1687"/>
        <v>0</v>
      </c>
      <c r="J1000" s="54">
        <f t="shared" si="1688"/>
        <v>0</v>
      </c>
      <c r="K1000" s="54">
        <f t="shared" si="1689"/>
        <v>0</v>
      </c>
      <c r="L1000" s="54">
        <f t="shared" si="1690"/>
        <v>0</v>
      </c>
      <c r="M1000" s="54">
        <f t="shared" si="1691"/>
        <v>0</v>
      </c>
      <c r="N1000" s="54">
        <f t="shared" si="1692"/>
        <v>0</v>
      </c>
      <c r="O1000" s="54">
        <f t="shared" si="1693"/>
        <v>0</v>
      </c>
      <c r="P1000" s="55">
        <v>2</v>
      </c>
      <c r="Q1000" s="54" t="e">
        <f t="shared" si="1694"/>
        <v>#N/A</v>
      </c>
      <c r="R1000" s="12"/>
      <c r="S1000" s="12"/>
      <c r="T1000" s="12"/>
      <c r="U1000" s="54">
        <f t="shared" si="1695"/>
        <v>0</v>
      </c>
      <c r="V1000" s="54">
        <f t="shared" si="1579"/>
        <v>0</v>
      </c>
      <c r="W1000" s="54">
        <f t="shared" ref="W1000:W1028" si="1718">COUNTIF(R1000:T1000,6)</f>
        <v>0</v>
      </c>
      <c r="X1000" s="54">
        <f t="shared" ref="X1000:X1028" si="1719">COUNTIF(R1000:T1000,4)</f>
        <v>0</v>
      </c>
      <c r="Y1000" s="54">
        <f t="shared" si="1696"/>
        <v>0</v>
      </c>
      <c r="Z1000" s="54">
        <f t="shared" si="1697"/>
        <v>0</v>
      </c>
      <c r="AA1000" s="54">
        <f t="shared" si="1698"/>
        <v>0</v>
      </c>
      <c r="AB1000" s="54">
        <f t="shared" si="1699"/>
        <v>0</v>
      </c>
      <c r="AC1000" s="55">
        <v>2</v>
      </c>
      <c r="AD1000" s="54" t="e">
        <f t="shared" si="1700"/>
        <v>#N/A</v>
      </c>
      <c r="AE1000" s="12"/>
      <c r="AF1000" s="12"/>
      <c r="AG1000" s="12"/>
      <c r="AH1000" s="54">
        <f t="shared" si="1701"/>
        <v>0</v>
      </c>
      <c r="AI1000" s="54">
        <f t="shared" si="1702"/>
        <v>0</v>
      </c>
      <c r="AJ1000" s="54">
        <f t="shared" si="1703"/>
        <v>0</v>
      </c>
      <c r="AK1000" s="54">
        <f t="shared" si="1704"/>
        <v>0</v>
      </c>
      <c r="AL1000" s="54">
        <f t="shared" si="1705"/>
        <v>0</v>
      </c>
      <c r="AM1000" s="54">
        <f t="shared" si="1706"/>
        <v>0</v>
      </c>
      <c r="AN1000" s="54">
        <f t="shared" si="1707"/>
        <v>0</v>
      </c>
      <c r="AO1000" s="54">
        <f t="shared" si="1708"/>
        <v>0</v>
      </c>
      <c r="AP1000" s="54">
        <f t="shared" si="1709"/>
        <v>0</v>
      </c>
      <c r="AQ1000" s="54" t="e">
        <f t="shared" si="1710"/>
        <v>#DIV/0!</v>
      </c>
      <c r="AR1000" s="58">
        <f t="shared" si="1711"/>
        <v>0</v>
      </c>
      <c r="AS1000" s="1">
        <f t="shared" si="1712"/>
        <v>0</v>
      </c>
      <c r="AT1000" s="1">
        <f t="shared" si="1713"/>
        <v>0</v>
      </c>
      <c r="AU1000" s="1">
        <f t="shared" si="1714"/>
        <v>0</v>
      </c>
      <c r="AV1000" s="1">
        <f t="shared" si="1715"/>
        <v>0</v>
      </c>
      <c r="AW1000" s="1">
        <f t="shared" si="1716"/>
        <v>0</v>
      </c>
      <c r="AX1000" s="1">
        <f t="shared" si="1717"/>
        <v>0</v>
      </c>
      <c r="AY1000" s="1" t="str">
        <f t="shared" si="1682"/>
        <v/>
      </c>
      <c r="AZ1000" s="1" t="b">
        <f t="shared" si="1683"/>
        <v>1</v>
      </c>
      <c r="BA1000" s="1" t="str">
        <f t="shared" si="1684"/>
        <v/>
      </c>
      <c r="BB1000" s="1" t="str">
        <f t="shared" si="1685"/>
        <v/>
      </c>
    </row>
    <row r="1001" spans="1:54" ht="12.75" customHeight="1">
      <c r="A1001" s="178"/>
      <c r="B1001" s="55">
        <v>3</v>
      </c>
      <c r="C1001" s="55">
        <v>3</v>
      </c>
      <c r="D1001" s="54" t="e">
        <f>VLOOKUP((B1001*10)+4,'Llistat de jugadors'!$AA$3:$AQ$322,17,0)</f>
        <v>#N/A</v>
      </c>
      <c r="E1001" s="12"/>
      <c r="F1001" s="12"/>
      <c r="G1001" s="12"/>
      <c r="H1001" s="55">
        <f t="shared" si="1686"/>
        <v>0</v>
      </c>
      <c r="I1001" s="54">
        <f t="shared" si="1687"/>
        <v>0</v>
      </c>
      <c r="J1001" s="54">
        <f t="shared" si="1688"/>
        <v>0</v>
      </c>
      <c r="K1001" s="54">
        <f t="shared" si="1689"/>
        <v>0</v>
      </c>
      <c r="L1001" s="54">
        <f t="shared" si="1690"/>
        <v>0</v>
      </c>
      <c r="M1001" s="54">
        <f t="shared" si="1691"/>
        <v>0</v>
      </c>
      <c r="N1001" s="54">
        <f t="shared" si="1692"/>
        <v>0</v>
      </c>
      <c r="O1001" s="54">
        <f t="shared" si="1693"/>
        <v>0</v>
      </c>
      <c r="P1001" s="55">
        <v>3</v>
      </c>
      <c r="Q1001" s="54" t="e">
        <f t="shared" si="1694"/>
        <v>#N/A</v>
      </c>
      <c r="R1001" s="12"/>
      <c r="S1001" s="12"/>
      <c r="T1001" s="12"/>
      <c r="U1001" s="54">
        <f t="shared" si="1695"/>
        <v>0</v>
      </c>
      <c r="V1001" s="54">
        <f t="shared" si="1579"/>
        <v>0</v>
      </c>
      <c r="W1001" s="54">
        <f t="shared" si="1718"/>
        <v>0</v>
      </c>
      <c r="X1001" s="54">
        <f t="shared" si="1719"/>
        <v>0</v>
      </c>
      <c r="Y1001" s="54">
        <f t="shared" si="1696"/>
        <v>0</v>
      </c>
      <c r="Z1001" s="54">
        <f t="shared" si="1697"/>
        <v>0</v>
      </c>
      <c r="AA1001" s="54">
        <f t="shared" si="1698"/>
        <v>0</v>
      </c>
      <c r="AB1001" s="54">
        <f t="shared" si="1699"/>
        <v>0</v>
      </c>
      <c r="AC1001" s="55">
        <v>3</v>
      </c>
      <c r="AD1001" s="54" t="e">
        <f t="shared" si="1700"/>
        <v>#N/A</v>
      </c>
      <c r="AE1001" s="12"/>
      <c r="AF1001" s="12"/>
      <c r="AG1001" s="12"/>
      <c r="AH1001" s="54">
        <f t="shared" si="1701"/>
        <v>0</v>
      </c>
      <c r="AI1001" s="54">
        <f t="shared" si="1702"/>
        <v>0</v>
      </c>
      <c r="AJ1001" s="54">
        <f t="shared" si="1703"/>
        <v>0</v>
      </c>
      <c r="AK1001" s="54">
        <f t="shared" si="1704"/>
        <v>0</v>
      </c>
      <c r="AL1001" s="54">
        <f t="shared" si="1705"/>
        <v>0</v>
      </c>
      <c r="AM1001" s="54">
        <f t="shared" si="1706"/>
        <v>0</v>
      </c>
      <c r="AN1001" s="54">
        <f t="shared" si="1707"/>
        <v>0</v>
      </c>
      <c r="AO1001" s="54">
        <f t="shared" si="1708"/>
        <v>0</v>
      </c>
      <c r="AP1001" s="54">
        <f t="shared" si="1709"/>
        <v>0</v>
      </c>
      <c r="AQ1001" s="54" t="e">
        <f t="shared" si="1710"/>
        <v>#DIV/0!</v>
      </c>
      <c r="AR1001" s="58">
        <f t="shared" si="1711"/>
        <v>0</v>
      </c>
      <c r="AS1001" s="1">
        <f t="shared" si="1712"/>
        <v>0</v>
      </c>
      <c r="AT1001" s="1">
        <f t="shared" si="1713"/>
        <v>0</v>
      </c>
      <c r="AU1001" s="1">
        <f t="shared" si="1714"/>
        <v>0</v>
      </c>
      <c r="AV1001" s="1">
        <f t="shared" si="1715"/>
        <v>0</v>
      </c>
      <c r="AW1001" s="1">
        <f t="shared" si="1716"/>
        <v>0</v>
      </c>
      <c r="AX1001" s="1">
        <f t="shared" si="1717"/>
        <v>0</v>
      </c>
      <c r="AY1001" s="1" t="str">
        <f t="shared" si="1682"/>
        <v/>
      </c>
      <c r="AZ1001" s="1" t="b">
        <f t="shared" si="1683"/>
        <v>1</v>
      </c>
      <c r="BA1001" s="1" t="str">
        <f t="shared" si="1684"/>
        <v/>
      </c>
      <c r="BB1001" s="1" t="str">
        <f t="shared" si="1685"/>
        <v/>
      </c>
    </row>
    <row r="1002" spans="1:54" ht="12.75" customHeight="1">
      <c r="A1002" s="178"/>
      <c r="B1002" s="55">
        <v>4</v>
      </c>
      <c r="C1002" s="55">
        <v>4</v>
      </c>
      <c r="D1002" s="54" t="e">
        <f>VLOOKUP((B1002*10)+4,'Llistat de jugadors'!$AA$3:$AQ$322,17,0)</f>
        <v>#N/A</v>
      </c>
      <c r="E1002" s="12"/>
      <c r="F1002" s="12"/>
      <c r="G1002" s="12"/>
      <c r="H1002" s="55">
        <f t="shared" si="1686"/>
        <v>0</v>
      </c>
      <c r="I1002" s="54">
        <f t="shared" si="1687"/>
        <v>0</v>
      </c>
      <c r="J1002" s="54">
        <f t="shared" si="1688"/>
        <v>0</v>
      </c>
      <c r="K1002" s="54">
        <f t="shared" si="1689"/>
        <v>0</v>
      </c>
      <c r="L1002" s="54">
        <f t="shared" si="1690"/>
        <v>0</v>
      </c>
      <c r="M1002" s="54">
        <f t="shared" si="1691"/>
        <v>0</v>
      </c>
      <c r="N1002" s="54">
        <f t="shared" si="1692"/>
        <v>0</v>
      </c>
      <c r="O1002" s="54">
        <f t="shared" si="1693"/>
        <v>0</v>
      </c>
      <c r="P1002" s="55">
        <v>4</v>
      </c>
      <c r="Q1002" s="54" t="e">
        <f t="shared" si="1694"/>
        <v>#N/A</v>
      </c>
      <c r="R1002" s="12"/>
      <c r="S1002" s="12"/>
      <c r="T1002" s="12"/>
      <c r="U1002" s="54">
        <f t="shared" si="1695"/>
        <v>0</v>
      </c>
      <c r="V1002" s="54">
        <f t="shared" si="1579"/>
        <v>0</v>
      </c>
      <c r="W1002" s="54">
        <f t="shared" si="1718"/>
        <v>0</v>
      </c>
      <c r="X1002" s="54">
        <f t="shared" si="1719"/>
        <v>0</v>
      </c>
      <c r="Y1002" s="54">
        <f t="shared" si="1696"/>
        <v>0</v>
      </c>
      <c r="Z1002" s="54">
        <f t="shared" si="1697"/>
        <v>0</v>
      </c>
      <c r="AA1002" s="54">
        <f t="shared" si="1698"/>
        <v>0</v>
      </c>
      <c r="AB1002" s="54">
        <f t="shared" si="1699"/>
        <v>0</v>
      </c>
      <c r="AC1002" s="55">
        <v>4</v>
      </c>
      <c r="AD1002" s="54" t="e">
        <f t="shared" si="1700"/>
        <v>#N/A</v>
      </c>
      <c r="AE1002" s="12"/>
      <c r="AF1002" s="12"/>
      <c r="AG1002" s="12"/>
      <c r="AH1002" s="54">
        <f t="shared" si="1701"/>
        <v>0</v>
      </c>
      <c r="AI1002" s="54">
        <f t="shared" si="1702"/>
        <v>0</v>
      </c>
      <c r="AJ1002" s="54">
        <f t="shared" si="1703"/>
        <v>0</v>
      </c>
      <c r="AK1002" s="54">
        <f t="shared" si="1704"/>
        <v>0</v>
      </c>
      <c r="AL1002" s="54">
        <f t="shared" si="1705"/>
        <v>0</v>
      </c>
      <c r="AM1002" s="54">
        <f t="shared" si="1706"/>
        <v>0</v>
      </c>
      <c r="AN1002" s="54">
        <f t="shared" si="1707"/>
        <v>0</v>
      </c>
      <c r="AO1002" s="54">
        <f t="shared" si="1708"/>
        <v>0</v>
      </c>
      <c r="AP1002" s="54">
        <f t="shared" si="1709"/>
        <v>0</v>
      </c>
      <c r="AQ1002" s="54" t="e">
        <f t="shared" si="1710"/>
        <v>#DIV/0!</v>
      </c>
      <c r="AR1002" s="58">
        <f t="shared" si="1711"/>
        <v>0</v>
      </c>
      <c r="AS1002" s="1">
        <f t="shared" si="1712"/>
        <v>0</v>
      </c>
      <c r="AT1002" s="1">
        <f t="shared" si="1713"/>
        <v>0</v>
      </c>
      <c r="AU1002" s="1">
        <f t="shared" si="1714"/>
        <v>0</v>
      </c>
      <c r="AV1002" s="1">
        <f t="shared" si="1715"/>
        <v>0</v>
      </c>
      <c r="AW1002" s="1">
        <f t="shared" si="1716"/>
        <v>0</v>
      </c>
      <c r="AX1002" s="1">
        <f t="shared" si="1717"/>
        <v>0</v>
      </c>
      <c r="AY1002" s="1" t="str">
        <f t="shared" si="1682"/>
        <v/>
      </c>
      <c r="AZ1002" s="1" t="b">
        <f t="shared" si="1683"/>
        <v>1</v>
      </c>
      <c r="BA1002" s="1" t="str">
        <f t="shared" si="1684"/>
        <v/>
      </c>
      <c r="BB1002" s="1" t="str">
        <f t="shared" si="1685"/>
        <v/>
      </c>
    </row>
    <row r="1003" spans="1:54" ht="12.75" customHeight="1">
      <c r="A1003" s="178"/>
      <c r="B1003" s="55">
        <v>5</v>
      </c>
      <c r="C1003" s="55">
        <v>5</v>
      </c>
      <c r="D1003" s="54" t="e">
        <f>VLOOKUP((B1003*10)+4,'Llistat de jugadors'!$AA$3:$AQ$322,17,0)</f>
        <v>#N/A</v>
      </c>
      <c r="E1003" s="13"/>
      <c r="F1003" s="13"/>
      <c r="G1003" s="13"/>
      <c r="H1003" s="55">
        <f t="shared" si="1686"/>
        <v>0</v>
      </c>
      <c r="I1003" s="54">
        <f t="shared" si="1687"/>
        <v>0</v>
      </c>
      <c r="J1003" s="54">
        <f t="shared" si="1688"/>
        <v>0</v>
      </c>
      <c r="K1003" s="54">
        <f t="shared" si="1689"/>
        <v>0</v>
      </c>
      <c r="L1003" s="54">
        <f t="shared" si="1690"/>
        <v>0</v>
      </c>
      <c r="M1003" s="54">
        <f t="shared" si="1691"/>
        <v>0</v>
      </c>
      <c r="N1003" s="54">
        <f t="shared" si="1692"/>
        <v>0</v>
      </c>
      <c r="O1003" s="54">
        <f t="shared" si="1693"/>
        <v>0</v>
      </c>
      <c r="P1003" s="55">
        <v>5</v>
      </c>
      <c r="Q1003" s="54" t="e">
        <f t="shared" si="1694"/>
        <v>#N/A</v>
      </c>
      <c r="R1003" s="12"/>
      <c r="S1003" s="12"/>
      <c r="T1003" s="12"/>
      <c r="U1003" s="54">
        <f t="shared" si="1695"/>
        <v>0</v>
      </c>
      <c r="V1003" s="54">
        <f t="shared" si="1579"/>
        <v>0</v>
      </c>
      <c r="W1003" s="54">
        <f t="shared" si="1718"/>
        <v>0</v>
      </c>
      <c r="X1003" s="54">
        <f t="shared" si="1719"/>
        <v>0</v>
      </c>
      <c r="Y1003" s="54">
        <f t="shared" si="1696"/>
        <v>0</v>
      </c>
      <c r="Z1003" s="54">
        <f t="shared" si="1697"/>
        <v>0</v>
      </c>
      <c r="AA1003" s="54">
        <f t="shared" si="1698"/>
        <v>0</v>
      </c>
      <c r="AB1003" s="54">
        <f t="shared" si="1699"/>
        <v>0</v>
      </c>
      <c r="AC1003" s="55">
        <v>5</v>
      </c>
      <c r="AD1003" s="54" t="e">
        <f t="shared" si="1700"/>
        <v>#N/A</v>
      </c>
      <c r="AE1003" s="12"/>
      <c r="AF1003" s="12"/>
      <c r="AG1003" s="12"/>
      <c r="AH1003" s="54">
        <f t="shared" si="1701"/>
        <v>0</v>
      </c>
      <c r="AI1003" s="54">
        <f t="shared" si="1702"/>
        <v>0</v>
      </c>
      <c r="AJ1003" s="54">
        <f t="shared" si="1703"/>
        <v>0</v>
      </c>
      <c r="AK1003" s="54">
        <f t="shared" si="1704"/>
        <v>0</v>
      </c>
      <c r="AL1003" s="54">
        <f t="shared" si="1705"/>
        <v>0</v>
      </c>
      <c r="AM1003" s="54">
        <f t="shared" si="1706"/>
        <v>0</v>
      </c>
      <c r="AN1003" s="54">
        <f t="shared" si="1707"/>
        <v>0</v>
      </c>
      <c r="AO1003" s="54">
        <f t="shared" si="1708"/>
        <v>0</v>
      </c>
      <c r="AP1003" s="54">
        <f t="shared" si="1709"/>
        <v>0</v>
      </c>
      <c r="AQ1003" s="54" t="e">
        <f t="shared" si="1710"/>
        <v>#DIV/0!</v>
      </c>
      <c r="AR1003" s="58">
        <f t="shared" si="1711"/>
        <v>0</v>
      </c>
      <c r="AS1003" s="1">
        <f t="shared" si="1712"/>
        <v>0</v>
      </c>
      <c r="AT1003" s="1">
        <f t="shared" si="1713"/>
        <v>0</v>
      </c>
      <c r="AU1003" s="1">
        <f t="shared" si="1714"/>
        <v>0</v>
      </c>
      <c r="AV1003" s="1">
        <f t="shared" si="1715"/>
        <v>0</v>
      </c>
      <c r="AW1003" s="1">
        <f t="shared" si="1716"/>
        <v>0</v>
      </c>
      <c r="AX1003" s="1">
        <f t="shared" si="1717"/>
        <v>0</v>
      </c>
      <c r="AY1003" s="1" t="str">
        <f t="shared" si="1682"/>
        <v/>
      </c>
      <c r="AZ1003" s="1" t="b">
        <f t="shared" si="1683"/>
        <v>1</v>
      </c>
      <c r="BA1003" s="1" t="str">
        <f t="shared" si="1684"/>
        <v/>
      </c>
      <c r="BB1003" s="1" t="str">
        <f t="shared" si="1685"/>
        <v/>
      </c>
    </row>
    <row r="1004" spans="1:54" ht="12.75" customHeight="1">
      <c r="A1004" s="178"/>
      <c r="B1004" s="55">
        <v>6</v>
      </c>
      <c r="C1004" s="55">
        <v>6</v>
      </c>
      <c r="D1004" s="54" t="e">
        <f>VLOOKUP((B1004*10)+4,'Llistat de jugadors'!$AA$3:$AQ$322,17,0)</f>
        <v>#N/A</v>
      </c>
      <c r="E1004" s="13"/>
      <c r="F1004" s="13"/>
      <c r="G1004" s="13"/>
      <c r="H1004" s="55">
        <f t="shared" si="1686"/>
        <v>0</v>
      </c>
      <c r="I1004" s="54">
        <f t="shared" si="1687"/>
        <v>0</v>
      </c>
      <c r="J1004" s="54">
        <f t="shared" si="1688"/>
        <v>0</v>
      </c>
      <c r="K1004" s="54">
        <f t="shared" si="1689"/>
        <v>0</v>
      </c>
      <c r="L1004" s="54">
        <f t="shared" si="1690"/>
        <v>0</v>
      </c>
      <c r="M1004" s="54">
        <f t="shared" si="1691"/>
        <v>0</v>
      </c>
      <c r="N1004" s="54">
        <f t="shared" si="1692"/>
        <v>0</v>
      </c>
      <c r="O1004" s="54">
        <f t="shared" si="1693"/>
        <v>0</v>
      </c>
      <c r="P1004" s="55">
        <v>6</v>
      </c>
      <c r="Q1004" s="54" t="e">
        <f t="shared" si="1694"/>
        <v>#N/A</v>
      </c>
      <c r="R1004" s="12"/>
      <c r="S1004" s="12"/>
      <c r="T1004" s="12"/>
      <c r="U1004" s="54">
        <f t="shared" si="1695"/>
        <v>0</v>
      </c>
      <c r="V1004" s="54">
        <f t="shared" si="1579"/>
        <v>0</v>
      </c>
      <c r="W1004" s="54">
        <f t="shared" si="1718"/>
        <v>0</v>
      </c>
      <c r="X1004" s="54">
        <f t="shared" si="1719"/>
        <v>0</v>
      </c>
      <c r="Y1004" s="54">
        <f t="shared" si="1696"/>
        <v>0</v>
      </c>
      <c r="Z1004" s="54">
        <f t="shared" si="1697"/>
        <v>0</v>
      </c>
      <c r="AA1004" s="54">
        <f t="shared" si="1698"/>
        <v>0</v>
      </c>
      <c r="AB1004" s="54">
        <f t="shared" si="1699"/>
        <v>0</v>
      </c>
      <c r="AC1004" s="55">
        <v>6</v>
      </c>
      <c r="AD1004" s="54" t="e">
        <f t="shared" si="1700"/>
        <v>#N/A</v>
      </c>
      <c r="AE1004" s="12"/>
      <c r="AF1004" s="12"/>
      <c r="AG1004" s="12"/>
      <c r="AH1004" s="54">
        <f t="shared" si="1701"/>
        <v>0</v>
      </c>
      <c r="AI1004" s="54">
        <f t="shared" si="1702"/>
        <v>0</v>
      </c>
      <c r="AJ1004" s="54">
        <f t="shared" si="1703"/>
        <v>0</v>
      </c>
      <c r="AK1004" s="54">
        <f t="shared" si="1704"/>
        <v>0</v>
      </c>
      <c r="AL1004" s="54">
        <f t="shared" si="1705"/>
        <v>0</v>
      </c>
      <c r="AM1004" s="54">
        <f t="shared" si="1706"/>
        <v>0</v>
      </c>
      <c r="AN1004" s="54">
        <f t="shared" si="1707"/>
        <v>0</v>
      </c>
      <c r="AO1004" s="54">
        <f t="shared" si="1708"/>
        <v>0</v>
      </c>
      <c r="AP1004" s="54">
        <f t="shared" si="1709"/>
        <v>0</v>
      </c>
      <c r="AQ1004" s="54" t="e">
        <f t="shared" si="1710"/>
        <v>#DIV/0!</v>
      </c>
      <c r="AR1004" s="58">
        <f t="shared" si="1711"/>
        <v>0</v>
      </c>
      <c r="AS1004" s="1">
        <f t="shared" si="1712"/>
        <v>0</v>
      </c>
      <c r="AT1004" s="1">
        <f t="shared" si="1713"/>
        <v>0</v>
      </c>
      <c r="AU1004" s="1">
        <f t="shared" si="1714"/>
        <v>0</v>
      </c>
      <c r="AV1004" s="1">
        <f t="shared" si="1715"/>
        <v>0</v>
      </c>
      <c r="AW1004" s="1">
        <f t="shared" si="1716"/>
        <v>0</v>
      </c>
      <c r="AX1004" s="1">
        <f t="shared" si="1717"/>
        <v>0</v>
      </c>
      <c r="AY1004" s="1" t="str">
        <f t="shared" si="1682"/>
        <v/>
      </c>
      <c r="AZ1004" s="1" t="b">
        <f t="shared" si="1683"/>
        <v>1</v>
      </c>
      <c r="BA1004" s="1" t="str">
        <f t="shared" si="1684"/>
        <v/>
      </c>
      <c r="BB1004" s="1" t="str">
        <f t="shared" si="1685"/>
        <v/>
      </c>
    </row>
    <row r="1005" spans="1:54" ht="12.75" customHeight="1">
      <c r="A1005" s="178"/>
      <c r="B1005" s="55">
        <v>7</v>
      </c>
      <c r="C1005" s="55">
        <v>7</v>
      </c>
      <c r="D1005" s="54" t="e">
        <f>VLOOKUP((B1005*10)+4,'Llistat de jugadors'!$AA$3:$AQ$322,17,0)</f>
        <v>#N/A</v>
      </c>
      <c r="E1005" s="13"/>
      <c r="F1005" s="13"/>
      <c r="G1005" s="13"/>
      <c r="H1005" s="55">
        <f t="shared" si="1686"/>
        <v>0</v>
      </c>
      <c r="I1005" s="54">
        <f t="shared" si="1687"/>
        <v>0</v>
      </c>
      <c r="J1005" s="54">
        <f t="shared" si="1688"/>
        <v>0</v>
      </c>
      <c r="K1005" s="54">
        <f t="shared" si="1689"/>
        <v>0</v>
      </c>
      <c r="L1005" s="54">
        <f t="shared" si="1690"/>
        <v>0</v>
      </c>
      <c r="M1005" s="54">
        <f t="shared" si="1691"/>
        <v>0</v>
      </c>
      <c r="N1005" s="54">
        <f t="shared" si="1692"/>
        <v>0</v>
      </c>
      <c r="O1005" s="54">
        <f t="shared" si="1693"/>
        <v>0</v>
      </c>
      <c r="P1005" s="55">
        <v>7</v>
      </c>
      <c r="Q1005" s="54" t="e">
        <f t="shared" si="1694"/>
        <v>#N/A</v>
      </c>
      <c r="R1005" s="12"/>
      <c r="S1005" s="12"/>
      <c r="T1005" s="12"/>
      <c r="U1005" s="54">
        <f t="shared" si="1695"/>
        <v>0</v>
      </c>
      <c r="V1005" s="54">
        <f t="shared" si="1579"/>
        <v>0</v>
      </c>
      <c r="W1005" s="54">
        <f t="shared" si="1718"/>
        <v>0</v>
      </c>
      <c r="X1005" s="54">
        <f t="shared" si="1719"/>
        <v>0</v>
      </c>
      <c r="Y1005" s="54">
        <f t="shared" si="1696"/>
        <v>0</v>
      </c>
      <c r="Z1005" s="54">
        <f t="shared" si="1697"/>
        <v>0</v>
      </c>
      <c r="AA1005" s="54">
        <f t="shared" si="1698"/>
        <v>0</v>
      </c>
      <c r="AB1005" s="54">
        <f t="shared" si="1699"/>
        <v>0</v>
      </c>
      <c r="AC1005" s="55">
        <v>7</v>
      </c>
      <c r="AD1005" s="54" t="e">
        <f t="shared" si="1700"/>
        <v>#N/A</v>
      </c>
      <c r="AE1005" s="12"/>
      <c r="AF1005" s="12"/>
      <c r="AG1005" s="12"/>
      <c r="AH1005" s="54">
        <f t="shared" si="1701"/>
        <v>0</v>
      </c>
      <c r="AI1005" s="54">
        <f t="shared" si="1702"/>
        <v>0</v>
      </c>
      <c r="AJ1005" s="54">
        <f t="shared" si="1703"/>
        <v>0</v>
      </c>
      <c r="AK1005" s="54">
        <f t="shared" si="1704"/>
        <v>0</v>
      </c>
      <c r="AL1005" s="54">
        <f t="shared" si="1705"/>
        <v>0</v>
      </c>
      <c r="AM1005" s="54">
        <f t="shared" si="1706"/>
        <v>0</v>
      </c>
      <c r="AN1005" s="54">
        <f t="shared" si="1707"/>
        <v>0</v>
      </c>
      <c r="AO1005" s="54">
        <f t="shared" si="1708"/>
        <v>0</v>
      </c>
      <c r="AP1005" s="54">
        <f t="shared" si="1709"/>
        <v>0</v>
      </c>
      <c r="AQ1005" s="54" t="e">
        <f t="shared" si="1710"/>
        <v>#DIV/0!</v>
      </c>
      <c r="AR1005" s="58">
        <f t="shared" si="1711"/>
        <v>0</v>
      </c>
      <c r="AS1005" s="1">
        <f t="shared" si="1712"/>
        <v>0</v>
      </c>
      <c r="AT1005" s="1">
        <f t="shared" si="1713"/>
        <v>0</v>
      </c>
      <c r="AU1005" s="1">
        <f t="shared" si="1714"/>
        <v>0</v>
      </c>
      <c r="AV1005" s="1">
        <f t="shared" si="1715"/>
        <v>0</v>
      </c>
      <c r="AW1005" s="1">
        <f t="shared" si="1716"/>
        <v>0</v>
      </c>
      <c r="AX1005" s="1">
        <f t="shared" si="1717"/>
        <v>0</v>
      </c>
      <c r="AY1005" s="1" t="str">
        <f t="shared" si="1682"/>
        <v/>
      </c>
      <c r="AZ1005" s="1" t="b">
        <f t="shared" si="1683"/>
        <v>1</v>
      </c>
      <c r="BA1005" s="1" t="str">
        <f t="shared" si="1684"/>
        <v/>
      </c>
      <c r="BB1005" s="1" t="str">
        <f t="shared" si="1685"/>
        <v/>
      </c>
    </row>
    <row r="1006" spans="1:54" ht="12.75" customHeight="1">
      <c r="A1006" s="178"/>
      <c r="B1006" s="55">
        <v>8</v>
      </c>
      <c r="C1006" s="55">
        <v>8</v>
      </c>
      <c r="D1006" s="54" t="e">
        <f>VLOOKUP((B1006*10)+4,'Llistat de jugadors'!$AA$3:$AQ$322,17,0)</f>
        <v>#N/A</v>
      </c>
      <c r="E1006" s="13"/>
      <c r="F1006" s="13"/>
      <c r="G1006" s="13"/>
      <c r="H1006" s="55">
        <f t="shared" si="1686"/>
        <v>0</v>
      </c>
      <c r="I1006" s="54">
        <f t="shared" si="1687"/>
        <v>0</v>
      </c>
      <c r="J1006" s="54">
        <f t="shared" si="1688"/>
        <v>0</v>
      </c>
      <c r="K1006" s="54">
        <f t="shared" si="1689"/>
        <v>0</v>
      </c>
      <c r="L1006" s="54">
        <f t="shared" si="1690"/>
        <v>0</v>
      </c>
      <c r="M1006" s="54">
        <f t="shared" si="1691"/>
        <v>0</v>
      </c>
      <c r="N1006" s="54">
        <f t="shared" si="1692"/>
        <v>0</v>
      </c>
      <c r="O1006" s="54">
        <f t="shared" si="1693"/>
        <v>0</v>
      </c>
      <c r="P1006" s="55">
        <v>8</v>
      </c>
      <c r="Q1006" s="54" t="e">
        <f t="shared" si="1694"/>
        <v>#N/A</v>
      </c>
      <c r="R1006" s="12"/>
      <c r="S1006" s="12"/>
      <c r="T1006" s="12"/>
      <c r="U1006" s="54">
        <f t="shared" si="1695"/>
        <v>0</v>
      </c>
      <c r="V1006" s="54">
        <f t="shared" si="1579"/>
        <v>0</v>
      </c>
      <c r="W1006" s="54">
        <f t="shared" si="1718"/>
        <v>0</v>
      </c>
      <c r="X1006" s="54">
        <f t="shared" si="1719"/>
        <v>0</v>
      </c>
      <c r="Y1006" s="54">
        <f t="shared" si="1696"/>
        <v>0</v>
      </c>
      <c r="Z1006" s="54">
        <f t="shared" si="1697"/>
        <v>0</v>
      </c>
      <c r="AA1006" s="54">
        <f t="shared" si="1698"/>
        <v>0</v>
      </c>
      <c r="AB1006" s="54">
        <f t="shared" si="1699"/>
        <v>0</v>
      </c>
      <c r="AC1006" s="55">
        <v>8</v>
      </c>
      <c r="AD1006" s="54" t="e">
        <f t="shared" si="1700"/>
        <v>#N/A</v>
      </c>
      <c r="AE1006" s="12"/>
      <c r="AF1006" s="12"/>
      <c r="AG1006" s="12"/>
      <c r="AH1006" s="54">
        <f t="shared" si="1701"/>
        <v>0</v>
      </c>
      <c r="AI1006" s="54">
        <f t="shared" si="1702"/>
        <v>0</v>
      </c>
      <c r="AJ1006" s="54">
        <f t="shared" si="1703"/>
        <v>0</v>
      </c>
      <c r="AK1006" s="54">
        <f t="shared" si="1704"/>
        <v>0</v>
      </c>
      <c r="AL1006" s="54">
        <f t="shared" si="1705"/>
        <v>0</v>
      </c>
      <c r="AM1006" s="54">
        <f t="shared" si="1706"/>
        <v>0</v>
      </c>
      <c r="AN1006" s="54">
        <f t="shared" si="1707"/>
        <v>0</v>
      </c>
      <c r="AO1006" s="54">
        <f t="shared" si="1708"/>
        <v>0</v>
      </c>
      <c r="AP1006" s="54">
        <f t="shared" si="1709"/>
        <v>0</v>
      </c>
      <c r="AQ1006" s="54" t="e">
        <f t="shared" si="1710"/>
        <v>#DIV/0!</v>
      </c>
      <c r="AR1006" s="58">
        <f t="shared" si="1711"/>
        <v>0</v>
      </c>
      <c r="AS1006" s="1">
        <f t="shared" si="1712"/>
        <v>0</v>
      </c>
      <c r="AT1006" s="1">
        <f t="shared" si="1713"/>
        <v>0</v>
      </c>
      <c r="AU1006" s="1">
        <f t="shared" si="1714"/>
        <v>0</v>
      </c>
      <c r="AV1006" s="1">
        <f t="shared" si="1715"/>
        <v>0</v>
      </c>
      <c r="AW1006" s="1">
        <f t="shared" si="1716"/>
        <v>0</v>
      </c>
      <c r="AX1006" s="1">
        <f t="shared" si="1717"/>
        <v>0</v>
      </c>
      <c r="AY1006" s="1" t="str">
        <f t="shared" si="1682"/>
        <v/>
      </c>
      <c r="AZ1006" s="1" t="b">
        <f t="shared" si="1683"/>
        <v>1</v>
      </c>
      <c r="BA1006" s="1" t="str">
        <f t="shared" si="1684"/>
        <v/>
      </c>
      <c r="BB1006" s="1" t="str">
        <f t="shared" si="1685"/>
        <v/>
      </c>
    </row>
    <row r="1007" spans="1:54" ht="12.75" customHeight="1">
      <c r="A1007" s="178"/>
      <c r="B1007" s="55">
        <v>9</v>
      </c>
      <c r="C1007" s="55">
        <v>9</v>
      </c>
      <c r="D1007" s="54" t="e">
        <f>VLOOKUP((B1007*10)+4,'Llistat de jugadors'!$AA$3:$AQ$322,17,0)</f>
        <v>#N/A</v>
      </c>
      <c r="E1007" s="13"/>
      <c r="F1007" s="13"/>
      <c r="G1007" s="13"/>
      <c r="H1007" s="55">
        <f t="shared" si="1686"/>
        <v>0</v>
      </c>
      <c r="I1007" s="54">
        <f t="shared" si="1687"/>
        <v>0</v>
      </c>
      <c r="J1007" s="54">
        <f t="shared" si="1688"/>
        <v>0</v>
      </c>
      <c r="K1007" s="54">
        <f t="shared" si="1689"/>
        <v>0</v>
      </c>
      <c r="L1007" s="54">
        <f t="shared" si="1690"/>
        <v>0</v>
      </c>
      <c r="M1007" s="54">
        <f t="shared" si="1691"/>
        <v>0</v>
      </c>
      <c r="N1007" s="54">
        <f t="shared" si="1692"/>
        <v>0</v>
      </c>
      <c r="O1007" s="54">
        <f t="shared" si="1693"/>
        <v>0</v>
      </c>
      <c r="P1007" s="55">
        <v>9</v>
      </c>
      <c r="Q1007" s="54" t="e">
        <f t="shared" si="1694"/>
        <v>#N/A</v>
      </c>
      <c r="R1007" s="12"/>
      <c r="S1007" s="12"/>
      <c r="T1007" s="12"/>
      <c r="U1007" s="54">
        <f t="shared" si="1695"/>
        <v>0</v>
      </c>
      <c r="V1007" s="54">
        <f t="shared" si="1579"/>
        <v>0</v>
      </c>
      <c r="W1007" s="54">
        <f t="shared" si="1718"/>
        <v>0</v>
      </c>
      <c r="X1007" s="54">
        <f t="shared" si="1719"/>
        <v>0</v>
      </c>
      <c r="Y1007" s="54">
        <f t="shared" si="1696"/>
        <v>0</v>
      </c>
      <c r="Z1007" s="54">
        <f t="shared" si="1697"/>
        <v>0</v>
      </c>
      <c r="AA1007" s="54">
        <f t="shared" si="1698"/>
        <v>0</v>
      </c>
      <c r="AB1007" s="54">
        <f t="shared" si="1699"/>
        <v>0</v>
      </c>
      <c r="AC1007" s="55">
        <v>9</v>
      </c>
      <c r="AD1007" s="54" t="e">
        <f t="shared" si="1700"/>
        <v>#N/A</v>
      </c>
      <c r="AE1007" s="12"/>
      <c r="AF1007" s="12"/>
      <c r="AG1007" s="12"/>
      <c r="AH1007" s="54">
        <f t="shared" si="1701"/>
        <v>0</v>
      </c>
      <c r="AI1007" s="54">
        <f t="shared" si="1702"/>
        <v>0</v>
      </c>
      <c r="AJ1007" s="54">
        <f t="shared" si="1703"/>
        <v>0</v>
      </c>
      <c r="AK1007" s="54">
        <f t="shared" si="1704"/>
        <v>0</v>
      </c>
      <c r="AL1007" s="54">
        <f t="shared" si="1705"/>
        <v>0</v>
      </c>
      <c r="AM1007" s="54">
        <f t="shared" si="1706"/>
        <v>0</v>
      </c>
      <c r="AN1007" s="54">
        <f t="shared" si="1707"/>
        <v>0</v>
      </c>
      <c r="AO1007" s="54">
        <f t="shared" si="1708"/>
        <v>0</v>
      </c>
      <c r="AP1007" s="54">
        <f t="shared" si="1709"/>
        <v>0</v>
      </c>
      <c r="AQ1007" s="54" t="e">
        <f t="shared" si="1710"/>
        <v>#DIV/0!</v>
      </c>
      <c r="AR1007" s="58">
        <f t="shared" si="1711"/>
        <v>0</v>
      </c>
      <c r="AS1007" s="1">
        <f t="shared" si="1712"/>
        <v>0</v>
      </c>
      <c r="AT1007" s="1">
        <f t="shared" si="1713"/>
        <v>0</v>
      </c>
      <c r="AU1007" s="1">
        <f t="shared" si="1714"/>
        <v>0</v>
      </c>
      <c r="AV1007" s="1">
        <f t="shared" si="1715"/>
        <v>0</v>
      </c>
      <c r="AW1007" s="1">
        <f t="shared" si="1716"/>
        <v>0</v>
      </c>
      <c r="AX1007" s="1">
        <f t="shared" si="1717"/>
        <v>0</v>
      </c>
      <c r="AY1007" s="1" t="str">
        <f t="shared" si="1682"/>
        <v/>
      </c>
      <c r="AZ1007" s="1" t="b">
        <f t="shared" si="1683"/>
        <v>1</v>
      </c>
      <c r="BA1007" s="1" t="str">
        <f t="shared" si="1684"/>
        <v/>
      </c>
      <c r="BB1007" s="1" t="str">
        <f t="shared" si="1685"/>
        <v/>
      </c>
    </row>
    <row r="1008" spans="1:54" ht="12.75" customHeight="1">
      <c r="A1008" s="178"/>
      <c r="B1008" s="55">
        <v>10</v>
      </c>
      <c r="C1008" s="55">
        <v>10</v>
      </c>
      <c r="D1008" s="54" t="e">
        <f>VLOOKUP((B1008*10)+4,'Llistat de jugadors'!$AA$3:$AQ$322,17,0)</f>
        <v>#N/A</v>
      </c>
      <c r="E1008" s="13"/>
      <c r="F1008" s="13"/>
      <c r="G1008" s="13"/>
      <c r="H1008" s="55">
        <f t="shared" si="1686"/>
        <v>0</v>
      </c>
      <c r="I1008" s="54">
        <f t="shared" si="1687"/>
        <v>0</v>
      </c>
      <c r="J1008" s="54">
        <f t="shared" si="1688"/>
        <v>0</v>
      </c>
      <c r="K1008" s="54">
        <f t="shared" si="1689"/>
        <v>0</v>
      </c>
      <c r="L1008" s="54">
        <f t="shared" si="1690"/>
        <v>0</v>
      </c>
      <c r="M1008" s="54">
        <f t="shared" si="1691"/>
        <v>0</v>
      </c>
      <c r="N1008" s="54">
        <f t="shared" si="1692"/>
        <v>0</v>
      </c>
      <c r="O1008" s="54">
        <f t="shared" si="1693"/>
        <v>0</v>
      </c>
      <c r="P1008" s="55">
        <v>10</v>
      </c>
      <c r="Q1008" s="54" t="e">
        <f t="shared" si="1694"/>
        <v>#N/A</v>
      </c>
      <c r="R1008" s="12"/>
      <c r="S1008" s="12"/>
      <c r="T1008" s="12"/>
      <c r="U1008" s="54">
        <f t="shared" si="1695"/>
        <v>0</v>
      </c>
      <c r="V1008" s="54">
        <f t="shared" si="1579"/>
        <v>0</v>
      </c>
      <c r="W1008" s="54">
        <f t="shared" si="1718"/>
        <v>0</v>
      </c>
      <c r="X1008" s="54">
        <f t="shared" si="1719"/>
        <v>0</v>
      </c>
      <c r="Y1008" s="54">
        <f t="shared" si="1696"/>
        <v>0</v>
      </c>
      <c r="Z1008" s="54">
        <f t="shared" si="1697"/>
        <v>0</v>
      </c>
      <c r="AA1008" s="54">
        <f t="shared" si="1698"/>
        <v>0</v>
      </c>
      <c r="AB1008" s="54">
        <f t="shared" si="1699"/>
        <v>0</v>
      </c>
      <c r="AC1008" s="55">
        <v>10</v>
      </c>
      <c r="AD1008" s="54" t="e">
        <f t="shared" si="1700"/>
        <v>#N/A</v>
      </c>
      <c r="AE1008" s="12"/>
      <c r="AF1008" s="12"/>
      <c r="AG1008" s="12"/>
      <c r="AH1008" s="54">
        <f t="shared" si="1701"/>
        <v>0</v>
      </c>
      <c r="AI1008" s="54">
        <f t="shared" si="1702"/>
        <v>0</v>
      </c>
      <c r="AJ1008" s="54">
        <f t="shared" si="1703"/>
        <v>0</v>
      </c>
      <c r="AK1008" s="54">
        <f t="shared" si="1704"/>
        <v>0</v>
      </c>
      <c r="AL1008" s="54">
        <f t="shared" si="1705"/>
        <v>0</v>
      </c>
      <c r="AM1008" s="54">
        <f t="shared" si="1706"/>
        <v>0</v>
      </c>
      <c r="AN1008" s="54">
        <f t="shared" si="1707"/>
        <v>0</v>
      </c>
      <c r="AO1008" s="54">
        <f t="shared" si="1708"/>
        <v>0</v>
      </c>
      <c r="AP1008" s="54">
        <f t="shared" si="1709"/>
        <v>0</v>
      </c>
      <c r="AQ1008" s="54" t="e">
        <f t="shared" si="1710"/>
        <v>#DIV/0!</v>
      </c>
      <c r="AR1008" s="58">
        <f t="shared" si="1711"/>
        <v>0</v>
      </c>
      <c r="AS1008" s="1">
        <f t="shared" si="1712"/>
        <v>0</v>
      </c>
      <c r="AT1008" s="1">
        <f t="shared" si="1713"/>
        <v>0</v>
      </c>
      <c r="AU1008" s="1">
        <f t="shared" si="1714"/>
        <v>0</v>
      </c>
      <c r="AV1008" s="1">
        <f t="shared" si="1715"/>
        <v>0</v>
      </c>
      <c r="AW1008" s="1">
        <f t="shared" si="1716"/>
        <v>0</v>
      </c>
      <c r="AX1008" s="1">
        <f t="shared" si="1717"/>
        <v>0</v>
      </c>
      <c r="AY1008" s="1" t="str">
        <f t="shared" si="1682"/>
        <v/>
      </c>
      <c r="AZ1008" s="1" t="b">
        <f t="shared" si="1683"/>
        <v>1</v>
      </c>
      <c r="BA1008" s="1" t="str">
        <f t="shared" si="1684"/>
        <v/>
      </c>
      <c r="BB1008" s="1" t="str">
        <f t="shared" si="1685"/>
        <v/>
      </c>
    </row>
    <row r="1009" spans="1:54" ht="12.75" customHeight="1">
      <c r="A1009" s="178"/>
      <c r="B1009" s="55">
        <v>11</v>
      </c>
      <c r="C1009" s="55">
        <v>11</v>
      </c>
      <c r="D1009" s="54" t="e">
        <f>VLOOKUP((B1009*10)+4,'Llistat de jugadors'!$AA$3:$AQ$322,17,0)</f>
        <v>#N/A</v>
      </c>
      <c r="E1009" s="13"/>
      <c r="F1009" s="13"/>
      <c r="G1009" s="13"/>
      <c r="H1009" s="55">
        <f t="shared" si="1686"/>
        <v>0</v>
      </c>
      <c r="I1009" s="54">
        <f t="shared" si="1687"/>
        <v>0</v>
      </c>
      <c r="J1009" s="54">
        <f t="shared" si="1688"/>
        <v>0</v>
      </c>
      <c r="K1009" s="54">
        <f t="shared" si="1689"/>
        <v>0</v>
      </c>
      <c r="L1009" s="54">
        <f t="shared" si="1690"/>
        <v>0</v>
      </c>
      <c r="M1009" s="54">
        <f t="shared" si="1691"/>
        <v>0</v>
      </c>
      <c r="N1009" s="54">
        <f t="shared" si="1692"/>
        <v>0</v>
      </c>
      <c r="O1009" s="54">
        <f t="shared" si="1693"/>
        <v>0</v>
      </c>
      <c r="P1009" s="55">
        <v>11</v>
      </c>
      <c r="Q1009" s="54" t="e">
        <f t="shared" si="1694"/>
        <v>#N/A</v>
      </c>
      <c r="R1009" s="12"/>
      <c r="S1009" s="12"/>
      <c r="T1009" s="12"/>
      <c r="U1009" s="54">
        <f t="shared" si="1695"/>
        <v>0</v>
      </c>
      <c r="V1009" s="54">
        <f t="shared" si="1579"/>
        <v>0</v>
      </c>
      <c r="W1009" s="54">
        <f t="shared" si="1718"/>
        <v>0</v>
      </c>
      <c r="X1009" s="54">
        <f t="shared" si="1719"/>
        <v>0</v>
      </c>
      <c r="Y1009" s="54">
        <f t="shared" si="1696"/>
        <v>0</v>
      </c>
      <c r="Z1009" s="54">
        <f t="shared" si="1697"/>
        <v>0</v>
      </c>
      <c r="AA1009" s="54">
        <f t="shared" si="1698"/>
        <v>0</v>
      </c>
      <c r="AB1009" s="54">
        <f t="shared" si="1699"/>
        <v>0</v>
      </c>
      <c r="AC1009" s="55">
        <v>11</v>
      </c>
      <c r="AD1009" s="54" t="e">
        <f t="shared" si="1700"/>
        <v>#N/A</v>
      </c>
      <c r="AE1009" s="12"/>
      <c r="AF1009" s="12"/>
      <c r="AG1009" s="12"/>
      <c r="AH1009" s="54">
        <f t="shared" si="1701"/>
        <v>0</v>
      </c>
      <c r="AI1009" s="54">
        <f t="shared" si="1702"/>
        <v>0</v>
      </c>
      <c r="AJ1009" s="54">
        <f t="shared" si="1703"/>
        <v>0</v>
      </c>
      <c r="AK1009" s="54">
        <f t="shared" si="1704"/>
        <v>0</v>
      </c>
      <c r="AL1009" s="54">
        <f t="shared" si="1705"/>
        <v>0</v>
      </c>
      <c r="AM1009" s="54">
        <f t="shared" si="1706"/>
        <v>0</v>
      </c>
      <c r="AN1009" s="54">
        <f t="shared" si="1707"/>
        <v>0</v>
      </c>
      <c r="AO1009" s="54">
        <f t="shared" si="1708"/>
        <v>0</v>
      </c>
      <c r="AP1009" s="54">
        <f t="shared" si="1709"/>
        <v>0</v>
      </c>
      <c r="AQ1009" s="54" t="e">
        <f t="shared" si="1710"/>
        <v>#DIV/0!</v>
      </c>
      <c r="AR1009" s="58">
        <f t="shared" si="1711"/>
        <v>0</v>
      </c>
      <c r="AS1009" s="1">
        <f t="shared" si="1712"/>
        <v>0</v>
      </c>
      <c r="AT1009" s="1">
        <f t="shared" si="1713"/>
        <v>0</v>
      </c>
      <c r="AU1009" s="1">
        <f t="shared" si="1714"/>
        <v>0</v>
      </c>
      <c r="AV1009" s="1">
        <f t="shared" si="1715"/>
        <v>0</v>
      </c>
      <c r="AW1009" s="1">
        <f t="shared" si="1716"/>
        <v>0</v>
      </c>
      <c r="AX1009" s="1">
        <f t="shared" si="1717"/>
        <v>0</v>
      </c>
      <c r="AY1009" s="1" t="str">
        <f t="shared" si="1682"/>
        <v/>
      </c>
      <c r="AZ1009" s="1" t="b">
        <f t="shared" si="1683"/>
        <v>1</v>
      </c>
      <c r="BA1009" s="1" t="str">
        <f t="shared" si="1684"/>
        <v/>
      </c>
      <c r="BB1009" s="1" t="str">
        <f t="shared" si="1685"/>
        <v/>
      </c>
    </row>
    <row r="1010" spans="1:54" ht="12.75" customHeight="1">
      <c r="A1010" s="178"/>
      <c r="B1010" s="55">
        <v>12</v>
      </c>
      <c r="C1010" s="55">
        <v>12</v>
      </c>
      <c r="D1010" s="54" t="e">
        <f>VLOOKUP((B1010*10)+4,'Llistat de jugadors'!$AA$3:$AQ$322,17,0)</f>
        <v>#N/A</v>
      </c>
      <c r="E1010" s="13"/>
      <c r="F1010" s="13"/>
      <c r="G1010" s="13"/>
      <c r="H1010" s="55">
        <f t="shared" si="1686"/>
        <v>0</v>
      </c>
      <c r="I1010" s="54">
        <f t="shared" si="1687"/>
        <v>0</v>
      </c>
      <c r="J1010" s="54">
        <f t="shared" si="1688"/>
        <v>0</v>
      </c>
      <c r="K1010" s="54">
        <f t="shared" si="1689"/>
        <v>0</v>
      </c>
      <c r="L1010" s="54">
        <f t="shared" si="1690"/>
        <v>0</v>
      </c>
      <c r="M1010" s="54">
        <f t="shared" si="1691"/>
        <v>0</v>
      </c>
      <c r="N1010" s="54">
        <f t="shared" si="1692"/>
        <v>0</v>
      </c>
      <c r="O1010" s="54">
        <f t="shared" si="1693"/>
        <v>0</v>
      </c>
      <c r="P1010" s="55">
        <v>12</v>
      </c>
      <c r="Q1010" s="54" t="e">
        <f t="shared" si="1694"/>
        <v>#N/A</v>
      </c>
      <c r="R1010" s="12"/>
      <c r="S1010" s="12"/>
      <c r="T1010" s="12"/>
      <c r="U1010" s="54">
        <f t="shared" si="1695"/>
        <v>0</v>
      </c>
      <c r="V1010" s="54">
        <f t="shared" si="1579"/>
        <v>0</v>
      </c>
      <c r="W1010" s="54">
        <f t="shared" si="1718"/>
        <v>0</v>
      </c>
      <c r="X1010" s="54">
        <f t="shared" si="1719"/>
        <v>0</v>
      </c>
      <c r="Y1010" s="54">
        <f t="shared" si="1696"/>
        <v>0</v>
      </c>
      <c r="Z1010" s="54">
        <f t="shared" si="1697"/>
        <v>0</v>
      </c>
      <c r="AA1010" s="54">
        <f t="shared" si="1698"/>
        <v>0</v>
      </c>
      <c r="AB1010" s="54">
        <f t="shared" si="1699"/>
        <v>0</v>
      </c>
      <c r="AC1010" s="55">
        <v>12</v>
      </c>
      <c r="AD1010" s="54" t="e">
        <f t="shared" si="1700"/>
        <v>#N/A</v>
      </c>
      <c r="AE1010" s="12"/>
      <c r="AF1010" s="12"/>
      <c r="AG1010" s="12"/>
      <c r="AH1010" s="54">
        <f t="shared" si="1701"/>
        <v>0</v>
      </c>
      <c r="AI1010" s="54">
        <f t="shared" si="1702"/>
        <v>0</v>
      </c>
      <c r="AJ1010" s="54">
        <f t="shared" si="1703"/>
        <v>0</v>
      </c>
      <c r="AK1010" s="54">
        <f t="shared" si="1704"/>
        <v>0</v>
      </c>
      <c r="AL1010" s="54">
        <f t="shared" si="1705"/>
        <v>0</v>
      </c>
      <c r="AM1010" s="54">
        <f t="shared" si="1706"/>
        <v>0</v>
      </c>
      <c r="AN1010" s="54">
        <f t="shared" si="1707"/>
        <v>0</v>
      </c>
      <c r="AO1010" s="54">
        <f t="shared" si="1708"/>
        <v>0</v>
      </c>
      <c r="AP1010" s="54">
        <f t="shared" si="1709"/>
        <v>0</v>
      </c>
      <c r="AQ1010" s="54" t="e">
        <f t="shared" si="1710"/>
        <v>#DIV/0!</v>
      </c>
      <c r="AR1010" s="58">
        <f t="shared" si="1711"/>
        <v>0</v>
      </c>
      <c r="AS1010" s="1">
        <f t="shared" si="1712"/>
        <v>0</v>
      </c>
      <c r="AT1010" s="1">
        <f t="shared" si="1713"/>
        <v>0</v>
      </c>
      <c r="AU1010" s="1">
        <f t="shared" si="1714"/>
        <v>0</v>
      </c>
      <c r="AV1010" s="1">
        <f t="shared" si="1715"/>
        <v>0</v>
      </c>
      <c r="AW1010" s="1">
        <f t="shared" si="1716"/>
        <v>0</v>
      </c>
      <c r="AX1010" s="1">
        <f t="shared" si="1717"/>
        <v>0</v>
      </c>
      <c r="AY1010" s="1" t="str">
        <f t="shared" si="1682"/>
        <v/>
      </c>
      <c r="AZ1010" s="1" t="b">
        <f t="shared" si="1683"/>
        <v>1</v>
      </c>
      <c r="BA1010" s="1" t="str">
        <f t="shared" si="1684"/>
        <v/>
      </c>
      <c r="BB1010" s="1" t="str">
        <f t="shared" si="1685"/>
        <v/>
      </c>
    </row>
    <row r="1011" spans="1:54" ht="12.75" customHeight="1">
      <c r="A1011" s="178"/>
      <c r="B1011" s="55">
        <v>13</v>
      </c>
      <c r="C1011" s="55">
        <v>13</v>
      </c>
      <c r="D1011" s="54" t="e">
        <f>VLOOKUP((B1011*10)+4,'Llistat de jugadors'!$AA$3:$AQ$322,17,0)</f>
        <v>#N/A</v>
      </c>
      <c r="E1011" s="13"/>
      <c r="F1011" s="13"/>
      <c r="G1011" s="13"/>
      <c r="H1011" s="55">
        <f t="shared" si="1686"/>
        <v>0</v>
      </c>
      <c r="I1011" s="54">
        <f t="shared" si="1687"/>
        <v>0</v>
      </c>
      <c r="J1011" s="54">
        <f t="shared" si="1688"/>
        <v>0</v>
      </c>
      <c r="K1011" s="54">
        <f t="shared" si="1689"/>
        <v>0</v>
      </c>
      <c r="L1011" s="54">
        <f t="shared" si="1690"/>
        <v>0</v>
      </c>
      <c r="M1011" s="54">
        <f t="shared" si="1691"/>
        <v>0</v>
      </c>
      <c r="N1011" s="54">
        <f t="shared" si="1692"/>
        <v>0</v>
      </c>
      <c r="O1011" s="54">
        <f t="shared" si="1693"/>
        <v>0</v>
      </c>
      <c r="P1011" s="55">
        <v>13</v>
      </c>
      <c r="Q1011" s="54" t="e">
        <f t="shared" si="1694"/>
        <v>#N/A</v>
      </c>
      <c r="R1011" s="12"/>
      <c r="S1011" s="12"/>
      <c r="T1011" s="12"/>
      <c r="U1011" s="54">
        <f t="shared" si="1695"/>
        <v>0</v>
      </c>
      <c r="V1011" s="54">
        <f t="shared" si="1579"/>
        <v>0</v>
      </c>
      <c r="W1011" s="54">
        <f t="shared" si="1718"/>
        <v>0</v>
      </c>
      <c r="X1011" s="54">
        <f t="shared" si="1719"/>
        <v>0</v>
      </c>
      <c r="Y1011" s="54">
        <f t="shared" si="1696"/>
        <v>0</v>
      </c>
      <c r="Z1011" s="54">
        <f t="shared" si="1697"/>
        <v>0</v>
      </c>
      <c r="AA1011" s="54">
        <f t="shared" si="1698"/>
        <v>0</v>
      </c>
      <c r="AB1011" s="54">
        <f t="shared" si="1699"/>
        <v>0</v>
      </c>
      <c r="AC1011" s="55">
        <v>13</v>
      </c>
      <c r="AD1011" s="54" t="e">
        <f t="shared" si="1700"/>
        <v>#N/A</v>
      </c>
      <c r="AE1011" s="12"/>
      <c r="AF1011" s="12"/>
      <c r="AG1011" s="12"/>
      <c r="AH1011" s="54">
        <f t="shared" si="1701"/>
        <v>0</v>
      </c>
      <c r="AI1011" s="54">
        <f t="shared" si="1702"/>
        <v>0</v>
      </c>
      <c r="AJ1011" s="54">
        <f t="shared" si="1703"/>
        <v>0</v>
      </c>
      <c r="AK1011" s="54">
        <f t="shared" si="1704"/>
        <v>0</v>
      </c>
      <c r="AL1011" s="54">
        <f t="shared" si="1705"/>
        <v>0</v>
      </c>
      <c r="AM1011" s="54">
        <f t="shared" si="1706"/>
        <v>0</v>
      </c>
      <c r="AN1011" s="54">
        <f t="shared" si="1707"/>
        <v>0</v>
      </c>
      <c r="AO1011" s="54">
        <f t="shared" si="1708"/>
        <v>0</v>
      </c>
      <c r="AP1011" s="54">
        <f t="shared" si="1709"/>
        <v>0</v>
      </c>
      <c r="AQ1011" s="54" t="e">
        <f t="shared" si="1710"/>
        <v>#DIV/0!</v>
      </c>
      <c r="AR1011" s="58">
        <f t="shared" si="1711"/>
        <v>0</v>
      </c>
      <c r="AS1011" s="1">
        <f t="shared" si="1712"/>
        <v>0</v>
      </c>
      <c r="AT1011" s="1">
        <f t="shared" si="1713"/>
        <v>0</v>
      </c>
      <c r="AU1011" s="1">
        <f t="shared" si="1714"/>
        <v>0</v>
      </c>
      <c r="AV1011" s="1">
        <f t="shared" si="1715"/>
        <v>0</v>
      </c>
      <c r="AW1011" s="1">
        <f t="shared" si="1716"/>
        <v>0</v>
      </c>
      <c r="AX1011" s="1">
        <f t="shared" si="1717"/>
        <v>0</v>
      </c>
      <c r="AY1011" s="1" t="str">
        <f t="shared" si="1682"/>
        <v/>
      </c>
      <c r="AZ1011" s="1" t="b">
        <f t="shared" si="1683"/>
        <v>1</v>
      </c>
      <c r="BA1011" s="1" t="str">
        <f t="shared" si="1684"/>
        <v/>
      </c>
      <c r="BB1011" s="1" t="str">
        <f t="shared" si="1685"/>
        <v/>
      </c>
    </row>
    <row r="1012" spans="1:54" ht="12.75" customHeight="1">
      <c r="A1012" s="178"/>
      <c r="B1012" s="55">
        <v>14</v>
      </c>
      <c r="C1012" s="55">
        <v>14</v>
      </c>
      <c r="D1012" s="54" t="e">
        <f>VLOOKUP((B1012*10)+4,'Llistat de jugadors'!$AA$3:$AQ$322,17,0)</f>
        <v>#N/A</v>
      </c>
      <c r="E1012" s="13"/>
      <c r="F1012" s="13"/>
      <c r="G1012" s="13"/>
      <c r="H1012" s="55">
        <f t="shared" si="1686"/>
        <v>0</v>
      </c>
      <c r="I1012" s="54">
        <f t="shared" si="1687"/>
        <v>0</v>
      </c>
      <c r="J1012" s="54">
        <f t="shared" si="1688"/>
        <v>0</v>
      </c>
      <c r="K1012" s="54">
        <f t="shared" si="1689"/>
        <v>0</v>
      </c>
      <c r="L1012" s="54">
        <f t="shared" si="1690"/>
        <v>0</v>
      </c>
      <c r="M1012" s="54">
        <f t="shared" si="1691"/>
        <v>0</v>
      </c>
      <c r="N1012" s="54">
        <f t="shared" si="1692"/>
        <v>0</v>
      </c>
      <c r="O1012" s="54">
        <f t="shared" si="1693"/>
        <v>0</v>
      </c>
      <c r="P1012" s="55">
        <v>14</v>
      </c>
      <c r="Q1012" s="54" t="e">
        <f t="shared" si="1694"/>
        <v>#N/A</v>
      </c>
      <c r="R1012" s="12"/>
      <c r="S1012" s="12"/>
      <c r="T1012" s="12"/>
      <c r="U1012" s="54">
        <f t="shared" si="1695"/>
        <v>0</v>
      </c>
      <c r="V1012" s="54">
        <f t="shared" si="1579"/>
        <v>0</v>
      </c>
      <c r="W1012" s="54">
        <f t="shared" si="1718"/>
        <v>0</v>
      </c>
      <c r="X1012" s="54">
        <f t="shared" si="1719"/>
        <v>0</v>
      </c>
      <c r="Y1012" s="54">
        <f t="shared" si="1696"/>
        <v>0</v>
      </c>
      <c r="Z1012" s="54">
        <f t="shared" si="1697"/>
        <v>0</v>
      </c>
      <c r="AA1012" s="54">
        <f t="shared" si="1698"/>
        <v>0</v>
      </c>
      <c r="AB1012" s="54">
        <f t="shared" si="1699"/>
        <v>0</v>
      </c>
      <c r="AC1012" s="55">
        <v>14</v>
      </c>
      <c r="AD1012" s="54" t="e">
        <f t="shared" si="1700"/>
        <v>#N/A</v>
      </c>
      <c r="AE1012" s="12"/>
      <c r="AF1012" s="12"/>
      <c r="AG1012" s="12"/>
      <c r="AH1012" s="54">
        <f t="shared" si="1701"/>
        <v>0</v>
      </c>
      <c r="AI1012" s="54">
        <f t="shared" si="1702"/>
        <v>0</v>
      </c>
      <c r="AJ1012" s="54">
        <f t="shared" si="1703"/>
        <v>0</v>
      </c>
      <c r="AK1012" s="54">
        <f t="shared" si="1704"/>
        <v>0</v>
      </c>
      <c r="AL1012" s="54">
        <f t="shared" si="1705"/>
        <v>0</v>
      </c>
      <c r="AM1012" s="54">
        <f t="shared" si="1706"/>
        <v>0</v>
      </c>
      <c r="AN1012" s="54">
        <f t="shared" si="1707"/>
        <v>0</v>
      </c>
      <c r="AO1012" s="54">
        <f t="shared" si="1708"/>
        <v>0</v>
      </c>
      <c r="AP1012" s="54">
        <f t="shared" si="1709"/>
        <v>0</v>
      </c>
      <c r="AQ1012" s="54" t="e">
        <f t="shared" si="1710"/>
        <v>#DIV/0!</v>
      </c>
      <c r="AR1012" s="58">
        <f t="shared" si="1711"/>
        <v>0</v>
      </c>
      <c r="AS1012" s="1">
        <f t="shared" si="1712"/>
        <v>0</v>
      </c>
      <c r="AT1012" s="1">
        <f t="shared" si="1713"/>
        <v>0</v>
      </c>
      <c r="AU1012" s="1">
        <f t="shared" si="1714"/>
        <v>0</v>
      </c>
      <c r="AV1012" s="1">
        <f t="shared" si="1715"/>
        <v>0</v>
      </c>
      <c r="AW1012" s="1">
        <f t="shared" si="1716"/>
        <v>0</v>
      </c>
      <c r="AX1012" s="1">
        <f t="shared" si="1717"/>
        <v>0</v>
      </c>
      <c r="AY1012" s="1" t="str">
        <f t="shared" si="1682"/>
        <v/>
      </c>
      <c r="AZ1012" s="1" t="b">
        <f t="shared" si="1683"/>
        <v>1</v>
      </c>
      <c r="BA1012" s="1" t="str">
        <f t="shared" si="1684"/>
        <v/>
      </c>
      <c r="BB1012" s="1" t="str">
        <f t="shared" si="1685"/>
        <v/>
      </c>
    </row>
    <row r="1013" spans="1:54" ht="12.75" customHeight="1">
      <c r="A1013" s="178"/>
      <c r="B1013" s="55">
        <v>15</v>
      </c>
      <c r="C1013" s="55">
        <v>15</v>
      </c>
      <c r="D1013" s="54" t="e">
        <f>VLOOKUP((B1013*10)+4,'Llistat de jugadors'!$AA$3:$AQ$322,17,0)</f>
        <v>#N/A</v>
      </c>
      <c r="E1013" s="13"/>
      <c r="F1013" s="13"/>
      <c r="G1013" s="13"/>
      <c r="H1013" s="55">
        <f t="shared" si="1686"/>
        <v>0</v>
      </c>
      <c r="I1013" s="54">
        <f t="shared" si="1687"/>
        <v>0</v>
      </c>
      <c r="J1013" s="54">
        <f t="shared" si="1688"/>
        <v>0</v>
      </c>
      <c r="K1013" s="54">
        <f t="shared" si="1689"/>
        <v>0</v>
      </c>
      <c r="L1013" s="54">
        <f t="shared" si="1690"/>
        <v>0</v>
      </c>
      <c r="M1013" s="54">
        <f t="shared" si="1691"/>
        <v>0</v>
      </c>
      <c r="N1013" s="54">
        <f t="shared" si="1692"/>
        <v>0</v>
      </c>
      <c r="O1013" s="54">
        <f t="shared" si="1693"/>
        <v>0</v>
      </c>
      <c r="P1013" s="55">
        <v>15</v>
      </c>
      <c r="Q1013" s="54" t="e">
        <f t="shared" si="1694"/>
        <v>#N/A</v>
      </c>
      <c r="R1013" s="12"/>
      <c r="S1013" s="12"/>
      <c r="T1013" s="12"/>
      <c r="U1013" s="54">
        <f t="shared" si="1695"/>
        <v>0</v>
      </c>
      <c r="V1013" s="54">
        <f t="shared" ref="V1013:V1071" si="1720">COUNTIF(R1013:T1013,10)</f>
        <v>0</v>
      </c>
      <c r="W1013" s="54">
        <f t="shared" si="1718"/>
        <v>0</v>
      </c>
      <c r="X1013" s="54">
        <f t="shared" si="1719"/>
        <v>0</v>
      </c>
      <c r="Y1013" s="54">
        <f t="shared" si="1696"/>
        <v>0</v>
      </c>
      <c r="Z1013" s="54">
        <f t="shared" si="1697"/>
        <v>0</v>
      </c>
      <c r="AA1013" s="54">
        <f t="shared" si="1698"/>
        <v>0</v>
      </c>
      <c r="AB1013" s="54">
        <f t="shared" si="1699"/>
        <v>0</v>
      </c>
      <c r="AC1013" s="55">
        <v>15</v>
      </c>
      <c r="AD1013" s="54" t="e">
        <f t="shared" si="1700"/>
        <v>#N/A</v>
      </c>
      <c r="AE1013" s="12"/>
      <c r="AF1013" s="12"/>
      <c r="AG1013" s="12"/>
      <c r="AH1013" s="54">
        <f t="shared" si="1701"/>
        <v>0</v>
      </c>
      <c r="AI1013" s="54">
        <f t="shared" si="1702"/>
        <v>0</v>
      </c>
      <c r="AJ1013" s="54">
        <f t="shared" si="1703"/>
        <v>0</v>
      </c>
      <c r="AK1013" s="54">
        <f t="shared" si="1704"/>
        <v>0</v>
      </c>
      <c r="AL1013" s="54">
        <f t="shared" si="1705"/>
        <v>0</v>
      </c>
      <c r="AM1013" s="54">
        <f t="shared" si="1706"/>
        <v>0</v>
      </c>
      <c r="AN1013" s="54">
        <f t="shared" si="1707"/>
        <v>0</v>
      </c>
      <c r="AO1013" s="54">
        <f t="shared" si="1708"/>
        <v>0</v>
      </c>
      <c r="AP1013" s="54">
        <f t="shared" si="1709"/>
        <v>0</v>
      </c>
      <c r="AQ1013" s="54" t="e">
        <f t="shared" si="1710"/>
        <v>#DIV/0!</v>
      </c>
      <c r="AR1013" s="58">
        <f t="shared" si="1711"/>
        <v>0</v>
      </c>
      <c r="AS1013" s="1">
        <f t="shared" si="1712"/>
        <v>0</v>
      </c>
      <c r="AT1013" s="1">
        <f t="shared" si="1713"/>
        <v>0</v>
      </c>
      <c r="AU1013" s="1">
        <f t="shared" si="1714"/>
        <v>0</v>
      </c>
      <c r="AV1013" s="1">
        <f t="shared" si="1715"/>
        <v>0</v>
      </c>
      <c r="AW1013" s="1">
        <f t="shared" si="1716"/>
        <v>0</v>
      </c>
      <c r="AX1013" s="1">
        <f t="shared" si="1717"/>
        <v>0</v>
      </c>
      <c r="AY1013" s="1" t="str">
        <f t="shared" si="1682"/>
        <v/>
      </c>
      <c r="AZ1013" s="1" t="b">
        <f t="shared" si="1683"/>
        <v>1</v>
      </c>
      <c r="BA1013" s="1" t="str">
        <f t="shared" si="1684"/>
        <v/>
      </c>
      <c r="BB1013" s="1" t="str">
        <f t="shared" si="1685"/>
        <v/>
      </c>
    </row>
    <row r="1014" spans="1:54" ht="12.75" customHeight="1">
      <c r="A1014" s="178"/>
      <c r="B1014" s="55">
        <v>16</v>
      </c>
      <c r="C1014" s="55">
        <v>16</v>
      </c>
      <c r="D1014" s="54" t="e">
        <f>VLOOKUP((B1014*10)+4,'Llistat de jugadors'!$AA$3:$AQ$322,17,0)</f>
        <v>#N/A</v>
      </c>
      <c r="E1014" s="13"/>
      <c r="F1014" s="13"/>
      <c r="G1014" s="13"/>
      <c r="H1014" s="55">
        <f t="shared" si="1686"/>
        <v>0</v>
      </c>
      <c r="I1014" s="54">
        <f t="shared" si="1687"/>
        <v>0</v>
      </c>
      <c r="J1014" s="54">
        <f t="shared" si="1688"/>
        <v>0</v>
      </c>
      <c r="K1014" s="54">
        <f t="shared" si="1689"/>
        <v>0</v>
      </c>
      <c r="L1014" s="54">
        <f t="shared" si="1690"/>
        <v>0</v>
      </c>
      <c r="M1014" s="54">
        <f t="shared" si="1691"/>
        <v>0</v>
      </c>
      <c r="N1014" s="54">
        <f t="shared" si="1692"/>
        <v>0</v>
      </c>
      <c r="O1014" s="54">
        <f t="shared" si="1693"/>
        <v>0</v>
      </c>
      <c r="P1014" s="55">
        <v>16</v>
      </c>
      <c r="Q1014" s="54" t="e">
        <f t="shared" si="1694"/>
        <v>#N/A</v>
      </c>
      <c r="R1014" s="12"/>
      <c r="S1014" s="12"/>
      <c r="T1014" s="12"/>
      <c r="U1014" s="54">
        <f t="shared" si="1695"/>
        <v>0</v>
      </c>
      <c r="V1014" s="54">
        <f t="shared" si="1720"/>
        <v>0</v>
      </c>
      <c r="W1014" s="54">
        <f t="shared" si="1718"/>
        <v>0</v>
      </c>
      <c r="X1014" s="54">
        <f t="shared" si="1719"/>
        <v>0</v>
      </c>
      <c r="Y1014" s="54">
        <f t="shared" si="1696"/>
        <v>0</v>
      </c>
      <c r="Z1014" s="54">
        <f t="shared" si="1697"/>
        <v>0</v>
      </c>
      <c r="AA1014" s="54">
        <f t="shared" si="1698"/>
        <v>0</v>
      </c>
      <c r="AB1014" s="54">
        <f t="shared" si="1699"/>
        <v>0</v>
      </c>
      <c r="AC1014" s="55">
        <v>16</v>
      </c>
      <c r="AD1014" s="54" t="e">
        <f t="shared" si="1700"/>
        <v>#N/A</v>
      </c>
      <c r="AE1014" s="12"/>
      <c r="AF1014" s="12"/>
      <c r="AG1014" s="12"/>
      <c r="AH1014" s="54">
        <f t="shared" si="1701"/>
        <v>0</v>
      </c>
      <c r="AI1014" s="54">
        <f t="shared" si="1702"/>
        <v>0</v>
      </c>
      <c r="AJ1014" s="54">
        <f t="shared" si="1703"/>
        <v>0</v>
      </c>
      <c r="AK1014" s="54">
        <f t="shared" si="1704"/>
        <v>0</v>
      </c>
      <c r="AL1014" s="54">
        <f t="shared" si="1705"/>
        <v>0</v>
      </c>
      <c r="AM1014" s="54">
        <f t="shared" si="1706"/>
        <v>0</v>
      </c>
      <c r="AN1014" s="54">
        <f t="shared" si="1707"/>
        <v>0</v>
      </c>
      <c r="AO1014" s="54">
        <f t="shared" si="1708"/>
        <v>0</v>
      </c>
      <c r="AP1014" s="54">
        <f t="shared" si="1709"/>
        <v>0</v>
      </c>
      <c r="AQ1014" s="54" t="e">
        <f t="shared" si="1710"/>
        <v>#DIV/0!</v>
      </c>
      <c r="AR1014" s="58">
        <f t="shared" si="1711"/>
        <v>0</v>
      </c>
      <c r="AS1014" s="1">
        <f t="shared" si="1712"/>
        <v>0</v>
      </c>
      <c r="AT1014" s="1">
        <f t="shared" si="1713"/>
        <v>0</v>
      </c>
      <c r="AU1014" s="1">
        <f t="shared" si="1714"/>
        <v>0</v>
      </c>
      <c r="AV1014" s="1">
        <f t="shared" si="1715"/>
        <v>0</v>
      </c>
      <c r="AW1014" s="1">
        <f t="shared" si="1716"/>
        <v>0</v>
      </c>
      <c r="AX1014" s="1">
        <f t="shared" si="1717"/>
        <v>0</v>
      </c>
      <c r="AY1014" s="1" t="str">
        <f t="shared" si="1682"/>
        <v/>
      </c>
      <c r="AZ1014" s="1" t="b">
        <f t="shared" si="1683"/>
        <v>1</v>
      </c>
      <c r="BA1014" s="1" t="str">
        <f t="shared" si="1684"/>
        <v/>
      </c>
      <c r="BB1014" s="1" t="str">
        <f t="shared" si="1685"/>
        <v/>
      </c>
    </row>
    <row r="1015" spans="1:54" ht="12.75" customHeight="1">
      <c r="A1015" s="178"/>
      <c r="B1015" s="55">
        <v>17</v>
      </c>
      <c r="C1015" s="55">
        <v>17</v>
      </c>
      <c r="D1015" s="54" t="e">
        <f>VLOOKUP((B1015*10)+4,'Llistat de jugadors'!$AA$3:$AQ$322,17,0)</f>
        <v>#N/A</v>
      </c>
      <c r="E1015" s="13"/>
      <c r="F1015" s="13"/>
      <c r="G1015" s="13"/>
      <c r="H1015" s="55">
        <f t="shared" si="1686"/>
        <v>0</v>
      </c>
      <c r="I1015" s="54">
        <f t="shared" si="1687"/>
        <v>0</v>
      </c>
      <c r="J1015" s="54">
        <f t="shared" si="1688"/>
        <v>0</v>
      </c>
      <c r="K1015" s="54">
        <f t="shared" si="1689"/>
        <v>0</v>
      </c>
      <c r="L1015" s="54">
        <f t="shared" si="1690"/>
        <v>0</v>
      </c>
      <c r="M1015" s="54">
        <f t="shared" si="1691"/>
        <v>0</v>
      </c>
      <c r="N1015" s="54">
        <f t="shared" si="1692"/>
        <v>0</v>
      </c>
      <c r="O1015" s="54">
        <f t="shared" si="1693"/>
        <v>0</v>
      </c>
      <c r="P1015" s="55">
        <v>17</v>
      </c>
      <c r="Q1015" s="54" t="e">
        <f t="shared" si="1694"/>
        <v>#N/A</v>
      </c>
      <c r="R1015" s="12"/>
      <c r="S1015" s="12"/>
      <c r="T1015" s="12"/>
      <c r="U1015" s="54">
        <f t="shared" si="1695"/>
        <v>0</v>
      </c>
      <c r="V1015" s="54">
        <f t="shared" si="1720"/>
        <v>0</v>
      </c>
      <c r="W1015" s="54">
        <f t="shared" si="1718"/>
        <v>0</v>
      </c>
      <c r="X1015" s="54">
        <f t="shared" si="1719"/>
        <v>0</v>
      </c>
      <c r="Y1015" s="54">
        <f t="shared" si="1696"/>
        <v>0</v>
      </c>
      <c r="Z1015" s="54">
        <f t="shared" si="1697"/>
        <v>0</v>
      </c>
      <c r="AA1015" s="54">
        <f t="shared" si="1698"/>
        <v>0</v>
      </c>
      <c r="AB1015" s="54">
        <f t="shared" si="1699"/>
        <v>0</v>
      </c>
      <c r="AC1015" s="55">
        <v>17</v>
      </c>
      <c r="AD1015" s="54" t="e">
        <f t="shared" si="1700"/>
        <v>#N/A</v>
      </c>
      <c r="AE1015" s="12"/>
      <c r="AF1015" s="12"/>
      <c r="AG1015" s="12"/>
      <c r="AH1015" s="54">
        <f t="shared" si="1701"/>
        <v>0</v>
      </c>
      <c r="AI1015" s="54">
        <f t="shared" si="1702"/>
        <v>0</v>
      </c>
      <c r="AJ1015" s="54">
        <f t="shared" si="1703"/>
        <v>0</v>
      </c>
      <c r="AK1015" s="54">
        <f t="shared" si="1704"/>
        <v>0</v>
      </c>
      <c r="AL1015" s="54">
        <f t="shared" si="1705"/>
        <v>0</v>
      </c>
      <c r="AM1015" s="54">
        <f t="shared" si="1706"/>
        <v>0</v>
      </c>
      <c r="AN1015" s="54">
        <f t="shared" si="1707"/>
        <v>0</v>
      </c>
      <c r="AO1015" s="54">
        <f t="shared" si="1708"/>
        <v>0</v>
      </c>
      <c r="AP1015" s="54">
        <f t="shared" si="1709"/>
        <v>0</v>
      </c>
      <c r="AQ1015" s="54" t="e">
        <f t="shared" si="1710"/>
        <v>#DIV/0!</v>
      </c>
      <c r="AR1015" s="58">
        <f t="shared" si="1711"/>
        <v>0</v>
      </c>
      <c r="AS1015" s="1">
        <f t="shared" si="1712"/>
        <v>0</v>
      </c>
      <c r="AT1015" s="1">
        <f t="shared" si="1713"/>
        <v>0</v>
      </c>
      <c r="AU1015" s="1">
        <f t="shared" si="1714"/>
        <v>0</v>
      </c>
      <c r="AV1015" s="1">
        <f t="shared" si="1715"/>
        <v>0</v>
      </c>
      <c r="AW1015" s="1">
        <f t="shared" si="1716"/>
        <v>0</v>
      </c>
      <c r="AX1015" s="1">
        <f t="shared" si="1717"/>
        <v>0</v>
      </c>
      <c r="AY1015" s="1" t="str">
        <f t="shared" si="1682"/>
        <v/>
      </c>
      <c r="AZ1015" s="1" t="b">
        <f t="shared" si="1683"/>
        <v>1</v>
      </c>
      <c r="BA1015" s="1" t="str">
        <f t="shared" si="1684"/>
        <v/>
      </c>
      <c r="BB1015" s="1" t="str">
        <f t="shared" si="1685"/>
        <v/>
      </c>
    </row>
    <row r="1016" spans="1:54" ht="12.75" customHeight="1">
      <c r="A1016" s="178"/>
      <c r="B1016" s="55">
        <v>18</v>
      </c>
      <c r="C1016" s="55">
        <v>18</v>
      </c>
      <c r="D1016" s="54" t="e">
        <f>VLOOKUP((B1016*10)+4,'Llistat de jugadors'!$AA$3:$AQ$322,17,0)</f>
        <v>#N/A</v>
      </c>
      <c r="E1016" s="13"/>
      <c r="F1016" s="13"/>
      <c r="G1016" s="13"/>
      <c r="H1016" s="55">
        <f t="shared" si="1686"/>
        <v>0</v>
      </c>
      <c r="I1016" s="54">
        <f t="shared" si="1687"/>
        <v>0</v>
      </c>
      <c r="J1016" s="54">
        <f t="shared" si="1688"/>
        <v>0</v>
      </c>
      <c r="K1016" s="54">
        <f t="shared" si="1689"/>
        <v>0</v>
      </c>
      <c r="L1016" s="54">
        <f t="shared" si="1690"/>
        <v>0</v>
      </c>
      <c r="M1016" s="54">
        <f t="shared" si="1691"/>
        <v>0</v>
      </c>
      <c r="N1016" s="54">
        <f t="shared" si="1692"/>
        <v>0</v>
      </c>
      <c r="O1016" s="54">
        <f t="shared" si="1693"/>
        <v>0</v>
      </c>
      <c r="P1016" s="55">
        <v>18</v>
      </c>
      <c r="Q1016" s="54" t="e">
        <f t="shared" si="1694"/>
        <v>#N/A</v>
      </c>
      <c r="R1016" s="12"/>
      <c r="S1016" s="12"/>
      <c r="T1016" s="12"/>
      <c r="U1016" s="54">
        <f t="shared" si="1695"/>
        <v>0</v>
      </c>
      <c r="V1016" s="54">
        <f t="shared" si="1720"/>
        <v>0</v>
      </c>
      <c r="W1016" s="54">
        <f t="shared" si="1718"/>
        <v>0</v>
      </c>
      <c r="X1016" s="54">
        <f t="shared" si="1719"/>
        <v>0</v>
      </c>
      <c r="Y1016" s="54">
        <f t="shared" si="1696"/>
        <v>0</v>
      </c>
      <c r="Z1016" s="54">
        <f t="shared" si="1697"/>
        <v>0</v>
      </c>
      <c r="AA1016" s="54">
        <f t="shared" si="1698"/>
        <v>0</v>
      </c>
      <c r="AB1016" s="54">
        <f t="shared" si="1699"/>
        <v>0</v>
      </c>
      <c r="AC1016" s="55">
        <v>18</v>
      </c>
      <c r="AD1016" s="54" t="e">
        <f t="shared" si="1700"/>
        <v>#N/A</v>
      </c>
      <c r="AE1016" s="12"/>
      <c r="AF1016" s="12"/>
      <c r="AG1016" s="12"/>
      <c r="AH1016" s="54">
        <f t="shared" si="1701"/>
        <v>0</v>
      </c>
      <c r="AI1016" s="54">
        <f t="shared" si="1702"/>
        <v>0</v>
      </c>
      <c r="AJ1016" s="54">
        <f t="shared" si="1703"/>
        <v>0</v>
      </c>
      <c r="AK1016" s="54">
        <f t="shared" si="1704"/>
        <v>0</v>
      </c>
      <c r="AL1016" s="54">
        <f t="shared" si="1705"/>
        <v>0</v>
      </c>
      <c r="AM1016" s="54">
        <f t="shared" si="1706"/>
        <v>0</v>
      </c>
      <c r="AN1016" s="54">
        <f t="shared" si="1707"/>
        <v>0</v>
      </c>
      <c r="AO1016" s="54">
        <f t="shared" si="1708"/>
        <v>0</v>
      </c>
      <c r="AP1016" s="54">
        <f t="shared" si="1709"/>
        <v>0</v>
      </c>
      <c r="AQ1016" s="54" t="e">
        <f t="shared" si="1710"/>
        <v>#DIV/0!</v>
      </c>
      <c r="AR1016" s="58">
        <f t="shared" si="1711"/>
        <v>0</v>
      </c>
      <c r="AS1016" s="1">
        <f t="shared" si="1712"/>
        <v>0</v>
      </c>
      <c r="AT1016" s="1">
        <f t="shared" si="1713"/>
        <v>0</v>
      </c>
      <c r="AU1016" s="1">
        <f t="shared" si="1714"/>
        <v>0</v>
      </c>
      <c r="AV1016" s="1">
        <f t="shared" si="1715"/>
        <v>0</v>
      </c>
      <c r="AW1016" s="1">
        <f t="shared" si="1716"/>
        <v>0</v>
      </c>
      <c r="AX1016" s="1">
        <f t="shared" si="1717"/>
        <v>0</v>
      </c>
      <c r="AY1016" s="1" t="str">
        <f t="shared" si="1682"/>
        <v/>
      </c>
      <c r="AZ1016" s="1" t="b">
        <f t="shared" si="1683"/>
        <v>1</v>
      </c>
      <c r="BA1016" s="1" t="str">
        <f t="shared" si="1684"/>
        <v/>
      </c>
      <c r="BB1016" s="1" t="str">
        <f t="shared" si="1685"/>
        <v/>
      </c>
    </row>
    <row r="1017" spans="1:54" ht="12.75" customHeight="1">
      <c r="A1017" s="178"/>
      <c r="B1017" s="55">
        <v>19</v>
      </c>
      <c r="C1017" s="55">
        <v>1</v>
      </c>
      <c r="D1017" s="54" t="e">
        <f>VLOOKUP((B1017*10)+4,'Llistat de jugadors'!$AA$3:$AQ$322,17,0)</f>
        <v>#N/A</v>
      </c>
      <c r="E1017" s="13"/>
      <c r="F1017" s="13"/>
      <c r="G1017" s="13"/>
      <c r="H1017" s="55">
        <f t="shared" si="1686"/>
        <v>0</v>
      </c>
      <c r="I1017" s="54">
        <f t="shared" si="1687"/>
        <v>0</v>
      </c>
      <c r="J1017" s="54">
        <f t="shared" si="1688"/>
        <v>0</v>
      </c>
      <c r="K1017" s="54">
        <f t="shared" si="1689"/>
        <v>0</v>
      </c>
      <c r="L1017" s="54">
        <f t="shared" si="1690"/>
        <v>0</v>
      </c>
      <c r="M1017" s="54">
        <f t="shared" si="1691"/>
        <v>0</v>
      </c>
      <c r="N1017" s="54">
        <f t="shared" si="1692"/>
        <v>0</v>
      </c>
      <c r="O1017" s="54">
        <f t="shared" si="1693"/>
        <v>0</v>
      </c>
      <c r="P1017" s="55">
        <v>19</v>
      </c>
      <c r="Q1017" s="54" t="e">
        <f t="shared" si="1694"/>
        <v>#N/A</v>
      </c>
      <c r="R1017" s="12"/>
      <c r="S1017" s="12"/>
      <c r="T1017" s="12"/>
      <c r="U1017" s="54">
        <f t="shared" si="1695"/>
        <v>0</v>
      </c>
      <c r="V1017" s="54">
        <f t="shared" si="1720"/>
        <v>0</v>
      </c>
      <c r="W1017" s="54">
        <f t="shared" si="1718"/>
        <v>0</v>
      </c>
      <c r="X1017" s="54">
        <f t="shared" si="1719"/>
        <v>0</v>
      </c>
      <c r="Y1017" s="54">
        <f t="shared" si="1696"/>
        <v>0</v>
      </c>
      <c r="Z1017" s="54">
        <f t="shared" si="1697"/>
        <v>0</v>
      </c>
      <c r="AA1017" s="54">
        <f t="shared" si="1698"/>
        <v>0</v>
      </c>
      <c r="AB1017" s="54">
        <f t="shared" si="1699"/>
        <v>0</v>
      </c>
      <c r="AC1017" s="55">
        <v>19</v>
      </c>
      <c r="AD1017" s="54" t="e">
        <f t="shared" si="1700"/>
        <v>#N/A</v>
      </c>
      <c r="AE1017" s="12"/>
      <c r="AF1017" s="12"/>
      <c r="AG1017" s="12"/>
      <c r="AH1017" s="54">
        <f t="shared" si="1701"/>
        <v>0</v>
      </c>
      <c r="AI1017" s="54">
        <f t="shared" si="1702"/>
        <v>0</v>
      </c>
      <c r="AJ1017" s="54">
        <f t="shared" si="1703"/>
        <v>0</v>
      </c>
      <c r="AK1017" s="54">
        <f t="shared" si="1704"/>
        <v>0</v>
      </c>
      <c r="AL1017" s="54">
        <f t="shared" si="1705"/>
        <v>0</v>
      </c>
      <c r="AM1017" s="54">
        <f t="shared" si="1706"/>
        <v>0</v>
      </c>
      <c r="AN1017" s="54">
        <f t="shared" si="1707"/>
        <v>0</v>
      </c>
      <c r="AO1017" s="54">
        <f t="shared" si="1708"/>
        <v>0</v>
      </c>
      <c r="AP1017" s="54">
        <f t="shared" si="1709"/>
        <v>0</v>
      </c>
      <c r="AQ1017" s="54" t="e">
        <f t="shared" si="1710"/>
        <v>#DIV/0!</v>
      </c>
      <c r="AR1017" s="58">
        <f t="shared" si="1711"/>
        <v>0</v>
      </c>
      <c r="AS1017" s="1">
        <f t="shared" si="1712"/>
        <v>0</v>
      </c>
      <c r="AT1017" s="1">
        <f t="shared" si="1713"/>
        <v>0</v>
      </c>
      <c r="AU1017" s="1">
        <f t="shared" si="1714"/>
        <v>0</v>
      </c>
      <c r="AV1017" s="1">
        <f t="shared" si="1715"/>
        <v>0</v>
      </c>
      <c r="AW1017" s="1">
        <f t="shared" si="1716"/>
        <v>0</v>
      </c>
      <c r="AX1017" s="1">
        <f t="shared" si="1717"/>
        <v>0</v>
      </c>
      <c r="AY1017" s="1" t="str">
        <f t="shared" si="1682"/>
        <v/>
      </c>
      <c r="AZ1017" s="1" t="b">
        <f t="shared" si="1683"/>
        <v>1</v>
      </c>
      <c r="BA1017" s="1" t="str">
        <f t="shared" si="1684"/>
        <v/>
      </c>
      <c r="BB1017" s="1" t="str">
        <f t="shared" si="1685"/>
        <v/>
      </c>
    </row>
    <row r="1018" spans="1:54">
      <c r="A1018" s="178"/>
      <c r="B1018" s="55">
        <v>20</v>
      </c>
      <c r="C1018" s="55">
        <v>2</v>
      </c>
      <c r="D1018" s="54" t="e">
        <f>VLOOKUP((B1018*10)+4,'Llistat de jugadors'!$AA$3:$AQ$322,17,0)</f>
        <v>#N/A</v>
      </c>
      <c r="E1018" s="13"/>
      <c r="F1018" s="13"/>
      <c r="G1018" s="13"/>
      <c r="H1018" s="55">
        <f t="shared" si="1686"/>
        <v>0</v>
      </c>
      <c r="I1018" s="54">
        <f t="shared" si="1687"/>
        <v>0</v>
      </c>
      <c r="J1018" s="54">
        <f t="shared" si="1688"/>
        <v>0</v>
      </c>
      <c r="K1018" s="54">
        <f t="shared" si="1689"/>
        <v>0</v>
      </c>
      <c r="L1018" s="54">
        <f t="shared" si="1690"/>
        <v>0</v>
      </c>
      <c r="M1018" s="54">
        <f t="shared" si="1691"/>
        <v>0</v>
      </c>
      <c r="N1018" s="54">
        <f t="shared" si="1692"/>
        <v>0</v>
      </c>
      <c r="O1018" s="54">
        <f t="shared" si="1693"/>
        <v>0</v>
      </c>
      <c r="P1018" s="55">
        <v>20</v>
      </c>
      <c r="Q1018" s="54" t="e">
        <f t="shared" si="1694"/>
        <v>#N/A</v>
      </c>
      <c r="R1018" s="12"/>
      <c r="S1018" s="12"/>
      <c r="T1018" s="12"/>
      <c r="U1018" s="54">
        <f t="shared" si="1695"/>
        <v>0</v>
      </c>
      <c r="V1018" s="54">
        <f t="shared" si="1720"/>
        <v>0</v>
      </c>
      <c r="W1018" s="54">
        <f t="shared" si="1718"/>
        <v>0</v>
      </c>
      <c r="X1018" s="54">
        <f t="shared" si="1719"/>
        <v>0</v>
      </c>
      <c r="Y1018" s="54">
        <f t="shared" si="1696"/>
        <v>0</v>
      </c>
      <c r="Z1018" s="54">
        <f t="shared" si="1697"/>
        <v>0</v>
      </c>
      <c r="AA1018" s="54">
        <f t="shared" si="1698"/>
        <v>0</v>
      </c>
      <c r="AB1018" s="54">
        <f t="shared" si="1699"/>
        <v>0</v>
      </c>
      <c r="AC1018" s="55">
        <v>20</v>
      </c>
      <c r="AD1018" s="54" t="e">
        <f t="shared" si="1700"/>
        <v>#N/A</v>
      </c>
      <c r="AE1018" s="12"/>
      <c r="AF1018" s="12"/>
      <c r="AG1018" s="12"/>
      <c r="AH1018" s="54">
        <f t="shared" si="1701"/>
        <v>0</v>
      </c>
      <c r="AI1018" s="54">
        <f t="shared" si="1702"/>
        <v>0</v>
      </c>
      <c r="AJ1018" s="54">
        <f t="shared" si="1703"/>
        <v>0</v>
      </c>
      <c r="AK1018" s="54">
        <f t="shared" si="1704"/>
        <v>0</v>
      </c>
      <c r="AL1018" s="54">
        <f t="shared" si="1705"/>
        <v>0</v>
      </c>
      <c r="AM1018" s="54">
        <f t="shared" si="1706"/>
        <v>0</v>
      </c>
      <c r="AN1018" s="54">
        <f t="shared" si="1707"/>
        <v>0</v>
      </c>
      <c r="AO1018" s="54">
        <f t="shared" si="1708"/>
        <v>0</v>
      </c>
      <c r="AP1018" s="54">
        <f t="shared" si="1709"/>
        <v>0</v>
      </c>
      <c r="AQ1018" s="54" t="e">
        <f t="shared" si="1710"/>
        <v>#DIV/0!</v>
      </c>
      <c r="AR1018" s="58">
        <f t="shared" si="1711"/>
        <v>0</v>
      </c>
      <c r="AS1018" s="1">
        <f t="shared" si="1712"/>
        <v>0</v>
      </c>
      <c r="AT1018" s="1">
        <f t="shared" si="1713"/>
        <v>0</v>
      </c>
      <c r="AU1018" s="1">
        <f t="shared" si="1714"/>
        <v>0</v>
      </c>
      <c r="AV1018" s="1">
        <f t="shared" si="1715"/>
        <v>0</v>
      </c>
      <c r="AW1018" s="1">
        <f t="shared" si="1716"/>
        <v>0</v>
      </c>
      <c r="AX1018" s="1">
        <f t="shared" si="1717"/>
        <v>0</v>
      </c>
      <c r="AY1018" s="1" t="str">
        <f t="shared" si="1682"/>
        <v/>
      </c>
      <c r="AZ1018" s="1" t="b">
        <f t="shared" si="1683"/>
        <v>1</v>
      </c>
      <c r="BA1018" s="1" t="str">
        <f t="shared" si="1684"/>
        <v/>
      </c>
      <c r="BB1018" s="1" t="str">
        <f t="shared" si="1685"/>
        <v/>
      </c>
    </row>
    <row r="1019" spans="1:54">
      <c r="A1019" s="178"/>
      <c r="B1019" s="55">
        <v>21</v>
      </c>
      <c r="C1019" s="55">
        <v>3</v>
      </c>
      <c r="D1019" s="54" t="e">
        <f>VLOOKUP((B1019*10)+4,'Llistat de jugadors'!$AA$3:$AQ$322,17,0)</f>
        <v>#N/A</v>
      </c>
      <c r="E1019" s="13"/>
      <c r="F1019" s="13"/>
      <c r="G1019" s="13"/>
      <c r="H1019" s="55">
        <f t="shared" si="1686"/>
        <v>0</v>
      </c>
      <c r="I1019" s="54">
        <f t="shared" si="1687"/>
        <v>0</v>
      </c>
      <c r="J1019" s="54">
        <f t="shared" si="1688"/>
        <v>0</v>
      </c>
      <c r="K1019" s="54">
        <f t="shared" si="1689"/>
        <v>0</v>
      </c>
      <c r="L1019" s="54">
        <f t="shared" si="1690"/>
        <v>0</v>
      </c>
      <c r="M1019" s="54">
        <f t="shared" si="1691"/>
        <v>0</v>
      </c>
      <c r="N1019" s="54">
        <f t="shared" si="1692"/>
        <v>0</v>
      </c>
      <c r="O1019" s="54">
        <f t="shared" si="1693"/>
        <v>0</v>
      </c>
      <c r="P1019" s="55">
        <v>21</v>
      </c>
      <c r="Q1019" s="54" t="e">
        <f t="shared" si="1694"/>
        <v>#N/A</v>
      </c>
      <c r="R1019" s="12"/>
      <c r="S1019" s="12"/>
      <c r="T1019" s="12"/>
      <c r="U1019" s="54">
        <f t="shared" si="1695"/>
        <v>0</v>
      </c>
      <c r="V1019" s="54">
        <f t="shared" si="1720"/>
        <v>0</v>
      </c>
      <c r="W1019" s="54">
        <f t="shared" si="1718"/>
        <v>0</v>
      </c>
      <c r="X1019" s="54">
        <f t="shared" si="1719"/>
        <v>0</v>
      </c>
      <c r="Y1019" s="54">
        <f t="shared" si="1696"/>
        <v>0</v>
      </c>
      <c r="Z1019" s="54">
        <f t="shared" si="1697"/>
        <v>0</v>
      </c>
      <c r="AA1019" s="54">
        <f t="shared" si="1698"/>
        <v>0</v>
      </c>
      <c r="AB1019" s="54">
        <f t="shared" si="1699"/>
        <v>0</v>
      </c>
      <c r="AC1019" s="55">
        <v>21</v>
      </c>
      <c r="AD1019" s="54" t="e">
        <f t="shared" si="1700"/>
        <v>#N/A</v>
      </c>
      <c r="AE1019" s="12"/>
      <c r="AF1019" s="12"/>
      <c r="AG1019" s="12"/>
      <c r="AH1019" s="54">
        <f t="shared" si="1701"/>
        <v>0</v>
      </c>
      <c r="AI1019" s="54">
        <f t="shared" si="1702"/>
        <v>0</v>
      </c>
      <c r="AJ1019" s="54">
        <f t="shared" si="1703"/>
        <v>0</v>
      </c>
      <c r="AK1019" s="54">
        <f t="shared" si="1704"/>
        <v>0</v>
      </c>
      <c r="AL1019" s="54">
        <f t="shared" si="1705"/>
        <v>0</v>
      </c>
      <c r="AM1019" s="54">
        <f t="shared" si="1706"/>
        <v>0</v>
      </c>
      <c r="AN1019" s="54">
        <f t="shared" si="1707"/>
        <v>0</v>
      </c>
      <c r="AO1019" s="54">
        <f t="shared" si="1708"/>
        <v>0</v>
      </c>
      <c r="AP1019" s="54">
        <f t="shared" si="1709"/>
        <v>0</v>
      </c>
      <c r="AQ1019" s="54" t="e">
        <f t="shared" si="1710"/>
        <v>#DIV/0!</v>
      </c>
      <c r="AR1019" s="58">
        <f t="shared" si="1711"/>
        <v>0</v>
      </c>
      <c r="AS1019" s="1">
        <f t="shared" si="1712"/>
        <v>0</v>
      </c>
      <c r="AT1019" s="1">
        <f t="shared" si="1713"/>
        <v>0</v>
      </c>
      <c r="AU1019" s="1">
        <f t="shared" si="1714"/>
        <v>0</v>
      </c>
      <c r="AV1019" s="1">
        <f t="shared" si="1715"/>
        <v>0</v>
      </c>
      <c r="AW1019" s="1">
        <f t="shared" si="1716"/>
        <v>0</v>
      </c>
      <c r="AX1019" s="1">
        <f t="shared" si="1717"/>
        <v>0</v>
      </c>
      <c r="AY1019" s="1" t="str">
        <f t="shared" si="1682"/>
        <v/>
      </c>
      <c r="AZ1019" s="1" t="b">
        <f t="shared" si="1683"/>
        <v>1</v>
      </c>
      <c r="BA1019" s="1" t="str">
        <f t="shared" si="1684"/>
        <v/>
      </c>
      <c r="BB1019" s="1" t="str">
        <f t="shared" si="1685"/>
        <v/>
      </c>
    </row>
    <row r="1020" spans="1:54">
      <c r="A1020" s="178"/>
      <c r="B1020" s="55">
        <v>22</v>
      </c>
      <c r="C1020" s="55">
        <v>4</v>
      </c>
      <c r="D1020" s="54" t="e">
        <f>VLOOKUP((B1020*10)+4,'Llistat de jugadors'!$AA$3:$AQ$322,17,0)</f>
        <v>#N/A</v>
      </c>
      <c r="E1020" s="13"/>
      <c r="F1020" s="13"/>
      <c r="G1020" s="13"/>
      <c r="H1020" s="55">
        <f t="shared" si="1686"/>
        <v>0</v>
      </c>
      <c r="I1020" s="54">
        <f t="shared" si="1687"/>
        <v>0</v>
      </c>
      <c r="J1020" s="54">
        <f t="shared" si="1688"/>
        <v>0</v>
      </c>
      <c r="K1020" s="54">
        <f t="shared" si="1689"/>
        <v>0</v>
      </c>
      <c r="L1020" s="54">
        <f t="shared" si="1690"/>
        <v>0</v>
      </c>
      <c r="M1020" s="54">
        <f t="shared" si="1691"/>
        <v>0</v>
      </c>
      <c r="N1020" s="54">
        <f t="shared" si="1692"/>
        <v>0</v>
      </c>
      <c r="O1020" s="54">
        <f t="shared" si="1693"/>
        <v>0</v>
      </c>
      <c r="P1020" s="55">
        <v>22</v>
      </c>
      <c r="Q1020" s="54" t="e">
        <f t="shared" si="1694"/>
        <v>#N/A</v>
      </c>
      <c r="R1020" s="12"/>
      <c r="S1020" s="12"/>
      <c r="T1020" s="12"/>
      <c r="U1020" s="54">
        <f t="shared" si="1695"/>
        <v>0</v>
      </c>
      <c r="V1020" s="54">
        <f t="shared" si="1720"/>
        <v>0</v>
      </c>
      <c r="W1020" s="54">
        <f t="shared" si="1718"/>
        <v>0</v>
      </c>
      <c r="X1020" s="54">
        <f t="shared" si="1719"/>
        <v>0</v>
      </c>
      <c r="Y1020" s="54">
        <f t="shared" si="1696"/>
        <v>0</v>
      </c>
      <c r="Z1020" s="54">
        <f t="shared" si="1697"/>
        <v>0</v>
      </c>
      <c r="AA1020" s="54">
        <f t="shared" si="1698"/>
        <v>0</v>
      </c>
      <c r="AB1020" s="54">
        <f t="shared" si="1699"/>
        <v>0</v>
      </c>
      <c r="AC1020" s="55">
        <v>22</v>
      </c>
      <c r="AD1020" s="54" t="e">
        <f t="shared" si="1700"/>
        <v>#N/A</v>
      </c>
      <c r="AE1020" s="12"/>
      <c r="AF1020" s="12"/>
      <c r="AG1020" s="12"/>
      <c r="AH1020" s="54">
        <f t="shared" si="1701"/>
        <v>0</v>
      </c>
      <c r="AI1020" s="54">
        <f t="shared" si="1702"/>
        <v>0</v>
      </c>
      <c r="AJ1020" s="54">
        <f t="shared" si="1703"/>
        <v>0</v>
      </c>
      <c r="AK1020" s="54">
        <f t="shared" si="1704"/>
        <v>0</v>
      </c>
      <c r="AL1020" s="54">
        <f t="shared" si="1705"/>
        <v>0</v>
      </c>
      <c r="AM1020" s="54">
        <f t="shared" si="1706"/>
        <v>0</v>
      </c>
      <c r="AN1020" s="54">
        <f t="shared" si="1707"/>
        <v>0</v>
      </c>
      <c r="AO1020" s="54">
        <f t="shared" si="1708"/>
        <v>0</v>
      </c>
      <c r="AP1020" s="54">
        <f t="shared" si="1709"/>
        <v>0</v>
      </c>
      <c r="AQ1020" s="54" t="e">
        <f t="shared" si="1710"/>
        <v>#DIV/0!</v>
      </c>
      <c r="AR1020" s="58">
        <f t="shared" si="1711"/>
        <v>0</v>
      </c>
      <c r="AS1020" s="1">
        <f t="shared" si="1712"/>
        <v>0</v>
      </c>
      <c r="AT1020" s="1">
        <f t="shared" si="1713"/>
        <v>0</v>
      </c>
      <c r="AU1020" s="1">
        <f t="shared" si="1714"/>
        <v>0</v>
      </c>
      <c r="AV1020" s="1">
        <f t="shared" si="1715"/>
        <v>0</v>
      </c>
      <c r="AW1020" s="1">
        <f t="shared" si="1716"/>
        <v>0</v>
      </c>
      <c r="AX1020" s="1">
        <f t="shared" si="1717"/>
        <v>0</v>
      </c>
      <c r="AY1020" s="1" t="str">
        <f t="shared" si="1682"/>
        <v/>
      </c>
      <c r="AZ1020" s="1" t="b">
        <f t="shared" si="1683"/>
        <v>1</v>
      </c>
      <c r="BA1020" s="1" t="str">
        <f t="shared" si="1684"/>
        <v/>
      </c>
      <c r="BB1020" s="1" t="str">
        <f t="shared" si="1685"/>
        <v/>
      </c>
    </row>
    <row r="1021" spans="1:54">
      <c r="A1021" s="178"/>
      <c r="B1021" s="55">
        <v>23</v>
      </c>
      <c r="C1021" s="55">
        <v>5</v>
      </c>
      <c r="D1021" s="54" t="e">
        <f>VLOOKUP((B1021*10)+4,'Llistat de jugadors'!$AA$3:$AQ$322,17,0)</f>
        <v>#N/A</v>
      </c>
      <c r="E1021" s="13"/>
      <c r="F1021" s="13"/>
      <c r="G1021" s="13"/>
      <c r="H1021" s="55">
        <f t="shared" si="1686"/>
        <v>0</v>
      </c>
      <c r="I1021" s="54">
        <f t="shared" si="1687"/>
        <v>0</v>
      </c>
      <c r="J1021" s="54">
        <f t="shared" si="1688"/>
        <v>0</v>
      </c>
      <c r="K1021" s="54">
        <f t="shared" si="1689"/>
        <v>0</v>
      </c>
      <c r="L1021" s="54">
        <f t="shared" si="1690"/>
        <v>0</v>
      </c>
      <c r="M1021" s="54">
        <f t="shared" si="1691"/>
        <v>0</v>
      </c>
      <c r="N1021" s="54">
        <f t="shared" si="1692"/>
        <v>0</v>
      </c>
      <c r="O1021" s="54">
        <f t="shared" si="1693"/>
        <v>0</v>
      </c>
      <c r="P1021" s="55">
        <v>23</v>
      </c>
      <c r="Q1021" s="54" t="e">
        <f t="shared" si="1694"/>
        <v>#N/A</v>
      </c>
      <c r="R1021" s="12"/>
      <c r="S1021" s="12"/>
      <c r="T1021" s="12"/>
      <c r="U1021" s="54">
        <f t="shared" si="1695"/>
        <v>0</v>
      </c>
      <c r="V1021" s="54">
        <f t="shared" si="1720"/>
        <v>0</v>
      </c>
      <c r="W1021" s="54">
        <f t="shared" si="1718"/>
        <v>0</v>
      </c>
      <c r="X1021" s="54">
        <f t="shared" si="1719"/>
        <v>0</v>
      </c>
      <c r="Y1021" s="54">
        <f t="shared" si="1696"/>
        <v>0</v>
      </c>
      <c r="Z1021" s="54">
        <f t="shared" si="1697"/>
        <v>0</v>
      </c>
      <c r="AA1021" s="54">
        <f t="shared" si="1698"/>
        <v>0</v>
      </c>
      <c r="AB1021" s="54">
        <f t="shared" si="1699"/>
        <v>0</v>
      </c>
      <c r="AC1021" s="55">
        <v>23</v>
      </c>
      <c r="AD1021" s="54" t="e">
        <f t="shared" si="1700"/>
        <v>#N/A</v>
      </c>
      <c r="AE1021" s="12"/>
      <c r="AF1021" s="12"/>
      <c r="AG1021" s="12"/>
      <c r="AH1021" s="54">
        <f t="shared" si="1701"/>
        <v>0</v>
      </c>
      <c r="AI1021" s="54">
        <f t="shared" si="1702"/>
        <v>0</v>
      </c>
      <c r="AJ1021" s="54">
        <f t="shared" si="1703"/>
        <v>0</v>
      </c>
      <c r="AK1021" s="54">
        <f t="shared" si="1704"/>
        <v>0</v>
      </c>
      <c r="AL1021" s="54">
        <f t="shared" si="1705"/>
        <v>0</v>
      </c>
      <c r="AM1021" s="54">
        <f t="shared" si="1706"/>
        <v>0</v>
      </c>
      <c r="AN1021" s="54">
        <f t="shared" si="1707"/>
        <v>0</v>
      </c>
      <c r="AO1021" s="54">
        <f t="shared" si="1708"/>
        <v>0</v>
      </c>
      <c r="AP1021" s="54">
        <f t="shared" si="1709"/>
        <v>0</v>
      </c>
      <c r="AQ1021" s="54" t="e">
        <f t="shared" si="1710"/>
        <v>#DIV/0!</v>
      </c>
      <c r="AR1021" s="58">
        <f t="shared" si="1711"/>
        <v>0</v>
      </c>
      <c r="AS1021" s="1">
        <f t="shared" si="1712"/>
        <v>0</v>
      </c>
      <c r="AT1021" s="1">
        <f t="shared" si="1713"/>
        <v>0</v>
      </c>
      <c r="AU1021" s="1">
        <f t="shared" si="1714"/>
        <v>0</v>
      </c>
      <c r="AV1021" s="1">
        <f t="shared" si="1715"/>
        <v>0</v>
      </c>
      <c r="AW1021" s="1">
        <f t="shared" si="1716"/>
        <v>0</v>
      </c>
      <c r="AX1021" s="1">
        <f t="shared" si="1717"/>
        <v>0</v>
      </c>
      <c r="AY1021" s="1" t="str">
        <f t="shared" si="1682"/>
        <v/>
      </c>
      <c r="AZ1021" s="1" t="b">
        <f t="shared" si="1683"/>
        <v>1</v>
      </c>
      <c r="BA1021" s="1" t="str">
        <f t="shared" si="1684"/>
        <v/>
      </c>
      <c r="BB1021" s="1" t="str">
        <f t="shared" si="1685"/>
        <v/>
      </c>
    </row>
    <row r="1022" spans="1:54">
      <c r="A1022" s="178"/>
      <c r="B1022" s="55">
        <v>24</v>
      </c>
      <c r="C1022" s="55">
        <v>6</v>
      </c>
      <c r="D1022" s="54" t="e">
        <f>VLOOKUP((B1022*10)+4,'Llistat de jugadors'!$AA$3:$AQ$322,17,0)</f>
        <v>#N/A</v>
      </c>
      <c r="E1022" s="13"/>
      <c r="F1022" s="13"/>
      <c r="G1022" s="13"/>
      <c r="H1022" s="55">
        <f t="shared" si="1686"/>
        <v>0</v>
      </c>
      <c r="I1022" s="54">
        <f t="shared" si="1687"/>
        <v>0</v>
      </c>
      <c r="J1022" s="54">
        <f t="shared" si="1688"/>
        <v>0</v>
      </c>
      <c r="K1022" s="54">
        <f t="shared" si="1689"/>
        <v>0</v>
      </c>
      <c r="L1022" s="54">
        <f t="shared" si="1690"/>
        <v>0</v>
      </c>
      <c r="M1022" s="54">
        <f t="shared" si="1691"/>
        <v>0</v>
      </c>
      <c r="N1022" s="54">
        <f t="shared" si="1692"/>
        <v>0</v>
      </c>
      <c r="O1022" s="54">
        <f t="shared" si="1693"/>
        <v>0</v>
      </c>
      <c r="P1022" s="55">
        <v>24</v>
      </c>
      <c r="Q1022" s="54" t="e">
        <f t="shared" si="1694"/>
        <v>#N/A</v>
      </c>
      <c r="R1022" s="12"/>
      <c r="S1022" s="12"/>
      <c r="T1022" s="12"/>
      <c r="U1022" s="54">
        <f t="shared" si="1695"/>
        <v>0</v>
      </c>
      <c r="V1022" s="54">
        <f t="shared" si="1720"/>
        <v>0</v>
      </c>
      <c r="W1022" s="54">
        <f t="shared" si="1718"/>
        <v>0</v>
      </c>
      <c r="X1022" s="54">
        <f t="shared" si="1719"/>
        <v>0</v>
      </c>
      <c r="Y1022" s="54">
        <f t="shared" si="1696"/>
        <v>0</v>
      </c>
      <c r="Z1022" s="54">
        <f t="shared" si="1697"/>
        <v>0</v>
      </c>
      <c r="AA1022" s="54">
        <f t="shared" si="1698"/>
        <v>0</v>
      </c>
      <c r="AB1022" s="54">
        <f t="shared" si="1699"/>
        <v>0</v>
      </c>
      <c r="AC1022" s="55">
        <v>24</v>
      </c>
      <c r="AD1022" s="54" t="e">
        <f t="shared" si="1700"/>
        <v>#N/A</v>
      </c>
      <c r="AE1022" s="12"/>
      <c r="AF1022" s="12"/>
      <c r="AG1022" s="12"/>
      <c r="AH1022" s="54">
        <f t="shared" si="1701"/>
        <v>0</v>
      </c>
      <c r="AI1022" s="54">
        <f t="shared" si="1702"/>
        <v>0</v>
      </c>
      <c r="AJ1022" s="54">
        <f t="shared" si="1703"/>
        <v>0</v>
      </c>
      <c r="AK1022" s="54">
        <f t="shared" si="1704"/>
        <v>0</v>
      </c>
      <c r="AL1022" s="54">
        <f t="shared" si="1705"/>
        <v>0</v>
      </c>
      <c r="AM1022" s="54">
        <f t="shared" si="1706"/>
        <v>0</v>
      </c>
      <c r="AN1022" s="54">
        <f t="shared" si="1707"/>
        <v>0</v>
      </c>
      <c r="AO1022" s="54">
        <f t="shared" si="1708"/>
        <v>0</v>
      </c>
      <c r="AP1022" s="54">
        <f t="shared" si="1709"/>
        <v>0</v>
      </c>
      <c r="AQ1022" s="54" t="e">
        <f t="shared" si="1710"/>
        <v>#DIV/0!</v>
      </c>
      <c r="AR1022" s="58">
        <f t="shared" si="1711"/>
        <v>0</v>
      </c>
      <c r="AS1022" s="1">
        <f t="shared" si="1712"/>
        <v>0</v>
      </c>
      <c r="AT1022" s="1">
        <f t="shared" si="1713"/>
        <v>0</v>
      </c>
      <c r="AU1022" s="1">
        <f t="shared" si="1714"/>
        <v>0</v>
      </c>
      <c r="AV1022" s="1">
        <f t="shared" si="1715"/>
        <v>0</v>
      </c>
      <c r="AW1022" s="1">
        <f t="shared" si="1716"/>
        <v>0</v>
      </c>
      <c r="AX1022" s="1">
        <f t="shared" si="1717"/>
        <v>0</v>
      </c>
      <c r="AY1022" s="1" t="str">
        <f t="shared" si="1682"/>
        <v/>
      </c>
      <c r="AZ1022" s="1" t="b">
        <f t="shared" si="1683"/>
        <v>1</v>
      </c>
      <c r="BA1022" s="1" t="str">
        <f t="shared" si="1684"/>
        <v/>
      </c>
      <c r="BB1022" s="1" t="str">
        <f t="shared" si="1685"/>
        <v/>
      </c>
    </row>
    <row r="1023" spans="1:54">
      <c r="A1023" s="178"/>
      <c r="B1023" s="55">
        <v>25</v>
      </c>
      <c r="C1023" s="55">
        <v>7</v>
      </c>
      <c r="D1023" s="54" t="e">
        <f>VLOOKUP((B1023*10)+4,'Llistat de jugadors'!$AA$3:$AQ$322,17,0)</f>
        <v>#N/A</v>
      </c>
      <c r="E1023" s="13"/>
      <c r="F1023" s="13"/>
      <c r="G1023" s="13"/>
      <c r="H1023" s="55">
        <f t="shared" si="1686"/>
        <v>0</v>
      </c>
      <c r="I1023" s="54">
        <f t="shared" si="1687"/>
        <v>0</v>
      </c>
      <c r="J1023" s="54">
        <f t="shared" si="1688"/>
        <v>0</v>
      </c>
      <c r="K1023" s="54">
        <f t="shared" si="1689"/>
        <v>0</v>
      </c>
      <c r="L1023" s="54">
        <f t="shared" si="1690"/>
        <v>0</v>
      </c>
      <c r="M1023" s="54">
        <f t="shared" si="1691"/>
        <v>0</v>
      </c>
      <c r="N1023" s="54">
        <f t="shared" si="1692"/>
        <v>0</v>
      </c>
      <c r="O1023" s="54">
        <f t="shared" si="1693"/>
        <v>0</v>
      </c>
      <c r="P1023" s="55">
        <v>25</v>
      </c>
      <c r="Q1023" s="54" t="e">
        <f t="shared" si="1694"/>
        <v>#N/A</v>
      </c>
      <c r="R1023" s="12"/>
      <c r="S1023" s="12"/>
      <c r="T1023" s="12"/>
      <c r="U1023" s="54">
        <f t="shared" si="1695"/>
        <v>0</v>
      </c>
      <c r="V1023" s="54">
        <f t="shared" si="1720"/>
        <v>0</v>
      </c>
      <c r="W1023" s="54">
        <f t="shared" si="1718"/>
        <v>0</v>
      </c>
      <c r="X1023" s="54">
        <f t="shared" si="1719"/>
        <v>0</v>
      </c>
      <c r="Y1023" s="54">
        <f t="shared" si="1696"/>
        <v>0</v>
      </c>
      <c r="Z1023" s="54">
        <f t="shared" si="1697"/>
        <v>0</v>
      </c>
      <c r="AA1023" s="54">
        <f t="shared" si="1698"/>
        <v>0</v>
      </c>
      <c r="AB1023" s="54">
        <f t="shared" si="1699"/>
        <v>0</v>
      </c>
      <c r="AC1023" s="55">
        <v>25</v>
      </c>
      <c r="AD1023" s="54" t="e">
        <f t="shared" si="1700"/>
        <v>#N/A</v>
      </c>
      <c r="AE1023" s="12"/>
      <c r="AF1023" s="12"/>
      <c r="AG1023" s="12"/>
      <c r="AH1023" s="54">
        <f t="shared" si="1701"/>
        <v>0</v>
      </c>
      <c r="AI1023" s="54">
        <f t="shared" si="1702"/>
        <v>0</v>
      </c>
      <c r="AJ1023" s="54">
        <f t="shared" si="1703"/>
        <v>0</v>
      </c>
      <c r="AK1023" s="54">
        <f t="shared" si="1704"/>
        <v>0</v>
      </c>
      <c r="AL1023" s="54">
        <f t="shared" si="1705"/>
        <v>0</v>
      </c>
      <c r="AM1023" s="54">
        <f t="shared" si="1706"/>
        <v>0</v>
      </c>
      <c r="AN1023" s="54">
        <f t="shared" si="1707"/>
        <v>0</v>
      </c>
      <c r="AO1023" s="54">
        <f t="shared" si="1708"/>
        <v>0</v>
      </c>
      <c r="AP1023" s="54">
        <f t="shared" si="1709"/>
        <v>0</v>
      </c>
      <c r="AQ1023" s="54" t="e">
        <f t="shared" si="1710"/>
        <v>#DIV/0!</v>
      </c>
      <c r="AR1023" s="58">
        <f t="shared" si="1711"/>
        <v>0</v>
      </c>
      <c r="AS1023" s="1">
        <f t="shared" si="1712"/>
        <v>0</v>
      </c>
      <c r="AT1023" s="1">
        <f t="shared" si="1713"/>
        <v>0</v>
      </c>
      <c r="AU1023" s="1">
        <f t="shared" si="1714"/>
        <v>0</v>
      </c>
      <c r="AV1023" s="1">
        <f t="shared" si="1715"/>
        <v>0</v>
      </c>
      <c r="AW1023" s="1">
        <f t="shared" si="1716"/>
        <v>0</v>
      </c>
      <c r="AX1023" s="1">
        <f t="shared" si="1717"/>
        <v>0</v>
      </c>
      <c r="AY1023" s="1" t="str">
        <f t="shared" si="1682"/>
        <v/>
      </c>
      <c r="AZ1023" s="1" t="b">
        <f t="shared" si="1683"/>
        <v>1</v>
      </c>
      <c r="BA1023" s="1" t="str">
        <f t="shared" si="1684"/>
        <v/>
      </c>
      <c r="BB1023" s="1" t="str">
        <f t="shared" si="1685"/>
        <v/>
      </c>
    </row>
    <row r="1024" spans="1:54">
      <c r="A1024" s="178"/>
      <c r="B1024" s="55">
        <v>26</v>
      </c>
      <c r="C1024" s="55">
        <v>8</v>
      </c>
      <c r="D1024" s="54" t="e">
        <f>VLOOKUP((B1024*10)+4,'Llistat de jugadors'!$AA$3:$AQ$322,17,0)</f>
        <v>#N/A</v>
      </c>
      <c r="E1024" s="13"/>
      <c r="F1024" s="13"/>
      <c r="G1024" s="13"/>
      <c r="H1024" s="55">
        <f t="shared" si="1686"/>
        <v>0</v>
      </c>
      <c r="I1024" s="54">
        <f t="shared" si="1687"/>
        <v>0</v>
      </c>
      <c r="J1024" s="54">
        <f t="shared" si="1688"/>
        <v>0</v>
      </c>
      <c r="K1024" s="54">
        <f t="shared" si="1689"/>
        <v>0</v>
      </c>
      <c r="L1024" s="54">
        <f t="shared" si="1690"/>
        <v>0</v>
      </c>
      <c r="M1024" s="54">
        <f t="shared" si="1691"/>
        <v>0</v>
      </c>
      <c r="N1024" s="54">
        <f t="shared" si="1692"/>
        <v>0</v>
      </c>
      <c r="O1024" s="54">
        <f t="shared" si="1693"/>
        <v>0</v>
      </c>
      <c r="P1024" s="55">
        <v>26</v>
      </c>
      <c r="Q1024" s="54" t="e">
        <f t="shared" si="1694"/>
        <v>#N/A</v>
      </c>
      <c r="R1024" s="12"/>
      <c r="S1024" s="12"/>
      <c r="T1024" s="12"/>
      <c r="U1024" s="54">
        <f t="shared" si="1695"/>
        <v>0</v>
      </c>
      <c r="V1024" s="54">
        <f t="shared" si="1720"/>
        <v>0</v>
      </c>
      <c r="W1024" s="54">
        <f t="shared" si="1718"/>
        <v>0</v>
      </c>
      <c r="X1024" s="54">
        <f t="shared" si="1719"/>
        <v>0</v>
      </c>
      <c r="Y1024" s="54">
        <f t="shared" si="1696"/>
        <v>0</v>
      </c>
      <c r="Z1024" s="54">
        <f t="shared" si="1697"/>
        <v>0</v>
      </c>
      <c r="AA1024" s="54">
        <f t="shared" si="1698"/>
        <v>0</v>
      </c>
      <c r="AB1024" s="54">
        <f t="shared" si="1699"/>
        <v>0</v>
      </c>
      <c r="AC1024" s="55">
        <v>26</v>
      </c>
      <c r="AD1024" s="54" t="e">
        <f t="shared" si="1700"/>
        <v>#N/A</v>
      </c>
      <c r="AE1024" s="12"/>
      <c r="AF1024" s="12"/>
      <c r="AG1024" s="12"/>
      <c r="AH1024" s="54">
        <f t="shared" si="1701"/>
        <v>0</v>
      </c>
      <c r="AI1024" s="54">
        <f t="shared" si="1702"/>
        <v>0</v>
      </c>
      <c r="AJ1024" s="54">
        <f t="shared" si="1703"/>
        <v>0</v>
      </c>
      <c r="AK1024" s="54">
        <f t="shared" si="1704"/>
        <v>0</v>
      </c>
      <c r="AL1024" s="54">
        <f t="shared" si="1705"/>
        <v>0</v>
      </c>
      <c r="AM1024" s="54">
        <f t="shared" si="1706"/>
        <v>0</v>
      </c>
      <c r="AN1024" s="54">
        <f t="shared" si="1707"/>
        <v>0</v>
      </c>
      <c r="AO1024" s="54">
        <f t="shared" si="1708"/>
        <v>0</v>
      </c>
      <c r="AP1024" s="54">
        <f t="shared" si="1709"/>
        <v>0</v>
      </c>
      <c r="AQ1024" s="54" t="e">
        <f t="shared" si="1710"/>
        <v>#DIV/0!</v>
      </c>
      <c r="AR1024" s="58">
        <f t="shared" si="1711"/>
        <v>0</v>
      </c>
      <c r="AS1024" s="1">
        <f t="shared" si="1712"/>
        <v>0</v>
      </c>
      <c r="AT1024" s="1">
        <f t="shared" si="1713"/>
        <v>0</v>
      </c>
      <c r="AU1024" s="1">
        <f t="shared" si="1714"/>
        <v>0</v>
      </c>
      <c r="AV1024" s="1">
        <f t="shared" si="1715"/>
        <v>0</v>
      </c>
      <c r="AW1024" s="1">
        <f t="shared" si="1716"/>
        <v>0</v>
      </c>
      <c r="AX1024" s="1">
        <f t="shared" si="1717"/>
        <v>0</v>
      </c>
      <c r="AY1024" s="1" t="str">
        <f t="shared" si="1682"/>
        <v/>
      </c>
      <c r="AZ1024" s="1" t="b">
        <f t="shared" si="1683"/>
        <v>1</v>
      </c>
      <c r="BA1024" s="1" t="str">
        <f t="shared" si="1684"/>
        <v/>
      </c>
      <c r="BB1024" s="1" t="str">
        <f t="shared" si="1685"/>
        <v/>
      </c>
    </row>
    <row r="1025" spans="1:54" ht="12.75" customHeight="1">
      <c r="A1025" s="178"/>
      <c r="B1025" s="55">
        <v>27</v>
      </c>
      <c r="C1025" s="55">
        <v>9</v>
      </c>
      <c r="D1025" s="54" t="e">
        <f>VLOOKUP((B1025*10)+4,'Llistat de jugadors'!$AA$3:$AQ$322,17,0)</f>
        <v>#N/A</v>
      </c>
      <c r="E1025" s="13"/>
      <c r="F1025" s="13"/>
      <c r="G1025" s="13"/>
      <c r="H1025" s="55">
        <f t="shared" si="1686"/>
        <v>0</v>
      </c>
      <c r="I1025" s="54">
        <f t="shared" si="1687"/>
        <v>0</v>
      </c>
      <c r="J1025" s="54">
        <f t="shared" si="1688"/>
        <v>0</v>
      </c>
      <c r="K1025" s="54">
        <f t="shared" si="1689"/>
        <v>0</v>
      </c>
      <c r="L1025" s="54">
        <f t="shared" si="1690"/>
        <v>0</v>
      </c>
      <c r="M1025" s="54">
        <f t="shared" si="1691"/>
        <v>0</v>
      </c>
      <c r="N1025" s="54">
        <f t="shared" si="1692"/>
        <v>0</v>
      </c>
      <c r="O1025" s="54">
        <f t="shared" si="1693"/>
        <v>0</v>
      </c>
      <c r="P1025" s="55">
        <v>27</v>
      </c>
      <c r="Q1025" s="54" t="e">
        <f t="shared" si="1694"/>
        <v>#N/A</v>
      </c>
      <c r="R1025" s="12"/>
      <c r="S1025" s="12"/>
      <c r="T1025" s="12"/>
      <c r="U1025" s="54">
        <f t="shared" si="1695"/>
        <v>0</v>
      </c>
      <c r="V1025" s="54">
        <f t="shared" si="1720"/>
        <v>0</v>
      </c>
      <c r="W1025" s="54">
        <f t="shared" si="1718"/>
        <v>0</v>
      </c>
      <c r="X1025" s="54">
        <f t="shared" si="1719"/>
        <v>0</v>
      </c>
      <c r="Y1025" s="54">
        <f t="shared" si="1696"/>
        <v>0</v>
      </c>
      <c r="Z1025" s="54">
        <f t="shared" si="1697"/>
        <v>0</v>
      </c>
      <c r="AA1025" s="54">
        <f t="shared" si="1698"/>
        <v>0</v>
      </c>
      <c r="AB1025" s="54">
        <f t="shared" si="1699"/>
        <v>0</v>
      </c>
      <c r="AC1025" s="55">
        <v>27</v>
      </c>
      <c r="AD1025" s="54" t="e">
        <f t="shared" si="1700"/>
        <v>#N/A</v>
      </c>
      <c r="AE1025" s="12"/>
      <c r="AF1025" s="12"/>
      <c r="AG1025" s="12"/>
      <c r="AH1025" s="54">
        <f t="shared" si="1701"/>
        <v>0</v>
      </c>
      <c r="AI1025" s="54">
        <f t="shared" si="1702"/>
        <v>0</v>
      </c>
      <c r="AJ1025" s="54">
        <f t="shared" si="1703"/>
        <v>0</v>
      </c>
      <c r="AK1025" s="54">
        <f t="shared" si="1704"/>
        <v>0</v>
      </c>
      <c r="AL1025" s="54">
        <f t="shared" si="1705"/>
        <v>0</v>
      </c>
      <c r="AM1025" s="54">
        <f t="shared" si="1706"/>
        <v>0</v>
      </c>
      <c r="AN1025" s="54">
        <f t="shared" si="1707"/>
        <v>0</v>
      </c>
      <c r="AO1025" s="54">
        <f t="shared" si="1708"/>
        <v>0</v>
      </c>
      <c r="AP1025" s="54">
        <f t="shared" si="1709"/>
        <v>0</v>
      </c>
      <c r="AQ1025" s="54" t="e">
        <f t="shared" si="1710"/>
        <v>#DIV/0!</v>
      </c>
      <c r="AR1025" s="58">
        <f t="shared" si="1711"/>
        <v>0</v>
      </c>
      <c r="AS1025" s="1">
        <f t="shared" si="1712"/>
        <v>0</v>
      </c>
      <c r="AT1025" s="1">
        <f t="shared" si="1713"/>
        <v>0</v>
      </c>
      <c r="AU1025" s="1">
        <f t="shared" si="1714"/>
        <v>0</v>
      </c>
      <c r="AV1025" s="1">
        <f t="shared" si="1715"/>
        <v>0</v>
      </c>
      <c r="AW1025" s="1">
        <f t="shared" si="1716"/>
        <v>0</v>
      </c>
      <c r="AX1025" s="1">
        <f t="shared" si="1717"/>
        <v>0</v>
      </c>
      <c r="AY1025" s="1" t="str">
        <f t="shared" si="1682"/>
        <v/>
      </c>
      <c r="AZ1025" s="1" t="b">
        <f t="shared" si="1683"/>
        <v>1</v>
      </c>
      <c r="BA1025" s="1" t="str">
        <f t="shared" si="1684"/>
        <v/>
      </c>
      <c r="BB1025" s="1" t="str">
        <f t="shared" si="1685"/>
        <v/>
      </c>
    </row>
    <row r="1026" spans="1:54" ht="12.75" customHeight="1">
      <c r="A1026" s="178"/>
      <c r="B1026" s="55">
        <v>28</v>
      </c>
      <c r="C1026" s="55">
        <v>10</v>
      </c>
      <c r="D1026" s="54" t="e">
        <f>VLOOKUP((B1026*10)+4,'Llistat de jugadors'!$AA$3:$AQ$322,17,0)</f>
        <v>#N/A</v>
      </c>
      <c r="E1026" s="13"/>
      <c r="F1026" s="13"/>
      <c r="G1026" s="13"/>
      <c r="H1026" s="55">
        <f t="shared" si="1686"/>
        <v>0</v>
      </c>
      <c r="I1026" s="54">
        <f t="shared" si="1687"/>
        <v>0</v>
      </c>
      <c r="J1026" s="54">
        <f t="shared" si="1688"/>
        <v>0</v>
      </c>
      <c r="K1026" s="54">
        <f t="shared" si="1689"/>
        <v>0</v>
      </c>
      <c r="L1026" s="54">
        <f t="shared" si="1690"/>
        <v>0</v>
      </c>
      <c r="M1026" s="54">
        <f t="shared" si="1691"/>
        <v>0</v>
      </c>
      <c r="N1026" s="54">
        <f t="shared" si="1692"/>
        <v>0</v>
      </c>
      <c r="O1026" s="54">
        <f t="shared" si="1693"/>
        <v>0</v>
      </c>
      <c r="P1026" s="55">
        <v>28</v>
      </c>
      <c r="Q1026" s="54" t="e">
        <f t="shared" si="1694"/>
        <v>#N/A</v>
      </c>
      <c r="R1026" s="12"/>
      <c r="S1026" s="12"/>
      <c r="T1026" s="12"/>
      <c r="U1026" s="54">
        <f t="shared" si="1695"/>
        <v>0</v>
      </c>
      <c r="V1026" s="54">
        <f t="shared" si="1720"/>
        <v>0</v>
      </c>
      <c r="W1026" s="54">
        <f t="shared" si="1718"/>
        <v>0</v>
      </c>
      <c r="X1026" s="54">
        <f t="shared" si="1719"/>
        <v>0</v>
      </c>
      <c r="Y1026" s="54">
        <f t="shared" si="1696"/>
        <v>0</v>
      </c>
      <c r="Z1026" s="54">
        <f t="shared" si="1697"/>
        <v>0</v>
      </c>
      <c r="AA1026" s="54">
        <f t="shared" si="1698"/>
        <v>0</v>
      </c>
      <c r="AB1026" s="54">
        <f t="shared" si="1699"/>
        <v>0</v>
      </c>
      <c r="AC1026" s="55">
        <v>28</v>
      </c>
      <c r="AD1026" s="54" t="e">
        <f t="shared" si="1700"/>
        <v>#N/A</v>
      </c>
      <c r="AE1026" s="12"/>
      <c r="AF1026" s="12"/>
      <c r="AG1026" s="12"/>
      <c r="AH1026" s="54">
        <f t="shared" si="1701"/>
        <v>0</v>
      </c>
      <c r="AI1026" s="54">
        <f t="shared" si="1702"/>
        <v>0</v>
      </c>
      <c r="AJ1026" s="54">
        <f t="shared" si="1703"/>
        <v>0</v>
      </c>
      <c r="AK1026" s="54">
        <f t="shared" si="1704"/>
        <v>0</v>
      </c>
      <c r="AL1026" s="54">
        <f t="shared" si="1705"/>
        <v>0</v>
      </c>
      <c r="AM1026" s="54">
        <f t="shared" si="1706"/>
        <v>0</v>
      </c>
      <c r="AN1026" s="54">
        <f t="shared" si="1707"/>
        <v>0</v>
      </c>
      <c r="AO1026" s="54">
        <f t="shared" si="1708"/>
        <v>0</v>
      </c>
      <c r="AP1026" s="54">
        <f t="shared" si="1709"/>
        <v>0</v>
      </c>
      <c r="AQ1026" s="54" t="e">
        <f t="shared" si="1710"/>
        <v>#DIV/0!</v>
      </c>
      <c r="AR1026" s="58">
        <f t="shared" si="1711"/>
        <v>0</v>
      </c>
      <c r="AS1026" s="1">
        <f t="shared" si="1712"/>
        <v>0</v>
      </c>
      <c r="AT1026" s="1">
        <f t="shared" si="1713"/>
        <v>0</v>
      </c>
      <c r="AU1026" s="1">
        <f t="shared" si="1714"/>
        <v>0</v>
      </c>
      <c r="AV1026" s="1">
        <f t="shared" si="1715"/>
        <v>0</v>
      </c>
      <c r="AW1026" s="1">
        <f t="shared" si="1716"/>
        <v>0</v>
      </c>
      <c r="AX1026" s="1">
        <f t="shared" si="1717"/>
        <v>0</v>
      </c>
      <c r="AY1026" s="1" t="str">
        <f t="shared" si="1682"/>
        <v/>
      </c>
      <c r="AZ1026" s="1" t="b">
        <f t="shared" si="1683"/>
        <v>1</v>
      </c>
      <c r="BA1026" s="1" t="str">
        <f t="shared" si="1684"/>
        <v/>
      </c>
      <c r="BB1026" s="1" t="str">
        <f t="shared" si="1685"/>
        <v/>
      </c>
    </row>
    <row r="1027" spans="1:54" ht="12.75" customHeight="1">
      <c r="A1027" s="178"/>
      <c r="B1027" s="55">
        <v>29</v>
      </c>
      <c r="C1027" s="55">
        <v>11</v>
      </c>
      <c r="D1027" s="54" t="e">
        <f>VLOOKUP((B1027*10)+4,'Llistat de jugadors'!$AA$3:$AQ$322,17,0)</f>
        <v>#N/A</v>
      </c>
      <c r="E1027" s="13"/>
      <c r="F1027" s="13"/>
      <c r="G1027" s="13"/>
      <c r="H1027" s="55">
        <f t="shared" si="1686"/>
        <v>0</v>
      </c>
      <c r="I1027" s="54">
        <f t="shared" si="1687"/>
        <v>0</v>
      </c>
      <c r="J1027" s="54">
        <f t="shared" si="1688"/>
        <v>0</v>
      </c>
      <c r="K1027" s="54">
        <f t="shared" si="1689"/>
        <v>0</v>
      </c>
      <c r="L1027" s="54">
        <f t="shared" si="1690"/>
        <v>0</v>
      </c>
      <c r="M1027" s="54">
        <f t="shared" si="1691"/>
        <v>0</v>
      </c>
      <c r="N1027" s="54">
        <f t="shared" si="1692"/>
        <v>0</v>
      </c>
      <c r="O1027" s="54">
        <f t="shared" si="1693"/>
        <v>0</v>
      </c>
      <c r="P1027" s="55">
        <v>29</v>
      </c>
      <c r="Q1027" s="54" t="e">
        <f t="shared" si="1694"/>
        <v>#N/A</v>
      </c>
      <c r="R1027" s="12"/>
      <c r="S1027" s="12"/>
      <c r="T1027" s="12"/>
      <c r="U1027" s="54">
        <f t="shared" si="1695"/>
        <v>0</v>
      </c>
      <c r="V1027" s="54">
        <f t="shared" si="1720"/>
        <v>0</v>
      </c>
      <c r="W1027" s="54">
        <f t="shared" si="1718"/>
        <v>0</v>
      </c>
      <c r="X1027" s="54">
        <f t="shared" si="1719"/>
        <v>0</v>
      </c>
      <c r="Y1027" s="54">
        <f t="shared" si="1696"/>
        <v>0</v>
      </c>
      <c r="Z1027" s="54">
        <f t="shared" si="1697"/>
        <v>0</v>
      </c>
      <c r="AA1027" s="54">
        <f t="shared" si="1698"/>
        <v>0</v>
      </c>
      <c r="AB1027" s="54">
        <f t="shared" si="1699"/>
        <v>0</v>
      </c>
      <c r="AC1027" s="55">
        <v>29</v>
      </c>
      <c r="AD1027" s="54" t="e">
        <f t="shared" si="1700"/>
        <v>#N/A</v>
      </c>
      <c r="AE1027" s="12"/>
      <c r="AF1027" s="12"/>
      <c r="AG1027" s="12"/>
      <c r="AH1027" s="54">
        <f t="shared" si="1701"/>
        <v>0</v>
      </c>
      <c r="AI1027" s="54">
        <f t="shared" si="1702"/>
        <v>0</v>
      </c>
      <c r="AJ1027" s="54">
        <f t="shared" si="1703"/>
        <v>0</v>
      </c>
      <c r="AK1027" s="54">
        <f t="shared" si="1704"/>
        <v>0</v>
      </c>
      <c r="AL1027" s="54">
        <f t="shared" si="1705"/>
        <v>0</v>
      </c>
      <c r="AM1027" s="54">
        <f t="shared" si="1706"/>
        <v>0</v>
      </c>
      <c r="AN1027" s="54">
        <f t="shared" si="1707"/>
        <v>0</v>
      </c>
      <c r="AO1027" s="54">
        <f t="shared" si="1708"/>
        <v>0</v>
      </c>
      <c r="AP1027" s="54">
        <f t="shared" si="1709"/>
        <v>0</v>
      </c>
      <c r="AQ1027" s="54" t="e">
        <f t="shared" si="1710"/>
        <v>#DIV/0!</v>
      </c>
      <c r="AR1027" s="58">
        <f t="shared" si="1711"/>
        <v>0</v>
      </c>
      <c r="AS1027" s="1">
        <f t="shared" si="1712"/>
        <v>0</v>
      </c>
      <c r="AT1027" s="1">
        <f t="shared" si="1713"/>
        <v>0</v>
      </c>
      <c r="AU1027" s="1">
        <f t="shared" si="1714"/>
        <v>0</v>
      </c>
      <c r="AV1027" s="1">
        <f t="shared" si="1715"/>
        <v>0</v>
      </c>
      <c r="AW1027" s="1">
        <f t="shared" si="1716"/>
        <v>0</v>
      </c>
      <c r="AX1027" s="1">
        <f t="shared" si="1717"/>
        <v>0</v>
      </c>
      <c r="AY1027" s="1" t="str">
        <f t="shared" si="1682"/>
        <v/>
      </c>
      <c r="AZ1027" s="1" t="b">
        <f t="shared" si="1683"/>
        <v>1</v>
      </c>
      <c r="BA1027" s="1" t="str">
        <f t="shared" si="1684"/>
        <v/>
      </c>
      <c r="BB1027" s="1" t="str">
        <f t="shared" si="1685"/>
        <v/>
      </c>
    </row>
    <row r="1028" spans="1:54" ht="12.75" customHeight="1">
      <c r="A1028" s="178"/>
      <c r="B1028" s="55">
        <v>30</v>
      </c>
      <c r="C1028" s="55">
        <v>12</v>
      </c>
      <c r="D1028" s="54" t="e">
        <f>VLOOKUP((B1028*10)+4,'Llistat de jugadors'!$AA$3:$AQ$322,17,0)</f>
        <v>#N/A</v>
      </c>
      <c r="E1028" s="13"/>
      <c r="F1028" s="13"/>
      <c r="G1028" s="13"/>
      <c r="H1028" s="55">
        <f t="shared" si="1686"/>
        <v>0</v>
      </c>
      <c r="I1028" s="54">
        <f t="shared" si="1687"/>
        <v>0</v>
      </c>
      <c r="J1028" s="54">
        <f t="shared" si="1688"/>
        <v>0</v>
      </c>
      <c r="K1028" s="54">
        <f t="shared" si="1689"/>
        <v>0</v>
      </c>
      <c r="L1028" s="54">
        <f t="shared" si="1690"/>
        <v>0</v>
      </c>
      <c r="M1028" s="54">
        <f t="shared" si="1691"/>
        <v>0</v>
      </c>
      <c r="N1028" s="54">
        <f t="shared" si="1692"/>
        <v>0</v>
      </c>
      <c r="O1028" s="54">
        <f t="shared" si="1693"/>
        <v>0</v>
      </c>
      <c r="P1028" s="55">
        <v>30</v>
      </c>
      <c r="Q1028" s="54" t="e">
        <f t="shared" si="1694"/>
        <v>#N/A</v>
      </c>
      <c r="R1028" s="12"/>
      <c r="S1028" s="12"/>
      <c r="T1028" s="12"/>
      <c r="U1028" s="54">
        <f t="shared" si="1695"/>
        <v>0</v>
      </c>
      <c r="V1028" s="54">
        <f t="shared" si="1720"/>
        <v>0</v>
      </c>
      <c r="W1028" s="54">
        <f t="shared" si="1718"/>
        <v>0</v>
      </c>
      <c r="X1028" s="54">
        <f t="shared" si="1719"/>
        <v>0</v>
      </c>
      <c r="Y1028" s="54">
        <f t="shared" si="1696"/>
        <v>0</v>
      </c>
      <c r="Z1028" s="54">
        <f t="shared" si="1697"/>
        <v>0</v>
      </c>
      <c r="AA1028" s="54">
        <f t="shared" si="1698"/>
        <v>0</v>
      </c>
      <c r="AB1028" s="54">
        <f t="shared" si="1699"/>
        <v>0</v>
      </c>
      <c r="AC1028" s="55">
        <v>30</v>
      </c>
      <c r="AD1028" s="54" t="e">
        <f t="shared" si="1700"/>
        <v>#N/A</v>
      </c>
      <c r="AE1028" s="12"/>
      <c r="AF1028" s="12"/>
      <c r="AG1028" s="12"/>
      <c r="AH1028" s="54">
        <f t="shared" si="1701"/>
        <v>0</v>
      </c>
      <c r="AI1028" s="54">
        <f t="shared" si="1702"/>
        <v>0</v>
      </c>
      <c r="AJ1028" s="54">
        <f t="shared" si="1703"/>
        <v>0</v>
      </c>
      <c r="AK1028" s="54">
        <f t="shared" si="1704"/>
        <v>0</v>
      </c>
      <c r="AL1028" s="54">
        <f t="shared" si="1705"/>
        <v>0</v>
      </c>
      <c r="AM1028" s="54">
        <f t="shared" si="1706"/>
        <v>0</v>
      </c>
      <c r="AN1028" s="54">
        <f t="shared" si="1707"/>
        <v>0</v>
      </c>
      <c r="AO1028" s="54">
        <f t="shared" si="1708"/>
        <v>0</v>
      </c>
      <c r="AP1028" s="54">
        <f t="shared" si="1709"/>
        <v>0</v>
      </c>
      <c r="AQ1028" s="54" t="e">
        <f t="shared" si="1710"/>
        <v>#DIV/0!</v>
      </c>
      <c r="AR1028" s="58">
        <f t="shared" si="1711"/>
        <v>0</v>
      </c>
      <c r="AS1028" s="1">
        <f t="shared" si="1712"/>
        <v>0</v>
      </c>
      <c r="AT1028" s="1">
        <f t="shared" si="1713"/>
        <v>0</v>
      </c>
      <c r="AU1028" s="1">
        <f t="shared" si="1714"/>
        <v>0</v>
      </c>
      <c r="AV1028" s="1">
        <f t="shared" si="1715"/>
        <v>0</v>
      </c>
      <c r="AW1028" s="1">
        <f t="shared" si="1716"/>
        <v>0</v>
      </c>
      <c r="AX1028" s="1">
        <f t="shared" si="1717"/>
        <v>0</v>
      </c>
      <c r="AY1028" s="1" t="str">
        <f t="shared" si="1682"/>
        <v/>
      </c>
      <c r="AZ1028" s="1" t="b">
        <f t="shared" si="1683"/>
        <v>1</v>
      </c>
      <c r="BA1028" s="1" t="str">
        <f t="shared" si="1684"/>
        <v/>
      </c>
      <c r="BB1028" s="1" t="str">
        <f t="shared" si="1685"/>
        <v/>
      </c>
    </row>
    <row r="1029" spans="1:54" ht="12.75" customHeight="1">
      <c r="A1029" s="178"/>
      <c r="B1029" s="55">
        <v>31</v>
      </c>
      <c r="C1029" s="55">
        <v>13</v>
      </c>
      <c r="D1029" s="54" t="e">
        <f>VLOOKUP((B1029*10)+4,'Llistat de jugadors'!$AA$3:$AQ$322,17,0)</f>
        <v>#N/A</v>
      </c>
      <c r="E1029" s="13"/>
      <c r="F1029" s="13"/>
      <c r="G1029" s="13"/>
      <c r="H1029" s="55">
        <f t="shared" ref="H1029:H1038" si="1721">E1029+F1029+G1029</f>
        <v>0</v>
      </c>
      <c r="I1029" s="54">
        <f t="shared" ref="I1029:I1038" si="1722">COUNTIF(E1029:G1029,10)</f>
        <v>0</v>
      </c>
      <c r="J1029" s="54">
        <f t="shared" ref="J1029:J1038" si="1723">COUNTIF(E1029:G1029,6)</f>
        <v>0</v>
      </c>
      <c r="K1029" s="54">
        <f t="shared" ref="K1029:K1038" si="1724">COUNTIF(E1029:G1029,4)</f>
        <v>0</v>
      </c>
      <c r="L1029" s="54">
        <f t="shared" ref="L1029:L1038" si="1725">COUNTIF(E1029:G1029,3)</f>
        <v>0</v>
      </c>
      <c r="M1029" s="54">
        <f t="shared" ref="M1029:M1038" si="1726">COUNTIF(E1029:G1029,2)</f>
        <v>0</v>
      </c>
      <c r="N1029" s="54">
        <f t="shared" ref="N1029:N1038" si="1727">COUNTIF(E1029:G1029,1)</f>
        <v>0</v>
      </c>
      <c r="O1029" s="54">
        <f t="shared" ref="O1029:O1038" si="1728">COUNTIF(E1029:G1029,0)</f>
        <v>0</v>
      </c>
      <c r="P1029" s="55">
        <v>31</v>
      </c>
      <c r="Q1029" s="54" t="e">
        <f t="shared" ref="Q1029:Q1038" si="1729">D1029</f>
        <v>#N/A</v>
      </c>
      <c r="R1029" s="12"/>
      <c r="S1029" s="12"/>
      <c r="T1029" s="12"/>
      <c r="U1029" s="54">
        <f t="shared" ref="U1029:U1038" si="1730">R1029+S1029+T1029</f>
        <v>0</v>
      </c>
      <c r="V1029" s="54">
        <f t="shared" ref="V1029:V1038" si="1731">COUNTIF(R1029:T1029,10)</f>
        <v>0</v>
      </c>
      <c r="W1029" s="54">
        <f t="shared" ref="W1029:W1038" si="1732">COUNTIF(R1029:T1029,6)</f>
        <v>0</v>
      </c>
      <c r="X1029" s="54">
        <f t="shared" ref="X1029:X1038" si="1733">COUNTIF(R1029:T1029,4)</f>
        <v>0</v>
      </c>
      <c r="Y1029" s="54">
        <f t="shared" ref="Y1029:Y1038" si="1734">COUNTIF(R1029:T1029,3)</f>
        <v>0</v>
      </c>
      <c r="Z1029" s="54">
        <f t="shared" ref="Z1029:Z1038" si="1735">COUNTIF(R1029:T1029,2)</f>
        <v>0</v>
      </c>
      <c r="AA1029" s="54">
        <f t="shared" ref="AA1029:AA1038" si="1736">COUNTIF(R1029:T1029,1)</f>
        <v>0</v>
      </c>
      <c r="AB1029" s="54">
        <f t="shared" ref="AB1029:AB1038" si="1737">COUNTIF(R1029:T1029,0)</f>
        <v>0</v>
      </c>
      <c r="AC1029" s="55">
        <v>31</v>
      </c>
      <c r="AD1029" s="54" t="e">
        <f t="shared" si="1700"/>
        <v>#N/A</v>
      </c>
      <c r="AE1029" s="12"/>
      <c r="AF1029" s="12"/>
      <c r="AG1029" s="12"/>
      <c r="AH1029" s="54">
        <f t="shared" ref="AH1029:AH1038" si="1738">AE1029+AF1029+AG1029</f>
        <v>0</v>
      </c>
      <c r="AI1029" s="54">
        <f t="shared" ref="AI1029:AI1038" si="1739">COUNTIF(AE1029:AG1029,10)</f>
        <v>0</v>
      </c>
      <c r="AJ1029" s="54">
        <f t="shared" ref="AJ1029:AJ1038" si="1740">COUNTIF(AE1029:AG1029,6)</f>
        <v>0</v>
      </c>
      <c r="AK1029" s="54">
        <f t="shared" ref="AK1029:AK1038" si="1741">COUNTIF(AE1029:AG1029,4)</f>
        <v>0</v>
      </c>
      <c r="AL1029" s="54">
        <f t="shared" ref="AL1029:AL1038" si="1742">COUNTIF(AE1029:AG1029,3)</f>
        <v>0</v>
      </c>
      <c r="AM1029" s="54">
        <f t="shared" ref="AM1029:AM1038" si="1743">COUNTIF(AE1029:AG1029,2)</f>
        <v>0</v>
      </c>
      <c r="AN1029" s="54">
        <f t="shared" ref="AN1029:AN1038" si="1744">COUNTIF(AE1029:AG1029,1)</f>
        <v>0</v>
      </c>
      <c r="AO1029" s="54">
        <f t="shared" ref="AO1029:AO1038" si="1745">COUNTIF(AE1029:AG1029,0)</f>
        <v>0</v>
      </c>
      <c r="AP1029" s="54">
        <f t="shared" ref="AP1029:AP1038" si="1746">H1029+U1029+AH1029</f>
        <v>0</v>
      </c>
      <c r="AQ1029" s="54" t="e">
        <f t="shared" ref="AQ1029:AQ1038" si="1747">AVERAGE(E1029:G1029,R1029:T1029,AE1029:AG1029)</f>
        <v>#DIV/0!</v>
      </c>
      <c r="AR1029" s="58">
        <f t="shared" ref="AR1029:AR1038" si="1748">I1029+V1029+AI1029</f>
        <v>0</v>
      </c>
      <c r="AS1029" s="1">
        <f t="shared" ref="AS1029:AS1038" si="1749">J1029+W1029+AJ1029</f>
        <v>0</v>
      </c>
      <c r="AT1029" s="1">
        <f t="shared" ref="AT1029:AT1038" si="1750">K1029+X1029+AK1029</f>
        <v>0</v>
      </c>
      <c r="AU1029" s="1">
        <f t="shared" ref="AU1029:AU1038" si="1751">L1029+Y1029+AL1029</f>
        <v>0</v>
      </c>
      <c r="AV1029" s="1">
        <f t="shared" ref="AV1029:AV1038" si="1752">M1029+Z1029+AM1029</f>
        <v>0</v>
      </c>
      <c r="AW1029" s="1">
        <f t="shared" ref="AW1029:AW1038" si="1753">N1029+AA1029+AN1029</f>
        <v>0</v>
      </c>
      <c r="AX1029" s="1">
        <f t="shared" ref="AX1029:AX1038" si="1754">O1029+AB1029+AO1029</f>
        <v>0</v>
      </c>
      <c r="AY1029" s="1" t="str">
        <f t="shared" si="1682"/>
        <v/>
      </c>
      <c r="AZ1029" s="1" t="b">
        <f t="shared" si="1683"/>
        <v>1</v>
      </c>
      <c r="BA1029" s="1" t="str">
        <f t="shared" si="1684"/>
        <v/>
      </c>
      <c r="BB1029" s="1" t="str">
        <f t="shared" si="1685"/>
        <v/>
      </c>
    </row>
    <row r="1030" spans="1:54" ht="12.75" customHeight="1">
      <c r="A1030" s="178"/>
      <c r="B1030" s="55">
        <v>32</v>
      </c>
      <c r="C1030" s="55">
        <v>14</v>
      </c>
      <c r="D1030" s="54" t="e">
        <f>VLOOKUP((B1030*10)+4,'Llistat de jugadors'!$AA$3:$AQ$322,17,0)</f>
        <v>#N/A</v>
      </c>
      <c r="E1030" s="13"/>
      <c r="F1030" s="13"/>
      <c r="G1030" s="13"/>
      <c r="H1030" s="55">
        <f t="shared" si="1721"/>
        <v>0</v>
      </c>
      <c r="I1030" s="54">
        <f t="shared" si="1722"/>
        <v>0</v>
      </c>
      <c r="J1030" s="54">
        <f t="shared" si="1723"/>
        <v>0</v>
      </c>
      <c r="K1030" s="54">
        <f t="shared" si="1724"/>
        <v>0</v>
      </c>
      <c r="L1030" s="54">
        <f t="shared" si="1725"/>
        <v>0</v>
      </c>
      <c r="M1030" s="54">
        <f t="shared" si="1726"/>
        <v>0</v>
      </c>
      <c r="N1030" s="54">
        <f t="shared" si="1727"/>
        <v>0</v>
      </c>
      <c r="O1030" s="54">
        <f t="shared" si="1728"/>
        <v>0</v>
      </c>
      <c r="P1030" s="55">
        <v>32</v>
      </c>
      <c r="Q1030" s="54" t="e">
        <f t="shared" si="1729"/>
        <v>#N/A</v>
      </c>
      <c r="R1030" s="12"/>
      <c r="S1030" s="12"/>
      <c r="T1030" s="12"/>
      <c r="U1030" s="54">
        <f t="shared" si="1730"/>
        <v>0</v>
      </c>
      <c r="V1030" s="54">
        <f t="shared" si="1731"/>
        <v>0</v>
      </c>
      <c r="W1030" s="54">
        <f t="shared" si="1732"/>
        <v>0</v>
      </c>
      <c r="X1030" s="54">
        <f t="shared" si="1733"/>
        <v>0</v>
      </c>
      <c r="Y1030" s="54">
        <f t="shared" si="1734"/>
        <v>0</v>
      </c>
      <c r="Z1030" s="54">
        <f t="shared" si="1735"/>
        <v>0</v>
      </c>
      <c r="AA1030" s="54">
        <f t="shared" si="1736"/>
        <v>0</v>
      </c>
      <c r="AB1030" s="54">
        <f t="shared" si="1737"/>
        <v>0</v>
      </c>
      <c r="AC1030" s="55">
        <v>32</v>
      </c>
      <c r="AD1030" s="54" t="e">
        <f t="shared" si="1700"/>
        <v>#N/A</v>
      </c>
      <c r="AE1030" s="12"/>
      <c r="AF1030" s="12"/>
      <c r="AG1030" s="12"/>
      <c r="AH1030" s="54">
        <f t="shared" si="1738"/>
        <v>0</v>
      </c>
      <c r="AI1030" s="54">
        <f t="shared" si="1739"/>
        <v>0</v>
      </c>
      <c r="AJ1030" s="54">
        <f t="shared" si="1740"/>
        <v>0</v>
      </c>
      <c r="AK1030" s="54">
        <f t="shared" si="1741"/>
        <v>0</v>
      </c>
      <c r="AL1030" s="54">
        <f t="shared" si="1742"/>
        <v>0</v>
      </c>
      <c r="AM1030" s="54">
        <f t="shared" si="1743"/>
        <v>0</v>
      </c>
      <c r="AN1030" s="54">
        <f t="shared" si="1744"/>
        <v>0</v>
      </c>
      <c r="AO1030" s="54">
        <f t="shared" si="1745"/>
        <v>0</v>
      </c>
      <c r="AP1030" s="54">
        <f t="shared" si="1746"/>
        <v>0</v>
      </c>
      <c r="AQ1030" s="54" t="e">
        <f t="shared" si="1747"/>
        <v>#DIV/0!</v>
      </c>
      <c r="AR1030" s="58">
        <f t="shared" si="1748"/>
        <v>0</v>
      </c>
      <c r="AS1030" s="1">
        <f t="shared" si="1749"/>
        <v>0</v>
      </c>
      <c r="AT1030" s="1">
        <f t="shared" si="1750"/>
        <v>0</v>
      </c>
      <c r="AU1030" s="1">
        <f t="shared" si="1751"/>
        <v>0</v>
      </c>
      <c r="AV1030" s="1">
        <f t="shared" si="1752"/>
        <v>0</v>
      </c>
      <c r="AW1030" s="1">
        <f t="shared" si="1753"/>
        <v>0</v>
      </c>
      <c r="AX1030" s="1">
        <f t="shared" si="1754"/>
        <v>0</v>
      </c>
      <c r="AY1030" s="1" t="str">
        <f t="shared" si="1682"/>
        <v/>
      </c>
      <c r="AZ1030" s="1" t="b">
        <f t="shared" si="1683"/>
        <v>1</v>
      </c>
      <c r="BA1030" s="1" t="str">
        <f t="shared" si="1684"/>
        <v/>
      </c>
      <c r="BB1030" s="1" t="str">
        <f t="shared" si="1685"/>
        <v/>
      </c>
    </row>
    <row r="1031" spans="1:54" ht="12.75" customHeight="1">
      <c r="A1031" s="178"/>
      <c r="B1031" s="55">
        <v>33</v>
      </c>
      <c r="C1031" s="55">
        <v>15</v>
      </c>
      <c r="D1031" s="54" t="e">
        <f>VLOOKUP((B1031*10)+4,'Llistat de jugadors'!$AA$3:$AQ$322,17,0)</f>
        <v>#N/A</v>
      </c>
      <c r="E1031" s="13"/>
      <c r="F1031" s="13"/>
      <c r="G1031" s="13"/>
      <c r="H1031" s="55">
        <f t="shared" si="1721"/>
        <v>0</v>
      </c>
      <c r="I1031" s="54">
        <f t="shared" si="1722"/>
        <v>0</v>
      </c>
      <c r="J1031" s="54">
        <f t="shared" si="1723"/>
        <v>0</v>
      </c>
      <c r="K1031" s="54">
        <f t="shared" si="1724"/>
        <v>0</v>
      </c>
      <c r="L1031" s="54">
        <f t="shared" si="1725"/>
        <v>0</v>
      </c>
      <c r="M1031" s="54">
        <f t="shared" si="1726"/>
        <v>0</v>
      </c>
      <c r="N1031" s="54">
        <f t="shared" si="1727"/>
        <v>0</v>
      </c>
      <c r="O1031" s="54">
        <f t="shared" si="1728"/>
        <v>0</v>
      </c>
      <c r="P1031" s="55">
        <v>33</v>
      </c>
      <c r="Q1031" s="54" t="e">
        <f t="shared" si="1729"/>
        <v>#N/A</v>
      </c>
      <c r="R1031" s="12"/>
      <c r="S1031" s="12"/>
      <c r="T1031" s="12"/>
      <c r="U1031" s="54">
        <f t="shared" si="1730"/>
        <v>0</v>
      </c>
      <c r="V1031" s="54">
        <f t="shared" si="1731"/>
        <v>0</v>
      </c>
      <c r="W1031" s="54">
        <f t="shared" si="1732"/>
        <v>0</v>
      </c>
      <c r="X1031" s="54">
        <f t="shared" si="1733"/>
        <v>0</v>
      </c>
      <c r="Y1031" s="54">
        <f t="shared" si="1734"/>
        <v>0</v>
      </c>
      <c r="Z1031" s="54">
        <f t="shared" si="1735"/>
        <v>0</v>
      </c>
      <c r="AA1031" s="54">
        <f t="shared" si="1736"/>
        <v>0</v>
      </c>
      <c r="AB1031" s="54">
        <f t="shared" si="1737"/>
        <v>0</v>
      </c>
      <c r="AC1031" s="55">
        <v>33</v>
      </c>
      <c r="AD1031" s="54" t="e">
        <f t="shared" si="1700"/>
        <v>#N/A</v>
      </c>
      <c r="AE1031" s="12"/>
      <c r="AF1031" s="12"/>
      <c r="AG1031" s="12"/>
      <c r="AH1031" s="54">
        <f t="shared" si="1738"/>
        <v>0</v>
      </c>
      <c r="AI1031" s="54">
        <f t="shared" si="1739"/>
        <v>0</v>
      </c>
      <c r="AJ1031" s="54">
        <f t="shared" si="1740"/>
        <v>0</v>
      </c>
      <c r="AK1031" s="54">
        <f t="shared" si="1741"/>
        <v>0</v>
      </c>
      <c r="AL1031" s="54">
        <f t="shared" si="1742"/>
        <v>0</v>
      </c>
      <c r="AM1031" s="54">
        <f t="shared" si="1743"/>
        <v>0</v>
      </c>
      <c r="AN1031" s="54">
        <f t="shared" si="1744"/>
        <v>0</v>
      </c>
      <c r="AO1031" s="54">
        <f t="shared" si="1745"/>
        <v>0</v>
      </c>
      <c r="AP1031" s="54">
        <f t="shared" si="1746"/>
        <v>0</v>
      </c>
      <c r="AQ1031" s="54" t="e">
        <f t="shared" si="1747"/>
        <v>#DIV/0!</v>
      </c>
      <c r="AR1031" s="58">
        <f t="shared" si="1748"/>
        <v>0</v>
      </c>
      <c r="AS1031" s="1">
        <f t="shared" si="1749"/>
        <v>0</v>
      </c>
      <c r="AT1031" s="1">
        <f t="shared" si="1750"/>
        <v>0</v>
      </c>
      <c r="AU1031" s="1">
        <f t="shared" si="1751"/>
        <v>0</v>
      </c>
      <c r="AV1031" s="1">
        <f t="shared" si="1752"/>
        <v>0</v>
      </c>
      <c r="AW1031" s="1">
        <f t="shared" si="1753"/>
        <v>0</v>
      </c>
      <c r="AX1031" s="1">
        <f t="shared" si="1754"/>
        <v>0</v>
      </c>
      <c r="AY1031" s="1" t="str">
        <f t="shared" si="1682"/>
        <v/>
      </c>
      <c r="AZ1031" s="1" t="b">
        <f t="shared" si="1683"/>
        <v>1</v>
      </c>
      <c r="BA1031" s="1" t="str">
        <f t="shared" si="1684"/>
        <v/>
      </c>
      <c r="BB1031" s="1" t="str">
        <f t="shared" si="1685"/>
        <v/>
      </c>
    </row>
    <row r="1032" spans="1:54" ht="12.75" customHeight="1">
      <c r="A1032" s="178"/>
      <c r="B1032" s="55">
        <v>34</v>
      </c>
      <c r="C1032" s="55">
        <v>16</v>
      </c>
      <c r="D1032" s="54" t="e">
        <f>VLOOKUP((B1032*10)+4,'Llistat de jugadors'!$AA$3:$AQ$322,17,0)</f>
        <v>#N/A</v>
      </c>
      <c r="E1032" s="13"/>
      <c r="F1032" s="13"/>
      <c r="G1032" s="13"/>
      <c r="H1032" s="55">
        <f t="shared" si="1721"/>
        <v>0</v>
      </c>
      <c r="I1032" s="54">
        <f t="shared" si="1722"/>
        <v>0</v>
      </c>
      <c r="J1032" s="54">
        <f t="shared" si="1723"/>
        <v>0</v>
      </c>
      <c r="K1032" s="54">
        <f t="shared" si="1724"/>
        <v>0</v>
      </c>
      <c r="L1032" s="54">
        <f t="shared" si="1725"/>
        <v>0</v>
      </c>
      <c r="M1032" s="54">
        <f t="shared" si="1726"/>
        <v>0</v>
      </c>
      <c r="N1032" s="54">
        <f t="shared" si="1727"/>
        <v>0</v>
      </c>
      <c r="O1032" s="54">
        <f t="shared" si="1728"/>
        <v>0</v>
      </c>
      <c r="P1032" s="55">
        <v>34</v>
      </c>
      <c r="Q1032" s="54" t="e">
        <f t="shared" si="1729"/>
        <v>#N/A</v>
      </c>
      <c r="R1032" s="12"/>
      <c r="S1032" s="12"/>
      <c r="T1032" s="12"/>
      <c r="U1032" s="54">
        <f t="shared" si="1730"/>
        <v>0</v>
      </c>
      <c r="V1032" s="54">
        <f t="shared" si="1731"/>
        <v>0</v>
      </c>
      <c r="W1032" s="54">
        <f t="shared" si="1732"/>
        <v>0</v>
      </c>
      <c r="X1032" s="54">
        <f t="shared" si="1733"/>
        <v>0</v>
      </c>
      <c r="Y1032" s="54">
        <f t="shared" si="1734"/>
        <v>0</v>
      </c>
      <c r="Z1032" s="54">
        <f t="shared" si="1735"/>
        <v>0</v>
      </c>
      <c r="AA1032" s="54">
        <f t="shared" si="1736"/>
        <v>0</v>
      </c>
      <c r="AB1032" s="54">
        <f t="shared" si="1737"/>
        <v>0</v>
      </c>
      <c r="AC1032" s="55">
        <v>34</v>
      </c>
      <c r="AD1032" s="54" t="e">
        <f t="shared" si="1700"/>
        <v>#N/A</v>
      </c>
      <c r="AE1032" s="12"/>
      <c r="AF1032" s="12"/>
      <c r="AG1032" s="12"/>
      <c r="AH1032" s="54">
        <f t="shared" si="1738"/>
        <v>0</v>
      </c>
      <c r="AI1032" s="54">
        <f t="shared" si="1739"/>
        <v>0</v>
      </c>
      <c r="AJ1032" s="54">
        <f t="shared" si="1740"/>
        <v>0</v>
      </c>
      <c r="AK1032" s="54">
        <f t="shared" si="1741"/>
        <v>0</v>
      </c>
      <c r="AL1032" s="54">
        <f t="shared" si="1742"/>
        <v>0</v>
      </c>
      <c r="AM1032" s="54">
        <f t="shared" si="1743"/>
        <v>0</v>
      </c>
      <c r="AN1032" s="54">
        <f t="shared" si="1744"/>
        <v>0</v>
      </c>
      <c r="AO1032" s="54">
        <f t="shared" si="1745"/>
        <v>0</v>
      </c>
      <c r="AP1032" s="54">
        <f t="shared" si="1746"/>
        <v>0</v>
      </c>
      <c r="AQ1032" s="54" t="e">
        <f t="shared" si="1747"/>
        <v>#DIV/0!</v>
      </c>
      <c r="AR1032" s="58">
        <f t="shared" si="1748"/>
        <v>0</v>
      </c>
      <c r="AS1032" s="1">
        <f t="shared" si="1749"/>
        <v>0</v>
      </c>
      <c r="AT1032" s="1">
        <f t="shared" si="1750"/>
        <v>0</v>
      </c>
      <c r="AU1032" s="1">
        <f t="shared" si="1751"/>
        <v>0</v>
      </c>
      <c r="AV1032" s="1">
        <f t="shared" si="1752"/>
        <v>0</v>
      </c>
      <c r="AW1032" s="1">
        <f t="shared" si="1753"/>
        <v>0</v>
      </c>
      <c r="AX1032" s="1">
        <f t="shared" si="1754"/>
        <v>0</v>
      </c>
      <c r="AY1032" s="1" t="str">
        <f t="shared" si="1682"/>
        <v/>
      </c>
      <c r="AZ1032" s="1" t="b">
        <f t="shared" si="1683"/>
        <v>1</v>
      </c>
      <c r="BA1032" s="1" t="str">
        <f t="shared" si="1684"/>
        <v/>
      </c>
      <c r="BB1032" s="1" t="str">
        <f t="shared" si="1685"/>
        <v/>
      </c>
    </row>
    <row r="1033" spans="1:54" ht="12.75" customHeight="1">
      <c r="A1033" s="178"/>
      <c r="B1033" s="55">
        <v>35</v>
      </c>
      <c r="C1033" s="55">
        <v>17</v>
      </c>
      <c r="D1033" s="54" t="e">
        <f>VLOOKUP((B1033*10)+4,'Llistat de jugadors'!$AA$3:$AQ$322,17,0)</f>
        <v>#N/A</v>
      </c>
      <c r="E1033" s="13"/>
      <c r="F1033" s="13"/>
      <c r="G1033" s="13"/>
      <c r="H1033" s="55">
        <f t="shared" si="1721"/>
        <v>0</v>
      </c>
      <c r="I1033" s="54">
        <f t="shared" si="1722"/>
        <v>0</v>
      </c>
      <c r="J1033" s="54">
        <f t="shared" si="1723"/>
        <v>0</v>
      </c>
      <c r="K1033" s="54">
        <f t="shared" si="1724"/>
        <v>0</v>
      </c>
      <c r="L1033" s="54">
        <f t="shared" si="1725"/>
        <v>0</v>
      </c>
      <c r="M1033" s="54">
        <f t="shared" si="1726"/>
        <v>0</v>
      </c>
      <c r="N1033" s="54">
        <f t="shared" si="1727"/>
        <v>0</v>
      </c>
      <c r="O1033" s="54">
        <f t="shared" si="1728"/>
        <v>0</v>
      </c>
      <c r="P1033" s="55">
        <v>35</v>
      </c>
      <c r="Q1033" s="54" t="e">
        <f t="shared" si="1729"/>
        <v>#N/A</v>
      </c>
      <c r="R1033" s="12"/>
      <c r="S1033" s="12"/>
      <c r="T1033" s="12"/>
      <c r="U1033" s="54">
        <f t="shared" si="1730"/>
        <v>0</v>
      </c>
      <c r="V1033" s="54">
        <f t="shared" si="1731"/>
        <v>0</v>
      </c>
      <c r="W1033" s="54">
        <f t="shared" si="1732"/>
        <v>0</v>
      </c>
      <c r="X1033" s="54">
        <f t="shared" si="1733"/>
        <v>0</v>
      </c>
      <c r="Y1033" s="54">
        <f t="shared" si="1734"/>
        <v>0</v>
      </c>
      <c r="Z1033" s="54">
        <f t="shared" si="1735"/>
        <v>0</v>
      </c>
      <c r="AA1033" s="54">
        <f t="shared" si="1736"/>
        <v>0</v>
      </c>
      <c r="AB1033" s="54">
        <f t="shared" si="1737"/>
        <v>0</v>
      </c>
      <c r="AC1033" s="55">
        <v>35</v>
      </c>
      <c r="AD1033" s="54" t="e">
        <f t="shared" si="1700"/>
        <v>#N/A</v>
      </c>
      <c r="AE1033" s="12"/>
      <c r="AF1033" s="12"/>
      <c r="AG1033" s="12"/>
      <c r="AH1033" s="54">
        <f t="shared" si="1738"/>
        <v>0</v>
      </c>
      <c r="AI1033" s="54">
        <f t="shared" si="1739"/>
        <v>0</v>
      </c>
      <c r="AJ1033" s="54">
        <f t="shared" si="1740"/>
        <v>0</v>
      </c>
      <c r="AK1033" s="54">
        <f t="shared" si="1741"/>
        <v>0</v>
      </c>
      <c r="AL1033" s="54">
        <f t="shared" si="1742"/>
        <v>0</v>
      </c>
      <c r="AM1033" s="54">
        <f t="shared" si="1743"/>
        <v>0</v>
      </c>
      <c r="AN1033" s="54">
        <f t="shared" si="1744"/>
        <v>0</v>
      </c>
      <c r="AO1033" s="54">
        <f t="shared" si="1745"/>
        <v>0</v>
      </c>
      <c r="AP1033" s="54">
        <f t="shared" si="1746"/>
        <v>0</v>
      </c>
      <c r="AQ1033" s="54" t="e">
        <f t="shared" si="1747"/>
        <v>#DIV/0!</v>
      </c>
      <c r="AR1033" s="58">
        <f t="shared" si="1748"/>
        <v>0</v>
      </c>
      <c r="AS1033" s="1">
        <f t="shared" si="1749"/>
        <v>0</v>
      </c>
      <c r="AT1033" s="1">
        <f t="shared" si="1750"/>
        <v>0</v>
      </c>
      <c r="AU1033" s="1">
        <f t="shared" si="1751"/>
        <v>0</v>
      </c>
      <c r="AV1033" s="1">
        <f t="shared" si="1752"/>
        <v>0</v>
      </c>
      <c r="AW1033" s="1">
        <f t="shared" si="1753"/>
        <v>0</v>
      </c>
      <c r="AX1033" s="1">
        <f t="shared" si="1754"/>
        <v>0</v>
      </c>
      <c r="AY1033" s="1" t="str">
        <f t="shared" si="1682"/>
        <v/>
      </c>
      <c r="AZ1033" s="1" t="b">
        <f t="shared" si="1683"/>
        <v>1</v>
      </c>
      <c r="BA1033" s="1" t="str">
        <f t="shared" si="1684"/>
        <v/>
      </c>
      <c r="BB1033" s="1" t="str">
        <f t="shared" si="1685"/>
        <v/>
      </c>
    </row>
    <row r="1034" spans="1:54" ht="12.75" customHeight="1">
      <c r="A1034" s="178"/>
      <c r="B1034" s="55">
        <v>36</v>
      </c>
      <c r="C1034" s="55">
        <v>18</v>
      </c>
      <c r="D1034" s="54" t="e">
        <f>VLOOKUP((B1034*10)+4,'Llistat de jugadors'!$AA$3:$AQ$322,17,0)</f>
        <v>#N/A</v>
      </c>
      <c r="E1034" s="13"/>
      <c r="F1034" s="13"/>
      <c r="G1034" s="13"/>
      <c r="H1034" s="55">
        <f t="shared" si="1721"/>
        <v>0</v>
      </c>
      <c r="I1034" s="54">
        <f t="shared" si="1722"/>
        <v>0</v>
      </c>
      <c r="J1034" s="54">
        <f t="shared" si="1723"/>
        <v>0</v>
      </c>
      <c r="K1034" s="54">
        <f t="shared" si="1724"/>
        <v>0</v>
      </c>
      <c r="L1034" s="54">
        <f t="shared" si="1725"/>
        <v>0</v>
      </c>
      <c r="M1034" s="54">
        <f t="shared" si="1726"/>
        <v>0</v>
      </c>
      <c r="N1034" s="54">
        <f t="shared" si="1727"/>
        <v>0</v>
      </c>
      <c r="O1034" s="54">
        <f t="shared" si="1728"/>
        <v>0</v>
      </c>
      <c r="P1034" s="55">
        <v>36</v>
      </c>
      <c r="Q1034" s="54" t="e">
        <f t="shared" si="1729"/>
        <v>#N/A</v>
      </c>
      <c r="R1034" s="12"/>
      <c r="S1034" s="12"/>
      <c r="T1034" s="12"/>
      <c r="U1034" s="54">
        <f t="shared" si="1730"/>
        <v>0</v>
      </c>
      <c r="V1034" s="54">
        <f t="shared" si="1731"/>
        <v>0</v>
      </c>
      <c r="W1034" s="54">
        <f t="shared" si="1732"/>
        <v>0</v>
      </c>
      <c r="X1034" s="54">
        <f t="shared" si="1733"/>
        <v>0</v>
      </c>
      <c r="Y1034" s="54">
        <f t="shared" si="1734"/>
        <v>0</v>
      </c>
      <c r="Z1034" s="54">
        <f t="shared" si="1735"/>
        <v>0</v>
      </c>
      <c r="AA1034" s="54">
        <f t="shared" si="1736"/>
        <v>0</v>
      </c>
      <c r="AB1034" s="54">
        <f t="shared" si="1737"/>
        <v>0</v>
      </c>
      <c r="AC1034" s="55">
        <v>36</v>
      </c>
      <c r="AD1034" s="54" t="e">
        <f t="shared" si="1700"/>
        <v>#N/A</v>
      </c>
      <c r="AE1034" s="12"/>
      <c r="AF1034" s="12"/>
      <c r="AG1034" s="12"/>
      <c r="AH1034" s="54">
        <f t="shared" si="1738"/>
        <v>0</v>
      </c>
      <c r="AI1034" s="54">
        <f t="shared" si="1739"/>
        <v>0</v>
      </c>
      <c r="AJ1034" s="54">
        <f t="shared" si="1740"/>
        <v>0</v>
      </c>
      <c r="AK1034" s="54">
        <f t="shared" si="1741"/>
        <v>0</v>
      </c>
      <c r="AL1034" s="54">
        <f t="shared" si="1742"/>
        <v>0</v>
      </c>
      <c r="AM1034" s="54">
        <f t="shared" si="1743"/>
        <v>0</v>
      </c>
      <c r="AN1034" s="54">
        <f t="shared" si="1744"/>
        <v>0</v>
      </c>
      <c r="AO1034" s="54">
        <f t="shared" si="1745"/>
        <v>0</v>
      </c>
      <c r="AP1034" s="54">
        <f t="shared" si="1746"/>
        <v>0</v>
      </c>
      <c r="AQ1034" s="54" t="e">
        <f t="shared" si="1747"/>
        <v>#DIV/0!</v>
      </c>
      <c r="AR1034" s="58">
        <f t="shared" si="1748"/>
        <v>0</v>
      </c>
      <c r="AS1034" s="1">
        <f t="shared" si="1749"/>
        <v>0</v>
      </c>
      <c r="AT1034" s="1">
        <f t="shared" si="1750"/>
        <v>0</v>
      </c>
      <c r="AU1034" s="1">
        <f t="shared" si="1751"/>
        <v>0</v>
      </c>
      <c r="AV1034" s="1">
        <f t="shared" si="1752"/>
        <v>0</v>
      </c>
      <c r="AW1034" s="1">
        <f t="shared" si="1753"/>
        <v>0</v>
      </c>
      <c r="AX1034" s="1">
        <f t="shared" si="1754"/>
        <v>0</v>
      </c>
      <c r="AY1034" s="1" t="str">
        <f t="shared" si="1682"/>
        <v/>
      </c>
      <c r="AZ1034" s="1" t="b">
        <f t="shared" si="1683"/>
        <v>1</v>
      </c>
      <c r="BA1034" s="1" t="str">
        <f t="shared" si="1684"/>
        <v/>
      </c>
      <c r="BB1034" s="1" t="str">
        <f t="shared" si="1685"/>
        <v/>
      </c>
    </row>
    <row r="1035" spans="1:54" ht="12.75" customHeight="1">
      <c r="A1035" s="178"/>
      <c r="B1035" s="55">
        <v>37</v>
      </c>
      <c r="C1035" s="55"/>
      <c r="D1035" s="54" t="e">
        <f>VLOOKUP((B1035*10)+4,'Llistat de jugadors'!$AA$3:$AQ$322,17,0)</f>
        <v>#N/A</v>
      </c>
      <c r="E1035" s="13"/>
      <c r="F1035" s="13"/>
      <c r="G1035" s="13"/>
      <c r="H1035" s="55">
        <f t="shared" si="1721"/>
        <v>0</v>
      </c>
      <c r="I1035" s="54">
        <f t="shared" si="1722"/>
        <v>0</v>
      </c>
      <c r="J1035" s="54">
        <f t="shared" si="1723"/>
        <v>0</v>
      </c>
      <c r="K1035" s="54">
        <f t="shared" si="1724"/>
        <v>0</v>
      </c>
      <c r="L1035" s="54">
        <f t="shared" si="1725"/>
        <v>0</v>
      </c>
      <c r="M1035" s="54">
        <f t="shared" si="1726"/>
        <v>0</v>
      </c>
      <c r="N1035" s="54">
        <f t="shared" si="1727"/>
        <v>0</v>
      </c>
      <c r="O1035" s="54">
        <f t="shared" si="1728"/>
        <v>0</v>
      </c>
      <c r="P1035" s="55">
        <v>37</v>
      </c>
      <c r="Q1035" s="54" t="e">
        <f t="shared" si="1729"/>
        <v>#N/A</v>
      </c>
      <c r="R1035" s="12"/>
      <c r="S1035" s="12"/>
      <c r="T1035" s="12"/>
      <c r="U1035" s="54">
        <f t="shared" si="1730"/>
        <v>0</v>
      </c>
      <c r="V1035" s="54">
        <f t="shared" si="1731"/>
        <v>0</v>
      </c>
      <c r="W1035" s="54">
        <f t="shared" si="1732"/>
        <v>0</v>
      </c>
      <c r="X1035" s="54">
        <f t="shared" si="1733"/>
        <v>0</v>
      </c>
      <c r="Y1035" s="54">
        <f t="shared" si="1734"/>
        <v>0</v>
      </c>
      <c r="Z1035" s="54">
        <f t="shared" si="1735"/>
        <v>0</v>
      </c>
      <c r="AA1035" s="54">
        <f t="shared" si="1736"/>
        <v>0</v>
      </c>
      <c r="AB1035" s="54">
        <f t="shared" si="1737"/>
        <v>0</v>
      </c>
      <c r="AC1035" s="55">
        <v>37</v>
      </c>
      <c r="AD1035" s="54" t="e">
        <f t="shared" si="1700"/>
        <v>#N/A</v>
      </c>
      <c r="AE1035" s="12"/>
      <c r="AF1035" s="12"/>
      <c r="AG1035" s="12"/>
      <c r="AH1035" s="54">
        <f t="shared" si="1738"/>
        <v>0</v>
      </c>
      <c r="AI1035" s="54">
        <f t="shared" si="1739"/>
        <v>0</v>
      </c>
      <c r="AJ1035" s="54">
        <f t="shared" si="1740"/>
        <v>0</v>
      </c>
      <c r="AK1035" s="54">
        <f t="shared" si="1741"/>
        <v>0</v>
      </c>
      <c r="AL1035" s="54">
        <f t="shared" si="1742"/>
        <v>0</v>
      </c>
      <c r="AM1035" s="54">
        <f t="shared" si="1743"/>
        <v>0</v>
      </c>
      <c r="AN1035" s="54">
        <f t="shared" si="1744"/>
        <v>0</v>
      </c>
      <c r="AO1035" s="54">
        <f t="shared" si="1745"/>
        <v>0</v>
      </c>
      <c r="AP1035" s="54">
        <f t="shared" si="1746"/>
        <v>0</v>
      </c>
      <c r="AQ1035" s="54" t="e">
        <f t="shared" si="1747"/>
        <v>#DIV/0!</v>
      </c>
      <c r="AR1035" s="58">
        <f t="shared" si="1748"/>
        <v>0</v>
      </c>
      <c r="AS1035" s="1">
        <f t="shared" si="1749"/>
        <v>0</v>
      </c>
      <c r="AT1035" s="1">
        <f t="shared" si="1750"/>
        <v>0</v>
      </c>
      <c r="AU1035" s="1">
        <f t="shared" si="1751"/>
        <v>0</v>
      </c>
      <c r="AV1035" s="1">
        <f t="shared" si="1752"/>
        <v>0</v>
      </c>
      <c r="AW1035" s="1">
        <f t="shared" si="1753"/>
        <v>0</v>
      </c>
      <c r="AX1035" s="1">
        <f t="shared" si="1754"/>
        <v>0</v>
      </c>
      <c r="AY1035" s="1" t="str">
        <f t="shared" si="1682"/>
        <v/>
      </c>
      <c r="AZ1035" s="1" t="b">
        <f t="shared" si="1683"/>
        <v>1</v>
      </c>
      <c r="BA1035" s="1" t="str">
        <f t="shared" si="1684"/>
        <v/>
      </c>
      <c r="BB1035" s="1" t="str">
        <f t="shared" si="1685"/>
        <v/>
      </c>
    </row>
    <row r="1036" spans="1:54" ht="12.75" customHeight="1">
      <c r="A1036" s="178"/>
      <c r="B1036" s="55">
        <v>38</v>
      </c>
      <c r="C1036" s="55"/>
      <c r="D1036" s="54" t="e">
        <f>VLOOKUP((B1036*10)+4,'Llistat de jugadors'!$AA$3:$AQ$322,17,0)</f>
        <v>#N/A</v>
      </c>
      <c r="E1036" s="13"/>
      <c r="F1036" s="13"/>
      <c r="G1036" s="13"/>
      <c r="H1036" s="55">
        <f t="shared" si="1721"/>
        <v>0</v>
      </c>
      <c r="I1036" s="54">
        <f t="shared" si="1722"/>
        <v>0</v>
      </c>
      <c r="J1036" s="54">
        <f t="shared" si="1723"/>
        <v>0</v>
      </c>
      <c r="K1036" s="54">
        <f t="shared" si="1724"/>
        <v>0</v>
      </c>
      <c r="L1036" s="54">
        <f t="shared" si="1725"/>
        <v>0</v>
      </c>
      <c r="M1036" s="54">
        <f t="shared" si="1726"/>
        <v>0</v>
      </c>
      <c r="N1036" s="54">
        <f t="shared" si="1727"/>
        <v>0</v>
      </c>
      <c r="O1036" s="54">
        <f t="shared" si="1728"/>
        <v>0</v>
      </c>
      <c r="P1036" s="55">
        <v>38</v>
      </c>
      <c r="Q1036" s="54" t="e">
        <f t="shared" si="1729"/>
        <v>#N/A</v>
      </c>
      <c r="R1036" s="12"/>
      <c r="S1036" s="12"/>
      <c r="T1036" s="12"/>
      <c r="U1036" s="54">
        <f t="shared" si="1730"/>
        <v>0</v>
      </c>
      <c r="V1036" s="54">
        <f t="shared" si="1731"/>
        <v>0</v>
      </c>
      <c r="W1036" s="54">
        <f t="shared" si="1732"/>
        <v>0</v>
      </c>
      <c r="X1036" s="54">
        <f t="shared" si="1733"/>
        <v>0</v>
      </c>
      <c r="Y1036" s="54">
        <f t="shared" si="1734"/>
        <v>0</v>
      </c>
      <c r="Z1036" s="54">
        <f t="shared" si="1735"/>
        <v>0</v>
      </c>
      <c r="AA1036" s="54">
        <f t="shared" si="1736"/>
        <v>0</v>
      </c>
      <c r="AB1036" s="54">
        <f t="shared" si="1737"/>
        <v>0</v>
      </c>
      <c r="AC1036" s="55">
        <v>38</v>
      </c>
      <c r="AD1036" s="54" t="e">
        <f t="shared" si="1700"/>
        <v>#N/A</v>
      </c>
      <c r="AE1036" s="12"/>
      <c r="AF1036" s="12"/>
      <c r="AG1036" s="12"/>
      <c r="AH1036" s="54">
        <f t="shared" si="1738"/>
        <v>0</v>
      </c>
      <c r="AI1036" s="54">
        <f t="shared" si="1739"/>
        <v>0</v>
      </c>
      <c r="AJ1036" s="54">
        <f t="shared" si="1740"/>
        <v>0</v>
      </c>
      <c r="AK1036" s="54">
        <f t="shared" si="1741"/>
        <v>0</v>
      </c>
      <c r="AL1036" s="54">
        <f t="shared" si="1742"/>
        <v>0</v>
      </c>
      <c r="AM1036" s="54">
        <f t="shared" si="1743"/>
        <v>0</v>
      </c>
      <c r="AN1036" s="54">
        <f t="shared" si="1744"/>
        <v>0</v>
      </c>
      <c r="AO1036" s="54">
        <f t="shared" si="1745"/>
        <v>0</v>
      </c>
      <c r="AP1036" s="54">
        <f t="shared" si="1746"/>
        <v>0</v>
      </c>
      <c r="AQ1036" s="54" t="e">
        <f t="shared" si="1747"/>
        <v>#DIV/0!</v>
      </c>
      <c r="AR1036" s="58">
        <f t="shared" si="1748"/>
        <v>0</v>
      </c>
      <c r="AS1036" s="1">
        <f t="shared" si="1749"/>
        <v>0</v>
      </c>
      <c r="AT1036" s="1">
        <f t="shared" si="1750"/>
        <v>0</v>
      </c>
      <c r="AU1036" s="1">
        <f t="shared" si="1751"/>
        <v>0</v>
      </c>
      <c r="AV1036" s="1">
        <f t="shared" si="1752"/>
        <v>0</v>
      </c>
      <c r="AW1036" s="1">
        <f t="shared" si="1753"/>
        <v>0</v>
      </c>
      <c r="AX1036" s="1">
        <f t="shared" si="1754"/>
        <v>0</v>
      </c>
      <c r="AY1036" s="1" t="str">
        <f t="shared" si="1682"/>
        <v/>
      </c>
      <c r="AZ1036" s="1" t="b">
        <f t="shared" si="1683"/>
        <v>1</v>
      </c>
      <c r="BA1036" s="1" t="str">
        <f t="shared" si="1684"/>
        <v/>
      </c>
      <c r="BB1036" s="1" t="str">
        <f t="shared" si="1685"/>
        <v/>
      </c>
    </row>
    <row r="1037" spans="1:54" ht="12.75" customHeight="1">
      <c r="A1037" s="178"/>
      <c r="B1037" s="55">
        <v>39</v>
      </c>
      <c r="C1037" s="55"/>
      <c r="D1037" s="54" t="e">
        <f>VLOOKUP((B1037*10)+4,'Llistat de jugadors'!$AA$3:$AQ$322,17,0)</f>
        <v>#N/A</v>
      </c>
      <c r="E1037" s="13"/>
      <c r="F1037" s="13"/>
      <c r="G1037" s="13"/>
      <c r="H1037" s="55">
        <f t="shared" si="1721"/>
        <v>0</v>
      </c>
      <c r="I1037" s="54">
        <f t="shared" si="1722"/>
        <v>0</v>
      </c>
      <c r="J1037" s="54">
        <f t="shared" si="1723"/>
        <v>0</v>
      </c>
      <c r="K1037" s="54">
        <f t="shared" si="1724"/>
        <v>0</v>
      </c>
      <c r="L1037" s="54">
        <f t="shared" si="1725"/>
        <v>0</v>
      </c>
      <c r="M1037" s="54">
        <f t="shared" si="1726"/>
        <v>0</v>
      </c>
      <c r="N1037" s="54">
        <f t="shared" si="1727"/>
        <v>0</v>
      </c>
      <c r="O1037" s="54">
        <f t="shared" si="1728"/>
        <v>0</v>
      </c>
      <c r="P1037" s="55">
        <v>39</v>
      </c>
      <c r="Q1037" s="54" t="e">
        <f t="shared" si="1729"/>
        <v>#N/A</v>
      </c>
      <c r="R1037" s="12"/>
      <c r="S1037" s="12"/>
      <c r="T1037" s="12"/>
      <c r="U1037" s="54">
        <f t="shared" si="1730"/>
        <v>0</v>
      </c>
      <c r="V1037" s="54">
        <f t="shared" si="1731"/>
        <v>0</v>
      </c>
      <c r="W1037" s="54">
        <f t="shared" si="1732"/>
        <v>0</v>
      </c>
      <c r="X1037" s="54">
        <f t="shared" si="1733"/>
        <v>0</v>
      </c>
      <c r="Y1037" s="54">
        <f t="shared" si="1734"/>
        <v>0</v>
      </c>
      <c r="Z1037" s="54">
        <f t="shared" si="1735"/>
        <v>0</v>
      </c>
      <c r="AA1037" s="54">
        <f t="shared" si="1736"/>
        <v>0</v>
      </c>
      <c r="AB1037" s="54">
        <f t="shared" si="1737"/>
        <v>0</v>
      </c>
      <c r="AC1037" s="55">
        <v>39</v>
      </c>
      <c r="AD1037" s="54" t="e">
        <f t="shared" si="1700"/>
        <v>#N/A</v>
      </c>
      <c r="AE1037" s="12"/>
      <c r="AF1037" s="12"/>
      <c r="AG1037" s="12"/>
      <c r="AH1037" s="54">
        <f t="shared" si="1738"/>
        <v>0</v>
      </c>
      <c r="AI1037" s="54">
        <f t="shared" si="1739"/>
        <v>0</v>
      </c>
      <c r="AJ1037" s="54">
        <f t="shared" si="1740"/>
        <v>0</v>
      </c>
      <c r="AK1037" s="54">
        <f t="shared" si="1741"/>
        <v>0</v>
      </c>
      <c r="AL1037" s="54">
        <f t="shared" si="1742"/>
        <v>0</v>
      </c>
      <c r="AM1037" s="54">
        <f t="shared" si="1743"/>
        <v>0</v>
      </c>
      <c r="AN1037" s="54">
        <f t="shared" si="1744"/>
        <v>0</v>
      </c>
      <c r="AO1037" s="54">
        <f t="shared" si="1745"/>
        <v>0</v>
      </c>
      <c r="AP1037" s="54">
        <f t="shared" si="1746"/>
        <v>0</v>
      </c>
      <c r="AQ1037" s="54" t="e">
        <f t="shared" si="1747"/>
        <v>#DIV/0!</v>
      </c>
      <c r="AR1037" s="58">
        <f t="shared" si="1748"/>
        <v>0</v>
      </c>
      <c r="AS1037" s="1">
        <f t="shared" si="1749"/>
        <v>0</v>
      </c>
      <c r="AT1037" s="1">
        <f t="shared" si="1750"/>
        <v>0</v>
      </c>
      <c r="AU1037" s="1">
        <f t="shared" si="1751"/>
        <v>0</v>
      </c>
      <c r="AV1037" s="1">
        <f t="shared" si="1752"/>
        <v>0</v>
      </c>
      <c r="AW1037" s="1">
        <f t="shared" si="1753"/>
        <v>0</v>
      </c>
      <c r="AX1037" s="1">
        <f t="shared" si="1754"/>
        <v>0</v>
      </c>
      <c r="AY1037" s="1" t="str">
        <f t="shared" si="1682"/>
        <v/>
      </c>
      <c r="AZ1037" s="1" t="b">
        <f t="shared" si="1683"/>
        <v>1</v>
      </c>
      <c r="BA1037" s="1" t="str">
        <f t="shared" si="1684"/>
        <v/>
      </c>
      <c r="BB1037" s="1" t="str">
        <f t="shared" si="1685"/>
        <v/>
      </c>
    </row>
    <row r="1038" spans="1:54" ht="12.75" customHeight="1">
      <c r="A1038" s="179"/>
      <c r="B1038" s="55">
        <v>40</v>
      </c>
      <c r="C1038" s="55"/>
      <c r="D1038" s="54" t="e">
        <f>VLOOKUP((B1038*10)+4,'Llistat de jugadors'!$AA$3:$AQ$322,17,0)</f>
        <v>#N/A</v>
      </c>
      <c r="E1038" s="13"/>
      <c r="F1038" s="13"/>
      <c r="G1038" s="13"/>
      <c r="H1038" s="55">
        <f t="shared" si="1721"/>
        <v>0</v>
      </c>
      <c r="I1038" s="54">
        <f t="shared" si="1722"/>
        <v>0</v>
      </c>
      <c r="J1038" s="54">
        <f t="shared" si="1723"/>
        <v>0</v>
      </c>
      <c r="K1038" s="54">
        <f t="shared" si="1724"/>
        <v>0</v>
      </c>
      <c r="L1038" s="54">
        <f t="shared" si="1725"/>
        <v>0</v>
      </c>
      <c r="M1038" s="54">
        <f t="shared" si="1726"/>
        <v>0</v>
      </c>
      <c r="N1038" s="54">
        <f t="shared" si="1727"/>
        <v>0</v>
      </c>
      <c r="O1038" s="54">
        <f t="shared" si="1728"/>
        <v>0</v>
      </c>
      <c r="P1038" s="55">
        <v>40</v>
      </c>
      <c r="Q1038" s="54" t="e">
        <f t="shared" si="1729"/>
        <v>#N/A</v>
      </c>
      <c r="R1038" s="12"/>
      <c r="S1038" s="12"/>
      <c r="T1038" s="12"/>
      <c r="U1038" s="54">
        <f t="shared" si="1730"/>
        <v>0</v>
      </c>
      <c r="V1038" s="54">
        <f t="shared" si="1731"/>
        <v>0</v>
      </c>
      <c r="W1038" s="54">
        <f t="shared" si="1732"/>
        <v>0</v>
      </c>
      <c r="X1038" s="54">
        <f t="shared" si="1733"/>
        <v>0</v>
      </c>
      <c r="Y1038" s="54">
        <f t="shared" si="1734"/>
        <v>0</v>
      </c>
      <c r="Z1038" s="54">
        <f t="shared" si="1735"/>
        <v>0</v>
      </c>
      <c r="AA1038" s="54">
        <f t="shared" si="1736"/>
        <v>0</v>
      </c>
      <c r="AB1038" s="54">
        <f t="shared" si="1737"/>
        <v>0</v>
      </c>
      <c r="AC1038" s="55">
        <v>40</v>
      </c>
      <c r="AD1038" s="54" t="e">
        <f t="shared" si="1700"/>
        <v>#N/A</v>
      </c>
      <c r="AE1038" s="12"/>
      <c r="AF1038" s="12"/>
      <c r="AG1038" s="12"/>
      <c r="AH1038" s="54">
        <f t="shared" si="1738"/>
        <v>0</v>
      </c>
      <c r="AI1038" s="54">
        <f t="shared" si="1739"/>
        <v>0</v>
      </c>
      <c r="AJ1038" s="54">
        <f t="shared" si="1740"/>
        <v>0</v>
      </c>
      <c r="AK1038" s="54">
        <f t="shared" si="1741"/>
        <v>0</v>
      </c>
      <c r="AL1038" s="54">
        <f t="shared" si="1742"/>
        <v>0</v>
      </c>
      <c r="AM1038" s="54">
        <f t="shared" si="1743"/>
        <v>0</v>
      </c>
      <c r="AN1038" s="54">
        <f t="shared" si="1744"/>
        <v>0</v>
      </c>
      <c r="AO1038" s="54">
        <f t="shared" si="1745"/>
        <v>0</v>
      </c>
      <c r="AP1038" s="54">
        <f t="shared" si="1746"/>
        <v>0</v>
      </c>
      <c r="AQ1038" s="54" t="e">
        <f t="shared" si="1747"/>
        <v>#DIV/0!</v>
      </c>
      <c r="AR1038" s="58">
        <f t="shared" si="1748"/>
        <v>0</v>
      </c>
      <c r="AS1038" s="1">
        <f t="shared" si="1749"/>
        <v>0</v>
      </c>
      <c r="AT1038" s="1">
        <f t="shared" si="1750"/>
        <v>0</v>
      </c>
      <c r="AU1038" s="1">
        <f t="shared" si="1751"/>
        <v>0</v>
      </c>
      <c r="AV1038" s="1">
        <f t="shared" si="1752"/>
        <v>0</v>
      </c>
      <c r="AW1038" s="1">
        <f t="shared" si="1753"/>
        <v>0</v>
      </c>
      <c r="AX1038" s="1">
        <f t="shared" si="1754"/>
        <v>0</v>
      </c>
      <c r="AY1038" s="1" t="str">
        <f t="shared" si="1682"/>
        <v/>
      </c>
      <c r="AZ1038" s="1" t="b">
        <f t="shared" si="1683"/>
        <v>1</v>
      </c>
      <c r="BA1038" s="1" t="str">
        <f t="shared" si="1684"/>
        <v/>
      </c>
      <c r="BB1038" s="1" t="str">
        <f t="shared" si="1685"/>
        <v/>
      </c>
    </row>
    <row r="1039" spans="1:54" ht="59.25">
      <c r="A1039" s="56"/>
      <c r="B1039" s="51" t="s">
        <v>312</v>
      </c>
      <c r="C1039" s="51"/>
      <c r="D1039" s="192">
        <v>1</v>
      </c>
      <c r="E1039" s="192"/>
      <c r="F1039" s="192"/>
      <c r="G1039" s="192"/>
      <c r="H1039" s="192"/>
      <c r="I1039" s="131"/>
      <c r="J1039" s="131"/>
      <c r="K1039" s="131"/>
      <c r="L1039" s="131"/>
      <c r="M1039" s="131"/>
      <c r="N1039" s="131"/>
      <c r="O1039" s="52"/>
      <c r="P1039" s="192">
        <v>2</v>
      </c>
      <c r="Q1039" s="192"/>
      <c r="R1039" s="192"/>
      <c r="S1039" s="192"/>
      <c r="T1039" s="192"/>
      <c r="U1039" s="192"/>
      <c r="V1039" s="54">
        <f t="shared" si="1720"/>
        <v>0</v>
      </c>
      <c r="W1039" s="53"/>
      <c r="X1039" s="53"/>
      <c r="Y1039" s="53"/>
      <c r="Z1039" s="52"/>
      <c r="AA1039" s="52"/>
      <c r="AB1039" s="52"/>
      <c r="AC1039" s="192">
        <v>3</v>
      </c>
      <c r="AD1039" s="192"/>
      <c r="AE1039" s="192"/>
      <c r="AF1039" s="192"/>
      <c r="AG1039" s="192"/>
      <c r="AH1039" s="19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7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</row>
    <row r="1040" spans="1:54">
      <c r="A1040" s="180"/>
      <c r="B1040" s="183" t="s">
        <v>313</v>
      </c>
      <c r="C1040" s="181" t="s">
        <v>314</v>
      </c>
      <c r="D1040" s="183" t="s">
        <v>334</v>
      </c>
      <c r="E1040" s="193" t="s">
        <v>316</v>
      </c>
      <c r="F1040" s="193"/>
      <c r="G1040" s="193"/>
      <c r="H1040" s="193"/>
      <c r="I1040" s="129"/>
      <c r="J1040" s="129"/>
      <c r="K1040" s="129"/>
      <c r="L1040" s="54"/>
      <c r="M1040" s="54"/>
      <c r="N1040" s="54"/>
      <c r="O1040" s="54"/>
      <c r="P1040" s="183" t="s">
        <v>313</v>
      </c>
      <c r="Q1040" s="183" t="s">
        <v>334</v>
      </c>
      <c r="R1040" s="183" t="s">
        <v>316</v>
      </c>
      <c r="S1040" s="183"/>
      <c r="T1040" s="183"/>
      <c r="U1040" s="183"/>
      <c r="V1040" s="54">
        <f t="shared" si="1720"/>
        <v>0</v>
      </c>
      <c r="W1040" s="54"/>
      <c r="X1040" s="54"/>
      <c r="Y1040" s="54"/>
      <c r="Z1040" s="54"/>
      <c r="AA1040" s="54"/>
      <c r="AB1040" s="54"/>
      <c r="AC1040" s="183" t="s">
        <v>313</v>
      </c>
      <c r="AD1040" s="183" t="s">
        <v>334</v>
      </c>
      <c r="AE1040" s="183" t="s">
        <v>316</v>
      </c>
      <c r="AF1040" s="183"/>
      <c r="AG1040" s="183"/>
      <c r="AH1040" s="183"/>
      <c r="AI1040" s="54"/>
      <c r="AJ1040" s="54"/>
      <c r="AK1040" s="54"/>
      <c r="AL1040" s="54"/>
      <c r="AM1040" s="54"/>
      <c r="AN1040" s="54"/>
      <c r="AO1040" s="54"/>
      <c r="AP1040" s="54"/>
      <c r="AQ1040" s="54"/>
      <c r="AR1040" s="58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</row>
    <row r="1041" spans="1:54">
      <c r="A1041" s="180"/>
      <c r="B1041" s="183"/>
      <c r="C1041" s="182"/>
      <c r="D1041" s="183"/>
      <c r="E1041" s="130">
        <v>1</v>
      </c>
      <c r="F1041" s="130">
        <v>2</v>
      </c>
      <c r="G1041" s="130">
        <v>3</v>
      </c>
      <c r="H1041" s="129" t="s">
        <v>318</v>
      </c>
      <c r="I1041" s="129"/>
      <c r="J1041" s="129"/>
      <c r="K1041" s="129"/>
      <c r="L1041" s="54"/>
      <c r="M1041" s="54"/>
      <c r="N1041" s="54"/>
      <c r="O1041" s="54"/>
      <c r="P1041" s="183"/>
      <c r="Q1041" s="183"/>
      <c r="R1041" s="129">
        <v>1</v>
      </c>
      <c r="S1041" s="129">
        <v>2</v>
      </c>
      <c r="T1041" s="129">
        <v>3</v>
      </c>
      <c r="U1041" s="129" t="s">
        <v>318</v>
      </c>
      <c r="V1041" s="54">
        <f t="shared" si="1720"/>
        <v>0</v>
      </c>
      <c r="W1041" s="54"/>
      <c r="X1041" s="54"/>
      <c r="Y1041" s="54"/>
      <c r="Z1041" s="54"/>
      <c r="AA1041" s="54"/>
      <c r="AB1041" s="54"/>
      <c r="AC1041" s="183"/>
      <c r="AD1041" s="183"/>
      <c r="AE1041" s="129">
        <v>1</v>
      </c>
      <c r="AF1041" s="129">
        <v>2</v>
      </c>
      <c r="AG1041" s="129">
        <v>3</v>
      </c>
      <c r="AH1041" s="129" t="s">
        <v>318</v>
      </c>
      <c r="AI1041" s="54"/>
      <c r="AJ1041" s="54"/>
      <c r="AK1041" s="54"/>
      <c r="AL1041" s="54"/>
      <c r="AM1041" s="54"/>
      <c r="AN1041" s="54"/>
      <c r="AO1041" s="54"/>
      <c r="AP1041" s="54"/>
      <c r="AQ1041" s="54"/>
      <c r="AR1041" s="58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</row>
    <row r="1042" spans="1:54" ht="12.75" customHeight="1">
      <c r="A1042" s="177" t="s">
        <v>335</v>
      </c>
      <c r="B1042" s="55">
        <v>1</v>
      </c>
      <c r="C1042" s="55">
        <v>1</v>
      </c>
      <c r="D1042" s="54" t="e">
        <f>VLOOKUP((B1042*10)+5,'Llistat de jugadors'!$AA$3:$AQ$322,17,0)</f>
        <v>#N/A</v>
      </c>
      <c r="E1042" s="12"/>
      <c r="F1042" s="12"/>
      <c r="G1042" s="12"/>
      <c r="H1042" s="55">
        <f t="shared" ref="H1042:H1071" si="1755">E1042+F1042+G1042</f>
        <v>0</v>
      </c>
      <c r="I1042" s="54">
        <f t="shared" ref="I1042:I1071" si="1756">COUNTIF(E1042:G1042,10)</f>
        <v>0</v>
      </c>
      <c r="J1042" s="54">
        <f t="shared" ref="J1042:J1071" si="1757">COUNTIF(E1042:G1042,6)</f>
        <v>0</v>
      </c>
      <c r="K1042" s="54">
        <f t="shared" ref="K1042:K1071" si="1758">COUNTIF(E1042:G1042,4)</f>
        <v>0</v>
      </c>
      <c r="L1042" s="54">
        <f t="shared" ref="L1042:L1071" si="1759">COUNTIF(E1042:G1042,3)</f>
        <v>0</v>
      </c>
      <c r="M1042" s="54">
        <f t="shared" ref="M1042:M1071" si="1760">COUNTIF(E1042:G1042,2)</f>
        <v>0</v>
      </c>
      <c r="N1042" s="54">
        <f t="shared" ref="N1042:N1071" si="1761">COUNTIF(E1042:G1042,1)</f>
        <v>0</v>
      </c>
      <c r="O1042" s="54">
        <f t="shared" ref="O1042:O1071" si="1762">COUNTIF(E1042:G1042,0)</f>
        <v>0</v>
      </c>
      <c r="P1042" s="55">
        <v>1</v>
      </c>
      <c r="Q1042" s="54" t="e">
        <f t="shared" ref="Q1042:Q1071" si="1763">D1042</f>
        <v>#N/A</v>
      </c>
      <c r="R1042" s="12"/>
      <c r="S1042" s="12"/>
      <c r="T1042" s="12"/>
      <c r="U1042" s="54">
        <f t="shared" ref="U1042:U1071" si="1764">R1042+S1042+T1042</f>
        <v>0</v>
      </c>
      <c r="V1042" s="54">
        <f t="shared" si="1720"/>
        <v>0</v>
      </c>
      <c r="W1042" s="54">
        <f>COUNTIF($R$5:$T$5,6)</f>
        <v>0</v>
      </c>
      <c r="X1042" s="54">
        <f>COUNTIF($R$5:$T$5,4)</f>
        <v>1</v>
      </c>
      <c r="Y1042" s="54">
        <f t="shared" ref="Y1042:Y1071" si="1765">COUNTIF(R1042:T1042,3)</f>
        <v>0</v>
      </c>
      <c r="Z1042" s="54">
        <f t="shared" ref="Z1042:Z1071" si="1766">COUNTIF(R1042:T1042,2)</f>
        <v>0</v>
      </c>
      <c r="AA1042" s="54">
        <f t="shared" ref="AA1042:AA1071" si="1767">COUNTIF(R1042:T1042,1)</f>
        <v>0</v>
      </c>
      <c r="AB1042" s="54">
        <f t="shared" ref="AB1042:AB1071" si="1768">COUNTIF(R1042:T1042,0)</f>
        <v>0</v>
      </c>
      <c r="AC1042" s="55">
        <v>1</v>
      </c>
      <c r="AD1042" s="54" t="e">
        <f t="shared" ref="AD1042:AD1081" si="1769">Q1042</f>
        <v>#N/A</v>
      </c>
      <c r="AE1042" s="12"/>
      <c r="AF1042" s="12"/>
      <c r="AG1042" s="12"/>
      <c r="AH1042" s="54">
        <f t="shared" ref="AH1042:AH1071" si="1770">AE1042+AF1042+AG1042</f>
        <v>0</v>
      </c>
      <c r="AI1042" s="54">
        <f t="shared" ref="AI1042:AI1071" si="1771">COUNTIF(AE1042:AG1042,10)</f>
        <v>0</v>
      </c>
      <c r="AJ1042" s="54">
        <f t="shared" ref="AJ1042:AJ1071" si="1772">COUNTIF(AE1042:AG1042,6)</f>
        <v>0</v>
      </c>
      <c r="AK1042" s="54">
        <f t="shared" ref="AK1042:AK1071" si="1773">COUNTIF(AE1042:AG1042,4)</f>
        <v>0</v>
      </c>
      <c r="AL1042" s="54">
        <f t="shared" ref="AL1042:AL1071" si="1774">COUNTIF(AE1042:AG1042,3)</f>
        <v>0</v>
      </c>
      <c r="AM1042" s="54">
        <f t="shared" ref="AM1042:AM1071" si="1775">COUNTIF(AE1042:AG1042,2)</f>
        <v>0</v>
      </c>
      <c r="AN1042" s="54">
        <f t="shared" ref="AN1042:AN1071" si="1776">COUNTIF(AE1042:AG1042,1)</f>
        <v>0</v>
      </c>
      <c r="AO1042" s="54">
        <f t="shared" ref="AO1042:AO1071" si="1777">COUNTIF(AE1042:AG1042,0)</f>
        <v>0</v>
      </c>
      <c r="AP1042" s="54">
        <f t="shared" ref="AP1042:AP1071" si="1778">H1042+U1042+AH1042</f>
        <v>0</v>
      </c>
      <c r="AQ1042" s="54" t="e">
        <f t="shared" ref="AQ1042:AQ1071" si="1779">AVERAGE(E1042:G1042,R1042:T1042,AE1042:AG1042)</f>
        <v>#DIV/0!</v>
      </c>
      <c r="AR1042" s="58">
        <f t="shared" ref="AR1042:AR1071" si="1780">I1042+V1042+AI1042</f>
        <v>0</v>
      </c>
      <c r="AS1042" s="1">
        <f t="shared" ref="AS1042:AS1071" si="1781">J1042+W1042+AJ1042</f>
        <v>0</v>
      </c>
      <c r="AT1042" s="1">
        <f t="shared" ref="AT1042:AT1071" si="1782">K1042+X1042+AK1042</f>
        <v>1</v>
      </c>
      <c r="AU1042" s="1">
        <f t="shared" ref="AU1042:AU1071" si="1783">L1042+Y1042+AL1042</f>
        <v>0</v>
      </c>
      <c r="AV1042" s="1">
        <f t="shared" ref="AV1042:AV1071" si="1784">M1042+Z1042+AM1042</f>
        <v>0</v>
      </c>
      <c r="AW1042" s="1">
        <f t="shared" ref="AW1042:AW1071" si="1785">N1042+AA1042+AN1042</f>
        <v>0</v>
      </c>
      <c r="AX1042" s="1">
        <f t="shared" ref="AX1042:AX1071" si="1786">O1042+AB1042+AO1042</f>
        <v>0</v>
      </c>
      <c r="AY1042" s="1" t="str">
        <f t="shared" si="1682"/>
        <v/>
      </c>
      <c r="AZ1042" s="1" t="b">
        <f t="shared" si="1683"/>
        <v>1</v>
      </c>
      <c r="BA1042" s="1" t="str">
        <f t="shared" si="1684"/>
        <v/>
      </c>
      <c r="BB1042" s="1" t="str">
        <f t="shared" si="1685"/>
        <v/>
      </c>
    </row>
    <row r="1043" spans="1:54" ht="12.75" customHeight="1">
      <c r="A1043" s="178"/>
      <c r="B1043" s="55">
        <v>2</v>
      </c>
      <c r="C1043" s="55">
        <v>2</v>
      </c>
      <c r="D1043" s="54" t="e">
        <f>VLOOKUP((B1043*10)+5,'Llistat de jugadors'!$AA$3:$AQ$322,17,0)</f>
        <v>#N/A</v>
      </c>
      <c r="E1043" s="12"/>
      <c r="F1043" s="12"/>
      <c r="G1043" s="12"/>
      <c r="H1043" s="55">
        <f t="shared" si="1755"/>
        <v>0</v>
      </c>
      <c r="I1043" s="54">
        <f t="shared" si="1756"/>
        <v>0</v>
      </c>
      <c r="J1043" s="54">
        <f t="shared" si="1757"/>
        <v>0</v>
      </c>
      <c r="K1043" s="54">
        <f t="shared" si="1758"/>
        <v>0</v>
      </c>
      <c r="L1043" s="54">
        <f t="shared" si="1759"/>
        <v>0</v>
      </c>
      <c r="M1043" s="54">
        <f t="shared" si="1760"/>
        <v>0</v>
      </c>
      <c r="N1043" s="54">
        <f t="shared" si="1761"/>
        <v>0</v>
      </c>
      <c r="O1043" s="54">
        <f t="shared" si="1762"/>
        <v>0</v>
      </c>
      <c r="P1043" s="55">
        <v>2</v>
      </c>
      <c r="Q1043" s="54" t="e">
        <f t="shared" si="1763"/>
        <v>#N/A</v>
      </c>
      <c r="R1043" s="12"/>
      <c r="S1043" s="12"/>
      <c r="T1043" s="12"/>
      <c r="U1043" s="54">
        <f t="shared" si="1764"/>
        <v>0</v>
      </c>
      <c r="V1043" s="54">
        <f t="shared" si="1720"/>
        <v>0</v>
      </c>
      <c r="W1043" s="54">
        <f t="shared" ref="W1043:W1071" si="1787">COUNTIF(R1043:T1043,6)</f>
        <v>0</v>
      </c>
      <c r="X1043" s="54">
        <f t="shared" ref="X1043:X1071" si="1788">COUNTIF(R1043:T1043,4)</f>
        <v>0</v>
      </c>
      <c r="Y1043" s="54">
        <f t="shared" si="1765"/>
        <v>0</v>
      </c>
      <c r="Z1043" s="54">
        <f t="shared" si="1766"/>
        <v>0</v>
      </c>
      <c r="AA1043" s="54">
        <f t="shared" si="1767"/>
        <v>0</v>
      </c>
      <c r="AB1043" s="54">
        <f t="shared" si="1768"/>
        <v>0</v>
      </c>
      <c r="AC1043" s="55">
        <v>2</v>
      </c>
      <c r="AD1043" s="54" t="e">
        <f t="shared" si="1769"/>
        <v>#N/A</v>
      </c>
      <c r="AE1043" s="12"/>
      <c r="AF1043" s="12"/>
      <c r="AG1043" s="12"/>
      <c r="AH1043" s="54">
        <f t="shared" si="1770"/>
        <v>0</v>
      </c>
      <c r="AI1043" s="54">
        <f t="shared" si="1771"/>
        <v>0</v>
      </c>
      <c r="AJ1043" s="54">
        <f t="shared" si="1772"/>
        <v>0</v>
      </c>
      <c r="AK1043" s="54">
        <f t="shared" si="1773"/>
        <v>0</v>
      </c>
      <c r="AL1043" s="54">
        <f t="shared" si="1774"/>
        <v>0</v>
      </c>
      <c r="AM1043" s="54">
        <f t="shared" si="1775"/>
        <v>0</v>
      </c>
      <c r="AN1043" s="54">
        <f t="shared" si="1776"/>
        <v>0</v>
      </c>
      <c r="AO1043" s="54">
        <f t="shared" si="1777"/>
        <v>0</v>
      </c>
      <c r="AP1043" s="54">
        <f t="shared" si="1778"/>
        <v>0</v>
      </c>
      <c r="AQ1043" s="54" t="e">
        <f t="shared" si="1779"/>
        <v>#DIV/0!</v>
      </c>
      <c r="AR1043" s="58">
        <f t="shared" si="1780"/>
        <v>0</v>
      </c>
      <c r="AS1043" s="1">
        <f t="shared" si="1781"/>
        <v>0</v>
      </c>
      <c r="AT1043" s="1">
        <f t="shared" si="1782"/>
        <v>0</v>
      </c>
      <c r="AU1043" s="1">
        <f t="shared" si="1783"/>
        <v>0</v>
      </c>
      <c r="AV1043" s="1">
        <f t="shared" si="1784"/>
        <v>0</v>
      </c>
      <c r="AW1043" s="1">
        <f t="shared" si="1785"/>
        <v>0</v>
      </c>
      <c r="AX1043" s="1">
        <f t="shared" si="1786"/>
        <v>0</v>
      </c>
      <c r="AY1043" s="1" t="str">
        <f t="shared" si="1682"/>
        <v/>
      </c>
      <c r="AZ1043" s="1" t="b">
        <f t="shared" si="1683"/>
        <v>1</v>
      </c>
      <c r="BA1043" s="1" t="str">
        <f t="shared" si="1684"/>
        <v/>
      </c>
      <c r="BB1043" s="1" t="str">
        <f t="shared" si="1685"/>
        <v/>
      </c>
    </row>
    <row r="1044" spans="1:54" ht="12.75" customHeight="1">
      <c r="A1044" s="178"/>
      <c r="B1044" s="55">
        <v>3</v>
      </c>
      <c r="C1044" s="55">
        <v>3</v>
      </c>
      <c r="D1044" s="54" t="e">
        <f>VLOOKUP((B1044*10)+5,'Llistat de jugadors'!$AA$3:$AQ$322,17,0)</f>
        <v>#N/A</v>
      </c>
      <c r="E1044" s="12"/>
      <c r="F1044" s="12"/>
      <c r="G1044" s="12"/>
      <c r="H1044" s="55">
        <f t="shared" si="1755"/>
        <v>0</v>
      </c>
      <c r="I1044" s="54">
        <f t="shared" si="1756"/>
        <v>0</v>
      </c>
      <c r="J1044" s="54">
        <f t="shared" si="1757"/>
        <v>0</v>
      </c>
      <c r="K1044" s="54">
        <f t="shared" si="1758"/>
        <v>0</v>
      </c>
      <c r="L1044" s="54">
        <f t="shared" si="1759"/>
        <v>0</v>
      </c>
      <c r="M1044" s="54">
        <f t="shared" si="1760"/>
        <v>0</v>
      </c>
      <c r="N1044" s="54">
        <f t="shared" si="1761"/>
        <v>0</v>
      </c>
      <c r="O1044" s="54">
        <f t="shared" si="1762"/>
        <v>0</v>
      </c>
      <c r="P1044" s="55">
        <v>3</v>
      </c>
      <c r="Q1044" s="54" t="e">
        <f t="shared" si="1763"/>
        <v>#N/A</v>
      </c>
      <c r="R1044" s="12"/>
      <c r="S1044" s="12"/>
      <c r="T1044" s="12"/>
      <c r="U1044" s="54">
        <f t="shared" si="1764"/>
        <v>0</v>
      </c>
      <c r="V1044" s="54">
        <f t="shared" si="1720"/>
        <v>0</v>
      </c>
      <c r="W1044" s="54">
        <f t="shared" si="1787"/>
        <v>0</v>
      </c>
      <c r="X1044" s="54">
        <f t="shared" si="1788"/>
        <v>0</v>
      </c>
      <c r="Y1044" s="54">
        <f t="shared" si="1765"/>
        <v>0</v>
      </c>
      <c r="Z1044" s="54">
        <f t="shared" si="1766"/>
        <v>0</v>
      </c>
      <c r="AA1044" s="54">
        <f t="shared" si="1767"/>
        <v>0</v>
      </c>
      <c r="AB1044" s="54">
        <f t="shared" si="1768"/>
        <v>0</v>
      </c>
      <c r="AC1044" s="55">
        <v>3</v>
      </c>
      <c r="AD1044" s="54" t="e">
        <f t="shared" si="1769"/>
        <v>#N/A</v>
      </c>
      <c r="AE1044" s="12"/>
      <c r="AF1044" s="12"/>
      <c r="AG1044" s="12"/>
      <c r="AH1044" s="54">
        <f t="shared" si="1770"/>
        <v>0</v>
      </c>
      <c r="AI1044" s="54">
        <f t="shared" si="1771"/>
        <v>0</v>
      </c>
      <c r="AJ1044" s="54">
        <f t="shared" si="1772"/>
        <v>0</v>
      </c>
      <c r="AK1044" s="54">
        <f t="shared" si="1773"/>
        <v>0</v>
      </c>
      <c r="AL1044" s="54">
        <f t="shared" si="1774"/>
        <v>0</v>
      </c>
      <c r="AM1044" s="54">
        <f t="shared" si="1775"/>
        <v>0</v>
      </c>
      <c r="AN1044" s="54">
        <f t="shared" si="1776"/>
        <v>0</v>
      </c>
      <c r="AO1044" s="54">
        <f t="shared" si="1777"/>
        <v>0</v>
      </c>
      <c r="AP1044" s="54">
        <f t="shared" si="1778"/>
        <v>0</v>
      </c>
      <c r="AQ1044" s="54" t="e">
        <f t="shared" si="1779"/>
        <v>#DIV/0!</v>
      </c>
      <c r="AR1044" s="58">
        <f t="shared" si="1780"/>
        <v>0</v>
      </c>
      <c r="AS1044" s="1">
        <f t="shared" si="1781"/>
        <v>0</v>
      </c>
      <c r="AT1044" s="1">
        <f t="shared" si="1782"/>
        <v>0</v>
      </c>
      <c r="AU1044" s="1">
        <f t="shared" si="1783"/>
        <v>0</v>
      </c>
      <c r="AV1044" s="1">
        <f t="shared" si="1784"/>
        <v>0</v>
      </c>
      <c r="AW1044" s="1">
        <f t="shared" si="1785"/>
        <v>0</v>
      </c>
      <c r="AX1044" s="1">
        <f t="shared" si="1786"/>
        <v>0</v>
      </c>
      <c r="AY1044" s="1" t="str">
        <f t="shared" si="1682"/>
        <v/>
      </c>
      <c r="AZ1044" s="1" t="b">
        <f t="shared" si="1683"/>
        <v>1</v>
      </c>
      <c r="BA1044" s="1" t="str">
        <f t="shared" si="1684"/>
        <v/>
      </c>
      <c r="BB1044" s="1" t="str">
        <f t="shared" si="1685"/>
        <v/>
      </c>
    </row>
    <row r="1045" spans="1:54" ht="12.75" customHeight="1">
      <c r="A1045" s="178"/>
      <c r="B1045" s="55">
        <v>4</v>
      </c>
      <c r="C1045" s="55">
        <v>4</v>
      </c>
      <c r="D1045" s="54" t="e">
        <f>VLOOKUP((B1045*10)+5,'Llistat de jugadors'!$AA$3:$AQ$322,17,0)</f>
        <v>#N/A</v>
      </c>
      <c r="E1045" s="12"/>
      <c r="F1045" s="12"/>
      <c r="G1045" s="12"/>
      <c r="H1045" s="55">
        <f t="shared" si="1755"/>
        <v>0</v>
      </c>
      <c r="I1045" s="54">
        <f t="shared" si="1756"/>
        <v>0</v>
      </c>
      <c r="J1045" s="54">
        <f t="shared" si="1757"/>
        <v>0</v>
      </c>
      <c r="K1045" s="54">
        <f t="shared" si="1758"/>
        <v>0</v>
      </c>
      <c r="L1045" s="54">
        <f t="shared" si="1759"/>
        <v>0</v>
      </c>
      <c r="M1045" s="54">
        <f t="shared" si="1760"/>
        <v>0</v>
      </c>
      <c r="N1045" s="54">
        <f t="shared" si="1761"/>
        <v>0</v>
      </c>
      <c r="O1045" s="54">
        <f t="shared" si="1762"/>
        <v>0</v>
      </c>
      <c r="P1045" s="55">
        <v>4</v>
      </c>
      <c r="Q1045" s="54" t="e">
        <f t="shared" si="1763"/>
        <v>#N/A</v>
      </c>
      <c r="R1045" s="12"/>
      <c r="S1045" s="12"/>
      <c r="T1045" s="12"/>
      <c r="U1045" s="54">
        <f t="shared" si="1764"/>
        <v>0</v>
      </c>
      <c r="V1045" s="54">
        <f t="shared" si="1720"/>
        <v>0</v>
      </c>
      <c r="W1045" s="54">
        <f t="shared" si="1787"/>
        <v>0</v>
      </c>
      <c r="X1045" s="54">
        <f t="shared" si="1788"/>
        <v>0</v>
      </c>
      <c r="Y1045" s="54">
        <f t="shared" si="1765"/>
        <v>0</v>
      </c>
      <c r="Z1045" s="54">
        <f t="shared" si="1766"/>
        <v>0</v>
      </c>
      <c r="AA1045" s="54">
        <f t="shared" si="1767"/>
        <v>0</v>
      </c>
      <c r="AB1045" s="54">
        <f t="shared" si="1768"/>
        <v>0</v>
      </c>
      <c r="AC1045" s="55">
        <v>4</v>
      </c>
      <c r="AD1045" s="54" t="e">
        <f t="shared" si="1769"/>
        <v>#N/A</v>
      </c>
      <c r="AE1045" s="12"/>
      <c r="AF1045" s="12"/>
      <c r="AG1045" s="12"/>
      <c r="AH1045" s="54">
        <f t="shared" si="1770"/>
        <v>0</v>
      </c>
      <c r="AI1045" s="54">
        <f t="shared" si="1771"/>
        <v>0</v>
      </c>
      <c r="AJ1045" s="54">
        <f t="shared" si="1772"/>
        <v>0</v>
      </c>
      <c r="AK1045" s="54">
        <f t="shared" si="1773"/>
        <v>0</v>
      </c>
      <c r="AL1045" s="54">
        <f t="shared" si="1774"/>
        <v>0</v>
      </c>
      <c r="AM1045" s="54">
        <f t="shared" si="1775"/>
        <v>0</v>
      </c>
      <c r="AN1045" s="54">
        <f t="shared" si="1776"/>
        <v>0</v>
      </c>
      <c r="AO1045" s="54">
        <f t="shared" si="1777"/>
        <v>0</v>
      </c>
      <c r="AP1045" s="54">
        <f t="shared" si="1778"/>
        <v>0</v>
      </c>
      <c r="AQ1045" s="54" t="e">
        <f t="shared" si="1779"/>
        <v>#DIV/0!</v>
      </c>
      <c r="AR1045" s="58">
        <f t="shared" si="1780"/>
        <v>0</v>
      </c>
      <c r="AS1045" s="1">
        <f t="shared" si="1781"/>
        <v>0</v>
      </c>
      <c r="AT1045" s="1">
        <f t="shared" si="1782"/>
        <v>0</v>
      </c>
      <c r="AU1045" s="1">
        <f t="shared" si="1783"/>
        <v>0</v>
      </c>
      <c r="AV1045" s="1">
        <f t="shared" si="1784"/>
        <v>0</v>
      </c>
      <c r="AW1045" s="1">
        <f t="shared" si="1785"/>
        <v>0</v>
      </c>
      <c r="AX1045" s="1">
        <f t="shared" si="1786"/>
        <v>0</v>
      </c>
      <c r="AY1045" s="1" t="str">
        <f t="shared" si="1682"/>
        <v/>
      </c>
      <c r="AZ1045" s="1" t="b">
        <f t="shared" si="1683"/>
        <v>1</v>
      </c>
      <c r="BA1045" s="1" t="str">
        <f t="shared" si="1684"/>
        <v/>
      </c>
      <c r="BB1045" s="1" t="str">
        <f t="shared" si="1685"/>
        <v/>
      </c>
    </row>
    <row r="1046" spans="1:54" ht="12.75" customHeight="1">
      <c r="A1046" s="178"/>
      <c r="B1046" s="55">
        <v>5</v>
      </c>
      <c r="C1046" s="55">
        <v>5</v>
      </c>
      <c r="D1046" s="54" t="e">
        <f>VLOOKUP((B1046*10)+5,'Llistat de jugadors'!$AA$3:$AQ$322,17,0)</f>
        <v>#N/A</v>
      </c>
      <c r="E1046" s="13"/>
      <c r="F1046" s="13"/>
      <c r="G1046" s="13"/>
      <c r="H1046" s="55">
        <f t="shared" si="1755"/>
        <v>0</v>
      </c>
      <c r="I1046" s="54">
        <f t="shared" si="1756"/>
        <v>0</v>
      </c>
      <c r="J1046" s="54">
        <f t="shared" si="1757"/>
        <v>0</v>
      </c>
      <c r="K1046" s="54">
        <f t="shared" si="1758"/>
        <v>0</v>
      </c>
      <c r="L1046" s="54">
        <f t="shared" si="1759"/>
        <v>0</v>
      </c>
      <c r="M1046" s="54">
        <f t="shared" si="1760"/>
        <v>0</v>
      </c>
      <c r="N1046" s="54">
        <f t="shared" si="1761"/>
        <v>0</v>
      </c>
      <c r="O1046" s="54">
        <f t="shared" si="1762"/>
        <v>0</v>
      </c>
      <c r="P1046" s="55">
        <v>5</v>
      </c>
      <c r="Q1046" s="54" t="e">
        <f t="shared" si="1763"/>
        <v>#N/A</v>
      </c>
      <c r="R1046" s="12"/>
      <c r="S1046" s="12"/>
      <c r="T1046" s="12"/>
      <c r="U1046" s="54">
        <f t="shared" si="1764"/>
        <v>0</v>
      </c>
      <c r="V1046" s="54">
        <f t="shared" si="1720"/>
        <v>0</v>
      </c>
      <c r="W1046" s="54">
        <f t="shared" si="1787"/>
        <v>0</v>
      </c>
      <c r="X1046" s="54">
        <f t="shared" si="1788"/>
        <v>0</v>
      </c>
      <c r="Y1046" s="54">
        <f t="shared" si="1765"/>
        <v>0</v>
      </c>
      <c r="Z1046" s="54">
        <f t="shared" si="1766"/>
        <v>0</v>
      </c>
      <c r="AA1046" s="54">
        <f t="shared" si="1767"/>
        <v>0</v>
      </c>
      <c r="AB1046" s="54">
        <f t="shared" si="1768"/>
        <v>0</v>
      </c>
      <c r="AC1046" s="55">
        <v>5</v>
      </c>
      <c r="AD1046" s="54" t="e">
        <f t="shared" si="1769"/>
        <v>#N/A</v>
      </c>
      <c r="AE1046" s="12"/>
      <c r="AF1046" s="12"/>
      <c r="AG1046" s="12"/>
      <c r="AH1046" s="54">
        <f t="shared" si="1770"/>
        <v>0</v>
      </c>
      <c r="AI1046" s="54">
        <f t="shared" si="1771"/>
        <v>0</v>
      </c>
      <c r="AJ1046" s="54">
        <f t="shared" si="1772"/>
        <v>0</v>
      </c>
      <c r="AK1046" s="54">
        <f t="shared" si="1773"/>
        <v>0</v>
      </c>
      <c r="AL1046" s="54">
        <f t="shared" si="1774"/>
        <v>0</v>
      </c>
      <c r="AM1046" s="54">
        <f t="shared" si="1775"/>
        <v>0</v>
      </c>
      <c r="AN1046" s="54">
        <f t="shared" si="1776"/>
        <v>0</v>
      </c>
      <c r="AO1046" s="54">
        <f t="shared" si="1777"/>
        <v>0</v>
      </c>
      <c r="AP1046" s="54">
        <f t="shared" si="1778"/>
        <v>0</v>
      </c>
      <c r="AQ1046" s="54" t="e">
        <f t="shared" si="1779"/>
        <v>#DIV/0!</v>
      </c>
      <c r="AR1046" s="58">
        <f t="shared" si="1780"/>
        <v>0</v>
      </c>
      <c r="AS1046" s="1">
        <f t="shared" si="1781"/>
        <v>0</v>
      </c>
      <c r="AT1046" s="1">
        <f t="shared" si="1782"/>
        <v>0</v>
      </c>
      <c r="AU1046" s="1">
        <f t="shared" si="1783"/>
        <v>0</v>
      </c>
      <c r="AV1046" s="1">
        <f t="shared" si="1784"/>
        <v>0</v>
      </c>
      <c r="AW1046" s="1">
        <f t="shared" si="1785"/>
        <v>0</v>
      </c>
      <c r="AX1046" s="1">
        <f t="shared" si="1786"/>
        <v>0</v>
      </c>
      <c r="AY1046" s="1" t="str">
        <f t="shared" si="1682"/>
        <v/>
      </c>
      <c r="AZ1046" s="1" t="b">
        <f t="shared" si="1683"/>
        <v>1</v>
      </c>
      <c r="BA1046" s="1" t="str">
        <f t="shared" si="1684"/>
        <v/>
      </c>
      <c r="BB1046" s="1" t="str">
        <f t="shared" si="1685"/>
        <v/>
      </c>
    </row>
    <row r="1047" spans="1:54" ht="12.75" customHeight="1">
      <c r="A1047" s="178"/>
      <c r="B1047" s="55">
        <v>6</v>
      </c>
      <c r="C1047" s="55">
        <v>6</v>
      </c>
      <c r="D1047" s="54" t="e">
        <f>VLOOKUP((B1047*10)+5,'Llistat de jugadors'!$AA$3:$AQ$322,17,0)</f>
        <v>#N/A</v>
      </c>
      <c r="E1047" s="13"/>
      <c r="F1047" s="13"/>
      <c r="G1047" s="13"/>
      <c r="H1047" s="55">
        <f t="shared" si="1755"/>
        <v>0</v>
      </c>
      <c r="I1047" s="54">
        <f t="shared" si="1756"/>
        <v>0</v>
      </c>
      <c r="J1047" s="54">
        <f t="shared" si="1757"/>
        <v>0</v>
      </c>
      <c r="K1047" s="54">
        <f t="shared" si="1758"/>
        <v>0</v>
      </c>
      <c r="L1047" s="54">
        <f t="shared" si="1759"/>
        <v>0</v>
      </c>
      <c r="M1047" s="54">
        <f t="shared" si="1760"/>
        <v>0</v>
      </c>
      <c r="N1047" s="54">
        <f t="shared" si="1761"/>
        <v>0</v>
      </c>
      <c r="O1047" s="54">
        <f t="shared" si="1762"/>
        <v>0</v>
      </c>
      <c r="P1047" s="55">
        <v>6</v>
      </c>
      <c r="Q1047" s="54" t="e">
        <f t="shared" si="1763"/>
        <v>#N/A</v>
      </c>
      <c r="R1047" s="12"/>
      <c r="S1047" s="12"/>
      <c r="T1047" s="12"/>
      <c r="U1047" s="54">
        <f t="shared" si="1764"/>
        <v>0</v>
      </c>
      <c r="V1047" s="54">
        <f t="shared" si="1720"/>
        <v>0</v>
      </c>
      <c r="W1047" s="54">
        <f t="shared" si="1787"/>
        <v>0</v>
      </c>
      <c r="X1047" s="54">
        <f t="shared" si="1788"/>
        <v>0</v>
      </c>
      <c r="Y1047" s="54">
        <f t="shared" si="1765"/>
        <v>0</v>
      </c>
      <c r="Z1047" s="54">
        <f t="shared" si="1766"/>
        <v>0</v>
      </c>
      <c r="AA1047" s="54">
        <f t="shared" si="1767"/>
        <v>0</v>
      </c>
      <c r="AB1047" s="54">
        <f t="shared" si="1768"/>
        <v>0</v>
      </c>
      <c r="AC1047" s="55">
        <v>6</v>
      </c>
      <c r="AD1047" s="54" t="e">
        <f t="shared" si="1769"/>
        <v>#N/A</v>
      </c>
      <c r="AE1047" s="12"/>
      <c r="AF1047" s="12"/>
      <c r="AG1047" s="12"/>
      <c r="AH1047" s="54">
        <f t="shared" si="1770"/>
        <v>0</v>
      </c>
      <c r="AI1047" s="54">
        <f t="shared" si="1771"/>
        <v>0</v>
      </c>
      <c r="AJ1047" s="54">
        <f t="shared" si="1772"/>
        <v>0</v>
      </c>
      <c r="AK1047" s="54">
        <f t="shared" si="1773"/>
        <v>0</v>
      </c>
      <c r="AL1047" s="54">
        <f t="shared" si="1774"/>
        <v>0</v>
      </c>
      <c r="AM1047" s="54">
        <f t="shared" si="1775"/>
        <v>0</v>
      </c>
      <c r="AN1047" s="54">
        <f t="shared" si="1776"/>
        <v>0</v>
      </c>
      <c r="AO1047" s="54">
        <f t="shared" si="1777"/>
        <v>0</v>
      </c>
      <c r="AP1047" s="54">
        <f t="shared" si="1778"/>
        <v>0</v>
      </c>
      <c r="AQ1047" s="54" t="e">
        <f t="shared" si="1779"/>
        <v>#DIV/0!</v>
      </c>
      <c r="AR1047" s="58">
        <f t="shared" si="1780"/>
        <v>0</v>
      </c>
      <c r="AS1047" s="1">
        <f t="shared" si="1781"/>
        <v>0</v>
      </c>
      <c r="AT1047" s="1">
        <f t="shared" si="1782"/>
        <v>0</v>
      </c>
      <c r="AU1047" s="1">
        <f t="shared" si="1783"/>
        <v>0</v>
      </c>
      <c r="AV1047" s="1">
        <f t="shared" si="1784"/>
        <v>0</v>
      </c>
      <c r="AW1047" s="1">
        <f t="shared" si="1785"/>
        <v>0</v>
      </c>
      <c r="AX1047" s="1">
        <f t="shared" si="1786"/>
        <v>0</v>
      </c>
      <c r="AY1047" s="1" t="str">
        <f t="shared" si="1682"/>
        <v/>
      </c>
      <c r="AZ1047" s="1" t="b">
        <f t="shared" si="1683"/>
        <v>1</v>
      </c>
      <c r="BA1047" s="1" t="str">
        <f t="shared" si="1684"/>
        <v/>
      </c>
      <c r="BB1047" s="1" t="str">
        <f t="shared" si="1685"/>
        <v/>
      </c>
    </row>
    <row r="1048" spans="1:54" ht="12.75" customHeight="1">
      <c r="A1048" s="178"/>
      <c r="B1048" s="55">
        <v>7</v>
      </c>
      <c r="C1048" s="55">
        <v>7</v>
      </c>
      <c r="D1048" s="54" t="e">
        <f>VLOOKUP((B1048*10)+5,'Llistat de jugadors'!$AA$3:$AQ$322,17,0)</f>
        <v>#N/A</v>
      </c>
      <c r="E1048" s="13"/>
      <c r="F1048" s="13"/>
      <c r="G1048" s="13"/>
      <c r="H1048" s="55">
        <f t="shared" si="1755"/>
        <v>0</v>
      </c>
      <c r="I1048" s="54">
        <f t="shared" si="1756"/>
        <v>0</v>
      </c>
      <c r="J1048" s="54">
        <f t="shared" si="1757"/>
        <v>0</v>
      </c>
      <c r="K1048" s="54">
        <f t="shared" si="1758"/>
        <v>0</v>
      </c>
      <c r="L1048" s="54">
        <f t="shared" si="1759"/>
        <v>0</v>
      </c>
      <c r="M1048" s="54">
        <f t="shared" si="1760"/>
        <v>0</v>
      </c>
      <c r="N1048" s="54">
        <f t="shared" si="1761"/>
        <v>0</v>
      </c>
      <c r="O1048" s="54">
        <f t="shared" si="1762"/>
        <v>0</v>
      </c>
      <c r="P1048" s="55">
        <v>7</v>
      </c>
      <c r="Q1048" s="54" t="e">
        <f t="shared" si="1763"/>
        <v>#N/A</v>
      </c>
      <c r="R1048" s="12"/>
      <c r="S1048" s="12"/>
      <c r="T1048" s="12"/>
      <c r="U1048" s="54">
        <f t="shared" si="1764"/>
        <v>0</v>
      </c>
      <c r="V1048" s="54">
        <f t="shared" si="1720"/>
        <v>0</v>
      </c>
      <c r="W1048" s="54">
        <f t="shared" si="1787"/>
        <v>0</v>
      </c>
      <c r="X1048" s="54">
        <f t="shared" si="1788"/>
        <v>0</v>
      </c>
      <c r="Y1048" s="54">
        <f t="shared" si="1765"/>
        <v>0</v>
      </c>
      <c r="Z1048" s="54">
        <f t="shared" si="1766"/>
        <v>0</v>
      </c>
      <c r="AA1048" s="54">
        <f t="shared" si="1767"/>
        <v>0</v>
      </c>
      <c r="AB1048" s="54">
        <f t="shared" si="1768"/>
        <v>0</v>
      </c>
      <c r="AC1048" s="55">
        <v>7</v>
      </c>
      <c r="AD1048" s="54" t="e">
        <f t="shared" si="1769"/>
        <v>#N/A</v>
      </c>
      <c r="AE1048" s="12"/>
      <c r="AF1048" s="12"/>
      <c r="AG1048" s="12"/>
      <c r="AH1048" s="54">
        <f t="shared" si="1770"/>
        <v>0</v>
      </c>
      <c r="AI1048" s="54">
        <f t="shared" si="1771"/>
        <v>0</v>
      </c>
      <c r="AJ1048" s="54">
        <f t="shared" si="1772"/>
        <v>0</v>
      </c>
      <c r="AK1048" s="54">
        <f t="shared" si="1773"/>
        <v>0</v>
      </c>
      <c r="AL1048" s="54">
        <f t="shared" si="1774"/>
        <v>0</v>
      </c>
      <c r="AM1048" s="54">
        <f t="shared" si="1775"/>
        <v>0</v>
      </c>
      <c r="AN1048" s="54">
        <f t="shared" si="1776"/>
        <v>0</v>
      </c>
      <c r="AO1048" s="54">
        <f t="shared" si="1777"/>
        <v>0</v>
      </c>
      <c r="AP1048" s="54">
        <f t="shared" si="1778"/>
        <v>0</v>
      </c>
      <c r="AQ1048" s="54" t="e">
        <f t="shared" si="1779"/>
        <v>#DIV/0!</v>
      </c>
      <c r="AR1048" s="58">
        <f t="shared" si="1780"/>
        <v>0</v>
      </c>
      <c r="AS1048" s="1">
        <f t="shared" si="1781"/>
        <v>0</v>
      </c>
      <c r="AT1048" s="1">
        <f t="shared" si="1782"/>
        <v>0</v>
      </c>
      <c r="AU1048" s="1">
        <f t="shared" si="1783"/>
        <v>0</v>
      </c>
      <c r="AV1048" s="1">
        <f t="shared" si="1784"/>
        <v>0</v>
      </c>
      <c r="AW1048" s="1">
        <f t="shared" si="1785"/>
        <v>0</v>
      </c>
      <c r="AX1048" s="1">
        <f t="shared" si="1786"/>
        <v>0</v>
      </c>
      <c r="AY1048" s="1" t="str">
        <f t="shared" si="1682"/>
        <v/>
      </c>
      <c r="AZ1048" s="1" t="b">
        <f t="shared" si="1683"/>
        <v>1</v>
      </c>
      <c r="BA1048" s="1" t="str">
        <f t="shared" si="1684"/>
        <v/>
      </c>
      <c r="BB1048" s="1" t="str">
        <f t="shared" si="1685"/>
        <v/>
      </c>
    </row>
    <row r="1049" spans="1:54" ht="12.75" customHeight="1">
      <c r="A1049" s="178"/>
      <c r="B1049" s="55">
        <v>8</v>
      </c>
      <c r="C1049" s="55">
        <v>8</v>
      </c>
      <c r="D1049" s="54" t="e">
        <f>VLOOKUP((B1049*10)+5,'Llistat de jugadors'!$AA$3:$AQ$322,17,0)</f>
        <v>#N/A</v>
      </c>
      <c r="E1049" s="13"/>
      <c r="F1049" s="13"/>
      <c r="G1049" s="13"/>
      <c r="H1049" s="55">
        <f t="shared" si="1755"/>
        <v>0</v>
      </c>
      <c r="I1049" s="54">
        <f t="shared" si="1756"/>
        <v>0</v>
      </c>
      <c r="J1049" s="54">
        <f t="shared" si="1757"/>
        <v>0</v>
      </c>
      <c r="K1049" s="54">
        <f t="shared" si="1758"/>
        <v>0</v>
      </c>
      <c r="L1049" s="54">
        <f t="shared" si="1759"/>
        <v>0</v>
      </c>
      <c r="M1049" s="54">
        <f t="shared" si="1760"/>
        <v>0</v>
      </c>
      <c r="N1049" s="54">
        <f t="shared" si="1761"/>
        <v>0</v>
      </c>
      <c r="O1049" s="54">
        <f t="shared" si="1762"/>
        <v>0</v>
      </c>
      <c r="P1049" s="55">
        <v>8</v>
      </c>
      <c r="Q1049" s="54" t="e">
        <f t="shared" si="1763"/>
        <v>#N/A</v>
      </c>
      <c r="R1049" s="12"/>
      <c r="S1049" s="12"/>
      <c r="T1049" s="12"/>
      <c r="U1049" s="54">
        <f t="shared" si="1764"/>
        <v>0</v>
      </c>
      <c r="V1049" s="54">
        <f t="shared" si="1720"/>
        <v>0</v>
      </c>
      <c r="W1049" s="54">
        <f t="shared" si="1787"/>
        <v>0</v>
      </c>
      <c r="X1049" s="54">
        <f t="shared" si="1788"/>
        <v>0</v>
      </c>
      <c r="Y1049" s="54">
        <f t="shared" si="1765"/>
        <v>0</v>
      </c>
      <c r="Z1049" s="54">
        <f t="shared" si="1766"/>
        <v>0</v>
      </c>
      <c r="AA1049" s="54">
        <f t="shared" si="1767"/>
        <v>0</v>
      </c>
      <c r="AB1049" s="54">
        <f t="shared" si="1768"/>
        <v>0</v>
      </c>
      <c r="AC1049" s="55">
        <v>8</v>
      </c>
      <c r="AD1049" s="54" t="e">
        <f t="shared" si="1769"/>
        <v>#N/A</v>
      </c>
      <c r="AE1049" s="12"/>
      <c r="AF1049" s="12"/>
      <c r="AG1049" s="12"/>
      <c r="AH1049" s="54">
        <f t="shared" si="1770"/>
        <v>0</v>
      </c>
      <c r="AI1049" s="54">
        <f t="shared" si="1771"/>
        <v>0</v>
      </c>
      <c r="AJ1049" s="54">
        <f t="shared" si="1772"/>
        <v>0</v>
      </c>
      <c r="AK1049" s="54">
        <f t="shared" si="1773"/>
        <v>0</v>
      </c>
      <c r="AL1049" s="54">
        <f t="shared" si="1774"/>
        <v>0</v>
      </c>
      <c r="AM1049" s="54">
        <f t="shared" si="1775"/>
        <v>0</v>
      </c>
      <c r="AN1049" s="54">
        <f t="shared" si="1776"/>
        <v>0</v>
      </c>
      <c r="AO1049" s="54">
        <f t="shared" si="1777"/>
        <v>0</v>
      </c>
      <c r="AP1049" s="54">
        <f t="shared" si="1778"/>
        <v>0</v>
      </c>
      <c r="AQ1049" s="54" t="e">
        <f t="shared" si="1779"/>
        <v>#DIV/0!</v>
      </c>
      <c r="AR1049" s="58">
        <f t="shared" si="1780"/>
        <v>0</v>
      </c>
      <c r="AS1049" s="1">
        <f t="shared" si="1781"/>
        <v>0</v>
      </c>
      <c r="AT1049" s="1">
        <f t="shared" si="1782"/>
        <v>0</v>
      </c>
      <c r="AU1049" s="1">
        <f t="shared" si="1783"/>
        <v>0</v>
      </c>
      <c r="AV1049" s="1">
        <f t="shared" si="1784"/>
        <v>0</v>
      </c>
      <c r="AW1049" s="1">
        <f t="shared" si="1785"/>
        <v>0</v>
      </c>
      <c r="AX1049" s="1">
        <f t="shared" si="1786"/>
        <v>0</v>
      </c>
      <c r="AY1049" s="1" t="str">
        <f t="shared" si="1682"/>
        <v/>
      </c>
      <c r="AZ1049" s="1" t="b">
        <f t="shared" si="1683"/>
        <v>1</v>
      </c>
      <c r="BA1049" s="1" t="str">
        <f t="shared" si="1684"/>
        <v/>
      </c>
      <c r="BB1049" s="1" t="str">
        <f t="shared" si="1685"/>
        <v/>
      </c>
    </row>
    <row r="1050" spans="1:54" ht="12.75" customHeight="1">
      <c r="A1050" s="178"/>
      <c r="B1050" s="55">
        <v>9</v>
      </c>
      <c r="C1050" s="55">
        <v>9</v>
      </c>
      <c r="D1050" s="54" t="e">
        <f>VLOOKUP((B1050*10)+5,'Llistat de jugadors'!$AA$3:$AQ$322,17,0)</f>
        <v>#N/A</v>
      </c>
      <c r="E1050" s="13"/>
      <c r="F1050" s="13"/>
      <c r="G1050" s="13"/>
      <c r="H1050" s="55">
        <f t="shared" si="1755"/>
        <v>0</v>
      </c>
      <c r="I1050" s="54">
        <f t="shared" si="1756"/>
        <v>0</v>
      </c>
      <c r="J1050" s="54">
        <f t="shared" si="1757"/>
        <v>0</v>
      </c>
      <c r="K1050" s="54">
        <f t="shared" si="1758"/>
        <v>0</v>
      </c>
      <c r="L1050" s="54">
        <f t="shared" si="1759"/>
        <v>0</v>
      </c>
      <c r="M1050" s="54">
        <f t="shared" si="1760"/>
        <v>0</v>
      </c>
      <c r="N1050" s="54">
        <f t="shared" si="1761"/>
        <v>0</v>
      </c>
      <c r="O1050" s="54">
        <f t="shared" si="1762"/>
        <v>0</v>
      </c>
      <c r="P1050" s="55">
        <v>9</v>
      </c>
      <c r="Q1050" s="54" t="e">
        <f t="shared" si="1763"/>
        <v>#N/A</v>
      </c>
      <c r="R1050" s="12"/>
      <c r="S1050" s="12"/>
      <c r="T1050" s="12"/>
      <c r="U1050" s="54">
        <f t="shared" si="1764"/>
        <v>0</v>
      </c>
      <c r="V1050" s="54">
        <f t="shared" si="1720"/>
        <v>0</v>
      </c>
      <c r="W1050" s="54">
        <f t="shared" si="1787"/>
        <v>0</v>
      </c>
      <c r="X1050" s="54">
        <f t="shared" si="1788"/>
        <v>0</v>
      </c>
      <c r="Y1050" s="54">
        <f t="shared" si="1765"/>
        <v>0</v>
      </c>
      <c r="Z1050" s="54">
        <f t="shared" si="1766"/>
        <v>0</v>
      </c>
      <c r="AA1050" s="54">
        <f t="shared" si="1767"/>
        <v>0</v>
      </c>
      <c r="AB1050" s="54">
        <f t="shared" si="1768"/>
        <v>0</v>
      </c>
      <c r="AC1050" s="55">
        <v>9</v>
      </c>
      <c r="AD1050" s="54" t="e">
        <f t="shared" si="1769"/>
        <v>#N/A</v>
      </c>
      <c r="AE1050" s="12"/>
      <c r="AF1050" s="12"/>
      <c r="AG1050" s="12"/>
      <c r="AH1050" s="54">
        <f t="shared" si="1770"/>
        <v>0</v>
      </c>
      <c r="AI1050" s="54">
        <f t="shared" si="1771"/>
        <v>0</v>
      </c>
      <c r="AJ1050" s="54">
        <f t="shared" si="1772"/>
        <v>0</v>
      </c>
      <c r="AK1050" s="54">
        <f t="shared" si="1773"/>
        <v>0</v>
      </c>
      <c r="AL1050" s="54">
        <f t="shared" si="1774"/>
        <v>0</v>
      </c>
      <c r="AM1050" s="54">
        <f t="shared" si="1775"/>
        <v>0</v>
      </c>
      <c r="AN1050" s="54">
        <f t="shared" si="1776"/>
        <v>0</v>
      </c>
      <c r="AO1050" s="54">
        <f t="shared" si="1777"/>
        <v>0</v>
      </c>
      <c r="AP1050" s="54">
        <f t="shared" si="1778"/>
        <v>0</v>
      </c>
      <c r="AQ1050" s="54" t="e">
        <f t="shared" si="1779"/>
        <v>#DIV/0!</v>
      </c>
      <c r="AR1050" s="58">
        <f t="shared" si="1780"/>
        <v>0</v>
      </c>
      <c r="AS1050" s="1">
        <f t="shared" si="1781"/>
        <v>0</v>
      </c>
      <c r="AT1050" s="1">
        <f t="shared" si="1782"/>
        <v>0</v>
      </c>
      <c r="AU1050" s="1">
        <f t="shared" si="1783"/>
        <v>0</v>
      </c>
      <c r="AV1050" s="1">
        <f t="shared" si="1784"/>
        <v>0</v>
      </c>
      <c r="AW1050" s="1">
        <f t="shared" si="1785"/>
        <v>0</v>
      </c>
      <c r="AX1050" s="1">
        <f t="shared" si="1786"/>
        <v>0</v>
      </c>
      <c r="AY1050" s="1" t="str">
        <f t="shared" si="1682"/>
        <v/>
      </c>
      <c r="AZ1050" s="1" t="b">
        <f t="shared" si="1683"/>
        <v>1</v>
      </c>
      <c r="BA1050" s="1" t="str">
        <f t="shared" si="1684"/>
        <v/>
      </c>
      <c r="BB1050" s="1" t="str">
        <f t="shared" si="1685"/>
        <v/>
      </c>
    </row>
    <row r="1051" spans="1:54" ht="12.75" customHeight="1">
      <c r="A1051" s="178"/>
      <c r="B1051" s="55">
        <v>10</v>
      </c>
      <c r="C1051" s="55">
        <v>10</v>
      </c>
      <c r="D1051" s="54" t="e">
        <f>VLOOKUP((B1051*10)+5,'Llistat de jugadors'!$AA$3:$AQ$322,17,0)</f>
        <v>#N/A</v>
      </c>
      <c r="E1051" s="13"/>
      <c r="F1051" s="13"/>
      <c r="G1051" s="13"/>
      <c r="H1051" s="55">
        <f t="shared" si="1755"/>
        <v>0</v>
      </c>
      <c r="I1051" s="54">
        <f t="shared" si="1756"/>
        <v>0</v>
      </c>
      <c r="J1051" s="54">
        <f t="shared" si="1757"/>
        <v>0</v>
      </c>
      <c r="K1051" s="54">
        <f t="shared" si="1758"/>
        <v>0</v>
      </c>
      <c r="L1051" s="54">
        <f t="shared" si="1759"/>
        <v>0</v>
      </c>
      <c r="M1051" s="54">
        <f t="shared" si="1760"/>
        <v>0</v>
      </c>
      <c r="N1051" s="54">
        <f t="shared" si="1761"/>
        <v>0</v>
      </c>
      <c r="O1051" s="54">
        <f t="shared" si="1762"/>
        <v>0</v>
      </c>
      <c r="P1051" s="55">
        <v>10</v>
      </c>
      <c r="Q1051" s="54" t="e">
        <f t="shared" si="1763"/>
        <v>#N/A</v>
      </c>
      <c r="R1051" s="12"/>
      <c r="S1051" s="12"/>
      <c r="T1051" s="12"/>
      <c r="U1051" s="54">
        <f t="shared" si="1764"/>
        <v>0</v>
      </c>
      <c r="V1051" s="54">
        <f t="shared" si="1720"/>
        <v>0</v>
      </c>
      <c r="W1051" s="54">
        <f t="shared" si="1787"/>
        <v>0</v>
      </c>
      <c r="X1051" s="54">
        <f t="shared" si="1788"/>
        <v>0</v>
      </c>
      <c r="Y1051" s="54">
        <f t="shared" si="1765"/>
        <v>0</v>
      </c>
      <c r="Z1051" s="54">
        <f t="shared" si="1766"/>
        <v>0</v>
      </c>
      <c r="AA1051" s="54">
        <f t="shared" si="1767"/>
        <v>0</v>
      </c>
      <c r="AB1051" s="54">
        <f t="shared" si="1768"/>
        <v>0</v>
      </c>
      <c r="AC1051" s="55">
        <v>10</v>
      </c>
      <c r="AD1051" s="54" t="e">
        <f t="shared" si="1769"/>
        <v>#N/A</v>
      </c>
      <c r="AE1051" s="12"/>
      <c r="AF1051" s="12"/>
      <c r="AG1051" s="12"/>
      <c r="AH1051" s="54">
        <f t="shared" si="1770"/>
        <v>0</v>
      </c>
      <c r="AI1051" s="54">
        <f t="shared" si="1771"/>
        <v>0</v>
      </c>
      <c r="AJ1051" s="54">
        <f t="shared" si="1772"/>
        <v>0</v>
      </c>
      <c r="AK1051" s="54">
        <f t="shared" si="1773"/>
        <v>0</v>
      </c>
      <c r="AL1051" s="54">
        <f t="shared" si="1774"/>
        <v>0</v>
      </c>
      <c r="AM1051" s="54">
        <f t="shared" si="1775"/>
        <v>0</v>
      </c>
      <c r="AN1051" s="54">
        <f t="shared" si="1776"/>
        <v>0</v>
      </c>
      <c r="AO1051" s="54">
        <f t="shared" si="1777"/>
        <v>0</v>
      </c>
      <c r="AP1051" s="54">
        <f t="shared" si="1778"/>
        <v>0</v>
      </c>
      <c r="AQ1051" s="54" t="e">
        <f t="shared" si="1779"/>
        <v>#DIV/0!</v>
      </c>
      <c r="AR1051" s="58">
        <f t="shared" si="1780"/>
        <v>0</v>
      </c>
      <c r="AS1051" s="1">
        <f t="shared" si="1781"/>
        <v>0</v>
      </c>
      <c r="AT1051" s="1">
        <f t="shared" si="1782"/>
        <v>0</v>
      </c>
      <c r="AU1051" s="1">
        <f t="shared" si="1783"/>
        <v>0</v>
      </c>
      <c r="AV1051" s="1">
        <f t="shared" si="1784"/>
        <v>0</v>
      </c>
      <c r="AW1051" s="1">
        <f t="shared" si="1785"/>
        <v>0</v>
      </c>
      <c r="AX1051" s="1">
        <f t="shared" si="1786"/>
        <v>0</v>
      </c>
      <c r="AY1051" s="1" t="str">
        <f t="shared" si="1682"/>
        <v/>
      </c>
      <c r="AZ1051" s="1" t="b">
        <f t="shared" si="1683"/>
        <v>1</v>
      </c>
      <c r="BA1051" s="1" t="str">
        <f t="shared" si="1684"/>
        <v/>
      </c>
      <c r="BB1051" s="1" t="str">
        <f t="shared" si="1685"/>
        <v/>
      </c>
    </row>
    <row r="1052" spans="1:54" ht="12.75" customHeight="1">
      <c r="A1052" s="178"/>
      <c r="B1052" s="55">
        <v>11</v>
      </c>
      <c r="C1052" s="55">
        <v>11</v>
      </c>
      <c r="D1052" s="54" t="e">
        <f>VLOOKUP((B1052*10)+5,'Llistat de jugadors'!$AA$3:$AQ$322,17,0)</f>
        <v>#N/A</v>
      </c>
      <c r="E1052" s="13"/>
      <c r="F1052" s="13"/>
      <c r="G1052" s="13"/>
      <c r="H1052" s="55">
        <f t="shared" si="1755"/>
        <v>0</v>
      </c>
      <c r="I1052" s="54">
        <f t="shared" si="1756"/>
        <v>0</v>
      </c>
      <c r="J1052" s="54">
        <f t="shared" si="1757"/>
        <v>0</v>
      </c>
      <c r="K1052" s="54">
        <f t="shared" si="1758"/>
        <v>0</v>
      </c>
      <c r="L1052" s="54">
        <f t="shared" si="1759"/>
        <v>0</v>
      </c>
      <c r="M1052" s="54">
        <f t="shared" si="1760"/>
        <v>0</v>
      </c>
      <c r="N1052" s="54">
        <f t="shared" si="1761"/>
        <v>0</v>
      </c>
      <c r="O1052" s="54">
        <f t="shared" si="1762"/>
        <v>0</v>
      </c>
      <c r="P1052" s="55">
        <v>11</v>
      </c>
      <c r="Q1052" s="54" t="e">
        <f t="shared" si="1763"/>
        <v>#N/A</v>
      </c>
      <c r="R1052" s="12"/>
      <c r="S1052" s="12"/>
      <c r="T1052" s="12"/>
      <c r="U1052" s="54">
        <f t="shared" si="1764"/>
        <v>0</v>
      </c>
      <c r="V1052" s="54">
        <f t="shared" si="1720"/>
        <v>0</v>
      </c>
      <c r="W1052" s="54">
        <f t="shared" si="1787"/>
        <v>0</v>
      </c>
      <c r="X1052" s="54">
        <f t="shared" si="1788"/>
        <v>0</v>
      </c>
      <c r="Y1052" s="54">
        <f t="shared" si="1765"/>
        <v>0</v>
      </c>
      <c r="Z1052" s="54">
        <f t="shared" si="1766"/>
        <v>0</v>
      </c>
      <c r="AA1052" s="54">
        <f t="shared" si="1767"/>
        <v>0</v>
      </c>
      <c r="AB1052" s="54">
        <f t="shared" si="1768"/>
        <v>0</v>
      </c>
      <c r="AC1052" s="55">
        <v>11</v>
      </c>
      <c r="AD1052" s="54" t="e">
        <f t="shared" si="1769"/>
        <v>#N/A</v>
      </c>
      <c r="AE1052" s="12"/>
      <c r="AF1052" s="12"/>
      <c r="AG1052" s="12"/>
      <c r="AH1052" s="54">
        <f t="shared" si="1770"/>
        <v>0</v>
      </c>
      <c r="AI1052" s="54">
        <f t="shared" si="1771"/>
        <v>0</v>
      </c>
      <c r="AJ1052" s="54">
        <f t="shared" si="1772"/>
        <v>0</v>
      </c>
      <c r="AK1052" s="54">
        <f t="shared" si="1773"/>
        <v>0</v>
      </c>
      <c r="AL1052" s="54">
        <f t="shared" si="1774"/>
        <v>0</v>
      </c>
      <c r="AM1052" s="54">
        <f t="shared" si="1775"/>
        <v>0</v>
      </c>
      <c r="AN1052" s="54">
        <f t="shared" si="1776"/>
        <v>0</v>
      </c>
      <c r="AO1052" s="54">
        <f t="shared" si="1777"/>
        <v>0</v>
      </c>
      <c r="AP1052" s="54">
        <f t="shared" si="1778"/>
        <v>0</v>
      </c>
      <c r="AQ1052" s="54" t="e">
        <f t="shared" si="1779"/>
        <v>#DIV/0!</v>
      </c>
      <c r="AR1052" s="58">
        <f t="shared" si="1780"/>
        <v>0</v>
      </c>
      <c r="AS1052" s="1">
        <f t="shared" si="1781"/>
        <v>0</v>
      </c>
      <c r="AT1052" s="1">
        <f t="shared" si="1782"/>
        <v>0</v>
      </c>
      <c r="AU1052" s="1">
        <f t="shared" si="1783"/>
        <v>0</v>
      </c>
      <c r="AV1052" s="1">
        <f t="shared" si="1784"/>
        <v>0</v>
      </c>
      <c r="AW1052" s="1">
        <f t="shared" si="1785"/>
        <v>0</v>
      </c>
      <c r="AX1052" s="1">
        <f t="shared" si="1786"/>
        <v>0</v>
      </c>
      <c r="AY1052" s="1" t="str">
        <f t="shared" si="1682"/>
        <v/>
      </c>
      <c r="AZ1052" s="1" t="b">
        <f t="shared" si="1683"/>
        <v>1</v>
      </c>
      <c r="BA1052" s="1" t="str">
        <f t="shared" si="1684"/>
        <v/>
      </c>
      <c r="BB1052" s="1" t="str">
        <f t="shared" si="1685"/>
        <v/>
      </c>
    </row>
    <row r="1053" spans="1:54" ht="12.75" customHeight="1">
      <c r="A1053" s="178"/>
      <c r="B1053" s="55">
        <v>12</v>
      </c>
      <c r="C1053" s="55">
        <v>12</v>
      </c>
      <c r="D1053" s="54" t="e">
        <f>VLOOKUP((B1053*10)+5,'Llistat de jugadors'!$AA$3:$AQ$322,17,0)</f>
        <v>#N/A</v>
      </c>
      <c r="E1053" s="13"/>
      <c r="F1053" s="13"/>
      <c r="G1053" s="13"/>
      <c r="H1053" s="55">
        <f t="shared" si="1755"/>
        <v>0</v>
      </c>
      <c r="I1053" s="54">
        <f t="shared" si="1756"/>
        <v>0</v>
      </c>
      <c r="J1053" s="54">
        <f t="shared" si="1757"/>
        <v>0</v>
      </c>
      <c r="K1053" s="54">
        <f t="shared" si="1758"/>
        <v>0</v>
      </c>
      <c r="L1053" s="54">
        <f t="shared" si="1759"/>
        <v>0</v>
      </c>
      <c r="M1053" s="54">
        <f t="shared" si="1760"/>
        <v>0</v>
      </c>
      <c r="N1053" s="54">
        <f t="shared" si="1761"/>
        <v>0</v>
      </c>
      <c r="O1053" s="54">
        <f t="shared" si="1762"/>
        <v>0</v>
      </c>
      <c r="P1053" s="55">
        <v>12</v>
      </c>
      <c r="Q1053" s="54" t="e">
        <f t="shared" si="1763"/>
        <v>#N/A</v>
      </c>
      <c r="R1053" s="12"/>
      <c r="S1053" s="12"/>
      <c r="T1053" s="12"/>
      <c r="U1053" s="54">
        <f t="shared" si="1764"/>
        <v>0</v>
      </c>
      <c r="V1053" s="54">
        <f t="shared" si="1720"/>
        <v>0</v>
      </c>
      <c r="W1053" s="54">
        <f t="shared" si="1787"/>
        <v>0</v>
      </c>
      <c r="X1053" s="54">
        <f t="shared" si="1788"/>
        <v>0</v>
      </c>
      <c r="Y1053" s="54">
        <f t="shared" si="1765"/>
        <v>0</v>
      </c>
      <c r="Z1053" s="54">
        <f t="shared" si="1766"/>
        <v>0</v>
      </c>
      <c r="AA1053" s="54">
        <f t="shared" si="1767"/>
        <v>0</v>
      </c>
      <c r="AB1053" s="54">
        <f t="shared" si="1768"/>
        <v>0</v>
      </c>
      <c r="AC1053" s="55">
        <v>12</v>
      </c>
      <c r="AD1053" s="54" t="e">
        <f t="shared" si="1769"/>
        <v>#N/A</v>
      </c>
      <c r="AE1053" s="12"/>
      <c r="AF1053" s="12"/>
      <c r="AG1053" s="12"/>
      <c r="AH1053" s="54">
        <f t="shared" si="1770"/>
        <v>0</v>
      </c>
      <c r="AI1053" s="54">
        <f t="shared" si="1771"/>
        <v>0</v>
      </c>
      <c r="AJ1053" s="54">
        <f t="shared" si="1772"/>
        <v>0</v>
      </c>
      <c r="AK1053" s="54">
        <f t="shared" si="1773"/>
        <v>0</v>
      </c>
      <c r="AL1053" s="54">
        <f t="shared" si="1774"/>
        <v>0</v>
      </c>
      <c r="AM1053" s="54">
        <f t="shared" si="1775"/>
        <v>0</v>
      </c>
      <c r="AN1053" s="54">
        <f t="shared" si="1776"/>
        <v>0</v>
      </c>
      <c r="AO1053" s="54">
        <f t="shared" si="1777"/>
        <v>0</v>
      </c>
      <c r="AP1053" s="54">
        <f t="shared" si="1778"/>
        <v>0</v>
      </c>
      <c r="AQ1053" s="54" t="e">
        <f t="shared" si="1779"/>
        <v>#DIV/0!</v>
      </c>
      <c r="AR1053" s="58">
        <f t="shared" si="1780"/>
        <v>0</v>
      </c>
      <c r="AS1053" s="1">
        <f t="shared" si="1781"/>
        <v>0</v>
      </c>
      <c r="AT1053" s="1">
        <f t="shared" si="1782"/>
        <v>0</v>
      </c>
      <c r="AU1053" s="1">
        <f t="shared" si="1783"/>
        <v>0</v>
      </c>
      <c r="AV1053" s="1">
        <f t="shared" si="1784"/>
        <v>0</v>
      </c>
      <c r="AW1053" s="1">
        <f t="shared" si="1785"/>
        <v>0</v>
      </c>
      <c r="AX1053" s="1">
        <f t="shared" si="1786"/>
        <v>0</v>
      </c>
      <c r="AY1053" s="1" t="str">
        <f t="shared" si="1682"/>
        <v/>
      </c>
      <c r="AZ1053" s="1" t="b">
        <f t="shared" si="1683"/>
        <v>1</v>
      </c>
      <c r="BA1053" s="1" t="str">
        <f t="shared" si="1684"/>
        <v/>
      </c>
      <c r="BB1053" s="1" t="str">
        <f t="shared" si="1685"/>
        <v/>
      </c>
    </row>
    <row r="1054" spans="1:54" ht="12.75" customHeight="1">
      <c r="A1054" s="178"/>
      <c r="B1054" s="55">
        <v>13</v>
      </c>
      <c r="C1054" s="55">
        <v>13</v>
      </c>
      <c r="D1054" s="54" t="e">
        <f>VLOOKUP((B1054*10)+5,'Llistat de jugadors'!$AA$3:$AQ$322,17,0)</f>
        <v>#N/A</v>
      </c>
      <c r="E1054" s="13"/>
      <c r="F1054" s="13"/>
      <c r="G1054" s="13"/>
      <c r="H1054" s="55">
        <f t="shared" si="1755"/>
        <v>0</v>
      </c>
      <c r="I1054" s="54">
        <f t="shared" si="1756"/>
        <v>0</v>
      </c>
      <c r="J1054" s="54">
        <f t="shared" si="1757"/>
        <v>0</v>
      </c>
      <c r="K1054" s="54">
        <f t="shared" si="1758"/>
        <v>0</v>
      </c>
      <c r="L1054" s="54">
        <f t="shared" si="1759"/>
        <v>0</v>
      </c>
      <c r="M1054" s="54">
        <f t="shared" si="1760"/>
        <v>0</v>
      </c>
      <c r="N1054" s="54">
        <f t="shared" si="1761"/>
        <v>0</v>
      </c>
      <c r="O1054" s="54">
        <f t="shared" si="1762"/>
        <v>0</v>
      </c>
      <c r="P1054" s="55">
        <v>13</v>
      </c>
      <c r="Q1054" s="54" t="e">
        <f t="shared" si="1763"/>
        <v>#N/A</v>
      </c>
      <c r="R1054" s="12"/>
      <c r="S1054" s="12"/>
      <c r="T1054" s="12"/>
      <c r="U1054" s="54">
        <f t="shared" si="1764"/>
        <v>0</v>
      </c>
      <c r="V1054" s="54">
        <f t="shared" si="1720"/>
        <v>0</v>
      </c>
      <c r="W1054" s="54">
        <f t="shared" si="1787"/>
        <v>0</v>
      </c>
      <c r="X1054" s="54">
        <f t="shared" si="1788"/>
        <v>0</v>
      </c>
      <c r="Y1054" s="54">
        <f t="shared" si="1765"/>
        <v>0</v>
      </c>
      <c r="Z1054" s="54">
        <f t="shared" si="1766"/>
        <v>0</v>
      </c>
      <c r="AA1054" s="54">
        <f t="shared" si="1767"/>
        <v>0</v>
      </c>
      <c r="AB1054" s="54">
        <f t="shared" si="1768"/>
        <v>0</v>
      </c>
      <c r="AC1054" s="55">
        <v>13</v>
      </c>
      <c r="AD1054" s="54" t="e">
        <f t="shared" si="1769"/>
        <v>#N/A</v>
      </c>
      <c r="AE1054" s="12"/>
      <c r="AF1054" s="12"/>
      <c r="AG1054" s="12"/>
      <c r="AH1054" s="54">
        <f t="shared" si="1770"/>
        <v>0</v>
      </c>
      <c r="AI1054" s="54">
        <f t="shared" si="1771"/>
        <v>0</v>
      </c>
      <c r="AJ1054" s="54">
        <f t="shared" si="1772"/>
        <v>0</v>
      </c>
      <c r="AK1054" s="54">
        <f t="shared" si="1773"/>
        <v>0</v>
      </c>
      <c r="AL1054" s="54">
        <f t="shared" si="1774"/>
        <v>0</v>
      </c>
      <c r="AM1054" s="54">
        <f t="shared" si="1775"/>
        <v>0</v>
      </c>
      <c r="AN1054" s="54">
        <f t="shared" si="1776"/>
        <v>0</v>
      </c>
      <c r="AO1054" s="54">
        <f t="shared" si="1777"/>
        <v>0</v>
      </c>
      <c r="AP1054" s="54">
        <f t="shared" si="1778"/>
        <v>0</v>
      </c>
      <c r="AQ1054" s="54" t="e">
        <f t="shared" si="1779"/>
        <v>#DIV/0!</v>
      </c>
      <c r="AR1054" s="58">
        <f t="shared" si="1780"/>
        <v>0</v>
      </c>
      <c r="AS1054" s="1">
        <f t="shared" si="1781"/>
        <v>0</v>
      </c>
      <c r="AT1054" s="1">
        <f t="shared" si="1782"/>
        <v>0</v>
      </c>
      <c r="AU1054" s="1">
        <f t="shared" si="1783"/>
        <v>0</v>
      </c>
      <c r="AV1054" s="1">
        <f t="shared" si="1784"/>
        <v>0</v>
      </c>
      <c r="AW1054" s="1">
        <f t="shared" si="1785"/>
        <v>0</v>
      </c>
      <c r="AX1054" s="1">
        <f t="shared" si="1786"/>
        <v>0</v>
      </c>
      <c r="AY1054" s="1" t="str">
        <f t="shared" si="1682"/>
        <v/>
      </c>
      <c r="AZ1054" s="1" t="b">
        <f t="shared" si="1683"/>
        <v>1</v>
      </c>
      <c r="BA1054" s="1" t="str">
        <f t="shared" si="1684"/>
        <v/>
      </c>
      <c r="BB1054" s="1" t="str">
        <f t="shared" si="1685"/>
        <v/>
      </c>
    </row>
    <row r="1055" spans="1:54" ht="12.75" customHeight="1">
      <c r="A1055" s="178"/>
      <c r="B1055" s="55">
        <v>14</v>
      </c>
      <c r="C1055" s="55">
        <v>14</v>
      </c>
      <c r="D1055" s="54" t="e">
        <f>VLOOKUP((B1055*10)+5,'Llistat de jugadors'!$AA$3:$AQ$322,17,0)</f>
        <v>#N/A</v>
      </c>
      <c r="E1055" s="13"/>
      <c r="F1055" s="13"/>
      <c r="G1055" s="13"/>
      <c r="H1055" s="55">
        <f t="shared" si="1755"/>
        <v>0</v>
      </c>
      <c r="I1055" s="54">
        <f t="shared" si="1756"/>
        <v>0</v>
      </c>
      <c r="J1055" s="54">
        <f t="shared" si="1757"/>
        <v>0</v>
      </c>
      <c r="K1055" s="54">
        <f t="shared" si="1758"/>
        <v>0</v>
      </c>
      <c r="L1055" s="54">
        <f t="shared" si="1759"/>
        <v>0</v>
      </c>
      <c r="M1055" s="54">
        <f t="shared" si="1760"/>
        <v>0</v>
      </c>
      <c r="N1055" s="54">
        <f t="shared" si="1761"/>
        <v>0</v>
      </c>
      <c r="O1055" s="54">
        <f t="shared" si="1762"/>
        <v>0</v>
      </c>
      <c r="P1055" s="55">
        <v>14</v>
      </c>
      <c r="Q1055" s="54" t="e">
        <f t="shared" si="1763"/>
        <v>#N/A</v>
      </c>
      <c r="R1055" s="12"/>
      <c r="S1055" s="12"/>
      <c r="T1055" s="12"/>
      <c r="U1055" s="54">
        <f t="shared" si="1764"/>
        <v>0</v>
      </c>
      <c r="V1055" s="54">
        <f t="shared" si="1720"/>
        <v>0</v>
      </c>
      <c r="W1055" s="54">
        <f t="shared" si="1787"/>
        <v>0</v>
      </c>
      <c r="X1055" s="54">
        <f t="shared" si="1788"/>
        <v>0</v>
      </c>
      <c r="Y1055" s="54">
        <f t="shared" si="1765"/>
        <v>0</v>
      </c>
      <c r="Z1055" s="54">
        <f t="shared" si="1766"/>
        <v>0</v>
      </c>
      <c r="AA1055" s="54">
        <f t="shared" si="1767"/>
        <v>0</v>
      </c>
      <c r="AB1055" s="54">
        <f t="shared" si="1768"/>
        <v>0</v>
      </c>
      <c r="AC1055" s="55">
        <v>14</v>
      </c>
      <c r="AD1055" s="54" t="e">
        <f t="shared" si="1769"/>
        <v>#N/A</v>
      </c>
      <c r="AE1055" s="12"/>
      <c r="AF1055" s="12"/>
      <c r="AG1055" s="12"/>
      <c r="AH1055" s="54">
        <f t="shared" si="1770"/>
        <v>0</v>
      </c>
      <c r="AI1055" s="54">
        <f t="shared" si="1771"/>
        <v>0</v>
      </c>
      <c r="AJ1055" s="54">
        <f t="shared" si="1772"/>
        <v>0</v>
      </c>
      <c r="AK1055" s="54">
        <f t="shared" si="1773"/>
        <v>0</v>
      </c>
      <c r="AL1055" s="54">
        <f t="shared" si="1774"/>
        <v>0</v>
      </c>
      <c r="AM1055" s="54">
        <f t="shared" si="1775"/>
        <v>0</v>
      </c>
      <c r="AN1055" s="54">
        <f t="shared" si="1776"/>
        <v>0</v>
      </c>
      <c r="AO1055" s="54">
        <f t="shared" si="1777"/>
        <v>0</v>
      </c>
      <c r="AP1055" s="54">
        <f t="shared" si="1778"/>
        <v>0</v>
      </c>
      <c r="AQ1055" s="54" t="e">
        <f t="shared" si="1779"/>
        <v>#DIV/0!</v>
      </c>
      <c r="AR1055" s="58">
        <f t="shared" si="1780"/>
        <v>0</v>
      </c>
      <c r="AS1055" s="1">
        <f t="shared" si="1781"/>
        <v>0</v>
      </c>
      <c r="AT1055" s="1">
        <f t="shared" si="1782"/>
        <v>0</v>
      </c>
      <c r="AU1055" s="1">
        <f t="shared" si="1783"/>
        <v>0</v>
      </c>
      <c r="AV1055" s="1">
        <f t="shared" si="1784"/>
        <v>0</v>
      </c>
      <c r="AW1055" s="1">
        <f t="shared" si="1785"/>
        <v>0</v>
      </c>
      <c r="AX1055" s="1">
        <f t="shared" si="1786"/>
        <v>0</v>
      </c>
      <c r="AY1055" s="1" t="str">
        <f t="shared" si="1682"/>
        <v/>
      </c>
      <c r="AZ1055" s="1" t="b">
        <f t="shared" si="1683"/>
        <v>1</v>
      </c>
      <c r="BA1055" s="1" t="str">
        <f t="shared" si="1684"/>
        <v/>
      </c>
      <c r="BB1055" s="1" t="str">
        <f t="shared" si="1685"/>
        <v/>
      </c>
    </row>
    <row r="1056" spans="1:54" ht="12.75" customHeight="1">
      <c r="A1056" s="178"/>
      <c r="B1056" s="55">
        <v>15</v>
      </c>
      <c r="C1056" s="55">
        <v>15</v>
      </c>
      <c r="D1056" s="54" t="e">
        <f>VLOOKUP((B1056*10)+5,'Llistat de jugadors'!$AA$3:$AQ$322,17,0)</f>
        <v>#N/A</v>
      </c>
      <c r="E1056" s="13"/>
      <c r="F1056" s="13"/>
      <c r="G1056" s="13"/>
      <c r="H1056" s="55">
        <f t="shared" si="1755"/>
        <v>0</v>
      </c>
      <c r="I1056" s="54">
        <f t="shared" si="1756"/>
        <v>0</v>
      </c>
      <c r="J1056" s="54">
        <f t="shared" si="1757"/>
        <v>0</v>
      </c>
      <c r="K1056" s="54">
        <f t="shared" si="1758"/>
        <v>0</v>
      </c>
      <c r="L1056" s="54">
        <f t="shared" si="1759"/>
        <v>0</v>
      </c>
      <c r="M1056" s="54">
        <f t="shared" si="1760"/>
        <v>0</v>
      </c>
      <c r="N1056" s="54">
        <f t="shared" si="1761"/>
        <v>0</v>
      </c>
      <c r="O1056" s="54">
        <f t="shared" si="1762"/>
        <v>0</v>
      </c>
      <c r="P1056" s="55">
        <v>15</v>
      </c>
      <c r="Q1056" s="54" t="e">
        <f t="shared" si="1763"/>
        <v>#N/A</v>
      </c>
      <c r="R1056" s="12"/>
      <c r="S1056" s="12"/>
      <c r="T1056" s="12"/>
      <c r="U1056" s="54">
        <f t="shared" si="1764"/>
        <v>0</v>
      </c>
      <c r="V1056" s="54">
        <f t="shared" si="1720"/>
        <v>0</v>
      </c>
      <c r="W1056" s="54">
        <f t="shared" si="1787"/>
        <v>0</v>
      </c>
      <c r="X1056" s="54">
        <f t="shared" si="1788"/>
        <v>0</v>
      </c>
      <c r="Y1056" s="54">
        <f t="shared" si="1765"/>
        <v>0</v>
      </c>
      <c r="Z1056" s="54">
        <f t="shared" si="1766"/>
        <v>0</v>
      </c>
      <c r="AA1056" s="54">
        <f t="shared" si="1767"/>
        <v>0</v>
      </c>
      <c r="AB1056" s="54">
        <f t="shared" si="1768"/>
        <v>0</v>
      </c>
      <c r="AC1056" s="55">
        <v>15</v>
      </c>
      <c r="AD1056" s="54" t="e">
        <f t="shared" si="1769"/>
        <v>#N/A</v>
      </c>
      <c r="AE1056" s="12"/>
      <c r="AF1056" s="12"/>
      <c r="AG1056" s="12"/>
      <c r="AH1056" s="54">
        <f t="shared" si="1770"/>
        <v>0</v>
      </c>
      <c r="AI1056" s="54">
        <f t="shared" si="1771"/>
        <v>0</v>
      </c>
      <c r="AJ1056" s="54">
        <f t="shared" si="1772"/>
        <v>0</v>
      </c>
      <c r="AK1056" s="54">
        <f t="shared" si="1773"/>
        <v>0</v>
      </c>
      <c r="AL1056" s="54">
        <f t="shared" si="1774"/>
        <v>0</v>
      </c>
      <c r="AM1056" s="54">
        <f t="shared" si="1775"/>
        <v>0</v>
      </c>
      <c r="AN1056" s="54">
        <f t="shared" si="1776"/>
        <v>0</v>
      </c>
      <c r="AO1056" s="54">
        <f t="shared" si="1777"/>
        <v>0</v>
      </c>
      <c r="AP1056" s="54">
        <f t="shared" si="1778"/>
        <v>0</v>
      </c>
      <c r="AQ1056" s="54" t="e">
        <f t="shared" si="1779"/>
        <v>#DIV/0!</v>
      </c>
      <c r="AR1056" s="58">
        <f t="shared" si="1780"/>
        <v>0</v>
      </c>
      <c r="AS1056" s="1">
        <f t="shared" si="1781"/>
        <v>0</v>
      </c>
      <c r="AT1056" s="1">
        <f t="shared" si="1782"/>
        <v>0</v>
      </c>
      <c r="AU1056" s="1">
        <f t="shared" si="1783"/>
        <v>0</v>
      </c>
      <c r="AV1056" s="1">
        <f t="shared" si="1784"/>
        <v>0</v>
      </c>
      <c r="AW1056" s="1">
        <f t="shared" si="1785"/>
        <v>0</v>
      </c>
      <c r="AX1056" s="1">
        <f t="shared" si="1786"/>
        <v>0</v>
      </c>
      <c r="AY1056" s="1" t="str">
        <f t="shared" si="1682"/>
        <v/>
      </c>
      <c r="AZ1056" s="1" t="b">
        <f t="shared" si="1683"/>
        <v>1</v>
      </c>
      <c r="BA1056" s="1" t="str">
        <f t="shared" si="1684"/>
        <v/>
      </c>
      <c r="BB1056" s="1" t="str">
        <f t="shared" si="1685"/>
        <v/>
      </c>
    </row>
    <row r="1057" spans="1:54" ht="12.75" customHeight="1">
      <c r="A1057" s="178"/>
      <c r="B1057" s="55">
        <v>16</v>
      </c>
      <c r="C1057" s="55">
        <v>16</v>
      </c>
      <c r="D1057" s="54" t="e">
        <f>VLOOKUP((B1057*10)+5,'Llistat de jugadors'!$AA$3:$AQ$322,17,0)</f>
        <v>#N/A</v>
      </c>
      <c r="E1057" s="13"/>
      <c r="F1057" s="13"/>
      <c r="G1057" s="13"/>
      <c r="H1057" s="55">
        <f t="shared" si="1755"/>
        <v>0</v>
      </c>
      <c r="I1057" s="54">
        <f t="shared" si="1756"/>
        <v>0</v>
      </c>
      <c r="J1057" s="54">
        <f t="shared" si="1757"/>
        <v>0</v>
      </c>
      <c r="K1057" s="54">
        <f t="shared" si="1758"/>
        <v>0</v>
      </c>
      <c r="L1057" s="54">
        <f t="shared" si="1759"/>
        <v>0</v>
      </c>
      <c r="M1057" s="54">
        <f t="shared" si="1760"/>
        <v>0</v>
      </c>
      <c r="N1057" s="54">
        <f t="shared" si="1761"/>
        <v>0</v>
      </c>
      <c r="O1057" s="54">
        <f t="shared" si="1762"/>
        <v>0</v>
      </c>
      <c r="P1057" s="55">
        <v>16</v>
      </c>
      <c r="Q1057" s="54" t="e">
        <f t="shared" si="1763"/>
        <v>#N/A</v>
      </c>
      <c r="R1057" s="12"/>
      <c r="S1057" s="12"/>
      <c r="T1057" s="12"/>
      <c r="U1057" s="54">
        <f t="shared" si="1764"/>
        <v>0</v>
      </c>
      <c r="V1057" s="54">
        <f t="shared" si="1720"/>
        <v>0</v>
      </c>
      <c r="W1057" s="54">
        <f t="shared" si="1787"/>
        <v>0</v>
      </c>
      <c r="X1057" s="54">
        <f t="shared" si="1788"/>
        <v>0</v>
      </c>
      <c r="Y1057" s="54">
        <f t="shared" si="1765"/>
        <v>0</v>
      </c>
      <c r="Z1057" s="54">
        <f t="shared" si="1766"/>
        <v>0</v>
      </c>
      <c r="AA1057" s="54">
        <f t="shared" si="1767"/>
        <v>0</v>
      </c>
      <c r="AB1057" s="54">
        <f t="shared" si="1768"/>
        <v>0</v>
      </c>
      <c r="AC1057" s="55">
        <v>16</v>
      </c>
      <c r="AD1057" s="54" t="e">
        <f t="shared" si="1769"/>
        <v>#N/A</v>
      </c>
      <c r="AE1057" s="12"/>
      <c r="AF1057" s="12"/>
      <c r="AG1057" s="12"/>
      <c r="AH1057" s="54">
        <f t="shared" si="1770"/>
        <v>0</v>
      </c>
      <c r="AI1057" s="54">
        <f t="shared" si="1771"/>
        <v>0</v>
      </c>
      <c r="AJ1057" s="54">
        <f t="shared" si="1772"/>
        <v>0</v>
      </c>
      <c r="AK1057" s="54">
        <f t="shared" si="1773"/>
        <v>0</v>
      </c>
      <c r="AL1057" s="54">
        <f t="shared" si="1774"/>
        <v>0</v>
      </c>
      <c r="AM1057" s="54">
        <f t="shared" si="1775"/>
        <v>0</v>
      </c>
      <c r="AN1057" s="54">
        <f t="shared" si="1776"/>
        <v>0</v>
      </c>
      <c r="AO1057" s="54">
        <f t="shared" si="1777"/>
        <v>0</v>
      </c>
      <c r="AP1057" s="54">
        <f t="shared" si="1778"/>
        <v>0</v>
      </c>
      <c r="AQ1057" s="54" t="e">
        <f t="shared" si="1779"/>
        <v>#DIV/0!</v>
      </c>
      <c r="AR1057" s="58">
        <f t="shared" si="1780"/>
        <v>0</v>
      </c>
      <c r="AS1057" s="1">
        <f t="shared" si="1781"/>
        <v>0</v>
      </c>
      <c r="AT1057" s="1">
        <f t="shared" si="1782"/>
        <v>0</v>
      </c>
      <c r="AU1057" s="1">
        <f t="shared" si="1783"/>
        <v>0</v>
      </c>
      <c r="AV1057" s="1">
        <f t="shared" si="1784"/>
        <v>0</v>
      </c>
      <c r="AW1057" s="1">
        <f t="shared" si="1785"/>
        <v>0</v>
      </c>
      <c r="AX1057" s="1">
        <f t="shared" si="1786"/>
        <v>0</v>
      </c>
      <c r="AY1057" s="1" t="str">
        <f t="shared" si="1682"/>
        <v/>
      </c>
      <c r="AZ1057" s="1" t="b">
        <f t="shared" si="1683"/>
        <v>1</v>
      </c>
      <c r="BA1057" s="1" t="str">
        <f t="shared" si="1684"/>
        <v/>
      </c>
      <c r="BB1057" s="1" t="str">
        <f t="shared" si="1685"/>
        <v/>
      </c>
    </row>
    <row r="1058" spans="1:54" ht="12.75" customHeight="1">
      <c r="A1058" s="178"/>
      <c r="B1058" s="55">
        <v>17</v>
      </c>
      <c r="C1058" s="55">
        <v>17</v>
      </c>
      <c r="D1058" s="54" t="e">
        <f>VLOOKUP((B1058*10)+5,'Llistat de jugadors'!$AA$3:$AQ$322,17,0)</f>
        <v>#N/A</v>
      </c>
      <c r="E1058" s="13"/>
      <c r="F1058" s="13"/>
      <c r="G1058" s="13"/>
      <c r="H1058" s="55">
        <f t="shared" si="1755"/>
        <v>0</v>
      </c>
      <c r="I1058" s="54">
        <f t="shared" si="1756"/>
        <v>0</v>
      </c>
      <c r="J1058" s="54">
        <f t="shared" si="1757"/>
        <v>0</v>
      </c>
      <c r="K1058" s="54">
        <f t="shared" si="1758"/>
        <v>0</v>
      </c>
      <c r="L1058" s="54">
        <f t="shared" si="1759"/>
        <v>0</v>
      </c>
      <c r="M1058" s="54">
        <f t="shared" si="1760"/>
        <v>0</v>
      </c>
      <c r="N1058" s="54">
        <f t="shared" si="1761"/>
        <v>0</v>
      </c>
      <c r="O1058" s="54">
        <f t="shared" si="1762"/>
        <v>0</v>
      </c>
      <c r="P1058" s="55">
        <v>17</v>
      </c>
      <c r="Q1058" s="54" t="e">
        <f t="shared" si="1763"/>
        <v>#N/A</v>
      </c>
      <c r="R1058" s="12"/>
      <c r="S1058" s="12"/>
      <c r="T1058" s="12"/>
      <c r="U1058" s="54">
        <f t="shared" si="1764"/>
        <v>0</v>
      </c>
      <c r="V1058" s="54">
        <f t="shared" si="1720"/>
        <v>0</v>
      </c>
      <c r="W1058" s="54">
        <f t="shared" si="1787"/>
        <v>0</v>
      </c>
      <c r="X1058" s="54">
        <f t="shared" si="1788"/>
        <v>0</v>
      </c>
      <c r="Y1058" s="54">
        <f t="shared" si="1765"/>
        <v>0</v>
      </c>
      <c r="Z1058" s="54">
        <f t="shared" si="1766"/>
        <v>0</v>
      </c>
      <c r="AA1058" s="54">
        <f t="shared" si="1767"/>
        <v>0</v>
      </c>
      <c r="AB1058" s="54">
        <f t="shared" si="1768"/>
        <v>0</v>
      </c>
      <c r="AC1058" s="55">
        <v>17</v>
      </c>
      <c r="AD1058" s="54" t="e">
        <f t="shared" si="1769"/>
        <v>#N/A</v>
      </c>
      <c r="AE1058" s="12"/>
      <c r="AF1058" s="12"/>
      <c r="AG1058" s="12"/>
      <c r="AH1058" s="54">
        <f t="shared" si="1770"/>
        <v>0</v>
      </c>
      <c r="AI1058" s="54">
        <f t="shared" si="1771"/>
        <v>0</v>
      </c>
      <c r="AJ1058" s="54">
        <f t="shared" si="1772"/>
        <v>0</v>
      </c>
      <c r="AK1058" s="54">
        <f t="shared" si="1773"/>
        <v>0</v>
      </c>
      <c r="AL1058" s="54">
        <f t="shared" si="1774"/>
        <v>0</v>
      </c>
      <c r="AM1058" s="54">
        <f t="shared" si="1775"/>
        <v>0</v>
      </c>
      <c r="AN1058" s="54">
        <f t="shared" si="1776"/>
        <v>0</v>
      </c>
      <c r="AO1058" s="54">
        <f t="shared" si="1777"/>
        <v>0</v>
      </c>
      <c r="AP1058" s="54">
        <f t="shared" si="1778"/>
        <v>0</v>
      </c>
      <c r="AQ1058" s="54" t="e">
        <f t="shared" si="1779"/>
        <v>#DIV/0!</v>
      </c>
      <c r="AR1058" s="58">
        <f t="shared" si="1780"/>
        <v>0</v>
      </c>
      <c r="AS1058" s="1">
        <f t="shared" si="1781"/>
        <v>0</v>
      </c>
      <c r="AT1058" s="1">
        <f t="shared" si="1782"/>
        <v>0</v>
      </c>
      <c r="AU1058" s="1">
        <f t="shared" si="1783"/>
        <v>0</v>
      </c>
      <c r="AV1058" s="1">
        <f t="shared" si="1784"/>
        <v>0</v>
      </c>
      <c r="AW1058" s="1">
        <f t="shared" si="1785"/>
        <v>0</v>
      </c>
      <c r="AX1058" s="1">
        <f t="shared" si="1786"/>
        <v>0</v>
      </c>
      <c r="AY1058" s="1" t="str">
        <f t="shared" si="1682"/>
        <v/>
      </c>
      <c r="AZ1058" s="1" t="b">
        <f t="shared" si="1683"/>
        <v>1</v>
      </c>
      <c r="BA1058" s="1" t="str">
        <f t="shared" si="1684"/>
        <v/>
      </c>
      <c r="BB1058" s="1" t="str">
        <f t="shared" si="1685"/>
        <v/>
      </c>
    </row>
    <row r="1059" spans="1:54" ht="12.75" customHeight="1">
      <c r="A1059" s="178"/>
      <c r="B1059" s="55">
        <v>18</v>
      </c>
      <c r="C1059" s="55">
        <v>18</v>
      </c>
      <c r="D1059" s="54" t="e">
        <f>VLOOKUP((B1059*10)+5,'Llistat de jugadors'!$AA$3:$AQ$322,17,0)</f>
        <v>#N/A</v>
      </c>
      <c r="E1059" s="13"/>
      <c r="F1059" s="13"/>
      <c r="G1059" s="13"/>
      <c r="H1059" s="55">
        <f t="shared" si="1755"/>
        <v>0</v>
      </c>
      <c r="I1059" s="54">
        <f t="shared" si="1756"/>
        <v>0</v>
      </c>
      <c r="J1059" s="54">
        <f t="shared" si="1757"/>
        <v>0</v>
      </c>
      <c r="K1059" s="54">
        <f t="shared" si="1758"/>
        <v>0</v>
      </c>
      <c r="L1059" s="54">
        <f t="shared" si="1759"/>
        <v>0</v>
      </c>
      <c r="M1059" s="54">
        <f t="shared" si="1760"/>
        <v>0</v>
      </c>
      <c r="N1059" s="54">
        <f t="shared" si="1761"/>
        <v>0</v>
      </c>
      <c r="O1059" s="54">
        <f t="shared" si="1762"/>
        <v>0</v>
      </c>
      <c r="P1059" s="55">
        <v>18</v>
      </c>
      <c r="Q1059" s="54" t="e">
        <f t="shared" si="1763"/>
        <v>#N/A</v>
      </c>
      <c r="R1059" s="12"/>
      <c r="S1059" s="12"/>
      <c r="T1059" s="12"/>
      <c r="U1059" s="54">
        <f t="shared" si="1764"/>
        <v>0</v>
      </c>
      <c r="V1059" s="54">
        <f t="shared" si="1720"/>
        <v>0</v>
      </c>
      <c r="W1059" s="54">
        <f t="shared" si="1787"/>
        <v>0</v>
      </c>
      <c r="X1059" s="54">
        <f t="shared" si="1788"/>
        <v>0</v>
      </c>
      <c r="Y1059" s="54">
        <f t="shared" si="1765"/>
        <v>0</v>
      </c>
      <c r="Z1059" s="54">
        <f t="shared" si="1766"/>
        <v>0</v>
      </c>
      <c r="AA1059" s="54">
        <f t="shared" si="1767"/>
        <v>0</v>
      </c>
      <c r="AB1059" s="54">
        <f t="shared" si="1768"/>
        <v>0</v>
      </c>
      <c r="AC1059" s="55">
        <v>18</v>
      </c>
      <c r="AD1059" s="54" t="e">
        <f t="shared" si="1769"/>
        <v>#N/A</v>
      </c>
      <c r="AE1059" s="12"/>
      <c r="AF1059" s="12"/>
      <c r="AG1059" s="12"/>
      <c r="AH1059" s="54">
        <f t="shared" si="1770"/>
        <v>0</v>
      </c>
      <c r="AI1059" s="54">
        <f t="shared" si="1771"/>
        <v>0</v>
      </c>
      <c r="AJ1059" s="54">
        <f t="shared" si="1772"/>
        <v>0</v>
      </c>
      <c r="AK1059" s="54">
        <f t="shared" si="1773"/>
        <v>0</v>
      </c>
      <c r="AL1059" s="54">
        <f t="shared" si="1774"/>
        <v>0</v>
      </c>
      <c r="AM1059" s="54">
        <f t="shared" si="1775"/>
        <v>0</v>
      </c>
      <c r="AN1059" s="54">
        <f t="shared" si="1776"/>
        <v>0</v>
      </c>
      <c r="AO1059" s="54">
        <f t="shared" si="1777"/>
        <v>0</v>
      </c>
      <c r="AP1059" s="54">
        <f t="shared" si="1778"/>
        <v>0</v>
      </c>
      <c r="AQ1059" s="54" t="e">
        <f t="shared" si="1779"/>
        <v>#DIV/0!</v>
      </c>
      <c r="AR1059" s="58">
        <f t="shared" si="1780"/>
        <v>0</v>
      </c>
      <c r="AS1059" s="1">
        <f t="shared" si="1781"/>
        <v>0</v>
      </c>
      <c r="AT1059" s="1">
        <f t="shared" si="1782"/>
        <v>0</v>
      </c>
      <c r="AU1059" s="1">
        <f t="shared" si="1783"/>
        <v>0</v>
      </c>
      <c r="AV1059" s="1">
        <f t="shared" si="1784"/>
        <v>0</v>
      </c>
      <c r="AW1059" s="1">
        <f t="shared" si="1785"/>
        <v>0</v>
      </c>
      <c r="AX1059" s="1">
        <f t="shared" si="1786"/>
        <v>0</v>
      </c>
      <c r="AY1059" s="1" t="str">
        <f t="shared" ref="AY1059:AY1081" si="1789">IF(AG1059="","",AD1059)</f>
        <v/>
      </c>
      <c r="AZ1059" s="1" t="b">
        <f t="shared" ref="AZ1059:AZ1081" si="1790">ISERROR(D1059)</f>
        <v>1</v>
      </c>
      <c r="BA1059" s="1" t="str">
        <f t="shared" ref="BA1059:BA1081" si="1791">IF(AZ1059,"",D1059)</f>
        <v/>
      </c>
      <c r="BB1059" s="1" t="str">
        <f t="shared" ref="BB1059:BB1081" si="1792">IF(AZ1059,"",(9-(COUNTBLANK(E1059:AG1059))))</f>
        <v/>
      </c>
    </row>
    <row r="1060" spans="1:54" ht="12.75" customHeight="1">
      <c r="A1060" s="178"/>
      <c r="B1060" s="55">
        <v>19</v>
      </c>
      <c r="C1060" s="55">
        <v>1</v>
      </c>
      <c r="D1060" s="54" t="e">
        <f>VLOOKUP((B1060*10)+5,'Llistat de jugadors'!$AA$3:$AQ$322,17,0)</f>
        <v>#N/A</v>
      </c>
      <c r="E1060" s="13"/>
      <c r="F1060" s="13"/>
      <c r="G1060" s="13"/>
      <c r="H1060" s="55">
        <f t="shared" si="1755"/>
        <v>0</v>
      </c>
      <c r="I1060" s="54">
        <f t="shared" si="1756"/>
        <v>0</v>
      </c>
      <c r="J1060" s="54">
        <f t="shared" si="1757"/>
        <v>0</v>
      </c>
      <c r="K1060" s="54">
        <f t="shared" si="1758"/>
        <v>0</v>
      </c>
      <c r="L1060" s="54">
        <f t="shared" si="1759"/>
        <v>0</v>
      </c>
      <c r="M1060" s="54">
        <f t="shared" si="1760"/>
        <v>0</v>
      </c>
      <c r="N1060" s="54">
        <f t="shared" si="1761"/>
        <v>0</v>
      </c>
      <c r="O1060" s="54">
        <f t="shared" si="1762"/>
        <v>0</v>
      </c>
      <c r="P1060" s="55">
        <v>19</v>
      </c>
      <c r="Q1060" s="54" t="e">
        <f t="shared" si="1763"/>
        <v>#N/A</v>
      </c>
      <c r="R1060" s="12"/>
      <c r="S1060" s="12"/>
      <c r="T1060" s="12"/>
      <c r="U1060" s="54">
        <f t="shared" si="1764"/>
        <v>0</v>
      </c>
      <c r="V1060" s="54">
        <f t="shared" si="1720"/>
        <v>0</v>
      </c>
      <c r="W1060" s="54">
        <f t="shared" si="1787"/>
        <v>0</v>
      </c>
      <c r="X1060" s="54">
        <f t="shared" si="1788"/>
        <v>0</v>
      </c>
      <c r="Y1060" s="54">
        <f t="shared" si="1765"/>
        <v>0</v>
      </c>
      <c r="Z1060" s="54">
        <f t="shared" si="1766"/>
        <v>0</v>
      </c>
      <c r="AA1060" s="54">
        <f t="shared" si="1767"/>
        <v>0</v>
      </c>
      <c r="AB1060" s="54">
        <f t="shared" si="1768"/>
        <v>0</v>
      </c>
      <c r="AC1060" s="55">
        <v>19</v>
      </c>
      <c r="AD1060" s="54" t="e">
        <f t="shared" si="1769"/>
        <v>#N/A</v>
      </c>
      <c r="AE1060" s="12"/>
      <c r="AF1060" s="12"/>
      <c r="AG1060" s="12"/>
      <c r="AH1060" s="54">
        <f t="shared" si="1770"/>
        <v>0</v>
      </c>
      <c r="AI1060" s="54">
        <f t="shared" si="1771"/>
        <v>0</v>
      </c>
      <c r="AJ1060" s="54">
        <f t="shared" si="1772"/>
        <v>0</v>
      </c>
      <c r="AK1060" s="54">
        <f t="shared" si="1773"/>
        <v>0</v>
      </c>
      <c r="AL1060" s="54">
        <f t="shared" si="1774"/>
        <v>0</v>
      </c>
      <c r="AM1060" s="54">
        <f t="shared" si="1775"/>
        <v>0</v>
      </c>
      <c r="AN1060" s="54">
        <f t="shared" si="1776"/>
        <v>0</v>
      </c>
      <c r="AO1060" s="54">
        <f t="shared" si="1777"/>
        <v>0</v>
      </c>
      <c r="AP1060" s="54">
        <f t="shared" si="1778"/>
        <v>0</v>
      </c>
      <c r="AQ1060" s="54" t="e">
        <f t="shared" si="1779"/>
        <v>#DIV/0!</v>
      </c>
      <c r="AR1060" s="58">
        <f t="shared" si="1780"/>
        <v>0</v>
      </c>
      <c r="AS1060" s="1">
        <f t="shared" si="1781"/>
        <v>0</v>
      </c>
      <c r="AT1060" s="1">
        <f t="shared" si="1782"/>
        <v>0</v>
      </c>
      <c r="AU1060" s="1">
        <f t="shared" si="1783"/>
        <v>0</v>
      </c>
      <c r="AV1060" s="1">
        <f t="shared" si="1784"/>
        <v>0</v>
      </c>
      <c r="AW1060" s="1">
        <f t="shared" si="1785"/>
        <v>0</v>
      </c>
      <c r="AX1060" s="1">
        <f t="shared" si="1786"/>
        <v>0</v>
      </c>
      <c r="AY1060" s="1" t="str">
        <f t="shared" si="1789"/>
        <v/>
      </c>
      <c r="AZ1060" s="1" t="b">
        <f t="shared" si="1790"/>
        <v>1</v>
      </c>
      <c r="BA1060" s="1" t="str">
        <f t="shared" si="1791"/>
        <v/>
      </c>
      <c r="BB1060" s="1" t="str">
        <f t="shared" si="1792"/>
        <v/>
      </c>
    </row>
    <row r="1061" spans="1:54">
      <c r="A1061" s="178"/>
      <c r="B1061" s="55">
        <v>20</v>
      </c>
      <c r="C1061" s="55">
        <v>2</v>
      </c>
      <c r="D1061" s="54" t="e">
        <f>VLOOKUP((B1061*10)+5,'Llistat de jugadors'!$AA$3:$AQ$322,17,0)</f>
        <v>#N/A</v>
      </c>
      <c r="E1061" s="13"/>
      <c r="F1061" s="13"/>
      <c r="G1061" s="13"/>
      <c r="H1061" s="55">
        <f t="shared" si="1755"/>
        <v>0</v>
      </c>
      <c r="I1061" s="54">
        <f t="shared" si="1756"/>
        <v>0</v>
      </c>
      <c r="J1061" s="54">
        <f t="shared" si="1757"/>
        <v>0</v>
      </c>
      <c r="K1061" s="54">
        <f t="shared" si="1758"/>
        <v>0</v>
      </c>
      <c r="L1061" s="54">
        <f t="shared" si="1759"/>
        <v>0</v>
      </c>
      <c r="M1061" s="54">
        <f t="shared" si="1760"/>
        <v>0</v>
      </c>
      <c r="N1061" s="54">
        <f t="shared" si="1761"/>
        <v>0</v>
      </c>
      <c r="O1061" s="54">
        <f t="shared" si="1762"/>
        <v>0</v>
      </c>
      <c r="P1061" s="55">
        <v>20</v>
      </c>
      <c r="Q1061" s="54" t="e">
        <f t="shared" si="1763"/>
        <v>#N/A</v>
      </c>
      <c r="R1061" s="12"/>
      <c r="S1061" s="12"/>
      <c r="T1061" s="12"/>
      <c r="U1061" s="54">
        <f t="shared" si="1764"/>
        <v>0</v>
      </c>
      <c r="V1061" s="54">
        <f t="shared" si="1720"/>
        <v>0</v>
      </c>
      <c r="W1061" s="54">
        <f t="shared" si="1787"/>
        <v>0</v>
      </c>
      <c r="X1061" s="54">
        <f t="shared" si="1788"/>
        <v>0</v>
      </c>
      <c r="Y1061" s="54">
        <f t="shared" si="1765"/>
        <v>0</v>
      </c>
      <c r="Z1061" s="54">
        <f t="shared" si="1766"/>
        <v>0</v>
      </c>
      <c r="AA1061" s="54">
        <f t="shared" si="1767"/>
        <v>0</v>
      </c>
      <c r="AB1061" s="54">
        <f t="shared" si="1768"/>
        <v>0</v>
      </c>
      <c r="AC1061" s="55">
        <v>20</v>
      </c>
      <c r="AD1061" s="54" t="e">
        <f t="shared" si="1769"/>
        <v>#N/A</v>
      </c>
      <c r="AE1061" s="12"/>
      <c r="AF1061" s="12"/>
      <c r="AG1061" s="12"/>
      <c r="AH1061" s="54">
        <f t="shared" si="1770"/>
        <v>0</v>
      </c>
      <c r="AI1061" s="54">
        <f t="shared" si="1771"/>
        <v>0</v>
      </c>
      <c r="AJ1061" s="54">
        <f t="shared" si="1772"/>
        <v>0</v>
      </c>
      <c r="AK1061" s="54">
        <f t="shared" si="1773"/>
        <v>0</v>
      </c>
      <c r="AL1061" s="54">
        <f t="shared" si="1774"/>
        <v>0</v>
      </c>
      <c r="AM1061" s="54">
        <f t="shared" si="1775"/>
        <v>0</v>
      </c>
      <c r="AN1061" s="54">
        <f t="shared" si="1776"/>
        <v>0</v>
      </c>
      <c r="AO1061" s="54">
        <f t="shared" si="1777"/>
        <v>0</v>
      </c>
      <c r="AP1061" s="54">
        <f t="shared" si="1778"/>
        <v>0</v>
      </c>
      <c r="AQ1061" s="54" t="e">
        <f t="shared" si="1779"/>
        <v>#DIV/0!</v>
      </c>
      <c r="AR1061" s="58">
        <f t="shared" si="1780"/>
        <v>0</v>
      </c>
      <c r="AS1061" s="1">
        <f t="shared" si="1781"/>
        <v>0</v>
      </c>
      <c r="AT1061" s="1">
        <f t="shared" si="1782"/>
        <v>0</v>
      </c>
      <c r="AU1061" s="1">
        <f t="shared" si="1783"/>
        <v>0</v>
      </c>
      <c r="AV1061" s="1">
        <f t="shared" si="1784"/>
        <v>0</v>
      </c>
      <c r="AW1061" s="1">
        <f t="shared" si="1785"/>
        <v>0</v>
      </c>
      <c r="AX1061" s="1">
        <f t="shared" si="1786"/>
        <v>0</v>
      </c>
      <c r="AY1061" s="1" t="str">
        <f t="shared" si="1789"/>
        <v/>
      </c>
      <c r="AZ1061" s="1" t="b">
        <f t="shared" si="1790"/>
        <v>1</v>
      </c>
      <c r="BA1061" s="1" t="str">
        <f t="shared" si="1791"/>
        <v/>
      </c>
      <c r="BB1061" s="1" t="str">
        <f t="shared" si="1792"/>
        <v/>
      </c>
    </row>
    <row r="1062" spans="1:54">
      <c r="A1062" s="178"/>
      <c r="B1062" s="55">
        <v>21</v>
      </c>
      <c r="C1062" s="55">
        <v>3</v>
      </c>
      <c r="D1062" s="54" t="e">
        <f>VLOOKUP((B1062*10)+5,'Llistat de jugadors'!$AA$3:$AQ$322,17,0)</f>
        <v>#N/A</v>
      </c>
      <c r="E1062" s="13"/>
      <c r="F1062" s="13"/>
      <c r="G1062" s="13"/>
      <c r="H1062" s="55">
        <f t="shared" si="1755"/>
        <v>0</v>
      </c>
      <c r="I1062" s="54">
        <f t="shared" si="1756"/>
        <v>0</v>
      </c>
      <c r="J1062" s="54">
        <f t="shared" si="1757"/>
        <v>0</v>
      </c>
      <c r="K1062" s="54">
        <f t="shared" si="1758"/>
        <v>0</v>
      </c>
      <c r="L1062" s="54">
        <f t="shared" si="1759"/>
        <v>0</v>
      </c>
      <c r="M1062" s="54">
        <f t="shared" si="1760"/>
        <v>0</v>
      </c>
      <c r="N1062" s="54">
        <f t="shared" si="1761"/>
        <v>0</v>
      </c>
      <c r="O1062" s="54">
        <f t="shared" si="1762"/>
        <v>0</v>
      </c>
      <c r="P1062" s="55">
        <v>21</v>
      </c>
      <c r="Q1062" s="54" t="e">
        <f t="shared" si="1763"/>
        <v>#N/A</v>
      </c>
      <c r="R1062" s="12"/>
      <c r="S1062" s="12"/>
      <c r="T1062" s="12"/>
      <c r="U1062" s="54">
        <f t="shared" si="1764"/>
        <v>0</v>
      </c>
      <c r="V1062" s="54">
        <f t="shared" si="1720"/>
        <v>0</v>
      </c>
      <c r="W1062" s="54">
        <f t="shared" si="1787"/>
        <v>0</v>
      </c>
      <c r="X1062" s="54">
        <f t="shared" si="1788"/>
        <v>0</v>
      </c>
      <c r="Y1062" s="54">
        <f t="shared" si="1765"/>
        <v>0</v>
      </c>
      <c r="Z1062" s="54">
        <f t="shared" si="1766"/>
        <v>0</v>
      </c>
      <c r="AA1062" s="54">
        <f t="shared" si="1767"/>
        <v>0</v>
      </c>
      <c r="AB1062" s="54">
        <f t="shared" si="1768"/>
        <v>0</v>
      </c>
      <c r="AC1062" s="55">
        <v>21</v>
      </c>
      <c r="AD1062" s="54" t="e">
        <f t="shared" si="1769"/>
        <v>#N/A</v>
      </c>
      <c r="AE1062" s="12"/>
      <c r="AF1062" s="12"/>
      <c r="AG1062" s="12"/>
      <c r="AH1062" s="54">
        <f t="shared" si="1770"/>
        <v>0</v>
      </c>
      <c r="AI1062" s="54">
        <f t="shared" si="1771"/>
        <v>0</v>
      </c>
      <c r="AJ1062" s="54">
        <f t="shared" si="1772"/>
        <v>0</v>
      </c>
      <c r="AK1062" s="54">
        <f t="shared" si="1773"/>
        <v>0</v>
      </c>
      <c r="AL1062" s="54">
        <f t="shared" si="1774"/>
        <v>0</v>
      </c>
      <c r="AM1062" s="54">
        <f t="shared" si="1775"/>
        <v>0</v>
      </c>
      <c r="AN1062" s="54">
        <f t="shared" si="1776"/>
        <v>0</v>
      </c>
      <c r="AO1062" s="54">
        <f t="shared" si="1777"/>
        <v>0</v>
      </c>
      <c r="AP1062" s="54">
        <f t="shared" si="1778"/>
        <v>0</v>
      </c>
      <c r="AQ1062" s="54" t="e">
        <f t="shared" si="1779"/>
        <v>#DIV/0!</v>
      </c>
      <c r="AR1062" s="58">
        <f t="shared" si="1780"/>
        <v>0</v>
      </c>
      <c r="AS1062" s="1">
        <f t="shared" si="1781"/>
        <v>0</v>
      </c>
      <c r="AT1062" s="1">
        <f t="shared" si="1782"/>
        <v>0</v>
      </c>
      <c r="AU1062" s="1">
        <f t="shared" si="1783"/>
        <v>0</v>
      </c>
      <c r="AV1062" s="1">
        <f t="shared" si="1784"/>
        <v>0</v>
      </c>
      <c r="AW1062" s="1">
        <f t="shared" si="1785"/>
        <v>0</v>
      </c>
      <c r="AX1062" s="1">
        <f t="shared" si="1786"/>
        <v>0</v>
      </c>
      <c r="AY1062" s="1" t="str">
        <f t="shared" si="1789"/>
        <v/>
      </c>
      <c r="AZ1062" s="1" t="b">
        <f t="shared" si="1790"/>
        <v>1</v>
      </c>
      <c r="BA1062" s="1" t="str">
        <f t="shared" si="1791"/>
        <v/>
      </c>
      <c r="BB1062" s="1" t="str">
        <f t="shared" si="1792"/>
        <v/>
      </c>
    </row>
    <row r="1063" spans="1:54">
      <c r="A1063" s="178"/>
      <c r="B1063" s="55">
        <v>22</v>
      </c>
      <c r="C1063" s="55">
        <v>4</v>
      </c>
      <c r="D1063" s="54" t="e">
        <f>VLOOKUP((B1063*10)+5,'Llistat de jugadors'!$AA$3:$AQ$322,17,0)</f>
        <v>#N/A</v>
      </c>
      <c r="E1063" s="13"/>
      <c r="F1063" s="13"/>
      <c r="G1063" s="13"/>
      <c r="H1063" s="55">
        <f t="shared" si="1755"/>
        <v>0</v>
      </c>
      <c r="I1063" s="54">
        <f t="shared" si="1756"/>
        <v>0</v>
      </c>
      <c r="J1063" s="54">
        <f t="shared" si="1757"/>
        <v>0</v>
      </c>
      <c r="K1063" s="54">
        <f t="shared" si="1758"/>
        <v>0</v>
      </c>
      <c r="L1063" s="54">
        <f t="shared" si="1759"/>
        <v>0</v>
      </c>
      <c r="M1063" s="54">
        <f t="shared" si="1760"/>
        <v>0</v>
      </c>
      <c r="N1063" s="54">
        <f t="shared" si="1761"/>
        <v>0</v>
      </c>
      <c r="O1063" s="54">
        <f t="shared" si="1762"/>
        <v>0</v>
      </c>
      <c r="P1063" s="55">
        <v>22</v>
      </c>
      <c r="Q1063" s="54" t="e">
        <f t="shared" si="1763"/>
        <v>#N/A</v>
      </c>
      <c r="R1063" s="12"/>
      <c r="S1063" s="12"/>
      <c r="T1063" s="12"/>
      <c r="U1063" s="54">
        <f t="shared" si="1764"/>
        <v>0</v>
      </c>
      <c r="V1063" s="54">
        <f t="shared" si="1720"/>
        <v>0</v>
      </c>
      <c r="W1063" s="54">
        <f t="shared" si="1787"/>
        <v>0</v>
      </c>
      <c r="X1063" s="54">
        <f t="shared" si="1788"/>
        <v>0</v>
      </c>
      <c r="Y1063" s="54">
        <f t="shared" si="1765"/>
        <v>0</v>
      </c>
      <c r="Z1063" s="54">
        <f t="shared" si="1766"/>
        <v>0</v>
      </c>
      <c r="AA1063" s="54">
        <f t="shared" si="1767"/>
        <v>0</v>
      </c>
      <c r="AB1063" s="54">
        <f t="shared" si="1768"/>
        <v>0</v>
      </c>
      <c r="AC1063" s="55">
        <v>22</v>
      </c>
      <c r="AD1063" s="54" t="e">
        <f t="shared" si="1769"/>
        <v>#N/A</v>
      </c>
      <c r="AE1063" s="12"/>
      <c r="AF1063" s="12"/>
      <c r="AG1063" s="12"/>
      <c r="AH1063" s="54">
        <f t="shared" si="1770"/>
        <v>0</v>
      </c>
      <c r="AI1063" s="54">
        <f t="shared" si="1771"/>
        <v>0</v>
      </c>
      <c r="AJ1063" s="54">
        <f t="shared" si="1772"/>
        <v>0</v>
      </c>
      <c r="AK1063" s="54">
        <f t="shared" si="1773"/>
        <v>0</v>
      </c>
      <c r="AL1063" s="54">
        <f t="shared" si="1774"/>
        <v>0</v>
      </c>
      <c r="AM1063" s="54">
        <f t="shared" si="1775"/>
        <v>0</v>
      </c>
      <c r="AN1063" s="54">
        <f t="shared" si="1776"/>
        <v>0</v>
      </c>
      <c r="AO1063" s="54">
        <f t="shared" si="1777"/>
        <v>0</v>
      </c>
      <c r="AP1063" s="54">
        <f t="shared" si="1778"/>
        <v>0</v>
      </c>
      <c r="AQ1063" s="54" t="e">
        <f t="shared" si="1779"/>
        <v>#DIV/0!</v>
      </c>
      <c r="AR1063" s="58">
        <f t="shared" si="1780"/>
        <v>0</v>
      </c>
      <c r="AS1063" s="1">
        <f t="shared" si="1781"/>
        <v>0</v>
      </c>
      <c r="AT1063" s="1">
        <f t="shared" si="1782"/>
        <v>0</v>
      </c>
      <c r="AU1063" s="1">
        <f t="shared" si="1783"/>
        <v>0</v>
      </c>
      <c r="AV1063" s="1">
        <f t="shared" si="1784"/>
        <v>0</v>
      </c>
      <c r="AW1063" s="1">
        <f t="shared" si="1785"/>
        <v>0</v>
      </c>
      <c r="AX1063" s="1">
        <f t="shared" si="1786"/>
        <v>0</v>
      </c>
      <c r="AY1063" s="1" t="str">
        <f t="shared" si="1789"/>
        <v/>
      </c>
      <c r="AZ1063" s="1" t="b">
        <f t="shared" si="1790"/>
        <v>1</v>
      </c>
      <c r="BA1063" s="1" t="str">
        <f t="shared" si="1791"/>
        <v/>
      </c>
      <c r="BB1063" s="1" t="str">
        <f t="shared" si="1792"/>
        <v/>
      </c>
    </row>
    <row r="1064" spans="1:54">
      <c r="A1064" s="178"/>
      <c r="B1064" s="55">
        <v>23</v>
      </c>
      <c r="C1064" s="55">
        <v>5</v>
      </c>
      <c r="D1064" s="54" t="e">
        <f>VLOOKUP((B1064*10)+5,'Llistat de jugadors'!$AA$3:$AQ$322,17,0)</f>
        <v>#N/A</v>
      </c>
      <c r="E1064" s="13"/>
      <c r="F1064" s="13"/>
      <c r="G1064" s="13"/>
      <c r="H1064" s="55">
        <f t="shared" si="1755"/>
        <v>0</v>
      </c>
      <c r="I1064" s="54">
        <f t="shared" si="1756"/>
        <v>0</v>
      </c>
      <c r="J1064" s="54">
        <f t="shared" si="1757"/>
        <v>0</v>
      </c>
      <c r="K1064" s="54">
        <f t="shared" si="1758"/>
        <v>0</v>
      </c>
      <c r="L1064" s="54">
        <f t="shared" si="1759"/>
        <v>0</v>
      </c>
      <c r="M1064" s="54">
        <f t="shared" si="1760"/>
        <v>0</v>
      </c>
      <c r="N1064" s="54">
        <f t="shared" si="1761"/>
        <v>0</v>
      </c>
      <c r="O1064" s="54">
        <f t="shared" si="1762"/>
        <v>0</v>
      </c>
      <c r="P1064" s="55">
        <v>23</v>
      </c>
      <c r="Q1064" s="54" t="e">
        <f t="shared" si="1763"/>
        <v>#N/A</v>
      </c>
      <c r="R1064" s="12"/>
      <c r="S1064" s="12"/>
      <c r="T1064" s="12"/>
      <c r="U1064" s="54">
        <f t="shared" si="1764"/>
        <v>0</v>
      </c>
      <c r="V1064" s="54">
        <f t="shared" si="1720"/>
        <v>0</v>
      </c>
      <c r="W1064" s="54">
        <f t="shared" si="1787"/>
        <v>0</v>
      </c>
      <c r="X1064" s="54">
        <f t="shared" si="1788"/>
        <v>0</v>
      </c>
      <c r="Y1064" s="54">
        <f t="shared" si="1765"/>
        <v>0</v>
      </c>
      <c r="Z1064" s="54">
        <f t="shared" si="1766"/>
        <v>0</v>
      </c>
      <c r="AA1064" s="54">
        <f t="shared" si="1767"/>
        <v>0</v>
      </c>
      <c r="AB1064" s="54">
        <f t="shared" si="1768"/>
        <v>0</v>
      </c>
      <c r="AC1064" s="55">
        <v>23</v>
      </c>
      <c r="AD1064" s="54" t="e">
        <f t="shared" si="1769"/>
        <v>#N/A</v>
      </c>
      <c r="AE1064" s="12"/>
      <c r="AF1064" s="12"/>
      <c r="AG1064" s="12"/>
      <c r="AH1064" s="54">
        <f t="shared" si="1770"/>
        <v>0</v>
      </c>
      <c r="AI1064" s="54">
        <f t="shared" si="1771"/>
        <v>0</v>
      </c>
      <c r="AJ1064" s="54">
        <f t="shared" si="1772"/>
        <v>0</v>
      </c>
      <c r="AK1064" s="54">
        <f t="shared" si="1773"/>
        <v>0</v>
      </c>
      <c r="AL1064" s="54">
        <f t="shared" si="1774"/>
        <v>0</v>
      </c>
      <c r="AM1064" s="54">
        <f t="shared" si="1775"/>
        <v>0</v>
      </c>
      <c r="AN1064" s="54">
        <f t="shared" si="1776"/>
        <v>0</v>
      </c>
      <c r="AO1064" s="54">
        <f t="shared" si="1777"/>
        <v>0</v>
      </c>
      <c r="AP1064" s="54">
        <f t="shared" si="1778"/>
        <v>0</v>
      </c>
      <c r="AQ1064" s="54" t="e">
        <f t="shared" si="1779"/>
        <v>#DIV/0!</v>
      </c>
      <c r="AR1064" s="58">
        <f t="shared" si="1780"/>
        <v>0</v>
      </c>
      <c r="AS1064" s="1">
        <f t="shared" si="1781"/>
        <v>0</v>
      </c>
      <c r="AT1064" s="1">
        <f t="shared" si="1782"/>
        <v>0</v>
      </c>
      <c r="AU1064" s="1">
        <f t="shared" si="1783"/>
        <v>0</v>
      </c>
      <c r="AV1064" s="1">
        <f t="shared" si="1784"/>
        <v>0</v>
      </c>
      <c r="AW1064" s="1">
        <f t="shared" si="1785"/>
        <v>0</v>
      </c>
      <c r="AX1064" s="1">
        <f t="shared" si="1786"/>
        <v>0</v>
      </c>
      <c r="AY1064" s="1" t="str">
        <f t="shared" si="1789"/>
        <v/>
      </c>
      <c r="AZ1064" s="1" t="b">
        <f t="shared" si="1790"/>
        <v>1</v>
      </c>
      <c r="BA1064" s="1" t="str">
        <f t="shared" si="1791"/>
        <v/>
      </c>
      <c r="BB1064" s="1" t="str">
        <f t="shared" si="1792"/>
        <v/>
      </c>
    </row>
    <row r="1065" spans="1:54">
      <c r="A1065" s="178"/>
      <c r="B1065" s="55">
        <v>24</v>
      </c>
      <c r="C1065" s="55">
        <v>6</v>
      </c>
      <c r="D1065" s="54" t="e">
        <f>VLOOKUP((B1065*10)+5,'Llistat de jugadors'!$AA$3:$AQ$322,17,0)</f>
        <v>#N/A</v>
      </c>
      <c r="E1065" s="13"/>
      <c r="F1065" s="13"/>
      <c r="G1065" s="13"/>
      <c r="H1065" s="55">
        <f t="shared" si="1755"/>
        <v>0</v>
      </c>
      <c r="I1065" s="54">
        <f t="shared" si="1756"/>
        <v>0</v>
      </c>
      <c r="J1065" s="54">
        <f t="shared" si="1757"/>
        <v>0</v>
      </c>
      <c r="K1065" s="54">
        <f t="shared" si="1758"/>
        <v>0</v>
      </c>
      <c r="L1065" s="54">
        <f t="shared" si="1759"/>
        <v>0</v>
      </c>
      <c r="M1065" s="54">
        <f t="shared" si="1760"/>
        <v>0</v>
      </c>
      <c r="N1065" s="54">
        <f t="shared" si="1761"/>
        <v>0</v>
      </c>
      <c r="O1065" s="54">
        <f t="shared" si="1762"/>
        <v>0</v>
      </c>
      <c r="P1065" s="55">
        <v>24</v>
      </c>
      <c r="Q1065" s="54" t="e">
        <f t="shared" si="1763"/>
        <v>#N/A</v>
      </c>
      <c r="R1065" s="12"/>
      <c r="S1065" s="12"/>
      <c r="T1065" s="12"/>
      <c r="U1065" s="54">
        <f t="shared" si="1764"/>
        <v>0</v>
      </c>
      <c r="V1065" s="54">
        <f t="shared" si="1720"/>
        <v>0</v>
      </c>
      <c r="W1065" s="54">
        <f t="shared" si="1787"/>
        <v>0</v>
      </c>
      <c r="X1065" s="54">
        <f t="shared" si="1788"/>
        <v>0</v>
      </c>
      <c r="Y1065" s="54">
        <f t="shared" si="1765"/>
        <v>0</v>
      </c>
      <c r="Z1065" s="54">
        <f t="shared" si="1766"/>
        <v>0</v>
      </c>
      <c r="AA1065" s="54">
        <f t="shared" si="1767"/>
        <v>0</v>
      </c>
      <c r="AB1065" s="54">
        <f t="shared" si="1768"/>
        <v>0</v>
      </c>
      <c r="AC1065" s="55">
        <v>24</v>
      </c>
      <c r="AD1065" s="54" t="e">
        <f t="shared" si="1769"/>
        <v>#N/A</v>
      </c>
      <c r="AE1065" s="12"/>
      <c r="AF1065" s="12"/>
      <c r="AG1065" s="12"/>
      <c r="AH1065" s="54">
        <f t="shared" si="1770"/>
        <v>0</v>
      </c>
      <c r="AI1065" s="54">
        <f t="shared" si="1771"/>
        <v>0</v>
      </c>
      <c r="AJ1065" s="54">
        <f t="shared" si="1772"/>
        <v>0</v>
      </c>
      <c r="AK1065" s="54">
        <f t="shared" si="1773"/>
        <v>0</v>
      </c>
      <c r="AL1065" s="54">
        <f t="shared" si="1774"/>
        <v>0</v>
      </c>
      <c r="AM1065" s="54">
        <f t="shared" si="1775"/>
        <v>0</v>
      </c>
      <c r="AN1065" s="54">
        <f t="shared" si="1776"/>
        <v>0</v>
      </c>
      <c r="AO1065" s="54">
        <f t="shared" si="1777"/>
        <v>0</v>
      </c>
      <c r="AP1065" s="54">
        <f t="shared" si="1778"/>
        <v>0</v>
      </c>
      <c r="AQ1065" s="54" t="e">
        <f t="shared" si="1779"/>
        <v>#DIV/0!</v>
      </c>
      <c r="AR1065" s="58">
        <f t="shared" si="1780"/>
        <v>0</v>
      </c>
      <c r="AS1065" s="1">
        <f t="shared" si="1781"/>
        <v>0</v>
      </c>
      <c r="AT1065" s="1">
        <f t="shared" si="1782"/>
        <v>0</v>
      </c>
      <c r="AU1065" s="1">
        <f t="shared" si="1783"/>
        <v>0</v>
      </c>
      <c r="AV1065" s="1">
        <f t="shared" si="1784"/>
        <v>0</v>
      </c>
      <c r="AW1065" s="1">
        <f t="shared" si="1785"/>
        <v>0</v>
      </c>
      <c r="AX1065" s="1">
        <f t="shared" si="1786"/>
        <v>0</v>
      </c>
      <c r="AY1065" s="1" t="str">
        <f t="shared" si="1789"/>
        <v/>
      </c>
      <c r="AZ1065" s="1" t="b">
        <f t="shared" si="1790"/>
        <v>1</v>
      </c>
      <c r="BA1065" s="1" t="str">
        <f t="shared" si="1791"/>
        <v/>
      </c>
      <c r="BB1065" s="1" t="str">
        <f t="shared" si="1792"/>
        <v/>
      </c>
    </row>
    <row r="1066" spans="1:54">
      <c r="A1066" s="178"/>
      <c r="B1066" s="55">
        <v>25</v>
      </c>
      <c r="C1066" s="55">
        <v>7</v>
      </c>
      <c r="D1066" s="54" t="e">
        <f>VLOOKUP((B1066*10)+5,'Llistat de jugadors'!$AA$3:$AQ$322,17,0)</f>
        <v>#N/A</v>
      </c>
      <c r="E1066" s="13"/>
      <c r="F1066" s="13"/>
      <c r="G1066" s="13"/>
      <c r="H1066" s="55">
        <f t="shared" si="1755"/>
        <v>0</v>
      </c>
      <c r="I1066" s="54">
        <f t="shared" si="1756"/>
        <v>0</v>
      </c>
      <c r="J1066" s="54">
        <f t="shared" si="1757"/>
        <v>0</v>
      </c>
      <c r="K1066" s="54">
        <f t="shared" si="1758"/>
        <v>0</v>
      </c>
      <c r="L1066" s="54">
        <f t="shared" si="1759"/>
        <v>0</v>
      </c>
      <c r="M1066" s="54">
        <f t="shared" si="1760"/>
        <v>0</v>
      </c>
      <c r="N1066" s="54">
        <f t="shared" si="1761"/>
        <v>0</v>
      </c>
      <c r="O1066" s="54">
        <f t="shared" si="1762"/>
        <v>0</v>
      </c>
      <c r="P1066" s="55">
        <v>25</v>
      </c>
      <c r="Q1066" s="54" t="e">
        <f t="shared" si="1763"/>
        <v>#N/A</v>
      </c>
      <c r="R1066" s="12"/>
      <c r="S1066" s="12"/>
      <c r="T1066" s="12"/>
      <c r="U1066" s="54">
        <f t="shared" si="1764"/>
        <v>0</v>
      </c>
      <c r="V1066" s="54">
        <f t="shared" si="1720"/>
        <v>0</v>
      </c>
      <c r="W1066" s="54">
        <f t="shared" si="1787"/>
        <v>0</v>
      </c>
      <c r="X1066" s="54">
        <f t="shared" si="1788"/>
        <v>0</v>
      </c>
      <c r="Y1066" s="54">
        <f t="shared" si="1765"/>
        <v>0</v>
      </c>
      <c r="Z1066" s="54">
        <f t="shared" si="1766"/>
        <v>0</v>
      </c>
      <c r="AA1066" s="54">
        <f t="shared" si="1767"/>
        <v>0</v>
      </c>
      <c r="AB1066" s="54">
        <f t="shared" si="1768"/>
        <v>0</v>
      </c>
      <c r="AC1066" s="55">
        <v>25</v>
      </c>
      <c r="AD1066" s="54" t="e">
        <f t="shared" si="1769"/>
        <v>#N/A</v>
      </c>
      <c r="AE1066" s="12"/>
      <c r="AF1066" s="12"/>
      <c r="AG1066" s="12"/>
      <c r="AH1066" s="54">
        <f t="shared" si="1770"/>
        <v>0</v>
      </c>
      <c r="AI1066" s="54">
        <f t="shared" si="1771"/>
        <v>0</v>
      </c>
      <c r="AJ1066" s="54">
        <f t="shared" si="1772"/>
        <v>0</v>
      </c>
      <c r="AK1066" s="54">
        <f t="shared" si="1773"/>
        <v>0</v>
      </c>
      <c r="AL1066" s="54">
        <f t="shared" si="1774"/>
        <v>0</v>
      </c>
      <c r="AM1066" s="54">
        <f t="shared" si="1775"/>
        <v>0</v>
      </c>
      <c r="AN1066" s="54">
        <f t="shared" si="1776"/>
        <v>0</v>
      </c>
      <c r="AO1066" s="54">
        <f t="shared" si="1777"/>
        <v>0</v>
      </c>
      <c r="AP1066" s="54">
        <f t="shared" si="1778"/>
        <v>0</v>
      </c>
      <c r="AQ1066" s="54" t="e">
        <f t="shared" si="1779"/>
        <v>#DIV/0!</v>
      </c>
      <c r="AR1066" s="58">
        <f t="shared" si="1780"/>
        <v>0</v>
      </c>
      <c r="AS1066" s="1">
        <f t="shared" si="1781"/>
        <v>0</v>
      </c>
      <c r="AT1066" s="1">
        <f t="shared" si="1782"/>
        <v>0</v>
      </c>
      <c r="AU1066" s="1">
        <f t="shared" si="1783"/>
        <v>0</v>
      </c>
      <c r="AV1066" s="1">
        <f t="shared" si="1784"/>
        <v>0</v>
      </c>
      <c r="AW1066" s="1">
        <f t="shared" si="1785"/>
        <v>0</v>
      </c>
      <c r="AX1066" s="1">
        <f t="shared" si="1786"/>
        <v>0</v>
      </c>
      <c r="AY1066" s="1" t="str">
        <f t="shared" si="1789"/>
        <v/>
      </c>
      <c r="AZ1066" s="1" t="b">
        <f t="shared" si="1790"/>
        <v>1</v>
      </c>
      <c r="BA1066" s="1" t="str">
        <f t="shared" si="1791"/>
        <v/>
      </c>
      <c r="BB1066" s="1" t="str">
        <f t="shared" si="1792"/>
        <v/>
      </c>
    </row>
    <row r="1067" spans="1:54">
      <c r="A1067" s="178"/>
      <c r="B1067" s="55">
        <v>26</v>
      </c>
      <c r="C1067" s="55">
        <v>8</v>
      </c>
      <c r="D1067" s="54" t="e">
        <f>VLOOKUP((B1067*10)+5,'Llistat de jugadors'!$AA$3:$AQ$322,17,0)</f>
        <v>#N/A</v>
      </c>
      <c r="E1067" s="13"/>
      <c r="F1067" s="13"/>
      <c r="G1067" s="13"/>
      <c r="H1067" s="55">
        <f t="shared" si="1755"/>
        <v>0</v>
      </c>
      <c r="I1067" s="54">
        <f t="shared" si="1756"/>
        <v>0</v>
      </c>
      <c r="J1067" s="54">
        <f t="shared" si="1757"/>
        <v>0</v>
      </c>
      <c r="K1067" s="54">
        <f t="shared" si="1758"/>
        <v>0</v>
      </c>
      <c r="L1067" s="54">
        <f t="shared" si="1759"/>
        <v>0</v>
      </c>
      <c r="M1067" s="54">
        <f t="shared" si="1760"/>
        <v>0</v>
      </c>
      <c r="N1067" s="54">
        <f t="shared" si="1761"/>
        <v>0</v>
      </c>
      <c r="O1067" s="54">
        <f t="shared" si="1762"/>
        <v>0</v>
      </c>
      <c r="P1067" s="55">
        <v>26</v>
      </c>
      <c r="Q1067" s="54" t="e">
        <f t="shared" si="1763"/>
        <v>#N/A</v>
      </c>
      <c r="R1067" s="12"/>
      <c r="S1067" s="12"/>
      <c r="T1067" s="12"/>
      <c r="U1067" s="54">
        <f t="shared" si="1764"/>
        <v>0</v>
      </c>
      <c r="V1067" s="54">
        <f t="shared" si="1720"/>
        <v>0</v>
      </c>
      <c r="W1067" s="54">
        <f t="shared" si="1787"/>
        <v>0</v>
      </c>
      <c r="X1067" s="54">
        <f t="shared" si="1788"/>
        <v>0</v>
      </c>
      <c r="Y1067" s="54">
        <f t="shared" si="1765"/>
        <v>0</v>
      </c>
      <c r="Z1067" s="54">
        <f t="shared" si="1766"/>
        <v>0</v>
      </c>
      <c r="AA1067" s="54">
        <f t="shared" si="1767"/>
        <v>0</v>
      </c>
      <c r="AB1067" s="54">
        <f t="shared" si="1768"/>
        <v>0</v>
      </c>
      <c r="AC1067" s="55">
        <v>26</v>
      </c>
      <c r="AD1067" s="54" t="e">
        <f t="shared" si="1769"/>
        <v>#N/A</v>
      </c>
      <c r="AE1067" s="12"/>
      <c r="AF1067" s="12"/>
      <c r="AG1067" s="12"/>
      <c r="AH1067" s="54">
        <f t="shared" si="1770"/>
        <v>0</v>
      </c>
      <c r="AI1067" s="54">
        <f t="shared" si="1771"/>
        <v>0</v>
      </c>
      <c r="AJ1067" s="54">
        <f t="shared" si="1772"/>
        <v>0</v>
      </c>
      <c r="AK1067" s="54">
        <f t="shared" si="1773"/>
        <v>0</v>
      </c>
      <c r="AL1067" s="54">
        <f t="shared" si="1774"/>
        <v>0</v>
      </c>
      <c r="AM1067" s="54">
        <f t="shared" si="1775"/>
        <v>0</v>
      </c>
      <c r="AN1067" s="54">
        <f t="shared" si="1776"/>
        <v>0</v>
      </c>
      <c r="AO1067" s="54">
        <f t="shared" si="1777"/>
        <v>0</v>
      </c>
      <c r="AP1067" s="54">
        <f t="shared" si="1778"/>
        <v>0</v>
      </c>
      <c r="AQ1067" s="54" t="e">
        <f t="shared" si="1779"/>
        <v>#DIV/0!</v>
      </c>
      <c r="AR1067" s="58">
        <f t="shared" si="1780"/>
        <v>0</v>
      </c>
      <c r="AS1067" s="1">
        <f t="shared" si="1781"/>
        <v>0</v>
      </c>
      <c r="AT1067" s="1">
        <f t="shared" si="1782"/>
        <v>0</v>
      </c>
      <c r="AU1067" s="1">
        <f t="shared" si="1783"/>
        <v>0</v>
      </c>
      <c r="AV1067" s="1">
        <f t="shared" si="1784"/>
        <v>0</v>
      </c>
      <c r="AW1067" s="1">
        <f t="shared" si="1785"/>
        <v>0</v>
      </c>
      <c r="AX1067" s="1">
        <f t="shared" si="1786"/>
        <v>0</v>
      </c>
      <c r="AY1067" s="1" t="str">
        <f t="shared" si="1789"/>
        <v/>
      </c>
      <c r="AZ1067" s="1" t="b">
        <f t="shared" si="1790"/>
        <v>1</v>
      </c>
      <c r="BA1067" s="1" t="str">
        <f t="shared" si="1791"/>
        <v/>
      </c>
      <c r="BB1067" s="1" t="str">
        <f t="shared" si="1792"/>
        <v/>
      </c>
    </row>
    <row r="1068" spans="1:54" ht="12.75" customHeight="1">
      <c r="A1068" s="178"/>
      <c r="B1068" s="55">
        <v>27</v>
      </c>
      <c r="C1068" s="55">
        <v>9</v>
      </c>
      <c r="D1068" s="54" t="e">
        <f>VLOOKUP((B1068*10)+5,'Llistat de jugadors'!$AA$3:$AQ$322,17,0)</f>
        <v>#N/A</v>
      </c>
      <c r="E1068" s="13"/>
      <c r="F1068" s="13"/>
      <c r="G1068" s="13"/>
      <c r="H1068" s="55">
        <f t="shared" si="1755"/>
        <v>0</v>
      </c>
      <c r="I1068" s="54">
        <f t="shared" si="1756"/>
        <v>0</v>
      </c>
      <c r="J1068" s="54">
        <f t="shared" si="1757"/>
        <v>0</v>
      </c>
      <c r="K1068" s="54">
        <f t="shared" si="1758"/>
        <v>0</v>
      </c>
      <c r="L1068" s="54">
        <f t="shared" si="1759"/>
        <v>0</v>
      </c>
      <c r="M1068" s="54">
        <f t="shared" si="1760"/>
        <v>0</v>
      </c>
      <c r="N1068" s="54">
        <f t="shared" si="1761"/>
        <v>0</v>
      </c>
      <c r="O1068" s="54">
        <f t="shared" si="1762"/>
        <v>0</v>
      </c>
      <c r="P1068" s="55">
        <v>27</v>
      </c>
      <c r="Q1068" s="54" t="e">
        <f t="shared" si="1763"/>
        <v>#N/A</v>
      </c>
      <c r="R1068" s="12"/>
      <c r="S1068" s="12"/>
      <c r="T1068" s="12"/>
      <c r="U1068" s="54">
        <f t="shared" si="1764"/>
        <v>0</v>
      </c>
      <c r="V1068" s="54">
        <f t="shared" si="1720"/>
        <v>0</v>
      </c>
      <c r="W1068" s="54">
        <f t="shared" si="1787"/>
        <v>0</v>
      </c>
      <c r="X1068" s="54">
        <f t="shared" si="1788"/>
        <v>0</v>
      </c>
      <c r="Y1068" s="54">
        <f t="shared" si="1765"/>
        <v>0</v>
      </c>
      <c r="Z1068" s="54">
        <f t="shared" si="1766"/>
        <v>0</v>
      </c>
      <c r="AA1068" s="54">
        <f t="shared" si="1767"/>
        <v>0</v>
      </c>
      <c r="AB1068" s="54">
        <f t="shared" si="1768"/>
        <v>0</v>
      </c>
      <c r="AC1068" s="55">
        <v>27</v>
      </c>
      <c r="AD1068" s="54" t="e">
        <f t="shared" si="1769"/>
        <v>#N/A</v>
      </c>
      <c r="AE1068" s="12"/>
      <c r="AF1068" s="12"/>
      <c r="AG1068" s="12"/>
      <c r="AH1068" s="54">
        <f t="shared" si="1770"/>
        <v>0</v>
      </c>
      <c r="AI1068" s="54">
        <f t="shared" si="1771"/>
        <v>0</v>
      </c>
      <c r="AJ1068" s="54">
        <f t="shared" si="1772"/>
        <v>0</v>
      </c>
      <c r="AK1068" s="54">
        <f t="shared" si="1773"/>
        <v>0</v>
      </c>
      <c r="AL1068" s="54">
        <f t="shared" si="1774"/>
        <v>0</v>
      </c>
      <c r="AM1068" s="54">
        <f t="shared" si="1775"/>
        <v>0</v>
      </c>
      <c r="AN1068" s="54">
        <f t="shared" si="1776"/>
        <v>0</v>
      </c>
      <c r="AO1068" s="54">
        <f t="shared" si="1777"/>
        <v>0</v>
      </c>
      <c r="AP1068" s="54">
        <f t="shared" si="1778"/>
        <v>0</v>
      </c>
      <c r="AQ1068" s="54" t="e">
        <f t="shared" si="1779"/>
        <v>#DIV/0!</v>
      </c>
      <c r="AR1068" s="58">
        <f t="shared" si="1780"/>
        <v>0</v>
      </c>
      <c r="AS1068" s="1">
        <f t="shared" si="1781"/>
        <v>0</v>
      </c>
      <c r="AT1068" s="1">
        <f t="shared" si="1782"/>
        <v>0</v>
      </c>
      <c r="AU1068" s="1">
        <f t="shared" si="1783"/>
        <v>0</v>
      </c>
      <c r="AV1068" s="1">
        <f t="shared" si="1784"/>
        <v>0</v>
      </c>
      <c r="AW1068" s="1">
        <f t="shared" si="1785"/>
        <v>0</v>
      </c>
      <c r="AX1068" s="1">
        <f t="shared" si="1786"/>
        <v>0</v>
      </c>
      <c r="AY1068" s="1" t="str">
        <f t="shared" si="1789"/>
        <v/>
      </c>
      <c r="AZ1068" s="1" t="b">
        <f t="shared" si="1790"/>
        <v>1</v>
      </c>
      <c r="BA1068" s="1" t="str">
        <f t="shared" si="1791"/>
        <v/>
      </c>
      <c r="BB1068" s="1" t="str">
        <f t="shared" si="1792"/>
        <v/>
      </c>
    </row>
    <row r="1069" spans="1:54" ht="12.75" customHeight="1">
      <c r="A1069" s="178"/>
      <c r="B1069" s="55">
        <v>28</v>
      </c>
      <c r="C1069" s="55">
        <v>10</v>
      </c>
      <c r="D1069" s="54" t="e">
        <f>VLOOKUP((B1069*10)+5,'Llistat de jugadors'!$AA$3:$AQ$322,17,0)</f>
        <v>#N/A</v>
      </c>
      <c r="E1069" s="13"/>
      <c r="F1069" s="13"/>
      <c r="G1069" s="13"/>
      <c r="H1069" s="55">
        <f t="shared" si="1755"/>
        <v>0</v>
      </c>
      <c r="I1069" s="54">
        <f t="shared" si="1756"/>
        <v>0</v>
      </c>
      <c r="J1069" s="54">
        <f t="shared" si="1757"/>
        <v>0</v>
      </c>
      <c r="K1069" s="54">
        <f t="shared" si="1758"/>
        <v>0</v>
      </c>
      <c r="L1069" s="54">
        <f t="shared" si="1759"/>
        <v>0</v>
      </c>
      <c r="M1069" s="54">
        <f t="shared" si="1760"/>
        <v>0</v>
      </c>
      <c r="N1069" s="54">
        <f t="shared" si="1761"/>
        <v>0</v>
      </c>
      <c r="O1069" s="54">
        <f t="shared" si="1762"/>
        <v>0</v>
      </c>
      <c r="P1069" s="55">
        <v>28</v>
      </c>
      <c r="Q1069" s="54" t="e">
        <f t="shared" si="1763"/>
        <v>#N/A</v>
      </c>
      <c r="R1069" s="12"/>
      <c r="S1069" s="12"/>
      <c r="T1069" s="12"/>
      <c r="U1069" s="54">
        <f t="shared" si="1764"/>
        <v>0</v>
      </c>
      <c r="V1069" s="54">
        <f t="shared" si="1720"/>
        <v>0</v>
      </c>
      <c r="W1069" s="54">
        <f t="shared" si="1787"/>
        <v>0</v>
      </c>
      <c r="X1069" s="54">
        <f t="shared" si="1788"/>
        <v>0</v>
      </c>
      <c r="Y1069" s="54">
        <f t="shared" si="1765"/>
        <v>0</v>
      </c>
      <c r="Z1069" s="54">
        <f t="shared" si="1766"/>
        <v>0</v>
      </c>
      <c r="AA1069" s="54">
        <f t="shared" si="1767"/>
        <v>0</v>
      </c>
      <c r="AB1069" s="54">
        <f t="shared" si="1768"/>
        <v>0</v>
      </c>
      <c r="AC1069" s="55">
        <v>28</v>
      </c>
      <c r="AD1069" s="54" t="e">
        <f t="shared" si="1769"/>
        <v>#N/A</v>
      </c>
      <c r="AE1069" s="12"/>
      <c r="AF1069" s="12"/>
      <c r="AG1069" s="12"/>
      <c r="AH1069" s="54">
        <f t="shared" si="1770"/>
        <v>0</v>
      </c>
      <c r="AI1069" s="54">
        <f t="shared" si="1771"/>
        <v>0</v>
      </c>
      <c r="AJ1069" s="54">
        <f t="shared" si="1772"/>
        <v>0</v>
      </c>
      <c r="AK1069" s="54">
        <f t="shared" si="1773"/>
        <v>0</v>
      </c>
      <c r="AL1069" s="54">
        <f t="shared" si="1774"/>
        <v>0</v>
      </c>
      <c r="AM1069" s="54">
        <f t="shared" si="1775"/>
        <v>0</v>
      </c>
      <c r="AN1069" s="54">
        <f t="shared" si="1776"/>
        <v>0</v>
      </c>
      <c r="AO1069" s="54">
        <f t="shared" si="1777"/>
        <v>0</v>
      </c>
      <c r="AP1069" s="54">
        <f t="shared" si="1778"/>
        <v>0</v>
      </c>
      <c r="AQ1069" s="54" t="e">
        <f t="shared" si="1779"/>
        <v>#DIV/0!</v>
      </c>
      <c r="AR1069" s="58">
        <f t="shared" si="1780"/>
        <v>0</v>
      </c>
      <c r="AS1069" s="1">
        <f t="shared" si="1781"/>
        <v>0</v>
      </c>
      <c r="AT1069" s="1">
        <f t="shared" si="1782"/>
        <v>0</v>
      </c>
      <c r="AU1069" s="1">
        <f t="shared" si="1783"/>
        <v>0</v>
      </c>
      <c r="AV1069" s="1">
        <f t="shared" si="1784"/>
        <v>0</v>
      </c>
      <c r="AW1069" s="1">
        <f t="shared" si="1785"/>
        <v>0</v>
      </c>
      <c r="AX1069" s="1">
        <f t="shared" si="1786"/>
        <v>0</v>
      </c>
      <c r="AY1069" s="1" t="str">
        <f t="shared" si="1789"/>
        <v/>
      </c>
      <c r="AZ1069" s="1" t="b">
        <f t="shared" si="1790"/>
        <v>1</v>
      </c>
      <c r="BA1069" s="1" t="str">
        <f t="shared" si="1791"/>
        <v/>
      </c>
      <c r="BB1069" s="1" t="str">
        <f t="shared" si="1792"/>
        <v/>
      </c>
    </row>
    <row r="1070" spans="1:54" ht="12.75" customHeight="1">
      <c r="A1070" s="178"/>
      <c r="B1070" s="55">
        <v>29</v>
      </c>
      <c r="C1070" s="55">
        <v>11</v>
      </c>
      <c r="D1070" s="54" t="e">
        <f>VLOOKUP((B1070*10)+5,'Llistat de jugadors'!$AA$3:$AQ$322,17,0)</f>
        <v>#N/A</v>
      </c>
      <c r="E1070" s="13"/>
      <c r="F1070" s="13"/>
      <c r="G1070" s="13"/>
      <c r="H1070" s="55">
        <f t="shared" si="1755"/>
        <v>0</v>
      </c>
      <c r="I1070" s="54">
        <f t="shared" si="1756"/>
        <v>0</v>
      </c>
      <c r="J1070" s="54">
        <f t="shared" si="1757"/>
        <v>0</v>
      </c>
      <c r="K1070" s="54">
        <f t="shared" si="1758"/>
        <v>0</v>
      </c>
      <c r="L1070" s="54">
        <f t="shared" si="1759"/>
        <v>0</v>
      </c>
      <c r="M1070" s="54">
        <f t="shared" si="1760"/>
        <v>0</v>
      </c>
      <c r="N1070" s="54">
        <f t="shared" si="1761"/>
        <v>0</v>
      </c>
      <c r="O1070" s="54">
        <f t="shared" si="1762"/>
        <v>0</v>
      </c>
      <c r="P1070" s="55">
        <v>29</v>
      </c>
      <c r="Q1070" s="54" t="e">
        <f t="shared" si="1763"/>
        <v>#N/A</v>
      </c>
      <c r="R1070" s="12"/>
      <c r="S1070" s="12"/>
      <c r="T1070" s="12"/>
      <c r="U1070" s="54">
        <f t="shared" si="1764"/>
        <v>0</v>
      </c>
      <c r="V1070" s="54">
        <f t="shared" si="1720"/>
        <v>0</v>
      </c>
      <c r="W1070" s="54">
        <f t="shared" si="1787"/>
        <v>0</v>
      </c>
      <c r="X1070" s="54">
        <f t="shared" si="1788"/>
        <v>0</v>
      </c>
      <c r="Y1070" s="54">
        <f t="shared" si="1765"/>
        <v>0</v>
      </c>
      <c r="Z1070" s="54">
        <f t="shared" si="1766"/>
        <v>0</v>
      </c>
      <c r="AA1070" s="54">
        <f t="shared" si="1767"/>
        <v>0</v>
      </c>
      <c r="AB1070" s="54">
        <f t="shared" si="1768"/>
        <v>0</v>
      </c>
      <c r="AC1070" s="55">
        <v>29</v>
      </c>
      <c r="AD1070" s="54" t="e">
        <f t="shared" si="1769"/>
        <v>#N/A</v>
      </c>
      <c r="AE1070" s="12"/>
      <c r="AF1070" s="12"/>
      <c r="AG1070" s="12"/>
      <c r="AH1070" s="54">
        <f t="shared" si="1770"/>
        <v>0</v>
      </c>
      <c r="AI1070" s="54">
        <f t="shared" si="1771"/>
        <v>0</v>
      </c>
      <c r="AJ1070" s="54">
        <f t="shared" si="1772"/>
        <v>0</v>
      </c>
      <c r="AK1070" s="54">
        <f t="shared" si="1773"/>
        <v>0</v>
      </c>
      <c r="AL1070" s="54">
        <f t="shared" si="1774"/>
        <v>0</v>
      </c>
      <c r="AM1070" s="54">
        <f t="shared" si="1775"/>
        <v>0</v>
      </c>
      <c r="AN1070" s="54">
        <f t="shared" si="1776"/>
        <v>0</v>
      </c>
      <c r="AO1070" s="54">
        <f t="shared" si="1777"/>
        <v>0</v>
      </c>
      <c r="AP1070" s="54">
        <f t="shared" si="1778"/>
        <v>0</v>
      </c>
      <c r="AQ1070" s="54" t="e">
        <f t="shared" si="1779"/>
        <v>#DIV/0!</v>
      </c>
      <c r="AR1070" s="58">
        <f t="shared" si="1780"/>
        <v>0</v>
      </c>
      <c r="AS1070" s="1">
        <f t="shared" si="1781"/>
        <v>0</v>
      </c>
      <c r="AT1070" s="1">
        <f t="shared" si="1782"/>
        <v>0</v>
      </c>
      <c r="AU1070" s="1">
        <f t="shared" si="1783"/>
        <v>0</v>
      </c>
      <c r="AV1070" s="1">
        <f t="shared" si="1784"/>
        <v>0</v>
      </c>
      <c r="AW1070" s="1">
        <f t="shared" si="1785"/>
        <v>0</v>
      </c>
      <c r="AX1070" s="1">
        <f t="shared" si="1786"/>
        <v>0</v>
      </c>
      <c r="AY1070" s="1" t="str">
        <f t="shared" si="1789"/>
        <v/>
      </c>
      <c r="AZ1070" s="1" t="b">
        <f t="shared" si="1790"/>
        <v>1</v>
      </c>
      <c r="BA1070" s="1" t="str">
        <f t="shared" si="1791"/>
        <v/>
      </c>
      <c r="BB1070" s="1" t="str">
        <f t="shared" si="1792"/>
        <v/>
      </c>
    </row>
    <row r="1071" spans="1:54" ht="12.75" customHeight="1">
      <c r="A1071" s="178"/>
      <c r="B1071" s="55">
        <v>30</v>
      </c>
      <c r="C1071" s="55">
        <v>12</v>
      </c>
      <c r="D1071" s="54" t="e">
        <f>VLOOKUP((B1071*10)+5,'Llistat de jugadors'!$AA$3:$AQ$322,17,0)</f>
        <v>#N/A</v>
      </c>
      <c r="E1071" s="13"/>
      <c r="F1071" s="13"/>
      <c r="G1071" s="13"/>
      <c r="H1071" s="55">
        <f t="shared" si="1755"/>
        <v>0</v>
      </c>
      <c r="I1071" s="54">
        <f t="shared" si="1756"/>
        <v>0</v>
      </c>
      <c r="J1071" s="54">
        <f t="shared" si="1757"/>
        <v>0</v>
      </c>
      <c r="K1071" s="54">
        <f t="shared" si="1758"/>
        <v>0</v>
      </c>
      <c r="L1071" s="54">
        <f t="shared" si="1759"/>
        <v>0</v>
      </c>
      <c r="M1071" s="54">
        <f t="shared" si="1760"/>
        <v>0</v>
      </c>
      <c r="N1071" s="54">
        <f t="shared" si="1761"/>
        <v>0</v>
      </c>
      <c r="O1071" s="54">
        <f t="shared" si="1762"/>
        <v>0</v>
      </c>
      <c r="P1071" s="55">
        <v>30</v>
      </c>
      <c r="Q1071" s="54" t="e">
        <f t="shared" si="1763"/>
        <v>#N/A</v>
      </c>
      <c r="R1071" s="12"/>
      <c r="S1071" s="12"/>
      <c r="T1071" s="12"/>
      <c r="U1071" s="54">
        <f t="shared" si="1764"/>
        <v>0</v>
      </c>
      <c r="V1071" s="54">
        <f t="shared" si="1720"/>
        <v>0</v>
      </c>
      <c r="W1071" s="54">
        <f t="shared" si="1787"/>
        <v>0</v>
      </c>
      <c r="X1071" s="54">
        <f t="shared" si="1788"/>
        <v>0</v>
      </c>
      <c r="Y1071" s="54">
        <f t="shared" si="1765"/>
        <v>0</v>
      </c>
      <c r="Z1071" s="54">
        <f t="shared" si="1766"/>
        <v>0</v>
      </c>
      <c r="AA1071" s="54">
        <f t="shared" si="1767"/>
        <v>0</v>
      </c>
      <c r="AB1071" s="54">
        <f t="shared" si="1768"/>
        <v>0</v>
      </c>
      <c r="AC1071" s="55">
        <v>30</v>
      </c>
      <c r="AD1071" s="54" t="e">
        <f t="shared" si="1769"/>
        <v>#N/A</v>
      </c>
      <c r="AE1071" s="12"/>
      <c r="AF1071" s="12"/>
      <c r="AG1071" s="12"/>
      <c r="AH1071" s="54">
        <f t="shared" si="1770"/>
        <v>0</v>
      </c>
      <c r="AI1071" s="54">
        <f t="shared" si="1771"/>
        <v>0</v>
      </c>
      <c r="AJ1071" s="54">
        <f t="shared" si="1772"/>
        <v>0</v>
      </c>
      <c r="AK1071" s="54">
        <f t="shared" si="1773"/>
        <v>0</v>
      </c>
      <c r="AL1071" s="54">
        <f t="shared" si="1774"/>
        <v>0</v>
      </c>
      <c r="AM1071" s="54">
        <f t="shared" si="1775"/>
        <v>0</v>
      </c>
      <c r="AN1071" s="54">
        <f t="shared" si="1776"/>
        <v>0</v>
      </c>
      <c r="AO1071" s="54">
        <f t="shared" si="1777"/>
        <v>0</v>
      </c>
      <c r="AP1071" s="54">
        <f t="shared" si="1778"/>
        <v>0</v>
      </c>
      <c r="AQ1071" s="54" t="e">
        <f t="shared" si="1779"/>
        <v>#DIV/0!</v>
      </c>
      <c r="AR1071" s="58">
        <f t="shared" si="1780"/>
        <v>0</v>
      </c>
      <c r="AS1071" s="1">
        <f t="shared" si="1781"/>
        <v>0</v>
      </c>
      <c r="AT1071" s="1">
        <f t="shared" si="1782"/>
        <v>0</v>
      </c>
      <c r="AU1071" s="1">
        <f t="shared" si="1783"/>
        <v>0</v>
      </c>
      <c r="AV1071" s="1">
        <f t="shared" si="1784"/>
        <v>0</v>
      </c>
      <c r="AW1071" s="1">
        <f t="shared" si="1785"/>
        <v>0</v>
      </c>
      <c r="AX1071" s="1">
        <f t="shared" si="1786"/>
        <v>0</v>
      </c>
      <c r="AY1071" s="1" t="str">
        <f t="shared" si="1789"/>
        <v/>
      </c>
      <c r="AZ1071" s="1" t="b">
        <f t="shared" si="1790"/>
        <v>1</v>
      </c>
      <c r="BA1071" s="1" t="str">
        <f t="shared" si="1791"/>
        <v/>
      </c>
      <c r="BB1071" s="1" t="str">
        <f t="shared" si="1792"/>
        <v/>
      </c>
    </row>
    <row r="1072" spans="1:54" ht="12.75" customHeight="1">
      <c r="A1072" s="178"/>
      <c r="B1072" s="55">
        <v>31</v>
      </c>
      <c r="C1072" s="55">
        <v>13</v>
      </c>
      <c r="D1072" s="54" t="e">
        <f>VLOOKUP((B1072*10)+5,'Llistat de jugadors'!$AA$3:$AQ$322,17,0)</f>
        <v>#N/A</v>
      </c>
      <c r="E1072" s="13"/>
      <c r="F1072" s="13"/>
      <c r="G1072" s="13"/>
      <c r="H1072" s="55">
        <f t="shared" ref="H1072:H1081" si="1793">E1072+F1072+G1072</f>
        <v>0</v>
      </c>
      <c r="I1072" s="54">
        <f t="shared" ref="I1072:I1081" si="1794">COUNTIF(E1072:G1072,10)</f>
        <v>0</v>
      </c>
      <c r="J1072" s="54">
        <f t="shared" ref="J1072:J1081" si="1795">COUNTIF(E1072:G1072,6)</f>
        <v>0</v>
      </c>
      <c r="K1072" s="54">
        <f t="shared" ref="K1072:K1081" si="1796">COUNTIF(E1072:G1072,4)</f>
        <v>0</v>
      </c>
      <c r="L1072" s="54">
        <f t="shared" ref="L1072:L1081" si="1797">COUNTIF(E1072:G1072,3)</f>
        <v>0</v>
      </c>
      <c r="M1072" s="54">
        <f t="shared" ref="M1072:M1081" si="1798">COUNTIF(E1072:G1072,2)</f>
        <v>0</v>
      </c>
      <c r="N1072" s="54">
        <f t="shared" ref="N1072:N1081" si="1799">COUNTIF(E1072:G1072,1)</f>
        <v>0</v>
      </c>
      <c r="O1072" s="54">
        <f t="shared" ref="O1072:O1081" si="1800">COUNTIF(E1072:G1072,0)</f>
        <v>0</v>
      </c>
      <c r="P1072" s="55">
        <v>31</v>
      </c>
      <c r="Q1072" s="54" t="e">
        <f t="shared" ref="Q1072:Q1081" si="1801">D1072</f>
        <v>#N/A</v>
      </c>
      <c r="R1072" s="12"/>
      <c r="S1072" s="12"/>
      <c r="T1072" s="12"/>
      <c r="U1072" s="54">
        <f t="shared" ref="U1072:U1081" si="1802">R1072+S1072+T1072</f>
        <v>0</v>
      </c>
      <c r="V1072" s="54">
        <f t="shared" ref="V1072:V1081" si="1803">COUNTIF(R1072:T1072,10)</f>
        <v>0</v>
      </c>
      <c r="W1072" s="54">
        <f t="shared" ref="W1072:W1081" si="1804">COUNTIF(R1072:T1072,6)</f>
        <v>0</v>
      </c>
      <c r="X1072" s="54">
        <f t="shared" ref="X1072:X1081" si="1805">COUNTIF(R1072:T1072,4)</f>
        <v>0</v>
      </c>
      <c r="Y1072" s="54">
        <f t="shared" ref="Y1072:Y1081" si="1806">COUNTIF(R1072:T1072,3)</f>
        <v>0</v>
      </c>
      <c r="Z1072" s="54">
        <f t="shared" ref="Z1072:Z1081" si="1807">COUNTIF(R1072:T1072,2)</f>
        <v>0</v>
      </c>
      <c r="AA1072" s="54">
        <f t="shared" ref="AA1072:AA1081" si="1808">COUNTIF(R1072:T1072,1)</f>
        <v>0</v>
      </c>
      <c r="AB1072" s="54">
        <f t="shared" ref="AB1072:AB1081" si="1809">COUNTIF(R1072:T1072,0)</f>
        <v>0</v>
      </c>
      <c r="AC1072" s="55">
        <v>31</v>
      </c>
      <c r="AD1072" s="54" t="e">
        <f t="shared" si="1769"/>
        <v>#N/A</v>
      </c>
      <c r="AE1072" s="12"/>
      <c r="AF1072" s="12"/>
      <c r="AG1072" s="12"/>
      <c r="AH1072" s="54">
        <f t="shared" ref="AH1072:AH1081" si="1810">AE1072+AF1072+AG1072</f>
        <v>0</v>
      </c>
      <c r="AI1072" s="54">
        <f t="shared" ref="AI1072:AI1081" si="1811">COUNTIF(AE1072:AG1072,10)</f>
        <v>0</v>
      </c>
      <c r="AJ1072" s="54">
        <f t="shared" ref="AJ1072:AJ1081" si="1812">COUNTIF(AE1072:AG1072,6)</f>
        <v>0</v>
      </c>
      <c r="AK1072" s="54">
        <f t="shared" ref="AK1072:AK1081" si="1813">COUNTIF(AE1072:AG1072,4)</f>
        <v>0</v>
      </c>
      <c r="AL1072" s="54">
        <f t="shared" ref="AL1072:AL1081" si="1814">COUNTIF(AE1072:AG1072,3)</f>
        <v>0</v>
      </c>
      <c r="AM1072" s="54">
        <f t="shared" ref="AM1072:AM1081" si="1815">COUNTIF(AE1072:AG1072,2)</f>
        <v>0</v>
      </c>
      <c r="AN1072" s="54">
        <f t="shared" ref="AN1072:AN1081" si="1816">COUNTIF(AE1072:AG1072,1)</f>
        <v>0</v>
      </c>
      <c r="AO1072" s="54">
        <f t="shared" ref="AO1072:AO1081" si="1817">COUNTIF(AE1072:AG1072,0)</f>
        <v>0</v>
      </c>
      <c r="AP1072" s="54">
        <f t="shared" ref="AP1072:AP1081" si="1818">H1072+U1072+AH1072</f>
        <v>0</v>
      </c>
      <c r="AQ1072" s="54" t="e">
        <f t="shared" ref="AQ1072:AQ1081" si="1819">AVERAGE(E1072:G1072,R1072:T1072,AE1072:AG1072)</f>
        <v>#DIV/0!</v>
      </c>
      <c r="AR1072" s="58">
        <f t="shared" ref="AR1072:AR1081" si="1820">I1072+V1072+AI1072</f>
        <v>0</v>
      </c>
      <c r="AS1072" s="1">
        <f t="shared" ref="AS1072:AS1081" si="1821">J1072+W1072+AJ1072</f>
        <v>0</v>
      </c>
      <c r="AT1072" s="1">
        <f t="shared" ref="AT1072:AT1081" si="1822">K1072+X1072+AK1072</f>
        <v>0</v>
      </c>
      <c r="AU1072" s="1">
        <f t="shared" ref="AU1072:AU1081" si="1823">L1072+Y1072+AL1072</f>
        <v>0</v>
      </c>
      <c r="AV1072" s="1">
        <f t="shared" ref="AV1072:AV1081" si="1824">M1072+Z1072+AM1072</f>
        <v>0</v>
      </c>
      <c r="AW1072" s="1">
        <f t="shared" ref="AW1072:AW1081" si="1825">N1072+AA1072+AN1072</f>
        <v>0</v>
      </c>
      <c r="AX1072" s="1">
        <f t="shared" ref="AX1072:AX1081" si="1826">O1072+AB1072+AO1072</f>
        <v>0</v>
      </c>
      <c r="AY1072" s="1" t="str">
        <f t="shared" si="1789"/>
        <v/>
      </c>
      <c r="AZ1072" s="1" t="b">
        <f t="shared" si="1790"/>
        <v>1</v>
      </c>
      <c r="BA1072" s="1" t="str">
        <f t="shared" si="1791"/>
        <v/>
      </c>
      <c r="BB1072" s="1" t="str">
        <f t="shared" si="1792"/>
        <v/>
      </c>
    </row>
    <row r="1073" spans="1:54" ht="12.75" customHeight="1">
      <c r="A1073" s="178"/>
      <c r="B1073" s="55">
        <v>32</v>
      </c>
      <c r="C1073" s="55">
        <v>14</v>
      </c>
      <c r="D1073" s="54" t="e">
        <f>VLOOKUP((B1073*10)+5,'Llistat de jugadors'!$AA$3:$AQ$322,17,0)</f>
        <v>#N/A</v>
      </c>
      <c r="E1073" s="13"/>
      <c r="F1073" s="13"/>
      <c r="G1073" s="13"/>
      <c r="H1073" s="55">
        <f t="shared" si="1793"/>
        <v>0</v>
      </c>
      <c r="I1073" s="54">
        <f t="shared" si="1794"/>
        <v>0</v>
      </c>
      <c r="J1073" s="54">
        <f t="shared" si="1795"/>
        <v>0</v>
      </c>
      <c r="K1073" s="54">
        <f t="shared" si="1796"/>
        <v>0</v>
      </c>
      <c r="L1073" s="54">
        <f t="shared" si="1797"/>
        <v>0</v>
      </c>
      <c r="M1073" s="54">
        <f t="shared" si="1798"/>
        <v>0</v>
      </c>
      <c r="N1073" s="54">
        <f t="shared" si="1799"/>
        <v>0</v>
      </c>
      <c r="O1073" s="54">
        <f t="shared" si="1800"/>
        <v>0</v>
      </c>
      <c r="P1073" s="55">
        <v>32</v>
      </c>
      <c r="Q1073" s="54" t="e">
        <f t="shared" si="1801"/>
        <v>#N/A</v>
      </c>
      <c r="R1073" s="12"/>
      <c r="S1073" s="12"/>
      <c r="T1073" s="12"/>
      <c r="U1073" s="54">
        <f t="shared" si="1802"/>
        <v>0</v>
      </c>
      <c r="V1073" s="54">
        <f t="shared" si="1803"/>
        <v>0</v>
      </c>
      <c r="W1073" s="54">
        <f t="shared" si="1804"/>
        <v>0</v>
      </c>
      <c r="X1073" s="54">
        <f t="shared" si="1805"/>
        <v>0</v>
      </c>
      <c r="Y1073" s="54">
        <f t="shared" si="1806"/>
        <v>0</v>
      </c>
      <c r="Z1073" s="54">
        <f t="shared" si="1807"/>
        <v>0</v>
      </c>
      <c r="AA1073" s="54">
        <f t="shared" si="1808"/>
        <v>0</v>
      </c>
      <c r="AB1073" s="54">
        <f t="shared" si="1809"/>
        <v>0</v>
      </c>
      <c r="AC1073" s="55">
        <v>32</v>
      </c>
      <c r="AD1073" s="54" t="e">
        <f t="shared" si="1769"/>
        <v>#N/A</v>
      </c>
      <c r="AE1073" s="12"/>
      <c r="AF1073" s="12"/>
      <c r="AG1073" s="12"/>
      <c r="AH1073" s="54">
        <f t="shared" si="1810"/>
        <v>0</v>
      </c>
      <c r="AI1073" s="54">
        <f t="shared" si="1811"/>
        <v>0</v>
      </c>
      <c r="AJ1073" s="54">
        <f t="shared" si="1812"/>
        <v>0</v>
      </c>
      <c r="AK1073" s="54">
        <f t="shared" si="1813"/>
        <v>0</v>
      </c>
      <c r="AL1073" s="54">
        <f t="shared" si="1814"/>
        <v>0</v>
      </c>
      <c r="AM1073" s="54">
        <f t="shared" si="1815"/>
        <v>0</v>
      </c>
      <c r="AN1073" s="54">
        <f t="shared" si="1816"/>
        <v>0</v>
      </c>
      <c r="AO1073" s="54">
        <f t="shared" si="1817"/>
        <v>0</v>
      </c>
      <c r="AP1073" s="54">
        <f t="shared" si="1818"/>
        <v>0</v>
      </c>
      <c r="AQ1073" s="54" t="e">
        <f t="shared" si="1819"/>
        <v>#DIV/0!</v>
      </c>
      <c r="AR1073" s="58">
        <f t="shared" si="1820"/>
        <v>0</v>
      </c>
      <c r="AS1073" s="1">
        <f t="shared" si="1821"/>
        <v>0</v>
      </c>
      <c r="AT1073" s="1">
        <f t="shared" si="1822"/>
        <v>0</v>
      </c>
      <c r="AU1073" s="1">
        <f t="shared" si="1823"/>
        <v>0</v>
      </c>
      <c r="AV1073" s="1">
        <f t="shared" si="1824"/>
        <v>0</v>
      </c>
      <c r="AW1073" s="1">
        <f t="shared" si="1825"/>
        <v>0</v>
      </c>
      <c r="AX1073" s="1">
        <f t="shared" si="1826"/>
        <v>0</v>
      </c>
      <c r="AY1073" s="1" t="str">
        <f t="shared" si="1789"/>
        <v/>
      </c>
      <c r="AZ1073" s="1" t="b">
        <f t="shared" si="1790"/>
        <v>1</v>
      </c>
      <c r="BA1073" s="1" t="str">
        <f t="shared" si="1791"/>
        <v/>
      </c>
      <c r="BB1073" s="1" t="str">
        <f t="shared" si="1792"/>
        <v/>
      </c>
    </row>
    <row r="1074" spans="1:54" ht="12.75" customHeight="1">
      <c r="A1074" s="178"/>
      <c r="B1074" s="55">
        <v>33</v>
      </c>
      <c r="C1074" s="55">
        <v>15</v>
      </c>
      <c r="D1074" s="54" t="e">
        <f>VLOOKUP((B1074*10)+5,'Llistat de jugadors'!$AA$3:$AQ$322,17,0)</f>
        <v>#N/A</v>
      </c>
      <c r="E1074" s="13"/>
      <c r="F1074" s="13"/>
      <c r="G1074" s="13"/>
      <c r="H1074" s="55">
        <f t="shared" si="1793"/>
        <v>0</v>
      </c>
      <c r="I1074" s="54">
        <f t="shared" si="1794"/>
        <v>0</v>
      </c>
      <c r="J1074" s="54">
        <f t="shared" si="1795"/>
        <v>0</v>
      </c>
      <c r="K1074" s="54">
        <f t="shared" si="1796"/>
        <v>0</v>
      </c>
      <c r="L1074" s="54">
        <f t="shared" si="1797"/>
        <v>0</v>
      </c>
      <c r="M1074" s="54">
        <f t="shared" si="1798"/>
        <v>0</v>
      </c>
      <c r="N1074" s="54">
        <f t="shared" si="1799"/>
        <v>0</v>
      </c>
      <c r="O1074" s="54">
        <f t="shared" si="1800"/>
        <v>0</v>
      </c>
      <c r="P1074" s="55">
        <v>33</v>
      </c>
      <c r="Q1074" s="54" t="e">
        <f t="shared" si="1801"/>
        <v>#N/A</v>
      </c>
      <c r="R1074" s="12"/>
      <c r="S1074" s="12"/>
      <c r="T1074" s="12"/>
      <c r="U1074" s="54">
        <f t="shared" si="1802"/>
        <v>0</v>
      </c>
      <c r="V1074" s="54">
        <f t="shared" si="1803"/>
        <v>0</v>
      </c>
      <c r="W1074" s="54">
        <f t="shared" si="1804"/>
        <v>0</v>
      </c>
      <c r="X1074" s="54">
        <f t="shared" si="1805"/>
        <v>0</v>
      </c>
      <c r="Y1074" s="54">
        <f t="shared" si="1806"/>
        <v>0</v>
      </c>
      <c r="Z1074" s="54">
        <f t="shared" si="1807"/>
        <v>0</v>
      </c>
      <c r="AA1074" s="54">
        <f t="shared" si="1808"/>
        <v>0</v>
      </c>
      <c r="AB1074" s="54">
        <f t="shared" si="1809"/>
        <v>0</v>
      </c>
      <c r="AC1074" s="55">
        <v>33</v>
      </c>
      <c r="AD1074" s="54" t="e">
        <f t="shared" si="1769"/>
        <v>#N/A</v>
      </c>
      <c r="AE1074" s="12"/>
      <c r="AF1074" s="12"/>
      <c r="AG1074" s="12"/>
      <c r="AH1074" s="54">
        <f t="shared" si="1810"/>
        <v>0</v>
      </c>
      <c r="AI1074" s="54">
        <f t="shared" si="1811"/>
        <v>0</v>
      </c>
      <c r="AJ1074" s="54">
        <f t="shared" si="1812"/>
        <v>0</v>
      </c>
      <c r="AK1074" s="54">
        <f t="shared" si="1813"/>
        <v>0</v>
      </c>
      <c r="AL1074" s="54">
        <f t="shared" si="1814"/>
        <v>0</v>
      </c>
      <c r="AM1074" s="54">
        <f t="shared" si="1815"/>
        <v>0</v>
      </c>
      <c r="AN1074" s="54">
        <f t="shared" si="1816"/>
        <v>0</v>
      </c>
      <c r="AO1074" s="54">
        <f t="shared" si="1817"/>
        <v>0</v>
      </c>
      <c r="AP1074" s="54">
        <f t="shared" si="1818"/>
        <v>0</v>
      </c>
      <c r="AQ1074" s="54" t="e">
        <f t="shared" si="1819"/>
        <v>#DIV/0!</v>
      </c>
      <c r="AR1074" s="58">
        <f t="shared" si="1820"/>
        <v>0</v>
      </c>
      <c r="AS1074" s="1">
        <f t="shared" si="1821"/>
        <v>0</v>
      </c>
      <c r="AT1074" s="1">
        <f t="shared" si="1822"/>
        <v>0</v>
      </c>
      <c r="AU1074" s="1">
        <f t="shared" si="1823"/>
        <v>0</v>
      </c>
      <c r="AV1074" s="1">
        <f t="shared" si="1824"/>
        <v>0</v>
      </c>
      <c r="AW1074" s="1">
        <f t="shared" si="1825"/>
        <v>0</v>
      </c>
      <c r="AX1074" s="1">
        <f t="shared" si="1826"/>
        <v>0</v>
      </c>
      <c r="AY1074" s="1" t="str">
        <f t="shared" si="1789"/>
        <v/>
      </c>
      <c r="AZ1074" s="1" t="b">
        <f t="shared" si="1790"/>
        <v>1</v>
      </c>
      <c r="BA1074" s="1" t="str">
        <f t="shared" si="1791"/>
        <v/>
      </c>
      <c r="BB1074" s="1" t="str">
        <f t="shared" si="1792"/>
        <v/>
      </c>
    </row>
    <row r="1075" spans="1:54" ht="12.75" customHeight="1">
      <c r="A1075" s="178"/>
      <c r="B1075" s="55">
        <v>34</v>
      </c>
      <c r="C1075" s="55">
        <v>16</v>
      </c>
      <c r="D1075" s="54" t="e">
        <f>VLOOKUP((B1075*10)+5,'Llistat de jugadors'!$AA$3:$AQ$322,17,0)</f>
        <v>#N/A</v>
      </c>
      <c r="E1075" s="13"/>
      <c r="F1075" s="13"/>
      <c r="G1075" s="13"/>
      <c r="H1075" s="55">
        <f t="shared" si="1793"/>
        <v>0</v>
      </c>
      <c r="I1075" s="54">
        <f t="shared" si="1794"/>
        <v>0</v>
      </c>
      <c r="J1075" s="54">
        <f t="shared" si="1795"/>
        <v>0</v>
      </c>
      <c r="K1075" s="54">
        <f t="shared" si="1796"/>
        <v>0</v>
      </c>
      <c r="L1075" s="54">
        <f t="shared" si="1797"/>
        <v>0</v>
      </c>
      <c r="M1075" s="54">
        <f t="shared" si="1798"/>
        <v>0</v>
      </c>
      <c r="N1075" s="54">
        <f t="shared" si="1799"/>
        <v>0</v>
      </c>
      <c r="O1075" s="54">
        <f t="shared" si="1800"/>
        <v>0</v>
      </c>
      <c r="P1075" s="55">
        <v>34</v>
      </c>
      <c r="Q1075" s="54" t="e">
        <f t="shared" si="1801"/>
        <v>#N/A</v>
      </c>
      <c r="R1075" s="12"/>
      <c r="S1075" s="12"/>
      <c r="T1075" s="12"/>
      <c r="U1075" s="54">
        <f t="shared" si="1802"/>
        <v>0</v>
      </c>
      <c r="V1075" s="54">
        <f t="shared" si="1803"/>
        <v>0</v>
      </c>
      <c r="W1075" s="54">
        <f t="shared" si="1804"/>
        <v>0</v>
      </c>
      <c r="X1075" s="54">
        <f t="shared" si="1805"/>
        <v>0</v>
      </c>
      <c r="Y1075" s="54">
        <f t="shared" si="1806"/>
        <v>0</v>
      </c>
      <c r="Z1075" s="54">
        <f t="shared" si="1807"/>
        <v>0</v>
      </c>
      <c r="AA1075" s="54">
        <f t="shared" si="1808"/>
        <v>0</v>
      </c>
      <c r="AB1075" s="54">
        <f t="shared" si="1809"/>
        <v>0</v>
      </c>
      <c r="AC1075" s="55">
        <v>34</v>
      </c>
      <c r="AD1075" s="54" t="e">
        <f t="shared" si="1769"/>
        <v>#N/A</v>
      </c>
      <c r="AE1075" s="12"/>
      <c r="AF1075" s="12"/>
      <c r="AG1075" s="12"/>
      <c r="AH1075" s="54">
        <f t="shared" si="1810"/>
        <v>0</v>
      </c>
      <c r="AI1075" s="54">
        <f t="shared" si="1811"/>
        <v>0</v>
      </c>
      <c r="AJ1075" s="54">
        <f t="shared" si="1812"/>
        <v>0</v>
      </c>
      <c r="AK1075" s="54">
        <f t="shared" si="1813"/>
        <v>0</v>
      </c>
      <c r="AL1075" s="54">
        <f t="shared" si="1814"/>
        <v>0</v>
      </c>
      <c r="AM1075" s="54">
        <f t="shared" si="1815"/>
        <v>0</v>
      </c>
      <c r="AN1075" s="54">
        <f t="shared" si="1816"/>
        <v>0</v>
      </c>
      <c r="AO1075" s="54">
        <f t="shared" si="1817"/>
        <v>0</v>
      </c>
      <c r="AP1075" s="54">
        <f t="shared" si="1818"/>
        <v>0</v>
      </c>
      <c r="AQ1075" s="54" t="e">
        <f t="shared" si="1819"/>
        <v>#DIV/0!</v>
      </c>
      <c r="AR1075" s="58">
        <f t="shared" si="1820"/>
        <v>0</v>
      </c>
      <c r="AS1075" s="1">
        <f t="shared" si="1821"/>
        <v>0</v>
      </c>
      <c r="AT1075" s="1">
        <f t="shared" si="1822"/>
        <v>0</v>
      </c>
      <c r="AU1075" s="1">
        <f t="shared" si="1823"/>
        <v>0</v>
      </c>
      <c r="AV1075" s="1">
        <f t="shared" si="1824"/>
        <v>0</v>
      </c>
      <c r="AW1075" s="1">
        <f t="shared" si="1825"/>
        <v>0</v>
      </c>
      <c r="AX1075" s="1">
        <f t="shared" si="1826"/>
        <v>0</v>
      </c>
      <c r="AY1075" s="1" t="str">
        <f t="shared" si="1789"/>
        <v/>
      </c>
      <c r="AZ1075" s="1" t="b">
        <f t="shared" si="1790"/>
        <v>1</v>
      </c>
      <c r="BA1075" s="1" t="str">
        <f t="shared" si="1791"/>
        <v/>
      </c>
      <c r="BB1075" s="1" t="str">
        <f t="shared" si="1792"/>
        <v/>
      </c>
    </row>
    <row r="1076" spans="1:54" ht="12.75" customHeight="1">
      <c r="A1076" s="178"/>
      <c r="B1076" s="55">
        <v>35</v>
      </c>
      <c r="C1076" s="55">
        <v>17</v>
      </c>
      <c r="D1076" s="54" t="e">
        <f>VLOOKUP((B1076*10)+5,'Llistat de jugadors'!$AA$3:$AQ$322,17,0)</f>
        <v>#N/A</v>
      </c>
      <c r="E1076" s="13"/>
      <c r="F1076" s="13"/>
      <c r="G1076" s="13"/>
      <c r="H1076" s="55">
        <f t="shared" si="1793"/>
        <v>0</v>
      </c>
      <c r="I1076" s="54">
        <f t="shared" si="1794"/>
        <v>0</v>
      </c>
      <c r="J1076" s="54">
        <f t="shared" si="1795"/>
        <v>0</v>
      </c>
      <c r="K1076" s="54">
        <f t="shared" si="1796"/>
        <v>0</v>
      </c>
      <c r="L1076" s="54">
        <f t="shared" si="1797"/>
        <v>0</v>
      </c>
      <c r="M1076" s="54">
        <f t="shared" si="1798"/>
        <v>0</v>
      </c>
      <c r="N1076" s="54">
        <f t="shared" si="1799"/>
        <v>0</v>
      </c>
      <c r="O1076" s="54">
        <f t="shared" si="1800"/>
        <v>0</v>
      </c>
      <c r="P1076" s="55">
        <v>35</v>
      </c>
      <c r="Q1076" s="54" t="e">
        <f t="shared" si="1801"/>
        <v>#N/A</v>
      </c>
      <c r="R1076" s="12"/>
      <c r="S1076" s="12"/>
      <c r="T1076" s="12"/>
      <c r="U1076" s="54">
        <f t="shared" si="1802"/>
        <v>0</v>
      </c>
      <c r="V1076" s="54">
        <f t="shared" si="1803"/>
        <v>0</v>
      </c>
      <c r="W1076" s="54">
        <f t="shared" si="1804"/>
        <v>0</v>
      </c>
      <c r="X1076" s="54">
        <f t="shared" si="1805"/>
        <v>0</v>
      </c>
      <c r="Y1076" s="54">
        <f t="shared" si="1806"/>
        <v>0</v>
      </c>
      <c r="Z1076" s="54">
        <f t="shared" si="1807"/>
        <v>0</v>
      </c>
      <c r="AA1076" s="54">
        <f t="shared" si="1808"/>
        <v>0</v>
      </c>
      <c r="AB1076" s="54">
        <f t="shared" si="1809"/>
        <v>0</v>
      </c>
      <c r="AC1076" s="55">
        <v>35</v>
      </c>
      <c r="AD1076" s="54" t="e">
        <f t="shared" si="1769"/>
        <v>#N/A</v>
      </c>
      <c r="AE1076" s="12"/>
      <c r="AF1076" s="12"/>
      <c r="AG1076" s="12"/>
      <c r="AH1076" s="54">
        <f t="shared" si="1810"/>
        <v>0</v>
      </c>
      <c r="AI1076" s="54">
        <f t="shared" si="1811"/>
        <v>0</v>
      </c>
      <c r="AJ1076" s="54">
        <f t="shared" si="1812"/>
        <v>0</v>
      </c>
      <c r="AK1076" s="54">
        <f t="shared" si="1813"/>
        <v>0</v>
      </c>
      <c r="AL1076" s="54">
        <f t="shared" si="1814"/>
        <v>0</v>
      </c>
      <c r="AM1076" s="54">
        <f t="shared" si="1815"/>
        <v>0</v>
      </c>
      <c r="AN1076" s="54">
        <f t="shared" si="1816"/>
        <v>0</v>
      </c>
      <c r="AO1076" s="54">
        <f t="shared" si="1817"/>
        <v>0</v>
      </c>
      <c r="AP1076" s="54">
        <f t="shared" si="1818"/>
        <v>0</v>
      </c>
      <c r="AQ1076" s="54" t="e">
        <f t="shared" si="1819"/>
        <v>#DIV/0!</v>
      </c>
      <c r="AR1076" s="58">
        <f t="shared" si="1820"/>
        <v>0</v>
      </c>
      <c r="AS1076" s="1">
        <f t="shared" si="1821"/>
        <v>0</v>
      </c>
      <c r="AT1076" s="1">
        <f t="shared" si="1822"/>
        <v>0</v>
      </c>
      <c r="AU1076" s="1">
        <f t="shared" si="1823"/>
        <v>0</v>
      </c>
      <c r="AV1076" s="1">
        <f t="shared" si="1824"/>
        <v>0</v>
      </c>
      <c r="AW1076" s="1">
        <f t="shared" si="1825"/>
        <v>0</v>
      </c>
      <c r="AX1076" s="1">
        <f t="shared" si="1826"/>
        <v>0</v>
      </c>
      <c r="AY1076" s="1" t="str">
        <f t="shared" si="1789"/>
        <v/>
      </c>
      <c r="AZ1076" s="1" t="b">
        <f t="shared" si="1790"/>
        <v>1</v>
      </c>
      <c r="BA1076" s="1" t="str">
        <f t="shared" si="1791"/>
        <v/>
      </c>
      <c r="BB1076" s="1" t="str">
        <f t="shared" si="1792"/>
        <v/>
      </c>
    </row>
    <row r="1077" spans="1:54" ht="12.75" customHeight="1">
      <c r="A1077" s="178"/>
      <c r="B1077" s="55">
        <v>36</v>
      </c>
      <c r="C1077" s="55">
        <v>18</v>
      </c>
      <c r="D1077" s="54" t="e">
        <f>VLOOKUP((B1077*10)+5,'Llistat de jugadors'!$AA$3:$AQ$322,17,0)</f>
        <v>#N/A</v>
      </c>
      <c r="E1077" s="13"/>
      <c r="F1077" s="13"/>
      <c r="G1077" s="13"/>
      <c r="H1077" s="55">
        <f t="shared" si="1793"/>
        <v>0</v>
      </c>
      <c r="I1077" s="54">
        <f t="shared" si="1794"/>
        <v>0</v>
      </c>
      <c r="J1077" s="54">
        <f t="shared" si="1795"/>
        <v>0</v>
      </c>
      <c r="K1077" s="54">
        <f t="shared" si="1796"/>
        <v>0</v>
      </c>
      <c r="L1077" s="54">
        <f t="shared" si="1797"/>
        <v>0</v>
      </c>
      <c r="M1077" s="54">
        <f t="shared" si="1798"/>
        <v>0</v>
      </c>
      <c r="N1077" s="54">
        <f t="shared" si="1799"/>
        <v>0</v>
      </c>
      <c r="O1077" s="54">
        <f t="shared" si="1800"/>
        <v>0</v>
      </c>
      <c r="P1077" s="55">
        <v>36</v>
      </c>
      <c r="Q1077" s="54" t="e">
        <f t="shared" si="1801"/>
        <v>#N/A</v>
      </c>
      <c r="R1077" s="12"/>
      <c r="S1077" s="12"/>
      <c r="T1077" s="12"/>
      <c r="U1077" s="54">
        <f t="shared" si="1802"/>
        <v>0</v>
      </c>
      <c r="V1077" s="54">
        <f t="shared" si="1803"/>
        <v>0</v>
      </c>
      <c r="W1077" s="54">
        <f t="shared" si="1804"/>
        <v>0</v>
      </c>
      <c r="X1077" s="54">
        <f t="shared" si="1805"/>
        <v>0</v>
      </c>
      <c r="Y1077" s="54">
        <f t="shared" si="1806"/>
        <v>0</v>
      </c>
      <c r="Z1077" s="54">
        <f t="shared" si="1807"/>
        <v>0</v>
      </c>
      <c r="AA1077" s="54">
        <f t="shared" si="1808"/>
        <v>0</v>
      </c>
      <c r="AB1077" s="54">
        <f t="shared" si="1809"/>
        <v>0</v>
      </c>
      <c r="AC1077" s="55">
        <v>36</v>
      </c>
      <c r="AD1077" s="54" t="e">
        <f t="shared" si="1769"/>
        <v>#N/A</v>
      </c>
      <c r="AE1077" s="12"/>
      <c r="AF1077" s="12"/>
      <c r="AG1077" s="12"/>
      <c r="AH1077" s="54">
        <f t="shared" si="1810"/>
        <v>0</v>
      </c>
      <c r="AI1077" s="54">
        <f t="shared" si="1811"/>
        <v>0</v>
      </c>
      <c r="AJ1077" s="54">
        <f t="shared" si="1812"/>
        <v>0</v>
      </c>
      <c r="AK1077" s="54">
        <f t="shared" si="1813"/>
        <v>0</v>
      </c>
      <c r="AL1077" s="54">
        <f t="shared" si="1814"/>
        <v>0</v>
      </c>
      <c r="AM1077" s="54">
        <f t="shared" si="1815"/>
        <v>0</v>
      </c>
      <c r="AN1077" s="54">
        <f t="shared" si="1816"/>
        <v>0</v>
      </c>
      <c r="AO1077" s="54">
        <f t="shared" si="1817"/>
        <v>0</v>
      </c>
      <c r="AP1077" s="54">
        <f t="shared" si="1818"/>
        <v>0</v>
      </c>
      <c r="AQ1077" s="54" t="e">
        <f t="shared" si="1819"/>
        <v>#DIV/0!</v>
      </c>
      <c r="AR1077" s="58">
        <f t="shared" si="1820"/>
        <v>0</v>
      </c>
      <c r="AS1077" s="1">
        <f t="shared" si="1821"/>
        <v>0</v>
      </c>
      <c r="AT1077" s="1">
        <f t="shared" si="1822"/>
        <v>0</v>
      </c>
      <c r="AU1077" s="1">
        <f t="shared" si="1823"/>
        <v>0</v>
      </c>
      <c r="AV1077" s="1">
        <f t="shared" si="1824"/>
        <v>0</v>
      </c>
      <c r="AW1077" s="1">
        <f t="shared" si="1825"/>
        <v>0</v>
      </c>
      <c r="AX1077" s="1">
        <f t="shared" si="1826"/>
        <v>0</v>
      </c>
      <c r="AY1077" s="1" t="str">
        <f t="shared" si="1789"/>
        <v/>
      </c>
      <c r="AZ1077" s="1" t="b">
        <f t="shared" si="1790"/>
        <v>1</v>
      </c>
      <c r="BA1077" s="1" t="str">
        <f t="shared" si="1791"/>
        <v/>
      </c>
      <c r="BB1077" s="1" t="str">
        <f t="shared" si="1792"/>
        <v/>
      </c>
    </row>
    <row r="1078" spans="1:54" ht="12.75" customHeight="1">
      <c r="A1078" s="178"/>
      <c r="B1078" s="55">
        <v>37</v>
      </c>
      <c r="C1078" s="55"/>
      <c r="D1078" s="54" t="e">
        <f>VLOOKUP((B1078*10)+5,'Llistat de jugadors'!$AA$3:$AQ$322,17,0)</f>
        <v>#N/A</v>
      </c>
      <c r="E1078" s="13"/>
      <c r="F1078" s="13"/>
      <c r="G1078" s="13"/>
      <c r="H1078" s="55">
        <f t="shared" si="1793"/>
        <v>0</v>
      </c>
      <c r="I1078" s="54">
        <f t="shared" si="1794"/>
        <v>0</v>
      </c>
      <c r="J1078" s="54">
        <f t="shared" si="1795"/>
        <v>0</v>
      </c>
      <c r="K1078" s="54">
        <f t="shared" si="1796"/>
        <v>0</v>
      </c>
      <c r="L1078" s="54">
        <f t="shared" si="1797"/>
        <v>0</v>
      </c>
      <c r="M1078" s="54">
        <f t="shared" si="1798"/>
        <v>0</v>
      </c>
      <c r="N1078" s="54">
        <f t="shared" si="1799"/>
        <v>0</v>
      </c>
      <c r="O1078" s="54">
        <f t="shared" si="1800"/>
        <v>0</v>
      </c>
      <c r="P1078" s="55">
        <v>37</v>
      </c>
      <c r="Q1078" s="54" t="e">
        <f t="shared" si="1801"/>
        <v>#N/A</v>
      </c>
      <c r="R1078" s="12"/>
      <c r="S1078" s="12"/>
      <c r="T1078" s="12"/>
      <c r="U1078" s="54">
        <f t="shared" si="1802"/>
        <v>0</v>
      </c>
      <c r="V1078" s="54">
        <f t="shared" si="1803"/>
        <v>0</v>
      </c>
      <c r="W1078" s="54">
        <f t="shared" si="1804"/>
        <v>0</v>
      </c>
      <c r="X1078" s="54">
        <f t="shared" si="1805"/>
        <v>0</v>
      </c>
      <c r="Y1078" s="54">
        <f t="shared" si="1806"/>
        <v>0</v>
      </c>
      <c r="Z1078" s="54">
        <f t="shared" si="1807"/>
        <v>0</v>
      </c>
      <c r="AA1078" s="54">
        <f t="shared" si="1808"/>
        <v>0</v>
      </c>
      <c r="AB1078" s="54">
        <f t="shared" si="1809"/>
        <v>0</v>
      </c>
      <c r="AC1078" s="55">
        <v>37</v>
      </c>
      <c r="AD1078" s="54" t="e">
        <f t="shared" si="1769"/>
        <v>#N/A</v>
      </c>
      <c r="AE1078" s="12"/>
      <c r="AF1078" s="12"/>
      <c r="AG1078" s="12"/>
      <c r="AH1078" s="54">
        <f t="shared" si="1810"/>
        <v>0</v>
      </c>
      <c r="AI1078" s="54">
        <f t="shared" si="1811"/>
        <v>0</v>
      </c>
      <c r="AJ1078" s="54">
        <f t="shared" si="1812"/>
        <v>0</v>
      </c>
      <c r="AK1078" s="54">
        <f t="shared" si="1813"/>
        <v>0</v>
      </c>
      <c r="AL1078" s="54">
        <f t="shared" si="1814"/>
        <v>0</v>
      </c>
      <c r="AM1078" s="54">
        <f t="shared" si="1815"/>
        <v>0</v>
      </c>
      <c r="AN1078" s="54">
        <f t="shared" si="1816"/>
        <v>0</v>
      </c>
      <c r="AO1078" s="54">
        <f t="shared" si="1817"/>
        <v>0</v>
      </c>
      <c r="AP1078" s="54">
        <f t="shared" si="1818"/>
        <v>0</v>
      </c>
      <c r="AQ1078" s="54" t="e">
        <f t="shared" si="1819"/>
        <v>#DIV/0!</v>
      </c>
      <c r="AR1078" s="58">
        <f t="shared" si="1820"/>
        <v>0</v>
      </c>
      <c r="AS1078" s="1">
        <f t="shared" si="1821"/>
        <v>0</v>
      </c>
      <c r="AT1078" s="1">
        <f t="shared" si="1822"/>
        <v>0</v>
      </c>
      <c r="AU1078" s="1">
        <f t="shared" si="1823"/>
        <v>0</v>
      </c>
      <c r="AV1078" s="1">
        <f t="shared" si="1824"/>
        <v>0</v>
      </c>
      <c r="AW1078" s="1">
        <f t="shared" si="1825"/>
        <v>0</v>
      </c>
      <c r="AX1078" s="1">
        <f t="shared" si="1826"/>
        <v>0</v>
      </c>
      <c r="AY1078" s="1" t="str">
        <f t="shared" si="1789"/>
        <v/>
      </c>
      <c r="AZ1078" s="1" t="b">
        <f t="shared" si="1790"/>
        <v>1</v>
      </c>
      <c r="BA1078" s="1" t="str">
        <f t="shared" si="1791"/>
        <v/>
      </c>
      <c r="BB1078" s="1" t="str">
        <f t="shared" si="1792"/>
        <v/>
      </c>
    </row>
    <row r="1079" spans="1:54" ht="12.75" customHeight="1">
      <c r="A1079" s="178"/>
      <c r="B1079" s="55">
        <v>38</v>
      </c>
      <c r="C1079" s="55"/>
      <c r="D1079" s="54" t="e">
        <f>VLOOKUP((B1079*10)+5,'Llistat de jugadors'!$AA$3:$AQ$322,17,0)</f>
        <v>#N/A</v>
      </c>
      <c r="E1079" s="13"/>
      <c r="F1079" s="13"/>
      <c r="G1079" s="13"/>
      <c r="H1079" s="55">
        <f t="shared" si="1793"/>
        <v>0</v>
      </c>
      <c r="I1079" s="54">
        <f t="shared" si="1794"/>
        <v>0</v>
      </c>
      <c r="J1079" s="54">
        <f t="shared" si="1795"/>
        <v>0</v>
      </c>
      <c r="K1079" s="54">
        <f t="shared" si="1796"/>
        <v>0</v>
      </c>
      <c r="L1079" s="54">
        <f t="shared" si="1797"/>
        <v>0</v>
      </c>
      <c r="M1079" s="54">
        <f t="shared" si="1798"/>
        <v>0</v>
      </c>
      <c r="N1079" s="54">
        <f t="shared" si="1799"/>
        <v>0</v>
      </c>
      <c r="O1079" s="54">
        <f t="shared" si="1800"/>
        <v>0</v>
      </c>
      <c r="P1079" s="55">
        <v>38</v>
      </c>
      <c r="Q1079" s="54" t="e">
        <f t="shared" si="1801"/>
        <v>#N/A</v>
      </c>
      <c r="R1079" s="12"/>
      <c r="S1079" s="12"/>
      <c r="T1079" s="12"/>
      <c r="U1079" s="54">
        <f t="shared" si="1802"/>
        <v>0</v>
      </c>
      <c r="V1079" s="54">
        <f t="shared" si="1803"/>
        <v>0</v>
      </c>
      <c r="W1079" s="54">
        <f t="shared" si="1804"/>
        <v>0</v>
      </c>
      <c r="X1079" s="54">
        <f t="shared" si="1805"/>
        <v>0</v>
      </c>
      <c r="Y1079" s="54">
        <f t="shared" si="1806"/>
        <v>0</v>
      </c>
      <c r="Z1079" s="54">
        <f t="shared" si="1807"/>
        <v>0</v>
      </c>
      <c r="AA1079" s="54">
        <f t="shared" si="1808"/>
        <v>0</v>
      </c>
      <c r="AB1079" s="54">
        <f t="shared" si="1809"/>
        <v>0</v>
      </c>
      <c r="AC1079" s="55">
        <v>38</v>
      </c>
      <c r="AD1079" s="54" t="e">
        <f t="shared" si="1769"/>
        <v>#N/A</v>
      </c>
      <c r="AE1079" s="12"/>
      <c r="AF1079" s="12"/>
      <c r="AG1079" s="12"/>
      <c r="AH1079" s="54">
        <f t="shared" si="1810"/>
        <v>0</v>
      </c>
      <c r="AI1079" s="54">
        <f t="shared" si="1811"/>
        <v>0</v>
      </c>
      <c r="AJ1079" s="54">
        <f t="shared" si="1812"/>
        <v>0</v>
      </c>
      <c r="AK1079" s="54">
        <f t="shared" si="1813"/>
        <v>0</v>
      </c>
      <c r="AL1079" s="54">
        <f t="shared" si="1814"/>
        <v>0</v>
      </c>
      <c r="AM1079" s="54">
        <f t="shared" si="1815"/>
        <v>0</v>
      </c>
      <c r="AN1079" s="54">
        <f t="shared" si="1816"/>
        <v>0</v>
      </c>
      <c r="AO1079" s="54">
        <f t="shared" si="1817"/>
        <v>0</v>
      </c>
      <c r="AP1079" s="54">
        <f t="shared" si="1818"/>
        <v>0</v>
      </c>
      <c r="AQ1079" s="54" t="e">
        <f t="shared" si="1819"/>
        <v>#DIV/0!</v>
      </c>
      <c r="AR1079" s="58">
        <f t="shared" si="1820"/>
        <v>0</v>
      </c>
      <c r="AS1079" s="1">
        <f t="shared" si="1821"/>
        <v>0</v>
      </c>
      <c r="AT1079" s="1">
        <f t="shared" si="1822"/>
        <v>0</v>
      </c>
      <c r="AU1079" s="1">
        <f t="shared" si="1823"/>
        <v>0</v>
      </c>
      <c r="AV1079" s="1">
        <f t="shared" si="1824"/>
        <v>0</v>
      </c>
      <c r="AW1079" s="1">
        <f t="shared" si="1825"/>
        <v>0</v>
      </c>
      <c r="AX1079" s="1">
        <f t="shared" si="1826"/>
        <v>0</v>
      </c>
      <c r="AY1079" s="1" t="str">
        <f t="shared" si="1789"/>
        <v/>
      </c>
      <c r="AZ1079" s="1" t="b">
        <f t="shared" si="1790"/>
        <v>1</v>
      </c>
      <c r="BA1079" s="1" t="str">
        <f t="shared" si="1791"/>
        <v/>
      </c>
      <c r="BB1079" s="1" t="str">
        <f t="shared" si="1792"/>
        <v/>
      </c>
    </row>
    <row r="1080" spans="1:54" ht="12.75" customHeight="1">
      <c r="A1080" s="178"/>
      <c r="B1080" s="55">
        <v>39</v>
      </c>
      <c r="C1080" s="55"/>
      <c r="D1080" s="54" t="e">
        <f>VLOOKUP((B1080*10)+5,'Llistat de jugadors'!$AA$3:$AQ$322,17,0)</f>
        <v>#N/A</v>
      </c>
      <c r="E1080" s="13"/>
      <c r="F1080" s="13"/>
      <c r="G1080" s="13"/>
      <c r="H1080" s="55">
        <f t="shared" si="1793"/>
        <v>0</v>
      </c>
      <c r="I1080" s="54">
        <f t="shared" si="1794"/>
        <v>0</v>
      </c>
      <c r="J1080" s="54">
        <f t="shared" si="1795"/>
        <v>0</v>
      </c>
      <c r="K1080" s="54">
        <f t="shared" si="1796"/>
        <v>0</v>
      </c>
      <c r="L1080" s="54">
        <f t="shared" si="1797"/>
        <v>0</v>
      </c>
      <c r="M1080" s="54">
        <f t="shared" si="1798"/>
        <v>0</v>
      </c>
      <c r="N1080" s="54">
        <f t="shared" si="1799"/>
        <v>0</v>
      </c>
      <c r="O1080" s="54">
        <f t="shared" si="1800"/>
        <v>0</v>
      </c>
      <c r="P1080" s="55">
        <v>39</v>
      </c>
      <c r="Q1080" s="54" t="e">
        <f t="shared" si="1801"/>
        <v>#N/A</v>
      </c>
      <c r="R1080" s="12"/>
      <c r="S1080" s="12"/>
      <c r="T1080" s="12"/>
      <c r="U1080" s="54">
        <f t="shared" si="1802"/>
        <v>0</v>
      </c>
      <c r="V1080" s="54">
        <f t="shared" si="1803"/>
        <v>0</v>
      </c>
      <c r="W1080" s="54">
        <f t="shared" si="1804"/>
        <v>0</v>
      </c>
      <c r="X1080" s="54">
        <f t="shared" si="1805"/>
        <v>0</v>
      </c>
      <c r="Y1080" s="54">
        <f t="shared" si="1806"/>
        <v>0</v>
      </c>
      <c r="Z1080" s="54">
        <f t="shared" si="1807"/>
        <v>0</v>
      </c>
      <c r="AA1080" s="54">
        <f t="shared" si="1808"/>
        <v>0</v>
      </c>
      <c r="AB1080" s="54">
        <f t="shared" si="1809"/>
        <v>0</v>
      </c>
      <c r="AC1080" s="55">
        <v>39</v>
      </c>
      <c r="AD1080" s="54" t="e">
        <f t="shared" si="1769"/>
        <v>#N/A</v>
      </c>
      <c r="AE1080" s="12"/>
      <c r="AF1080" s="12"/>
      <c r="AG1080" s="12"/>
      <c r="AH1080" s="54">
        <f t="shared" si="1810"/>
        <v>0</v>
      </c>
      <c r="AI1080" s="54">
        <f t="shared" si="1811"/>
        <v>0</v>
      </c>
      <c r="AJ1080" s="54">
        <f t="shared" si="1812"/>
        <v>0</v>
      </c>
      <c r="AK1080" s="54">
        <f t="shared" si="1813"/>
        <v>0</v>
      </c>
      <c r="AL1080" s="54">
        <f t="shared" si="1814"/>
        <v>0</v>
      </c>
      <c r="AM1080" s="54">
        <f t="shared" si="1815"/>
        <v>0</v>
      </c>
      <c r="AN1080" s="54">
        <f t="shared" si="1816"/>
        <v>0</v>
      </c>
      <c r="AO1080" s="54">
        <f t="shared" si="1817"/>
        <v>0</v>
      </c>
      <c r="AP1080" s="54">
        <f t="shared" si="1818"/>
        <v>0</v>
      </c>
      <c r="AQ1080" s="54" t="e">
        <f t="shared" si="1819"/>
        <v>#DIV/0!</v>
      </c>
      <c r="AR1080" s="58">
        <f t="shared" si="1820"/>
        <v>0</v>
      </c>
      <c r="AS1080" s="1">
        <f t="shared" si="1821"/>
        <v>0</v>
      </c>
      <c r="AT1080" s="1">
        <f t="shared" si="1822"/>
        <v>0</v>
      </c>
      <c r="AU1080" s="1">
        <f t="shared" si="1823"/>
        <v>0</v>
      </c>
      <c r="AV1080" s="1">
        <f t="shared" si="1824"/>
        <v>0</v>
      </c>
      <c r="AW1080" s="1">
        <f t="shared" si="1825"/>
        <v>0</v>
      </c>
      <c r="AX1080" s="1">
        <f t="shared" si="1826"/>
        <v>0</v>
      </c>
      <c r="AY1080" s="1" t="str">
        <f t="shared" si="1789"/>
        <v/>
      </c>
      <c r="AZ1080" s="1" t="b">
        <f t="shared" si="1790"/>
        <v>1</v>
      </c>
      <c r="BA1080" s="1" t="str">
        <f t="shared" si="1791"/>
        <v/>
      </c>
      <c r="BB1080" s="1" t="str">
        <f t="shared" si="1792"/>
        <v/>
      </c>
    </row>
    <row r="1081" spans="1:54" ht="12.75" customHeight="1">
      <c r="A1081" s="179"/>
      <c r="B1081" s="55">
        <v>40</v>
      </c>
      <c r="C1081" s="55"/>
      <c r="D1081" s="54" t="e">
        <f>VLOOKUP((B1081*10)+5,'Llistat de jugadors'!$AA$3:$AQ$322,17,0)</f>
        <v>#N/A</v>
      </c>
      <c r="E1081" s="13"/>
      <c r="F1081" s="13"/>
      <c r="G1081" s="13"/>
      <c r="H1081" s="55">
        <f t="shared" si="1793"/>
        <v>0</v>
      </c>
      <c r="I1081" s="54">
        <f t="shared" si="1794"/>
        <v>0</v>
      </c>
      <c r="J1081" s="54">
        <f t="shared" si="1795"/>
        <v>0</v>
      </c>
      <c r="K1081" s="54">
        <f t="shared" si="1796"/>
        <v>0</v>
      </c>
      <c r="L1081" s="54">
        <f t="shared" si="1797"/>
        <v>0</v>
      </c>
      <c r="M1081" s="54">
        <f t="shared" si="1798"/>
        <v>0</v>
      </c>
      <c r="N1081" s="54">
        <f t="shared" si="1799"/>
        <v>0</v>
      </c>
      <c r="O1081" s="54">
        <f t="shared" si="1800"/>
        <v>0</v>
      </c>
      <c r="P1081" s="55">
        <v>40</v>
      </c>
      <c r="Q1081" s="54" t="e">
        <f t="shared" si="1801"/>
        <v>#N/A</v>
      </c>
      <c r="R1081" s="12"/>
      <c r="S1081" s="12"/>
      <c r="T1081" s="12"/>
      <c r="U1081" s="54">
        <f t="shared" si="1802"/>
        <v>0</v>
      </c>
      <c r="V1081" s="54">
        <f t="shared" si="1803"/>
        <v>0</v>
      </c>
      <c r="W1081" s="54">
        <f t="shared" si="1804"/>
        <v>0</v>
      </c>
      <c r="X1081" s="54">
        <f t="shared" si="1805"/>
        <v>0</v>
      </c>
      <c r="Y1081" s="54">
        <f t="shared" si="1806"/>
        <v>0</v>
      </c>
      <c r="Z1081" s="54">
        <f t="shared" si="1807"/>
        <v>0</v>
      </c>
      <c r="AA1081" s="54">
        <f t="shared" si="1808"/>
        <v>0</v>
      </c>
      <c r="AB1081" s="54">
        <f t="shared" si="1809"/>
        <v>0</v>
      </c>
      <c r="AC1081" s="55">
        <v>40</v>
      </c>
      <c r="AD1081" s="54" t="e">
        <f t="shared" si="1769"/>
        <v>#N/A</v>
      </c>
      <c r="AE1081" s="12"/>
      <c r="AF1081" s="12"/>
      <c r="AG1081" s="12"/>
      <c r="AH1081" s="54">
        <f t="shared" si="1810"/>
        <v>0</v>
      </c>
      <c r="AI1081" s="54">
        <f t="shared" si="1811"/>
        <v>0</v>
      </c>
      <c r="AJ1081" s="54">
        <f t="shared" si="1812"/>
        <v>0</v>
      </c>
      <c r="AK1081" s="54">
        <f t="shared" si="1813"/>
        <v>0</v>
      </c>
      <c r="AL1081" s="54">
        <f t="shared" si="1814"/>
        <v>0</v>
      </c>
      <c r="AM1081" s="54">
        <f t="shared" si="1815"/>
        <v>0</v>
      </c>
      <c r="AN1081" s="54">
        <f t="shared" si="1816"/>
        <v>0</v>
      </c>
      <c r="AO1081" s="54">
        <f t="shared" si="1817"/>
        <v>0</v>
      </c>
      <c r="AP1081" s="54">
        <f t="shared" si="1818"/>
        <v>0</v>
      </c>
      <c r="AQ1081" s="54" t="e">
        <f t="shared" si="1819"/>
        <v>#DIV/0!</v>
      </c>
      <c r="AR1081" s="58">
        <f t="shared" si="1820"/>
        <v>0</v>
      </c>
      <c r="AS1081" s="1">
        <f t="shared" si="1821"/>
        <v>0</v>
      </c>
      <c r="AT1081" s="1">
        <f t="shared" si="1822"/>
        <v>0</v>
      </c>
      <c r="AU1081" s="1">
        <f t="shared" si="1823"/>
        <v>0</v>
      </c>
      <c r="AV1081" s="1">
        <f t="shared" si="1824"/>
        <v>0</v>
      </c>
      <c r="AW1081" s="1">
        <f t="shared" si="1825"/>
        <v>0</v>
      </c>
      <c r="AX1081" s="1">
        <f t="shared" si="1826"/>
        <v>0</v>
      </c>
      <c r="AY1081" s="1" t="str">
        <f t="shared" si="1789"/>
        <v/>
      </c>
      <c r="AZ1081" s="1" t="b">
        <f t="shared" si="1790"/>
        <v>1</v>
      </c>
      <c r="BA1081" s="1" t="str">
        <f t="shared" si="1791"/>
        <v/>
      </c>
      <c r="BB1081" s="1" t="str">
        <f t="shared" si="1792"/>
        <v/>
      </c>
    </row>
    <row r="1082" spans="1:54">
      <c r="A1082" s="10"/>
      <c r="E1082" s="14"/>
      <c r="F1082" s="14"/>
      <c r="G1082" s="14"/>
      <c r="H1082" s="9"/>
      <c r="R1082" s="15"/>
      <c r="S1082" s="15"/>
      <c r="T1082" s="15"/>
      <c r="AE1082" s="15"/>
      <c r="AF1082" s="15"/>
      <c r="AG1082" s="15"/>
      <c r="AY1082" s="11"/>
    </row>
    <row r="1083" spans="1:54">
      <c r="A1083" s="10"/>
      <c r="E1083" s="14"/>
      <c r="F1083" s="14"/>
      <c r="G1083" s="14"/>
      <c r="H1083" s="9"/>
      <c r="R1083" s="15"/>
      <c r="S1083" s="15"/>
      <c r="T1083" s="15"/>
      <c r="AE1083" s="15"/>
      <c r="AF1083" s="15"/>
      <c r="AG1083" s="15"/>
      <c r="AY1083" s="11"/>
    </row>
    <row r="1084" spans="1:54">
      <c r="A1084" s="10"/>
      <c r="E1084" s="14"/>
      <c r="F1084" s="14"/>
      <c r="G1084" s="14"/>
      <c r="H1084" s="9"/>
      <c r="R1084" s="15"/>
      <c r="S1084" s="15"/>
      <c r="T1084" s="15"/>
      <c r="AE1084" s="15"/>
      <c r="AF1084" s="15"/>
      <c r="AG1084" s="15"/>
      <c r="AY1084" s="11"/>
    </row>
    <row r="1085" spans="1:54">
      <c r="A1085" s="10"/>
      <c r="E1085" s="14"/>
      <c r="F1085" s="14"/>
      <c r="G1085" s="14"/>
      <c r="H1085" s="9"/>
      <c r="R1085" s="15"/>
      <c r="S1085" s="15"/>
      <c r="T1085" s="15"/>
      <c r="AE1085" s="15"/>
      <c r="AF1085" s="15"/>
      <c r="AG1085" s="15"/>
      <c r="AY1085" s="11"/>
    </row>
    <row r="1086" spans="1:54">
      <c r="A1086" s="10"/>
      <c r="E1086" s="14"/>
      <c r="F1086" s="14"/>
      <c r="G1086" s="14"/>
      <c r="H1086" s="9"/>
      <c r="R1086" s="15"/>
      <c r="S1086" s="15"/>
      <c r="T1086" s="15"/>
      <c r="AE1086" s="15"/>
      <c r="AF1086" s="15"/>
      <c r="AG1086" s="15"/>
      <c r="AY1086" s="11"/>
    </row>
    <row r="1087" spans="1:54">
      <c r="A1087" s="10"/>
      <c r="E1087" s="14"/>
      <c r="F1087" s="14"/>
      <c r="G1087" s="14"/>
      <c r="H1087" s="9"/>
      <c r="R1087" s="15"/>
      <c r="S1087" s="15"/>
      <c r="T1087" s="15"/>
      <c r="AE1087" s="15"/>
      <c r="AF1087" s="15"/>
      <c r="AG1087" s="15"/>
      <c r="AY1087" s="11"/>
    </row>
    <row r="1088" spans="1:54">
      <c r="A1088" s="10"/>
      <c r="E1088" s="14"/>
      <c r="F1088" s="14"/>
      <c r="G1088" s="14"/>
      <c r="H1088" s="9"/>
      <c r="R1088" s="15"/>
      <c r="S1088" s="15"/>
      <c r="T1088" s="15"/>
      <c r="AE1088" s="15"/>
      <c r="AF1088" s="15"/>
      <c r="AG1088" s="15"/>
      <c r="AY1088" s="11"/>
    </row>
    <row r="1089" spans="1:51">
      <c r="A1089" s="10"/>
      <c r="E1089" s="14"/>
      <c r="F1089" s="14"/>
      <c r="G1089" s="14"/>
      <c r="H1089" s="9"/>
      <c r="R1089" s="15"/>
      <c r="S1089" s="15"/>
      <c r="T1089" s="15"/>
      <c r="AE1089" s="15"/>
      <c r="AF1089" s="15"/>
      <c r="AG1089" s="15"/>
      <c r="AY1089" s="11"/>
    </row>
    <row r="1090" spans="1:51">
      <c r="A1090" s="10"/>
      <c r="E1090" s="14"/>
      <c r="F1090" s="14"/>
      <c r="G1090" s="14"/>
      <c r="H1090" s="9"/>
      <c r="R1090" s="15"/>
      <c r="S1090" s="15"/>
      <c r="T1090" s="15"/>
      <c r="AE1090" s="15"/>
      <c r="AF1090" s="15"/>
      <c r="AG1090" s="15"/>
      <c r="AY1090" s="11"/>
    </row>
    <row r="1091" spans="1:51">
      <c r="A1091" s="10"/>
      <c r="E1091" s="14"/>
      <c r="F1091" s="14"/>
      <c r="G1091" s="14"/>
      <c r="H1091" s="9"/>
      <c r="R1091" s="15"/>
      <c r="S1091" s="15"/>
      <c r="T1091" s="15"/>
      <c r="AE1091" s="15"/>
      <c r="AF1091" s="15"/>
      <c r="AG1091" s="15"/>
      <c r="AY1091" s="11"/>
    </row>
    <row r="1092" spans="1:51">
      <c r="A1092" s="10"/>
      <c r="E1092" s="14"/>
      <c r="F1092" s="14"/>
      <c r="G1092" s="14"/>
      <c r="H1092" s="9"/>
      <c r="R1092" s="15"/>
      <c r="S1092" s="15"/>
      <c r="T1092" s="15"/>
      <c r="AE1092" s="15"/>
      <c r="AF1092" s="15"/>
      <c r="AG1092" s="15"/>
      <c r="AY1092" s="11"/>
    </row>
    <row r="1093" spans="1:51">
      <c r="A1093" s="10"/>
      <c r="E1093" s="14"/>
      <c r="F1093" s="14"/>
      <c r="G1093" s="14"/>
      <c r="H1093" s="9"/>
      <c r="R1093" s="15"/>
      <c r="S1093" s="15"/>
      <c r="T1093" s="15"/>
      <c r="AE1093" s="15"/>
      <c r="AF1093" s="15"/>
      <c r="AG1093" s="15"/>
      <c r="AY1093" s="11"/>
    </row>
    <row r="1094" spans="1:51">
      <c r="A1094" s="10"/>
      <c r="E1094" s="14"/>
      <c r="F1094" s="14"/>
      <c r="G1094" s="14"/>
      <c r="H1094" s="9"/>
      <c r="R1094" s="15"/>
      <c r="S1094" s="15"/>
      <c r="T1094" s="15"/>
      <c r="AE1094" s="15"/>
      <c r="AF1094" s="15"/>
      <c r="AG1094" s="15"/>
      <c r="AY1094" s="11"/>
    </row>
    <row r="1095" spans="1:51">
      <c r="A1095" s="10"/>
      <c r="E1095" s="14"/>
      <c r="F1095" s="14"/>
      <c r="G1095" s="14"/>
      <c r="H1095" s="9"/>
      <c r="R1095" s="15"/>
      <c r="S1095" s="15"/>
      <c r="T1095" s="15"/>
      <c r="AE1095" s="15"/>
      <c r="AF1095" s="15"/>
      <c r="AG1095" s="15"/>
      <c r="AY1095" s="11"/>
    </row>
    <row r="1096" spans="1:51">
      <c r="A1096" s="10"/>
      <c r="E1096" s="14"/>
      <c r="F1096" s="14"/>
      <c r="G1096" s="14"/>
      <c r="H1096" s="9"/>
      <c r="R1096" s="15"/>
      <c r="S1096" s="15"/>
      <c r="T1096" s="15"/>
      <c r="AE1096" s="15"/>
      <c r="AF1096" s="15"/>
      <c r="AG1096" s="15"/>
      <c r="AY1096" s="11"/>
    </row>
    <row r="1097" spans="1:51">
      <c r="A1097" s="10"/>
      <c r="E1097" s="14"/>
      <c r="F1097" s="14"/>
      <c r="G1097" s="14"/>
      <c r="H1097" s="9"/>
      <c r="R1097" s="15"/>
      <c r="S1097" s="15"/>
      <c r="T1097" s="15"/>
      <c r="AE1097" s="15"/>
      <c r="AF1097" s="15"/>
      <c r="AG1097" s="15"/>
      <c r="AY1097" s="11"/>
    </row>
    <row r="1098" spans="1:51">
      <c r="A1098" s="10"/>
      <c r="E1098" s="14"/>
      <c r="F1098" s="14"/>
      <c r="G1098" s="14"/>
      <c r="H1098" s="9"/>
      <c r="R1098" s="15"/>
      <c r="S1098" s="15"/>
      <c r="T1098" s="15"/>
      <c r="AE1098" s="15"/>
      <c r="AF1098" s="15"/>
      <c r="AG1098" s="15"/>
      <c r="AY1098" s="11"/>
    </row>
    <row r="1099" spans="1:51">
      <c r="A1099" s="10"/>
      <c r="E1099" s="14"/>
      <c r="F1099" s="14"/>
      <c r="G1099" s="14"/>
      <c r="H1099" s="9"/>
      <c r="R1099" s="15"/>
      <c r="S1099" s="15"/>
      <c r="T1099" s="15"/>
      <c r="AE1099" s="15"/>
      <c r="AF1099" s="15"/>
      <c r="AG1099" s="15"/>
      <c r="AY1099" s="11"/>
    </row>
    <row r="1100" spans="1:51">
      <c r="A1100" s="10"/>
      <c r="E1100" s="14"/>
      <c r="F1100" s="14"/>
      <c r="G1100" s="14"/>
      <c r="H1100" s="9"/>
      <c r="R1100" s="15"/>
      <c r="S1100" s="15"/>
      <c r="T1100" s="15"/>
      <c r="AE1100" s="15"/>
      <c r="AF1100" s="15"/>
      <c r="AG1100" s="15"/>
      <c r="AY1100" s="11"/>
    </row>
    <row r="1101" spans="1:51">
      <c r="A1101" s="10"/>
      <c r="E1101" s="14"/>
      <c r="F1101" s="14"/>
      <c r="G1101" s="14"/>
      <c r="H1101" s="9"/>
      <c r="R1101" s="15"/>
      <c r="S1101" s="15"/>
      <c r="T1101" s="15"/>
      <c r="AE1101" s="15"/>
      <c r="AF1101" s="15"/>
      <c r="AG1101" s="15"/>
      <c r="AY1101" s="11"/>
    </row>
    <row r="1102" spans="1:51">
      <c r="A1102" s="10"/>
      <c r="E1102" s="14"/>
      <c r="F1102" s="14"/>
      <c r="G1102" s="14"/>
      <c r="H1102" s="9"/>
      <c r="R1102" s="15"/>
      <c r="S1102" s="15"/>
      <c r="T1102" s="15"/>
      <c r="AE1102" s="15"/>
      <c r="AF1102" s="15"/>
      <c r="AG1102" s="15"/>
      <c r="AY1102" s="11"/>
    </row>
    <row r="1103" spans="1:51">
      <c r="A1103" s="10"/>
      <c r="E1103" s="14"/>
      <c r="F1103" s="14"/>
      <c r="G1103" s="14"/>
      <c r="H1103" s="9"/>
      <c r="R1103" s="15"/>
      <c r="S1103" s="15"/>
      <c r="T1103" s="15"/>
      <c r="AE1103" s="15"/>
      <c r="AF1103" s="15"/>
      <c r="AG1103" s="15"/>
      <c r="AY1103" s="11"/>
    </row>
    <row r="1104" spans="1:51">
      <c r="A1104" s="10"/>
      <c r="E1104" s="14"/>
      <c r="F1104" s="14"/>
      <c r="G1104" s="14"/>
      <c r="H1104" s="9"/>
      <c r="R1104" s="15"/>
      <c r="S1104" s="15"/>
      <c r="T1104" s="15"/>
      <c r="AE1104" s="15"/>
      <c r="AF1104" s="15"/>
      <c r="AG1104" s="15"/>
      <c r="AY1104" s="11"/>
    </row>
    <row r="1105" spans="1:51">
      <c r="A1105" s="10"/>
      <c r="E1105" s="14"/>
      <c r="F1105" s="14"/>
      <c r="G1105" s="14"/>
      <c r="H1105" s="9"/>
      <c r="R1105" s="15"/>
      <c r="S1105" s="15"/>
      <c r="T1105" s="15"/>
      <c r="AE1105" s="15"/>
      <c r="AF1105" s="15"/>
      <c r="AG1105" s="15"/>
      <c r="AY1105" s="11"/>
    </row>
    <row r="1106" spans="1:51">
      <c r="A1106" s="10"/>
      <c r="E1106" s="14"/>
      <c r="F1106" s="14"/>
      <c r="G1106" s="14"/>
      <c r="H1106" s="9"/>
      <c r="R1106" s="15"/>
      <c r="S1106" s="15"/>
      <c r="T1106" s="15"/>
      <c r="AE1106" s="15"/>
      <c r="AF1106" s="15"/>
      <c r="AG1106" s="15"/>
      <c r="AY1106" s="11"/>
    </row>
    <row r="1107" spans="1:51">
      <c r="A1107" s="10"/>
      <c r="E1107" s="14"/>
      <c r="F1107" s="14"/>
      <c r="G1107" s="14"/>
      <c r="H1107" s="9"/>
      <c r="R1107" s="15"/>
      <c r="S1107" s="15"/>
      <c r="T1107" s="15"/>
      <c r="AE1107" s="15"/>
      <c r="AF1107" s="15"/>
      <c r="AG1107" s="15"/>
      <c r="AY1107" s="11"/>
    </row>
    <row r="1108" spans="1:51">
      <c r="A1108" s="10"/>
      <c r="E1108" s="14"/>
      <c r="F1108" s="14"/>
      <c r="G1108" s="14"/>
      <c r="H1108" s="9"/>
      <c r="R1108" s="15"/>
      <c r="S1108" s="15"/>
      <c r="T1108" s="15"/>
      <c r="AE1108" s="15"/>
      <c r="AF1108" s="15"/>
      <c r="AG1108" s="15"/>
      <c r="AY1108" s="11"/>
    </row>
    <row r="1109" spans="1:51">
      <c r="A1109" s="10"/>
      <c r="E1109" s="14"/>
      <c r="F1109" s="14"/>
      <c r="G1109" s="14"/>
      <c r="H1109" s="9"/>
      <c r="R1109" s="15"/>
      <c r="S1109" s="15"/>
      <c r="T1109" s="15"/>
      <c r="AE1109" s="15"/>
      <c r="AF1109" s="15"/>
      <c r="AG1109" s="15"/>
      <c r="AY1109" s="11"/>
    </row>
    <row r="1110" spans="1:51">
      <c r="A1110" s="10"/>
      <c r="E1110" s="14"/>
      <c r="F1110" s="14"/>
      <c r="G1110" s="14"/>
      <c r="H1110" s="9"/>
      <c r="R1110" s="15"/>
      <c r="S1110" s="15"/>
      <c r="T1110" s="15"/>
      <c r="AE1110" s="15"/>
      <c r="AF1110" s="15"/>
      <c r="AG1110" s="15"/>
      <c r="AY1110" s="11"/>
    </row>
    <row r="1111" spans="1:51">
      <c r="A1111" s="10"/>
      <c r="E1111" s="14"/>
      <c r="F1111" s="14"/>
      <c r="G1111" s="14"/>
      <c r="H1111" s="9"/>
      <c r="R1111" s="15"/>
      <c r="S1111" s="15"/>
      <c r="T1111" s="15"/>
      <c r="AE1111" s="15"/>
      <c r="AF1111" s="15"/>
      <c r="AG1111" s="15"/>
      <c r="AY1111" s="11"/>
    </row>
    <row r="1112" spans="1:51">
      <c r="A1112" s="10"/>
      <c r="E1112" s="14"/>
      <c r="F1112" s="14"/>
      <c r="G1112" s="14"/>
      <c r="H1112" s="9"/>
      <c r="R1112" s="15"/>
      <c r="S1112" s="15"/>
      <c r="T1112" s="15"/>
      <c r="AE1112" s="15"/>
      <c r="AF1112" s="15"/>
      <c r="AG1112" s="15"/>
      <c r="AY1112" s="11"/>
    </row>
    <row r="1113" spans="1:51">
      <c r="A1113" s="10"/>
      <c r="E1113" s="14"/>
      <c r="F1113" s="14"/>
      <c r="G1113" s="14"/>
      <c r="H1113" s="9"/>
      <c r="R1113" s="15"/>
      <c r="S1113" s="15"/>
      <c r="T1113" s="15"/>
      <c r="AE1113" s="15"/>
      <c r="AF1113" s="15"/>
      <c r="AG1113" s="15"/>
      <c r="AY1113" s="11"/>
    </row>
    <row r="1114" spans="1:51">
      <c r="A1114" s="10"/>
      <c r="E1114" s="14"/>
      <c r="F1114" s="14"/>
      <c r="G1114" s="14"/>
      <c r="H1114" s="9"/>
      <c r="R1114" s="15"/>
      <c r="S1114" s="15"/>
      <c r="T1114" s="15"/>
      <c r="AE1114" s="15"/>
      <c r="AF1114" s="15"/>
      <c r="AG1114" s="15"/>
      <c r="AY1114" s="11"/>
    </row>
    <row r="1115" spans="1:51">
      <c r="A1115" s="10"/>
      <c r="E1115" s="14"/>
      <c r="F1115" s="14"/>
      <c r="G1115" s="14"/>
      <c r="H1115" s="9"/>
      <c r="R1115" s="15"/>
      <c r="S1115" s="15"/>
      <c r="T1115" s="15"/>
      <c r="AE1115" s="15"/>
      <c r="AF1115" s="15"/>
      <c r="AG1115" s="15"/>
      <c r="AY1115" s="11"/>
    </row>
    <row r="1116" spans="1:51">
      <c r="A1116" s="10"/>
      <c r="E1116" s="14"/>
      <c r="F1116" s="14"/>
      <c r="G1116" s="14"/>
      <c r="H1116" s="9"/>
      <c r="R1116" s="15"/>
      <c r="S1116" s="15"/>
      <c r="T1116" s="15"/>
      <c r="AE1116" s="15"/>
      <c r="AF1116" s="15"/>
      <c r="AG1116" s="15"/>
      <c r="AY1116" s="11"/>
    </row>
    <row r="1117" spans="1:51">
      <c r="A1117" s="10"/>
      <c r="E1117" s="14"/>
      <c r="F1117" s="14"/>
      <c r="G1117" s="14"/>
      <c r="H1117" s="9"/>
      <c r="R1117" s="15"/>
      <c r="S1117" s="15"/>
      <c r="T1117" s="15"/>
      <c r="AE1117" s="15"/>
      <c r="AF1117" s="15"/>
      <c r="AG1117" s="15"/>
      <c r="AY1117" s="11"/>
    </row>
    <row r="1118" spans="1:51">
      <c r="A1118" s="10"/>
      <c r="E1118" s="14"/>
      <c r="F1118" s="14"/>
      <c r="G1118" s="14"/>
      <c r="H1118" s="9"/>
      <c r="R1118" s="15"/>
      <c r="S1118" s="15"/>
      <c r="T1118" s="15"/>
      <c r="AE1118" s="15"/>
      <c r="AF1118" s="15"/>
      <c r="AG1118" s="15"/>
      <c r="AY1118" s="11"/>
    </row>
    <row r="1119" spans="1:51">
      <c r="A1119" s="10"/>
      <c r="E1119" s="14"/>
      <c r="F1119" s="14"/>
      <c r="G1119" s="14"/>
      <c r="H1119" s="9"/>
      <c r="R1119" s="15"/>
      <c r="S1119" s="15"/>
      <c r="T1119" s="15"/>
      <c r="AE1119" s="15"/>
      <c r="AF1119" s="15"/>
      <c r="AG1119" s="15"/>
      <c r="AY1119" s="11"/>
    </row>
    <row r="1120" spans="1:51">
      <c r="A1120" s="10"/>
      <c r="E1120" s="14"/>
      <c r="F1120" s="14"/>
      <c r="G1120" s="14"/>
      <c r="H1120" s="9"/>
      <c r="R1120" s="15"/>
      <c r="S1120" s="15"/>
      <c r="T1120" s="15"/>
      <c r="AE1120" s="15"/>
      <c r="AF1120" s="15"/>
      <c r="AG1120" s="15"/>
      <c r="AY1120" s="11"/>
    </row>
    <row r="1121" spans="1:51">
      <c r="A1121" s="10"/>
      <c r="E1121" s="14"/>
      <c r="F1121" s="14"/>
      <c r="G1121" s="14"/>
      <c r="H1121" s="9"/>
      <c r="R1121" s="15"/>
      <c r="S1121" s="15"/>
      <c r="T1121" s="15"/>
      <c r="AE1121" s="15"/>
      <c r="AF1121" s="15"/>
      <c r="AG1121" s="15"/>
      <c r="AY1121" s="11"/>
    </row>
    <row r="1122" spans="1:51">
      <c r="A1122" s="10"/>
      <c r="E1122" s="14"/>
      <c r="F1122" s="14"/>
      <c r="G1122" s="14"/>
      <c r="H1122" s="9"/>
      <c r="R1122" s="15"/>
      <c r="S1122" s="15"/>
      <c r="T1122" s="15"/>
      <c r="AE1122" s="15"/>
      <c r="AF1122" s="15"/>
      <c r="AG1122" s="15"/>
      <c r="AY1122" s="11"/>
    </row>
    <row r="1123" spans="1:51">
      <c r="A1123" s="10"/>
      <c r="E1123" s="14"/>
      <c r="F1123" s="14"/>
      <c r="G1123" s="14"/>
      <c r="H1123" s="9"/>
      <c r="R1123" s="15"/>
      <c r="S1123" s="15"/>
      <c r="T1123" s="15"/>
      <c r="AE1123" s="15"/>
      <c r="AF1123" s="15"/>
      <c r="AG1123" s="15"/>
      <c r="AY1123" s="11"/>
    </row>
    <row r="1124" spans="1:51">
      <c r="A1124" s="10"/>
      <c r="E1124" s="14"/>
      <c r="F1124" s="14"/>
      <c r="G1124" s="14"/>
      <c r="H1124" s="9"/>
      <c r="R1124" s="15"/>
      <c r="S1124" s="15"/>
      <c r="T1124" s="15"/>
      <c r="AE1124" s="15"/>
      <c r="AF1124" s="15"/>
      <c r="AG1124" s="15"/>
      <c r="AY1124" s="11"/>
    </row>
    <row r="1125" spans="1:51">
      <c r="A1125" s="10"/>
      <c r="E1125" s="14"/>
      <c r="F1125" s="14"/>
      <c r="G1125" s="14"/>
      <c r="H1125" s="9"/>
      <c r="R1125" s="15"/>
      <c r="S1125" s="15"/>
      <c r="T1125" s="15"/>
      <c r="AE1125" s="15"/>
      <c r="AF1125" s="15"/>
      <c r="AG1125" s="15"/>
      <c r="AY1125" s="11"/>
    </row>
    <row r="1126" spans="1:51">
      <c r="A1126" s="10"/>
      <c r="E1126" s="14"/>
      <c r="F1126" s="14"/>
      <c r="G1126" s="14"/>
      <c r="H1126" s="9"/>
      <c r="R1126" s="15"/>
      <c r="S1126" s="15"/>
      <c r="T1126" s="15"/>
      <c r="AE1126" s="15"/>
      <c r="AF1126" s="15"/>
      <c r="AG1126" s="15"/>
      <c r="AY1126" s="11"/>
    </row>
    <row r="1127" spans="1:51">
      <c r="A1127" s="10"/>
      <c r="E1127" s="14"/>
      <c r="F1127" s="14"/>
      <c r="G1127" s="14"/>
      <c r="H1127" s="9"/>
      <c r="R1127" s="15"/>
      <c r="S1127" s="15"/>
      <c r="T1127" s="15"/>
      <c r="AE1127" s="15"/>
      <c r="AF1127" s="15"/>
      <c r="AG1127" s="15"/>
      <c r="AY1127" s="11"/>
    </row>
    <row r="1128" spans="1:51">
      <c r="A1128" s="10"/>
      <c r="E1128" s="14"/>
      <c r="F1128" s="14"/>
      <c r="G1128" s="14"/>
      <c r="H1128" s="9"/>
      <c r="R1128" s="15"/>
      <c r="S1128" s="15"/>
      <c r="T1128" s="15"/>
      <c r="AE1128" s="15"/>
      <c r="AF1128" s="15"/>
      <c r="AG1128" s="15"/>
      <c r="AY1128" s="11"/>
    </row>
    <row r="1129" spans="1:51">
      <c r="A1129" s="10"/>
      <c r="E1129" s="14"/>
      <c r="F1129" s="14"/>
      <c r="G1129" s="14"/>
      <c r="H1129" s="9"/>
      <c r="R1129" s="15"/>
      <c r="S1129" s="15"/>
      <c r="T1129" s="15"/>
      <c r="AE1129" s="15"/>
      <c r="AF1129" s="15"/>
      <c r="AG1129" s="15"/>
      <c r="AY1129" s="11"/>
    </row>
    <row r="1130" spans="1:51">
      <c r="A1130" s="10"/>
      <c r="E1130" s="14"/>
      <c r="F1130" s="14"/>
      <c r="G1130" s="14"/>
      <c r="H1130" s="9"/>
      <c r="R1130" s="15"/>
      <c r="S1130" s="15"/>
      <c r="T1130" s="15"/>
      <c r="AE1130" s="15"/>
      <c r="AF1130" s="15"/>
      <c r="AG1130" s="15"/>
      <c r="AY1130" s="11"/>
    </row>
    <row r="1131" spans="1:51">
      <c r="A1131" s="10"/>
      <c r="E1131" s="14"/>
      <c r="F1131" s="14"/>
      <c r="G1131" s="14"/>
      <c r="H1131" s="9"/>
      <c r="R1131" s="15"/>
      <c r="S1131" s="15"/>
      <c r="T1131" s="15"/>
      <c r="AE1131" s="15"/>
      <c r="AF1131" s="15"/>
      <c r="AG1131" s="15"/>
      <c r="AY1131" s="11"/>
    </row>
    <row r="1132" spans="1:51">
      <c r="A1132" s="10"/>
      <c r="E1132" s="14"/>
      <c r="F1132" s="14"/>
      <c r="G1132" s="14"/>
      <c r="H1132" s="9"/>
      <c r="R1132" s="15"/>
      <c r="S1132" s="15"/>
      <c r="T1132" s="15"/>
      <c r="AE1132" s="15"/>
      <c r="AF1132" s="15"/>
      <c r="AG1132" s="15"/>
      <c r="AY1132" s="11"/>
    </row>
    <row r="1133" spans="1:51">
      <c r="A1133" s="10"/>
      <c r="E1133" s="14"/>
      <c r="F1133" s="14"/>
      <c r="G1133" s="14"/>
      <c r="H1133" s="9"/>
      <c r="R1133" s="15"/>
      <c r="S1133" s="15"/>
      <c r="T1133" s="15"/>
      <c r="AE1133" s="15"/>
      <c r="AF1133" s="15"/>
      <c r="AG1133" s="15"/>
      <c r="AY1133" s="11"/>
    </row>
    <row r="1134" spans="1:51">
      <c r="A1134" s="10"/>
      <c r="E1134" s="14"/>
      <c r="F1134" s="14"/>
      <c r="G1134" s="14"/>
      <c r="H1134" s="9"/>
      <c r="R1134" s="15"/>
      <c r="S1134" s="15"/>
      <c r="T1134" s="15"/>
      <c r="AE1134" s="15"/>
      <c r="AF1134" s="15"/>
      <c r="AG1134" s="15"/>
      <c r="AY1134" s="11"/>
    </row>
    <row r="1135" spans="1:51">
      <c r="A1135" s="10"/>
      <c r="E1135" s="14"/>
      <c r="F1135" s="14"/>
      <c r="G1135" s="14"/>
      <c r="H1135" s="9"/>
      <c r="R1135" s="15"/>
      <c r="S1135" s="15"/>
      <c r="T1135" s="15"/>
      <c r="AE1135" s="15"/>
      <c r="AF1135" s="15"/>
      <c r="AG1135" s="15"/>
      <c r="AY1135" s="11"/>
    </row>
    <row r="1136" spans="1:51">
      <c r="A1136" s="10"/>
      <c r="E1136" s="14"/>
      <c r="F1136" s="14"/>
      <c r="G1136" s="14"/>
      <c r="H1136" s="9"/>
      <c r="R1136" s="15"/>
      <c r="S1136" s="15"/>
      <c r="T1136" s="15"/>
      <c r="AE1136" s="15"/>
      <c r="AF1136" s="15"/>
      <c r="AG1136" s="15"/>
      <c r="AY1136" s="11"/>
    </row>
    <row r="1137" spans="1:51">
      <c r="A1137" s="10"/>
      <c r="E1137" s="14"/>
      <c r="F1137" s="14"/>
      <c r="G1137" s="14"/>
      <c r="H1137" s="9"/>
      <c r="R1137" s="15"/>
      <c r="S1137" s="15"/>
      <c r="T1137" s="15"/>
      <c r="AE1137" s="15"/>
      <c r="AF1137" s="15"/>
      <c r="AG1137" s="15"/>
      <c r="AY1137" s="11"/>
    </row>
    <row r="1138" spans="1:51">
      <c r="A1138" s="10"/>
      <c r="E1138" s="14"/>
      <c r="F1138" s="14"/>
      <c r="G1138" s="14"/>
      <c r="H1138" s="9"/>
      <c r="R1138" s="15"/>
      <c r="S1138" s="15"/>
      <c r="T1138" s="15"/>
      <c r="AE1138" s="15"/>
      <c r="AF1138" s="15"/>
      <c r="AG1138" s="15"/>
      <c r="AY1138" s="11"/>
    </row>
    <row r="1139" spans="1:51">
      <c r="A1139" s="10"/>
      <c r="E1139" s="14"/>
      <c r="F1139" s="14"/>
      <c r="G1139" s="14"/>
      <c r="H1139" s="9"/>
      <c r="R1139" s="15"/>
      <c r="S1139" s="15"/>
      <c r="T1139" s="15"/>
      <c r="AE1139" s="15"/>
      <c r="AF1139" s="15"/>
      <c r="AG1139" s="15"/>
      <c r="AY1139" s="11"/>
    </row>
    <row r="1140" spans="1:51">
      <c r="A1140" s="10"/>
      <c r="E1140" s="14"/>
      <c r="F1140" s="14"/>
      <c r="G1140" s="14"/>
      <c r="H1140" s="9"/>
      <c r="R1140" s="15"/>
      <c r="S1140" s="15"/>
      <c r="T1140" s="15"/>
      <c r="AE1140" s="15"/>
      <c r="AF1140" s="15"/>
      <c r="AG1140" s="15"/>
      <c r="AY1140" s="11"/>
    </row>
    <row r="1141" spans="1:51">
      <c r="A1141" s="10"/>
      <c r="E1141" s="14"/>
      <c r="F1141" s="14"/>
      <c r="G1141" s="14"/>
      <c r="H1141" s="9"/>
      <c r="R1141" s="15"/>
      <c r="S1141" s="15"/>
      <c r="T1141" s="15"/>
      <c r="AE1141" s="15"/>
      <c r="AF1141" s="15"/>
      <c r="AG1141" s="15"/>
      <c r="AY1141" s="11"/>
    </row>
    <row r="1142" spans="1:51">
      <c r="A1142" s="10"/>
      <c r="E1142" s="14"/>
      <c r="F1142" s="14"/>
      <c r="G1142" s="14"/>
      <c r="H1142" s="9"/>
      <c r="R1142" s="15"/>
      <c r="S1142" s="15"/>
      <c r="T1142" s="15"/>
      <c r="AE1142" s="15"/>
      <c r="AF1142" s="15"/>
      <c r="AG1142" s="15"/>
      <c r="AY1142" s="11"/>
    </row>
    <row r="1143" spans="1:51">
      <c r="A1143" s="10"/>
      <c r="E1143" s="14"/>
      <c r="F1143" s="14"/>
      <c r="G1143" s="14"/>
      <c r="H1143" s="9"/>
      <c r="R1143" s="15"/>
      <c r="S1143" s="15"/>
      <c r="T1143" s="15"/>
      <c r="AE1143" s="15"/>
      <c r="AF1143" s="15"/>
      <c r="AG1143" s="15"/>
      <c r="AY1143" s="11"/>
    </row>
    <row r="1144" spans="1:51">
      <c r="A1144" s="10"/>
      <c r="E1144" s="14"/>
      <c r="F1144" s="14"/>
      <c r="G1144" s="14"/>
      <c r="H1144" s="9"/>
      <c r="R1144" s="15"/>
      <c r="S1144" s="15"/>
      <c r="T1144" s="15"/>
      <c r="AE1144" s="15"/>
      <c r="AF1144" s="15"/>
      <c r="AG1144" s="15"/>
      <c r="AY1144" s="11"/>
    </row>
    <row r="1145" spans="1:51">
      <c r="A1145" s="10"/>
      <c r="E1145" s="14"/>
      <c r="F1145" s="14"/>
      <c r="G1145" s="14"/>
      <c r="H1145" s="9"/>
      <c r="R1145" s="15"/>
      <c r="S1145" s="15"/>
      <c r="T1145" s="15"/>
      <c r="AE1145" s="15"/>
      <c r="AF1145" s="15"/>
      <c r="AG1145" s="15"/>
      <c r="AY1145" s="11"/>
    </row>
    <row r="1146" spans="1:51">
      <c r="A1146" s="10"/>
      <c r="E1146" s="14"/>
      <c r="F1146" s="14"/>
      <c r="G1146" s="14"/>
      <c r="H1146" s="9"/>
      <c r="R1146" s="15"/>
      <c r="S1146" s="15"/>
      <c r="T1146" s="15"/>
      <c r="AE1146" s="15"/>
      <c r="AF1146" s="15"/>
      <c r="AG1146" s="15"/>
      <c r="AY1146" s="11"/>
    </row>
    <row r="1147" spans="1:51">
      <c r="A1147" s="10"/>
      <c r="E1147" s="14"/>
      <c r="F1147" s="14"/>
      <c r="G1147" s="14"/>
      <c r="H1147" s="9"/>
      <c r="R1147" s="15"/>
      <c r="S1147" s="15"/>
      <c r="T1147" s="15"/>
      <c r="AE1147" s="15"/>
      <c r="AF1147" s="15"/>
      <c r="AG1147" s="15"/>
      <c r="AY1147" s="11"/>
    </row>
    <row r="1148" spans="1:51">
      <c r="A1148" s="10"/>
      <c r="E1148" s="14"/>
      <c r="F1148" s="14"/>
      <c r="G1148" s="14"/>
      <c r="H1148" s="9"/>
      <c r="R1148" s="15"/>
      <c r="S1148" s="15"/>
      <c r="T1148" s="15"/>
      <c r="AE1148" s="15"/>
      <c r="AF1148" s="15"/>
      <c r="AG1148" s="15"/>
      <c r="AY1148" s="11"/>
    </row>
    <row r="1149" spans="1:51">
      <c r="A1149" s="10"/>
      <c r="E1149" s="14"/>
      <c r="F1149" s="14"/>
      <c r="G1149" s="14"/>
      <c r="H1149" s="9"/>
      <c r="R1149" s="15"/>
      <c r="S1149" s="15"/>
      <c r="T1149" s="15"/>
      <c r="AE1149" s="15"/>
      <c r="AF1149" s="15"/>
      <c r="AG1149" s="15"/>
      <c r="AY1149" s="11"/>
    </row>
    <row r="1150" spans="1:51">
      <c r="A1150" s="10"/>
      <c r="E1150" s="14"/>
      <c r="F1150" s="14"/>
      <c r="G1150" s="14"/>
      <c r="H1150" s="9"/>
      <c r="R1150" s="15"/>
      <c r="S1150" s="15"/>
      <c r="T1150" s="15"/>
      <c r="AE1150" s="15"/>
      <c r="AF1150" s="15"/>
      <c r="AG1150" s="15"/>
      <c r="AY1150" s="11"/>
    </row>
    <row r="1151" spans="1:51">
      <c r="A1151" s="10"/>
      <c r="E1151" s="14"/>
      <c r="F1151" s="14"/>
      <c r="G1151" s="14"/>
      <c r="H1151" s="9"/>
      <c r="R1151" s="15"/>
      <c r="S1151" s="15"/>
      <c r="T1151" s="15"/>
      <c r="AE1151" s="15"/>
      <c r="AF1151" s="15"/>
      <c r="AG1151" s="15"/>
      <c r="AY1151" s="11"/>
    </row>
    <row r="1152" spans="1:51">
      <c r="A1152" s="10"/>
      <c r="E1152" s="14"/>
      <c r="F1152" s="14"/>
      <c r="G1152" s="14"/>
      <c r="H1152" s="9"/>
      <c r="R1152" s="15"/>
      <c r="S1152" s="15"/>
      <c r="T1152" s="15"/>
      <c r="AE1152" s="15"/>
      <c r="AF1152" s="15"/>
      <c r="AG1152" s="15"/>
      <c r="AY1152" s="11"/>
    </row>
    <row r="1153" spans="1:51">
      <c r="A1153" s="10"/>
      <c r="E1153" s="14"/>
      <c r="F1153" s="14"/>
      <c r="G1153" s="14"/>
      <c r="H1153" s="9"/>
      <c r="R1153" s="15"/>
      <c r="S1153" s="15"/>
      <c r="T1153" s="15"/>
      <c r="AE1153" s="15"/>
      <c r="AF1153" s="15"/>
      <c r="AG1153" s="15"/>
      <c r="AY1153" s="11"/>
    </row>
    <row r="1154" spans="1:51">
      <c r="A1154" s="10"/>
      <c r="E1154" s="14"/>
      <c r="F1154" s="14"/>
      <c r="G1154" s="14"/>
      <c r="H1154" s="9"/>
      <c r="R1154" s="15"/>
      <c r="S1154" s="15"/>
      <c r="T1154" s="15"/>
      <c r="AE1154" s="15"/>
      <c r="AF1154" s="15"/>
      <c r="AG1154" s="15"/>
      <c r="AY1154" s="11"/>
    </row>
    <row r="1155" spans="1:51">
      <c r="A1155" s="10"/>
      <c r="E1155" s="14"/>
      <c r="F1155" s="14"/>
      <c r="G1155" s="14"/>
      <c r="H1155" s="9"/>
      <c r="R1155" s="15"/>
      <c r="S1155" s="15"/>
      <c r="T1155" s="15"/>
      <c r="AE1155" s="15"/>
      <c r="AF1155" s="15"/>
      <c r="AG1155" s="15"/>
      <c r="AY1155" s="11"/>
    </row>
    <row r="1156" spans="1:51">
      <c r="A1156" s="10"/>
      <c r="E1156" s="14"/>
      <c r="F1156" s="14"/>
      <c r="G1156" s="14"/>
      <c r="H1156" s="9"/>
      <c r="R1156" s="15"/>
      <c r="S1156" s="15"/>
      <c r="T1156" s="15"/>
      <c r="AE1156" s="15"/>
      <c r="AF1156" s="15"/>
      <c r="AG1156" s="15"/>
      <c r="AY1156" s="11"/>
    </row>
    <row r="1157" spans="1:51">
      <c r="A1157" s="10"/>
      <c r="E1157" s="14"/>
      <c r="F1157" s="14"/>
      <c r="G1157" s="14"/>
      <c r="H1157" s="9"/>
      <c r="R1157" s="15"/>
      <c r="S1157" s="15"/>
      <c r="T1157" s="15"/>
      <c r="AE1157" s="15"/>
      <c r="AF1157" s="15"/>
      <c r="AG1157" s="15"/>
      <c r="AY1157" s="11"/>
    </row>
    <row r="1158" spans="1:51">
      <c r="A1158" s="10"/>
      <c r="E1158" s="14"/>
      <c r="F1158" s="14"/>
      <c r="G1158" s="14"/>
      <c r="H1158" s="9"/>
      <c r="R1158" s="15"/>
      <c r="S1158" s="15"/>
      <c r="T1158" s="15"/>
      <c r="AE1158" s="15"/>
      <c r="AF1158" s="15"/>
      <c r="AG1158" s="15"/>
      <c r="AY1158" s="11"/>
    </row>
    <row r="1159" spans="1:51">
      <c r="A1159" s="10"/>
      <c r="E1159" s="14"/>
      <c r="F1159" s="14"/>
      <c r="G1159" s="14"/>
      <c r="H1159" s="9"/>
      <c r="R1159" s="15"/>
      <c r="S1159" s="15"/>
      <c r="T1159" s="15"/>
      <c r="AE1159" s="15"/>
      <c r="AF1159" s="15"/>
      <c r="AG1159" s="15"/>
      <c r="AY1159" s="11"/>
    </row>
    <row r="1160" spans="1:51">
      <c r="A1160" s="10"/>
      <c r="E1160" s="14"/>
      <c r="F1160" s="14"/>
      <c r="G1160" s="14"/>
      <c r="H1160" s="9"/>
      <c r="R1160" s="15"/>
      <c r="S1160" s="15"/>
      <c r="T1160" s="15"/>
      <c r="AE1160" s="15"/>
      <c r="AF1160" s="15"/>
      <c r="AG1160" s="15"/>
      <c r="AY1160" s="11"/>
    </row>
    <row r="1161" spans="1:51">
      <c r="A1161" s="10"/>
      <c r="E1161" s="14"/>
      <c r="F1161" s="14"/>
      <c r="G1161" s="14"/>
      <c r="H1161" s="9"/>
      <c r="R1161" s="15"/>
      <c r="S1161" s="15"/>
      <c r="T1161" s="15"/>
      <c r="AE1161" s="15"/>
      <c r="AF1161" s="15"/>
      <c r="AG1161" s="15"/>
      <c r="AY1161" s="11"/>
    </row>
    <row r="1162" spans="1:51">
      <c r="A1162" s="10"/>
      <c r="E1162" s="14"/>
      <c r="F1162" s="14"/>
      <c r="G1162" s="14"/>
      <c r="H1162" s="9"/>
      <c r="R1162" s="15"/>
      <c r="S1162" s="15"/>
      <c r="T1162" s="15"/>
      <c r="AE1162" s="15"/>
      <c r="AF1162" s="15"/>
      <c r="AG1162" s="15"/>
      <c r="AY1162" s="11"/>
    </row>
    <row r="1163" spans="1:51">
      <c r="A1163" s="10"/>
      <c r="E1163" s="14"/>
      <c r="F1163" s="14"/>
      <c r="G1163" s="14"/>
      <c r="H1163" s="9"/>
      <c r="R1163" s="15"/>
      <c r="S1163" s="15"/>
      <c r="T1163" s="15"/>
      <c r="AE1163" s="15"/>
      <c r="AF1163" s="15"/>
      <c r="AG1163" s="15"/>
      <c r="AY1163" s="11"/>
    </row>
    <row r="1164" spans="1:51">
      <c r="A1164" s="10"/>
      <c r="E1164" s="14"/>
      <c r="F1164" s="14"/>
      <c r="G1164" s="14"/>
      <c r="H1164" s="9"/>
      <c r="R1164" s="15"/>
      <c r="S1164" s="15"/>
      <c r="T1164" s="15"/>
      <c r="AE1164" s="15"/>
      <c r="AF1164" s="15"/>
      <c r="AG1164" s="15"/>
      <c r="AY1164" s="11"/>
    </row>
    <row r="1165" spans="1:51">
      <c r="A1165" s="10"/>
      <c r="E1165" s="14"/>
      <c r="F1165" s="14"/>
      <c r="G1165" s="14"/>
      <c r="H1165" s="9"/>
      <c r="R1165" s="15"/>
      <c r="S1165" s="15"/>
      <c r="T1165" s="15"/>
      <c r="AE1165" s="15"/>
      <c r="AF1165" s="15"/>
      <c r="AG1165" s="15"/>
      <c r="AY1165" s="11"/>
    </row>
    <row r="1166" spans="1:51">
      <c r="A1166" s="10"/>
      <c r="E1166" s="14"/>
      <c r="F1166" s="14"/>
      <c r="G1166" s="14"/>
      <c r="H1166" s="9"/>
      <c r="R1166" s="15"/>
      <c r="S1166" s="15"/>
      <c r="T1166" s="15"/>
      <c r="AE1166" s="15"/>
      <c r="AF1166" s="15"/>
      <c r="AG1166" s="15"/>
      <c r="AY1166" s="11"/>
    </row>
    <row r="1167" spans="1:51">
      <c r="A1167" s="10"/>
      <c r="E1167" s="14"/>
      <c r="F1167" s="14"/>
      <c r="G1167" s="14"/>
      <c r="H1167" s="9"/>
      <c r="R1167" s="15"/>
      <c r="S1167" s="15"/>
      <c r="T1167" s="15"/>
      <c r="AE1167" s="15"/>
      <c r="AF1167" s="15"/>
      <c r="AG1167" s="15"/>
      <c r="AY1167" s="11"/>
    </row>
    <row r="1168" spans="1:51">
      <c r="A1168" s="10"/>
      <c r="E1168" s="14"/>
      <c r="F1168" s="14"/>
      <c r="G1168" s="14"/>
      <c r="H1168" s="9"/>
      <c r="R1168" s="15"/>
      <c r="S1168" s="15"/>
      <c r="T1168" s="15"/>
      <c r="AE1168" s="15"/>
      <c r="AF1168" s="15"/>
      <c r="AG1168" s="15"/>
      <c r="AY1168" s="11"/>
    </row>
    <row r="1169" spans="1:51">
      <c r="A1169" s="10"/>
      <c r="E1169" s="14"/>
      <c r="F1169" s="14"/>
      <c r="G1169" s="14"/>
      <c r="H1169" s="9"/>
      <c r="R1169" s="15"/>
      <c r="S1169" s="15"/>
      <c r="T1169" s="15"/>
      <c r="AE1169" s="15"/>
      <c r="AF1169" s="15"/>
      <c r="AG1169" s="15"/>
      <c r="AY1169" s="11"/>
    </row>
    <row r="1170" spans="1:51">
      <c r="A1170" s="10"/>
      <c r="E1170" s="14"/>
      <c r="F1170" s="14"/>
      <c r="G1170" s="14"/>
      <c r="H1170" s="9"/>
      <c r="R1170" s="15"/>
      <c r="S1170" s="15"/>
      <c r="T1170" s="15"/>
      <c r="AE1170" s="15"/>
      <c r="AF1170" s="15"/>
      <c r="AG1170" s="15"/>
      <c r="AY1170" s="11"/>
    </row>
    <row r="1171" spans="1:51">
      <c r="A1171" s="10"/>
      <c r="E1171" s="14"/>
      <c r="F1171" s="14"/>
      <c r="G1171" s="14"/>
      <c r="H1171" s="9"/>
      <c r="R1171" s="15"/>
      <c r="S1171" s="15"/>
      <c r="T1171" s="15"/>
      <c r="AE1171" s="15"/>
      <c r="AF1171" s="15"/>
      <c r="AG1171" s="15"/>
      <c r="AY1171" s="11"/>
    </row>
    <row r="1172" spans="1:51">
      <c r="A1172" s="10"/>
      <c r="E1172" s="14"/>
      <c r="F1172" s="14"/>
      <c r="G1172" s="14"/>
      <c r="H1172" s="9"/>
      <c r="R1172" s="15"/>
      <c r="S1172" s="15"/>
      <c r="T1172" s="15"/>
      <c r="AE1172" s="15"/>
      <c r="AF1172" s="15"/>
      <c r="AG1172" s="15"/>
      <c r="AY1172" s="11"/>
    </row>
    <row r="1173" spans="1:51">
      <c r="A1173" s="10"/>
      <c r="E1173" s="14"/>
      <c r="F1173" s="14"/>
      <c r="G1173" s="14"/>
      <c r="H1173" s="9"/>
      <c r="R1173" s="15"/>
      <c r="S1173" s="15"/>
      <c r="T1173" s="15"/>
      <c r="AE1173" s="15"/>
      <c r="AF1173" s="15"/>
      <c r="AG1173" s="15"/>
      <c r="AY1173" s="11"/>
    </row>
    <row r="1174" spans="1:51">
      <c r="A1174" s="10"/>
      <c r="E1174" s="14"/>
      <c r="F1174" s="14"/>
      <c r="G1174" s="14"/>
      <c r="H1174" s="9"/>
      <c r="R1174" s="15"/>
      <c r="S1174" s="15"/>
      <c r="T1174" s="15"/>
      <c r="AE1174" s="15"/>
      <c r="AF1174" s="15"/>
      <c r="AG1174" s="15"/>
      <c r="AY1174" s="11"/>
    </row>
    <row r="1175" spans="1:51">
      <c r="A1175" s="10"/>
      <c r="E1175" s="14"/>
      <c r="F1175" s="14"/>
      <c r="G1175" s="14"/>
      <c r="H1175" s="9"/>
      <c r="R1175" s="15"/>
      <c r="S1175" s="15"/>
      <c r="T1175" s="15"/>
      <c r="AE1175" s="15"/>
      <c r="AF1175" s="15"/>
      <c r="AG1175" s="15"/>
      <c r="AY1175" s="11"/>
    </row>
    <row r="1176" spans="1:51">
      <c r="A1176" s="10"/>
      <c r="E1176" s="14"/>
      <c r="F1176" s="14"/>
      <c r="G1176" s="14"/>
      <c r="H1176" s="9"/>
      <c r="R1176" s="15"/>
      <c r="S1176" s="15"/>
      <c r="T1176" s="15"/>
      <c r="AE1176" s="15"/>
      <c r="AF1176" s="15"/>
      <c r="AG1176" s="15"/>
      <c r="AY1176" s="11"/>
    </row>
    <row r="1177" spans="1:51">
      <c r="A1177" s="10"/>
      <c r="E1177" s="14"/>
      <c r="F1177" s="14"/>
      <c r="G1177" s="14"/>
      <c r="H1177" s="9"/>
      <c r="R1177" s="15"/>
      <c r="S1177" s="15"/>
      <c r="T1177" s="15"/>
      <c r="AE1177" s="15"/>
      <c r="AF1177" s="15"/>
      <c r="AG1177" s="15"/>
      <c r="AY1177" s="11"/>
    </row>
    <row r="1178" spans="1:51">
      <c r="A1178" s="10"/>
      <c r="E1178" s="14"/>
      <c r="F1178" s="14"/>
      <c r="G1178" s="14"/>
      <c r="H1178" s="9"/>
      <c r="R1178" s="15"/>
      <c r="S1178" s="15"/>
      <c r="T1178" s="15"/>
      <c r="AE1178" s="15"/>
      <c r="AF1178" s="15"/>
      <c r="AG1178" s="15"/>
      <c r="AY1178" s="11"/>
    </row>
    <row r="1179" spans="1:51">
      <c r="A1179" s="10"/>
      <c r="E1179" s="14"/>
      <c r="F1179" s="14"/>
      <c r="G1179" s="14"/>
      <c r="H1179" s="9"/>
      <c r="R1179" s="15"/>
      <c r="S1179" s="15"/>
      <c r="T1179" s="15"/>
      <c r="AE1179" s="15"/>
      <c r="AF1179" s="15"/>
      <c r="AG1179" s="15"/>
      <c r="AY1179" s="11"/>
    </row>
    <row r="1180" spans="1:51">
      <c r="A1180" s="10"/>
      <c r="E1180" s="14"/>
      <c r="F1180" s="14"/>
      <c r="G1180" s="14"/>
      <c r="H1180" s="9"/>
      <c r="R1180" s="15"/>
      <c r="S1180" s="15"/>
      <c r="T1180" s="15"/>
      <c r="AE1180" s="15"/>
      <c r="AF1180" s="15"/>
      <c r="AG1180" s="15"/>
      <c r="AY1180" s="11"/>
    </row>
    <row r="1181" spans="1:51">
      <c r="A1181" s="10"/>
      <c r="E1181" s="14"/>
      <c r="F1181" s="14"/>
      <c r="G1181" s="14"/>
      <c r="H1181" s="9"/>
      <c r="R1181" s="15"/>
      <c r="S1181" s="15"/>
      <c r="T1181" s="15"/>
      <c r="AE1181" s="15"/>
      <c r="AF1181" s="15"/>
      <c r="AG1181" s="15"/>
      <c r="AY1181" s="11"/>
    </row>
    <row r="1182" spans="1:51">
      <c r="A1182" s="10"/>
      <c r="E1182" s="14"/>
      <c r="F1182" s="14"/>
      <c r="G1182" s="14"/>
      <c r="H1182" s="9"/>
      <c r="R1182" s="15"/>
      <c r="S1182" s="15"/>
      <c r="T1182" s="15"/>
      <c r="AE1182" s="15"/>
      <c r="AF1182" s="15"/>
      <c r="AG1182" s="15"/>
      <c r="AY1182" s="11"/>
    </row>
    <row r="1183" spans="1:51">
      <c r="A1183" s="10"/>
      <c r="E1183" s="14"/>
      <c r="F1183" s="14"/>
      <c r="G1183" s="14"/>
      <c r="H1183" s="9"/>
      <c r="R1183" s="15"/>
      <c r="S1183" s="15"/>
      <c r="T1183" s="15"/>
      <c r="AE1183" s="15"/>
      <c r="AF1183" s="15"/>
      <c r="AG1183" s="15"/>
      <c r="AY1183" s="11"/>
    </row>
    <row r="1184" spans="1:51">
      <c r="A1184" s="10"/>
      <c r="E1184" s="14"/>
      <c r="F1184" s="14"/>
      <c r="G1184" s="14"/>
      <c r="H1184" s="9"/>
      <c r="R1184" s="15"/>
      <c r="S1184" s="15"/>
      <c r="T1184" s="15"/>
      <c r="AE1184" s="15"/>
      <c r="AF1184" s="15"/>
      <c r="AG1184" s="15"/>
      <c r="AY1184" s="11"/>
    </row>
    <row r="1185" spans="1:51">
      <c r="A1185" s="10"/>
      <c r="E1185" s="14"/>
      <c r="F1185" s="14"/>
      <c r="G1185" s="14"/>
      <c r="H1185" s="9"/>
      <c r="R1185" s="15"/>
      <c r="S1185" s="15"/>
      <c r="T1185" s="15"/>
      <c r="AE1185" s="15"/>
      <c r="AF1185" s="15"/>
      <c r="AG1185" s="15"/>
      <c r="AY1185" s="11"/>
    </row>
    <row r="1186" spans="1:51">
      <c r="A1186" s="10"/>
      <c r="E1186" s="14"/>
      <c r="F1186" s="14"/>
      <c r="G1186" s="14"/>
      <c r="H1186" s="9"/>
      <c r="R1186" s="15"/>
      <c r="S1186" s="15"/>
      <c r="T1186" s="15"/>
      <c r="AE1186" s="15"/>
      <c r="AF1186" s="15"/>
      <c r="AG1186" s="15"/>
      <c r="AY1186" s="11"/>
    </row>
    <row r="1187" spans="1:51">
      <c r="A1187" s="10"/>
      <c r="E1187" s="14"/>
      <c r="F1187" s="14"/>
      <c r="G1187" s="14"/>
      <c r="H1187" s="9"/>
      <c r="R1187" s="15"/>
      <c r="S1187" s="15"/>
      <c r="T1187" s="15"/>
      <c r="AE1187" s="15"/>
      <c r="AF1187" s="15"/>
      <c r="AG1187" s="15"/>
      <c r="AY1187" s="11"/>
    </row>
    <row r="1188" spans="1:51">
      <c r="A1188" s="10"/>
      <c r="E1188" s="14"/>
      <c r="F1188" s="14"/>
      <c r="G1188" s="14"/>
      <c r="H1188" s="9"/>
      <c r="R1188" s="15"/>
      <c r="S1188" s="15"/>
      <c r="T1188" s="15"/>
      <c r="AE1188" s="15"/>
      <c r="AF1188" s="15"/>
      <c r="AG1188" s="15"/>
      <c r="AY1188" s="11"/>
    </row>
    <row r="1189" spans="1:51">
      <c r="A1189" s="10"/>
      <c r="E1189" s="14"/>
      <c r="F1189" s="14"/>
      <c r="G1189" s="14"/>
      <c r="H1189" s="9"/>
      <c r="R1189" s="15"/>
      <c r="S1189" s="15"/>
      <c r="T1189" s="15"/>
      <c r="AE1189" s="15"/>
      <c r="AF1189" s="15"/>
      <c r="AG1189" s="15"/>
      <c r="AY1189" s="11"/>
    </row>
    <row r="1190" spans="1:51">
      <c r="A1190" s="10"/>
      <c r="E1190" s="14"/>
      <c r="F1190" s="14"/>
      <c r="G1190" s="14"/>
      <c r="H1190" s="9"/>
      <c r="R1190" s="15"/>
      <c r="S1190" s="15"/>
      <c r="T1190" s="15"/>
      <c r="AE1190" s="15"/>
      <c r="AF1190" s="15"/>
      <c r="AG1190" s="15"/>
      <c r="AY1190" s="11"/>
    </row>
    <row r="1191" spans="1:51">
      <c r="A1191" s="10"/>
      <c r="E1191" s="14"/>
      <c r="F1191" s="14"/>
      <c r="G1191" s="14"/>
      <c r="H1191" s="9"/>
      <c r="R1191" s="15"/>
      <c r="S1191" s="15"/>
      <c r="T1191" s="15"/>
      <c r="AE1191" s="15"/>
      <c r="AF1191" s="15"/>
      <c r="AG1191" s="15"/>
      <c r="AY1191" s="11"/>
    </row>
    <row r="1192" spans="1:51">
      <c r="A1192" s="10"/>
      <c r="E1192" s="14"/>
      <c r="F1192" s="14"/>
      <c r="G1192" s="14"/>
      <c r="H1192" s="9"/>
      <c r="R1192" s="15"/>
      <c r="S1192" s="15"/>
      <c r="T1192" s="15"/>
      <c r="AE1192" s="15"/>
      <c r="AF1192" s="15"/>
      <c r="AG1192" s="15"/>
      <c r="AY1192" s="11"/>
    </row>
    <row r="1193" spans="1:51">
      <c r="A1193" s="10"/>
      <c r="E1193" s="14"/>
      <c r="F1193" s="14"/>
      <c r="G1193" s="14"/>
      <c r="H1193" s="9"/>
      <c r="R1193" s="15"/>
      <c r="S1193" s="15"/>
      <c r="T1193" s="15"/>
      <c r="AE1193" s="15"/>
      <c r="AF1193" s="15"/>
      <c r="AG1193" s="15"/>
      <c r="AY1193" s="11"/>
    </row>
    <row r="1194" spans="1:51">
      <c r="A1194" s="10"/>
      <c r="E1194" s="14"/>
      <c r="F1194" s="14"/>
      <c r="G1194" s="14"/>
      <c r="H1194" s="9"/>
      <c r="R1194" s="15"/>
      <c r="S1194" s="15"/>
      <c r="T1194" s="15"/>
      <c r="AE1194" s="15"/>
      <c r="AF1194" s="15"/>
      <c r="AG1194" s="15"/>
      <c r="AY1194" s="11"/>
    </row>
    <row r="1195" spans="1:51">
      <c r="A1195" s="10"/>
      <c r="E1195" s="14"/>
      <c r="F1195" s="14"/>
      <c r="G1195" s="14"/>
      <c r="H1195" s="9"/>
      <c r="R1195" s="15"/>
      <c r="S1195" s="15"/>
      <c r="T1195" s="15"/>
      <c r="AE1195" s="15"/>
      <c r="AF1195" s="15"/>
      <c r="AG1195" s="15"/>
      <c r="AY1195" s="11"/>
    </row>
    <row r="1196" spans="1:51">
      <c r="A1196" s="10"/>
      <c r="E1196" s="14"/>
      <c r="F1196" s="14"/>
      <c r="G1196" s="14"/>
      <c r="H1196" s="9"/>
      <c r="R1196" s="15"/>
      <c r="S1196" s="15"/>
      <c r="T1196" s="15"/>
      <c r="AE1196" s="15"/>
      <c r="AF1196" s="15"/>
      <c r="AG1196" s="15"/>
      <c r="AY1196" s="11"/>
    </row>
    <row r="1197" spans="1:51">
      <c r="A1197" s="10"/>
      <c r="E1197" s="14"/>
      <c r="F1197" s="14"/>
      <c r="G1197" s="14"/>
      <c r="H1197" s="9"/>
      <c r="R1197" s="15"/>
      <c r="S1197" s="15"/>
      <c r="T1197" s="15"/>
      <c r="AE1197" s="15"/>
      <c r="AF1197" s="15"/>
      <c r="AG1197" s="15"/>
      <c r="AY1197" s="11"/>
    </row>
    <row r="1198" spans="1:51">
      <c r="A1198" s="10"/>
      <c r="E1198" s="14"/>
      <c r="F1198" s="14"/>
      <c r="G1198" s="14"/>
      <c r="H1198" s="9"/>
      <c r="R1198" s="15"/>
      <c r="S1198" s="15"/>
      <c r="T1198" s="15"/>
      <c r="AE1198" s="15"/>
      <c r="AF1198" s="15"/>
      <c r="AG1198" s="15"/>
      <c r="AY1198" s="11"/>
    </row>
    <row r="1199" spans="1:51">
      <c r="A1199" s="10"/>
      <c r="E1199" s="14"/>
      <c r="F1199" s="14"/>
      <c r="G1199" s="14"/>
      <c r="H1199" s="9"/>
      <c r="R1199" s="15"/>
      <c r="S1199" s="15"/>
      <c r="T1199" s="15"/>
      <c r="AE1199" s="15"/>
      <c r="AF1199" s="15"/>
      <c r="AG1199" s="15"/>
      <c r="AY1199" s="11"/>
    </row>
    <row r="1200" spans="1:51">
      <c r="A1200" s="10"/>
      <c r="E1200" s="14"/>
      <c r="F1200" s="14"/>
      <c r="G1200" s="14"/>
      <c r="H1200" s="9"/>
      <c r="R1200" s="15"/>
      <c r="S1200" s="15"/>
      <c r="T1200" s="15"/>
      <c r="AE1200" s="15"/>
      <c r="AF1200" s="15"/>
      <c r="AG1200" s="15"/>
      <c r="AY1200" s="11"/>
    </row>
    <row r="1201" spans="1:51">
      <c r="A1201" s="10"/>
      <c r="E1201" s="14"/>
      <c r="F1201" s="14"/>
      <c r="G1201" s="14"/>
      <c r="H1201" s="9"/>
      <c r="R1201" s="15"/>
      <c r="S1201" s="15"/>
      <c r="T1201" s="15"/>
      <c r="AE1201" s="15"/>
      <c r="AF1201" s="15"/>
      <c r="AG1201" s="15"/>
      <c r="AY1201" s="11"/>
    </row>
    <row r="1202" spans="1:51">
      <c r="A1202" s="10"/>
      <c r="E1202" s="14"/>
      <c r="F1202" s="14"/>
      <c r="G1202" s="14"/>
      <c r="H1202" s="9"/>
      <c r="R1202" s="15"/>
      <c r="S1202" s="15"/>
      <c r="T1202" s="15"/>
      <c r="AE1202" s="15"/>
      <c r="AF1202" s="15"/>
      <c r="AG1202" s="15"/>
      <c r="AY1202" s="11"/>
    </row>
    <row r="1203" spans="1:51">
      <c r="A1203" s="10"/>
      <c r="E1203" s="14"/>
      <c r="F1203" s="14"/>
      <c r="G1203" s="14"/>
      <c r="H1203" s="9"/>
      <c r="R1203" s="15"/>
      <c r="S1203" s="15"/>
      <c r="T1203" s="15"/>
      <c r="AE1203" s="15"/>
      <c r="AF1203" s="15"/>
      <c r="AG1203" s="15"/>
      <c r="AY1203" s="11"/>
    </row>
    <row r="1204" spans="1:51">
      <c r="A1204" s="10"/>
      <c r="E1204" s="14"/>
      <c r="F1204" s="14"/>
      <c r="G1204" s="14"/>
      <c r="H1204" s="9"/>
      <c r="R1204" s="15"/>
      <c r="S1204" s="15"/>
      <c r="T1204" s="15"/>
      <c r="AE1204" s="15"/>
      <c r="AF1204" s="15"/>
      <c r="AG1204" s="15"/>
      <c r="AY1204" s="11"/>
    </row>
    <row r="1205" spans="1:51">
      <c r="A1205" s="10"/>
      <c r="E1205" s="14"/>
      <c r="F1205" s="14"/>
      <c r="G1205" s="14"/>
      <c r="H1205" s="9"/>
      <c r="R1205" s="15"/>
      <c r="S1205" s="15"/>
      <c r="T1205" s="15"/>
      <c r="AE1205" s="15"/>
      <c r="AF1205" s="15"/>
      <c r="AG1205" s="15"/>
      <c r="AY1205" s="11"/>
    </row>
    <row r="1206" spans="1:51">
      <c r="A1206" s="10"/>
      <c r="E1206" s="14"/>
      <c r="F1206" s="14"/>
      <c r="G1206" s="14"/>
      <c r="H1206" s="9"/>
      <c r="R1206" s="15"/>
      <c r="S1206" s="15"/>
      <c r="T1206" s="15"/>
      <c r="AE1206" s="15"/>
      <c r="AF1206" s="15"/>
      <c r="AG1206" s="15"/>
      <c r="AY1206" s="11"/>
    </row>
    <row r="1207" spans="1:51">
      <c r="A1207" s="10"/>
      <c r="E1207" s="14"/>
      <c r="F1207" s="14"/>
      <c r="G1207" s="14"/>
      <c r="H1207" s="9"/>
      <c r="R1207" s="15"/>
      <c r="S1207" s="15"/>
      <c r="T1207" s="15"/>
      <c r="AE1207" s="15"/>
      <c r="AF1207" s="15"/>
      <c r="AG1207" s="15"/>
      <c r="AY1207" s="11"/>
    </row>
    <row r="1208" spans="1:51">
      <c r="A1208" s="10"/>
      <c r="E1208" s="14"/>
      <c r="F1208" s="14"/>
      <c r="G1208" s="14"/>
      <c r="H1208" s="9"/>
      <c r="R1208" s="15"/>
      <c r="S1208" s="15"/>
      <c r="T1208" s="15"/>
      <c r="AE1208" s="15"/>
      <c r="AF1208" s="15"/>
      <c r="AG1208" s="15"/>
      <c r="AY1208" s="11"/>
    </row>
    <row r="1209" spans="1:51">
      <c r="A1209" s="10"/>
      <c r="E1209" s="14"/>
      <c r="F1209" s="14"/>
      <c r="G1209" s="14"/>
      <c r="H1209" s="9"/>
      <c r="R1209" s="15"/>
      <c r="S1209" s="15"/>
      <c r="T1209" s="15"/>
      <c r="AE1209" s="15"/>
      <c r="AF1209" s="15"/>
      <c r="AG1209" s="15"/>
      <c r="AY1209" s="11"/>
    </row>
  </sheetData>
  <sheetProtection sheet="1" objects="1" scenarios="1"/>
  <customSheetViews>
    <customSheetView guid="{90F97C63-FF46-4687-8AC0-BB059271304A}" scale="125" hiddenColumns="1" topLeftCell="A268">
      <selection activeCell="AE296" sqref="AE296"/>
      <rowBreaks count="28" manualBreakCount="28">
        <brk id="1" max="42" man="1"/>
        <brk id="44" max="42" man="1"/>
        <brk id="87" max="42" man="1"/>
        <brk id="130" max="42" man="1"/>
        <brk id="173" max="42" man="1"/>
        <brk id="216" max="42" man="1"/>
        <brk id="217" max="42" man="1"/>
        <brk id="260" max="42" man="1"/>
        <brk id="303" max="42" man="1"/>
        <brk id="346" max="42" man="1"/>
        <brk id="389" max="42" man="1"/>
        <brk id="432" max="42" man="1"/>
        <brk id="433" max="42" man="1"/>
        <brk id="476" max="42" man="1"/>
        <brk id="519" max="42" man="1"/>
        <brk id="562" max="42" man="1"/>
        <brk id="605" max="42" man="1"/>
        <brk id="649" max="42" man="1"/>
        <brk id="650" max="42" man="1"/>
        <brk id="693" max="42" man="1"/>
        <brk id="736" max="42" man="1"/>
        <brk id="779" max="42" man="1"/>
        <brk id="822" max="42" man="1"/>
        <brk id="865" max="42" man="1"/>
        <brk id="866" max="42" man="1"/>
        <brk id="909" max="42" man="1"/>
        <brk id="952" max="42" man="1"/>
        <brk id="995" max="42" man="1"/>
      </rowBreaks>
      <pageMargins left="0" right="0" top="0" bottom="0" header="0" footer="0"/>
      <pageSetup paperSize="8" scale="148" firstPageNumber="0" fitToHeight="25" orientation="landscape" horizontalDpi="360" verticalDpi="360" r:id="rId1"/>
      <headerFooter alignWithMargins="0"/>
    </customSheetView>
    <customSheetView guid="{AE9205F7-FE34-4615-BC4D-16E49EF38385}" hiddenColumns="1" topLeftCell="A735">
      <selection activeCell="T759" sqref="T759"/>
      <rowBreaks count="28" manualBreakCount="28">
        <brk id="1" max="42" man="1"/>
        <brk id="44" max="42" man="1"/>
        <brk id="87" max="42" man="1"/>
        <brk id="130" max="42" man="1"/>
        <brk id="173" max="42" man="1"/>
        <brk id="216" max="42" man="1"/>
        <brk id="217" max="42" man="1"/>
        <brk id="260" max="42" man="1"/>
        <brk id="303" max="42" man="1"/>
        <brk id="346" max="42" man="1"/>
        <brk id="389" max="42" man="1"/>
        <brk id="432" max="42" man="1"/>
        <brk id="433" max="42" man="1"/>
        <brk id="476" max="42" man="1"/>
        <brk id="519" max="42" man="1"/>
        <brk id="562" max="42" man="1"/>
        <brk id="605" max="42" man="1"/>
        <brk id="649" max="42" man="1"/>
        <brk id="650" max="42" man="1"/>
        <brk id="693" max="42" man="1"/>
        <brk id="736" max="42" man="1"/>
        <brk id="779" max="42" man="1"/>
        <brk id="822" max="42" man="1"/>
        <brk id="865" max="42" man="1"/>
        <brk id="866" max="42" man="1"/>
        <brk id="909" max="42" man="1"/>
        <brk id="952" max="42" man="1"/>
        <brk id="995" max="42" man="1"/>
      </rowBreaks>
      <pageMargins left="0" right="0" top="0" bottom="0" header="0" footer="0"/>
      <pageSetup paperSize="8" scale="148" firstPageNumber="0" fitToHeight="25" orientation="landscape" horizontalDpi="360" verticalDpi="360" r:id="rId2"/>
      <headerFooter alignWithMargins="0"/>
    </customSheetView>
    <customSheetView guid="{F94E048D-71E0-4324-8FB1-EB708AA0BFEC}" hiddenColumns="1" topLeftCell="A443">
      <selection activeCell="R455" sqref="R455"/>
      <rowBreaks count="28" manualBreakCount="28">
        <brk id="1" max="42" man="1"/>
        <brk id="44" max="42" man="1"/>
        <brk id="87" max="42" man="1"/>
        <brk id="130" max="42" man="1"/>
        <brk id="173" max="42" man="1"/>
        <brk id="216" max="42" man="1"/>
        <brk id="217" max="42" man="1"/>
        <brk id="260" max="42" man="1"/>
        <brk id="303" max="42" man="1"/>
        <brk id="346" max="42" man="1"/>
        <brk id="389" max="42" man="1"/>
        <brk id="432" max="42" man="1"/>
        <brk id="433" max="42" man="1"/>
        <brk id="476" max="42" man="1"/>
        <brk id="519" max="42" man="1"/>
        <brk id="562" max="42" man="1"/>
        <brk id="605" max="42" man="1"/>
        <brk id="649" max="42" man="1"/>
        <brk id="650" max="42" man="1"/>
        <brk id="693" max="42" man="1"/>
        <brk id="736" max="42" man="1"/>
        <brk id="779" max="42" man="1"/>
        <brk id="822" max="42" man="1"/>
        <brk id="865" max="42" man="1"/>
        <brk id="866" max="42" man="1"/>
        <brk id="909" max="42" man="1"/>
        <brk id="952" max="42" man="1"/>
        <brk id="995" max="42" man="1"/>
      </rowBreaks>
      <pageMargins left="0" right="0" top="0" bottom="0" header="0" footer="0"/>
      <pageSetup paperSize="8" scale="148" firstPageNumber="0" fitToHeight="25" orientation="landscape" horizontalDpi="360" verticalDpi="360" r:id="rId3"/>
      <headerFooter alignWithMargins="0"/>
    </customSheetView>
    <customSheetView guid="{4D39C01D-F783-41AA-B2C1-A385FA45C2D1}" hiddenColumns="1" topLeftCell="A437">
      <selection activeCell="A437" sqref="A437:A476"/>
      <rowBreaks count="28" manualBreakCount="28">
        <brk id="1" max="42" man="1"/>
        <brk id="44" max="42" man="1"/>
        <brk id="87" max="42" man="1"/>
        <brk id="130" max="42" man="1"/>
        <brk id="173" max="42" man="1"/>
        <brk id="216" max="42" man="1"/>
        <brk id="217" max="42" man="1"/>
        <brk id="260" max="42" man="1"/>
        <brk id="303" max="42" man="1"/>
        <brk id="346" max="42" man="1"/>
        <brk id="389" max="42" man="1"/>
        <brk id="432" max="42" man="1"/>
        <brk id="433" max="42" man="1"/>
        <brk id="476" max="42" man="1"/>
        <brk id="519" max="42" man="1"/>
        <brk id="562" max="42" man="1"/>
        <brk id="605" max="42" man="1"/>
        <brk id="649" max="42" man="1"/>
        <brk id="650" max="42" man="1"/>
        <brk id="693" max="42" man="1"/>
        <brk id="736" max="42" man="1"/>
        <brk id="779" max="42" man="1"/>
        <brk id="822" max="42" man="1"/>
        <brk id="865" max="42" man="1"/>
        <brk id="866" max="42" man="1"/>
        <brk id="909" max="42" man="1"/>
        <brk id="952" max="42" man="1"/>
        <brk id="995" max="42" man="1"/>
      </rowBreaks>
      <pageMargins left="0" right="0" top="0" bottom="0" header="0" footer="0"/>
      <printOptions horizontalCentered="1" verticalCentered="1"/>
      <pageSetup paperSize="8" scale="148" firstPageNumber="0" fitToHeight="25" orientation="landscape" horizontalDpi="360" verticalDpi="360" r:id="rId4"/>
      <headerFooter alignWithMargins="0"/>
    </customSheetView>
    <customSheetView guid="{1B1FDDC4-C135-40FD-98FE-C5C8E2761A79}" hiddenColumns="1" topLeftCell="A221">
      <selection activeCell="D224" sqref="D224"/>
      <rowBreaks count="28" manualBreakCount="28">
        <brk id="1" max="42" man="1"/>
        <brk id="44" max="42" man="1"/>
        <brk id="87" max="42" man="1"/>
        <brk id="130" max="42" man="1"/>
        <brk id="173" max="42" man="1"/>
        <brk id="216" max="42" man="1"/>
        <brk id="217" max="42" man="1"/>
        <brk id="260" max="42" man="1"/>
        <brk id="303" max="42" man="1"/>
        <brk id="346" max="42" man="1"/>
        <brk id="389" max="42" man="1"/>
        <brk id="432" max="42" man="1"/>
        <brk id="433" max="42" man="1"/>
        <brk id="476" max="42" man="1"/>
        <brk id="519" max="42" man="1"/>
        <brk id="562" max="42" man="1"/>
        <brk id="605" max="42" man="1"/>
        <brk id="649" max="42" man="1"/>
        <brk id="650" max="42" man="1"/>
        <brk id="693" max="42" man="1"/>
        <brk id="736" max="42" man="1"/>
        <brk id="779" max="42" man="1"/>
        <brk id="822" max="42" man="1"/>
        <brk id="865" max="42" man="1"/>
        <brk id="866" max="42" man="1"/>
        <brk id="909" max="42" man="1"/>
        <brk id="952" max="42" man="1"/>
        <brk id="995" max="42" man="1"/>
      </rowBreaks>
      <pageMargins left="0" right="0" top="0" bottom="0" header="0" footer="0"/>
      <printOptions horizontalCentered="1" verticalCentered="1"/>
      <pageSetup paperSize="8" scale="148" firstPageNumber="0" fitToHeight="25" orientation="landscape" horizontalDpi="360" verticalDpi="360" r:id="rId5"/>
      <headerFooter alignWithMargins="0"/>
    </customSheetView>
    <customSheetView guid="{A6784E2B-67BC-4417-8825-EDB5D29AA073}" hiddenColumns="1" topLeftCell="A221">
      <selection activeCell="D224" sqref="D224"/>
      <rowBreaks count="28" manualBreakCount="28">
        <brk id="1" max="42" man="1"/>
        <brk id="44" max="42" man="1"/>
        <brk id="87" max="42" man="1"/>
        <brk id="130" max="42" man="1"/>
        <brk id="173" max="42" man="1"/>
        <brk id="216" max="42" man="1"/>
        <brk id="217" max="42" man="1"/>
        <brk id="260" max="42" man="1"/>
        <brk id="303" max="42" man="1"/>
        <brk id="346" max="42" man="1"/>
        <brk id="389" max="42" man="1"/>
        <brk id="432" max="42" man="1"/>
        <brk id="433" max="42" man="1"/>
        <brk id="476" max="42" man="1"/>
        <brk id="519" max="42" man="1"/>
        <brk id="562" max="42" man="1"/>
        <brk id="605" max="42" man="1"/>
        <brk id="649" max="42" man="1"/>
        <brk id="650" max="42" man="1"/>
        <brk id="693" max="42" man="1"/>
        <brk id="736" max="42" man="1"/>
        <brk id="779" max="42" man="1"/>
        <brk id="822" max="42" man="1"/>
        <brk id="865" max="42" man="1"/>
        <brk id="866" max="42" man="1"/>
        <brk id="909" max="42" man="1"/>
        <brk id="952" max="42" man="1"/>
        <brk id="995" max="42" man="1"/>
      </rowBreaks>
      <pageMargins left="0" right="0" top="0" bottom="0" header="0" footer="0"/>
      <printOptions horizontalCentered="1" verticalCentered="1"/>
      <pageSetup paperSize="8" scale="148" firstPageNumber="0" fitToHeight="25" orientation="landscape" horizontalDpi="360" verticalDpi="360" r:id="rId6"/>
      <headerFooter alignWithMargins="0"/>
    </customSheetView>
    <customSheetView guid="{649B62F2-A6E1-43DC-8B00-F29CFB7B73B6}" scale="125" hiddenColumns="1">
      <selection activeCell="E6" sqref="E6"/>
      <rowBreaks count="28" manualBreakCount="28">
        <brk id="1" max="42" man="1"/>
        <brk id="44" max="42" man="1"/>
        <brk id="87" max="42" man="1"/>
        <brk id="130" max="42" man="1"/>
        <brk id="173" max="42" man="1"/>
        <brk id="216" max="42" man="1"/>
        <brk id="217" max="42" man="1"/>
        <brk id="260" max="42" man="1"/>
        <brk id="303" max="42" man="1"/>
        <brk id="346" max="42" man="1"/>
        <brk id="389" max="42" man="1"/>
        <brk id="432" max="42" man="1"/>
        <brk id="433" max="42" man="1"/>
        <brk id="476" max="42" man="1"/>
        <brk id="519" max="42" man="1"/>
        <brk id="562" max="42" man="1"/>
        <brk id="605" max="42" man="1"/>
        <brk id="649" max="42" man="1"/>
        <brk id="650" max="42" man="1"/>
        <brk id="693" max="42" man="1"/>
        <brk id="736" max="42" man="1"/>
        <brk id="779" max="42" man="1"/>
        <brk id="822" max="42" man="1"/>
        <brk id="865" max="42" man="1"/>
        <brk id="866" max="42" man="1"/>
        <brk id="909" max="42" man="1"/>
        <brk id="952" max="42" man="1"/>
        <brk id="995" max="42" man="1"/>
      </rowBreaks>
      <pageMargins left="0" right="0" top="0" bottom="0" header="0" footer="0"/>
      <pageSetup paperSize="8" scale="148" firstPageNumber="0" fitToHeight="25" orientation="landscape" horizontalDpi="360" verticalDpi="360" r:id="rId7"/>
      <headerFooter alignWithMargins="0"/>
    </customSheetView>
  </customSheetViews>
  <mergeCells count="381">
    <mergeCell ref="C824:C825"/>
    <mergeCell ref="C868:C869"/>
    <mergeCell ref="C911:C912"/>
    <mergeCell ref="A866:AR866"/>
    <mergeCell ref="A824:A825"/>
    <mergeCell ref="B824:B825"/>
    <mergeCell ref="D824:D825"/>
    <mergeCell ref="E824:H824"/>
    <mergeCell ref="R824:U824"/>
    <mergeCell ref="AC824:AC825"/>
    <mergeCell ref="AD824:AD825"/>
    <mergeCell ref="AE824:AH824"/>
    <mergeCell ref="P824:P825"/>
    <mergeCell ref="Q824:Q825"/>
    <mergeCell ref="P911:P912"/>
    <mergeCell ref="AE911:AH911"/>
    <mergeCell ref="AD911:AD912"/>
    <mergeCell ref="Q911:Q912"/>
    <mergeCell ref="R911:U911"/>
    <mergeCell ref="AC911:AC912"/>
    <mergeCell ref="D868:D869"/>
    <mergeCell ref="E868:H868"/>
    <mergeCell ref="D867:H867"/>
    <mergeCell ref="P867:U867"/>
    <mergeCell ref="C652:C653"/>
    <mergeCell ref="C695:C696"/>
    <mergeCell ref="P652:P653"/>
    <mergeCell ref="Q652:Q653"/>
    <mergeCell ref="D694:H694"/>
    <mergeCell ref="P694:U694"/>
    <mergeCell ref="R652:U652"/>
    <mergeCell ref="R695:U695"/>
    <mergeCell ref="D651:H651"/>
    <mergeCell ref="D652:D653"/>
    <mergeCell ref="B132:B133"/>
    <mergeCell ref="B89:B90"/>
    <mergeCell ref="C89:C90"/>
    <mergeCell ref="C435:C436"/>
    <mergeCell ref="C478:C479"/>
    <mergeCell ref="C521:C522"/>
    <mergeCell ref="C608:C609"/>
    <mergeCell ref="A650:AR650"/>
    <mergeCell ref="A608:A609"/>
    <mergeCell ref="B608:B609"/>
    <mergeCell ref="AD608:AD609"/>
    <mergeCell ref="Q608:Q609"/>
    <mergeCell ref="AE608:AH608"/>
    <mergeCell ref="AE175:AH175"/>
    <mergeCell ref="AC174:AH174"/>
    <mergeCell ref="AE132:AH132"/>
    <mergeCell ref="AD132:AD133"/>
    <mergeCell ref="A175:A176"/>
    <mergeCell ref="B175:B176"/>
    <mergeCell ref="D175:D176"/>
    <mergeCell ref="E175:H175"/>
    <mergeCell ref="C175:C176"/>
    <mergeCell ref="P132:P133"/>
    <mergeCell ref="D132:D133"/>
    <mergeCell ref="B46:B47"/>
    <mergeCell ref="E46:H46"/>
    <mergeCell ref="AD46:AD47"/>
    <mergeCell ref="C46:C47"/>
    <mergeCell ref="AC46:AC47"/>
    <mergeCell ref="D46:D47"/>
    <mergeCell ref="A1:AR1"/>
    <mergeCell ref="D2:H2"/>
    <mergeCell ref="P2:U2"/>
    <mergeCell ref="AC2:AH2"/>
    <mergeCell ref="B3:B4"/>
    <mergeCell ref="D3:D4"/>
    <mergeCell ref="E3:H3"/>
    <mergeCell ref="P3:P4"/>
    <mergeCell ref="C3:C4"/>
    <mergeCell ref="A3:A4"/>
    <mergeCell ref="Q3:Q4"/>
    <mergeCell ref="R3:U3"/>
    <mergeCell ref="AC3:AC4"/>
    <mergeCell ref="AD3:AD4"/>
    <mergeCell ref="B2:C2"/>
    <mergeCell ref="A5:A44"/>
    <mergeCell ref="D88:H88"/>
    <mergeCell ref="P88:U88"/>
    <mergeCell ref="R46:U46"/>
    <mergeCell ref="AC88:AH88"/>
    <mergeCell ref="AE3:AH3"/>
    <mergeCell ref="D131:H131"/>
    <mergeCell ref="P131:U131"/>
    <mergeCell ref="AC131:AH131"/>
    <mergeCell ref="D89:D90"/>
    <mergeCell ref="E89:H89"/>
    <mergeCell ref="P89:P90"/>
    <mergeCell ref="Q89:Q90"/>
    <mergeCell ref="R89:U89"/>
    <mergeCell ref="AD89:AD90"/>
    <mergeCell ref="AE89:AH89"/>
    <mergeCell ref="AC89:AC90"/>
    <mergeCell ref="AE46:AH46"/>
    <mergeCell ref="D45:H45"/>
    <mergeCell ref="P45:U45"/>
    <mergeCell ref="AC45:AH45"/>
    <mergeCell ref="P46:P47"/>
    <mergeCell ref="Q46:Q47"/>
    <mergeCell ref="E132:H132"/>
    <mergeCell ref="C132:C133"/>
    <mergeCell ref="P218:U218"/>
    <mergeCell ref="AC218:AH218"/>
    <mergeCell ref="P219:P220"/>
    <mergeCell ref="Q219:Q220"/>
    <mergeCell ref="AE219:AH219"/>
    <mergeCell ref="D174:H174"/>
    <mergeCell ref="P174:U174"/>
    <mergeCell ref="D218:H218"/>
    <mergeCell ref="AD175:AD176"/>
    <mergeCell ref="C219:C220"/>
    <mergeCell ref="Q132:Q133"/>
    <mergeCell ref="R132:U132"/>
    <mergeCell ref="AC132:AC133"/>
    <mergeCell ref="AC175:AC176"/>
    <mergeCell ref="P175:P176"/>
    <mergeCell ref="Q175:Q176"/>
    <mergeCell ref="R175:U175"/>
    <mergeCell ref="C262:C263"/>
    <mergeCell ref="A219:A220"/>
    <mergeCell ref="B219:B220"/>
    <mergeCell ref="D219:D220"/>
    <mergeCell ref="E219:H219"/>
    <mergeCell ref="D261:H261"/>
    <mergeCell ref="P261:U261"/>
    <mergeCell ref="AC261:AH261"/>
    <mergeCell ref="AC219:AC220"/>
    <mergeCell ref="AD219:AD220"/>
    <mergeCell ref="R219:U219"/>
    <mergeCell ref="A262:A263"/>
    <mergeCell ref="B262:B263"/>
    <mergeCell ref="D262:D263"/>
    <mergeCell ref="E262:H262"/>
    <mergeCell ref="P262:P263"/>
    <mergeCell ref="Q262:Q263"/>
    <mergeCell ref="AE262:AH262"/>
    <mergeCell ref="AD262:AD263"/>
    <mergeCell ref="AC262:AC263"/>
    <mergeCell ref="R262:U262"/>
    <mergeCell ref="P304:U304"/>
    <mergeCell ref="AC304:AH304"/>
    <mergeCell ref="Q305:Q306"/>
    <mergeCell ref="R305:U305"/>
    <mergeCell ref="R348:U348"/>
    <mergeCell ref="AD305:AD306"/>
    <mergeCell ref="A305:A306"/>
    <mergeCell ref="B305:B306"/>
    <mergeCell ref="D305:D306"/>
    <mergeCell ref="E305:H305"/>
    <mergeCell ref="P348:P349"/>
    <mergeCell ref="Q348:Q349"/>
    <mergeCell ref="B348:B349"/>
    <mergeCell ref="D348:D349"/>
    <mergeCell ref="D304:H304"/>
    <mergeCell ref="AC305:AC306"/>
    <mergeCell ref="P305:P306"/>
    <mergeCell ref="C305:C306"/>
    <mergeCell ref="AC390:AH390"/>
    <mergeCell ref="D347:H347"/>
    <mergeCell ref="P347:U347"/>
    <mergeCell ref="AC347:AH347"/>
    <mergeCell ref="AC348:AC349"/>
    <mergeCell ref="AE391:AH391"/>
    <mergeCell ref="AD348:AD349"/>
    <mergeCell ref="AE348:AH348"/>
    <mergeCell ref="AE305:AH305"/>
    <mergeCell ref="A391:A392"/>
    <mergeCell ref="B391:B392"/>
    <mergeCell ref="D391:D392"/>
    <mergeCell ref="E391:H391"/>
    <mergeCell ref="P391:P392"/>
    <mergeCell ref="Q391:Q392"/>
    <mergeCell ref="C348:C349"/>
    <mergeCell ref="C391:C392"/>
    <mergeCell ref="D434:H434"/>
    <mergeCell ref="P434:U434"/>
    <mergeCell ref="E348:H348"/>
    <mergeCell ref="D390:H390"/>
    <mergeCell ref="P390:U390"/>
    <mergeCell ref="AC434:AH434"/>
    <mergeCell ref="A435:A436"/>
    <mergeCell ref="B435:B436"/>
    <mergeCell ref="D435:D436"/>
    <mergeCell ref="E435:H435"/>
    <mergeCell ref="AD435:AD436"/>
    <mergeCell ref="AE435:AH435"/>
    <mergeCell ref="P435:P436"/>
    <mergeCell ref="AE478:AH478"/>
    <mergeCell ref="D477:H477"/>
    <mergeCell ref="P477:U477"/>
    <mergeCell ref="AC477:AH477"/>
    <mergeCell ref="P478:P479"/>
    <mergeCell ref="Q435:Q436"/>
    <mergeCell ref="R435:U435"/>
    <mergeCell ref="AC435:AC436"/>
    <mergeCell ref="AD478:AD479"/>
    <mergeCell ref="Q478:Q479"/>
    <mergeCell ref="R478:U478"/>
    <mergeCell ref="AC478:AC479"/>
    <mergeCell ref="A437:A476"/>
    <mergeCell ref="AC521:AC522"/>
    <mergeCell ref="AD521:AD522"/>
    <mergeCell ref="AE521:AH521"/>
    <mergeCell ref="D520:H520"/>
    <mergeCell ref="P520:U520"/>
    <mergeCell ref="AC520:AH520"/>
    <mergeCell ref="D521:D522"/>
    <mergeCell ref="E521:H521"/>
    <mergeCell ref="Q521:Q522"/>
    <mergeCell ref="R521:U521"/>
    <mergeCell ref="A480:A519"/>
    <mergeCell ref="A523:A562"/>
    <mergeCell ref="P521:P522"/>
    <mergeCell ref="A521:A522"/>
    <mergeCell ref="B521:B522"/>
    <mergeCell ref="A478:A479"/>
    <mergeCell ref="B478:B479"/>
    <mergeCell ref="D478:D479"/>
    <mergeCell ref="E478:H478"/>
    <mergeCell ref="D563:H563"/>
    <mergeCell ref="P563:U563"/>
    <mergeCell ref="AC563:AH563"/>
    <mergeCell ref="AE564:AH564"/>
    <mergeCell ref="P564:P565"/>
    <mergeCell ref="A564:A565"/>
    <mergeCell ref="B564:B565"/>
    <mergeCell ref="D564:D565"/>
    <mergeCell ref="E564:H564"/>
    <mergeCell ref="C564:C565"/>
    <mergeCell ref="AD564:AD565"/>
    <mergeCell ref="Q564:Q565"/>
    <mergeCell ref="R564:U564"/>
    <mergeCell ref="AC564:AC565"/>
    <mergeCell ref="P607:U607"/>
    <mergeCell ref="AC607:AH607"/>
    <mergeCell ref="AC694:AH694"/>
    <mergeCell ref="AC652:AC653"/>
    <mergeCell ref="AD652:AD653"/>
    <mergeCell ref="AC651:AH651"/>
    <mergeCell ref="AE652:AH652"/>
    <mergeCell ref="E695:H695"/>
    <mergeCell ref="P608:P609"/>
    <mergeCell ref="R608:U608"/>
    <mergeCell ref="AC608:AC609"/>
    <mergeCell ref="E608:H608"/>
    <mergeCell ref="P651:U651"/>
    <mergeCell ref="AE695:AH695"/>
    <mergeCell ref="E652:H652"/>
    <mergeCell ref="D607:H607"/>
    <mergeCell ref="D608:D609"/>
    <mergeCell ref="D737:H737"/>
    <mergeCell ref="P737:U737"/>
    <mergeCell ref="AC737:AH737"/>
    <mergeCell ref="Q738:Q739"/>
    <mergeCell ref="AC695:AC696"/>
    <mergeCell ref="AD695:AD696"/>
    <mergeCell ref="D695:D696"/>
    <mergeCell ref="P695:P696"/>
    <mergeCell ref="Q695:Q696"/>
    <mergeCell ref="P780:U780"/>
    <mergeCell ref="AC780:AH780"/>
    <mergeCell ref="A738:A739"/>
    <mergeCell ref="B738:B739"/>
    <mergeCell ref="D738:D739"/>
    <mergeCell ref="E738:H738"/>
    <mergeCell ref="R738:U738"/>
    <mergeCell ref="AC738:AC739"/>
    <mergeCell ref="P738:P739"/>
    <mergeCell ref="C738:C739"/>
    <mergeCell ref="D780:H780"/>
    <mergeCell ref="AD738:AD739"/>
    <mergeCell ref="AE738:AH738"/>
    <mergeCell ref="P996:U996"/>
    <mergeCell ref="D823:H823"/>
    <mergeCell ref="P823:U823"/>
    <mergeCell ref="AC823:AH823"/>
    <mergeCell ref="AC781:AC782"/>
    <mergeCell ref="AD781:AD782"/>
    <mergeCell ref="AE781:AH781"/>
    <mergeCell ref="P781:P782"/>
    <mergeCell ref="Q781:Q782"/>
    <mergeCell ref="R781:U781"/>
    <mergeCell ref="D781:D782"/>
    <mergeCell ref="E781:H781"/>
    <mergeCell ref="D954:D955"/>
    <mergeCell ref="D910:H910"/>
    <mergeCell ref="D911:D912"/>
    <mergeCell ref="E911:H911"/>
    <mergeCell ref="AC867:AH867"/>
    <mergeCell ref="AD868:AD869"/>
    <mergeCell ref="AE868:AH868"/>
    <mergeCell ref="P868:P869"/>
    <mergeCell ref="Q868:Q869"/>
    <mergeCell ref="R868:U868"/>
    <mergeCell ref="R954:U954"/>
    <mergeCell ref="AC954:AC955"/>
    <mergeCell ref="P953:U953"/>
    <mergeCell ref="AC953:AH953"/>
    <mergeCell ref="E954:H954"/>
    <mergeCell ref="P954:P955"/>
    <mergeCell ref="Q954:Q955"/>
    <mergeCell ref="AD954:AD955"/>
    <mergeCell ref="AE954:AH954"/>
    <mergeCell ref="AC868:AC869"/>
    <mergeCell ref="P910:U910"/>
    <mergeCell ref="AC910:AH910"/>
    <mergeCell ref="A48:A87"/>
    <mergeCell ref="A132:A133"/>
    <mergeCell ref="A46:A47"/>
    <mergeCell ref="A91:A130"/>
    <mergeCell ref="A89:A90"/>
    <mergeCell ref="R997:U997"/>
    <mergeCell ref="A134:A173"/>
    <mergeCell ref="AE1040:AH1040"/>
    <mergeCell ref="P1040:P1041"/>
    <mergeCell ref="Q1040:Q1041"/>
    <mergeCell ref="R1040:U1040"/>
    <mergeCell ref="AC1040:AC1041"/>
    <mergeCell ref="AD1040:AD1041"/>
    <mergeCell ref="D996:H996"/>
    <mergeCell ref="E1040:H1040"/>
    <mergeCell ref="B1040:B1041"/>
    <mergeCell ref="D1040:D1041"/>
    <mergeCell ref="D1039:H1039"/>
    <mergeCell ref="P1039:U1039"/>
    <mergeCell ref="B997:B998"/>
    <mergeCell ref="D997:D998"/>
    <mergeCell ref="E997:H997"/>
    <mergeCell ref="C997:C998"/>
    <mergeCell ref="AC1039:AH1039"/>
    <mergeCell ref="P997:P998"/>
    <mergeCell ref="A177:A216"/>
    <mergeCell ref="A221:A260"/>
    <mergeCell ref="A264:A303"/>
    <mergeCell ref="R391:U391"/>
    <mergeCell ref="A307:A346"/>
    <mergeCell ref="B217:AQ217"/>
    <mergeCell ref="A348:A349"/>
    <mergeCell ref="A350:A389"/>
    <mergeCell ref="A393:A432"/>
    <mergeCell ref="B433:AQ433"/>
    <mergeCell ref="AC391:AC392"/>
    <mergeCell ref="AD391:AD392"/>
    <mergeCell ref="A956:A995"/>
    <mergeCell ref="A695:A696"/>
    <mergeCell ref="A913:A952"/>
    <mergeCell ref="A954:A955"/>
    <mergeCell ref="A740:A779"/>
    <mergeCell ref="Q997:Q998"/>
    <mergeCell ref="AC996:AH996"/>
    <mergeCell ref="AC997:AC998"/>
    <mergeCell ref="AD997:AD998"/>
    <mergeCell ref="AE997:AH997"/>
    <mergeCell ref="D953:H953"/>
    <mergeCell ref="A1042:A1081"/>
    <mergeCell ref="A566:A605"/>
    <mergeCell ref="A610:A649"/>
    <mergeCell ref="A654:A693"/>
    <mergeCell ref="A697:A736"/>
    <mergeCell ref="A1040:A1041"/>
    <mergeCell ref="A997:A998"/>
    <mergeCell ref="A999:A1038"/>
    <mergeCell ref="C1040:C1041"/>
    <mergeCell ref="B954:B955"/>
    <mergeCell ref="C954:C955"/>
    <mergeCell ref="A781:A782"/>
    <mergeCell ref="B781:B782"/>
    <mergeCell ref="C781:C782"/>
    <mergeCell ref="A652:A653"/>
    <mergeCell ref="B652:B653"/>
    <mergeCell ref="B695:B696"/>
    <mergeCell ref="A783:A822"/>
    <mergeCell ref="A826:A865"/>
    <mergeCell ref="A870:A909"/>
    <mergeCell ref="A911:A912"/>
    <mergeCell ref="B911:B912"/>
    <mergeCell ref="A868:A869"/>
    <mergeCell ref="B868:B869"/>
  </mergeCells>
  <phoneticPr fontId="4" type="noConversion"/>
  <conditionalFormatting sqref="AD5:AD44">
    <cfRule type="expression" dxfId="24" priority="29">
      <formula>H5+U5=60</formula>
    </cfRule>
  </conditionalFormatting>
  <conditionalFormatting sqref="AD48:AD87">
    <cfRule type="expression" dxfId="23" priority="28">
      <formula>H48+U48=60</formula>
    </cfRule>
  </conditionalFormatting>
  <conditionalFormatting sqref="AD91:AD130">
    <cfRule type="expression" dxfId="22" priority="27">
      <formula>H91+U91=60</formula>
    </cfRule>
  </conditionalFormatting>
  <conditionalFormatting sqref="AD134:AD173">
    <cfRule type="expression" dxfId="21" priority="26">
      <formula>H134+U134=60</formula>
    </cfRule>
  </conditionalFormatting>
  <conditionalFormatting sqref="AD177:AD216">
    <cfRule type="expression" dxfId="20" priority="25">
      <formula>H177+U177=60</formula>
    </cfRule>
  </conditionalFormatting>
  <conditionalFormatting sqref="AD221:AD260">
    <cfRule type="expression" dxfId="19" priority="24">
      <formula>H221+U221=60</formula>
    </cfRule>
  </conditionalFormatting>
  <conditionalFormatting sqref="AD264:AD303">
    <cfRule type="expression" dxfId="18" priority="23">
      <formula>H264+U264=60</formula>
    </cfRule>
  </conditionalFormatting>
  <conditionalFormatting sqref="AD307:AD346">
    <cfRule type="expression" dxfId="17" priority="22">
      <formula>H307+U307=60</formula>
    </cfRule>
  </conditionalFormatting>
  <conditionalFormatting sqref="AD350:AD389">
    <cfRule type="expression" dxfId="16" priority="21">
      <formula>H350+U350=60</formula>
    </cfRule>
  </conditionalFormatting>
  <conditionalFormatting sqref="AD393:AD432">
    <cfRule type="expression" dxfId="15" priority="20">
      <formula>H393+U393=60</formula>
    </cfRule>
  </conditionalFormatting>
  <conditionalFormatting sqref="AD437:AD476">
    <cfRule type="expression" dxfId="14" priority="19">
      <formula>H437+U437=60</formula>
    </cfRule>
  </conditionalFormatting>
  <conditionalFormatting sqref="AD480:AD519">
    <cfRule type="expression" dxfId="13" priority="18">
      <formula>H480+U480=60</formula>
    </cfRule>
  </conditionalFormatting>
  <conditionalFormatting sqref="AD523:AD562">
    <cfRule type="expression" dxfId="12" priority="17">
      <formula>H523+U523=60</formula>
    </cfRule>
  </conditionalFormatting>
  <conditionalFormatting sqref="AD566:AD605">
    <cfRule type="expression" dxfId="11" priority="16">
      <formula>H566+U566=60</formula>
    </cfRule>
  </conditionalFormatting>
  <conditionalFormatting sqref="AD610:AD649">
    <cfRule type="expression" dxfId="10" priority="15">
      <formula>H610+U610=60</formula>
    </cfRule>
  </conditionalFormatting>
  <conditionalFormatting sqref="AD654:AD693">
    <cfRule type="expression" dxfId="9" priority="14">
      <formula>H654+U654=60</formula>
    </cfRule>
  </conditionalFormatting>
  <conditionalFormatting sqref="AD697:AD736">
    <cfRule type="expression" dxfId="8" priority="13">
      <formula>H697+U697=60</formula>
    </cfRule>
  </conditionalFormatting>
  <conditionalFormatting sqref="AD740:AD779">
    <cfRule type="expression" dxfId="7" priority="12">
      <formula>H740+U740=60</formula>
    </cfRule>
  </conditionalFormatting>
  <conditionalFormatting sqref="AD783:AD822">
    <cfRule type="expression" dxfId="6" priority="11">
      <formula>H783+U783=60</formula>
    </cfRule>
  </conditionalFormatting>
  <conditionalFormatting sqref="AD826:AD865">
    <cfRule type="expression" dxfId="5" priority="10">
      <formula>H826+U826=60</formula>
    </cfRule>
  </conditionalFormatting>
  <conditionalFormatting sqref="AD870:AD909">
    <cfRule type="expression" dxfId="4" priority="9">
      <formula>H870+U870=60</formula>
    </cfRule>
  </conditionalFormatting>
  <conditionalFormatting sqref="AD913:AD952">
    <cfRule type="expression" dxfId="3" priority="8">
      <formula>H913+U913=60</formula>
    </cfRule>
  </conditionalFormatting>
  <conditionalFormatting sqref="AD956:AD995">
    <cfRule type="expression" dxfId="2" priority="7">
      <formula>H956+U956=60</formula>
    </cfRule>
  </conditionalFormatting>
  <conditionalFormatting sqref="AD999:AD1038">
    <cfRule type="expression" dxfId="1" priority="6">
      <formula>H999+U999=60</formula>
    </cfRule>
  </conditionalFormatting>
  <conditionalFormatting sqref="AD1042:AD1081">
    <cfRule type="expression" dxfId="0" priority="5">
      <formula>H1042+U1042=60</formula>
    </cfRule>
  </conditionalFormatting>
  <pageMargins left="0.19" right="0.2" top="0.39370078740157483" bottom="0.78740157480314965" header="0.19685039370078741" footer="0.51181102362204722"/>
  <pageSetup paperSize="8" scale="148" firstPageNumber="0" fitToHeight="25" orientation="landscape" horizontalDpi="360" verticalDpi="360" r:id="rId8"/>
  <headerFooter alignWithMargins="0"/>
  <rowBreaks count="28" manualBreakCount="28">
    <brk id="1" max="42" man="1"/>
    <brk id="44" max="42" man="1"/>
    <brk id="87" max="42" man="1"/>
    <brk id="130" max="42" man="1"/>
    <brk id="173" max="42" man="1"/>
    <brk id="216" max="42" man="1"/>
    <brk id="217" max="42" man="1"/>
    <brk id="260" max="42" man="1"/>
    <brk id="303" max="42" man="1"/>
    <brk id="346" max="42" man="1"/>
    <brk id="389" max="42" man="1"/>
    <brk id="432" max="42" man="1"/>
    <brk id="433" max="42" man="1"/>
    <brk id="476" max="42" man="1"/>
    <brk id="519" max="42" man="1"/>
    <brk id="562" max="42" man="1"/>
    <brk id="605" max="42" man="1"/>
    <brk id="649" max="42" man="1"/>
    <brk id="650" max="42" man="1"/>
    <brk id="693" max="42" man="1"/>
    <brk id="736" max="42" man="1"/>
    <brk id="779" max="42" man="1"/>
    <brk id="822" max="42" man="1"/>
    <brk id="865" max="42" man="1"/>
    <brk id="866" max="42" man="1"/>
    <brk id="909" max="42" man="1"/>
    <brk id="952" max="42" man="1"/>
    <brk id="995" max="4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1"/>
  <sheetViews>
    <sheetView topLeftCell="B1" workbookViewId="0">
      <selection activeCell="D18" sqref="D18"/>
    </sheetView>
  </sheetViews>
  <sheetFormatPr defaultColWidth="11.42578125" defaultRowHeight="12.75"/>
  <cols>
    <col min="1" max="1" width="11.42578125" hidden="1" customWidth="1"/>
    <col min="2" max="2" width="9.7109375" customWidth="1"/>
    <col min="3" max="3" width="28.140625" bestFit="1" customWidth="1"/>
    <col min="4" max="4" width="5.140625" bestFit="1" customWidth="1"/>
    <col min="5" max="5" width="5.140625" customWidth="1"/>
    <col min="6" max="6" width="5.140625" bestFit="1" customWidth="1"/>
    <col min="7" max="8" width="5.140625" customWidth="1"/>
    <col min="9" max="9" width="7.28515625" bestFit="1" customWidth="1"/>
    <col min="10" max="10" width="8.7109375" bestFit="1" customWidth="1"/>
    <col min="11" max="11" width="12.7109375" hidden="1" customWidth="1"/>
  </cols>
  <sheetData>
    <row r="1" spans="2:11">
      <c r="C1" s="16"/>
      <c r="D1" s="16"/>
      <c r="E1" s="16"/>
      <c r="F1" s="16"/>
      <c r="G1" s="16"/>
      <c r="H1" s="16"/>
    </row>
    <row r="2" spans="2:11" ht="18">
      <c r="B2" s="208" t="s">
        <v>341</v>
      </c>
      <c r="C2" s="208"/>
      <c r="D2" s="208"/>
      <c r="E2" s="208"/>
      <c r="F2" s="208"/>
      <c r="G2" s="208"/>
      <c r="H2" s="208"/>
      <c r="I2" s="208"/>
      <c r="J2" s="208"/>
    </row>
    <row r="3" spans="2:11">
      <c r="B3" s="17" t="s">
        <v>342</v>
      </c>
      <c r="C3" s="18" t="s">
        <v>343</v>
      </c>
      <c r="D3" s="18" t="s">
        <v>344</v>
      </c>
      <c r="E3" s="18" t="s">
        <v>345</v>
      </c>
      <c r="F3" s="18" t="s">
        <v>346</v>
      </c>
      <c r="G3" s="18" t="s">
        <v>347</v>
      </c>
      <c r="H3" s="18" t="s">
        <v>348</v>
      </c>
      <c r="I3" s="17" t="s">
        <v>326</v>
      </c>
      <c r="J3" s="17" t="s">
        <v>349</v>
      </c>
    </row>
    <row r="4" spans="2:11">
      <c r="B4" s="100">
        <v>1</v>
      </c>
      <c r="C4" s="101" t="str">
        <f>IF(K4=TRUE,"",VLOOKUP(B4,'Llistat de jugadors'!$BS$5:$BT$40,2,FALSE))</f>
        <v>La Penya del Bistec</v>
      </c>
      <c r="D4" s="102">
        <f>IF(C4="","",(VLOOKUP(C4,'Llistat de jugadors'!BI$5:BJ$40,2,FALSE)))</f>
        <v>336</v>
      </c>
      <c r="E4" s="102">
        <f>IF(C4="","",(VLOOKUP(C4,'Llistat de jugadors'!BI$5:BK$40,3,FALSE)))</f>
        <v>376</v>
      </c>
      <c r="F4" s="102" t="str">
        <f>IF(C4="","",VLOOKUP(C4,'Llistat de jugadors'!BI$5:BL$40,4,FALSE))</f>
        <v/>
      </c>
      <c r="G4" s="102" t="str">
        <f>IF(C4="","",VLOOKUP(C4,'Llistat de jugadors'!BI$5:BM$40,5,FALSE))</f>
        <v/>
      </c>
      <c r="H4" s="102" t="str">
        <f>IF(C4="","",VLOOKUP(C4,'Llistat de jugadors'!BI$5:BN$40,6,FALSE))</f>
        <v/>
      </c>
      <c r="I4" s="102">
        <f>IF(C4="","",VLOOKUP(C4,'Llistat de jugadors'!$BI$5:$BO$40,7,0))</f>
        <v>712</v>
      </c>
      <c r="J4" s="100">
        <f>IF(C4="","",VLOOKUP(C4,'Llistat de jugadors'!$BI$5:$BP$40,8,0))</f>
        <v>58</v>
      </c>
      <c r="K4" t="b">
        <f>ISERROR(VLOOKUP(B4,'Llistat de jugadors'!$BS$5:$BT$39,2,0))</f>
        <v>0</v>
      </c>
    </row>
    <row r="5" spans="2:11">
      <c r="B5" s="63">
        <v>2</v>
      </c>
      <c r="C5" s="63" t="str">
        <f>IF(K5=TRUE,"",VLOOKUP(B5,'Llistat de jugadors'!$BS$5:$BT$40,2,FALSE))</f>
        <v>Bitlla Atòmica</v>
      </c>
      <c r="D5" s="63">
        <f>IF(C5="","",(VLOOKUP(C5,'Llistat de jugadors'!BI$5:BJ$40,2,FALSE)))</f>
        <v>346</v>
      </c>
      <c r="E5" s="63">
        <f>IF(C5="","",(VLOOKUP(C5,'Llistat de jugadors'!BI$5:BK$40,3,FALSE)))</f>
        <v>325</v>
      </c>
      <c r="F5" s="63" t="str">
        <f>IF(C5="","",VLOOKUP(C5,'Llistat de jugadors'!BI$5:BL$40,4,FALSE))</f>
        <v/>
      </c>
      <c r="G5" s="63" t="str">
        <f>IF(C5="","",VLOOKUP(C5,'Llistat de jugadors'!BI$5:BM$40,5,FALSE))</f>
        <v/>
      </c>
      <c r="H5" s="63" t="str">
        <f>IF(C5="","",VLOOKUP(C5,'Llistat de jugadors'!BI$5:BN$40,6,FALSE))</f>
        <v/>
      </c>
      <c r="I5" s="63">
        <f>IF(C5="","",VLOOKUP(C5,'Llistat de jugadors'!$BI$5:$BO$40,7,0))</f>
        <v>671</v>
      </c>
      <c r="J5" s="63">
        <f>IF(C5="","",VLOOKUP(C5,'Llistat de jugadors'!$BI$5:$BP$40,8,0))</f>
        <v>46</v>
      </c>
      <c r="K5" t="b">
        <f>ISERROR(VLOOKUP(B5,'Llistat de jugadors'!$BS$5:$BT$39,2,0))</f>
        <v>0</v>
      </c>
    </row>
    <row r="6" spans="2:11">
      <c r="B6" s="63">
        <v>3</v>
      </c>
      <c r="C6" s="63" t="str">
        <f>IF(K6=TRUE,"",VLOOKUP(B6,'Llistat de jugadors'!$BS$5:$BT$40,2,FALSE))</f>
        <v>5 + 1@</v>
      </c>
      <c r="D6" s="63">
        <f>IF(C6="","",(VLOOKUP(C6,'Llistat de jugadors'!BI$5:BJ$40,2,FALSE)))</f>
        <v>350</v>
      </c>
      <c r="E6" s="63">
        <f>IF(C6="","",(VLOOKUP(C6,'Llistat de jugadors'!BI$5:BK$40,3,FALSE)))</f>
        <v>320</v>
      </c>
      <c r="F6" s="63" t="str">
        <f>IF(C6="","",VLOOKUP(C6,'Llistat de jugadors'!BI$5:BL$40,4,FALSE))</f>
        <v/>
      </c>
      <c r="G6" s="63" t="str">
        <f>IF(C6="","",VLOOKUP(C6,'Llistat de jugadors'!BI$5:BM$40,5,FALSE))</f>
        <v/>
      </c>
      <c r="H6" s="63" t="str">
        <f>IF(C6="","",VLOOKUP(C6,'Llistat de jugadors'!BI$5:BN$40,6,FALSE))</f>
        <v/>
      </c>
      <c r="I6" s="63">
        <f>IF(C6="","",VLOOKUP(C6,'Llistat de jugadors'!$BI$5:$BO$40,7,0))</f>
        <v>670</v>
      </c>
      <c r="J6" s="63">
        <f>IF(C6="","",VLOOKUP(C6,'Llistat de jugadors'!$BI$5:$BP$40,8,0))</f>
        <v>50</v>
      </c>
      <c r="K6" t="b">
        <f>ISERROR(VLOOKUP(B6,'Llistat de jugadors'!$BS$5:$BT$39,2,0))</f>
        <v>0</v>
      </c>
    </row>
    <row r="7" spans="2:11">
      <c r="B7" s="63">
        <v>4</v>
      </c>
      <c r="C7" s="63" t="str">
        <f>IF(K7=TRUE,"",VLOOKUP(B7,'Llistat de jugadors'!$BS$5:$BT$40,2,FALSE))</f>
        <v>Bitllaires de Fogars "A"</v>
      </c>
      <c r="D7" s="63">
        <f>IF(C7="","",(VLOOKUP(C7,'Llistat de jugadors'!BI$5:BJ$40,2,FALSE)))</f>
        <v>316</v>
      </c>
      <c r="E7" s="63">
        <f>IF(C7="","",(VLOOKUP(C7,'Llistat de jugadors'!BI$5:BK$40,3,FALSE)))</f>
        <v>305</v>
      </c>
      <c r="F7" s="63" t="str">
        <f>IF(C7="","",VLOOKUP(C7,'Llistat de jugadors'!BI$5:BL$40,4,FALSE))</f>
        <v/>
      </c>
      <c r="G7" s="63" t="str">
        <f>IF(C7="","",VLOOKUP(C7,'Llistat de jugadors'!BI$5:BM$40,5,FALSE))</f>
        <v/>
      </c>
      <c r="H7" s="63" t="str">
        <f>IF(C7="","",VLOOKUP(C7,'Llistat de jugadors'!BI$5:BN$40,6,FALSE))</f>
        <v/>
      </c>
      <c r="I7" s="63">
        <f>IF(C7="","",VLOOKUP(C7,'Llistat de jugadors'!$BI$5:$BO$40,7,0))</f>
        <v>621</v>
      </c>
      <c r="J7" s="63">
        <f>IF(C7="","",VLOOKUP(C7,'Llistat de jugadors'!$BI$5:$BP$40,8,0))</f>
        <v>40</v>
      </c>
      <c r="K7" t="b">
        <f>ISERROR(VLOOKUP(B7,'Llistat de jugadors'!$BS$5:$BT$39,2,0))</f>
        <v>0</v>
      </c>
    </row>
    <row r="8" spans="2:11">
      <c r="B8" s="63">
        <v>5</v>
      </c>
      <c r="C8" s="63" t="str">
        <f>IF(K8=TRUE,"",VLOOKUP(B8,'Llistat de jugadors'!$BS$5:$BT$40,2,FALSE))</f>
        <v>Vila de Tordera</v>
      </c>
      <c r="D8" s="63">
        <f>IF(C8="","",(VLOOKUP(C8,'Llistat de jugadors'!BI$5:BJ$40,2,FALSE)))</f>
        <v>282</v>
      </c>
      <c r="E8" s="63">
        <f>IF(C8="","",(VLOOKUP(C8,'Llistat de jugadors'!BI$5:BK$40,3,FALSE)))</f>
        <v>310</v>
      </c>
      <c r="F8" s="63" t="str">
        <f>IF(C8="","",VLOOKUP(C8,'Llistat de jugadors'!BI$5:BL$40,4,FALSE))</f>
        <v/>
      </c>
      <c r="G8" s="63" t="str">
        <f>IF(C8="","",VLOOKUP(C8,'Llistat de jugadors'!BI$5:BM$40,5,FALSE))</f>
        <v/>
      </c>
      <c r="H8" s="63" t="str">
        <f>IF(C8="","",VLOOKUP(C8,'Llistat de jugadors'!BI$5:BN$40,6,FALSE))</f>
        <v/>
      </c>
      <c r="I8" s="63">
        <f>IF(C8="","",VLOOKUP(C8,'Llistat de jugadors'!$BI$5:$BO$40,7,0))</f>
        <v>592</v>
      </c>
      <c r="J8" s="63">
        <f>IF(C8="","",VLOOKUP(C8,'Llistat de jugadors'!$BI$5:$BP$40,8,0))</f>
        <v>45</v>
      </c>
      <c r="K8" t="b">
        <f>ISERROR(VLOOKUP(B8,'Llistat de jugadors'!$BS$5:$BT$39,2,0))</f>
        <v>0</v>
      </c>
    </row>
    <row r="9" spans="2:11">
      <c r="B9" s="63">
        <v>6</v>
      </c>
      <c r="C9" s="63" t="str">
        <f>IF(K9=TRUE,"",VLOOKUP(B9,'Llistat de jugadors'!$BS$5:$BT$40,2,FALSE))</f>
        <v>Caçabitlles</v>
      </c>
      <c r="D9" s="63">
        <f>IF(C9="","",(VLOOKUP(C9,'Llistat de jugadors'!BI$5:BJ$40,2,FALSE)))</f>
        <v>285</v>
      </c>
      <c r="E9" s="63">
        <f>IF(C9="","",(VLOOKUP(C9,'Llistat de jugadors'!BI$5:BK$40,3,FALSE)))</f>
        <v>288</v>
      </c>
      <c r="F9" s="63" t="str">
        <f>IF(C9="","",VLOOKUP(C9,'Llistat de jugadors'!BI$5:BL$40,4,FALSE))</f>
        <v/>
      </c>
      <c r="G9" s="63" t="str">
        <f>IF(C9="","",VLOOKUP(C9,'Llistat de jugadors'!BI$5:BM$40,5,FALSE))</f>
        <v/>
      </c>
      <c r="H9" s="63" t="str">
        <f>IF(C9="","",VLOOKUP(C9,'Llistat de jugadors'!BI$5:BN$40,6,FALSE))</f>
        <v/>
      </c>
      <c r="I9" s="63">
        <f>IF(C9="","",VLOOKUP(C9,'Llistat de jugadors'!$BI$5:$BO$40,7,0))</f>
        <v>573</v>
      </c>
      <c r="J9" s="63">
        <f>IF(C9="","",VLOOKUP(C9,'Llistat de jugadors'!$BI$5:$BP$40,8,0))</f>
        <v>36</v>
      </c>
      <c r="K9" t="b">
        <f>ISERROR(VLOOKUP(B9,'Llistat de jugadors'!$BS$5:$BT$39,2,0))</f>
        <v>0</v>
      </c>
    </row>
    <row r="10" spans="2:11">
      <c r="B10" s="63">
        <v>7</v>
      </c>
      <c r="C10" s="63" t="str">
        <f>IF(K10=TRUE,"",VLOOKUP(B10,'Llistat de jugadors'!$BS$5:$BT$40,2,FALSE))</f>
        <v>Bitllaires de Fogars "B"</v>
      </c>
      <c r="D10" s="63">
        <f>IF(C10="","",(VLOOKUP(C10,'Llistat de jugadors'!BI$5:BJ$40,2,FALSE)))</f>
        <v>240</v>
      </c>
      <c r="E10" s="63">
        <f>IF(C10="","",(VLOOKUP(C10,'Llistat de jugadors'!BI$5:BK$40,3,FALSE)))</f>
        <v>294</v>
      </c>
      <c r="F10" s="63" t="str">
        <f>IF(C10="","",VLOOKUP(C10,'Llistat de jugadors'!BI$5:BL$40,4,FALSE))</f>
        <v/>
      </c>
      <c r="G10" s="63" t="str">
        <f>IF(C10="","",VLOOKUP(C10,'Llistat de jugadors'!BI$5:BM$40,5,FALSE))</f>
        <v/>
      </c>
      <c r="H10" s="63" t="str">
        <f>IF(C10="","",VLOOKUP(C10,'Llistat de jugadors'!BI$5:BN$40,6,FALSE))</f>
        <v/>
      </c>
      <c r="I10" s="63">
        <f>IF(C10="","",VLOOKUP(C10,'Llistat de jugadors'!$BI$5:$BO$40,7,0))</f>
        <v>534</v>
      </c>
      <c r="J10" s="63">
        <f>IF(C10="","",VLOOKUP(C10,'Llistat de jugadors'!$BI$5:$BP$40,8,0))</f>
        <v>34</v>
      </c>
      <c r="K10" t="b">
        <f>ISERROR(VLOOKUP(B10,'Llistat de jugadors'!$BS$5:$BT$39,2,0))</f>
        <v>0</v>
      </c>
    </row>
    <row r="11" spans="2:11">
      <c r="B11" s="63">
        <v>8</v>
      </c>
      <c r="C11" s="63" t="str">
        <f>IF(K11=TRUE,"",VLOOKUP(B11,'Llistat de jugadors'!$BS$5:$BT$40,2,FALSE))</f>
        <v/>
      </c>
      <c r="D11" s="63" t="str">
        <f>IF(C11="","",(VLOOKUP(C11,'Llistat de jugadors'!BI$5:BJ$40,2,FALSE)))</f>
        <v/>
      </c>
      <c r="E11" s="63" t="str">
        <f>IF(C11="","",(VLOOKUP(C11,'Llistat de jugadors'!BI$5:BK$40,3,FALSE)))</f>
        <v/>
      </c>
      <c r="F11" s="63" t="str">
        <f>IF(C11="","",VLOOKUP(C11,'Llistat de jugadors'!BI$5:BL$40,4,FALSE))</f>
        <v/>
      </c>
      <c r="G11" s="63" t="str">
        <f>IF(C11="","",VLOOKUP(C11,'Llistat de jugadors'!BI$5:BM$40,5,FALSE))</f>
        <v/>
      </c>
      <c r="H11" s="63" t="str">
        <f>IF(C11="","",VLOOKUP(C11,'Llistat de jugadors'!BI$5:BN$40,6,FALSE))</f>
        <v/>
      </c>
      <c r="I11" s="63" t="str">
        <f>IF(C11="","",VLOOKUP(C11,'Llistat de jugadors'!$BI$5:$BO$40,7,0))</f>
        <v/>
      </c>
      <c r="J11" s="63" t="str">
        <f>IF(C11="","",VLOOKUP(C11,'Llistat de jugadors'!$BI$5:$BP$40,8,0))</f>
        <v/>
      </c>
      <c r="K11" t="b">
        <f>ISERROR(VLOOKUP(B11,'Llistat de jugadors'!$BS$5:$BT$39,2,0))</f>
        <v>1</v>
      </c>
    </row>
    <row r="12" spans="2:11">
      <c r="B12" s="63">
        <v>9</v>
      </c>
      <c r="C12" s="63" t="str">
        <f>IF(K12=TRUE,"",VLOOKUP(B12,'Llistat de jugadors'!$BS$5:$BT$40,2,FALSE))</f>
        <v/>
      </c>
      <c r="D12" s="63" t="str">
        <f>IF(C12="","",(VLOOKUP(C12,'Llistat de jugadors'!BI$5:BJ$40,2,FALSE)))</f>
        <v/>
      </c>
      <c r="E12" s="63" t="str">
        <f>IF(C12="","",(VLOOKUP(C12,'Llistat de jugadors'!BI$5:BK$40,3,FALSE)))</f>
        <v/>
      </c>
      <c r="F12" s="63" t="str">
        <f>IF(C12="","",VLOOKUP(C12,'Llistat de jugadors'!BI$5:BL$40,4,FALSE))</f>
        <v/>
      </c>
      <c r="G12" s="63" t="str">
        <f>IF(C12="","",VLOOKUP(C12,'Llistat de jugadors'!BI$5:BM$40,5,FALSE))</f>
        <v/>
      </c>
      <c r="H12" s="63" t="str">
        <f>IF(C12="","",VLOOKUP(C12,'Llistat de jugadors'!BI$5:BN$40,6,FALSE))</f>
        <v/>
      </c>
      <c r="I12" s="63" t="str">
        <f>IF(C12="","",VLOOKUP(C12,'Llistat de jugadors'!$BI$5:$BO$40,7,0))</f>
        <v/>
      </c>
      <c r="J12" s="63" t="str">
        <f>IF(C12="","",VLOOKUP(C12,'Llistat de jugadors'!$BI$5:$BP$40,8,0))</f>
        <v/>
      </c>
      <c r="K12" t="b">
        <f>ISERROR(VLOOKUP(B12,'Llistat de jugadors'!$BS$5:$BT$39,2,0))</f>
        <v>1</v>
      </c>
    </row>
    <row r="13" spans="2:11">
      <c r="B13" s="63">
        <v>10</v>
      </c>
      <c r="C13" s="63" t="str">
        <f>IF(K13=TRUE,"",VLOOKUP(B13,'Llistat de jugadors'!$BS$5:$BT$40,2,FALSE))</f>
        <v/>
      </c>
      <c r="D13" s="63" t="str">
        <f>IF(C13="","",(VLOOKUP(C13,'Llistat de jugadors'!BI$5:BJ$40,2,FALSE)))</f>
        <v/>
      </c>
      <c r="E13" s="63" t="str">
        <f>IF(C13="","",(VLOOKUP(C13,'Llistat de jugadors'!BI$5:BK$40,3,FALSE)))</f>
        <v/>
      </c>
      <c r="F13" s="63" t="str">
        <f>IF(C13="","",VLOOKUP(C13,'Llistat de jugadors'!BI$5:BL$40,4,FALSE))</f>
        <v/>
      </c>
      <c r="G13" s="63" t="str">
        <f>IF(C13="","",VLOOKUP(C13,'Llistat de jugadors'!BI$5:BM$40,5,FALSE))</f>
        <v/>
      </c>
      <c r="H13" s="63" t="str">
        <f>IF(C13="","",VLOOKUP(C13,'Llistat de jugadors'!BI$5:BN$40,6,FALSE))</f>
        <v/>
      </c>
      <c r="I13" s="63" t="str">
        <f>IF(C13="","",VLOOKUP(C13,'Llistat de jugadors'!$BI$5:$BO$40,7,0))</f>
        <v/>
      </c>
      <c r="J13" s="63" t="str">
        <f>IF(C13="","",VLOOKUP(C13,'Llistat de jugadors'!$BI$5:$BP$40,8,0))</f>
        <v/>
      </c>
      <c r="K13" t="b">
        <f>ISERROR(VLOOKUP(B13,'Llistat de jugadors'!$BS$5:$BT$39,2,0))</f>
        <v>1</v>
      </c>
    </row>
    <row r="14" spans="2:11">
      <c r="B14" s="63">
        <v>11</v>
      </c>
      <c r="C14" s="63" t="str">
        <f>IF(K14=TRUE,"",VLOOKUP(B14,'Llistat de jugadors'!$BS$5:$BT$40,2,FALSE))</f>
        <v/>
      </c>
      <c r="D14" s="63" t="str">
        <f>IF(C14="","",(VLOOKUP(C14,'Llistat de jugadors'!BI$5:BJ$40,2,FALSE)))</f>
        <v/>
      </c>
      <c r="E14" s="63" t="str">
        <f>IF(C14="","",(VLOOKUP(C14,'Llistat de jugadors'!BI$5:BK$40,3,FALSE)))</f>
        <v/>
      </c>
      <c r="F14" s="63" t="str">
        <f>IF(C14="","",VLOOKUP(C14,'Llistat de jugadors'!BI$5:BL$40,4,FALSE))</f>
        <v/>
      </c>
      <c r="G14" s="63" t="str">
        <f>IF(C14="","",VLOOKUP(C14,'Llistat de jugadors'!BI$5:BM$40,5,FALSE))</f>
        <v/>
      </c>
      <c r="H14" s="63" t="str">
        <f>IF(C14="","",VLOOKUP(C14,'Llistat de jugadors'!BI$5:BN$40,6,FALSE))</f>
        <v/>
      </c>
      <c r="I14" s="63" t="str">
        <f>IF(C14="","",VLOOKUP(C14,'Llistat de jugadors'!$BI$5:$BO$40,7,0))</f>
        <v/>
      </c>
      <c r="J14" s="63" t="str">
        <f>IF(C14="","",VLOOKUP(C14,'Llistat de jugadors'!$BI$5:$BP$40,8,0))</f>
        <v/>
      </c>
      <c r="K14" t="b">
        <f>ISERROR(VLOOKUP(B14,'Llistat de jugadors'!$BS$5:$BT$39,2,0))</f>
        <v>1</v>
      </c>
    </row>
    <row r="15" spans="2:11">
      <c r="B15" s="63">
        <v>12</v>
      </c>
      <c r="C15" s="63" t="str">
        <f>IF(K15=TRUE,"",VLOOKUP(B15,'Llistat de jugadors'!$BS$5:$BT$40,2,FALSE))</f>
        <v/>
      </c>
      <c r="D15" s="63" t="str">
        <f>IF(C15="","",(VLOOKUP(C15,'Llistat de jugadors'!BI$5:BJ$40,2,FALSE)))</f>
        <v/>
      </c>
      <c r="E15" s="63" t="str">
        <f>IF(C15="","",(VLOOKUP(C15,'Llistat de jugadors'!BI$5:BK$40,3,FALSE)))</f>
        <v/>
      </c>
      <c r="F15" s="63" t="str">
        <f>IF(C15="","",VLOOKUP(C15,'Llistat de jugadors'!BI$5:BL$40,4,FALSE))</f>
        <v/>
      </c>
      <c r="G15" s="63" t="str">
        <f>IF(C15="","",VLOOKUP(C15,'Llistat de jugadors'!BI$5:BM$40,5,FALSE))</f>
        <v/>
      </c>
      <c r="H15" s="63" t="str">
        <f>IF(C15="","",VLOOKUP(C15,'Llistat de jugadors'!BI$5:BN$40,6,FALSE))</f>
        <v/>
      </c>
      <c r="I15" s="63" t="str">
        <f>IF(C15="","",VLOOKUP(C15,'Llistat de jugadors'!$BI$5:$BO$40,7,0))</f>
        <v/>
      </c>
      <c r="J15" s="63" t="str">
        <f>IF(C15="","",VLOOKUP(C15,'Llistat de jugadors'!$BI$5:$BP$40,8,0))</f>
        <v/>
      </c>
      <c r="K15" t="b">
        <f>ISERROR(VLOOKUP(B15,'Llistat de jugadors'!$BS$5:$BT$39,2,0))</f>
        <v>1</v>
      </c>
    </row>
    <row r="16" spans="2:11">
      <c r="B16" s="63">
        <v>13</v>
      </c>
      <c r="C16" s="63" t="str">
        <f>IF(K16=TRUE,"",VLOOKUP(B16,'Llistat de jugadors'!$BS$5:$BT$40,2,FALSE))</f>
        <v/>
      </c>
      <c r="D16" s="63" t="str">
        <f>IF(C16="","",(VLOOKUP(C16,'Llistat de jugadors'!BI$5:BJ$40,2,FALSE)))</f>
        <v/>
      </c>
      <c r="E16" s="63" t="str">
        <f>IF(C16="","",(VLOOKUP(C16,'Llistat de jugadors'!BI$5:BK$40,3,FALSE)))</f>
        <v/>
      </c>
      <c r="F16" s="63" t="str">
        <f>IF(C16="","",VLOOKUP(C16,'Llistat de jugadors'!BI$5:BL$40,4,FALSE))</f>
        <v/>
      </c>
      <c r="G16" s="63" t="str">
        <f>IF(C16="","",VLOOKUP(C16,'Llistat de jugadors'!BI$5:BM$40,5,FALSE))</f>
        <v/>
      </c>
      <c r="H16" s="63" t="str">
        <f>IF(C16="","",VLOOKUP(C16,'Llistat de jugadors'!BI$5:BN$40,6,FALSE))</f>
        <v/>
      </c>
      <c r="I16" s="63" t="str">
        <f>IF(C16="","",VLOOKUP(C16,'Llistat de jugadors'!$BI$5:$BO$40,7,0))</f>
        <v/>
      </c>
      <c r="J16" s="63" t="str">
        <f>IF(C16="","",VLOOKUP(C16,'Llistat de jugadors'!$BI$5:$BP$40,8,0))</f>
        <v/>
      </c>
      <c r="K16" t="b">
        <f>ISERROR(VLOOKUP(B16,'Llistat de jugadors'!$BS$5:$BT$39,2,0))</f>
        <v>1</v>
      </c>
    </row>
    <row r="17" spans="2:11">
      <c r="B17" s="63">
        <v>14</v>
      </c>
      <c r="C17" s="63" t="str">
        <f>IF(K17=TRUE,"",VLOOKUP(B17,'Llistat de jugadors'!$BS$5:$BT$40,2,FALSE))</f>
        <v/>
      </c>
      <c r="D17" s="63" t="str">
        <f>IF(C17="","",(VLOOKUP(C17,'Llistat de jugadors'!BI$5:BJ$40,2,FALSE)))</f>
        <v/>
      </c>
      <c r="E17" s="63" t="str">
        <f>IF(C17="","",(VLOOKUP(C17,'Llistat de jugadors'!BI$5:BK$40,3,FALSE)))</f>
        <v/>
      </c>
      <c r="F17" s="63" t="str">
        <f>IF(C17="","",VLOOKUP(C17,'Llistat de jugadors'!BI$5:BL$40,4,FALSE))</f>
        <v/>
      </c>
      <c r="G17" s="63" t="str">
        <f>IF(C17="","",VLOOKUP(C17,'Llistat de jugadors'!BI$5:BM$40,5,FALSE))</f>
        <v/>
      </c>
      <c r="H17" s="63" t="str">
        <f>IF(C17="","",VLOOKUP(C17,'Llistat de jugadors'!BI$5:BN$40,6,FALSE))</f>
        <v/>
      </c>
      <c r="I17" s="63" t="str">
        <f>IF(C17="","",VLOOKUP(C17,'Llistat de jugadors'!$BI$5:$BO$40,7,0))</f>
        <v/>
      </c>
      <c r="J17" s="63" t="str">
        <f>IF(C17="","",VLOOKUP(C17,'Llistat de jugadors'!$BI$5:$BP$40,8,0))</f>
        <v/>
      </c>
      <c r="K17" t="b">
        <f>ISERROR(VLOOKUP(B17,'Llistat de jugadors'!$BS$5:$BT$39,2,0))</f>
        <v>1</v>
      </c>
    </row>
    <row r="18" spans="2:11">
      <c r="B18" s="63">
        <v>15</v>
      </c>
      <c r="C18" s="63" t="str">
        <f>IF(K18=TRUE,"",VLOOKUP(B18,'Llistat de jugadors'!$BS$5:$BT$40,2,FALSE))</f>
        <v/>
      </c>
      <c r="D18" s="63" t="str">
        <f>IF(C18="","",(VLOOKUP(C18,'Llistat de jugadors'!BI$5:BJ$40,2,FALSE)))</f>
        <v/>
      </c>
      <c r="E18" s="63" t="str">
        <f>IF(C18="","",(VLOOKUP(C18,'Llistat de jugadors'!BI$5:BK$40,3,FALSE)))</f>
        <v/>
      </c>
      <c r="F18" s="63" t="str">
        <f>IF(C18="","",VLOOKUP(C18,'Llistat de jugadors'!BI$5:BL$40,4,FALSE))</f>
        <v/>
      </c>
      <c r="G18" s="63" t="str">
        <f>IF(C18="","",VLOOKUP(C18,'Llistat de jugadors'!BI$5:BM$40,5,FALSE))</f>
        <v/>
      </c>
      <c r="H18" s="63" t="str">
        <f>IF(C18="","",VLOOKUP(C18,'Llistat de jugadors'!BI$5:BN$40,6,FALSE))</f>
        <v/>
      </c>
      <c r="I18" s="63" t="str">
        <f>IF(C18="","",VLOOKUP(C18,'Llistat de jugadors'!$BI$5:$BO$40,7,0))</f>
        <v/>
      </c>
      <c r="J18" s="63" t="str">
        <f>IF(C18="","",VLOOKUP(C18,'Llistat de jugadors'!$BI$5:$BP$40,8,0))</f>
        <v/>
      </c>
      <c r="K18" t="b">
        <f>ISERROR(VLOOKUP(B18,'Llistat de jugadors'!$BS$5:$BT$39,2,0))</f>
        <v>1</v>
      </c>
    </row>
    <row r="19" spans="2:11">
      <c r="B19" s="63">
        <v>16</v>
      </c>
      <c r="C19" s="63" t="str">
        <f>IF(K19=TRUE,"",VLOOKUP(B19,'Llistat de jugadors'!$BS$5:$BT$40,2,FALSE))</f>
        <v/>
      </c>
      <c r="D19" s="63" t="str">
        <f>IF(C19="","",(VLOOKUP(C19,'Llistat de jugadors'!BI$5:BJ$40,2,FALSE)))</f>
        <v/>
      </c>
      <c r="E19" s="63" t="str">
        <f>IF(C19="","",(VLOOKUP(C19,'Llistat de jugadors'!BI$5:BK$40,3,FALSE)))</f>
        <v/>
      </c>
      <c r="F19" s="63" t="str">
        <f>IF(C19="","",VLOOKUP(C19,'Llistat de jugadors'!BI$5:BL$40,4,FALSE))</f>
        <v/>
      </c>
      <c r="G19" s="63" t="str">
        <f>IF(C19="","",VLOOKUP(C19,'Llistat de jugadors'!BI$5:BM$40,5,FALSE))</f>
        <v/>
      </c>
      <c r="H19" s="63" t="str">
        <f>IF(C19="","",VLOOKUP(C19,'Llistat de jugadors'!BI$5:BN$40,6,FALSE))</f>
        <v/>
      </c>
      <c r="I19" s="63" t="str">
        <f>IF(C19="","",VLOOKUP(C19,'Llistat de jugadors'!$BI$5:$BO$40,7,0))</f>
        <v/>
      </c>
      <c r="J19" s="63" t="str">
        <f>IF(C19="","",VLOOKUP(C19,'Llistat de jugadors'!$BI$5:$BP$40,8,0))</f>
        <v/>
      </c>
      <c r="K19" t="b">
        <f>ISERROR(VLOOKUP(B19,'Llistat de jugadors'!$BS$5:$BT$39,2,0))</f>
        <v>1</v>
      </c>
    </row>
    <row r="20" spans="2:11">
      <c r="B20" s="63">
        <v>17</v>
      </c>
      <c r="C20" s="63" t="str">
        <f>IF(K20=TRUE,"",VLOOKUP(B20,'Llistat de jugadors'!$BS$5:$BT$40,2,FALSE))</f>
        <v/>
      </c>
      <c r="D20" s="63" t="str">
        <f>IF(C20="","",(VLOOKUP(C20,'Llistat de jugadors'!BI$5:BJ$40,2,FALSE)))</f>
        <v/>
      </c>
      <c r="E20" s="63" t="str">
        <f>IF(C20="","",(VLOOKUP(C20,'Llistat de jugadors'!BI$5:BK$40,3,FALSE)))</f>
        <v/>
      </c>
      <c r="F20" s="63" t="str">
        <f>IF(C20="","",VLOOKUP(C20,'Llistat de jugadors'!BI$5:BL$40,4,FALSE))</f>
        <v/>
      </c>
      <c r="G20" s="63" t="str">
        <f>IF(C20="","",VLOOKUP(C20,'Llistat de jugadors'!BI$5:BM$40,5,FALSE))</f>
        <v/>
      </c>
      <c r="H20" s="63" t="str">
        <f>IF(C20="","",VLOOKUP(C20,'Llistat de jugadors'!BI$5:BN$40,6,FALSE))</f>
        <v/>
      </c>
      <c r="I20" s="63" t="str">
        <f>IF(C20="","",VLOOKUP(C20,'Llistat de jugadors'!$BI$5:$BO$40,7,0))</f>
        <v/>
      </c>
      <c r="J20" s="63" t="str">
        <f>IF(C20="","",VLOOKUP(C20,'Llistat de jugadors'!$BI$5:$BP$40,8,0))</f>
        <v/>
      </c>
      <c r="K20" t="b">
        <f>ISERROR(VLOOKUP(B20,'Llistat de jugadors'!$BS$5:$BT$39,2,0))</f>
        <v>1</v>
      </c>
    </row>
    <row r="21" spans="2:11">
      <c r="B21" s="63">
        <v>18</v>
      </c>
      <c r="C21" s="63" t="str">
        <f>IF(K21=TRUE,"",VLOOKUP(B21,'Llistat de jugadors'!$BS$5:$BT$40,2,FALSE))</f>
        <v/>
      </c>
      <c r="D21" s="63" t="str">
        <f>IF(C21="","",(VLOOKUP(C21,'Llistat de jugadors'!BI$5:BJ$40,2,FALSE)))</f>
        <v/>
      </c>
      <c r="E21" s="63" t="str">
        <f>IF(C21="","",(VLOOKUP(C21,'Llistat de jugadors'!BI$5:BK$40,3,FALSE)))</f>
        <v/>
      </c>
      <c r="F21" s="63" t="str">
        <f>IF(C21="","",VLOOKUP(C21,'Llistat de jugadors'!BI$5:BL$40,4,FALSE))</f>
        <v/>
      </c>
      <c r="G21" s="63" t="str">
        <f>IF(C21="","",VLOOKUP(C21,'Llistat de jugadors'!BI$5:BM$40,5,FALSE))</f>
        <v/>
      </c>
      <c r="H21" s="63" t="str">
        <f>IF(C21="","",VLOOKUP(C21,'Llistat de jugadors'!BI$5:BN$40,6,FALSE))</f>
        <v/>
      </c>
      <c r="I21" s="63" t="str">
        <f>IF(C21="","",VLOOKUP(C21,'Llistat de jugadors'!$BI$5:$BO$40,7,0))</f>
        <v/>
      </c>
      <c r="J21" s="63" t="str">
        <f>IF(C21="","",VLOOKUP(C21,'Llistat de jugadors'!$BI$5:$BP$40,8,0))</f>
        <v/>
      </c>
      <c r="K21" t="b">
        <f>ISERROR(VLOOKUP(B21,'Llistat de jugadors'!$BS$5:$BT$39,2,0))</f>
        <v>1</v>
      </c>
    </row>
    <row r="22" spans="2:11">
      <c r="B22" s="63">
        <v>19</v>
      </c>
      <c r="C22" s="63" t="str">
        <f>IF(K22=TRUE,"",VLOOKUP(B22,'Llistat de jugadors'!$BS$5:$BT$40,2,FALSE))</f>
        <v/>
      </c>
      <c r="D22" s="63" t="str">
        <f>IF(C22="","",(VLOOKUP(C22,'Llistat de jugadors'!BI$5:BJ$40,2,FALSE)))</f>
        <v/>
      </c>
      <c r="E22" s="63" t="str">
        <f>IF(C22="","",(VLOOKUP(C22,'Llistat de jugadors'!BI$5:BK$40,3,FALSE)))</f>
        <v/>
      </c>
      <c r="F22" s="63" t="str">
        <f>IF(C22="","",VLOOKUP(C22,'Llistat de jugadors'!BI$5:BL$40,4,FALSE))</f>
        <v/>
      </c>
      <c r="G22" s="63" t="str">
        <f>IF(C22="","",VLOOKUP(C22,'Llistat de jugadors'!BI$5:BM$40,5,FALSE))</f>
        <v/>
      </c>
      <c r="H22" s="63" t="str">
        <f>IF(C22="","",VLOOKUP(C22,'Llistat de jugadors'!BI$5:BN$40,6,FALSE))</f>
        <v/>
      </c>
      <c r="I22" s="63" t="str">
        <f>IF(C22="","",VLOOKUP(C22,'Llistat de jugadors'!$BI$5:$BO$40,7,0))</f>
        <v/>
      </c>
      <c r="J22" s="63" t="str">
        <f>IF(C22="","",VLOOKUP(C22,'Llistat de jugadors'!$BI$5:$BP$40,8,0))</f>
        <v/>
      </c>
      <c r="K22" t="b">
        <f>ISERROR(VLOOKUP(B22,'Llistat de jugadors'!$BS$5:$BT$39,2,0))</f>
        <v>1</v>
      </c>
    </row>
    <row r="23" spans="2:11">
      <c r="B23" s="63">
        <v>20</v>
      </c>
      <c r="C23" s="63" t="str">
        <f>IF(K23=TRUE,"",VLOOKUP(B23,'Llistat de jugadors'!$BS$5:$BT$40,2,FALSE))</f>
        <v/>
      </c>
      <c r="D23" s="63" t="str">
        <f>IF(C23="","",(VLOOKUP(C23,'Llistat de jugadors'!BI$5:BJ$40,2,FALSE)))</f>
        <v/>
      </c>
      <c r="E23" s="63" t="str">
        <f>IF(C23="","",(VLOOKUP(C23,'Llistat de jugadors'!BI$5:BK$40,3,FALSE)))</f>
        <v/>
      </c>
      <c r="F23" s="63" t="str">
        <f>IF(C23="","",VLOOKUP(C23,'Llistat de jugadors'!BI$5:BL$40,4,FALSE))</f>
        <v/>
      </c>
      <c r="G23" s="63" t="str">
        <f>IF(C23="","",VLOOKUP(C23,'Llistat de jugadors'!BI$5:BM$40,5,FALSE))</f>
        <v/>
      </c>
      <c r="H23" s="63" t="str">
        <f>IF(C23="","",VLOOKUP(C23,'Llistat de jugadors'!BI$5:BN$40,6,FALSE))</f>
        <v/>
      </c>
      <c r="I23" s="63" t="str">
        <f>IF(C23="","",VLOOKUP(C23,'Llistat de jugadors'!$BI$5:$BO$40,7,0))</f>
        <v/>
      </c>
      <c r="J23" s="63" t="str">
        <f>IF(C23="","",VLOOKUP(C23,'Llistat de jugadors'!$BI$5:$BP$40,8,0))</f>
        <v/>
      </c>
      <c r="K23" t="b">
        <f>ISERROR(VLOOKUP(B23,'Llistat de jugadors'!$BS$5:$BT$39,2,0))</f>
        <v>1</v>
      </c>
    </row>
    <row r="24" spans="2:11">
      <c r="B24" s="63">
        <v>21</v>
      </c>
      <c r="C24" s="63" t="str">
        <f>IF(K24=TRUE,"",VLOOKUP(B24,'Llistat de jugadors'!$BS$5:$BT$40,2,FALSE))</f>
        <v/>
      </c>
      <c r="D24" s="63" t="str">
        <f>IF(C24="","",(VLOOKUP(C24,'Llistat de jugadors'!BI$5:BJ$40,2,FALSE)))</f>
        <v/>
      </c>
      <c r="E24" s="63" t="str">
        <f>IF(C24="","",(VLOOKUP(C24,'Llistat de jugadors'!BI$5:BK$40,3,FALSE)))</f>
        <v/>
      </c>
      <c r="F24" s="63" t="str">
        <f>IF(C24="","",VLOOKUP(C24,'Llistat de jugadors'!BI$5:BL$40,4,FALSE))</f>
        <v/>
      </c>
      <c r="G24" s="63" t="str">
        <f>IF(C24="","",VLOOKUP(C24,'Llistat de jugadors'!BI$5:BM$40,5,FALSE))</f>
        <v/>
      </c>
      <c r="H24" s="63" t="str">
        <f>IF(C24="","",VLOOKUP(C24,'Llistat de jugadors'!BI$5:BN$40,6,FALSE))</f>
        <v/>
      </c>
      <c r="I24" s="63" t="str">
        <f>IF(C24="","",VLOOKUP(C24,'Llistat de jugadors'!$BI$5:$BO$40,7,0))</f>
        <v/>
      </c>
      <c r="J24" s="63" t="str">
        <f>IF(C24="","",VLOOKUP(C24,'Llistat de jugadors'!$BI$5:$BP$40,8,0))</f>
        <v/>
      </c>
      <c r="K24" t="b">
        <f>ISERROR(VLOOKUP(B24,'Llistat de jugadors'!$BS$5:$BT$39,2,0))</f>
        <v>1</v>
      </c>
    </row>
    <row r="25" spans="2:11">
      <c r="B25" s="63">
        <v>22</v>
      </c>
      <c r="C25" s="63" t="str">
        <f>IF(K25=TRUE,"",VLOOKUP(B25,'Llistat de jugadors'!$BS$5:$BT$40,2,FALSE))</f>
        <v/>
      </c>
      <c r="D25" s="63" t="str">
        <f>IF(C25="","",(VLOOKUP(C25,'Llistat de jugadors'!BI$5:BJ$40,2,FALSE)))</f>
        <v/>
      </c>
      <c r="E25" s="63" t="str">
        <f>IF(C25="","",(VLOOKUP(C25,'Llistat de jugadors'!BI$5:BK$40,3,FALSE)))</f>
        <v/>
      </c>
      <c r="F25" s="63" t="str">
        <f>IF(C25="","",VLOOKUP(C25,'Llistat de jugadors'!BI$5:BL$40,4,FALSE))</f>
        <v/>
      </c>
      <c r="G25" s="63" t="str">
        <f>IF(C25="","",VLOOKUP(C25,'Llistat de jugadors'!BI$5:BM$40,5,FALSE))</f>
        <v/>
      </c>
      <c r="H25" s="63" t="str">
        <f>IF(C25="","",VLOOKUP(C25,'Llistat de jugadors'!BI$5:BN$40,6,FALSE))</f>
        <v/>
      </c>
      <c r="I25" s="63" t="str">
        <f>IF(C25="","",VLOOKUP(C25,'Llistat de jugadors'!$BI$5:$BO$40,7,0))</f>
        <v/>
      </c>
      <c r="J25" s="63" t="str">
        <f>IF(C25="","",VLOOKUP(C25,'Llistat de jugadors'!$BI$5:$BP$40,8,0))</f>
        <v/>
      </c>
      <c r="K25" t="b">
        <f>ISERROR(VLOOKUP(B25,'Llistat de jugadors'!$BS$5:$BT$39,2,0))</f>
        <v>1</v>
      </c>
    </row>
    <row r="26" spans="2:11">
      <c r="B26" s="63">
        <v>23</v>
      </c>
      <c r="C26" s="63" t="str">
        <f>IF(K26=TRUE,"",VLOOKUP(B26,'Llistat de jugadors'!$BS$5:$BT$40,2,FALSE))</f>
        <v/>
      </c>
      <c r="D26" s="63" t="str">
        <f>IF(C26="","",(VLOOKUP(C26,'Llistat de jugadors'!BI$5:BJ$40,2,FALSE)))</f>
        <v/>
      </c>
      <c r="E26" s="63" t="str">
        <f>IF(C26="","",(VLOOKUP(C26,'Llistat de jugadors'!BI$5:BK$40,3,FALSE)))</f>
        <v/>
      </c>
      <c r="F26" s="63" t="str">
        <f>IF(C26="","",VLOOKUP(C26,'Llistat de jugadors'!BI$5:BL$40,4,FALSE))</f>
        <v/>
      </c>
      <c r="G26" s="63" t="str">
        <f>IF(C26="","",VLOOKUP(C26,'Llistat de jugadors'!BI$5:BM$40,5,FALSE))</f>
        <v/>
      </c>
      <c r="H26" s="63" t="str">
        <f>IF(C26="","",VLOOKUP(C26,'Llistat de jugadors'!BI$5:BN$40,6,FALSE))</f>
        <v/>
      </c>
      <c r="I26" s="63" t="str">
        <f>IF(C26="","",VLOOKUP(C26,'Llistat de jugadors'!$BI$5:$BO$40,7,0))</f>
        <v/>
      </c>
      <c r="J26" s="63" t="str">
        <f>IF(C26="","",VLOOKUP(C26,'Llistat de jugadors'!$BI$5:$BP$40,8,0))</f>
        <v/>
      </c>
      <c r="K26" t="b">
        <f>ISERROR(VLOOKUP(B26,'Llistat de jugadors'!$BS$5:$BT$39,2,0))</f>
        <v>1</v>
      </c>
    </row>
    <row r="27" spans="2:11">
      <c r="B27" s="63">
        <v>24</v>
      </c>
      <c r="C27" s="63" t="str">
        <f>IF(K27=TRUE,"",VLOOKUP(B27,'Llistat de jugadors'!$BS$5:$BT$40,2,FALSE))</f>
        <v/>
      </c>
      <c r="D27" s="63" t="str">
        <f>IF(C27="","",(VLOOKUP(C27,'Llistat de jugadors'!BI$5:BJ$40,2,FALSE)))</f>
        <v/>
      </c>
      <c r="E27" s="63" t="str">
        <f>IF(C27="","",(VLOOKUP(C27,'Llistat de jugadors'!BI$5:BK$40,3,FALSE)))</f>
        <v/>
      </c>
      <c r="F27" s="63" t="str">
        <f>IF(C27="","",VLOOKUP(C27,'Llistat de jugadors'!BI$5:BL$40,4,FALSE))</f>
        <v/>
      </c>
      <c r="G27" s="63" t="str">
        <f>IF(C27="","",VLOOKUP(C27,'Llistat de jugadors'!BI$5:BM$40,5,FALSE))</f>
        <v/>
      </c>
      <c r="H27" s="63" t="str">
        <f>IF(C27="","",VLOOKUP(C27,'Llistat de jugadors'!BI$5:BN$40,6,FALSE))</f>
        <v/>
      </c>
      <c r="I27" s="63" t="str">
        <f>IF(C27="","",VLOOKUP(C27,'Llistat de jugadors'!$BI$5:$BO$40,7,0))</f>
        <v/>
      </c>
      <c r="J27" s="63" t="str">
        <f>IF(C27="","",VLOOKUP(C27,'Llistat de jugadors'!$BI$5:$BP$40,8,0))</f>
        <v/>
      </c>
      <c r="K27" t="b">
        <f>ISERROR(VLOOKUP(B27,'Llistat de jugadors'!$BS$5:$BT$39,2,0))</f>
        <v>1</v>
      </c>
    </row>
    <row r="28" spans="2:11">
      <c r="B28" s="63">
        <v>25</v>
      </c>
      <c r="C28" s="63" t="str">
        <f>IF(K28=TRUE,"",VLOOKUP(B28,'Llistat de jugadors'!$BS$5:$BT$40,2,FALSE))</f>
        <v/>
      </c>
      <c r="D28" s="63" t="str">
        <f>IF(C28="","",(VLOOKUP(C28,'Llistat de jugadors'!BI$5:BJ$40,2,FALSE)))</f>
        <v/>
      </c>
      <c r="E28" s="63" t="str">
        <f>IF(C28="","",(VLOOKUP(C28,'Llistat de jugadors'!BI$5:BK$40,3,FALSE)))</f>
        <v/>
      </c>
      <c r="F28" s="63" t="str">
        <f>IF(C28="","",VLOOKUP(C28,'Llistat de jugadors'!BI$5:BL$40,4,FALSE))</f>
        <v/>
      </c>
      <c r="G28" s="63" t="str">
        <f>IF(C28="","",VLOOKUP(C28,'Llistat de jugadors'!BI$5:BM$40,5,FALSE))</f>
        <v/>
      </c>
      <c r="H28" s="63" t="str">
        <f>IF(C28="","",VLOOKUP(C28,'Llistat de jugadors'!BI$5:BN$40,6,FALSE))</f>
        <v/>
      </c>
      <c r="I28" s="63" t="str">
        <f>IF(C28="","",VLOOKUP(C28,'Llistat de jugadors'!$BI$5:$BO$40,7,0))</f>
        <v/>
      </c>
      <c r="J28" s="63" t="str">
        <f>IF(C28="","",VLOOKUP(C28,'Llistat de jugadors'!$BI$5:$BP$40,8,0))</f>
        <v/>
      </c>
      <c r="K28" t="b">
        <f>ISERROR(VLOOKUP(B28,'Llistat de jugadors'!$BS$5:$BT$39,2,0))</f>
        <v>1</v>
      </c>
    </row>
    <row r="29" spans="2:11">
      <c r="B29" s="63">
        <v>26</v>
      </c>
      <c r="C29" s="63" t="str">
        <f>IF(K29=TRUE,"",VLOOKUP(B29,'Llistat de jugadors'!$BS$5:$BT$40,2,FALSE))</f>
        <v/>
      </c>
      <c r="D29" s="63" t="str">
        <f>IF(C29="","",(VLOOKUP(C29,'Llistat de jugadors'!BI$5:BJ$40,2,FALSE)))</f>
        <v/>
      </c>
      <c r="E29" s="63" t="str">
        <f>IF(C29="","",(VLOOKUP(C29,'Llistat de jugadors'!BI$5:BK$40,3,FALSE)))</f>
        <v/>
      </c>
      <c r="F29" s="63" t="str">
        <f>IF(C29="","",VLOOKUP(C29,'Llistat de jugadors'!BI$5:BL$40,4,FALSE))</f>
        <v/>
      </c>
      <c r="G29" s="63" t="str">
        <f>IF(C29="","",VLOOKUP(C29,'Llistat de jugadors'!BI$5:BM$40,5,FALSE))</f>
        <v/>
      </c>
      <c r="H29" s="63" t="str">
        <f>IF(C29="","",VLOOKUP(C29,'Llistat de jugadors'!BI$5:BN$40,6,FALSE))</f>
        <v/>
      </c>
      <c r="I29" s="63" t="str">
        <f>IF(C29="","",VLOOKUP(C29,'Llistat de jugadors'!$BI$5:$BO$40,7,0))</f>
        <v/>
      </c>
      <c r="J29" s="63" t="str">
        <f>IF(C29="","",VLOOKUP(C29,'Llistat de jugadors'!$BI$5:$BP$40,8,0))</f>
        <v/>
      </c>
      <c r="K29" t="b">
        <f>ISERROR(VLOOKUP(B29,'Llistat de jugadors'!$BS$5:$BT$39,2,0))</f>
        <v>1</v>
      </c>
    </row>
    <row r="30" spans="2:11">
      <c r="B30" s="63">
        <v>27</v>
      </c>
      <c r="C30" s="63" t="str">
        <f>IF(K30=TRUE,"",VLOOKUP(B30,'Llistat de jugadors'!$BS$5:$BT$40,2,FALSE))</f>
        <v/>
      </c>
      <c r="D30" s="63" t="str">
        <f>IF(C30="","",(VLOOKUP(C30,'Llistat de jugadors'!BI$5:BJ$40,2,FALSE)))</f>
        <v/>
      </c>
      <c r="E30" s="63" t="str">
        <f>IF(C30="","",(VLOOKUP(C30,'Llistat de jugadors'!BI$5:BK$40,3,FALSE)))</f>
        <v/>
      </c>
      <c r="F30" s="63" t="str">
        <f>IF(C30="","",VLOOKUP(C30,'Llistat de jugadors'!BI$5:BL$40,4,FALSE))</f>
        <v/>
      </c>
      <c r="G30" s="63" t="str">
        <f>IF(C30="","",VLOOKUP(C30,'Llistat de jugadors'!BI$5:BM$40,5,FALSE))</f>
        <v/>
      </c>
      <c r="H30" s="63" t="str">
        <f>IF(C30="","",VLOOKUP(C30,'Llistat de jugadors'!BI$5:BN$40,6,FALSE))</f>
        <v/>
      </c>
      <c r="I30" s="63" t="str">
        <f>IF(C30="","",VLOOKUP(C30,'Llistat de jugadors'!$BI$5:$BO$40,7,0))</f>
        <v/>
      </c>
      <c r="J30" s="63" t="str">
        <f>IF(C30="","",VLOOKUP(C30,'Llistat de jugadors'!$BI$5:$BP$40,8,0))</f>
        <v/>
      </c>
      <c r="K30" t="b">
        <f>ISERROR(VLOOKUP(B30,'Llistat de jugadors'!$BS$5:$BT$39,2,0))</f>
        <v>1</v>
      </c>
    </row>
    <row r="31" spans="2:11">
      <c r="B31" s="63">
        <v>28</v>
      </c>
      <c r="C31" s="63" t="str">
        <f>IF(K31=TRUE,"",VLOOKUP(B31,'Llistat de jugadors'!$BS$5:$BT$40,2,FALSE))</f>
        <v/>
      </c>
      <c r="D31" s="63" t="str">
        <f>IF(C31="","",(VLOOKUP(C31,'Llistat de jugadors'!BI$5:BJ$40,2,FALSE)))</f>
        <v/>
      </c>
      <c r="E31" s="63" t="str">
        <f>IF(C31="","",(VLOOKUP(C31,'Llistat de jugadors'!BI$5:BK$40,3,FALSE)))</f>
        <v/>
      </c>
      <c r="F31" s="63" t="str">
        <f>IF(C31="","",VLOOKUP(C31,'Llistat de jugadors'!BI$5:BL$40,4,FALSE))</f>
        <v/>
      </c>
      <c r="G31" s="63" t="str">
        <f>IF(C31="","",VLOOKUP(C31,'Llistat de jugadors'!BI$5:BM$40,5,FALSE))</f>
        <v/>
      </c>
      <c r="H31" s="63" t="str">
        <f>IF(C31="","",VLOOKUP(C31,'Llistat de jugadors'!BI$5:BN$40,6,FALSE))</f>
        <v/>
      </c>
      <c r="I31" s="63" t="str">
        <f>IF(C31="","",VLOOKUP(C31,'Llistat de jugadors'!$BI$5:$BO$40,7,0))</f>
        <v/>
      </c>
      <c r="J31" s="63" t="str">
        <f>IF(C31="","",VLOOKUP(C31,'Llistat de jugadors'!$BI$5:$BP$40,8,0))</f>
        <v/>
      </c>
      <c r="K31" t="b">
        <f>ISERROR(VLOOKUP(B31,'Llistat de jugadors'!$BS$5:$BT$39,2,0))</f>
        <v>1</v>
      </c>
    </row>
    <row r="32" spans="2:11">
      <c r="B32" s="63">
        <v>29</v>
      </c>
      <c r="C32" s="63" t="str">
        <f>IF(K32=TRUE,"",VLOOKUP(B32,'Llistat de jugadors'!$BS$5:$BT$40,2,FALSE))</f>
        <v/>
      </c>
      <c r="D32" s="63" t="str">
        <f>IF(C32="","",(VLOOKUP(C32,'Llistat de jugadors'!BI$5:BJ$40,2,FALSE)))</f>
        <v/>
      </c>
      <c r="E32" s="63" t="str">
        <f>IF(C32="","",(VLOOKUP(C32,'Llistat de jugadors'!BI$5:BK$40,3,FALSE)))</f>
        <v/>
      </c>
      <c r="F32" s="63" t="str">
        <f>IF(C32="","",VLOOKUP(C32,'Llistat de jugadors'!BI$5:BL$40,4,FALSE))</f>
        <v/>
      </c>
      <c r="G32" s="63" t="str">
        <f>IF(C32="","",VLOOKUP(C32,'Llistat de jugadors'!BI$5:BM$40,5,FALSE))</f>
        <v/>
      </c>
      <c r="H32" s="63" t="str">
        <f>IF(C32="","",VLOOKUP(C32,'Llistat de jugadors'!BI$5:BN$40,6,FALSE))</f>
        <v/>
      </c>
      <c r="I32" s="63" t="str">
        <f>IF(C32="","",VLOOKUP(C32,'Llistat de jugadors'!$BI$5:$BO$40,7,0))</f>
        <v/>
      </c>
      <c r="J32" s="63" t="str">
        <f>IF(C32="","",VLOOKUP(C32,'Llistat de jugadors'!$BI$5:$BP$40,8,0))</f>
        <v/>
      </c>
      <c r="K32" t="b">
        <f>ISERROR(VLOOKUP(B32,'Llistat de jugadors'!$BS$5:$BT$39,2,0))</f>
        <v>1</v>
      </c>
    </row>
    <row r="33" spans="2:11">
      <c r="B33" s="63">
        <v>30</v>
      </c>
      <c r="C33" s="63" t="str">
        <f>IF(K33=TRUE,"",VLOOKUP(B33,'Llistat de jugadors'!$BS$5:$BT$40,2,FALSE))</f>
        <v/>
      </c>
      <c r="D33" s="63" t="str">
        <f>IF(C33="","",(VLOOKUP(C33,'Llistat de jugadors'!BI$5:BJ$40,2,FALSE)))</f>
        <v/>
      </c>
      <c r="E33" s="63" t="str">
        <f>IF(C33="","",(VLOOKUP(C33,'Llistat de jugadors'!BI$5:BK$40,3,FALSE)))</f>
        <v/>
      </c>
      <c r="F33" s="63" t="str">
        <f>IF(C33="","",VLOOKUP(C33,'Llistat de jugadors'!BI$5:BL$40,4,FALSE))</f>
        <v/>
      </c>
      <c r="G33" s="63" t="str">
        <f>IF(C33="","",VLOOKUP(C33,'Llistat de jugadors'!BI$5:BM$40,5,FALSE))</f>
        <v/>
      </c>
      <c r="H33" s="63" t="str">
        <f>IF(C33="","",VLOOKUP(C33,'Llistat de jugadors'!BI$5:BN$40,6,FALSE))</f>
        <v/>
      </c>
      <c r="I33" s="63" t="str">
        <f>IF(C33="","",VLOOKUP(C33,'Llistat de jugadors'!$BI$5:$BO$40,7,0))</f>
        <v/>
      </c>
      <c r="J33" s="63" t="str">
        <f>IF(C33="","",VLOOKUP(C33,'Llistat de jugadors'!$BI$5:$BP$40,8,0))</f>
        <v/>
      </c>
      <c r="K33" t="b">
        <f>ISERROR(VLOOKUP(B33,'Llistat de jugadors'!$BS$5:$BT$39,2,0))</f>
        <v>1</v>
      </c>
    </row>
    <row r="34" spans="2:11">
      <c r="B34" s="63">
        <v>31</v>
      </c>
      <c r="C34" s="63" t="str">
        <f>IF(K34=TRUE,"",VLOOKUP(B34,'Llistat de jugadors'!$BS$5:$BT$40,2,FALSE))</f>
        <v/>
      </c>
      <c r="D34" s="63" t="str">
        <f>IF(C34="","",(VLOOKUP(C34,'Llistat de jugadors'!BI$5:BJ$40,2,FALSE)))</f>
        <v/>
      </c>
      <c r="E34" s="63" t="str">
        <f>IF(C34="","",(VLOOKUP(C34,'Llistat de jugadors'!BI$5:BK$40,3,FALSE)))</f>
        <v/>
      </c>
      <c r="F34" s="63" t="str">
        <f>IF(C34="","",VLOOKUP(C34,'Llistat de jugadors'!BI$5:BL$40,4,FALSE))</f>
        <v/>
      </c>
      <c r="G34" s="63" t="str">
        <f>IF(C34="","",VLOOKUP(C34,'Llistat de jugadors'!BI$5:BM$40,5,FALSE))</f>
        <v/>
      </c>
      <c r="H34" s="63" t="str">
        <f>IF(C34="","",VLOOKUP(C34,'Llistat de jugadors'!BI$5:BN$40,6,FALSE))</f>
        <v/>
      </c>
      <c r="I34" s="63" t="str">
        <f>IF(C34="","",VLOOKUP(C34,'Llistat de jugadors'!$BI$5:$BO$40,7,0))</f>
        <v/>
      </c>
      <c r="J34" s="63" t="str">
        <f>IF(C34="","",VLOOKUP(C34,'Llistat de jugadors'!$BI$5:$BP$40,8,0))</f>
        <v/>
      </c>
      <c r="K34" t="b">
        <f>ISERROR(VLOOKUP(B34,'Llistat de jugadors'!$BS$5:$BT$39,2,0))</f>
        <v>1</v>
      </c>
    </row>
    <row r="35" spans="2:11">
      <c r="B35" s="63">
        <v>32</v>
      </c>
      <c r="C35" s="63" t="str">
        <f>IF(K35=TRUE,"",VLOOKUP(B35,'Llistat de jugadors'!$BS$5:$BT$40,2,FALSE))</f>
        <v/>
      </c>
      <c r="D35" s="63" t="str">
        <f>IF(C35="","",(VLOOKUP(C35,'Llistat de jugadors'!BI$5:BJ$40,2,FALSE)))</f>
        <v/>
      </c>
      <c r="E35" s="63" t="str">
        <f>IF(C35="","",(VLOOKUP(C35,'Llistat de jugadors'!BI$5:BK$40,3,FALSE)))</f>
        <v/>
      </c>
      <c r="F35" s="63" t="str">
        <f>IF(C35="","",VLOOKUP(C35,'Llistat de jugadors'!BI$5:BL$40,4,FALSE))</f>
        <v/>
      </c>
      <c r="G35" s="63" t="str">
        <f>IF(C35="","",VLOOKUP(C35,'Llistat de jugadors'!BI$5:BM$40,5,FALSE))</f>
        <v/>
      </c>
      <c r="H35" s="63" t="str">
        <f>IF(C35="","",VLOOKUP(C35,'Llistat de jugadors'!BI$5:BN$40,6,FALSE))</f>
        <v/>
      </c>
      <c r="I35" s="63" t="str">
        <f>IF(C35="","",VLOOKUP(C35,'Llistat de jugadors'!$BI$5:$BO$40,7,0))</f>
        <v/>
      </c>
      <c r="J35" s="63" t="str">
        <f>IF(C35="","",VLOOKUP(C35,'Llistat de jugadors'!$BI$5:$BP$40,8,0))</f>
        <v/>
      </c>
      <c r="K35" t="b">
        <f>ISERROR(VLOOKUP(B35,'Llistat de jugadors'!$BS$5:$BT$39,2,0))</f>
        <v>1</v>
      </c>
    </row>
    <row r="36" spans="2:11">
      <c r="B36" s="63">
        <v>33</v>
      </c>
      <c r="C36" s="63" t="str">
        <f>IF(K36=TRUE,"",VLOOKUP(B36,'Llistat de jugadors'!$BS$5:$BT$40,2,FALSE))</f>
        <v/>
      </c>
      <c r="D36" s="63" t="str">
        <f>IF(C36="","",(VLOOKUP(C36,'Llistat de jugadors'!BI$5:BJ$40,2,FALSE)))</f>
        <v/>
      </c>
      <c r="E36" s="63" t="str">
        <f>IF(C36="","",(VLOOKUP(C36,'Llistat de jugadors'!BI$5:BK$40,3,FALSE)))</f>
        <v/>
      </c>
      <c r="F36" s="63" t="str">
        <f>IF(C36="","",VLOOKUP(C36,'Llistat de jugadors'!BI$5:BL$40,4,FALSE))</f>
        <v/>
      </c>
      <c r="G36" s="63" t="str">
        <f>IF(C36="","",VLOOKUP(C36,'Llistat de jugadors'!BI$5:BM$40,5,FALSE))</f>
        <v/>
      </c>
      <c r="H36" s="63" t="str">
        <f>IF(C36="","",VLOOKUP(C36,'Llistat de jugadors'!BI$5:BN$40,6,FALSE))</f>
        <v/>
      </c>
      <c r="I36" s="63" t="str">
        <f>IF(C36="","",VLOOKUP(C36,'Llistat de jugadors'!$BI$5:$BO$40,7,0))</f>
        <v/>
      </c>
      <c r="J36" s="63" t="str">
        <f>IF(C36="","",VLOOKUP(C36,'Llistat de jugadors'!$BI$5:$BP$40,8,0))</f>
        <v/>
      </c>
      <c r="K36" t="b">
        <f>ISERROR(VLOOKUP(B36,'Llistat de jugadors'!$BS$5:$BT$39,2,0))</f>
        <v>1</v>
      </c>
    </row>
    <row r="37" spans="2:11">
      <c r="B37" s="63">
        <v>34</v>
      </c>
      <c r="C37" s="63" t="str">
        <f>IF(K37=TRUE,"",VLOOKUP(B37,'Llistat de jugadors'!$BS$5:$BT$40,2,FALSE))</f>
        <v/>
      </c>
      <c r="D37" s="63" t="str">
        <f>IF(C37="","",(VLOOKUP(C37,'Llistat de jugadors'!BI$5:BJ$40,2,FALSE)))</f>
        <v/>
      </c>
      <c r="E37" s="63" t="str">
        <f>IF(C37="","",(VLOOKUP(C37,'Llistat de jugadors'!BI$5:BK$40,3,FALSE)))</f>
        <v/>
      </c>
      <c r="F37" s="63" t="str">
        <f>IF(C37="","",VLOOKUP(C37,'Llistat de jugadors'!BI$5:BL$40,4,FALSE))</f>
        <v/>
      </c>
      <c r="G37" s="63" t="str">
        <f>IF(C37="","",VLOOKUP(C37,'Llistat de jugadors'!BI$5:BM$40,5,FALSE))</f>
        <v/>
      </c>
      <c r="H37" s="63" t="str">
        <f>IF(C37="","",VLOOKUP(C37,'Llistat de jugadors'!BI$5:BN$40,6,FALSE))</f>
        <v/>
      </c>
      <c r="I37" s="63" t="str">
        <f>IF(C37="","",VLOOKUP(C37,'Llistat de jugadors'!$BI$5:$BO$40,7,0))</f>
        <v/>
      </c>
      <c r="J37" s="63" t="str">
        <f>IF(C37="","",VLOOKUP(C37,'Llistat de jugadors'!$BI$5:$BP$40,8,0))</f>
        <v/>
      </c>
      <c r="K37" t="b">
        <f>ISERROR(VLOOKUP(B37,'Llistat de jugadors'!$BS$5:$BT$39,2,0))</f>
        <v>1</v>
      </c>
    </row>
    <row r="38" spans="2:11">
      <c r="B38" s="63">
        <v>35</v>
      </c>
      <c r="C38" s="63" t="str">
        <f>IF(K38=TRUE,"",VLOOKUP(B38,'Llistat de jugadors'!$BS$5:$BT$40,2,FALSE))</f>
        <v/>
      </c>
      <c r="D38" s="63" t="str">
        <f>IF(C38="","",(VLOOKUP(C38,'Llistat de jugadors'!BI$5:BJ$40,2,FALSE)))</f>
        <v/>
      </c>
      <c r="E38" s="63" t="str">
        <f>IF(C38="","",(VLOOKUP(C38,'Llistat de jugadors'!BI$5:BK$40,3,FALSE)))</f>
        <v/>
      </c>
      <c r="F38" s="63" t="str">
        <f>IF(C38="","",VLOOKUP(C38,'Llistat de jugadors'!BI$5:BL$40,4,FALSE))</f>
        <v/>
      </c>
      <c r="G38" s="63" t="str">
        <f>IF(C38="","",VLOOKUP(C38,'Llistat de jugadors'!BI$5:BM$40,5,FALSE))</f>
        <v/>
      </c>
      <c r="H38" s="63" t="str">
        <f>IF(C38="","",VLOOKUP(C38,'Llistat de jugadors'!BI$5:BN$40,6,FALSE))</f>
        <v/>
      </c>
      <c r="I38" s="63" t="str">
        <f>IF(C38="","",VLOOKUP(C38,'Llistat de jugadors'!$BI$5:$BO$40,7,0))</f>
        <v/>
      </c>
      <c r="J38" s="63" t="str">
        <f>IF(C38="","",VLOOKUP(C38,'Llistat de jugadors'!$BI$5:$BP$40,8,0))</f>
        <v/>
      </c>
      <c r="K38" t="b">
        <f>ISERROR(VLOOKUP(B38,'Llistat de jugadors'!$BS$5:$BT$39,2,0))</f>
        <v>1</v>
      </c>
    </row>
    <row r="39" spans="2:11">
      <c r="B39" s="63">
        <v>36</v>
      </c>
      <c r="C39" s="63" t="str">
        <f>IF(K39=TRUE,"",VLOOKUP(B39,'Llistat de jugadors'!$BS$5:$BT$40,2,FALSE))</f>
        <v/>
      </c>
      <c r="D39" s="63" t="str">
        <f>IF(C39="","",(VLOOKUP(C39,'Llistat de jugadors'!BI$5:BJ$40,2,FALSE)))</f>
        <v/>
      </c>
      <c r="E39" s="63" t="str">
        <f>IF(C39="","",(VLOOKUP(C39,'Llistat de jugadors'!BI$5:BK$40,3,FALSE)))</f>
        <v/>
      </c>
      <c r="F39" s="63" t="str">
        <f>IF(C39="","",VLOOKUP(C39,'Llistat de jugadors'!BI$5:BL$40,4,FALSE))</f>
        <v/>
      </c>
      <c r="G39" s="63" t="str">
        <f>IF(C39="","",VLOOKUP(C39,'Llistat de jugadors'!BI$5:BM$40,5,FALSE))</f>
        <v/>
      </c>
      <c r="H39" s="63" t="str">
        <f>IF(C39="","",VLOOKUP(C39,'Llistat de jugadors'!BI$5:BN$40,6,FALSE))</f>
        <v/>
      </c>
      <c r="I39" s="63" t="str">
        <f>IF(C39="","",VLOOKUP(C39,'Llistat de jugadors'!$BI$5:$BO$40,7,0))</f>
        <v/>
      </c>
      <c r="J39" s="63" t="str">
        <f>IF(C39="","",VLOOKUP(C39,'Llistat de jugadors'!$BI$5:$BP$40,8,0))</f>
        <v/>
      </c>
      <c r="K39" t="b">
        <f>ISERROR(VLOOKUP(B39,'Llistat de jugadors'!$BS$5:$BT$39,2,0))</f>
        <v>1</v>
      </c>
    </row>
    <row r="40" spans="2:11">
      <c r="B40" s="63">
        <v>37</v>
      </c>
      <c r="C40" s="63" t="str">
        <f>IF(K40=TRUE,"",VLOOKUP(B40,'Llistat de jugadors'!$BS$5:$BT$40,2,FALSE))</f>
        <v/>
      </c>
      <c r="D40" s="63" t="str">
        <f>IF(C40="","",(VLOOKUP(C40,'Llistat de jugadors'!BI$5:BJ$40,2,FALSE)))</f>
        <v/>
      </c>
      <c r="E40" s="63" t="str">
        <f>IF(C40="","",(VLOOKUP(C40,'Llistat de jugadors'!BI$5:BK$40,3,FALSE)))</f>
        <v/>
      </c>
      <c r="F40" s="63" t="str">
        <f>IF(C40="","",VLOOKUP(C40,'Llistat de jugadors'!BI$5:BL$40,4,FALSE))</f>
        <v/>
      </c>
      <c r="G40" s="63" t="str">
        <f>IF(C40="","",VLOOKUP(C40,'Llistat de jugadors'!BI$5:BM$40,5,FALSE))</f>
        <v/>
      </c>
      <c r="H40" s="63" t="str">
        <f>IF(C40="","",VLOOKUP(C40,'Llistat de jugadors'!BI$5:BN$40,6,FALSE))</f>
        <v/>
      </c>
      <c r="I40" s="63" t="str">
        <f>IF(C40="","",VLOOKUP(C40,'Llistat de jugadors'!$BI$5:$BO$40,7,0))</f>
        <v/>
      </c>
      <c r="J40" s="63" t="str">
        <f>IF(C40="","",VLOOKUP(C40,'Llistat de jugadors'!$BI$5:$BP$40,8,0))</f>
        <v/>
      </c>
      <c r="K40" t="b">
        <f>ISERROR(VLOOKUP(B40,'Llistat de jugadors'!$BS$5:$BT$39,2,0))</f>
        <v>1</v>
      </c>
    </row>
    <row r="41" spans="2:11">
      <c r="B41" s="63">
        <v>38</v>
      </c>
      <c r="C41" s="63" t="str">
        <f>IF(K41=TRUE,"",VLOOKUP(B41,'Llistat de jugadors'!$BS$5:$BT$40,2,FALSE))</f>
        <v/>
      </c>
      <c r="D41" s="63" t="str">
        <f>IF(C41="","",(VLOOKUP(C41,'Llistat de jugadors'!BI$5:BJ$40,2,FALSE)))</f>
        <v/>
      </c>
      <c r="E41" s="63" t="str">
        <f>IF(C41="","",(VLOOKUP(C41,'Llistat de jugadors'!BI$5:BK$40,3,FALSE)))</f>
        <v/>
      </c>
      <c r="F41" s="63" t="str">
        <f>IF(C41="","",VLOOKUP(C41,'Llistat de jugadors'!BI$5:BL$40,4,FALSE))</f>
        <v/>
      </c>
      <c r="G41" s="63" t="str">
        <f>IF(C41="","",VLOOKUP(C41,'Llistat de jugadors'!BI$5:BM$40,5,FALSE))</f>
        <v/>
      </c>
      <c r="H41" s="63" t="str">
        <f>IF(C41="","",VLOOKUP(C41,'Llistat de jugadors'!BI$5:BN$40,6,FALSE))</f>
        <v/>
      </c>
      <c r="I41" s="63" t="str">
        <f>IF(C41="","",VLOOKUP(C41,'Llistat de jugadors'!$BI$5:$BO$40,7,0))</f>
        <v/>
      </c>
      <c r="J41" s="63" t="str">
        <f>IF(C41="","",VLOOKUP(C41,'Llistat de jugadors'!$BI$5:$BP$40,8,0))</f>
        <v/>
      </c>
      <c r="K41" t="b">
        <f>ISERROR(VLOOKUP(B41,'Llistat de jugadors'!$BS$5:$BT$39,2,0))</f>
        <v>1</v>
      </c>
    </row>
    <row r="42" spans="2:11">
      <c r="B42" s="63">
        <v>39</v>
      </c>
      <c r="C42" s="63" t="str">
        <f>IF(K42=TRUE,"",VLOOKUP(B42,'Llistat de jugadors'!$BS$5:$BT$40,2,FALSE))</f>
        <v/>
      </c>
      <c r="D42" s="63" t="str">
        <f>IF(C42="","",(VLOOKUP(C42,'Llistat de jugadors'!BI$5:BJ$40,2,FALSE)))</f>
        <v/>
      </c>
      <c r="E42" s="63" t="str">
        <f>IF(C42="","",(VLOOKUP(C42,'Llistat de jugadors'!BI$5:BK$40,3,FALSE)))</f>
        <v/>
      </c>
      <c r="F42" s="63" t="str">
        <f>IF(C42="","",VLOOKUP(C42,'Llistat de jugadors'!BI$5:BL$40,4,FALSE))</f>
        <v/>
      </c>
      <c r="G42" s="63" t="str">
        <f>IF(C42="","",VLOOKUP(C42,'Llistat de jugadors'!BI$5:BM$40,5,FALSE))</f>
        <v/>
      </c>
      <c r="H42" s="63" t="str">
        <f>IF(C42="","",VLOOKUP(C42,'Llistat de jugadors'!BI$5:BN$40,6,FALSE))</f>
        <v/>
      </c>
      <c r="I42" s="63" t="str">
        <f>IF(C42="","",VLOOKUP(C42,'Llistat de jugadors'!$BI$5:$BO$40,7,0))</f>
        <v/>
      </c>
      <c r="J42" s="63" t="str">
        <f>IF(C42="","",VLOOKUP(C42,'Llistat de jugadors'!$BI$5:$BP$40,8,0))</f>
        <v/>
      </c>
      <c r="K42" t="b">
        <f>ISERROR(VLOOKUP(B42,'Llistat de jugadors'!$BS$5:$BT$39,2,0))</f>
        <v>1</v>
      </c>
    </row>
    <row r="43" spans="2:11">
      <c r="B43" s="63">
        <v>40</v>
      </c>
      <c r="C43" s="63" t="str">
        <f>IF(K43=TRUE,"",VLOOKUP(B43,'Llistat de jugadors'!$BS$5:$BT$40,2,FALSE))</f>
        <v/>
      </c>
      <c r="D43" s="63" t="str">
        <f>IF(C43="","",(VLOOKUP(C43,'Llistat de jugadors'!BI$5:BJ$40,2,FALSE)))</f>
        <v/>
      </c>
      <c r="E43" s="63" t="str">
        <f>IF(C43="","",(VLOOKUP(C43,'Llistat de jugadors'!BI$5:BK$40,3,FALSE)))</f>
        <v/>
      </c>
      <c r="F43" s="63" t="str">
        <f>IF(C43="","",VLOOKUP(C43,'Llistat de jugadors'!BI$5:BL$40,4,FALSE))</f>
        <v/>
      </c>
      <c r="G43" s="63" t="str">
        <f>IF(C43="","",VLOOKUP(C43,'Llistat de jugadors'!BI$5:BM$40,5,FALSE))</f>
        <v/>
      </c>
      <c r="H43" s="63" t="str">
        <f>IF(C43="","",VLOOKUP(C43,'Llistat de jugadors'!BI$5:BN$40,6,FALSE))</f>
        <v/>
      </c>
      <c r="I43" s="63" t="str">
        <f>IF(C43="","",VLOOKUP(C43,'Llistat de jugadors'!$BI$5:$BO$40,7,0))</f>
        <v/>
      </c>
      <c r="J43" s="63" t="str">
        <f>IF(C43="","",VLOOKUP(C43,'Llistat de jugadors'!$BI$5:$BP$40,8,0))</f>
        <v/>
      </c>
      <c r="K43" t="b">
        <f>ISERROR(VLOOKUP(B43,'Llistat de jugadors'!$BS$5:$BT$39,2,0))</f>
        <v>1</v>
      </c>
    </row>
    <row r="44" spans="2:11">
      <c r="C44" s="16"/>
      <c r="D44" s="16"/>
      <c r="E44" s="16"/>
      <c r="F44" s="16"/>
      <c r="G44" s="16"/>
      <c r="H44" s="16"/>
    </row>
    <row r="45" spans="2:11">
      <c r="C45" s="16"/>
      <c r="D45" s="16"/>
      <c r="E45" s="16"/>
      <c r="F45" s="16"/>
      <c r="G45" s="16"/>
      <c r="H45" s="16"/>
    </row>
    <row r="46" spans="2:11">
      <c r="C46" s="16"/>
      <c r="D46" s="16"/>
      <c r="E46" s="16"/>
      <c r="F46" s="16"/>
      <c r="G46" s="16"/>
      <c r="H46" s="16"/>
    </row>
    <row r="47" spans="2:11">
      <c r="C47" s="16"/>
      <c r="D47" s="16"/>
      <c r="E47" s="16"/>
      <c r="F47" s="16"/>
      <c r="G47" s="16"/>
      <c r="H47" s="16"/>
    </row>
    <row r="48" spans="2:11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</sheetData>
  <sheetProtection sheet="1" objects="1" scenarios="1"/>
  <customSheetViews>
    <customSheetView guid="{90F97C63-FF46-4687-8AC0-BB059271304A}" hiddenColumns="1" topLeftCell="B1">
      <selection activeCell="D18" sqref="D18"/>
      <pageMargins left="0" right="0" top="0" bottom="0" header="0" footer="0"/>
      <pageSetup paperSize="9" orientation="portrait" useFirstPageNumber="1" horizontalDpi="300" verticalDpi="300" r:id="rId1"/>
      <headerFooter alignWithMargins="0"/>
    </customSheetView>
    <customSheetView guid="{AE9205F7-FE34-4615-BC4D-16E49EF38385}" hiddenColumns="1" topLeftCell="B1">
      <selection activeCell="N22" sqref="N22"/>
      <pageMargins left="0" right="0" top="0" bottom="0" header="0" footer="0"/>
      <pageSetup paperSize="9" orientation="portrait" useFirstPageNumber="1" horizontalDpi="300" verticalDpi="300" r:id="rId2"/>
      <headerFooter alignWithMargins="0"/>
    </customSheetView>
    <customSheetView guid="{F94E048D-71E0-4324-8FB1-EB708AA0BFEC}" hiddenColumns="1" topLeftCell="B1">
      <selection activeCell="G11" sqref="G11"/>
      <pageMargins left="0" right="0" top="0" bottom="0" header="0" footer="0"/>
      <pageSetup paperSize="9" orientation="portrait" useFirstPageNumber="1" horizontalDpi="300" verticalDpi="300" r:id="rId3"/>
      <headerFooter alignWithMargins="0"/>
    </customSheetView>
    <customSheetView guid="{4D39C01D-F783-41AA-B2C1-A385FA45C2D1}" hiddenColumns="1" topLeftCell="B1">
      <selection activeCell="C12" sqref="C12"/>
      <pageMargins left="0" right="0" top="0" bottom="0" header="0" footer="0"/>
      <printOptions horizontalCentered="1"/>
      <pageSetup paperSize="9" orientation="portrait" useFirstPageNumber="1" horizontalDpi="300" verticalDpi="300" r:id="rId4"/>
      <headerFooter alignWithMargins="0"/>
    </customSheetView>
    <customSheetView guid="{1B1FDDC4-C135-40FD-98FE-C5C8E2761A79}" hiddenColumns="1" topLeftCell="B1">
      <selection activeCell="C12" sqref="C12"/>
      <pageMargins left="0" right="0" top="0" bottom="0" header="0" footer="0"/>
      <printOptions horizontalCentered="1"/>
      <pageSetup paperSize="9" orientation="portrait" useFirstPageNumber="1" horizontalDpi="300" verticalDpi="300" r:id="rId5"/>
      <headerFooter alignWithMargins="0"/>
    </customSheetView>
    <customSheetView guid="{A6784E2B-67BC-4417-8825-EDB5D29AA073}" hiddenColumns="1" topLeftCell="B1">
      <selection activeCell="C12" sqref="C12"/>
      <pageMargins left="0" right="0" top="0" bottom="0" header="0" footer="0"/>
      <printOptions horizontalCentered="1"/>
      <pageSetup paperSize="9" orientation="portrait" useFirstPageNumber="1" horizontalDpi="300" verticalDpi="300" r:id="rId6"/>
      <headerFooter alignWithMargins="0"/>
    </customSheetView>
    <customSheetView guid="{649B62F2-A6E1-43DC-8B00-F29CFB7B73B6}" hiddenColumns="1" topLeftCell="B1">
      <selection activeCell="B2" sqref="B2:J2"/>
      <pageMargins left="0" right="0" top="0" bottom="0" header="0" footer="0"/>
      <pageSetup paperSize="9" orientation="portrait" useFirstPageNumber="1" horizontalDpi="300" verticalDpi="300" r:id="rId7"/>
      <headerFooter alignWithMargins="0"/>
    </customSheetView>
  </customSheetViews>
  <mergeCells count="1">
    <mergeCell ref="B2:J2"/>
  </mergeCells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1"/>
  <sheetViews>
    <sheetView topLeftCell="B1" workbookViewId="0">
      <selection activeCell="L16" sqref="L16"/>
    </sheetView>
  </sheetViews>
  <sheetFormatPr defaultColWidth="11.42578125" defaultRowHeight="12.75"/>
  <cols>
    <col min="1" max="1" width="11.42578125" hidden="1" customWidth="1"/>
    <col min="2" max="2" width="9.7109375" customWidth="1"/>
    <col min="3" max="3" width="32" bestFit="1" customWidth="1"/>
    <col min="4" max="4" width="5.140625" bestFit="1" customWidth="1"/>
    <col min="5" max="5" width="5.140625" customWidth="1"/>
    <col min="6" max="6" width="5.140625" bestFit="1" customWidth="1"/>
    <col min="7" max="8" width="5.140625" customWidth="1"/>
    <col min="9" max="9" width="9.5703125" bestFit="1" customWidth="1"/>
    <col min="10" max="10" width="8.7109375" bestFit="1" customWidth="1"/>
    <col min="11" max="11" width="12.7109375" hidden="1" customWidth="1"/>
  </cols>
  <sheetData>
    <row r="1" spans="2:14">
      <c r="C1" s="16"/>
      <c r="D1" s="16"/>
      <c r="E1" s="16"/>
      <c r="F1" s="16"/>
      <c r="G1" s="16"/>
      <c r="H1" s="16"/>
    </row>
    <row r="2" spans="2:14" ht="18">
      <c r="B2" s="208" t="s">
        <v>350</v>
      </c>
      <c r="C2" s="208"/>
      <c r="D2" s="208"/>
      <c r="E2" s="208"/>
      <c r="F2" s="208"/>
      <c r="G2" s="208"/>
      <c r="H2" s="208"/>
      <c r="I2" s="208"/>
      <c r="J2" s="208"/>
    </row>
    <row r="3" spans="2:14">
      <c r="B3" s="17" t="s">
        <v>342</v>
      </c>
      <c r="C3" s="18" t="s">
        <v>343</v>
      </c>
      <c r="D3" s="18" t="s">
        <v>344</v>
      </c>
      <c r="E3" s="18" t="s">
        <v>345</v>
      </c>
      <c r="F3" s="18" t="s">
        <v>346</v>
      </c>
      <c r="G3" s="18" t="s">
        <v>347</v>
      </c>
      <c r="H3" s="18" t="s">
        <v>348</v>
      </c>
      <c r="I3" s="17" t="s">
        <v>351</v>
      </c>
      <c r="J3" s="17" t="s">
        <v>349</v>
      </c>
    </row>
    <row r="4" spans="2:14">
      <c r="B4" s="100">
        <v>1</v>
      </c>
      <c r="C4" s="101" t="str">
        <f>IF(K4=TRUE,"",VLOOKUP(B4,'Llistat de jugadors'!$BW$5:$BX$40,2,FALSE))</f>
        <v>Minibitllerus</v>
      </c>
      <c r="D4" s="102">
        <f>IF(C4="","",(VLOOKUP(C4,'Llistat de jugadors'!BI$5:BJ$40,2,FALSE)))</f>
        <v>321</v>
      </c>
      <c r="E4" s="102">
        <f>IF(C4="","",VLOOKUP(C4,'Llistat de jugadors'!BI$5:BK$40,3,FALSE))</f>
        <v>308</v>
      </c>
      <c r="F4" s="102" t="str">
        <f>IF(C4="","",VLOOKUP(C4,'Llistat de jugadors'!BI$5:BL$40,4,FALSE))</f>
        <v/>
      </c>
      <c r="G4" s="102" t="str">
        <f>IF(C4="","",VLOOKUP(C4,'Llistat de jugadors'!BI$5:BM$40,5,FALSE))</f>
        <v/>
      </c>
      <c r="H4" s="102" t="str">
        <f>IF(C4="","",VLOOKUP(C4,'Llistat de jugadors'!BI$5:BN$40,6,FALSE))</f>
        <v/>
      </c>
      <c r="I4" s="102">
        <f>IF(C4="","",VLOOKUP(C4,'Llistat de jugadors'!$BI$5:$BO$40,7,0))</f>
        <v>629</v>
      </c>
      <c r="J4" s="100">
        <f>IF(C4="","",VLOOKUP(C4,'Llistat de jugadors'!$BI$5:$BP$40,8,0))</f>
        <v>44</v>
      </c>
      <c r="K4" t="b">
        <f>ISERROR(VLOOKUP(B4,'Llistat de jugadors'!$BW$5:$BX$40,2,0))</f>
        <v>0</v>
      </c>
    </row>
    <row r="5" spans="2:14">
      <c r="B5" s="100">
        <v>2</v>
      </c>
      <c r="C5" s="101" t="str">
        <f>IF(K5=TRUE,"",VLOOKUP(B5,'Llistat de jugadors'!$BW$5:$BX$40,2,FALSE))</f>
        <v>Peps</v>
      </c>
      <c r="D5" s="102">
        <f>IF(C5="","",(VLOOKUP(C5,'Llistat de jugadors'!BI$5:BJ$40,2,FALSE)))</f>
        <v>344</v>
      </c>
      <c r="E5" s="102">
        <f>IF(C5="","",VLOOKUP(C5,'Llistat de jugadors'!BI$5:BK$40,3,FALSE))</f>
        <v>276</v>
      </c>
      <c r="F5" s="102" t="str">
        <f>IF(C5="","",VLOOKUP(C5,'Llistat de jugadors'!BI$5:BL$40,4,FALSE))</f>
        <v/>
      </c>
      <c r="G5" s="102" t="str">
        <f>IF(C5="","",VLOOKUP(C5,'Llistat de jugadors'!BI$5:BM$40,5,FALSE))</f>
        <v/>
      </c>
      <c r="H5" s="102" t="str">
        <f>IF(C5="","",VLOOKUP(C5,'Llistat de jugadors'!BI$5:BN$40,6,FALSE))</f>
        <v/>
      </c>
      <c r="I5" s="102">
        <f>IF(C5="","",VLOOKUP(C5,'Llistat de jugadors'!$BI$5:$BO$40,7,0))</f>
        <v>620</v>
      </c>
      <c r="J5" s="100">
        <f>IF(C5="","",VLOOKUP(C5,'Llistat de jugadors'!$BI$5:$BP$40,8,0))</f>
        <v>41</v>
      </c>
      <c r="K5" t="b">
        <f>ISERROR(VLOOKUP(B5,'Llistat de jugadors'!$BW$5:$BX$40,2,0))</f>
        <v>0</v>
      </c>
    </row>
    <row r="6" spans="2:14">
      <c r="B6" s="100">
        <v>3</v>
      </c>
      <c r="C6" s="101" t="str">
        <f>IF(K6=TRUE,"",VLOOKUP(B6,'Llistat de jugadors'!$BW$5:$BX$40,2,FALSE))</f>
        <v>4 x 4</v>
      </c>
      <c r="D6" s="102">
        <f>IF(C6="","",(VLOOKUP(C6,'Llistat de jugadors'!BI$5:BJ$40,2,FALSE)))</f>
        <v>309</v>
      </c>
      <c r="E6" s="102">
        <f>IF(C6="","",VLOOKUP(C6,'Llistat de jugadors'!BI$5:BK$40,3,FALSE))</f>
        <v>307</v>
      </c>
      <c r="F6" s="102" t="str">
        <f>IF(C6="","",VLOOKUP(C6,'Llistat de jugadors'!BI$5:BL$40,4,FALSE))</f>
        <v/>
      </c>
      <c r="G6" s="102" t="str">
        <f>IF(C6="","",VLOOKUP(C6,'Llistat de jugadors'!BI$5:BM$40,5,FALSE))</f>
        <v/>
      </c>
      <c r="H6" s="102" t="str">
        <f>IF(C6="","",VLOOKUP(C6,'Llistat de jugadors'!BI$5:BN$40,6,FALSE))</f>
        <v/>
      </c>
      <c r="I6" s="102">
        <f>IF(C6="","",VLOOKUP(C6,'Llistat de jugadors'!$BI$5:$BO$40,7,0))</f>
        <v>616</v>
      </c>
      <c r="J6" s="100">
        <f>IF(C6="","",VLOOKUP(C6,'Llistat de jugadors'!$BI$5:$BP$40,8,0))</f>
        <v>43</v>
      </c>
      <c r="K6" t="b">
        <f>ISERROR(VLOOKUP(B6,'Llistat de jugadors'!$BW$5:$BX$40,2,0))</f>
        <v>0</v>
      </c>
    </row>
    <row r="7" spans="2:14">
      <c r="B7" s="63">
        <v>4</v>
      </c>
      <c r="C7" s="63" t="str">
        <f>IF(K7=TRUE,"",VLOOKUP(B7,'Llistat de jugadors'!$BW$5:$BX$40,2,FALSE))</f>
        <v>Marfallones Estrallufades</v>
      </c>
      <c r="D7" s="63">
        <f>IF(C7="","",(VLOOKUP(C7,'Llistat de jugadors'!BI$5:BJ$40,2,FALSE)))</f>
        <v>321</v>
      </c>
      <c r="E7" s="63">
        <f>IF(C7="","",VLOOKUP(C7,'Llistat de jugadors'!BI$5:BK$40,3,FALSE))</f>
        <v>285</v>
      </c>
      <c r="F7" s="63" t="str">
        <f>IF(C7="","",VLOOKUP(C7,'Llistat de jugadors'!BI$5:BL$40,4,FALSE))</f>
        <v/>
      </c>
      <c r="G7" s="63" t="str">
        <f>IF(C7="","",VLOOKUP(C7,'Llistat de jugadors'!BI$5:BM$40,5,FALSE))</f>
        <v/>
      </c>
      <c r="H7" s="63" t="str">
        <f>IF(C7="","",VLOOKUP(C7,'Llistat de jugadors'!BI$5:BN$40,6,FALSE))</f>
        <v/>
      </c>
      <c r="I7" s="63">
        <f>IF(C7="","",VLOOKUP(C7,'Llistat de jugadors'!$BI$5:$BO$40,7,0))</f>
        <v>606</v>
      </c>
      <c r="J7" s="63">
        <f>IF(C7="","",VLOOKUP(C7,'Llistat de jugadors'!$BI$5:$BP$40,8,0))</f>
        <v>43</v>
      </c>
      <c r="K7" t="b">
        <f>ISERROR(VLOOKUP(B7,'Llistat de jugadors'!$BW$5:$BX$40,2,0))</f>
        <v>0</v>
      </c>
    </row>
    <row r="8" spans="2:14">
      <c r="B8" s="63">
        <v>5</v>
      </c>
      <c r="C8" s="63" t="str">
        <f>IF(K8=TRUE,"",VLOOKUP(B8,'Llistat de jugadors'!$BW$5:$BX$40,2,FALSE))</f>
        <v>Birra Amunt Bitlla Avall</v>
      </c>
      <c r="D8" s="63">
        <f>IF(C8="","",(VLOOKUP(C8,'Llistat de jugadors'!BI$5:BJ$40,2,FALSE)))</f>
        <v>271</v>
      </c>
      <c r="E8" s="63">
        <f>IF(C8="","",VLOOKUP(C8,'Llistat de jugadors'!BI$5:BK$40,3,FALSE))</f>
        <v>334</v>
      </c>
      <c r="F8" s="63" t="str">
        <f>IF(C8="","",VLOOKUP(C8,'Llistat de jugadors'!BI$5:BL$40,4,FALSE))</f>
        <v/>
      </c>
      <c r="G8" s="63" t="str">
        <f>IF(C8="","",VLOOKUP(C8,'Llistat de jugadors'!BI$5:BM$40,5,FALSE))</f>
        <v/>
      </c>
      <c r="H8" s="63" t="str">
        <f>IF(C8="","",VLOOKUP(C8,'Llistat de jugadors'!BI$5:BN$40,6,FALSE))</f>
        <v/>
      </c>
      <c r="I8" s="63">
        <f>IF(C8="","",VLOOKUP(C8,'Llistat de jugadors'!$BI$5:$BO$40,7,0))</f>
        <v>605</v>
      </c>
      <c r="J8" s="63">
        <f>IF(C8="","",VLOOKUP(C8,'Llistat de jugadors'!$BI$5:$BP$40,8,0))</f>
        <v>42</v>
      </c>
      <c r="K8" t="b">
        <f>ISERROR(VLOOKUP(B8,'Llistat de jugadors'!$BW$5:$BX$40,2,0))</f>
        <v>0</v>
      </c>
    </row>
    <row r="9" spans="2:14">
      <c r="B9" s="63">
        <v>6</v>
      </c>
      <c r="C9" s="63" t="str">
        <f>IF(K9=TRUE,"",VLOOKUP(B9,'Llistat de jugadors'!$BW$5:$BX$40,2,FALSE))</f>
        <v>The Maidens Break Bitlles</v>
      </c>
      <c r="D9" s="63">
        <f>IF(C9="","",(VLOOKUP(C9,'Llistat de jugadors'!BI$5:BJ$40,2,FALSE)))</f>
        <v>270</v>
      </c>
      <c r="E9" s="63">
        <f>IF(C9="","",VLOOKUP(C9,'Llistat de jugadors'!BI$5:BK$40,3,FALSE))</f>
        <v>319</v>
      </c>
      <c r="F9" s="63" t="str">
        <f>IF(C9="","",VLOOKUP(C9,'Llistat de jugadors'!BI$5:BL$40,4,FALSE))</f>
        <v/>
      </c>
      <c r="G9" s="63" t="str">
        <f>IF(C9="","",VLOOKUP(C9,'Llistat de jugadors'!BI$5:BM$40,5,FALSE))</f>
        <v/>
      </c>
      <c r="H9" s="63" t="str">
        <f>IF(C9="","",VLOOKUP(C9,'Llistat de jugadors'!BI$5:BN$40,6,FALSE))</f>
        <v/>
      </c>
      <c r="I9" s="63">
        <f>IF(C9="","",VLOOKUP(C9,'Llistat de jugadors'!$BI$5:$BO$40,7,0))</f>
        <v>589</v>
      </c>
      <c r="J9" s="63">
        <f>IF(C9="","",VLOOKUP(C9,'Llistat de jugadors'!$BI$5:$BP$40,8,0))</f>
        <v>41</v>
      </c>
      <c r="K9" t="b">
        <f>ISERROR(VLOOKUP(B9,'Llistat de jugadors'!$BW$5:$BX$40,2,0))</f>
        <v>0</v>
      </c>
    </row>
    <row r="10" spans="2:14">
      <c r="B10" s="63">
        <v>7</v>
      </c>
      <c r="C10" s="63" t="str">
        <f>IF(K10=TRUE,"",VLOOKUP(B10,'Llistat de jugadors'!$BW$5:$BX$40,2,FALSE))</f>
        <v>Bitllaires d'Estiu</v>
      </c>
      <c r="D10" s="63">
        <f>IF(C10="","",(VLOOKUP(C10,'Llistat de jugadors'!BI$5:BJ$40,2,FALSE)))</f>
        <v>297</v>
      </c>
      <c r="E10" s="63">
        <f>IF(C10="","",VLOOKUP(C10,'Llistat de jugadors'!BI$5:BK$40,3,FALSE))</f>
        <v>283</v>
      </c>
      <c r="F10" s="63" t="str">
        <f>IF(C10="","",VLOOKUP(C10,'Llistat de jugadors'!BI$5:BL$40,4,FALSE))</f>
        <v/>
      </c>
      <c r="G10" s="63" t="str">
        <f>IF(C10="","",VLOOKUP(C10,'Llistat de jugadors'!BI$5:BM$40,5,FALSE))</f>
        <v/>
      </c>
      <c r="H10" s="63" t="str">
        <f>IF(C10="","",VLOOKUP(C10,'Llistat de jugadors'!BI$5:BN$40,6,FALSE))</f>
        <v/>
      </c>
      <c r="I10" s="63">
        <f>IF(C10="","",VLOOKUP(C10,'Llistat de jugadors'!$BI$5:$BO$40,7,0))</f>
        <v>580</v>
      </c>
      <c r="J10" s="63">
        <f>IF(C10="","",VLOOKUP(C10,'Llistat de jugadors'!$BI$5:$BP$40,8,0))</f>
        <v>38</v>
      </c>
      <c r="K10" t="b">
        <f>ISERROR(VLOOKUP(B10,'Llistat de jugadors'!$BW$5:$BX$40,2,0))</f>
        <v>0</v>
      </c>
      <c r="N10" s="64"/>
    </row>
    <row r="11" spans="2:14">
      <c r="B11" s="63">
        <v>8</v>
      </c>
      <c r="C11" s="63" t="str">
        <f>IF(K11=TRUE,"",VLOOKUP(B11,'Llistat de jugadors'!$BW$5:$BX$40,2,FALSE))</f>
        <v>Esbuskeskerra</v>
      </c>
      <c r="D11" s="63">
        <f>IF(C11="","",(VLOOKUP(C11,'Llistat de jugadors'!BI$5:BJ$40,2,FALSE)))</f>
        <v>304</v>
      </c>
      <c r="E11" s="63">
        <f>IF(C11="","",VLOOKUP(C11,'Llistat de jugadors'!BI$5:BK$40,3,FALSE))</f>
        <v>265</v>
      </c>
      <c r="F11" s="63" t="str">
        <f>IF(C11="","",VLOOKUP(C11,'Llistat de jugadors'!BI$5:BL$40,4,FALSE))</f>
        <v/>
      </c>
      <c r="G11" s="63" t="str">
        <f>IF(C11="","",VLOOKUP(C11,'Llistat de jugadors'!BI$5:BM$40,5,FALSE))</f>
        <v/>
      </c>
      <c r="H11" s="63" t="str">
        <f>IF(C11="","",VLOOKUP(C11,'Llistat de jugadors'!BI$5:BN$40,6,FALSE))</f>
        <v/>
      </c>
      <c r="I11" s="63">
        <f>IF(C11="","",VLOOKUP(C11,'Llistat de jugadors'!$BI$5:$BO$40,7,0))</f>
        <v>569</v>
      </c>
      <c r="J11" s="63">
        <f>IF(C11="","",VLOOKUP(C11,'Llistat de jugadors'!$BI$5:$BP$40,8,0))</f>
        <v>36</v>
      </c>
      <c r="K11" t="b">
        <f>ISERROR(VLOOKUP(B11,'Llistat de jugadors'!$BW$5:$BX$40,2,0))</f>
        <v>0</v>
      </c>
    </row>
    <row r="12" spans="2:14">
      <c r="B12" s="63">
        <v>9</v>
      </c>
      <c r="C12" s="63" t="str">
        <f>IF(K12=TRUE,"",VLOOKUP(B12,'Llistat de jugadors'!$BW$5:$BX$40,2,FALSE))</f>
        <v>Bitllerus Junior</v>
      </c>
      <c r="D12" s="63">
        <f>IF(C12="","",(VLOOKUP(C12,'Llistat de jugadors'!BI$5:BJ$40,2,FALSE)))</f>
        <v>292</v>
      </c>
      <c r="E12" s="63">
        <f>IF(C12="","",VLOOKUP(C12,'Llistat de jugadors'!BI$5:BK$40,3,FALSE))</f>
        <v>276</v>
      </c>
      <c r="F12" s="63" t="str">
        <f>IF(C12="","",VLOOKUP(C12,'Llistat de jugadors'!BI$5:BL$40,4,FALSE))</f>
        <v/>
      </c>
      <c r="G12" s="63" t="str">
        <f>IF(C12="","",VLOOKUP(C12,'Llistat de jugadors'!BI$5:BM$40,5,FALSE))</f>
        <v/>
      </c>
      <c r="H12" s="63" t="str">
        <f>IF(C12="","",VLOOKUP(C12,'Llistat de jugadors'!BI$5:BN$40,6,FALSE))</f>
        <v/>
      </c>
      <c r="I12" s="63">
        <f>IF(C12="","",VLOOKUP(C12,'Llistat de jugadors'!$BI$5:$BO$40,7,0))</f>
        <v>568</v>
      </c>
      <c r="J12" s="63">
        <f>IF(C12="","",VLOOKUP(C12,'Llistat de jugadors'!$BI$5:$BP$40,8,0))</f>
        <v>34</v>
      </c>
      <c r="K12" t="b">
        <f>ISERROR(VLOOKUP(B12,'Llistat de jugadors'!$BW$5:$BX$40,2,0))</f>
        <v>0</v>
      </c>
    </row>
    <row r="13" spans="2:14">
      <c r="B13" s="63">
        <v>10</v>
      </c>
      <c r="C13" s="63" t="str">
        <f>IF(K13=TRUE,"",VLOOKUP(B13,'Llistat de jugadors'!$BW$5:$BX$40,2,FALSE))</f>
        <v>Moreno Team</v>
      </c>
      <c r="D13" s="63">
        <f>IF(C13="","",(VLOOKUP(C13,'Llistat de jugadors'!BI$5:BJ$40,2,FALSE)))</f>
        <v>265</v>
      </c>
      <c r="E13" s="63">
        <f>IF(C13="","",VLOOKUP(C13,'Llistat de jugadors'!BI$5:BK$40,3,FALSE))</f>
        <v>281</v>
      </c>
      <c r="F13" s="63" t="str">
        <f>IF(C13="","",VLOOKUP(C13,'Llistat de jugadors'!BI$5:BL$40,4,FALSE))</f>
        <v/>
      </c>
      <c r="G13" s="63" t="str">
        <f>IF(C13="","",VLOOKUP(C13,'Llistat de jugadors'!BI$5:BM$40,5,FALSE))</f>
        <v/>
      </c>
      <c r="H13" s="63" t="str">
        <f>IF(C13="","",VLOOKUP(C13,'Llistat de jugadors'!BI$5:BN$40,6,FALSE))</f>
        <v/>
      </c>
      <c r="I13" s="63">
        <f>IF(C13="","",VLOOKUP(C13,'Llistat de jugadors'!$BI$5:$BO$40,7,0))</f>
        <v>546</v>
      </c>
      <c r="J13" s="63">
        <f>IF(C13="","",VLOOKUP(C13,'Llistat de jugadors'!$BI$5:$BP$40,8,0))</f>
        <v>35</v>
      </c>
      <c r="K13" t="b">
        <f>ISERROR(VLOOKUP(B13,'Llistat de jugadors'!$BW$5:$BX$40,2,0))</f>
        <v>0</v>
      </c>
    </row>
    <row r="14" spans="2:14">
      <c r="B14" s="63">
        <v>11</v>
      </c>
      <c r="C14" s="63" t="str">
        <f>IF(K14=TRUE,"",VLOOKUP(B14,'Llistat de jugadors'!$BW$5:$BX$40,2,FALSE))</f>
        <v>Bit-Team</v>
      </c>
      <c r="D14" s="63">
        <f>IF(C14="","",(VLOOKUP(C14,'Llistat de jugadors'!BI$5:BJ$40,2,FALSE)))</f>
        <v>263</v>
      </c>
      <c r="E14" s="63">
        <f>IF(C14="","",VLOOKUP(C14,'Llistat de jugadors'!BI$5:BK$40,3,FALSE))</f>
        <v>271</v>
      </c>
      <c r="F14" s="63" t="str">
        <f>IF(C14="","",VLOOKUP(C14,'Llistat de jugadors'!BI$5:BL$40,4,FALSE))</f>
        <v/>
      </c>
      <c r="G14" s="63" t="str">
        <f>IF(C14="","",VLOOKUP(C14,'Llistat de jugadors'!BI$5:BM$40,5,FALSE))</f>
        <v/>
      </c>
      <c r="H14" s="63" t="str">
        <f>IF(C14="","",VLOOKUP(C14,'Llistat de jugadors'!BI$5:BN$40,6,FALSE))</f>
        <v/>
      </c>
      <c r="I14" s="63">
        <f>IF(C14="","",VLOOKUP(C14,'Llistat de jugadors'!$BI$5:$BO$40,7,0))</f>
        <v>534</v>
      </c>
      <c r="J14" s="63">
        <f>IF(C14="","",VLOOKUP(C14,'Llistat de jugadors'!$BI$5:$BP$40,8,0))</f>
        <v>33</v>
      </c>
      <c r="K14" t="b">
        <f>ISERROR(VLOOKUP(B14,'Llistat de jugadors'!$BW$5:$BX$40,2,0))</f>
        <v>0</v>
      </c>
    </row>
    <row r="15" spans="2:14">
      <c r="B15" s="63">
        <v>12</v>
      </c>
      <c r="C15" s="63" t="str">
        <f>IF(K15=TRUE,"",VLOOKUP(B15,'Llistat de jugadors'!$BW$5:$BX$40,2,FALSE))</f>
        <v>Els Pedrolos Bitlleros</v>
      </c>
      <c r="D15" s="63">
        <f>IF(C15="","",(VLOOKUP(C15,'Llistat de jugadors'!BI$5:BJ$40,2,FALSE)))</f>
        <v>290</v>
      </c>
      <c r="E15" s="63">
        <f>IF(C15="","",VLOOKUP(C15,'Llistat de jugadors'!BI$5:BK$40,3,FALSE))</f>
        <v>225</v>
      </c>
      <c r="F15" s="63" t="str">
        <f>IF(C15="","",VLOOKUP(C15,'Llistat de jugadors'!BI$5:BL$40,4,FALSE))</f>
        <v/>
      </c>
      <c r="G15" s="63" t="str">
        <f>IF(C15="","",VLOOKUP(C15,'Llistat de jugadors'!BI$5:BM$40,5,FALSE))</f>
        <v/>
      </c>
      <c r="H15" s="63" t="str">
        <f>IF(C15="","",VLOOKUP(C15,'Llistat de jugadors'!BI$5:BN$40,6,FALSE))</f>
        <v/>
      </c>
      <c r="I15" s="63">
        <f>IF(C15="","",VLOOKUP(C15,'Llistat de jugadors'!$BI$5:$BO$40,7,0))</f>
        <v>515</v>
      </c>
      <c r="J15" s="63">
        <f>IF(C15="","",VLOOKUP(C15,'Llistat de jugadors'!$BI$5:$BP$40,8,0))</f>
        <v>35</v>
      </c>
      <c r="K15" t="b">
        <f>ISERROR(VLOOKUP(B15,'Llistat de jugadors'!$BW$5:$BX$40,2,0))</f>
        <v>0</v>
      </c>
    </row>
    <row r="16" spans="2:14">
      <c r="B16" s="63">
        <v>13</v>
      </c>
      <c r="C16" s="63" t="str">
        <f>IF(K16=TRUE,"",VLOOKUP(B16,'Llistat de jugadors'!$BW$5:$BX$40,2,FALSE))</f>
        <v>8 x 8</v>
      </c>
      <c r="D16" s="63">
        <f>IF(C16="","",(VLOOKUP(C16,'Llistat de jugadors'!BI$5:BJ$40,2,FALSE)))</f>
        <v>219</v>
      </c>
      <c r="E16" s="63">
        <f>IF(C16="","",VLOOKUP(C16,'Llistat de jugadors'!BI$5:BK$40,3,FALSE))</f>
        <v>264</v>
      </c>
      <c r="F16" s="63" t="str">
        <f>IF(C16="","",VLOOKUP(C16,'Llistat de jugadors'!BI$5:BL$40,4,FALSE))</f>
        <v/>
      </c>
      <c r="G16" s="63" t="str">
        <f>IF(C16="","",VLOOKUP(C16,'Llistat de jugadors'!BI$5:BM$40,5,FALSE))</f>
        <v/>
      </c>
      <c r="H16" s="63" t="str">
        <f>IF(C16="","",VLOOKUP(C16,'Llistat de jugadors'!BI$5:BN$40,6,FALSE))</f>
        <v/>
      </c>
      <c r="I16" s="63">
        <f>IF(C16="","",VLOOKUP(C16,'Llistat de jugadors'!$BI$5:$BO$40,7,0))</f>
        <v>483</v>
      </c>
      <c r="J16" s="63">
        <f>IF(C16="","",VLOOKUP(C16,'Llistat de jugadors'!$BI$5:$BP$40,8,0))</f>
        <v>30</v>
      </c>
      <c r="K16" t="b">
        <f>ISERROR(VLOOKUP(B16,'Llistat de jugadors'!$BW$5:$BX$40,2,0))</f>
        <v>0</v>
      </c>
    </row>
    <row r="17" spans="2:11">
      <c r="B17" s="63">
        <v>14</v>
      </c>
      <c r="C17" s="63" t="str">
        <f>IF(K17=TRUE,"",VLOOKUP(B17,'Llistat de jugadors'!$BW$5:$BX$40,2,FALSE))</f>
        <v>Oju Peligru</v>
      </c>
      <c r="D17" s="63">
        <f>IF(C17="","",(VLOOKUP(C17,'Llistat de jugadors'!BI$5:BJ$40,2,FALSE)))</f>
        <v>225</v>
      </c>
      <c r="E17" s="63">
        <f>IF(C17="","",VLOOKUP(C17,'Llistat de jugadors'!BI$5:BK$40,3,FALSE))</f>
        <v>257</v>
      </c>
      <c r="F17" s="63" t="str">
        <f>IF(C17="","",VLOOKUP(C17,'Llistat de jugadors'!BI$5:BL$40,4,FALSE))</f>
        <v/>
      </c>
      <c r="G17" s="63" t="str">
        <f>IF(C17="","",VLOOKUP(C17,'Llistat de jugadors'!BI$5:BM$40,5,FALSE))</f>
        <v/>
      </c>
      <c r="H17" s="63" t="str">
        <f>IF(C17="","",VLOOKUP(C17,'Llistat de jugadors'!BI$5:BN$40,6,FALSE))</f>
        <v/>
      </c>
      <c r="I17" s="63">
        <f>IF(C17="","",VLOOKUP(C17,'Llistat de jugadors'!$BI$5:$BO$40,7,0))</f>
        <v>482</v>
      </c>
      <c r="J17" s="63">
        <f>IF(C17="","",VLOOKUP(C17,'Llistat de jugadors'!$BI$5:$BP$40,8,0))</f>
        <v>32</v>
      </c>
      <c r="K17" t="b">
        <f>ISERROR(VLOOKUP(B17,'Llistat de jugadors'!$BW$5:$BX$40,2,0))</f>
        <v>0</v>
      </c>
    </row>
    <row r="18" spans="2:11">
      <c r="B18" s="63">
        <v>15</v>
      </c>
      <c r="C18" s="63" t="str">
        <f>IF(K18=TRUE,"",VLOOKUP(B18,'Llistat de jugadors'!$BW$5:$BX$40,2,FALSE))</f>
        <v>Coca's Family</v>
      </c>
      <c r="D18" s="63">
        <f>IF(C18="","",(VLOOKUP(C18,'Llistat de jugadors'!BI$5:BJ$40,2,FALSE)))</f>
        <v>230</v>
      </c>
      <c r="E18" s="63">
        <f>IF(C18="","",VLOOKUP(C18,'Llistat de jugadors'!BI$5:BK$40,3,FALSE))</f>
        <v>236</v>
      </c>
      <c r="F18" s="63" t="str">
        <f>IF(C18="","",VLOOKUP(C18,'Llistat de jugadors'!BI$5:BL$40,4,FALSE))</f>
        <v/>
      </c>
      <c r="G18" s="63" t="str">
        <f>IF(C18="","",VLOOKUP(C18,'Llistat de jugadors'!BI$5:BM$40,5,FALSE))</f>
        <v/>
      </c>
      <c r="H18" s="63" t="str">
        <f>IF(C18="","",VLOOKUP(C18,'Llistat de jugadors'!BI$5:BN$40,6,FALSE))</f>
        <v/>
      </c>
      <c r="I18" s="63">
        <f>IF(C18="","",VLOOKUP(C18,'Llistat de jugadors'!$BI$5:$BO$40,7,0))</f>
        <v>466</v>
      </c>
      <c r="J18" s="63">
        <f>IF(C18="","",VLOOKUP(C18,'Llistat de jugadors'!$BI$5:$BP$40,8,0))</f>
        <v>25</v>
      </c>
      <c r="K18" t="b">
        <f>ISERROR(VLOOKUP(B18,'Llistat de jugadors'!$BW$5:$BX$40,2,0))</f>
        <v>0</v>
      </c>
    </row>
    <row r="19" spans="2:11">
      <c r="B19" s="63">
        <v>16</v>
      </c>
      <c r="C19" s="63" t="str">
        <f>IF(K19=TRUE,"",VLOOKUP(B19,'Llistat de jugadors'!$BW$5:$BX$40,2,FALSE))</f>
        <v>Emmurallats</v>
      </c>
      <c r="D19" s="63">
        <f>IF(C19="","",(VLOOKUP(C19,'Llistat de jugadors'!BI$5:BJ$40,2,FALSE)))</f>
        <v>235</v>
      </c>
      <c r="E19" s="63">
        <f>IF(C19="","",VLOOKUP(C19,'Llistat de jugadors'!BI$5:BK$40,3,FALSE))</f>
        <v>225</v>
      </c>
      <c r="F19" s="63" t="str">
        <f>IF(C19="","",VLOOKUP(C19,'Llistat de jugadors'!BI$5:BL$40,4,FALSE))</f>
        <v/>
      </c>
      <c r="G19" s="63" t="str">
        <f>IF(C19="","",VLOOKUP(C19,'Llistat de jugadors'!BI$5:BM$40,5,FALSE))</f>
        <v/>
      </c>
      <c r="H19" s="63" t="str">
        <f>IF(C19="","",VLOOKUP(C19,'Llistat de jugadors'!BI$5:BN$40,6,FALSE))</f>
        <v/>
      </c>
      <c r="I19" s="63">
        <f>IF(C19="","",VLOOKUP(C19,'Llistat de jugadors'!$BI$5:$BO$40,7,0))</f>
        <v>460</v>
      </c>
      <c r="J19" s="63">
        <f>IF(C19="","",VLOOKUP(C19,'Llistat de jugadors'!$BI$5:$BP$40,8,0))</f>
        <v>27</v>
      </c>
      <c r="K19" t="b">
        <f>ISERROR(VLOOKUP(B19,'Llistat de jugadors'!$BW$5:$BX$40,2,0))</f>
        <v>0</v>
      </c>
    </row>
    <row r="20" spans="2:11">
      <c r="B20" s="63">
        <v>17</v>
      </c>
      <c r="C20" s="63" t="str">
        <f>IF(K20=TRUE,"",VLOOKUP(B20,'Llistat de jugadors'!$BW$5:$BX$40,2,FALSE))</f>
        <v>Team #</v>
      </c>
      <c r="D20" s="63">
        <f>IF(C20="","",(VLOOKUP(C20,'Llistat de jugadors'!BI$5:BJ$40,2,FALSE)))</f>
        <v>216</v>
      </c>
      <c r="E20" s="63">
        <f>IF(C20="","",VLOOKUP(C20,'Llistat de jugadors'!BI$5:BK$40,3,FALSE))</f>
        <v>222</v>
      </c>
      <c r="F20" s="63" t="str">
        <f>IF(C20="","",VLOOKUP(C20,'Llistat de jugadors'!BI$5:BL$40,4,FALSE))</f>
        <v/>
      </c>
      <c r="G20" s="63" t="str">
        <f>IF(C20="","",VLOOKUP(C20,'Llistat de jugadors'!BI$5:BM$40,5,FALSE))</f>
        <v/>
      </c>
      <c r="H20" s="63" t="str">
        <f>IF(C20="","",VLOOKUP(C20,'Llistat de jugadors'!BI$5:BN$40,6,FALSE))</f>
        <v/>
      </c>
      <c r="I20" s="63">
        <f>IF(C20="","",VLOOKUP(C20,'Llistat de jugadors'!$BI$5:$BO$40,7,0))</f>
        <v>438</v>
      </c>
      <c r="J20" s="63">
        <f>IF(C20="","",VLOOKUP(C20,'Llistat de jugadors'!$BI$5:$BP$40,8,0))</f>
        <v>24</v>
      </c>
      <c r="K20" t="b">
        <f>ISERROR(VLOOKUP(B20,'Llistat de jugadors'!$BW$5:$BX$40,2,0))</f>
        <v>0</v>
      </c>
    </row>
    <row r="21" spans="2:11">
      <c r="B21" s="63">
        <v>18</v>
      </c>
      <c r="C21" s="63" t="str">
        <f>IF(K21=TRUE,"",VLOOKUP(B21,'Llistat de jugadors'!$BW$5:$BX$40,2,FALSE))</f>
        <v>Juego de Conos</v>
      </c>
      <c r="D21" s="63">
        <f>IF(C21="","",(VLOOKUP(C21,'Llistat de jugadors'!BI$5:BJ$40,2,FALSE)))</f>
        <v>242</v>
      </c>
      <c r="E21" s="63">
        <f>IF(C21="","",VLOOKUP(C21,'Llistat de jugadors'!BI$5:BK$40,3,FALSE))</f>
        <v>186</v>
      </c>
      <c r="F21" s="63" t="str">
        <f>IF(C21="","",VLOOKUP(C21,'Llistat de jugadors'!BI$5:BL$40,4,FALSE))</f>
        <v/>
      </c>
      <c r="G21" s="63" t="str">
        <f>IF(C21="","",VLOOKUP(C21,'Llistat de jugadors'!BI$5:BM$40,5,FALSE))</f>
        <v/>
      </c>
      <c r="H21" s="63" t="str">
        <f>IF(C21="","",VLOOKUP(C21,'Llistat de jugadors'!BI$5:BN$40,6,FALSE))</f>
        <v/>
      </c>
      <c r="I21" s="63">
        <f>IF(C21="","",VLOOKUP(C21,'Llistat de jugadors'!$BI$5:$BO$40,7,0))</f>
        <v>428</v>
      </c>
      <c r="J21" s="63">
        <f>IF(C21="","",VLOOKUP(C21,'Llistat de jugadors'!$BI$5:$BP$40,8,0))</f>
        <v>23</v>
      </c>
      <c r="K21" t="b">
        <f>ISERROR(VLOOKUP(B21,'Llistat de jugadors'!$BW$5:$BX$40,2,0))</f>
        <v>0</v>
      </c>
    </row>
    <row r="22" spans="2:11">
      <c r="B22" s="63">
        <v>19</v>
      </c>
      <c r="C22" s="63" t="str">
        <f>IF(K22=TRUE,"",VLOOKUP(B22,'Llistat de jugadors'!$BW$5:$BX$40,2,FALSE))</f>
        <v>Els de Sempre</v>
      </c>
      <c r="D22" s="63">
        <f>IF(C22="","",(VLOOKUP(C22,'Llistat de jugadors'!BI$5:BJ$40,2,FALSE)))</f>
        <v>219</v>
      </c>
      <c r="E22" s="63">
        <f>IF(C22="","",VLOOKUP(C22,'Llistat de jugadors'!BI$5:BK$40,3,FALSE))</f>
        <v>198</v>
      </c>
      <c r="F22" s="63" t="str">
        <f>IF(C22="","",VLOOKUP(C22,'Llistat de jugadors'!BI$5:BL$40,4,FALSE))</f>
        <v/>
      </c>
      <c r="G22" s="63" t="str">
        <f>IF(C22="","",VLOOKUP(C22,'Llistat de jugadors'!BI$5:BM$40,5,FALSE))</f>
        <v/>
      </c>
      <c r="H22" s="63" t="str">
        <f>IF(C22="","",VLOOKUP(C22,'Llistat de jugadors'!BI$5:BN$40,6,FALSE))</f>
        <v/>
      </c>
      <c r="I22" s="63">
        <f>IF(C22="","",VLOOKUP(C22,'Llistat de jugadors'!$BI$5:$BO$40,7,0))</f>
        <v>417</v>
      </c>
      <c r="J22" s="63">
        <f>IF(C22="","",VLOOKUP(C22,'Llistat de jugadors'!$BI$5:$BP$40,8,0))</f>
        <v>27</v>
      </c>
      <c r="K22" t="b">
        <f>ISERROR(VLOOKUP(B22,'Llistat de jugadors'!$BW$5:$BX$40,2,0))</f>
        <v>0</v>
      </c>
    </row>
    <row r="23" spans="2:11">
      <c r="B23" s="63">
        <v>20</v>
      </c>
      <c r="C23" s="63" t="str">
        <f>IF(K23=TRUE,"",VLOOKUP(B23,'Llistat de jugadors'!$BW$5:$BX$40,2,FALSE))</f>
        <v>Veteranos Basquet Tordera CBTV</v>
      </c>
      <c r="D23" s="63">
        <f>IF(C23="","",(VLOOKUP(C23,'Llistat de jugadors'!BI$5:BJ$40,2,FALSE)))</f>
        <v>246</v>
      </c>
      <c r="E23" s="63">
        <f>IF(C23="","",VLOOKUP(C23,'Llistat de jugadors'!BI$5:BK$40,3,FALSE))</f>
        <v>160</v>
      </c>
      <c r="F23" s="63" t="str">
        <f>IF(C23="","",VLOOKUP(C23,'Llistat de jugadors'!BI$5:BL$40,4,FALSE))</f>
        <v/>
      </c>
      <c r="G23" s="63" t="str">
        <f>IF(C23="","",VLOOKUP(C23,'Llistat de jugadors'!BI$5:BM$40,5,FALSE))</f>
        <v/>
      </c>
      <c r="H23" s="63" t="str">
        <f>IF(C23="","",VLOOKUP(C23,'Llistat de jugadors'!BI$5:BN$40,6,FALSE))</f>
        <v/>
      </c>
      <c r="I23" s="63">
        <f>IF(C23="","",VLOOKUP(C23,'Llistat de jugadors'!$BI$5:$BO$40,7,0))</f>
        <v>406</v>
      </c>
      <c r="J23" s="63">
        <f>IF(C23="","",VLOOKUP(C23,'Llistat de jugadors'!$BI$5:$BP$40,8,0))</f>
        <v>23</v>
      </c>
      <c r="K23" t="b">
        <f>ISERROR(VLOOKUP(B23,'Llistat de jugadors'!$BW$5:$BX$40,2,0))</f>
        <v>0</v>
      </c>
    </row>
    <row r="24" spans="2:11">
      <c r="B24" s="63">
        <v>21</v>
      </c>
      <c r="C24" s="63" t="str">
        <f>IF(K24=TRUE,"",VLOOKUP(B24,'Llistat de jugadors'!$BW$5:$BX$40,2,FALSE))</f>
        <v>Torderenys</v>
      </c>
      <c r="D24" s="63">
        <f>IF(C24="","",(VLOOKUP(C24,'Llistat de jugadors'!BI$5:BJ$40,2,FALSE)))</f>
        <v>243</v>
      </c>
      <c r="E24" s="63">
        <f>IF(C24="","",VLOOKUP(C24,'Llistat de jugadors'!BI$5:BK$40,3,FALSE))</f>
        <v>163</v>
      </c>
      <c r="F24" s="63" t="str">
        <f>IF(C24="","",VLOOKUP(C24,'Llistat de jugadors'!BI$5:BL$40,4,FALSE))</f>
        <v/>
      </c>
      <c r="G24" s="63" t="str">
        <f>IF(C24="","",VLOOKUP(C24,'Llistat de jugadors'!BI$5:BM$40,5,FALSE))</f>
        <v/>
      </c>
      <c r="H24" s="63" t="str">
        <f>IF(C24="","",VLOOKUP(C24,'Llistat de jugadors'!BI$5:BN$40,6,FALSE))</f>
        <v/>
      </c>
      <c r="I24" s="63">
        <f>IF(C24="","",VLOOKUP(C24,'Llistat de jugadors'!$BI$5:$BO$40,7,0))</f>
        <v>406</v>
      </c>
      <c r="J24" s="63">
        <f>IF(C24="","",VLOOKUP(C24,'Llistat de jugadors'!$BI$5:$BP$40,8,0))</f>
        <v>20</v>
      </c>
      <c r="K24" t="b">
        <f>ISERROR(VLOOKUP(B24,'Llistat de jugadors'!$BW$5:$BX$40,2,0))</f>
        <v>0</v>
      </c>
    </row>
    <row r="25" spans="2:11">
      <c r="B25" s="63">
        <v>22</v>
      </c>
      <c r="C25" s="63" t="str">
        <f>IF(K25=TRUE,"",VLOOKUP(B25,'Llistat de jugadors'!$BW$5:$BX$40,2,FALSE))</f>
        <v>Fornada 2007</v>
      </c>
      <c r="D25" s="63">
        <f>IF(C25="","",(VLOOKUP(C25,'Llistat de jugadors'!BI$5:BJ$40,2,FALSE)))</f>
        <v>184</v>
      </c>
      <c r="E25" s="63">
        <f>IF(C25="","",VLOOKUP(C25,'Llistat de jugadors'!BI$5:BK$40,3,FALSE))</f>
        <v>198</v>
      </c>
      <c r="F25" s="63" t="str">
        <f>IF(C25="","",VLOOKUP(C25,'Llistat de jugadors'!BI$5:BL$40,4,FALSE))</f>
        <v/>
      </c>
      <c r="G25" s="63" t="str">
        <f>IF(C25="","",VLOOKUP(C25,'Llistat de jugadors'!BI$5:BM$40,5,FALSE))</f>
        <v/>
      </c>
      <c r="H25" s="63" t="str">
        <f>IF(C25="","",VLOOKUP(C25,'Llistat de jugadors'!BI$5:BN$40,6,FALSE))</f>
        <v/>
      </c>
      <c r="I25" s="63">
        <f>IF(C25="","",VLOOKUP(C25,'Llistat de jugadors'!$BI$5:$BO$40,7,0))</f>
        <v>382</v>
      </c>
      <c r="J25" s="63">
        <f>IF(C25="","",VLOOKUP(C25,'Llistat de jugadors'!$BI$5:$BP$40,8,0))</f>
        <v>20</v>
      </c>
      <c r="K25" t="b">
        <f>ISERROR(VLOOKUP(B25,'Llistat de jugadors'!$BW$5:$BX$40,2,0))</f>
        <v>0</v>
      </c>
    </row>
    <row r="26" spans="2:11">
      <c r="B26" s="63">
        <v>23</v>
      </c>
      <c r="C26" s="63" t="str">
        <f>IF(K26=TRUE,"",VLOOKUP(B26,'Llistat de jugadors'!$BW$5:$BX$40,2,FALSE))</f>
        <v>Les Supernenes</v>
      </c>
      <c r="D26" s="63">
        <f>IF(C26="","",(VLOOKUP(C26,'Llistat de jugadors'!BI$5:BJ$40,2,FALSE)))</f>
        <v>169</v>
      </c>
      <c r="E26" s="63">
        <f>IF(C26="","",VLOOKUP(C26,'Llistat de jugadors'!BI$5:BK$40,3,FALSE))</f>
        <v>213</v>
      </c>
      <c r="F26" s="63" t="str">
        <f>IF(C26="","",VLOOKUP(C26,'Llistat de jugadors'!BI$5:BL$40,4,FALSE))</f>
        <v/>
      </c>
      <c r="G26" s="63" t="str">
        <f>IF(C26="","",VLOOKUP(C26,'Llistat de jugadors'!BI$5:BM$40,5,FALSE))</f>
        <v/>
      </c>
      <c r="H26" s="63" t="str">
        <f>IF(C26="","",VLOOKUP(C26,'Llistat de jugadors'!BI$5:BN$40,6,FALSE))</f>
        <v/>
      </c>
      <c r="I26" s="63">
        <f>IF(C26="","",VLOOKUP(C26,'Llistat de jugadors'!$BI$5:$BO$40,7,0))</f>
        <v>382</v>
      </c>
      <c r="J26" s="63">
        <f>IF(C26="","",VLOOKUP(C26,'Llistat de jugadors'!$BI$5:$BP$40,8,0))</f>
        <v>18</v>
      </c>
      <c r="K26" t="b">
        <f>ISERROR(VLOOKUP(B26,'Llistat de jugadors'!$BW$5:$BX$40,2,0))</f>
        <v>0</v>
      </c>
    </row>
    <row r="27" spans="2:11">
      <c r="B27" s="63">
        <v>24</v>
      </c>
      <c r="C27" s="63" t="str">
        <f>IF(K27=TRUE,"",VLOOKUP(B27,'Llistat de jugadors'!$BW$5:$BX$40,2,FALSE))</f>
        <v>Tòtils</v>
      </c>
      <c r="D27" s="63">
        <f>IF(C27="","",(VLOOKUP(C27,'Llistat de jugadors'!BI$5:BJ$40,2,FALSE)))</f>
        <v>212</v>
      </c>
      <c r="E27" s="63">
        <f>IF(C27="","",VLOOKUP(C27,'Llistat de jugadors'!BI$5:BK$40,3,FALSE))</f>
        <v>166</v>
      </c>
      <c r="F27" s="63" t="str">
        <f>IF(C27="","",VLOOKUP(C27,'Llistat de jugadors'!BI$5:BL$40,4,FALSE))</f>
        <v/>
      </c>
      <c r="G27" s="63" t="str">
        <f>IF(C27="","",VLOOKUP(C27,'Llistat de jugadors'!BI$5:BM$40,5,FALSE))</f>
        <v/>
      </c>
      <c r="H27" s="63" t="str">
        <f>IF(C27="","",VLOOKUP(C27,'Llistat de jugadors'!BI$5:BN$40,6,FALSE))</f>
        <v/>
      </c>
      <c r="I27" s="63">
        <f>IF(C27="","",VLOOKUP(C27,'Llistat de jugadors'!$BI$5:$BO$40,7,0))</f>
        <v>378</v>
      </c>
      <c r="J27" s="63">
        <f>IF(C27="","",VLOOKUP(C27,'Llistat de jugadors'!$BI$5:$BP$40,8,0))</f>
        <v>19</v>
      </c>
      <c r="K27" t="b">
        <f>ISERROR(VLOOKUP(B27,'Llistat de jugadors'!$BW$5:$BX$40,2,0))</f>
        <v>0</v>
      </c>
    </row>
    <row r="28" spans="2:11">
      <c r="B28" s="63">
        <v>25</v>
      </c>
      <c r="C28" s="63" t="str">
        <f>IF(K28=TRUE,"",VLOOKUP(B28,'Llistat de jugadors'!$BW$5:$BX$40,2,FALSE))</f>
        <v>Bitlles amb les Birres</v>
      </c>
      <c r="D28" s="63">
        <f>IF(C28="","",(VLOOKUP(C28,'Llistat de jugadors'!BI$5:BJ$40,2,FALSE)))</f>
        <v>186</v>
      </c>
      <c r="E28" s="63">
        <f>IF(C28="","",VLOOKUP(C28,'Llistat de jugadors'!BI$5:BK$40,3,FALSE))</f>
        <v>154</v>
      </c>
      <c r="F28" s="63" t="str">
        <f>IF(C28="","",VLOOKUP(C28,'Llistat de jugadors'!BI$5:BL$40,4,FALSE))</f>
        <v/>
      </c>
      <c r="G28" s="63" t="str">
        <f>IF(C28="","",VLOOKUP(C28,'Llistat de jugadors'!BI$5:BM$40,5,FALSE))</f>
        <v/>
      </c>
      <c r="H28" s="63" t="str">
        <f>IF(C28="","",VLOOKUP(C28,'Llistat de jugadors'!BI$5:BN$40,6,FALSE))</f>
        <v/>
      </c>
      <c r="I28" s="63">
        <f>IF(C28="","",VLOOKUP(C28,'Llistat de jugadors'!$BI$5:$BO$40,7,0))</f>
        <v>340</v>
      </c>
      <c r="J28" s="63">
        <f>IF(C28="","",VLOOKUP(C28,'Llistat de jugadors'!$BI$5:$BP$40,8,0))</f>
        <v>15</v>
      </c>
      <c r="K28" t="b">
        <f>ISERROR(VLOOKUP(B28,'Llistat de jugadors'!$BW$5:$BX$40,2,0))</f>
        <v>0</v>
      </c>
    </row>
    <row r="29" spans="2:11">
      <c r="B29" s="63">
        <v>26</v>
      </c>
      <c r="C29" s="63" t="str">
        <f>IF(K29=TRUE,"",VLOOKUP(B29,'Llistat de jugadors'!$BW$5:$BX$40,2,FALSE))</f>
        <v>Bitlla Desèrtica</v>
      </c>
      <c r="D29" s="63">
        <f>IF(C29="","",(VLOOKUP(C29,'Llistat de jugadors'!BI$5:BJ$40,2,FALSE)))</f>
        <v>174</v>
      </c>
      <c r="E29" s="63">
        <f>IF(C29="","",VLOOKUP(C29,'Llistat de jugadors'!BI$5:BK$40,3,FALSE))</f>
        <v>147</v>
      </c>
      <c r="F29" s="63" t="str">
        <f>IF(C29="","",VLOOKUP(C29,'Llistat de jugadors'!BI$5:BL$40,4,FALSE))</f>
        <v/>
      </c>
      <c r="G29" s="63" t="str">
        <f>IF(C29="","",VLOOKUP(C29,'Llistat de jugadors'!BI$5:BM$40,5,FALSE))</f>
        <v/>
      </c>
      <c r="H29" s="63" t="str">
        <f>IF(C29="","",VLOOKUP(C29,'Llistat de jugadors'!BI$5:BN$40,6,FALSE))</f>
        <v/>
      </c>
      <c r="I29" s="63">
        <f>IF(C29="","",VLOOKUP(C29,'Llistat de jugadors'!$BI$5:$BO$40,7,0))</f>
        <v>321</v>
      </c>
      <c r="J29" s="63">
        <f>IF(C29="","",VLOOKUP(C29,'Llistat de jugadors'!$BI$5:$BP$40,8,0))</f>
        <v>11</v>
      </c>
      <c r="K29" t="b">
        <f>ISERROR(VLOOKUP(B29,'Llistat de jugadors'!$BW$5:$BX$40,2,0))</f>
        <v>0</v>
      </c>
    </row>
    <row r="30" spans="2:11">
      <c r="B30" s="63">
        <v>27</v>
      </c>
      <c r="C30" s="63" t="str">
        <f>IF(K30=TRUE,"",VLOOKUP(B30,'Llistat de jugadors'!$BW$5:$BX$40,2,FALSE))</f>
        <v>La Nevereta</v>
      </c>
      <c r="D30" s="63">
        <f>IF(C30="","",(VLOOKUP(C30,'Llistat de jugadors'!BI$5:BJ$40,2,FALSE)))</f>
        <v>163</v>
      </c>
      <c r="E30" s="63">
        <f>IF(C30="","",VLOOKUP(C30,'Llistat de jugadors'!BI$5:BK$40,3,FALSE))</f>
        <v>152</v>
      </c>
      <c r="F30" s="63" t="str">
        <f>IF(C30="","",VLOOKUP(C30,'Llistat de jugadors'!BI$5:BL$40,4,FALSE))</f>
        <v/>
      </c>
      <c r="G30" s="63" t="str">
        <f>IF(C30="","",VLOOKUP(C30,'Llistat de jugadors'!BI$5:BM$40,5,FALSE))</f>
        <v/>
      </c>
      <c r="H30" s="63" t="str">
        <f>IF(C30="","",VLOOKUP(C30,'Llistat de jugadors'!BI$5:BN$40,6,FALSE))</f>
        <v/>
      </c>
      <c r="I30" s="63">
        <f>IF(C30="","",VLOOKUP(C30,'Llistat de jugadors'!$BI$5:$BO$40,7,0))</f>
        <v>315</v>
      </c>
      <c r="J30" s="63">
        <f>IF(C30="","",VLOOKUP(C30,'Llistat de jugadors'!$BI$5:$BP$40,8,0))</f>
        <v>15</v>
      </c>
      <c r="K30" t="b">
        <f>ISERROR(VLOOKUP(B30,'Llistat de jugadors'!$BW$5:$BX$40,2,0))</f>
        <v>0</v>
      </c>
    </row>
    <row r="31" spans="2:11">
      <c r="B31" s="63">
        <v>28</v>
      </c>
      <c r="C31" s="63" t="str">
        <f>IF(K31=TRUE,"",VLOOKUP(B31,'Llistat de jugadors'!$BW$5:$BX$40,2,FALSE))</f>
        <v>Els Roscos</v>
      </c>
      <c r="D31" s="63">
        <f>IF(C31="","",(VLOOKUP(C31,'Llistat de jugadors'!BI$5:BJ$40,2,FALSE)))</f>
        <v>151</v>
      </c>
      <c r="E31" s="63">
        <f>IF(C31="","",VLOOKUP(C31,'Llistat de jugadors'!BI$5:BK$40,3,FALSE))</f>
        <v>161</v>
      </c>
      <c r="F31" s="63" t="str">
        <f>IF(C31="","",VLOOKUP(C31,'Llistat de jugadors'!BI$5:BL$40,4,FALSE))</f>
        <v/>
      </c>
      <c r="G31" s="63" t="str">
        <f>IF(C31="","",VLOOKUP(C31,'Llistat de jugadors'!BI$5:BM$40,5,FALSE))</f>
        <v/>
      </c>
      <c r="H31" s="63" t="str">
        <f>IF(C31="","",VLOOKUP(C31,'Llistat de jugadors'!BI$5:BN$40,6,FALSE))</f>
        <v/>
      </c>
      <c r="I31" s="63">
        <f>IF(C31="","",VLOOKUP(C31,'Llistat de jugadors'!$BI$5:$BO$40,7,0))</f>
        <v>312</v>
      </c>
      <c r="J31" s="63">
        <f>IF(C31="","",VLOOKUP(C31,'Llistat de jugadors'!$BI$5:$BP$40,8,0))</f>
        <v>17</v>
      </c>
      <c r="K31" t="b">
        <f>ISERROR(VLOOKUP(B31,'Llistat de jugadors'!$BW$5:$BX$40,2,0))</f>
        <v>0</v>
      </c>
    </row>
    <row r="32" spans="2:11">
      <c r="B32" s="63">
        <v>29</v>
      </c>
      <c r="C32" s="63" t="str">
        <f>IF(K32=TRUE,"",VLOOKUP(B32,'Llistat de jugadors'!$BW$5:$BX$40,2,FALSE))</f>
        <v>Next Stop…?</v>
      </c>
      <c r="D32" s="63">
        <f>IF(C32="","",(VLOOKUP(C32,'Llistat de jugadors'!BI$5:BJ$40,2,FALSE)))</f>
        <v>112</v>
      </c>
      <c r="E32" s="63">
        <f>IF(C32="","",VLOOKUP(C32,'Llistat de jugadors'!BI$5:BK$40,3,FALSE))</f>
        <v>171</v>
      </c>
      <c r="F32" s="63" t="str">
        <f>IF(C32="","",VLOOKUP(C32,'Llistat de jugadors'!BI$5:BL$40,4,FALSE))</f>
        <v/>
      </c>
      <c r="G32" s="63" t="str">
        <f>IF(C32="","",VLOOKUP(C32,'Llistat de jugadors'!BI$5:BM$40,5,FALSE))</f>
        <v/>
      </c>
      <c r="H32" s="63" t="str">
        <f>IF(C32="","",VLOOKUP(C32,'Llistat de jugadors'!BI$5:BN$40,6,FALSE))</f>
        <v/>
      </c>
      <c r="I32" s="63">
        <f>IF(C32="","",VLOOKUP(C32,'Llistat de jugadors'!$BI$5:$BO$40,7,0))</f>
        <v>283</v>
      </c>
      <c r="J32" s="63">
        <f>IF(C32="","",VLOOKUP(C32,'Llistat de jugadors'!$BI$5:$BP$40,8,0))</f>
        <v>15</v>
      </c>
      <c r="K32" t="b">
        <f>ISERROR(VLOOKUP(B32,'Llistat de jugadors'!$BW$5:$BX$40,2,0))</f>
        <v>0</v>
      </c>
    </row>
    <row r="33" spans="2:11">
      <c r="B33" s="63">
        <v>30</v>
      </c>
      <c r="C33" s="63" t="str">
        <f>IF(K33=TRUE,"",VLOOKUP(B33,'Llistat de jugadors'!$BW$5:$BX$40,2,FALSE))</f>
        <v/>
      </c>
      <c r="D33" s="63" t="str">
        <f>IF(C33="","",(VLOOKUP(C33,'Llistat de jugadors'!BI$5:BJ$40,2,FALSE)))</f>
        <v/>
      </c>
      <c r="E33" s="63" t="str">
        <f>IF(C33="","",VLOOKUP(C33,'Llistat de jugadors'!BI$5:BK$40,3,FALSE))</f>
        <v/>
      </c>
      <c r="F33" s="63" t="str">
        <f>IF(C33="","",VLOOKUP(C33,'Llistat de jugadors'!BI$5:BL$40,4,FALSE))</f>
        <v/>
      </c>
      <c r="G33" s="63" t="str">
        <f>IF(C33="","",VLOOKUP(C33,'Llistat de jugadors'!BI$5:BM$40,5,FALSE))</f>
        <v/>
      </c>
      <c r="H33" s="63" t="str">
        <f>IF(C33="","",VLOOKUP(C33,'Llistat de jugadors'!BI$5:BN$40,6,FALSE))</f>
        <v/>
      </c>
      <c r="I33" s="63" t="str">
        <f>IF(C33="","",VLOOKUP(C33,'Llistat de jugadors'!$BI$5:$BO$40,7,0))</f>
        <v/>
      </c>
      <c r="J33" s="63" t="str">
        <f>IF(C33="","",VLOOKUP(C33,'Llistat de jugadors'!$BI$5:$BP$40,8,0))</f>
        <v/>
      </c>
      <c r="K33" t="b">
        <f>ISERROR(VLOOKUP(B33,'Llistat de jugadors'!$BW$5:$BX$40,2,0))</f>
        <v>1</v>
      </c>
    </row>
    <row r="34" spans="2:11">
      <c r="B34" s="63">
        <v>31</v>
      </c>
      <c r="C34" s="63" t="str">
        <f>IF(K34=TRUE,"",VLOOKUP(B34,'Llistat de jugadors'!$BW$5:$BX$40,2,FALSE))</f>
        <v/>
      </c>
      <c r="D34" s="63" t="str">
        <f>IF(C34="","",(VLOOKUP(C34,'Llistat de jugadors'!BI$5:BJ$40,2,FALSE)))</f>
        <v/>
      </c>
      <c r="E34" s="63" t="str">
        <f>IF(C34="","",VLOOKUP(C34,'Llistat de jugadors'!BI$5:BK$40,3,FALSE))</f>
        <v/>
      </c>
      <c r="F34" s="63" t="str">
        <f>IF(C34="","",VLOOKUP(C34,'Llistat de jugadors'!BI$5:BL$40,4,FALSE))</f>
        <v/>
      </c>
      <c r="G34" s="63" t="str">
        <f>IF(C34="","",VLOOKUP(C34,'Llistat de jugadors'!BI$5:BM$40,5,FALSE))</f>
        <v/>
      </c>
      <c r="H34" s="63" t="str">
        <f>IF(C34="","",VLOOKUP(C34,'Llistat de jugadors'!BI$5:BN$40,6,FALSE))</f>
        <v/>
      </c>
      <c r="I34" s="63" t="str">
        <f>IF(C34="","",VLOOKUP(C34,'Llistat de jugadors'!$BI$5:$BO$40,7,0))</f>
        <v/>
      </c>
      <c r="J34" s="63" t="str">
        <f>IF(C34="","",VLOOKUP(C34,'Llistat de jugadors'!$BI$5:$BP$40,8,0))</f>
        <v/>
      </c>
      <c r="K34" t="b">
        <f>ISERROR(VLOOKUP(B34,'Llistat de jugadors'!$BW$5:$BX$40,2,0))</f>
        <v>1</v>
      </c>
    </row>
    <row r="35" spans="2:11">
      <c r="B35" s="63">
        <v>32</v>
      </c>
      <c r="C35" s="63" t="str">
        <f>IF(K35=TRUE,"",VLOOKUP(B35,'Llistat de jugadors'!$BW$5:$BX$40,2,FALSE))</f>
        <v/>
      </c>
      <c r="D35" s="63" t="str">
        <f>IF(C35="","",(VLOOKUP(C35,'Llistat de jugadors'!BI$5:BJ$40,2,FALSE)))</f>
        <v/>
      </c>
      <c r="E35" s="63" t="str">
        <f>IF(C35="","",VLOOKUP(C35,'Llistat de jugadors'!BI$5:BK$40,3,FALSE))</f>
        <v/>
      </c>
      <c r="F35" s="63" t="str">
        <f>IF(C35="","",VLOOKUP(C35,'Llistat de jugadors'!BI$5:BL$40,4,FALSE))</f>
        <v/>
      </c>
      <c r="G35" s="63" t="str">
        <f>IF(C35="","",VLOOKUP(C35,'Llistat de jugadors'!BI$5:BM$40,5,FALSE))</f>
        <v/>
      </c>
      <c r="H35" s="63" t="str">
        <f>IF(C35="","",VLOOKUP(C35,'Llistat de jugadors'!BI$5:BN$40,6,FALSE))</f>
        <v/>
      </c>
      <c r="I35" s="63" t="str">
        <f>IF(C35="","",VLOOKUP(C35,'Llistat de jugadors'!$BI$5:$BO$40,7,0))</f>
        <v/>
      </c>
      <c r="J35" s="63" t="str">
        <f>IF(C35="","",VLOOKUP(C35,'Llistat de jugadors'!$BI$5:$BP$40,8,0))</f>
        <v/>
      </c>
      <c r="K35" t="b">
        <f>ISERROR(VLOOKUP(B35,'Llistat de jugadors'!$BW$5:$BX$40,2,0))</f>
        <v>1</v>
      </c>
    </row>
    <row r="36" spans="2:11">
      <c r="B36" s="63">
        <v>33</v>
      </c>
      <c r="C36" s="63" t="str">
        <f>IF(K36=TRUE,"",VLOOKUP(B36,'Llistat de jugadors'!$BW$5:$BX$40,2,FALSE))</f>
        <v/>
      </c>
      <c r="D36" s="63" t="str">
        <f>IF(C36="","",(VLOOKUP(C36,'Llistat de jugadors'!BI$5:BJ$40,2,FALSE)))</f>
        <v/>
      </c>
      <c r="E36" s="63" t="str">
        <f>IF(C36="","",VLOOKUP(C36,'Llistat de jugadors'!BI$5:BK$40,3,FALSE))</f>
        <v/>
      </c>
      <c r="F36" s="63" t="str">
        <f>IF(C36="","",VLOOKUP(C36,'Llistat de jugadors'!BI$5:BL$40,4,FALSE))</f>
        <v/>
      </c>
      <c r="G36" s="63" t="str">
        <f>IF(C36="","",VLOOKUP(C36,'Llistat de jugadors'!BI$5:BM$40,5,FALSE))</f>
        <v/>
      </c>
      <c r="H36" s="63" t="str">
        <f>IF(C36="","",VLOOKUP(C36,'Llistat de jugadors'!BI$5:BN$40,6,FALSE))</f>
        <v/>
      </c>
      <c r="I36" s="63" t="str">
        <f>IF(C36="","",VLOOKUP(C36,'Llistat de jugadors'!$BI$5:$BO$40,7,0))</f>
        <v/>
      </c>
      <c r="J36" s="63" t="str">
        <f>IF(C36="","",VLOOKUP(C36,'Llistat de jugadors'!$BI$5:$BP$40,8,0))</f>
        <v/>
      </c>
      <c r="K36" t="b">
        <f>ISERROR(VLOOKUP(B36,'Llistat de jugadors'!$BW$5:$BX$40,2,0))</f>
        <v>1</v>
      </c>
    </row>
    <row r="37" spans="2:11">
      <c r="B37" s="63">
        <v>34</v>
      </c>
      <c r="C37" s="63" t="str">
        <f>IF(K37=TRUE,"",VLOOKUP(B37,'Llistat de jugadors'!$BW$5:$BX$40,2,FALSE))</f>
        <v/>
      </c>
      <c r="D37" s="63" t="str">
        <f>IF(C37="","",(VLOOKUP(C37,'Llistat de jugadors'!BI$5:BJ$40,2,FALSE)))</f>
        <v/>
      </c>
      <c r="E37" s="63" t="str">
        <f>IF(C37="","",VLOOKUP(C37,'Llistat de jugadors'!BI$5:BK$40,3,FALSE))</f>
        <v/>
      </c>
      <c r="F37" s="63" t="str">
        <f>IF(C37="","",VLOOKUP(C37,'Llistat de jugadors'!BI$5:BL$40,4,FALSE))</f>
        <v/>
      </c>
      <c r="G37" s="63" t="str">
        <f>IF(C37="","",VLOOKUP(C37,'Llistat de jugadors'!BI$5:BM$40,5,FALSE))</f>
        <v/>
      </c>
      <c r="H37" s="63" t="str">
        <f>IF(C37="","",VLOOKUP(C37,'Llistat de jugadors'!BI$5:BN$40,6,FALSE))</f>
        <v/>
      </c>
      <c r="I37" s="63" t="str">
        <f>IF(C37="","",VLOOKUP(C37,'Llistat de jugadors'!$BI$5:$BO$40,7,0))</f>
        <v/>
      </c>
      <c r="J37" s="63" t="str">
        <f>IF(C37="","",VLOOKUP(C37,'Llistat de jugadors'!$BI$5:$BP$40,8,0))</f>
        <v/>
      </c>
      <c r="K37" t="b">
        <f>ISERROR(VLOOKUP(B37,'Llistat de jugadors'!$BW$5:$BX$40,2,0))</f>
        <v>1</v>
      </c>
    </row>
    <row r="38" spans="2:11">
      <c r="B38" s="63">
        <v>35</v>
      </c>
      <c r="C38" s="63" t="str">
        <f>IF(K38=TRUE,"",VLOOKUP(B38,'Llistat de jugadors'!$BW$5:$BX$40,2,FALSE))</f>
        <v/>
      </c>
      <c r="D38" s="63" t="str">
        <f>IF(C38="","",(VLOOKUP(C38,'Llistat de jugadors'!BI$5:BJ$40,2,FALSE)))</f>
        <v/>
      </c>
      <c r="E38" s="63" t="str">
        <f>IF(C38="","",VLOOKUP(C38,'Llistat de jugadors'!BI$5:BK$40,3,FALSE))</f>
        <v/>
      </c>
      <c r="F38" s="63" t="str">
        <f>IF(C38="","",VLOOKUP(C38,'Llistat de jugadors'!BI$5:BL$40,4,FALSE))</f>
        <v/>
      </c>
      <c r="G38" s="63" t="str">
        <f>IF(C38="","",VLOOKUP(C38,'Llistat de jugadors'!BI$5:BM$40,5,FALSE))</f>
        <v/>
      </c>
      <c r="H38" s="63" t="str">
        <f>IF(C38="","",VLOOKUP(C38,'Llistat de jugadors'!BI$5:BN$40,6,FALSE))</f>
        <v/>
      </c>
      <c r="I38" s="63" t="str">
        <f>IF(C38="","",VLOOKUP(C38,'Llistat de jugadors'!$BI$5:$BO$40,7,0))</f>
        <v/>
      </c>
      <c r="J38" s="63" t="str">
        <f>IF(C38="","",VLOOKUP(C38,'Llistat de jugadors'!$BI$5:$BP$40,8,0))</f>
        <v/>
      </c>
      <c r="K38" t="b">
        <f>ISERROR(VLOOKUP(B38,'Llistat de jugadors'!$BW$5:$BX$40,2,0))</f>
        <v>1</v>
      </c>
    </row>
    <row r="39" spans="2:11">
      <c r="B39" s="63">
        <v>36</v>
      </c>
      <c r="C39" s="63" t="str">
        <f>IF(K39=TRUE,"",VLOOKUP(B39,'Llistat de jugadors'!$BW$5:$BX$40,2,FALSE))</f>
        <v/>
      </c>
      <c r="D39" s="63" t="str">
        <f>IF(C39="","",(VLOOKUP(C39,'Llistat de jugadors'!BI$5:BJ$40,2,FALSE)))</f>
        <v/>
      </c>
      <c r="E39" s="63" t="str">
        <f>IF(C39="","",VLOOKUP(C39,'Llistat de jugadors'!BI$5:BK$40,3,FALSE))</f>
        <v/>
      </c>
      <c r="F39" s="63" t="str">
        <f>IF(C39="","",VLOOKUP(C39,'Llistat de jugadors'!BI$5:BL$40,4,FALSE))</f>
        <v/>
      </c>
      <c r="G39" s="63" t="str">
        <f>IF(C39="","",VLOOKUP(C39,'Llistat de jugadors'!BI$5:BM$40,5,FALSE))</f>
        <v/>
      </c>
      <c r="H39" s="63" t="str">
        <f>IF(C39="","",VLOOKUP(C39,'Llistat de jugadors'!BI$5:BN$40,6,FALSE))</f>
        <v/>
      </c>
      <c r="I39" s="63" t="str">
        <f>IF(C39="","",VLOOKUP(C39,'Llistat de jugadors'!$BI$5:$BO$40,7,0))</f>
        <v/>
      </c>
      <c r="J39" s="63" t="str">
        <f>IF(C39="","",VLOOKUP(C39,'Llistat de jugadors'!$BI$5:$BP$40,8,0))</f>
        <v/>
      </c>
      <c r="K39" t="b">
        <f>ISERROR(VLOOKUP(B39,'Llistat de jugadors'!$BW$5:$BX$40,2,0))</f>
        <v>1</v>
      </c>
    </row>
    <row r="40" spans="2:11">
      <c r="B40" s="63">
        <v>37</v>
      </c>
      <c r="C40" s="63" t="str">
        <f>IF(K40=TRUE,"",VLOOKUP(B40,'Llistat de jugadors'!$BW$5:$BX$40,2,FALSE))</f>
        <v/>
      </c>
      <c r="D40" s="63" t="str">
        <f>IF(C40="","",(VLOOKUP(C40,'Llistat de jugadors'!BI$5:BJ$40,2,FALSE)))</f>
        <v/>
      </c>
      <c r="E40" s="63" t="str">
        <f>IF(C40="","",VLOOKUP(C40,'Llistat de jugadors'!BI$5:BK$40,3,FALSE))</f>
        <v/>
      </c>
      <c r="F40" s="63" t="str">
        <f>IF(C40="","",VLOOKUP(C40,'Llistat de jugadors'!BI$5:BL$40,4,FALSE))</f>
        <v/>
      </c>
      <c r="G40" s="63" t="str">
        <f>IF(C40="","",VLOOKUP(C40,'Llistat de jugadors'!BI$5:BM$40,5,FALSE))</f>
        <v/>
      </c>
      <c r="H40" s="63" t="str">
        <f>IF(C40="","",VLOOKUP(C40,'Llistat de jugadors'!BI$5:BN$40,6,FALSE))</f>
        <v/>
      </c>
      <c r="I40" s="63" t="str">
        <f>IF(C40="","",VLOOKUP(C40,'Llistat de jugadors'!$BI$5:$BO$40,7,0))</f>
        <v/>
      </c>
      <c r="J40" s="63" t="str">
        <f>IF(C40="","",VLOOKUP(C40,'Llistat de jugadors'!$BI$5:$BP$40,8,0))</f>
        <v/>
      </c>
      <c r="K40" t="b">
        <f>ISERROR(VLOOKUP(B40,'Llistat de jugadors'!$BW$5:$BX$40,2,0))</f>
        <v>1</v>
      </c>
    </row>
    <row r="41" spans="2:11">
      <c r="B41" s="63">
        <v>38</v>
      </c>
      <c r="C41" s="63" t="str">
        <f>IF(K41=TRUE,"",VLOOKUP(B41,'Llistat de jugadors'!$BW$5:$BX$40,2,FALSE))</f>
        <v/>
      </c>
      <c r="D41" s="63" t="str">
        <f>IF(C41="","",(VLOOKUP(C41,'Llistat de jugadors'!BI$5:BJ$40,2,FALSE)))</f>
        <v/>
      </c>
      <c r="E41" s="63" t="str">
        <f>IF(C41="","",VLOOKUP(C41,'Llistat de jugadors'!BI$5:BK$40,3,FALSE))</f>
        <v/>
      </c>
      <c r="F41" s="63" t="str">
        <f>IF(C41="","",VLOOKUP(C41,'Llistat de jugadors'!BI$5:BL$40,4,FALSE))</f>
        <v/>
      </c>
      <c r="G41" s="63" t="str">
        <f>IF(C41="","",VLOOKUP(C41,'Llistat de jugadors'!BI$5:BM$40,5,FALSE))</f>
        <v/>
      </c>
      <c r="H41" s="63" t="str">
        <f>IF(C41="","",VLOOKUP(C41,'Llistat de jugadors'!BI$5:BN$40,6,FALSE))</f>
        <v/>
      </c>
      <c r="I41" s="63" t="str">
        <f>IF(C41="","",VLOOKUP(C41,'Llistat de jugadors'!$BI$5:$BO$40,7,0))</f>
        <v/>
      </c>
      <c r="J41" s="63" t="str">
        <f>IF(C41="","",VLOOKUP(C41,'Llistat de jugadors'!$BI$5:$BP$40,8,0))</f>
        <v/>
      </c>
      <c r="K41" t="b">
        <f>ISERROR(VLOOKUP(B41,'Llistat de jugadors'!$BW$5:$BX$40,2,0))</f>
        <v>1</v>
      </c>
    </row>
    <row r="42" spans="2:11">
      <c r="B42" s="63">
        <v>39</v>
      </c>
      <c r="C42" s="63" t="str">
        <f>IF(K42=TRUE,"",VLOOKUP(B42,'Llistat de jugadors'!$BW$5:$BX$40,2,FALSE))</f>
        <v/>
      </c>
      <c r="D42" s="63" t="str">
        <f>IF(C42="","",(VLOOKUP(C42,'Llistat de jugadors'!BI$5:BJ$40,2,FALSE)))</f>
        <v/>
      </c>
      <c r="E42" s="63" t="str">
        <f>IF(C42="","",VLOOKUP(C42,'Llistat de jugadors'!BI$5:BK$40,3,FALSE))</f>
        <v/>
      </c>
      <c r="F42" s="63" t="str">
        <f>IF(C42="","",VLOOKUP(C42,'Llistat de jugadors'!BI$5:BL$40,4,FALSE))</f>
        <v/>
      </c>
      <c r="G42" s="63" t="str">
        <f>IF(C42="","",VLOOKUP(C42,'Llistat de jugadors'!BI$5:BM$40,5,FALSE))</f>
        <v/>
      </c>
      <c r="H42" s="63" t="str">
        <f>IF(C42="","",VLOOKUP(C42,'Llistat de jugadors'!BI$5:BN$40,6,FALSE))</f>
        <v/>
      </c>
      <c r="I42" s="63" t="str">
        <f>IF(C42="","",VLOOKUP(C42,'Llistat de jugadors'!$BI$5:$BO$40,7,0))</f>
        <v/>
      </c>
      <c r="J42" s="63" t="str">
        <f>IF(C42="","",VLOOKUP(C42,'Llistat de jugadors'!$BI$5:$BP$40,8,0))</f>
        <v/>
      </c>
      <c r="K42" t="b">
        <f>ISERROR(VLOOKUP(B42,'Llistat de jugadors'!$BW$5:$BX$40,2,0))</f>
        <v>1</v>
      </c>
    </row>
    <row r="43" spans="2:11">
      <c r="B43" s="63">
        <v>40</v>
      </c>
      <c r="C43" s="63" t="str">
        <f>IF(K43=TRUE,"",VLOOKUP(B43,'Llistat de jugadors'!$BW$5:$BX$40,2,FALSE))</f>
        <v/>
      </c>
      <c r="D43" s="63" t="str">
        <f>IF(C43="","",(VLOOKUP(C43,'Llistat de jugadors'!BI$5:BJ$40,2,FALSE)))</f>
        <v/>
      </c>
      <c r="E43" s="63" t="str">
        <f>IF(C43="","",VLOOKUP(C43,'Llistat de jugadors'!BI$5:BK$40,3,FALSE))</f>
        <v/>
      </c>
      <c r="F43" s="63" t="str">
        <f>IF(C43="","",VLOOKUP(C43,'Llistat de jugadors'!BI$5:BL$39,4,FALSE))</f>
        <v/>
      </c>
      <c r="G43" s="63" t="str">
        <f>IF(C43="","",VLOOKUP(C43,'Llistat de jugadors'!BI$5:BM$39,5,FALSE))</f>
        <v/>
      </c>
      <c r="H43" s="63" t="str">
        <f>IF(C43="","",VLOOKUP(C43,'Llistat de jugadors'!BI$5:BN$40,6,FALSE))</f>
        <v/>
      </c>
      <c r="I43" s="63" t="str">
        <f>IF(C43="","",VLOOKUP(C43,'Llistat de jugadors'!$BI$5:$BO$40,7,0))</f>
        <v/>
      </c>
      <c r="J43" s="63" t="str">
        <f>IF(C43="","",VLOOKUP(C43,'Llistat de jugadors'!$BI$5:$BP$40,8,0))</f>
        <v/>
      </c>
      <c r="K43" t="b">
        <f>ISERROR(VLOOKUP(B43,'Llistat de jugadors'!$BW$5:$BX$40,2,0))</f>
        <v>1</v>
      </c>
    </row>
    <row r="44" spans="2:11">
      <c r="C44" s="16"/>
      <c r="D44" s="16"/>
      <c r="E44" s="16"/>
      <c r="F44" s="16"/>
      <c r="G44" s="16"/>
      <c r="H44" s="16"/>
    </row>
    <row r="45" spans="2:11">
      <c r="C45" s="16"/>
      <c r="D45" s="16"/>
      <c r="E45" s="16"/>
      <c r="F45" s="16"/>
      <c r="G45" s="16"/>
      <c r="H45" s="16"/>
    </row>
    <row r="46" spans="2:11">
      <c r="C46" s="16"/>
      <c r="D46" s="16"/>
      <c r="E46" s="16"/>
      <c r="F46" s="16"/>
      <c r="G46" s="16"/>
      <c r="H46" s="16"/>
    </row>
    <row r="47" spans="2:11">
      <c r="C47" s="16"/>
      <c r="D47" s="16"/>
      <c r="E47" s="16"/>
      <c r="F47" s="16"/>
      <c r="G47" s="16"/>
      <c r="H47" s="16"/>
    </row>
    <row r="48" spans="2:11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</sheetData>
  <sheetProtection sheet="1" objects="1" scenarios="1"/>
  <customSheetViews>
    <customSheetView guid="{90F97C63-FF46-4687-8AC0-BB059271304A}" hiddenColumns="1" topLeftCell="B1">
      <selection activeCell="L16" sqref="L16"/>
      <pageMargins left="0" right="0" top="0" bottom="0" header="0" footer="0"/>
      <pageSetup paperSize="9" orientation="portrait" useFirstPageNumber="1" horizontalDpi="300" verticalDpi="300" r:id="rId1"/>
      <headerFooter alignWithMargins="0"/>
    </customSheetView>
    <customSheetView guid="{AE9205F7-FE34-4615-BC4D-16E49EF38385}" hiddenColumns="1" topLeftCell="B1">
      <selection activeCell="C5" sqref="C5"/>
      <pageMargins left="0" right="0" top="0" bottom="0" header="0" footer="0"/>
      <pageSetup paperSize="9" orientation="portrait" useFirstPageNumber="1" horizontalDpi="300" verticalDpi="300" r:id="rId2"/>
      <headerFooter alignWithMargins="0"/>
    </customSheetView>
    <customSheetView guid="{F94E048D-71E0-4324-8FB1-EB708AA0BFEC}" hiddenColumns="1" topLeftCell="B1">
      <selection activeCell="G7" sqref="G7"/>
      <pageMargins left="0" right="0" top="0" bottom="0" header="0" footer="0"/>
      <pageSetup paperSize="9" orientation="portrait" useFirstPageNumber="1" horizontalDpi="300" verticalDpi="300" r:id="rId3"/>
      <headerFooter alignWithMargins="0"/>
    </customSheetView>
    <customSheetView guid="{4D39C01D-F783-41AA-B2C1-A385FA45C2D1}" hiddenColumns="1" topLeftCell="B1">
      <selection activeCell="D4" sqref="D4:D6"/>
      <pageMargins left="0" right="0" top="0" bottom="0" header="0" footer="0"/>
      <printOptions horizontalCentered="1"/>
      <pageSetup paperSize="9" orientation="portrait" useFirstPageNumber="1" horizontalDpi="300" verticalDpi="300" r:id="rId4"/>
      <headerFooter alignWithMargins="0"/>
    </customSheetView>
    <customSheetView guid="{1B1FDDC4-C135-40FD-98FE-C5C8E2761A79}" hiddenColumns="1" topLeftCell="B1">
      <selection activeCell="D4" sqref="D4:D6"/>
      <pageMargins left="0" right="0" top="0" bottom="0" header="0" footer="0"/>
      <printOptions horizontalCentered="1"/>
      <pageSetup paperSize="9" orientation="portrait" useFirstPageNumber="1" horizontalDpi="300" verticalDpi="300" r:id="rId5"/>
      <headerFooter alignWithMargins="0"/>
    </customSheetView>
    <customSheetView guid="{A6784E2B-67BC-4417-8825-EDB5D29AA073}" hiddenColumns="1" topLeftCell="B1">
      <selection activeCell="D4" sqref="D4:D6"/>
      <pageMargins left="0" right="0" top="0" bottom="0" header="0" footer="0"/>
      <printOptions horizontalCentered="1"/>
      <pageSetup paperSize="9" orientation="portrait" useFirstPageNumber="1" horizontalDpi="300" verticalDpi="300" r:id="rId6"/>
      <headerFooter alignWithMargins="0"/>
    </customSheetView>
    <customSheetView guid="{649B62F2-A6E1-43DC-8B00-F29CFB7B73B6}" hiddenColumns="1" topLeftCell="B1">
      <selection activeCell="B2" sqref="B2:J2"/>
      <pageMargins left="0" right="0" top="0" bottom="0" header="0" footer="0"/>
      <pageSetup paperSize="9" orientation="portrait" useFirstPageNumber="1" horizontalDpi="300" verticalDpi="300" r:id="rId7"/>
      <headerFooter alignWithMargins="0"/>
    </customSheetView>
  </customSheetViews>
  <mergeCells count="1">
    <mergeCell ref="B2:J2"/>
  </mergeCells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8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5"/>
  <sheetViews>
    <sheetView topLeftCell="B1" zoomScaleNormal="100" workbookViewId="0">
      <selection activeCell="B2" sqref="B2:H2"/>
    </sheetView>
  </sheetViews>
  <sheetFormatPr defaultColWidth="11.42578125" defaultRowHeight="12.75"/>
  <cols>
    <col min="1" max="1" width="11.5703125" hidden="1" customWidth="1"/>
    <col min="2" max="2" width="5.5703125" bestFit="1" customWidth="1"/>
    <col min="3" max="3" width="26.140625" bestFit="1" customWidth="1"/>
    <col min="4" max="4" width="32" bestFit="1" customWidth="1"/>
    <col min="5" max="5" width="8.5703125" style="2" bestFit="1" customWidth="1"/>
    <col min="6" max="6" width="8.7109375" bestFit="1" customWidth="1"/>
    <col min="7" max="7" width="14" customWidth="1"/>
    <col min="8" max="8" width="9" bestFit="1" customWidth="1"/>
    <col min="9" max="9" width="14.140625" hidden="1" customWidth="1"/>
    <col min="10" max="10" width="12.7109375" hidden="1" customWidth="1"/>
  </cols>
  <sheetData>
    <row r="1" spans="2:10">
      <c r="B1" s="22"/>
    </row>
    <row r="2" spans="2:10" ht="18">
      <c r="B2" s="209" t="s">
        <v>352</v>
      </c>
      <c r="C2" s="209"/>
      <c r="D2" s="209"/>
      <c r="E2" s="209"/>
      <c r="F2" s="209"/>
      <c r="G2" s="209"/>
      <c r="H2" s="209"/>
    </row>
    <row r="3" spans="2:10">
      <c r="B3" s="66" t="s">
        <v>342</v>
      </c>
      <c r="C3" s="66" t="s">
        <v>353</v>
      </c>
      <c r="D3" s="66" t="s">
        <v>343</v>
      </c>
      <c r="E3" s="67" t="s">
        <v>327</v>
      </c>
      <c r="F3" s="66" t="s">
        <v>349</v>
      </c>
      <c r="G3" s="66" t="s">
        <v>354</v>
      </c>
      <c r="H3" s="66" t="s">
        <v>316</v>
      </c>
    </row>
    <row r="4" spans="2:10">
      <c r="B4" s="100">
        <v>1</v>
      </c>
      <c r="C4" s="100" t="str">
        <f>IF(J4=TRUE,"",VLOOKUP(B4,'Llistat de jugadors'!$AW$3:$AX$322,2,0))</f>
        <v>Carlos Martín</v>
      </c>
      <c r="D4" s="100" t="str">
        <f>VLOOKUP(C4,'Llistat de jugadors'!$AQ$3:$AR$322,2,0)</f>
        <v>Esbuskeskerra</v>
      </c>
      <c r="E4" s="103">
        <f>IF(C4="","",VLOOKUP(C4,'Llistat de jugadors'!$G$3:$AI$322,29,0))</f>
        <v>81</v>
      </c>
      <c r="F4" s="100">
        <f>IF(C4="","",VLOOKUP(C4,'Llistat de jugadors'!$G$3:$AL$322,32,0))</f>
        <v>15</v>
      </c>
      <c r="G4" s="100">
        <f>IF(C4="","",VLOOKUP(C4,'Llistat de jugadors'!$G$3:$AH$322,28,0))</f>
        <v>162</v>
      </c>
      <c r="H4" s="100">
        <f>IF(C4="","",VLOOKUP(C4,'Llistat de jugadors'!$G$3:$AB$322,22,0))</f>
        <v>2</v>
      </c>
      <c r="I4" t="str">
        <f>IF(VLOOKUP(B4,'Llistat de jugadors'!$AW$3:$AX$322,2,0)="","",VLOOKUP(B4,'Llistat de jugadors'!$AW$3:$AX$322,2,0))</f>
        <v>Carlos Martín</v>
      </c>
      <c r="J4" t="b">
        <f t="shared" ref="J4:J37" si="0">ISERROR(I4)</f>
        <v>0</v>
      </c>
    </row>
    <row r="5" spans="2:10">
      <c r="B5" s="100">
        <v>2</v>
      </c>
      <c r="C5" s="100" t="str">
        <f>IF(J5=TRUE,"",VLOOKUP(B5,'Llistat de jugadors'!$AW$3:$AX$322,2,0))</f>
        <v>Manel Gil</v>
      </c>
      <c r="D5" s="100" t="str">
        <f>VLOOKUP(C5,'Llistat de jugadors'!$AQ$3:$AR$322,2,0)</f>
        <v>4 x 4</v>
      </c>
      <c r="E5" s="103">
        <f>IF(C5="","",VLOOKUP(C5,'Llistat de jugadors'!$G$3:$AI$322,29,0))</f>
        <v>74</v>
      </c>
      <c r="F5" s="100">
        <f>IF(C5="","",VLOOKUP(C5,'Llistat de jugadors'!$G$3:$AL$322,32,0))</f>
        <v>12</v>
      </c>
      <c r="G5" s="100">
        <f>IF(C5="","",VLOOKUP(C5,'Llistat de jugadors'!$G$3:$AH$322,28,0))</f>
        <v>148</v>
      </c>
      <c r="H5" s="100">
        <f>IF(C5="","",VLOOKUP(C5,'Llistat de jugadors'!$G$3:$AB$322,22,0))</f>
        <v>2</v>
      </c>
      <c r="I5" t="str">
        <f>IF(VLOOKUP(B5,'Llistat de jugadors'!$AW$3:$AX$322,2,0)="","",VLOOKUP(B5,'Llistat de jugadors'!$AW$3:$AX$322,2,0))</f>
        <v>Manel Gil</v>
      </c>
      <c r="J5" t="b">
        <f t="shared" si="0"/>
        <v>0</v>
      </c>
    </row>
    <row r="6" spans="2:10">
      <c r="B6" s="100">
        <v>3</v>
      </c>
      <c r="C6" s="100" t="str">
        <f>IF(J6=TRUE,"",VLOOKUP(B6,'Llistat de jugadors'!$AW$3:$AX$322,2,0))</f>
        <v>Pep Cladellas</v>
      </c>
      <c r="D6" s="100" t="str">
        <f>VLOOKUP(C6,'Llistat de jugadors'!$AQ$3:$AR$322,2,0)</f>
        <v>Marfallones Estrallufades</v>
      </c>
      <c r="E6" s="103">
        <f>IF(C6="","",VLOOKUP(C6,'Llistat de jugadors'!$G$3:$AI$322,29,0))</f>
        <v>73</v>
      </c>
      <c r="F6" s="100">
        <f>IF(C6="","",VLOOKUP(C6,'Llistat de jugadors'!$G$3:$AL$322,32,0))</f>
        <v>13</v>
      </c>
      <c r="G6" s="100">
        <f>IF(C6="","",VLOOKUP(C6,'Llistat de jugadors'!$G$3:$AH$322,28,0))</f>
        <v>146</v>
      </c>
      <c r="H6" s="100">
        <f>IF(C6="","",VLOOKUP(C6,'Llistat de jugadors'!$G$3:$AB$322,22,0))</f>
        <v>2</v>
      </c>
      <c r="I6" t="str">
        <f>IF(VLOOKUP(B6,'Llistat de jugadors'!$AW$3:$AX$322,2,0)="","",VLOOKUP(B6,'Llistat de jugadors'!$AW$3:$AX$322,2,0))</f>
        <v>Pep Cladellas</v>
      </c>
      <c r="J6" t="b">
        <f t="shared" si="0"/>
        <v>0</v>
      </c>
    </row>
    <row r="7" spans="2:10">
      <c r="B7" s="63">
        <v>4</v>
      </c>
      <c r="C7" s="63" t="str">
        <f>IF(J7=TRUE,"",VLOOKUP(B7,'Llistat de jugadors'!$AW$3:$AX$322,2,0))</f>
        <v>Joana Castañeda</v>
      </c>
      <c r="D7" s="63" t="str">
        <f>VLOOKUP(C7,'Llistat de jugadors'!$AQ$3:$AR$322,2,0)</f>
        <v>Oju Peligru</v>
      </c>
      <c r="E7" s="65">
        <f>IF(C7="","",VLOOKUP(C7,'Llistat de jugadors'!$G$3:$AI$322,29,0))</f>
        <v>73</v>
      </c>
      <c r="F7" s="63">
        <f>IF(C7="","",VLOOKUP(C7,'Llistat de jugadors'!$G$3:$AL$322,32,0))</f>
        <v>6</v>
      </c>
      <c r="G7" s="63">
        <f>IF(C7="","",VLOOKUP(C7,'Llistat de jugadors'!$G$3:$AH$322,28,0))</f>
        <v>73</v>
      </c>
      <c r="H7" s="63">
        <f>IF(C7="","",VLOOKUP(C7,'Llistat de jugadors'!$G$3:$AB$322,22,0))</f>
        <v>1</v>
      </c>
      <c r="I7" t="str">
        <f>IF(VLOOKUP(B7,'Llistat de jugadors'!$AW$3:$AX$322,2,0)="","",VLOOKUP(B7,'Llistat de jugadors'!$AW$3:$AX$322,2,0))</f>
        <v>Joana Castañeda</v>
      </c>
      <c r="J7" t="b">
        <f t="shared" si="0"/>
        <v>0</v>
      </c>
    </row>
    <row r="8" spans="2:10">
      <c r="B8" s="63">
        <v>5</v>
      </c>
      <c r="C8" s="63" t="str">
        <f>IF(J8=TRUE,"",VLOOKUP(B8,'Llistat de jugadors'!$AW$3:$AX$322,2,0))</f>
        <v>Cesc Vea</v>
      </c>
      <c r="D8" s="63" t="str">
        <f>VLOOKUP(C8,'Llistat de jugadors'!$AQ$3:$AR$322,2,0)</f>
        <v>Vila de Tordera</v>
      </c>
      <c r="E8" s="65">
        <f>IF(C8="","",VLOOKUP(C8,'Llistat de jugadors'!$G$3:$AI$322,29,0))</f>
        <v>72.5</v>
      </c>
      <c r="F8" s="63">
        <f>IF(C8="","",VLOOKUP(C8,'Llistat de jugadors'!$G$3:$AL$322,32,0))</f>
        <v>13</v>
      </c>
      <c r="G8" s="63">
        <f>IF(C8="","",VLOOKUP(C8,'Llistat de jugadors'!$G$3:$AH$322,28,0))</f>
        <v>145</v>
      </c>
      <c r="H8" s="63">
        <f>IF(C8="","",VLOOKUP(C8,'Llistat de jugadors'!$G$3:$AB$322,22,0))</f>
        <v>2</v>
      </c>
      <c r="I8" t="str">
        <f>IF(VLOOKUP(B8,'Llistat de jugadors'!$AW$3:$AX$322,2,0)="","",VLOOKUP(B8,'Llistat de jugadors'!$AW$3:$AX$322,2,0))</f>
        <v>Cesc Vea</v>
      </c>
      <c r="J8" t="b">
        <f t="shared" si="0"/>
        <v>0</v>
      </c>
    </row>
    <row r="9" spans="2:10">
      <c r="B9" s="63">
        <v>6</v>
      </c>
      <c r="C9" s="63" t="str">
        <f>IF(J9=TRUE,"",VLOOKUP(B9,'Llistat de jugadors'!$AW$3:$AX$322,2,0))</f>
        <v>Hervé Manresa</v>
      </c>
      <c r="D9" s="63" t="str">
        <f>VLOOKUP(C9,'Llistat de jugadors'!$AQ$3:$AR$322,2,0)</f>
        <v>Bitllaires d'Estiu</v>
      </c>
      <c r="E9" s="65">
        <f>IF(C9="","",VLOOKUP(C9,'Llistat de jugadors'!$G$3:$AI$322,29,0))</f>
        <v>72.5</v>
      </c>
      <c r="F9" s="63">
        <f>IF(C9="","",VLOOKUP(C9,'Llistat de jugadors'!$G$3:$AL$322,32,0))</f>
        <v>11</v>
      </c>
      <c r="G9" s="63">
        <f>IF(C9="","",VLOOKUP(C9,'Llistat de jugadors'!$G$3:$AH$322,28,0))</f>
        <v>145</v>
      </c>
      <c r="H9" s="63">
        <f>IF(C9="","",VLOOKUP(C9,'Llistat de jugadors'!$G$3:$AB$322,22,0))</f>
        <v>2</v>
      </c>
      <c r="I9" t="str">
        <f>IF(VLOOKUP(B9,'Llistat de jugadors'!$AW$3:$AX$322,2,0)="","",VLOOKUP(B9,'Llistat de jugadors'!$AW$3:$AX$322,2,0))</f>
        <v>Hervé Manresa</v>
      </c>
      <c r="J9" t="b">
        <f t="shared" si="0"/>
        <v>0</v>
      </c>
    </row>
    <row r="10" spans="2:10">
      <c r="B10" s="63">
        <v>7</v>
      </c>
      <c r="C10" s="63" t="str">
        <f>IF(J10=TRUE,"",VLOOKUP(B10,'Llistat de jugadors'!$AW$3:$AX$322,2,0))</f>
        <v>Marc Tuset</v>
      </c>
      <c r="D10" s="63" t="str">
        <f>VLOOKUP(C10,'Llistat de jugadors'!$AQ$3:$AR$322,2,0)</f>
        <v>Els Pedrolos Bitlleros</v>
      </c>
      <c r="E10" s="65">
        <f>IF(C10="","",VLOOKUP(C10,'Llistat de jugadors'!$G$3:$AI$322,29,0))</f>
        <v>72</v>
      </c>
      <c r="F10" s="63">
        <f>IF(C10="","",VLOOKUP(C10,'Llistat de jugadors'!$G$3:$AL$322,32,0))</f>
        <v>6</v>
      </c>
      <c r="G10" s="63">
        <f>IF(C10="","",VLOOKUP(C10,'Llistat de jugadors'!$G$3:$AH$322,28,0))</f>
        <v>72</v>
      </c>
      <c r="H10" s="63">
        <f>IF(C10="","",VLOOKUP(C10,'Llistat de jugadors'!$G$3:$AB$322,22,0))</f>
        <v>1</v>
      </c>
      <c r="I10" t="str">
        <f>IF(VLOOKUP(B10,'Llistat de jugadors'!$AW$3:$AX$322,2,0)="","",VLOOKUP(B10,'Llistat de jugadors'!$AW$3:$AX$322,2,0))</f>
        <v>Marc Tuset</v>
      </c>
      <c r="J10" t="b">
        <f t="shared" si="0"/>
        <v>0</v>
      </c>
    </row>
    <row r="11" spans="2:10">
      <c r="B11" s="63">
        <v>8</v>
      </c>
      <c r="C11" s="63" t="str">
        <f>IF(J11=TRUE,"",VLOOKUP(B11,'Llistat de jugadors'!$AW$3:$AX$322,2,0))</f>
        <v>Francesc Sitjà</v>
      </c>
      <c r="D11" s="63" t="str">
        <f>VLOOKUP(C11,'Llistat de jugadors'!$AQ$3:$AR$322,2,0)</f>
        <v>Peps</v>
      </c>
      <c r="E11" s="65">
        <f>IF(C11="","",VLOOKUP(C11,'Llistat de jugadors'!$G$3:$AI$322,29,0))</f>
        <v>70</v>
      </c>
      <c r="F11" s="63">
        <f>IF(C11="","",VLOOKUP(C11,'Llistat de jugadors'!$G$3:$AL$322,32,0))</f>
        <v>5</v>
      </c>
      <c r="G11" s="63">
        <f>IF(C11="","",VLOOKUP(C11,'Llistat de jugadors'!$G$3:$AH$322,28,0))</f>
        <v>70</v>
      </c>
      <c r="H11" s="63">
        <f>IF(C11="","",VLOOKUP(C11,'Llistat de jugadors'!$G$3:$AB$322,22,0))</f>
        <v>1</v>
      </c>
      <c r="I11" t="str">
        <f>IF(VLOOKUP(B11,'Llistat de jugadors'!$AW$3:$AX$322,2,0)="","",VLOOKUP(B11,'Llistat de jugadors'!$AW$3:$AX$322,2,0))</f>
        <v>Francesc Sitjà</v>
      </c>
      <c r="J11" t="b">
        <f t="shared" si="0"/>
        <v>0</v>
      </c>
    </row>
    <row r="12" spans="2:10">
      <c r="B12" s="63">
        <v>9</v>
      </c>
      <c r="C12" s="63" t="str">
        <f>IF(J12=TRUE,"",VLOOKUP(B12,'Llistat de jugadors'!$AW$3:$AX$322,2,0))</f>
        <v>Cristina Casado</v>
      </c>
      <c r="D12" s="63" t="str">
        <f>VLOOKUP(C12,'Llistat de jugadors'!$AQ$3:$AR$322,2,0)</f>
        <v>Bitllaires de Fogars "A"</v>
      </c>
      <c r="E12" s="65">
        <f>IF(C12="","",VLOOKUP(C12,'Llistat de jugadors'!$G$3:$AI$322,29,0))</f>
        <v>69.5</v>
      </c>
      <c r="F12" s="63">
        <f>IF(C12="","",VLOOKUP(C12,'Llistat de jugadors'!$G$3:$AL$322,32,0))</f>
        <v>11</v>
      </c>
      <c r="G12" s="63">
        <f>IF(C12="","",VLOOKUP(C12,'Llistat de jugadors'!$G$3:$AH$322,28,0))</f>
        <v>139</v>
      </c>
      <c r="H12" s="63">
        <f>IF(C12="","",VLOOKUP(C12,'Llistat de jugadors'!$G$3:$AB$322,22,0))</f>
        <v>2</v>
      </c>
      <c r="I12" t="str">
        <f>IF(VLOOKUP(B12,'Llistat de jugadors'!$AW$3:$AX$322,2,0)="","",VLOOKUP(B12,'Llistat de jugadors'!$AW$3:$AX$322,2,0))</f>
        <v>Cristina Casado</v>
      </c>
      <c r="J12" t="b">
        <f t="shared" si="0"/>
        <v>0</v>
      </c>
    </row>
    <row r="13" spans="2:10">
      <c r="B13" s="63">
        <v>10</v>
      </c>
      <c r="C13" s="63" t="str">
        <f>IF(J13=TRUE,"",VLOOKUP(B13,'Llistat de jugadors'!$AW$3:$AX$322,2,0))</f>
        <v>Arnau Massana</v>
      </c>
      <c r="D13" s="63" t="str">
        <f>VLOOKUP(C13,'Llistat de jugadors'!$AQ$3:$AR$322,2,0)</f>
        <v>Birra Amunt Bitlla Avall</v>
      </c>
      <c r="E13" s="65">
        <f>IF(C13="","",VLOOKUP(C13,'Llistat de jugadors'!$G$3:$AI$322,29,0))</f>
        <v>68.5</v>
      </c>
      <c r="F13" s="63">
        <f>IF(C13="","",VLOOKUP(C13,'Llistat de jugadors'!$G$3:$AL$322,32,0))</f>
        <v>11</v>
      </c>
      <c r="G13" s="63">
        <f>IF(C13="","",VLOOKUP(C13,'Llistat de jugadors'!$G$3:$AH$322,28,0))</f>
        <v>137</v>
      </c>
      <c r="H13" s="63">
        <f>IF(C13="","",VLOOKUP(C13,'Llistat de jugadors'!$G$3:$AB$322,22,0))</f>
        <v>2</v>
      </c>
      <c r="I13" t="str">
        <f>IF(VLOOKUP(B13,'Llistat de jugadors'!$AW$3:$AX$322,2,0)="","",VLOOKUP(B13,'Llistat de jugadors'!$AW$3:$AX$322,2,0))</f>
        <v>Arnau Massana</v>
      </c>
      <c r="J13" t="b">
        <f t="shared" si="0"/>
        <v>0</v>
      </c>
    </row>
    <row r="14" spans="2:10">
      <c r="B14" s="63">
        <v>11</v>
      </c>
      <c r="C14" s="63" t="str">
        <f>IF(J14=TRUE,"",VLOOKUP(B14,'Llistat de jugadors'!$AW$3:$AX$322,2,0))</f>
        <v>Ot Manresa</v>
      </c>
      <c r="D14" s="63" t="str">
        <f>VLOOKUP(C14,'Llistat de jugadors'!$AQ$3:$AR$322,2,0)</f>
        <v>Bit-Team</v>
      </c>
      <c r="E14" s="65">
        <f>IF(C14="","",VLOOKUP(C14,'Llistat de jugadors'!$G$3:$AI$322,29,0))</f>
        <v>68</v>
      </c>
      <c r="F14" s="63">
        <f>IF(C14="","",VLOOKUP(C14,'Llistat de jugadors'!$G$3:$AL$322,32,0))</f>
        <v>5</v>
      </c>
      <c r="G14" s="63">
        <f>IF(C14="","",VLOOKUP(C14,'Llistat de jugadors'!$G$3:$AH$322,28,0))</f>
        <v>68</v>
      </c>
      <c r="H14" s="63">
        <f>IF(C14="","",VLOOKUP(C14,'Llistat de jugadors'!$G$3:$AB$322,22,0))</f>
        <v>1</v>
      </c>
      <c r="I14" t="str">
        <f>IF(VLOOKUP(B14,'Llistat de jugadors'!$AW$3:$AX$322,2,0)="","",VLOOKUP(B14,'Llistat de jugadors'!$AW$3:$AX$322,2,0))</f>
        <v>Ot Manresa</v>
      </c>
      <c r="J14" t="b">
        <f t="shared" si="0"/>
        <v>0</v>
      </c>
    </row>
    <row r="15" spans="2:10">
      <c r="B15" s="63">
        <v>12</v>
      </c>
      <c r="C15" s="63" t="str">
        <f>IF(J15=TRUE,"",VLOOKUP(B15,'Llistat de jugadors'!$AW$3:$AX$322,2,0))</f>
        <v>Manel García</v>
      </c>
      <c r="D15" s="63" t="str">
        <f>VLOOKUP(C15,'Llistat de jugadors'!$AQ$3:$AR$322,2,0)</f>
        <v>4 x 4</v>
      </c>
      <c r="E15" s="65">
        <f>IF(C15="","",VLOOKUP(C15,'Llistat de jugadors'!$G$3:$AI$322,29,0))</f>
        <v>68</v>
      </c>
      <c r="F15" s="63">
        <f>IF(C15="","",VLOOKUP(C15,'Llistat de jugadors'!$G$3:$AL$322,32,0))</f>
        <v>5</v>
      </c>
      <c r="G15" s="63">
        <f>IF(C15="","",VLOOKUP(C15,'Llistat de jugadors'!$G$3:$AH$322,28,0))</f>
        <v>68</v>
      </c>
      <c r="H15" s="63">
        <f>IF(C15="","",VLOOKUP(C15,'Llistat de jugadors'!$G$3:$AB$322,22,0))</f>
        <v>1</v>
      </c>
      <c r="I15" t="str">
        <f>IF(VLOOKUP(B15,'Llistat de jugadors'!$AW$3:$AX$322,2,0)="","",VLOOKUP(B15,'Llistat de jugadors'!$AW$3:$AX$322,2,0))</f>
        <v>Manel García</v>
      </c>
      <c r="J15" t="b">
        <f t="shared" si="0"/>
        <v>0</v>
      </c>
    </row>
    <row r="16" spans="2:10">
      <c r="B16" s="63">
        <v>13</v>
      </c>
      <c r="C16" s="63" t="str">
        <f>IF(J16=TRUE,"",VLOOKUP(B16,'Llistat de jugadors'!$AW$3:$AX$322,2,0))</f>
        <v>Gerard Gras</v>
      </c>
      <c r="D16" s="63" t="str">
        <f>VLOOKUP(C16,'Llistat de jugadors'!$AQ$3:$AR$322,2,0)</f>
        <v>Peps</v>
      </c>
      <c r="E16" s="65">
        <f>IF(C16="","",VLOOKUP(C16,'Llistat de jugadors'!$G$3:$AI$322,29,0))</f>
        <v>67</v>
      </c>
      <c r="F16" s="63">
        <f>IF(C16="","",VLOOKUP(C16,'Llistat de jugadors'!$G$3:$AL$322,32,0))</f>
        <v>5</v>
      </c>
      <c r="G16" s="63">
        <f>IF(C16="","",VLOOKUP(C16,'Llistat de jugadors'!$G$3:$AH$322,28,0))</f>
        <v>67</v>
      </c>
      <c r="H16" s="63">
        <f>IF(C16="","",VLOOKUP(C16,'Llistat de jugadors'!$G$3:$AB$322,22,0))</f>
        <v>1</v>
      </c>
      <c r="I16" t="str">
        <f>IF(VLOOKUP(B16,'Llistat de jugadors'!$AW$3:$AX$322,2,0)="","",VLOOKUP(B16,'Llistat de jugadors'!$AW$3:$AX$322,2,0))</f>
        <v>Gerard Gras</v>
      </c>
      <c r="J16" t="b">
        <f t="shared" si="0"/>
        <v>0</v>
      </c>
    </row>
    <row r="17" spans="2:10">
      <c r="B17" s="63">
        <v>14</v>
      </c>
      <c r="C17" s="63" t="str">
        <f>IF(J17=TRUE,"",VLOOKUP(B17,'Llistat de jugadors'!$AW$3:$AX$322,2,0))</f>
        <v>David Xampeny</v>
      </c>
      <c r="D17" s="63" t="str">
        <f>VLOOKUP(C17,'Llistat de jugadors'!$AQ$3:$AR$322,2,0)</f>
        <v>Marfallones Estrallufades</v>
      </c>
      <c r="E17" s="65">
        <f>IF(C17="","",VLOOKUP(C17,'Llistat de jugadors'!$G$3:$AI$322,29,0))</f>
        <v>67</v>
      </c>
      <c r="F17" s="63">
        <f>IF(C17="","",VLOOKUP(C17,'Llistat de jugadors'!$G$3:$AL$322,32,0))</f>
        <v>10</v>
      </c>
      <c r="G17" s="63">
        <f>IF(C17="","",VLOOKUP(C17,'Llistat de jugadors'!$G$3:$AH$322,28,0))</f>
        <v>134</v>
      </c>
      <c r="H17" s="63">
        <f>IF(C17="","",VLOOKUP(C17,'Llistat de jugadors'!$G$3:$AB$322,22,0))</f>
        <v>2</v>
      </c>
      <c r="I17" t="str">
        <f>IF(VLOOKUP(B17,'Llistat de jugadors'!$AW$3:$AX$322,2,0)="","",VLOOKUP(B17,'Llistat de jugadors'!$AW$3:$AX$322,2,0))</f>
        <v>David Xampeny</v>
      </c>
      <c r="J17" t="b">
        <f t="shared" si="0"/>
        <v>0</v>
      </c>
    </row>
    <row r="18" spans="2:10">
      <c r="B18" s="63">
        <v>15</v>
      </c>
      <c r="C18" s="63" t="str">
        <f>IF(J18=TRUE,"",VLOOKUP(B18,'Llistat de jugadors'!$AW$3:$AX$322,2,0))</f>
        <v>Jordi Morcillo</v>
      </c>
      <c r="D18" s="63" t="str">
        <f>VLOOKUP(C18,'Llistat de jugadors'!$AQ$3:$AR$322,2,0)</f>
        <v>The Maidens Break Bitlles</v>
      </c>
      <c r="E18" s="65">
        <f>IF(C18="","",VLOOKUP(C18,'Llistat de jugadors'!$G$3:$AI$322,29,0))</f>
        <v>67</v>
      </c>
      <c r="F18" s="63">
        <f>IF(C18="","",VLOOKUP(C18,'Llistat de jugadors'!$G$3:$AL$322,32,0))</f>
        <v>5</v>
      </c>
      <c r="G18" s="63">
        <f>IF(C18="","",VLOOKUP(C18,'Llistat de jugadors'!$G$3:$AH$322,28,0))</f>
        <v>67</v>
      </c>
      <c r="H18" s="63">
        <f>IF(C18="","",VLOOKUP(C18,'Llistat de jugadors'!$G$3:$AB$322,22,0))</f>
        <v>1</v>
      </c>
      <c r="I18" t="str">
        <f>IF(VLOOKUP(B18,'Llistat de jugadors'!$AW$3:$AX$322,2,0)="","",VLOOKUP(B18,'Llistat de jugadors'!$AW$3:$AX$322,2,0))</f>
        <v>Jordi Morcillo</v>
      </c>
      <c r="J18" t="b">
        <f t="shared" si="0"/>
        <v>0</v>
      </c>
    </row>
    <row r="19" spans="2:10">
      <c r="B19" s="63">
        <v>16</v>
      </c>
      <c r="C19" s="63" t="str">
        <f>IF(J19=TRUE,"",VLOOKUP(B19,'Llistat de jugadors'!$AW$3:$AX$322,2,0))</f>
        <v>Rafa Ruiz (EDS)</v>
      </c>
      <c r="D19" s="63" t="str">
        <f>VLOOKUP(C19,'Llistat de jugadors'!$AQ$3:$AR$322,2,0)</f>
        <v>Els de Sempre</v>
      </c>
      <c r="E19" s="65">
        <f>IF(C19="","",VLOOKUP(C19,'Llistat de jugadors'!$G$3:$AI$322,29,0))</f>
        <v>67</v>
      </c>
      <c r="F19" s="63">
        <f>IF(C19="","",VLOOKUP(C19,'Llistat de jugadors'!$G$3:$AL$322,32,0))</f>
        <v>9</v>
      </c>
      <c r="G19" s="63">
        <f>IF(C19="","",VLOOKUP(C19,'Llistat de jugadors'!$G$3:$AH$322,28,0))</f>
        <v>134</v>
      </c>
      <c r="H19" s="63">
        <f>IF(C19="","",VLOOKUP(C19,'Llistat de jugadors'!$G$3:$AB$322,22,0))</f>
        <v>2</v>
      </c>
      <c r="I19" t="str">
        <f>IF(VLOOKUP(B19,'Llistat de jugadors'!$AW$3:$AX$322,2,0)="","",VLOOKUP(B19,'Llistat de jugadors'!$AW$3:$AX$322,2,0))</f>
        <v>Rafa Ruiz (EDS)</v>
      </c>
      <c r="J19" t="b">
        <f t="shared" si="0"/>
        <v>0</v>
      </c>
    </row>
    <row r="20" spans="2:10">
      <c r="B20" s="63">
        <v>17</v>
      </c>
      <c r="C20" s="63" t="str">
        <f>IF(J20=TRUE,"",VLOOKUP(B20,'Llistat de jugadors'!$AW$3:$AX$322,2,0))</f>
        <v>Josep Mª Aumedes</v>
      </c>
      <c r="D20" s="63" t="str">
        <f>VLOOKUP(C20,'Llistat de jugadors'!$AQ$3:$AR$322,2,0)</f>
        <v>The Maidens Break Bitlles</v>
      </c>
      <c r="E20" s="65">
        <f>IF(C20="","",VLOOKUP(C20,'Llistat de jugadors'!$G$3:$AI$322,29,0))</f>
        <v>67</v>
      </c>
      <c r="F20" s="63">
        <f>IF(C20="","",VLOOKUP(C20,'Llistat de jugadors'!$G$3:$AL$322,32,0))</f>
        <v>9</v>
      </c>
      <c r="G20" s="63">
        <f>IF(C20="","",VLOOKUP(C20,'Llistat de jugadors'!$G$3:$AH$322,28,0))</f>
        <v>134</v>
      </c>
      <c r="H20" s="63">
        <f>IF(C20="","",VLOOKUP(C20,'Llistat de jugadors'!$G$3:$AB$322,22,0))</f>
        <v>2</v>
      </c>
      <c r="I20" t="str">
        <f>IF(VLOOKUP(B20,'Llistat de jugadors'!$AW$3:$AX$322,2,0)="","",VLOOKUP(B20,'Llistat de jugadors'!$AW$3:$AX$322,2,0))</f>
        <v>Josep Mª Aumedes</v>
      </c>
      <c r="J20" t="b">
        <f t="shared" si="0"/>
        <v>0</v>
      </c>
    </row>
    <row r="21" spans="2:10">
      <c r="B21" s="63">
        <v>18</v>
      </c>
      <c r="C21" s="63" t="str">
        <f>IF(J21=TRUE,"",VLOOKUP(B21,'Llistat de jugadors'!$AW$3:$AX$322,2,0))</f>
        <v>Sofia Alcover</v>
      </c>
      <c r="D21" s="63" t="str">
        <f>VLOOKUP(C21,'Llistat de jugadors'!$AQ$3:$AR$322,2,0)</f>
        <v>Bitllaires d'Estiu</v>
      </c>
      <c r="E21" s="65">
        <f>IF(C21="","",VLOOKUP(C21,'Llistat de jugadors'!$G$3:$AI$322,29,0))</f>
        <v>66.5</v>
      </c>
      <c r="F21" s="63">
        <f>IF(C21="","",VLOOKUP(C21,'Llistat de jugadors'!$G$3:$AL$322,32,0))</f>
        <v>10</v>
      </c>
      <c r="G21" s="63">
        <f>IF(C21="","",VLOOKUP(C21,'Llistat de jugadors'!$G$3:$AH$322,28,0))</f>
        <v>133</v>
      </c>
      <c r="H21" s="63">
        <f>IF(C21="","",VLOOKUP(C21,'Llistat de jugadors'!$G$3:$AB$322,22,0))</f>
        <v>2</v>
      </c>
      <c r="I21" t="str">
        <f>IF(VLOOKUP(B21,'Llistat de jugadors'!$AW$3:$AX$322,2,0)="","",VLOOKUP(B21,'Llistat de jugadors'!$AW$3:$AX$322,2,0))</f>
        <v>Sofia Alcover</v>
      </c>
      <c r="J21" t="b">
        <f t="shared" si="0"/>
        <v>0</v>
      </c>
    </row>
    <row r="22" spans="2:10">
      <c r="B22" s="63">
        <v>19</v>
      </c>
      <c r="C22" s="63" t="str">
        <f>IF(J22=TRUE,"",VLOOKUP(B22,'Llistat de jugadors'!$AW$3:$AX$322,2,0))</f>
        <v>Jordi Monfulleda (CB)</v>
      </c>
      <c r="D22" s="63" t="str">
        <f>VLOOKUP(C22,'Llistat de jugadors'!$AQ$3:$AR$322,2,0)</f>
        <v>Caçabitlles</v>
      </c>
      <c r="E22" s="65">
        <f>IF(C22="","",VLOOKUP(C22,'Llistat de jugadors'!$G$3:$AI$322,29,0))</f>
        <v>66.5</v>
      </c>
      <c r="F22" s="63">
        <f>IF(C22="","",VLOOKUP(C22,'Llistat de jugadors'!$G$3:$AL$322,32,0))</f>
        <v>10</v>
      </c>
      <c r="G22" s="63">
        <f>IF(C22="","",VLOOKUP(C22,'Llistat de jugadors'!$G$3:$AH$322,28,0))</f>
        <v>133</v>
      </c>
      <c r="H22" s="63">
        <f>IF(C22="","",VLOOKUP(C22,'Llistat de jugadors'!$G$3:$AB$322,22,0))</f>
        <v>2</v>
      </c>
      <c r="I22" t="str">
        <f>IF(VLOOKUP(B22,'Llistat de jugadors'!$AW$3:$AX$322,2,0)="","",VLOOKUP(B22,'Llistat de jugadors'!$AW$3:$AX$322,2,0))</f>
        <v>Jordi Monfulleda (CB)</v>
      </c>
      <c r="J22" t="b">
        <f t="shared" si="0"/>
        <v>0</v>
      </c>
    </row>
    <row r="23" spans="2:10">
      <c r="B23" s="63">
        <v>20</v>
      </c>
      <c r="C23" s="63" t="str">
        <f>IF(J23=TRUE,"",VLOOKUP(B23,'Llistat de jugadors'!$AW$3:$AX$322,2,0))</f>
        <v>Jan Illas</v>
      </c>
      <c r="D23" s="63" t="str">
        <f>VLOOKUP(C23,'Llistat de jugadors'!$AQ$3:$AR$322,2,0)</f>
        <v>Les Supernenes</v>
      </c>
      <c r="E23" s="65">
        <f>IF(C23="","",VLOOKUP(C23,'Llistat de jugadors'!$G$3:$AI$322,29,0))</f>
        <v>66.5</v>
      </c>
      <c r="F23" s="63">
        <f>IF(C23="","",VLOOKUP(C23,'Llistat de jugadors'!$G$3:$AL$322,32,0))</f>
        <v>9</v>
      </c>
      <c r="G23" s="63">
        <f>IF(C23="","",VLOOKUP(C23,'Llistat de jugadors'!$G$3:$AH$322,28,0))</f>
        <v>133</v>
      </c>
      <c r="H23" s="63">
        <f>IF(C23="","",VLOOKUP(C23,'Llistat de jugadors'!$G$3:$AB$322,22,0))</f>
        <v>2</v>
      </c>
      <c r="I23" t="str">
        <f>IF(VLOOKUP(B23,'Llistat de jugadors'!$AW$3:$AX$322,2,0)="","",VLOOKUP(B23,'Llistat de jugadors'!$AW$3:$AX$322,2,0))</f>
        <v>Jan Illas</v>
      </c>
      <c r="J23" t="b">
        <f t="shared" si="0"/>
        <v>0</v>
      </c>
    </row>
    <row r="24" spans="2:10">
      <c r="B24" s="63">
        <v>21</v>
      </c>
      <c r="C24" s="63" t="str">
        <f>IF(J24=TRUE,"",VLOOKUP(B24,'Llistat de jugadors'!$AW$3:$AX$322,2,0))</f>
        <v>Adrià Mercader</v>
      </c>
      <c r="D24" s="63" t="str">
        <f>VLOOKUP(C24,'Llistat de jugadors'!$AQ$3:$AR$322,2,0)</f>
        <v>5 + 1@</v>
      </c>
      <c r="E24" s="65">
        <f>IF(C24="","",VLOOKUP(C24,'Llistat de jugadors'!$G$3:$AI$322,29,0))</f>
        <v>66</v>
      </c>
      <c r="F24" s="63">
        <f>IF(C24="","",VLOOKUP(C24,'Llistat de jugadors'!$G$3:$AL$322,32,0))</f>
        <v>4</v>
      </c>
      <c r="G24" s="63">
        <f>IF(C24="","",VLOOKUP(C24,'Llistat de jugadors'!$G$3:$AH$322,28,0))</f>
        <v>66</v>
      </c>
      <c r="H24" s="63">
        <f>IF(C24="","",VLOOKUP(C24,'Llistat de jugadors'!$G$3:$AB$322,22,0))</f>
        <v>1</v>
      </c>
      <c r="I24" t="str">
        <f>IF(VLOOKUP(B24,'Llistat de jugadors'!$AW$3:$AX$322,2,0)="","",VLOOKUP(B24,'Llistat de jugadors'!$AW$3:$AX$322,2,0))</f>
        <v>Adrià Mercader</v>
      </c>
      <c r="J24" t="b">
        <f t="shared" si="0"/>
        <v>0</v>
      </c>
    </row>
    <row r="25" spans="2:10">
      <c r="B25" s="63">
        <v>22</v>
      </c>
      <c r="C25" s="63" t="str">
        <f>IF(J25=TRUE,"",VLOOKUP(B25,'Llistat de jugadors'!$AW$3:$AX$322,2,0))</f>
        <v>Cristina Pérez</v>
      </c>
      <c r="D25" s="63" t="str">
        <f>VLOOKUP(C25,'Llistat de jugadors'!$AQ$3:$AR$322,2,0)</f>
        <v>The Maidens Break Bitlles</v>
      </c>
      <c r="E25" s="65">
        <f>IF(C25="","",VLOOKUP(C25,'Llistat de jugadors'!$G$3:$AI$322,29,0))</f>
        <v>65</v>
      </c>
      <c r="F25" s="63">
        <f>IF(C25="","",VLOOKUP(C25,'Llistat de jugadors'!$G$3:$AL$322,32,0))</f>
        <v>10</v>
      </c>
      <c r="G25" s="63">
        <f>IF(C25="","",VLOOKUP(C25,'Llistat de jugadors'!$G$3:$AH$322,28,0))</f>
        <v>130</v>
      </c>
      <c r="H25" s="63">
        <f>IF(C25="","",VLOOKUP(C25,'Llistat de jugadors'!$G$3:$AB$322,22,0))</f>
        <v>2</v>
      </c>
      <c r="I25" t="str">
        <f>IF(VLOOKUP(B25,'Llistat de jugadors'!$AW$3:$AX$322,2,0)="","",VLOOKUP(B25,'Llistat de jugadors'!$AW$3:$AX$322,2,0))</f>
        <v>Cristina Pérez</v>
      </c>
      <c r="J25" t="b">
        <f t="shared" si="0"/>
        <v>0</v>
      </c>
    </row>
    <row r="26" spans="2:10">
      <c r="B26" s="63">
        <v>23</v>
      </c>
      <c r="C26" s="63" t="str">
        <f>IF(J26=TRUE,"",VLOOKUP(B26,'Llistat de jugadors'!$AW$3:$AX$322,2,0))</f>
        <v>Eric Pacho</v>
      </c>
      <c r="D26" s="63" t="str">
        <f>VLOOKUP(C26,'Llistat de jugadors'!$AQ$3:$AR$322,2,0)</f>
        <v>Moreno Team</v>
      </c>
      <c r="E26" s="65">
        <f>IF(C26="","",VLOOKUP(C26,'Llistat de jugadors'!$G$3:$AI$322,29,0))</f>
        <v>65</v>
      </c>
      <c r="F26" s="63">
        <f>IF(C26="","",VLOOKUP(C26,'Llistat de jugadors'!$G$3:$AL$322,32,0))</f>
        <v>10</v>
      </c>
      <c r="G26" s="63">
        <f>IF(C26="","",VLOOKUP(C26,'Llistat de jugadors'!$G$3:$AH$322,28,0))</f>
        <v>130</v>
      </c>
      <c r="H26" s="63">
        <f>IF(C26="","",VLOOKUP(C26,'Llistat de jugadors'!$G$3:$AB$322,22,0))</f>
        <v>2</v>
      </c>
      <c r="I26" t="str">
        <f>IF(VLOOKUP(B26,'Llistat de jugadors'!$AW$3:$AX$322,2,0)="","",VLOOKUP(B26,'Llistat de jugadors'!$AW$3:$AX$322,2,0))</f>
        <v>Eric Pacho</v>
      </c>
      <c r="J26" t="b">
        <f t="shared" si="0"/>
        <v>0</v>
      </c>
    </row>
    <row r="27" spans="2:10">
      <c r="B27" s="63">
        <v>24</v>
      </c>
      <c r="C27" s="63" t="str">
        <f>IF(J27=TRUE,"",VLOOKUP(B27,'Llistat de jugadors'!$AW$3:$AX$322,2,0))</f>
        <v>Marta Boada</v>
      </c>
      <c r="D27" s="63" t="str">
        <f>VLOOKUP(C27,'Llistat de jugadors'!$AQ$3:$AR$322,2,0)</f>
        <v>8 x 8</v>
      </c>
      <c r="E27" s="65">
        <f>IF(C27="","",VLOOKUP(C27,'Llistat de jugadors'!$G$3:$AI$322,29,0))</f>
        <v>65</v>
      </c>
      <c r="F27" s="63">
        <f>IF(C27="","",VLOOKUP(C27,'Llistat de jugadors'!$G$3:$AL$322,32,0))</f>
        <v>10</v>
      </c>
      <c r="G27" s="63">
        <f>IF(C27="","",VLOOKUP(C27,'Llistat de jugadors'!$G$3:$AH$322,28,0))</f>
        <v>130</v>
      </c>
      <c r="H27" s="63">
        <f>IF(C27="","",VLOOKUP(C27,'Llistat de jugadors'!$G$3:$AB$322,22,0))</f>
        <v>2</v>
      </c>
      <c r="I27" t="str">
        <f>IF(VLOOKUP(B27,'Llistat de jugadors'!$AW$3:$AX$322,2,0)="","",VLOOKUP(B27,'Llistat de jugadors'!$AW$3:$AX$322,2,0))</f>
        <v>Marta Boada</v>
      </c>
      <c r="J27" t="b">
        <f t="shared" si="0"/>
        <v>0</v>
      </c>
    </row>
    <row r="28" spans="2:10">
      <c r="B28" s="63">
        <v>25</v>
      </c>
      <c r="C28" s="63" t="str">
        <f>IF(J28=TRUE,"",VLOOKUP(B28,'Llistat de jugadors'!$AW$3:$AX$322,2,0))</f>
        <v>Vicens Díaz</v>
      </c>
      <c r="D28" s="63" t="str">
        <f>VLOOKUP(C28,'Llistat de jugadors'!$AQ$3:$AR$322,2,0)</f>
        <v>Peps</v>
      </c>
      <c r="E28" s="65">
        <f>IF(C28="","",VLOOKUP(C28,'Llistat de jugadors'!$G$3:$AI$322,29,0))</f>
        <v>64.5</v>
      </c>
      <c r="F28" s="63">
        <f>IF(C28="","",VLOOKUP(C28,'Llistat de jugadors'!$G$3:$AL$322,32,0))</f>
        <v>10</v>
      </c>
      <c r="G28" s="63">
        <f>IF(C28="","",VLOOKUP(C28,'Llistat de jugadors'!$G$3:$AH$322,28,0))</f>
        <v>129</v>
      </c>
      <c r="H28" s="63">
        <f>IF(C28="","",VLOOKUP(C28,'Llistat de jugadors'!$G$3:$AB$322,22,0))</f>
        <v>2</v>
      </c>
      <c r="I28" t="str">
        <f>IF(VLOOKUP(B28,'Llistat de jugadors'!$AW$3:$AX$322,2,0)="","",VLOOKUP(B28,'Llistat de jugadors'!$AW$3:$AX$322,2,0))</f>
        <v>Vicens Díaz</v>
      </c>
      <c r="J28" t="b">
        <f t="shared" si="0"/>
        <v>0</v>
      </c>
    </row>
    <row r="29" spans="2:10" ht="18">
      <c r="B29" s="209" t="s">
        <v>352</v>
      </c>
      <c r="C29" s="209"/>
      <c r="D29" s="209"/>
      <c r="E29" s="209"/>
      <c r="F29" s="209"/>
      <c r="G29" s="209"/>
      <c r="H29" s="209"/>
    </row>
    <row r="30" spans="2:10">
      <c r="B30" s="66" t="s">
        <v>342</v>
      </c>
      <c r="C30" s="66" t="s">
        <v>353</v>
      </c>
      <c r="D30" s="66" t="s">
        <v>343</v>
      </c>
      <c r="E30" s="67" t="s">
        <v>327</v>
      </c>
      <c r="F30" s="66" t="s">
        <v>349</v>
      </c>
      <c r="G30" s="66" t="s">
        <v>354</v>
      </c>
      <c r="H30" s="66" t="s">
        <v>316</v>
      </c>
    </row>
    <row r="31" spans="2:10">
      <c r="B31" s="63">
        <v>26</v>
      </c>
      <c r="C31" s="63" t="str">
        <f>IF(J31=TRUE,"",VLOOKUP(B31,'Llistat de jugadors'!$AW$3:$AX$322,2,0))</f>
        <v>Manu Hernandez</v>
      </c>
      <c r="D31" s="63" t="str">
        <f>VLOOKUP(C31,'Llistat de jugadors'!$AQ$3:$AR$322,2,0)</f>
        <v>Els de Sempre</v>
      </c>
      <c r="E31" s="65">
        <f>IF(C31="","",VLOOKUP(C31,'Llistat de jugadors'!$G$3:$AI$322,29,0))</f>
        <v>64.5</v>
      </c>
      <c r="F31" s="63">
        <f>IF(C31="","",VLOOKUP(C31,'Llistat de jugadors'!$G$3:$AL$322,32,0))</f>
        <v>10</v>
      </c>
      <c r="G31" s="63">
        <f>IF(C31="","",VLOOKUP(C31,'Llistat de jugadors'!$G$3:$AH$322,28,0))</f>
        <v>129</v>
      </c>
      <c r="H31" s="63">
        <f>IF(C31="","",VLOOKUP(C31,'Llistat de jugadors'!$G$3:$AB$322,22,0))</f>
        <v>2</v>
      </c>
      <c r="I31" t="str">
        <f>IF(VLOOKUP(B31,'Llistat de jugadors'!$AW$3:$AX$322,2,0)="","",VLOOKUP(B31,'Llistat de jugadors'!$AW$3:$AX$322,2,0))</f>
        <v>Manu Hernandez</v>
      </c>
      <c r="J31" t="b">
        <f t="shared" si="0"/>
        <v>0</v>
      </c>
    </row>
    <row r="32" spans="2:10">
      <c r="B32" s="63">
        <v>27</v>
      </c>
      <c r="C32" s="63" t="str">
        <f>IF(J32=TRUE,"",VLOOKUP(B32,'Llistat de jugadors'!$AW$3:$AX$322,2,0))</f>
        <v>Marc Nicolau</v>
      </c>
      <c r="D32" s="63" t="str">
        <f>VLOOKUP(C32,'Llistat de jugadors'!$AQ$3:$AR$322,2,0)</f>
        <v>Birra Amunt Bitlla Avall</v>
      </c>
      <c r="E32" s="65">
        <f>IF(C32="","",VLOOKUP(C32,'Llistat de jugadors'!$G$3:$AI$322,29,0))</f>
        <v>64.5</v>
      </c>
      <c r="F32" s="63">
        <f>IF(C32="","",VLOOKUP(C32,'Llistat de jugadors'!$G$3:$AL$322,32,0))</f>
        <v>9</v>
      </c>
      <c r="G32" s="63">
        <f>IF(C32="","",VLOOKUP(C32,'Llistat de jugadors'!$G$3:$AH$322,28,0))</f>
        <v>129</v>
      </c>
      <c r="H32" s="63">
        <f>IF(C32="","",VLOOKUP(C32,'Llistat de jugadors'!$G$3:$AB$322,22,0))</f>
        <v>2</v>
      </c>
      <c r="I32" t="str">
        <f>IF(VLOOKUP(B32,'Llistat de jugadors'!$AW$3:$AX$322,2,0)="","",VLOOKUP(B32,'Llistat de jugadors'!$AW$3:$AX$322,2,0))</f>
        <v>Marc Nicolau</v>
      </c>
      <c r="J32" t="b">
        <f t="shared" si="0"/>
        <v>0</v>
      </c>
    </row>
    <row r="33" spans="2:10">
      <c r="B33" s="63">
        <v>28</v>
      </c>
      <c r="C33" s="63" t="str">
        <f>IF(J33=TRUE,"",VLOOKUP(B33,'Llistat de jugadors'!$AW$3:$AX$322,2,0))</f>
        <v>David López</v>
      </c>
      <c r="D33" s="63" t="str">
        <f>VLOOKUP(C33,'Llistat de jugadors'!$AQ$3:$AR$322,2,0)</f>
        <v>Birra Amunt Bitlla Avall</v>
      </c>
      <c r="E33" s="65">
        <f>IF(C33="","",VLOOKUP(C33,'Llistat de jugadors'!$G$3:$AI$322,29,0))</f>
        <v>63.5</v>
      </c>
      <c r="F33" s="63">
        <f>IF(C33="","",VLOOKUP(C33,'Llistat de jugadors'!$G$3:$AL$322,32,0))</f>
        <v>10</v>
      </c>
      <c r="G33" s="63">
        <f>IF(C33="","",VLOOKUP(C33,'Llistat de jugadors'!$G$3:$AH$322,28,0))</f>
        <v>127</v>
      </c>
      <c r="H33" s="63">
        <f>IF(C33="","",VLOOKUP(C33,'Llistat de jugadors'!$G$3:$AB$322,22,0))</f>
        <v>2</v>
      </c>
      <c r="I33" t="str">
        <f>IF(VLOOKUP(B33,'Llistat de jugadors'!$AW$3:$AX$322,2,0)="","",VLOOKUP(B33,'Llistat de jugadors'!$AW$3:$AX$322,2,0))</f>
        <v>David López</v>
      </c>
      <c r="J33" t="b">
        <f t="shared" si="0"/>
        <v>0</v>
      </c>
    </row>
    <row r="34" spans="2:10">
      <c r="B34" s="63">
        <v>29</v>
      </c>
      <c r="C34" s="63" t="str">
        <f>IF(J34=TRUE,"",VLOOKUP(B34,'Llistat de jugadors'!$AW$3:$AX$322,2,0))</f>
        <v>Joan Martín</v>
      </c>
      <c r="D34" s="63" t="str">
        <f>VLOOKUP(C34,'Llistat de jugadors'!$AQ$3:$AR$322,2,0)</f>
        <v>Bit-Team</v>
      </c>
      <c r="E34" s="65">
        <f>IF(C34="","",VLOOKUP(C34,'Llistat de jugadors'!$G$3:$AI$322,29,0))</f>
        <v>63</v>
      </c>
      <c r="F34" s="63">
        <f>IF(C34="","",VLOOKUP(C34,'Llistat de jugadors'!$G$3:$AL$322,32,0))</f>
        <v>9</v>
      </c>
      <c r="G34" s="63">
        <f>IF(C34="","",VLOOKUP(C34,'Llistat de jugadors'!$G$3:$AH$322,28,0))</f>
        <v>126</v>
      </c>
      <c r="H34" s="63">
        <f>IF(C34="","",VLOOKUP(C34,'Llistat de jugadors'!$G$3:$AB$322,22,0))</f>
        <v>2</v>
      </c>
      <c r="I34" t="str">
        <f>IF(VLOOKUP(B34,'Llistat de jugadors'!$AW$3:$AX$322,2,0)="","",VLOOKUP(B34,'Llistat de jugadors'!$AW$3:$AX$322,2,0))</f>
        <v>Joan Martín</v>
      </c>
      <c r="J34" t="b">
        <f t="shared" si="0"/>
        <v>0</v>
      </c>
    </row>
    <row r="35" spans="2:10">
      <c r="B35" s="63">
        <v>30</v>
      </c>
      <c r="C35" s="63" t="str">
        <f>IF(J35=TRUE,"",VLOOKUP(B35,'Llistat de jugadors'!$AW$3:$AX$322,2,0))</f>
        <v>Rocio Muñoz</v>
      </c>
      <c r="D35" s="63" t="str">
        <f>VLOOKUP(C35,'Llistat de jugadors'!$AQ$3:$AR$322,2,0)</f>
        <v>Emmurallats</v>
      </c>
      <c r="E35" s="65">
        <f>IF(C35="","",VLOOKUP(C35,'Llistat de jugadors'!$G$3:$AI$322,29,0))</f>
        <v>62</v>
      </c>
      <c r="F35" s="63">
        <f>IF(C35="","",VLOOKUP(C35,'Llistat de jugadors'!$G$3:$AL$322,32,0))</f>
        <v>4</v>
      </c>
      <c r="G35" s="63">
        <f>IF(C35="","",VLOOKUP(C35,'Llistat de jugadors'!$G$3:$AH$322,28,0))</f>
        <v>62</v>
      </c>
      <c r="H35" s="63">
        <f>IF(C35="","",VLOOKUP(C35,'Llistat de jugadors'!$G$3:$AB$322,22,0))</f>
        <v>1</v>
      </c>
      <c r="I35" t="str">
        <f>IF(VLOOKUP(B35,'Llistat de jugadors'!$AW$3:$AX$322,2,0)="","",VLOOKUP(B35,'Llistat de jugadors'!$AW$3:$AX$322,2,0))</f>
        <v>Rocio Muñoz</v>
      </c>
      <c r="J35" t="b">
        <f t="shared" si="0"/>
        <v>0</v>
      </c>
    </row>
    <row r="36" spans="2:10">
      <c r="B36" s="63">
        <v>31</v>
      </c>
      <c r="C36" s="63" t="str">
        <f>IF(J36=TRUE,"",VLOOKUP(B36,'Llistat de jugadors'!$AW$3:$AX$322,2,0))</f>
        <v>Josep Mercader</v>
      </c>
      <c r="D36" s="63" t="str">
        <f>VLOOKUP(C36,'Llistat de jugadors'!$AQ$3:$AR$322,2,0)</f>
        <v>5 + 1@</v>
      </c>
      <c r="E36" s="65">
        <f>IF(C36="","",VLOOKUP(C36,'Llistat de jugadors'!$G$3:$AI$322,29,0))</f>
        <v>62</v>
      </c>
      <c r="F36" s="63">
        <f>IF(C36="","",VLOOKUP(C36,'Llistat de jugadors'!$G$3:$AL$322,32,0))</f>
        <v>8</v>
      </c>
      <c r="G36" s="63">
        <f>IF(C36="","",VLOOKUP(C36,'Llistat de jugadors'!$G$3:$AH$322,28,0))</f>
        <v>124</v>
      </c>
      <c r="H36" s="63">
        <f>IF(C36="","",VLOOKUP(C36,'Llistat de jugadors'!$G$3:$AB$322,22,0))</f>
        <v>2</v>
      </c>
      <c r="I36" t="str">
        <f>IF(VLOOKUP(B36,'Llistat de jugadors'!$AW$3:$AX$322,2,0)="","",VLOOKUP(B36,'Llistat de jugadors'!$AW$3:$AX$322,2,0))</f>
        <v>Josep Mercader</v>
      </c>
      <c r="J36" t="b">
        <f t="shared" si="0"/>
        <v>0</v>
      </c>
    </row>
    <row r="37" spans="2:10">
      <c r="B37" s="63">
        <v>32</v>
      </c>
      <c r="C37" s="63" t="str">
        <f>IF(J37=TRUE,"",VLOOKUP(B37,'Llistat de jugadors'!$AW$3:$AX$322,2,0))</f>
        <v>Josep Romaguera</v>
      </c>
      <c r="D37" s="63" t="str">
        <f>VLOOKUP(C37,'Llistat de jugadors'!$AQ$3:$AR$322,2,0)</f>
        <v>Esbuskeskerra</v>
      </c>
      <c r="E37" s="65">
        <f>IF(C37="","",VLOOKUP(C37,'Llistat de jugadors'!$G$3:$AI$322,29,0))</f>
        <v>61</v>
      </c>
      <c r="F37" s="63">
        <f>IF(C37="","",VLOOKUP(C37,'Llistat de jugadors'!$G$3:$AL$322,32,0))</f>
        <v>4</v>
      </c>
      <c r="G37" s="63">
        <f>IF(C37="","",VLOOKUP(C37,'Llistat de jugadors'!$G$3:$AH$322,28,0))</f>
        <v>61</v>
      </c>
      <c r="H37" s="63">
        <f>IF(C37="","",VLOOKUP(C37,'Llistat de jugadors'!$G$3:$AB$322,22,0))</f>
        <v>1</v>
      </c>
      <c r="I37" t="str">
        <f>IF(VLOOKUP(B37,'Llistat de jugadors'!$AW$3:$AX$322,2,0)="","",VLOOKUP(B37,'Llistat de jugadors'!$AW$3:$AX$322,2,0))</f>
        <v>Josep Romaguera</v>
      </c>
      <c r="J37" t="b">
        <f t="shared" si="0"/>
        <v>0</v>
      </c>
    </row>
    <row r="38" spans="2:10">
      <c r="B38" s="63">
        <v>33</v>
      </c>
      <c r="C38" s="63" t="str">
        <f>IF(J38=TRUE,"",VLOOKUP(B38,'Llistat de jugadors'!$AW$3:$AX$322,2,0))</f>
        <v>Ivan Sánchez</v>
      </c>
      <c r="D38" s="63" t="str">
        <f>VLOOKUP(C38,'Llistat de jugadors'!$AQ$3:$AR$322,2,0)</f>
        <v>Moreno Team</v>
      </c>
      <c r="E38" s="65">
        <f>IF(C38="","",VLOOKUP(C38,'Llistat de jugadors'!$G$3:$AI$322,29,0))</f>
        <v>61</v>
      </c>
      <c r="F38" s="63">
        <f>IF(C38="","",VLOOKUP(C38,'Llistat de jugadors'!$G$3:$AL$322,32,0))</f>
        <v>8</v>
      </c>
      <c r="G38" s="63">
        <f>IF(C38="","",VLOOKUP(C38,'Llistat de jugadors'!$G$3:$AH$322,28,0))</f>
        <v>122</v>
      </c>
      <c r="H38" s="63">
        <f>IF(C38="","",VLOOKUP(C38,'Llistat de jugadors'!$G$3:$AB$322,22,0))</f>
        <v>2</v>
      </c>
      <c r="I38" t="str">
        <f>IF(VLOOKUP(B38,'Llistat de jugadors'!$AW$3:$AX$322,2,0)="","",VLOOKUP(B38,'Llistat de jugadors'!$AW$3:$AX$322,2,0))</f>
        <v>Ivan Sánchez</v>
      </c>
      <c r="J38" t="b">
        <f t="shared" ref="J38:J71" si="1">ISERROR(I38)</f>
        <v>0</v>
      </c>
    </row>
    <row r="39" spans="2:10">
      <c r="B39" s="63">
        <v>34</v>
      </c>
      <c r="C39" s="63" t="str">
        <f>IF(J39=TRUE,"",VLOOKUP(B39,'Llistat de jugadors'!$AW$3:$AX$322,2,0))</f>
        <v>Adrià Ruiz</v>
      </c>
      <c r="D39" s="63" t="str">
        <f>VLOOKUP(C39,'Llistat de jugadors'!$AQ$3:$AR$322,2,0)</f>
        <v>Bit-Team</v>
      </c>
      <c r="E39" s="65">
        <f>IF(C39="","",VLOOKUP(C39,'Llistat de jugadors'!$G$3:$AI$322,29,0))</f>
        <v>61</v>
      </c>
      <c r="F39" s="63">
        <f>IF(C39="","",VLOOKUP(C39,'Llistat de jugadors'!$G$3:$AL$322,32,0))</f>
        <v>7</v>
      </c>
      <c r="G39" s="63">
        <f>IF(C39="","",VLOOKUP(C39,'Llistat de jugadors'!$G$3:$AH$322,28,0))</f>
        <v>122</v>
      </c>
      <c r="H39" s="63">
        <f>IF(C39="","",VLOOKUP(C39,'Llistat de jugadors'!$G$3:$AB$322,22,0))</f>
        <v>2</v>
      </c>
      <c r="I39" t="str">
        <f>IF(VLOOKUP(B39,'Llistat de jugadors'!$AW$3:$AX$322,2,0)="","",VLOOKUP(B39,'Llistat de jugadors'!$AW$3:$AX$322,2,0))</f>
        <v>Adrià Ruiz</v>
      </c>
      <c r="J39" t="b">
        <f t="shared" si="1"/>
        <v>0</v>
      </c>
    </row>
    <row r="40" spans="2:10">
      <c r="B40" s="63">
        <v>35</v>
      </c>
      <c r="C40" s="63" t="str">
        <f>IF(J40=TRUE,"",VLOOKUP(B40,'Llistat de jugadors'!$AW$3:$AX$322,2,0))</f>
        <v>Nerea Navarrete</v>
      </c>
      <c r="D40" s="63" t="str">
        <f>VLOOKUP(C40,'Llistat de jugadors'!$AQ$3:$AR$322,2,0)</f>
        <v>Team #</v>
      </c>
      <c r="E40" s="65">
        <f>IF(C40="","",VLOOKUP(C40,'Llistat de jugadors'!$G$3:$AI$322,29,0))</f>
        <v>60.5</v>
      </c>
      <c r="F40" s="63">
        <f>IF(C40="","",VLOOKUP(C40,'Llistat de jugadors'!$G$3:$AL$322,32,0))</f>
        <v>8</v>
      </c>
      <c r="G40" s="63">
        <f>IF(C40="","",VLOOKUP(C40,'Llistat de jugadors'!$G$3:$AH$322,28,0))</f>
        <v>121</v>
      </c>
      <c r="H40" s="63">
        <f>IF(C40="","",VLOOKUP(C40,'Llistat de jugadors'!$G$3:$AB$322,22,0))</f>
        <v>2</v>
      </c>
      <c r="I40" t="str">
        <f>IF(VLOOKUP(B40,'Llistat de jugadors'!$AW$3:$AX$322,2,0)="","",VLOOKUP(B40,'Llistat de jugadors'!$AW$3:$AX$322,2,0))</f>
        <v>Nerea Navarrete</v>
      </c>
      <c r="J40" t="b">
        <f t="shared" si="1"/>
        <v>0</v>
      </c>
    </row>
    <row r="41" spans="2:10">
      <c r="B41" s="63">
        <v>36</v>
      </c>
      <c r="C41" s="63" t="str">
        <f>IF(J41=TRUE,"",VLOOKUP(B41,'Llistat de jugadors'!$AW$3:$AX$322,2,0))</f>
        <v>Francisco Romera</v>
      </c>
      <c r="D41" s="63" t="str">
        <f>VLOOKUP(C41,'Llistat de jugadors'!$AQ$3:$AR$322,2,0)</f>
        <v>Els Pedrolos Bitlleros</v>
      </c>
      <c r="E41" s="65">
        <f>IF(C41="","",VLOOKUP(C41,'Llistat de jugadors'!$G$3:$AI$322,29,0))</f>
        <v>60</v>
      </c>
      <c r="F41" s="63">
        <f>IF(C41="","",VLOOKUP(C41,'Llistat de jugadors'!$G$3:$AL$322,32,0))</f>
        <v>9</v>
      </c>
      <c r="G41" s="63">
        <f>IF(C41="","",VLOOKUP(C41,'Llistat de jugadors'!$G$3:$AH$322,28,0))</f>
        <v>120</v>
      </c>
      <c r="H41" s="63">
        <f>IF(C41="","",VLOOKUP(C41,'Llistat de jugadors'!$G$3:$AB$322,22,0))</f>
        <v>2</v>
      </c>
      <c r="I41" t="str">
        <f>IF(VLOOKUP(B41,'Llistat de jugadors'!$AW$3:$AX$322,2,0)="","",VLOOKUP(B41,'Llistat de jugadors'!$AW$3:$AX$322,2,0))</f>
        <v>Francisco Romera</v>
      </c>
      <c r="J41" t="b">
        <f t="shared" si="1"/>
        <v>0</v>
      </c>
    </row>
    <row r="42" spans="2:10">
      <c r="B42" s="63">
        <v>37</v>
      </c>
      <c r="C42" s="63" t="str">
        <f>IF(J42=TRUE,"",VLOOKUP(B42,'Llistat de jugadors'!$AW$3:$AX$322,2,0))</f>
        <v>Montse Chamizo</v>
      </c>
      <c r="D42" s="63" t="str">
        <f>VLOOKUP(C42,'Llistat de jugadors'!$AQ$3:$AR$322,2,0)</f>
        <v>Bitllaires d'Estiu</v>
      </c>
      <c r="E42" s="65">
        <f>IF(C42="","",VLOOKUP(C42,'Llistat de jugadors'!$G$3:$AI$322,29,0))</f>
        <v>59.5</v>
      </c>
      <c r="F42" s="63">
        <f>IF(C42="","",VLOOKUP(C42,'Llistat de jugadors'!$G$3:$AL$322,32,0))</f>
        <v>7</v>
      </c>
      <c r="G42" s="63">
        <f>IF(C42="","",VLOOKUP(C42,'Llistat de jugadors'!$G$3:$AH$322,28,0))</f>
        <v>119</v>
      </c>
      <c r="H42" s="63">
        <f>IF(C42="","",VLOOKUP(C42,'Llistat de jugadors'!$G$3:$AB$322,22,0))</f>
        <v>2</v>
      </c>
      <c r="I42" t="str">
        <f>IF(VLOOKUP(B42,'Llistat de jugadors'!$AW$3:$AX$322,2,0)="","",VLOOKUP(B42,'Llistat de jugadors'!$AW$3:$AX$322,2,0))</f>
        <v>Montse Chamizo</v>
      </c>
      <c r="J42" t="b">
        <f t="shared" si="1"/>
        <v>0</v>
      </c>
    </row>
    <row r="43" spans="2:10">
      <c r="B43" s="63">
        <v>38</v>
      </c>
      <c r="C43" s="63" t="str">
        <f>IF(J43=TRUE,"",VLOOKUP(B43,'Llistat de jugadors'!$AW$3:$AX$322,2,0))</f>
        <v>Jordi Martí</v>
      </c>
      <c r="D43" s="63" t="str">
        <f>VLOOKUP(C43,'Llistat de jugadors'!$AQ$3:$AR$322,2,0)</f>
        <v>Els Roscos</v>
      </c>
      <c r="E43" s="65">
        <f>IF(C43="","",VLOOKUP(C43,'Llistat de jugadors'!$G$3:$AI$322,29,0))</f>
        <v>59</v>
      </c>
      <c r="F43" s="63">
        <f>IF(C43="","",VLOOKUP(C43,'Llistat de jugadors'!$G$3:$AL$322,32,0))</f>
        <v>9</v>
      </c>
      <c r="G43" s="63">
        <f>IF(C43="","",VLOOKUP(C43,'Llistat de jugadors'!$G$3:$AH$322,28,0))</f>
        <v>118</v>
      </c>
      <c r="H43" s="63">
        <f>IF(C43="","",VLOOKUP(C43,'Llistat de jugadors'!$G$3:$AB$322,22,0))</f>
        <v>2</v>
      </c>
      <c r="I43" t="str">
        <f>IF(VLOOKUP(B43,'Llistat de jugadors'!$AW$3:$AX$322,2,0)="","",VLOOKUP(B43,'Llistat de jugadors'!$AW$3:$AX$322,2,0))</f>
        <v>Jordi Martí</v>
      </c>
      <c r="J43" t="b">
        <f t="shared" si="1"/>
        <v>0</v>
      </c>
    </row>
    <row r="44" spans="2:10">
      <c r="B44" s="63">
        <v>39</v>
      </c>
      <c r="C44" s="63" t="str">
        <f>IF(J44=TRUE,"",VLOOKUP(B44,'Llistat de jugadors'!$AW$3:$AX$322,2,0))</f>
        <v>Jordi Tresserras</v>
      </c>
      <c r="D44" s="63" t="str">
        <f>VLOOKUP(C44,'Llistat de jugadors'!$AQ$3:$AR$322,2,0)</f>
        <v>Veteranos Basquet Tordera CBTV</v>
      </c>
      <c r="E44" s="65">
        <f>IF(C44="","",VLOOKUP(C44,'Llistat de jugadors'!$G$3:$AI$322,29,0))</f>
        <v>58</v>
      </c>
      <c r="F44" s="63">
        <f>IF(C44="","",VLOOKUP(C44,'Llistat de jugadors'!$G$3:$AL$322,32,0))</f>
        <v>5</v>
      </c>
      <c r="G44" s="63">
        <f>IF(C44="","",VLOOKUP(C44,'Llistat de jugadors'!$G$3:$AH$322,28,0))</f>
        <v>58</v>
      </c>
      <c r="H44" s="63">
        <f>IF(C44="","",VLOOKUP(C44,'Llistat de jugadors'!$G$3:$AB$322,22,0))</f>
        <v>1</v>
      </c>
      <c r="I44" t="str">
        <f>IF(VLOOKUP(B44,'Llistat de jugadors'!$AW$3:$AX$322,2,0)="","",VLOOKUP(B44,'Llistat de jugadors'!$AW$3:$AX$322,2,0))</f>
        <v>Jordi Tresserras</v>
      </c>
      <c r="J44" t="b">
        <f t="shared" si="1"/>
        <v>0</v>
      </c>
    </row>
    <row r="45" spans="2:10">
      <c r="B45" s="63">
        <v>40</v>
      </c>
      <c r="C45" s="63" t="str">
        <f>IF(J45=TRUE,"",VLOOKUP(B45,'Llistat de jugadors'!$AW$3:$AX$322,2,0))</f>
        <v>Miquel Blazquez</v>
      </c>
      <c r="D45" s="63" t="str">
        <f>VLOOKUP(C45,'Llistat de jugadors'!$AQ$3:$AR$322,2,0)</f>
        <v>Marfallones Estrallufades</v>
      </c>
      <c r="E45" s="65">
        <f>IF(C45="","",VLOOKUP(C45,'Llistat de jugadors'!$G$3:$AI$322,29,0))</f>
        <v>58</v>
      </c>
      <c r="F45" s="63">
        <f>IF(C45="","",VLOOKUP(C45,'Llistat de jugadors'!$G$3:$AL$322,32,0))</f>
        <v>3</v>
      </c>
      <c r="G45" s="63">
        <f>IF(C45="","",VLOOKUP(C45,'Llistat de jugadors'!$G$3:$AH$322,28,0))</f>
        <v>58</v>
      </c>
      <c r="H45" s="63">
        <f>IF(C45="","",VLOOKUP(C45,'Llistat de jugadors'!$G$3:$AB$322,22,0))</f>
        <v>1</v>
      </c>
      <c r="I45" t="str">
        <f>IF(VLOOKUP(B45,'Llistat de jugadors'!$AW$3:$AX$322,2,0)="","",VLOOKUP(B45,'Llistat de jugadors'!$AW$3:$AX$322,2,0))</f>
        <v>Miquel Blazquez</v>
      </c>
      <c r="J45" t="b">
        <f t="shared" si="1"/>
        <v>0</v>
      </c>
    </row>
    <row r="46" spans="2:10">
      <c r="B46" s="63">
        <v>41</v>
      </c>
      <c r="C46" s="63" t="str">
        <f>IF(J46=TRUE,"",VLOOKUP(B46,'Llistat de jugadors'!$AW$3:$AX$322,2,0))</f>
        <v>Rafa Ruiz (TMBB)</v>
      </c>
      <c r="D46" s="63" t="str">
        <f>VLOOKUP(C46,'Llistat de jugadors'!$AQ$3:$AR$322,2,0)</f>
        <v>The Maidens Break Bitlles</v>
      </c>
      <c r="E46" s="65">
        <f>IF(C46="","",VLOOKUP(C46,'Llistat de jugadors'!$G$3:$AI$322,29,0))</f>
        <v>57.5</v>
      </c>
      <c r="F46" s="63">
        <f>IF(C46="","",VLOOKUP(C46,'Llistat de jugadors'!$G$3:$AL$322,32,0))</f>
        <v>8</v>
      </c>
      <c r="G46" s="63">
        <f>IF(C46="","",VLOOKUP(C46,'Llistat de jugadors'!$G$3:$AH$322,28,0))</f>
        <v>115</v>
      </c>
      <c r="H46" s="63">
        <f>IF(C46="","",VLOOKUP(C46,'Llistat de jugadors'!$G$3:$AB$322,22,0))</f>
        <v>2</v>
      </c>
      <c r="I46" t="str">
        <f>IF(VLOOKUP(B46,'Llistat de jugadors'!$AW$3:$AX$322,2,0)="","",VLOOKUP(B46,'Llistat de jugadors'!$AW$3:$AX$322,2,0))</f>
        <v>Rafa Ruiz (TMBB)</v>
      </c>
      <c r="J46" t="b">
        <f t="shared" si="1"/>
        <v>0</v>
      </c>
    </row>
    <row r="47" spans="2:10">
      <c r="B47" s="63">
        <v>42</v>
      </c>
      <c r="C47" s="63" t="str">
        <f>IF(J47=TRUE,"",VLOOKUP(B47,'Llistat de jugadors'!$AW$3:$AX$322,2,0))</f>
        <v>Silvia Català</v>
      </c>
      <c r="D47" s="63" t="str">
        <f>VLOOKUP(C47,'Llistat de jugadors'!$AQ$3:$AR$322,2,0)</f>
        <v>Bitllaires d'Estiu</v>
      </c>
      <c r="E47" s="65">
        <f>IF(C47="","",VLOOKUP(C47,'Llistat de jugadors'!$G$3:$AI$322,29,0))</f>
        <v>57.5</v>
      </c>
      <c r="F47" s="63">
        <f>IF(C47="","",VLOOKUP(C47,'Llistat de jugadors'!$G$3:$AL$322,32,0))</f>
        <v>8</v>
      </c>
      <c r="G47" s="63">
        <f>IF(C47="","",VLOOKUP(C47,'Llistat de jugadors'!$G$3:$AH$322,28,0))</f>
        <v>115</v>
      </c>
      <c r="H47" s="63">
        <f>IF(C47="","",VLOOKUP(C47,'Llistat de jugadors'!$G$3:$AB$322,22,0))</f>
        <v>2</v>
      </c>
      <c r="I47" t="str">
        <f>IF(VLOOKUP(B47,'Llistat de jugadors'!$AW$3:$AX$322,2,0)="","",VLOOKUP(B47,'Llistat de jugadors'!$AW$3:$AX$322,2,0))</f>
        <v>Silvia Català</v>
      </c>
      <c r="J47" t="b">
        <f t="shared" si="1"/>
        <v>0</v>
      </c>
    </row>
    <row r="48" spans="2:10">
      <c r="B48" s="63">
        <v>43</v>
      </c>
      <c r="C48" s="63" t="str">
        <f>IF(J48=TRUE,"",VLOOKUP(B48,'Llistat de jugadors'!$AW$3:$AX$322,2,0))</f>
        <v>Joan Ruiz</v>
      </c>
      <c r="D48" s="63" t="str">
        <f>VLOOKUP(C48,'Llistat de jugadors'!$AQ$3:$AR$322,2,0)</f>
        <v>Peps</v>
      </c>
      <c r="E48" s="65">
        <f>IF(C48="","",VLOOKUP(C48,'Llistat de jugadors'!$G$3:$AI$322,29,0))</f>
        <v>57.5</v>
      </c>
      <c r="F48" s="63">
        <f>IF(C48="","",VLOOKUP(C48,'Llistat de jugadors'!$G$3:$AL$322,32,0))</f>
        <v>7</v>
      </c>
      <c r="G48" s="63">
        <f>IF(C48="","",VLOOKUP(C48,'Llistat de jugadors'!$G$3:$AH$322,28,0))</f>
        <v>115</v>
      </c>
      <c r="H48" s="63">
        <f>IF(C48="","",VLOOKUP(C48,'Llistat de jugadors'!$G$3:$AB$322,22,0))</f>
        <v>2</v>
      </c>
      <c r="I48" t="str">
        <f>IF(VLOOKUP(B48,'Llistat de jugadors'!$AW$3:$AX$322,2,0)="","",VLOOKUP(B48,'Llistat de jugadors'!$AW$3:$AX$322,2,0))</f>
        <v>Joan Ruiz</v>
      </c>
      <c r="J48" t="b">
        <f t="shared" si="1"/>
        <v>0</v>
      </c>
    </row>
    <row r="49" spans="2:10">
      <c r="B49" s="63">
        <v>44</v>
      </c>
      <c r="C49" s="63" t="str">
        <f>IF(J49=TRUE,"",VLOOKUP(B49,'Llistat de jugadors'!$AW$3:$AX$322,2,0))</f>
        <v>Salvador Manresa</v>
      </c>
      <c r="D49" s="63" t="str">
        <f>VLOOKUP(C49,'Llistat de jugadors'!$AQ$3:$AR$322,2,0)</f>
        <v>Veteranos Basquet Tordera CBTV</v>
      </c>
      <c r="E49" s="65">
        <f>IF(C49="","",VLOOKUP(C49,'Llistat de jugadors'!$G$3:$AI$322,29,0))</f>
        <v>57</v>
      </c>
      <c r="F49" s="63">
        <f>IF(C49="","",VLOOKUP(C49,'Llistat de jugadors'!$G$3:$AL$322,32,0))</f>
        <v>4</v>
      </c>
      <c r="G49" s="63">
        <f>IF(C49="","",VLOOKUP(C49,'Llistat de jugadors'!$G$3:$AH$322,28,0))</f>
        <v>57</v>
      </c>
      <c r="H49" s="63">
        <f>IF(C49="","",VLOOKUP(C49,'Llistat de jugadors'!$G$3:$AB$322,22,0))</f>
        <v>1</v>
      </c>
      <c r="I49" t="str">
        <f>IF(VLOOKUP(B49,'Llistat de jugadors'!$AW$3:$AX$322,2,0)="","",VLOOKUP(B49,'Llistat de jugadors'!$AW$3:$AX$322,2,0))</f>
        <v>Salvador Manresa</v>
      </c>
      <c r="J49" t="b">
        <f t="shared" si="1"/>
        <v>0</v>
      </c>
    </row>
    <row r="50" spans="2:10">
      <c r="B50" s="63">
        <v>45</v>
      </c>
      <c r="C50" s="63" t="str">
        <f>IF(J50=TRUE,"",VLOOKUP(B50,'Llistat de jugadors'!$AW$3:$AX$322,2,0))</f>
        <v>Abril Fernández</v>
      </c>
      <c r="D50" s="63" t="str">
        <f>VLOOKUP(C50,'Llistat de jugadors'!$AQ$3:$AR$322,2,0)</f>
        <v>Team #</v>
      </c>
      <c r="E50" s="65">
        <f>IF(C50="","",VLOOKUP(C50,'Llistat de jugadors'!$G$3:$AI$322,29,0))</f>
        <v>56.5</v>
      </c>
      <c r="F50" s="63">
        <f>IF(C50="","",VLOOKUP(C50,'Llistat de jugadors'!$G$3:$AL$322,32,0))</f>
        <v>8</v>
      </c>
      <c r="G50" s="63">
        <f>IF(C50="","",VLOOKUP(C50,'Llistat de jugadors'!$G$3:$AH$322,28,0))</f>
        <v>113</v>
      </c>
      <c r="H50" s="63">
        <f>IF(C50="","",VLOOKUP(C50,'Llistat de jugadors'!$G$3:$AB$322,22,0))</f>
        <v>2</v>
      </c>
      <c r="I50" t="str">
        <f>IF(VLOOKUP(B50,'Llistat de jugadors'!$AW$3:$AX$322,2,0)="","",VLOOKUP(B50,'Llistat de jugadors'!$AW$3:$AX$322,2,0))</f>
        <v>Abril Fernández</v>
      </c>
      <c r="J50" t="b">
        <f t="shared" si="1"/>
        <v>0</v>
      </c>
    </row>
    <row r="51" spans="2:10">
      <c r="B51" s="63">
        <v>46</v>
      </c>
      <c r="C51" s="63" t="str">
        <f>IF(J51=TRUE,"",VLOOKUP(B51,'Llistat de jugadors'!$AW$3:$AX$322,2,0))</f>
        <v>Albert Nicolau</v>
      </c>
      <c r="D51" s="63" t="str">
        <f>VLOOKUP(C51,'Llistat de jugadors'!$AQ$3:$AR$322,2,0)</f>
        <v>Birra Amunt Bitlla Avall</v>
      </c>
      <c r="E51" s="65">
        <f>IF(C51="","",VLOOKUP(C51,'Llistat de jugadors'!$G$3:$AI$322,29,0))</f>
        <v>56.5</v>
      </c>
      <c r="F51" s="63">
        <f>IF(C51="","",VLOOKUP(C51,'Llistat de jugadors'!$G$3:$AL$322,32,0))</f>
        <v>6</v>
      </c>
      <c r="G51" s="63">
        <f>IF(C51="","",VLOOKUP(C51,'Llistat de jugadors'!$G$3:$AH$322,28,0))</f>
        <v>113</v>
      </c>
      <c r="H51" s="63">
        <f>IF(C51="","",VLOOKUP(C51,'Llistat de jugadors'!$G$3:$AB$322,22,0))</f>
        <v>2</v>
      </c>
      <c r="I51" t="str">
        <f>IF(VLOOKUP(B51,'Llistat de jugadors'!$AW$3:$AX$322,2,0)="","",VLOOKUP(B51,'Llistat de jugadors'!$AW$3:$AX$322,2,0))</f>
        <v>Albert Nicolau</v>
      </c>
      <c r="J51" t="b">
        <f t="shared" si="1"/>
        <v>0</v>
      </c>
    </row>
    <row r="52" spans="2:10">
      <c r="B52" s="63">
        <v>47</v>
      </c>
      <c r="C52" s="63" t="str">
        <f>IF(J52=TRUE,"",VLOOKUP(B52,'Llistat de jugadors'!$AW$3:$AX$322,2,0))</f>
        <v>Josep Mª Romaguera</v>
      </c>
      <c r="D52" s="63" t="str">
        <f>VLOOKUP(C52,'Llistat de jugadors'!$AQ$3:$AR$322,2,0)</f>
        <v>4 x 4</v>
      </c>
      <c r="E52" s="65">
        <f>IF(C52="","",VLOOKUP(C52,'Llistat de jugadors'!$G$3:$AI$322,29,0))</f>
        <v>56</v>
      </c>
      <c r="F52" s="63">
        <f>IF(C52="","",VLOOKUP(C52,'Llistat de jugadors'!$G$3:$AL$322,32,0))</f>
        <v>4</v>
      </c>
      <c r="G52" s="63">
        <f>IF(C52="","",VLOOKUP(C52,'Llistat de jugadors'!$G$3:$AH$322,28,0))</f>
        <v>56</v>
      </c>
      <c r="H52" s="63">
        <f>IF(C52="","",VLOOKUP(C52,'Llistat de jugadors'!$G$3:$AB$322,22,0))</f>
        <v>1</v>
      </c>
      <c r="I52" t="str">
        <f>IF(VLOOKUP(B52,'Llistat de jugadors'!$AW$3:$AX$322,2,0)="","",VLOOKUP(B52,'Llistat de jugadors'!$AW$3:$AX$322,2,0))</f>
        <v>Josep Mª Romaguera</v>
      </c>
      <c r="J52" t="b">
        <f t="shared" si="1"/>
        <v>0</v>
      </c>
    </row>
    <row r="53" spans="2:10">
      <c r="B53" s="63">
        <v>48</v>
      </c>
      <c r="C53" s="63" t="str">
        <f>IF(J53=TRUE,"",VLOOKUP(B53,'Llistat de jugadors'!$AW$3:$AX$322,2,0))</f>
        <v>Amadeu Sanchez</v>
      </c>
      <c r="D53" s="63" t="str">
        <f>VLOOKUP(C53,'Llistat de jugadors'!$AQ$3:$AR$322,2,0)</f>
        <v>Esbuskeskerra</v>
      </c>
      <c r="E53" s="65">
        <f>IF(C53="","",VLOOKUP(C53,'Llistat de jugadors'!$G$3:$AI$322,29,0))</f>
        <v>56</v>
      </c>
      <c r="F53" s="63">
        <f>IF(C53="","",VLOOKUP(C53,'Llistat de jugadors'!$G$3:$AL$322,32,0))</f>
        <v>4</v>
      </c>
      <c r="G53" s="63">
        <f>IF(C53="","",VLOOKUP(C53,'Llistat de jugadors'!$G$3:$AH$322,28,0))</f>
        <v>56</v>
      </c>
      <c r="H53" s="63">
        <f>IF(C53="","",VLOOKUP(C53,'Llistat de jugadors'!$G$3:$AB$322,22,0))</f>
        <v>1</v>
      </c>
      <c r="I53" t="str">
        <f>IF(VLOOKUP(B53,'Llistat de jugadors'!$AW$3:$AX$322,2,0)="","",VLOOKUP(B53,'Llistat de jugadors'!$AW$3:$AX$322,2,0))</f>
        <v>Amadeu Sanchez</v>
      </c>
      <c r="J53" t="b">
        <f t="shared" si="1"/>
        <v>0</v>
      </c>
    </row>
    <row r="54" spans="2:10">
      <c r="B54" s="63">
        <v>49</v>
      </c>
      <c r="C54" s="63" t="str">
        <f>IF(J54=TRUE,"",VLOOKUP(B54,'Llistat de jugadors'!$AW$3:$AX$322,2,0))</f>
        <v>Carlos Galobardes</v>
      </c>
      <c r="D54" s="63" t="str">
        <f>VLOOKUP(C54,'Llistat de jugadors'!$AQ$3:$AR$322,2,0)</f>
        <v>4 x 4</v>
      </c>
      <c r="E54" s="65">
        <f>IF(C54="","",VLOOKUP(C54,'Llistat de jugadors'!$G$3:$AI$322,29,0))</f>
        <v>56</v>
      </c>
      <c r="F54" s="63">
        <f>IF(C54="","",VLOOKUP(C54,'Llistat de jugadors'!$G$3:$AL$322,32,0))</f>
        <v>7</v>
      </c>
      <c r="G54" s="63">
        <f>IF(C54="","",VLOOKUP(C54,'Llistat de jugadors'!$G$3:$AH$322,28,0))</f>
        <v>112</v>
      </c>
      <c r="H54" s="63">
        <f>IF(C54="","",VLOOKUP(C54,'Llistat de jugadors'!$G$3:$AB$322,22,0))</f>
        <v>2</v>
      </c>
      <c r="I54" t="str">
        <f>IF(VLOOKUP(B54,'Llistat de jugadors'!$AW$3:$AX$322,2,0)="","",VLOOKUP(B54,'Llistat de jugadors'!$AW$3:$AX$322,2,0))</f>
        <v>Carlos Galobardes</v>
      </c>
      <c r="J54" t="b">
        <f t="shared" si="1"/>
        <v>0</v>
      </c>
    </row>
    <row r="55" spans="2:10">
      <c r="B55" s="63">
        <v>50</v>
      </c>
      <c r="C55" s="63" t="str">
        <f>IF(J55=TRUE,"",VLOOKUP(B55,'Llistat de jugadors'!$AW$3:$AX$322,2,0))</f>
        <v>Juan Manuel Esteban</v>
      </c>
      <c r="D55" s="63" t="str">
        <f>VLOOKUP(C55,'Llistat de jugadors'!$AQ$3:$AR$322,2,0)</f>
        <v>Marfallones Estrallufades</v>
      </c>
      <c r="E55" s="65">
        <f>IF(C55="","",VLOOKUP(C55,'Llistat de jugadors'!$G$3:$AI$322,29,0))</f>
        <v>55.5</v>
      </c>
      <c r="F55" s="63">
        <f>IF(C55="","",VLOOKUP(C55,'Llistat de jugadors'!$G$3:$AL$322,32,0))</f>
        <v>8</v>
      </c>
      <c r="G55" s="63">
        <f>IF(C55="","",VLOOKUP(C55,'Llistat de jugadors'!$G$3:$AH$322,28,0))</f>
        <v>111</v>
      </c>
      <c r="H55" s="63">
        <f>IF(C55="","",VLOOKUP(C55,'Llistat de jugadors'!$G$3:$AB$322,22,0))</f>
        <v>1</v>
      </c>
      <c r="I55" t="str">
        <f>IF(VLOOKUP(B55,'Llistat de jugadors'!$AW$3:$AX$322,2,0)="","",VLOOKUP(B55,'Llistat de jugadors'!$AW$3:$AX$322,2,0))</f>
        <v>Juan Manuel Esteban</v>
      </c>
      <c r="J55" t="b">
        <f t="shared" si="1"/>
        <v>0</v>
      </c>
    </row>
    <row r="56" spans="2:10" ht="18">
      <c r="B56" s="209" t="s">
        <v>352</v>
      </c>
      <c r="C56" s="209"/>
      <c r="D56" s="209"/>
      <c r="E56" s="209"/>
      <c r="F56" s="209"/>
      <c r="G56" s="209"/>
      <c r="H56" s="209"/>
    </row>
    <row r="57" spans="2:10">
      <c r="B57" s="66" t="s">
        <v>342</v>
      </c>
      <c r="C57" s="66" t="s">
        <v>353</v>
      </c>
      <c r="D57" s="66" t="s">
        <v>343</v>
      </c>
      <c r="E57" s="67" t="s">
        <v>327</v>
      </c>
      <c r="F57" s="66" t="s">
        <v>349</v>
      </c>
      <c r="G57" s="66" t="s">
        <v>354</v>
      </c>
      <c r="H57" s="66" t="s">
        <v>316</v>
      </c>
    </row>
    <row r="58" spans="2:10">
      <c r="B58" s="63">
        <v>51</v>
      </c>
      <c r="C58" s="63" t="str">
        <f>IF(J58=TRUE,"",VLOOKUP(B58,'Llistat de jugadors'!$AW$3:$AX$322,2,0))</f>
        <v>Marina Serra (8x8)</v>
      </c>
      <c r="D58" s="63" t="str">
        <f>VLOOKUP(C58,'Llistat de jugadors'!$AQ$3:$AR$322,2,0)</f>
        <v>8 x 8</v>
      </c>
      <c r="E58" s="65">
        <f>IF(C58="","",VLOOKUP(C58,'Llistat de jugadors'!$G$3:$AI$322,29,0))</f>
        <v>55.5</v>
      </c>
      <c r="F58" s="63">
        <f>IF(C58="","",VLOOKUP(C58,'Llistat de jugadors'!$G$3:$AL$322,32,0))</f>
        <v>7</v>
      </c>
      <c r="G58" s="63">
        <f>IF(C58="","",VLOOKUP(C58,'Llistat de jugadors'!$G$3:$AH$322,28,0))</f>
        <v>111</v>
      </c>
      <c r="H58" s="63">
        <f>IF(C58="","",VLOOKUP(C58,'Llistat de jugadors'!$G$3:$AB$322,22,0))</f>
        <v>2</v>
      </c>
      <c r="I58" t="str">
        <f>IF(VLOOKUP(B58,'Llistat de jugadors'!$AW$3:$AX$322,2,0)="","",VLOOKUP(B58,'Llistat de jugadors'!$AW$3:$AX$322,2,0))</f>
        <v>Marina Serra (8x8)</v>
      </c>
      <c r="J58" t="b">
        <f t="shared" si="1"/>
        <v>0</v>
      </c>
    </row>
    <row r="59" spans="2:10">
      <c r="B59" s="63">
        <v>52</v>
      </c>
      <c r="C59" s="63" t="str">
        <f>IF(J59=TRUE,"",VLOOKUP(B59,'Llistat de jugadors'!$AW$3:$AX$322,2,0))</f>
        <v>Eloi Mercader</v>
      </c>
      <c r="D59" s="63" t="str">
        <f>VLOOKUP(C59,'Llistat de jugadors'!$AQ$3:$AR$322,2,0)</f>
        <v>Juego de Conos</v>
      </c>
      <c r="E59" s="65">
        <f>IF(C59="","",VLOOKUP(C59,'Llistat de jugadors'!$G$3:$AI$322,29,0))</f>
        <v>55</v>
      </c>
      <c r="F59" s="63">
        <f>IF(C59="","",VLOOKUP(C59,'Llistat de jugadors'!$G$3:$AL$322,32,0))</f>
        <v>3</v>
      </c>
      <c r="G59" s="63">
        <f>IF(C59="","",VLOOKUP(C59,'Llistat de jugadors'!$G$3:$AH$322,28,0))</f>
        <v>55</v>
      </c>
      <c r="H59" s="63">
        <f>IF(C59="","",VLOOKUP(C59,'Llistat de jugadors'!$G$3:$AB$322,22,0))</f>
        <v>1</v>
      </c>
      <c r="I59" t="str">
        <f>IF(VLOOKUP(B59,'Llistat de jugadors'!$AW$3:$AX$322,2,0)="","",VLOOKUP(B59,'Llistat de jugadors'!$AW$3:$AX$322,2,0))</f>
        <v>Eloi Mercader</v>
      </c>
      <c r="J59" t="b">
        <f t="shared" si="1"/>
        <v>0</v>
      </c>
    </row>
    <row r="60" spans="2:10">
      <c r="B60" s="63">
        <v>53</v>
      </c>
      <c r="C60" s="63" t="str">
        <f>IF(J60=TRUE,"",VLOOKUP(B60,'Llistat de jugadors'!$AW$3:$AX$322,2,0))</f>
        <v>Montse Pascual</v>
      </c>
      <c r="D60" s="63" t="str">
        <f>VLOOKUP(C60,'Llistat de jugadors'!$AQ$3:$AR$322,2,0)</f>
        <v>Caçabitlles</v>
      </c>
      <c r="E60" s="65">
        <f>IF(C60="","",VLOOKUP(C60,'Llistat de jugadors'!$G$3:$AI$322,29,0))</f>
        <v>55</v>
      </c>
      <c r="F60" s="63">
        <f>IF(C60="","",VLOOKUP(C60,'Llistat de jugadors'!$G$3:$AL$322,32,0))</f>
        <v>6</v>
      </c>
      <c r="G60" s="63">
        <f>IF(C60="","",VLOOKUP(C60,'Llistat de jugadors'!$G$3:$AH$322,28,0))</f>
        <v>110</v>
      </c>
      <c r="H60" s="63">
        <f>IF(C60="","",VLOOKUP(C60,'Llistat de jugadors'!$G$3:$AB$322,22,0))</f>
        <v>2</v>
      </c>
      <c r="I60" t="str">
        <f>IF(VLOOKUP(B60,'Llistat de jugadors'!$AW$3:$AX$322,2,0)="","",VLOOKUP(B60,'Llistat de jugadors'!$AW$3:$AX$322,2,0))</f>
        <v>Montse Pascual</v>
      </c>
      <c r="J60" t="b">
        <f t="shared" si="1"/>
        <v>0</v>
      </c>
    </row>
    <row r="61" spans="2:10">
      <c r="B61" s="63">
        <v>54</v>
      </c>
      <c r="C61" s="63" t="str">
        <f>IF(J61=TRUE,"",VLOOKUP(B61,'Llistat de jugadors'!$AW$3:$AX$322,2,0))</f>
        <v>Ramón Julià (EBK)</v>
      </c>
      <c r="D61" s="63" t="str">
        <f>VLOOKUP(C61,'Llistat de jugadors'!$AQ$3:$AR$322,2,0)</f>
        <v>Esbuskeskerra</v>
      </c>
      <c r="E61" s="65">
        <f>IF(C61="","",VLOOKUP(C61,'Llistat de jugadors'!$G$3:$AI$322,29,0))</f>
        <v>55</v>
      </c>
      <c r="F61" s="63">
        <f>IF(C61="","",VLOOKUP(C61,'Llistat de jugadors'!$G$3:$AL$322,32,0))</f>
        <v>2</v>
      </c>
      <c r="G61" s="63">
        <f>IF(C61="","",VLOOKUP(C61,'Llistat de jugadors'!$G$3:$AH$322,28,0))</f>
        <v>55</v>
      </c>
      <c r="H61" s="63">
        <f>IF(C61="","",VLOOKUP(C61,'Llistat de jugadors'!$G$3:$AB$322,22,0))</f>
        <v>1</v>
      </c>
      <c r="I61" t="str">
        <f>IF(VLOOKUP(B61,'Llistat de jugadors'!$AW$3:$AX$322,2,0)="","",VLOOKUP(B61,'Llistat de jugadors'!$AW$3:$AX$322,2,0))</f>
        <v>Ramón Julià (EBK)</v>
      </c>
      <c r="J61" t="b">
        <f t="shared" si="1"/>
        <v>0</v>
      </c>
    </row>
    <row r="62" spans="2:10">
      <c r="B62" s="63">
        <v>55</v>
      </c>
      <c r="C62" s="63" t="str">
        <f>IF(J62=TRUE,"",VLOOKUP(B62,'Llistat de jugadors'!$AW$3:$AX$322,2,0))</f>
        <v>Emma Correa</v>
      </c>
      <c r="D62" s="63" t="str">
        <f>VLOOKUP(C62,'Llistat de jugadors'!$AQ$3:$AR$322,2,0)</f>
        <v>Tòtils</v>
      </c>
      <c r="E62" s="65">
        <f>IF(C62="","",VLOOKUP(C62,'Llistat de jugadors'!$G$3:$AI$322,29,0))</f>
        <v>54.5</v>
      </c>
      <c r="F62" s="63">
        <f>IF(C62="","",VLOOKUP(C62,'Llistat de jugadors'!$G$3:$AL$322,32,0))</f>
        <v>6</v>
      </c>
      <c r="G62" s="63">
        <f>IF(C62="","",VLOOKUP(C62,'Llistat de jugadors'!$G$3:$AH$322,28,0))</f>
        <v>109</v>
      </c>
      <c r="H62" s="63">
        <f>IF(C62="","",VLOOKUP(C62,'Llistat de jugadors'!$G$3:$AB$322,22,0))</f>
        <v>2</v>
      </c>
      <c r="I62" t="str">
        <f>IF(VLOOKUP(B62,'Llistat de jugadors'!$AW$3:$AX$322,2,0)="","",VLOOKUP(B62,'Llistat de jugadors'!$AW$3:$AX$322,2,0))</f>
        <v>Emma Correa</v>
      </c>
      <c r="J62" t="b">
        <f t="shared" si="1"/>
        <v>0</v>
      </c>
    </row>
    <row r="63" spans="2:10">
      <c r="B63" s="63">
        <v>56</v>
      </c>
      <c r="C63" s="63" t="str">
        <f>IF(J63=TRUE,"",VLOOKUP(B63,'Llistat de jugadors'!$AW$3:$AX$322,2,0))</f>
        <v>Óscar López</v>
      </c>
      <c r="D63" s="63" t="str">
        <f>VLOOKUP(C63,'Llistat de jugadors'!$AQ$3:$AR$322,2,0)</f>
        <v>Emmurallats</v>
      </c>
      <c r="E63" s="65">
        <f>IF(C63="","",VLOOKUP(C63,'Llistat de jugadors'!$G$3:$AI$322,29,0))</f>
        <v>54</v>
      </c>
      <c r="F63" s="63">
        <f>IF(C63="","",VLOOKUP(C63,'Llistat de jugadors'!$G$3:$AL$322,32,0))</f>
        <v>8</v>
      </c>
      <c r="G63" s="63">
        <f>IF(C63="","",VLOOKUP(C63,'Llistat de jugadors'!$G$3:$AH$322,28,0))</f>
        <v>108</v>
      </c>
      <c r="H63" s="63">
        <f>IF(C63="","",VLOOKUP(C63,'Llistat de jugadors'!$G$3:$AB$322,22,0))</f>
        <v>2</v>
      </c>
      <c r="I63" t="str">
        <f>IF(VLOOKUP(B63,'Llistat de jugadors'!$AW$3:$AX$322,2,0)="","",VLOOKUP(B63,'Llistat de jugadors'!$AW$3:$AX$322,2,0))</f>
        <v>Óscar López</v>
      </c>
      <c r="J63" t="b">
        <f t="shared" si="1"/>
        <v>0</v>
      </c>
    </row>
    <row r="64" spans="2:10">
      <c r="B64" s="63">
        <v>57</v>
      </c>
      <c r="C64" s="63" t="str">
        <f>IF(J64=TRUE,"",VLOOKUP(B64,'Llistat de jugadors'!$AW$3:$AX$322,2,0))</f>
        <v>Mónica Molina</v>
      </c>
      <c r="D64" s="63" t="str">
        <f>VLOOKUP(C64,'Llistat de jugadors'!$AQ$3:$AR$322,2,0)</f>
        <v>The Maidens Break Bitlles</v>
      </c>
      <c r="E64" s="65">
        <f>IF(C64="","",VLOOKUP(C64,'Llistat de jugadors'!$G$3:$AI$322,29,0))</f>
        <v>54</v>
      </c>
      <c r="F64" s="63">
        <f>IF(C64="","",VLOOKUP(C64,'Llistat de jugadors'!$G$3:$AL$322,32,0))</f>
        <v>3</v>
      </c>
      <c r="G64" s="63">
        <f>IF(C64="","",VLOOKUP(C64,'Llistat de jugadors'!$G$3:$AH$322,28,0))</f>
        <v>54</v>
      </c>
      <c r="H64" s="63">
        <f>IF(C64="","",VLOOKUP(C64,'Llistat de jugadors'!$G$3:$AB$322,22,0))</f>
        <v>1</v>
      </c>
      <c r="I64" t="str">
        <f>IF(VLOOKUP(B64,'Llistat de jugadors'!$AW$3:$AX$322,2,0)="","",VLOOKUP(B64,'Llistat de jugadors'!$AW$3:$AX$322,2,0))</f>
        <v>Mónica Molina</v>
      </c>
      <c r="J64" t="b">
        <f t="shared" si="1"/>
        <v>0</v>
      </c>
    </row>
    <row r="65" spans="2:10">
      <c r="B65" s="63">
        <v>58</v>
      </c>
      <c r="C65" s="63" t="str">
        <f>IF(J65=TRUE,"",VLOOKUP(B65,'Llistat de jugadors'!$AW$3:$AX$322,2,0))</f>
        <v>Alba Navarro</v>
      </c>
      <c r="D65" s="63" t="str">
        <f>VLOOKUP(C65,'Llistat de jugadors'!$AQ$3:$AR$322,2,0)</f>
        <v>Moreno Team</v>
      </c>
      <c r="E65" s="65">
        <f>IF(C65="","",VLOOKUP(C65,'Llistat de jugadors'!$G$3:$AI$322,29,0))</f>
        <v>54</v>
      </c>
      <c r="F65" s="63">
        <f>IF(C65="","",VLOOKUP(C65,'Llistat de jugadors'!$G$3:$AL$322,32,0))</f>
        <v>3</v>
      </c>
      <c r="G65" s="63">
        <f>IF(C65="","",VLOOKUP(C65,'Llistat de jugadors'!$G$3:$AH$322,28,0))</f>
        <v>54</v>
      </c>
      <c r="H65" s="63">
        <f>IF(C65="","",VLOOKUP(C65,'Llistat de jugadors'!$G$3:$AB$322,22,0))</f>
        <v>1</v>
      </c>
      <c r="I65" t="str">
        <f>IF(VLOOKUP(B65,'Llistat de jugadors'!$AW$3:$AX$322,2,0)="","",VLOOKUP(B65,'Llistat de jugadors'!$AW$3:$AX$322,2,0))</f>
        <v>Alba Navarro</v>
      </c>
      <c r="J65" t="b">
        <f t="shared" si="1"/>
        <v>0</v>
      </c>
    </row>
    <row r="66" spans="2:10">
      <c r="B66" s="63">
        <v>59</v>
      </c>
      <c r="C66" s="63" t="str">
        <f>IF(J66=TRUE,"",VLOOKUP(B66,'Llistat de jugadors'!$AW$3:$AX$322,2,0))</f>
        <v>Paulo Rodríguez</v>
      </c>
      <c r="D66" s="63" t="str">
        <f>VLOOKUP(C66,'Llistat de jugadors'!$AQ$3:$AR$322,2,0)</f>
        <v>Els Pedrolos Bitlleros</v>
      </c>
      <c r="E66" s="65">
        <f>IF(C66="","",VLOOKUP(C66,'Llistat de jugadors'!$G$3:$AI$322,29,0))</f>
        <v>54</v>
      </c>
      <c r="F66" s="63">
        <f>IF(C66="","",VLOOKUP(C66,'Llistat de jugadors'!$G$3:$AL$322,32,0))</f>
        <v>3</v>
      </c>
      <c r="G66" s="63">
        <f>IF(C66="","",VLOOKUP(C66,'Llistat de jugadors'!$G$3:$AH$322,28,0))</f>
        <v>54</v>
      </c>
      <c r="H66" s="63">
        <f>IF(C66="","",VLOOKUP(C66,'Llistat de jugadors'!$G$3:$AB$322,22,0))</f>
        <v>1</v>
      </c>
      <c r="I66" t="str">
        <f>IF(VLOOKUP(B66,'Llistat de jugadors'!$AW$3:$AX$322,2,0)="","",VLOOKUP(B66,'Llistat de jugadors'!$AW$3:$AX$322,2,0))</f>
        <v>Paulo Rodríguez</v>
      </c>
      <c r="J66" t="b">
        <f t="shared" si="1"/>
        <v>0</v>
      </c>
    </row>
    <row r="67" spans="2:10">
      <c r="B67" s="63">
        <v>60</v>
      </c>
      <c r="C67" s="63" t="str">
        <f>IF(J67=TRUE,"",VLOOKUP(B67,'Llistat de jugadors'!$AW$3:$AX$322,2,0))</f>
        <v>David Manresa</v>
      </c>
      <c r="D67" s="63" t="str">
        <f>VLOOKUP(C67,'Llistat de jugadors'!$AQ$3:$AR$322,2,0)</f>
        <v>Marfallones Estrallufades</v>
      </c>
      <c r="E67" s="65">
        <f>IF(C67="","",VLOOKUP(C67,'Llistat de jugadors'!$G$3:$AI$322,29,0))</f>
        <v>54</v>
      </c>
      <c r="F67" s="63">
        <f>IF(C67="","",VLOOKUP(C67,'Llistat de jugadors'!$G$3:$AL$322,32,0))</f>
        <v>6</v>
      </c>
      <c r="G67" s="63">
        <f>IF(C67="","",VLOOKUP(C67,'Llistat de jugadors'!$G$3:$AH$322,28,0))</f>
        <v>108</v>
      </c>
      <c r="H67" s="63">
        <f>IF(C67="","",VLOOKUP(C67,'Llistat de jugadors'!$G$3:$AB$322,22,0))</f>
        <v>1</v>
      </c>
      <c r="I67" t="str">
        <f>IF(VLOOKUP(B67,'Llistat de jugadors'!$AW$3:$AX$322,2,0)="","",VLOOKUP(B67,'Llistat de jugadors'!$AW$3:$AX$322,2,0))</f>
        <v>David Manresa</v>
      </c>
      <c r="J67" t="b">
        <f t="shared" si="1"/>
        <v>0</v>
      </c>
    </row>
    <row r="68" spans="2:10">
      <c r="B68" s="63">
        <v>61</v>
      </c>
      <c r="C68" s="63" t="str">
        <f>IF(J68=TRUE,"",VLOOKUP(B68,'Llistat de jugadors'!$AW$3:$AX$322,2,0))</f>
        <v>Vicente Crillo</v>
      </c>
      <c r="D68" s="63" t="str">
        <f>VLOOKUP(C68,'Llistat de jugadors'!$AQ$3:$AR$322,2,0)</f>
        <v>Esbuskeskerra</v>
      </c>
      <c r="E68" s="65">
        <f>IF(C68="","",VLOOKUP(C68,'Llistat de jugadors'!$G$3:$AI$322,29,0))</f>
        <v>54</v>
      </c>
      <c r="F68" s="63">
        <f>IF(C68="","",VLOOKUP(C68,'Llistat de jugadors'!$G$3:$AL$322,32,0))</f>
        <v>3</v>
      </c>
      <c r="G68" s="63">
        <f>IF(C68="","",VLOOKUP(C68,'Llistat de jugadors'!$G$3:$AH$322,28,0))</f>
        <v>54</v>
      </c>
      <c r="H68" s="63">
        <f>IF(C68="","",VLOOKUP(C68,'Llistat de jugadors'!$G$3:$AB$322,22,0))</f>
        <v>1</v>
      </c>
      <c r="I68" t="str">
        <f>IF(VLOOKUP(B68,'Llistat de jugadors'!$AW$3:$AX$322,2,0)="","",VLOOKUP(B68,'Llistat de jugadors'!$AW$3:$AX$322,2,0))</f>
        <v>Vicente Crillo</v>
      </c>
      <c r="J68" t="b">
        <f t="shared" si="1"/>
        <v>0</v>
      </c>
    </row>
    <row r="69" spans="2:10">
      <c r="B69" s="63">
        <v>62</v>
      </c>
      <c r="C69" s="63" t="str">
        <f>IF(J69=TRUE,"",VLOOKUP(B69,'Llistat de jugadors'!$AW$3:$AX$322,2,0))</f>
        <v>Marc Muñoz</v>
      </c>
      <c r="D69" s="63" t="str">
        <f>VLOOKUP(C69,'Llistat de jugadors'!$AQ$3:$AR$322,2,0)</f>
        <v>Bit-Team</v>
      </c>
      <c r="E69" s="65">
        <f>IF(C69="","",VLOOKUP(C69,'Llistat de jugadors'!$G$3:$AI$322,29,0))</f>
        <v>53.5</v>
      </c>
      <c r="F69" s="63">
        <f>IF(C69="","",VLOOKUP(C69,'Llistat de jugadors'!$G$3:$AL$322,32,0))</f>
        <v>6</v>
      </c>
      <c r="G69" s="63">
        <f>IF(C69="","",VLOOKUP(C69,'Llistat de jugadors'!$G$3:$AH$322,28,0))</f>
        <v>107</v>
      </c>
      <c r="H69" s="63">
        <f>IF(C69="","",VLOOKUP(C69,'Llistat de jugadors'!$G$3:$AB$322,22,0))</f>
        <v>2</v>
      </c>
      <c r="I69" t="str">
        <f>IF(VLOOKUP(B69,'Llistat de jugadors'!$AW$3:$AX$322,2,0)="","",VLOOKUP(B69,'Llistat de jugadors'!$AW$3:$AX$322,2,0))</f>
        <v>Marc Muñoz</v>
      </c>
      <c r="J69" t="b">
        <f t="shared" si="1"/>
        <v>0</v>
      </c>
    </row>
    <row r="70" spans="2:10">
      <c r="B70" s="63">
        <v>63</v>
      </c>
      <c r="C70" s="63" t="str">
        <f>IF(J70=TRUE,"",VLOOKUP(B70,'Llistat de jugadors'!$AW$3:$AX$322,2,0))</f>
        <v>Enric Fernández</v>
      </c>
      <c r="D70" s="63" t="str">
        <f>VLOOKUP(C70,'Llistat de jugadors'!$AQ$3:$AR$322,2,0)</f>
        <v>Bitlla Desèrtica</v>
      </c>
      <c r="E70" s="65">
        <f>IF(C70="","",VLOOKUP(C70,'Llistat de jugadors'!$G$3:$AI$322,29,0))</f>
        <v>53</v>
      </c>
      <c r="F70" s="63">
        <f>IF(C70="","",VLOOKUP(C70,'Llistat de jugadors'!$G$3:$AL$322,32,0))</f>
        <v>4</v>
      </c>
      <c r="G70" s="63">
        <f>IF(C70="","",VLOOKUP(C70,'Llistat de jugadors'!$G$3:$AH$322,28,0))</f>
        <v>53</v>
      </c>
      <c r="H70" s="63">
        <f>IF(C70="","",VLOOKUP(C70,'Llistat de jugadors'!$G$3:$AB$322,22,0))</f>
        <v>1</v>
      </c>
      <c r="I70" t="str">
        <f>IF(VLOOKUP(B70,'Llistat de jugadors'!$AW$3:$AX$322,2,0)="","",VLOOKUP(B70,'Llistat de jugadors'!$AW$3:$AX$322,2,0))</f>
        <v>Enric Fernández</v>
      </c>
      <c r="J70" t="b">
        <f t="shared" si="1"/>
        <v>0</v>
      </c>
    </row>
    <row r="71" spans="2:10">
      <c r="B71" s="63">
        <v>64</v>
      </c>
      <c r="C71" s="63" t="str">
        <f>IF(J71=TRUE,"",VLOOKUP(B71,'Llistat de jugadors'!$AW$3:$AX$322,2,0))</f>
        <v>Pol Xampeny</v>
      </c>
      <c r="D71" s="63" t="str">
        <f>VLOOKUP(C71,'Llistat de jugadors'!$AQ$3:$AR$322,2,0)</f>
        <v>Minibitllerus</v>
      </c>
      <c r="E71" s="65">
        <f>IF(C71="","",VLOOKUP(C71,'Llistat de jugadors'!$G$3:$AI$322,29,0))</f>
        <v>53</v>
      </c>
      <c r="F71" s="63">
        <f>IF(C71="","",VLOOKUP(C71,'Llistat de jugadors'!$G$3:$AL$322,32,0))</f>
        <v>6</v>
      </c>
      <c r="G71" s="63">
        <f>IF(C71="","",VLOOKUP(C71,'Llistat de jugadors'!$G$3:$AH$322,28,0))</f>
        <v>106</v>
      </c>
      <c r="H71" s="63">
        <f>IF(C71="","",VLOOKUP(C71,'Llistat de jugadors'!$G$3:$AB$322,22,0))</f>
        <v>2</v>
      </c>
      <c r="I71" t="str">
        <f>IF(VLOOKUP(B71,'Llistat de jugadors'!$AW$3:$AX$322,2,0)="","",VLOOKUP(B71,'Llistat de jugadors'!$AW$3:$AX$322,2,0))</f>
        <v>Pol Xampeny</v>
      </c>
      <c r="J71" t="b">
        <f t="shared" si="1"/>
        <v>0</v>
      </c>
    </row>
    <row r="72" spans="2:10">
      <c r="B72" s="63">
        <v>65</v>
      </c>
      <c r="C72" s="63" t="str">
        <f>IF(J72=TRUE,"",VLOOKUP(B72,'Llistat de jugadors'!$AW$3:$AX$322,2,0))</f>
        <v>Edu Cruz</v>
      </c>
      <c r="D72" s="63" t="str">
        <f>VLOOKUP(C72,'Llistat de jugadors'!$AQ$3:$AR$322,2,0)</f>
        <v>Coca's Family</v>
      </c>
      <c r="E72" s="65">
        <f>IF(C72="","",VLOOKUP(C72,'Llistat de jugadors'!$G$3:$AI$322,29,0))</f>
        <v>52.5</v>
      </c>
      <c r="F72" s="63">
        <f>IF(C72="","",VLOOKUP(C72,'Llistat de jugadors'!$G$3:$AL$322,32,0))</f>
        <v>6</v>
      </c>
      <c r="G72" s="63">
        <f>IF(C72="","",VLOOKUP(C72,'Llistat de jugadors'!$G$3:$AH$322,28,0))</f>
        <v>105</v>
      </c>
      <c r="H72" s="63">
        <f>IF(C72="","",VLOOKUP(C72,'Llistat de jugadors'!$G$3:$AB$322,22,0))</f>
        <v>2</v>
      </c>
      <c r="I72" t="str">
        <f>IF(VLOOKUP(B72,'Llistat de jugadors'!$AW$3:$AX$322,2,0)="","",VLOOKUP(B72,'Llistat de jugadors'!$AW$3:$AX$322,2,0))</f>
        <v>Edu Cruz</v>
      </c>
      <c r="J72" t="b">
        <f t="shared" ref="J72:J105" si="2">ISERROR(I72)</f>
        <v>0</v>
      </c>
    </row>
    <row r="73" spans="2:10">
      <c r="B73" s="63">
        <v>66</v>
      </c>
      <c r="C73" s="63" t="str">
        <f>IF(J73=TRUE,"",VLOOKUP(B73,'Llistat de jugadors'!$AW$3:$AX$322,2,0))</f>
        <v>Cristina Gibert</v>
      </c>
      <c r="D73" s="63" t="str">
        <f>VLOOKUP(C73,'Llistat de jugadors'!$AQ$3:$AR$322,2,0)</f>
        <v>Next Stop…?</v>
      </c>
      <c r="E73" s="65">
        <f>IF(C73="","",VLOOKUP(C73,'Llistat de jugadors'!$G$3:$AI$322,29,0))</f>
        <v>52</v>
      </c>
      <c r="F73" s="63">
        <f>IF(C73="","",VLOOKUP(C73,'Llistat de jugadors'!$G$3:$AL$322,32,0))</f>
        <v>8</v>
      </c>
      <c r="G73" s="63">
        <f>IF(C73="","",VLOOKUP(C73,'Llistat de jugadors'!$G$3:$AH$322,28,0))</f>
        <v>104</v>
      </c>
      <c r="H73" s="63">
        <f>IF(C73="","",VLOOKUP(C73,'Llistat de jugadors'!$G$3:$AB$322,22,0))</f>
        <v>2</v>
      </c>
      <c r="I73" t="str">
        <f>IF(VLOOKUP(B73,'Llistat de jugadors'!$AW$3:$AX$322,2,0)="","",VLOOKUP(B73,'Llistat de jugadors'!$AW$3:$AX$322,2,0))</f>
        <v>Cristina Gibert</v>
      </c>
      <c r="J73" t="b">
        <f t="shared" si="2"/>
        <v>0</v>
      </c>
    </row>
    <row r="74" spans="2:10">
      <c r="B74" s="63">
        <v>67</v>
      </c>
      <c r="C74" s="63" t="str">
        <f>IF(J74=TRUE,"",VLOOKUP(B74,'Llistat de jugadors'!$AW$3:$AX$322,2,0))</f>
        <v>Marina Ruiz</v>
      </c>
      <c r="D74" s="63" t="str">
        <f>VLOOKUP(C74,'Llistat de jugadors'!$AQ$3:$AR$322,2,0)</f>
        <v>Fornada 2007</v>
      </c>
      <c r="E74" s="65">
        <f>IF(C74="","",VLOOKUP(C74,'Llistat de jugadors'!$G$3:$AI$322,29,0))</f>
        <v>52</v>
      </c>
      <c r="F74" s="63">
        <f>IF(C74="","",VLOOKUP(C74,'Llistat de jugadors'!$G$3:$AL$322,32,0))</f>
        <v>7</v>
      </c>
      <c r="G74" s="63">
        <f>IF(C74="","",VLOOKUP(C74,'Llistat de jugadors'!$G$3:$AH$322,28,0))</f>
        <v>104</v>
      </c>
      <c r="H74" s="63">
        <f>IF(C74="","",VLOOKUP(C74,'Llistat de jugadors'!$G$3:$AB$322,22,0))</f>
        <v>2</v>
      </c>
      <c r="I74" t="str">
        <f>IF(VLOOKUP(B74,'Llistat de jugadors'!$AW$3:$AX$322,2,0)="","",VLOOKUP(B74,'Llistat de jugadors'!$AW$3:$AX$322,2,0))</f>
        <v>Marina Ruiz</v>
      </c>
      <c r="J74" t="b">
        <f t="shared" si="2"/>
        <v>0</v>
      </c>
    </row>
    <row r="75" spans="2:10">
      <c r="B75" s="63">
        <v>68</v>
      </c>
      <c r="C75" s="63" t="str">
        <f>IF(J75=TRUE,"",VLOOKUP(B75,'Llistat de jugadors'!$AW$3:$AX$322,2,0))</f>
        <v>Mª Angels Xaubet</v>
      </c>
      <c r="D75" s="63" t="str">
        <f>VLOOKUP(C75,'Llistat de jugadors'!$AQ$3:$AR$322,2,0)</f>
        <v>Caçabitlles</v>
      </c>
      <c r="E75" s="65">
        <f>IF(C75="","",VLOOKUP(C75,'Llistat de jugadors'!$G$3:$AI$322,29,0))</f>
        <v>52</v>
      </c>
      <c r="F75" s="63">
        <f>IF(C75="","",VLOOKUP(C75,'Llistat de jugadors'!$G$3:$AL$322,32,0))</f>
        <v>6</v>
      </c>
      <c r="G75" s="63">
        <f>IF(C75="","",VLOOKUP(C75,'Llistat de jugadors'!$G$3:$AH$322,28,0))</f>
        <v>104</v>
      </c>
      <c r="H75" s="63">
        <f>IF(C75="","",VLOOKUP(C75,'Llistat de jugadors'!$G$3:$AB$322,22,0))</f>
        <v>2</v>
      </c>
      <c r="I75" t="str">
        <f>IF(VLOOKUP(B75,'Llistat de jugadors'!$AW$3:$AX$322,2,0)="","",VLOOKUP(B75,'Llistat de jugadors'!$AW$3:$AX$322,2,0))</f>
        <v>Mª Angels Xaubet</v>
      </c>
      <c r="J75" t="b">
        <f t="shared" si="2"/>
        <v>0</v>
      </c>
    </row>
    <row r="76" spans="2:10">
      <c r="B76" s="63">
        <v>69</v>
      </c>
      <c r="C76" s="63" t="str">
        <f>IF(J76=TRUE,"",VLOOKUP(B76,'Llistat de jugadors'!$AW$3:$AX$322,2,0))</f>
        <v>Lluc Carbonell</v>
      </c>
      <c r="D76" s="63" t="str">
        <f>VLOOKUP(C76,'Llistat de jugadors'!$AQ$3:$AR$322,2,0)</f>
        <v>Bitllerus Junior</v>
      </c>
      <c r="E76" s="65">
        <f>IF(C76="","",VLOOKUP(C76,'Llistat de jugadors'!$G$3:$AI$322,29,0))</f>
        <v>51.5</v>
      </c>
      <c r="F76" s="63">
        <f>IF(C76="","",VLOOKUP(C76,'Llistat de jugadors'!$G$3:$AL$322,32,0))</f>
        <v>6</v>
      </c>
      <c r="G76" s="63">
        <f>IF(C76="","",VLOOKUP(C76,'Llistat de jugadors'!$G$3:$AH$322,28,0))</f>
        <v>103</v>
      </c>
      <c r="H76" s="63">
        <f>IF(C76="","",VLOOKUP(C76,'Llistat de jugadors'!$G$3:$AB$322,22,0))</f>
        <v>2</v>
      </c>
      <c r="I76" t="str">
        <f>IF(VLOOKUP(B76,'Llistat de jugadors'!$AW$3:$AX$322,2,0)="","",VLOOKUP(B76,'Llistat de jugadors'!$AW$3:$AX$322,2,0))</f>
        <v>Lluc Carbonell</v>
      </c>
      <c r="J76" t="b">
        <f t="shared" si="2"/>
        <v>0</v>
      </c>
    </row>
    <row r="77" spans="2:10">
      <c r="B77" s="63">
        <v>70</v>
      </c>
      <c r="C77" s="63" t="str">
        <f>IF(J77=TRUE,"",VLOOKUP(B77,'Llistat de jugadors'!$AW$3:$AX$322,2,0))</f>
        <v>Roser Gras</v>
      </c>
      <c r="D77" s="63" t="str">
        <f>VLOOKUP(C77,'Llistat de jugadors'!$AQ$3:$AR$322,2,0)</f>
        <v>Emmurallats</v>
      </c>
      <c r="E77" s="65">
        <f>IF(C77="","",VLOOKUP(C77,'Llistat de jugadors'!$G$3:$AI$322,29,0))</f>
        <v>51</v>
      </c>
      <c r="F77" s="63">
        <f>IF(C77="","",VLOOKUP(C77,'Llistat de jugadors'!$G$3:$AL$322,32,0))</f>
        <v>7</v>
      </c>
      <c r="G77" s="63">
        <f>IF(C77="","",VLOOKUP(C77,'Llistat de jugadors'!$G$3:$AH$322,28,0))</f>
        <v>102</v>
      </c>
      <c r="H77" s="63">
        <f>IF(C77="","",VLOOKUP(C77,'Llistat de jugadors'!$G$3:$AB$322,22,0))</f>
        <v>2</v>
      </c>
      <c r="I77" t="str">
        <f>IF(VLOOKUP(B77,'Llistat de jugadors'!$AW$3:$AX$322,2,0)="","",VLOOKUP(B77,'Llistat de jugadors'!$AW$3:$AX$322,2,0))</f>
        <v>Roser Gras</v>
      </c>
      <c r="J77" t="b">
        <f t="shared" si="2"/>
        <v>0</v>
      </c>
    </row>
    <row r="78" spans="2:10">
      <c r="B78" s="63">
        <v>71</v>
      </c>
      <c r="C78" s="63" t="str">
        <f>IF(J78=TRUE,"",VLOOKUP(B78,'Llistat de jugadors'!$AW$3:$AX$322,2,0))</f>
        <v>Ona Traveria</v>
      </c>
      <c r="D78" s="63" t="str">
        <f>VLOOKUP(C78,'Llistat de jugadors'!$AQ$3:$AR$322,2,0)</f>
        <v>Oju Peligru</v>
      </c>
      <c r="E78" s="65">
        <f>IF(C78="","",VLOOKUP(C78,'Llistat de jugadors'!$G$3:$AI$322,29,0))</f>
        <v>51</v>
      </c>
      <c r="F78" s="63">
        <f>IF(C78="","",VLOOKUP(C78,'Llistat de jugadors'!$G$3:$AL$322,32,0))</f>
        <v>7</v>
      </c>
      <c r="G78" s="63">
        <f>IF(C78="","",VLOOKUP(C78,'Llistat de jugadors'!$G$3:$AH$322,28,0))</f>
        <v>102</v>
      </c>
      <c r="H78" s="63">
        <f>IF(C78="","",VLOOKUP(C78,'Llistat de jugadors'!$G$3:$AB$322,22,0))</f>
        <v>2</v>
      </c>
      <c r="I78" t="str">
        <f>IF(VLOOKUP(B78,'Llistat de jugadors'!$AW$3:$AX$322,2,0)="","",VLOOKUP(B78,'Llistat de jugadors'!$AW$3:$AX$322,2,0))</f>
        <v>Ona Traveria</v>
      </c>
      <c r="J78" t="b">
        <f t="shared" si="2"/>
        <v>0</v>
      </c>
    </row>
    <row r="79" spans="2:10">
      <c r="B79" s="63">
        <v>72</v>
      </c>
      <c r="C79" s="63" t="str">
        <f>IF(J79=TRUE,"",VLOOKUP(B79,'Llistat de jugadors'!$AW$3:$AX$322,2,0))</f>
        <v>Sergi Torrentó</v>
      </c>
      <c r="D79" s="63" t="str">
        <f>VLOOKUP(C79,'Llistat de jugadors'!$AQ$3:$AR$322,2,0)</f>
        <v>Torderenys</v>
      </c>
      <c r="E79" s="65">
        <f>IF(C79="","",VLOOKUP(C79,'Llistat de jugadors'!$G$3:$AI$322,29,0))</f>
        <v>51</v>
      </c>
      <c r="F79" s="63">
        <f>IF(C79="","",VLOOKUP(C79,'Llistat de jugadors'!$G$3:$AL$322,32,0))</f>
        <v>6</v>
      </c>
      <c r="G79" s="63">
        <f>IF(C79="","",VLOOKUP(C79,'Llistat de jugadors'!$G$3:$AH$322,28,0))</f>
        <v>102</v>
      </c>
      <c r="H79" s="63">
        <f>IF(C79="","",VLOOKUP(C79,'Llistat de jugadors'!$G$3:$AB$322,22,0))</f>
        <v>2</v>
      </c>
      <c r="I79" t="str">
        <f>IF(VLOOKUP(B79,'Llistat de jugadors'!$AW$3:$AX$322,2,0)="","",VLOOKUP(B79,'Llistat de jugadors'!$AW$3:$AX$322,2,0))</f>
        <v>Sergi Torrentó</v>
      </c>
      <c r="J79" t="b">
        <f t="shared" si="2"/>
        <v>0</v>
      </c>
    </row>
    <row r="80" spans="2:10">
      <c r="B80" s="63">
        <v>73</v>
      </c>
      <c r="C80" s="63" t="str">
        <f>IF(J80=TRUE,"",VLOOKUP(B80,'Llistat de jugadors'!$AW$3:$AX$322,2,0))</f>
        <v>Marina Serra (LN)</v>
      </c>
      <c r="D80" s="63" t="str">
        <f>VLOOKUP(C80,'Llistat de jugadors'!$AQ$3:$AR$322,2,0)</f>
        <v>La Nevereta</v>
      </c>
      <c r="E80" s="65">
        <f>IF(C80="","",VLOOKUP(C80,'Llistat de jugadors'!$G$3:$AI$322,29,0))</f>
        <v>51</v>
      </c>
      <c r="F80" s="63">
        <f>IF(C80="","",VLOOKUP(C80,'Llistat de jugadors'!$G$3:$AL$322,32,0))</f>
        <v>6</v>
      </c>
      <c r="G80" s="63">
        <f>IF(C80="","",VLOOKUP(C80,'Llistat de jugadors'!$G$3:$AH$322,28,0))</f>
        <v>102</v>
      </c>
      <c r="H80" s="63">
        <f>IF(C80="","",VLOOKUP(C80,'Llistat de jugadors'!$G$3:$AB$322,22,0))</f>
        <v>2</v>
      </c>
      <c r="I80" t="str">
        <f>IF(VLOOKUP(B80,'Llistat de jugadors'!$AW$3:$AX$322,2,0)="","",VLOOKUP(B80,'Llistat de jugadors'!$AW$3:$AX$322,2,0))</f>
        <v>Marina Serra (LN)</v>
      </c>
      <c r="J80" t="b">
        <f t="shared" si="2"/>
        <v>0</v>
      </c>
    </row>
    <row r="81" spans="2:10">
      <c r="B81" s="63">
        <v>74</v>
      </c>
      <c r="C81" s="63" t="str">
        <f>IF(J81=TRUE,"",VLOOKUP(B81,'Llistat de jugadors'!$AW$3:$AX$322,2,0))</f>
        <v>Ivan Moreno</v>
      </c>
      <c r="D81" s="63" t="str">
        <f>VLOOKUP(C81,'Llistat de jugadors'!$AQ$3:$AR$322,2,0)</f>
        <v>Moreno Team</v>
      </c>
      <c r="E81" s="65">
        <f>IF(C81="","",VLOOKUP(C81,'Llistat de jugadors'!$G$3:$AI$322,29,0))</f>
        <v>51</v>
      </c>
      <c r="F81" s="63">
        <f>IF(C81="","",VLOOKUP(C81,'Llistat de jugadors'!$G$3:$AL$322,32,0))</f>
        <v>5</v>
      </c>
      <c r="G81" s="63">
        <f>IF(C81="","",VLOOKUP(C81,'Llistat de jugadors'!$G$3:$AH$322,28,0))</f>
        <v>102</v>
      </c>
      <c r="H81" s="63">
        <f>IF(C81="","",VLOOKUP(C81,'Llistat de jugadors'!$G$3:$AB$322,22,0))</f>
        <v>2</v>
      </c>
      <c r="I81" t="str">
        <f>IF(VLOOKUP(B81,'Llistat de jugadors'!$AW$3:$AX$322,2,0)="","",VLOOKUP(B81,'Llistat de jugadors'!$AW$3:$AX$322,2,0))</f>
        <v>Ivan Moreno</v>
      </c>
      <c r="J81" t="b">
        <f t="shared" si="2"/>
        <v>0</v>
      </c>
    </row>
    <row r="82" spans="2:10">
      <c r="B82" s="63">
        <v>75</v>
      </c>
      <c r="C82" s="63" t="str">
        <f>IF(J82=TRUE,"",VLOOKUP(B82,'Llistat de jugadors'!$AW$3:$AX$322,2,0))</f>
        <v>Erik Morcillo</v>
      </c>
      <c r="D82" s="63" t="str">
        <f>VLOOKUP(C82,'Llistat de jugadors'!$AQ$3:$AR$322,2,0)</f>
        <v>Juego de Conos</v>
      </c>
      <c r="E82" s="65">
        <f>IF(C82="","",VLOOKUP(C82,'Llistat de jugadors'!$G$3:$AI$322,29,0))</f>
        <v>50.5</v>
      </c>
      <c r="F82" s="63">
        <f>IF(C82="","",VLOOKUP(C82,'Llistat de jugadors'!$G$3:$AL$322,32,0))</f>
        <v>6</v>
      </c>
      <c r="G82" s="63">
        <f>IF(C82="","",VLOOKUP(C82,'Llistat de jugadors'!$G$3:$AH$322,28,0))</f>
        <v>101</v>
      </c>
      <c r="H82" s="63">
        <f>IF(C82="","",VLOOKUP(C82,'Llistat de jugadors'!$G$3:$AB$322,22,0))</f>
        <v>2</v>
      </c>
      <c r="I82" t="str">
        <f>IF(VLOOKUP(B82,'Llistat de jugadors'!$AW$3:$AX$322,2,0)="","",VLOOKUP(B82,'Llistat de jugadors'!$AW$3:$AX$322,2,0))</f>
        <v>Erik Morcillo</v>
      </c>
      <c r="J82" t="b">
        <f t="shared" si="2"/>
        <v>0</v>
      </c>
    </row>
    <row r="83" spans="2:10" ht="18">
      <c r="B83" s="209" t="s">
        <v>352</v>
      </c>
      <c r="C83" s="209"/>
      <c r="D83" s="209"/>
      <c r="E83" s="209"/>
      <c r="F83" s="209"/>
      <c r="G83" s="209"/>
      <c r="H83" s="209"/>
    </row>
    <row r="84" spans="2:10">
      <c r="B84" s="66" t="s">
        <v>342</v>
      </c>
      <c r="C84" s="66" t="s">
        <v>353</v>
      </c>
      <c r="D84" s="66" t="s">
        <v>343</v>
      </c>
      <c r="E84" s="67" t="s">
        <v>327</v>
      </c>
      <c r="F84" s="66" t="s">
        <v>349</v>
      </c>
      <c r="G84" s="66" t="s">
        <v>354</v>
      </c>
      <c r="H84" s="66" t="s">
        <v>316</v>
      </c>
    </row>
    <row r="85" spans="2:10">
      <c r="B85" s="63">
        <v>76</v>
      </c>
      <c r="C85" s="63" t="str">
        <f>IF(J85=TRUE,"",VLOOKUP(B85,'Llistat de jugadors'!$AW$3:$AX$322,2,0))</f>
        <v>Txús Correa</v>
      </c>
      <c r="D85" s="63" t="str">
        <f>VLOOKUP(C85,'Llistat de jugadors'!$AQ$3:$AR$322,2,0)</f>
        <v>Tòtils</v>
      </c>
      <c r="E85" s="65">
        <f>IF(C85="","",VLOOKUP(C85,'Llistat de jugadors'!$G$3:$AI$322,29,0))</f>
        <v>50</v>
      </c>
      <c r="F85" s="63">
        <f>IF(C85="","",VLOOKUP(C85,'Llistat de jugadors'!$G$3:$AL$322,32,0))</f>
        <v>7</v>
      </c>
      <c r="G85" s="63">
        <f>IF(C85="","",VLOOKUP(C85,'Llistat de jugadors'!$G$3:$AH$322,28,0))</f>
        <v>100</v>
      </c>
      <c r="H85" s="63">
        <f>IF(C85="","",VLOOKUP(C85,'Llistat de jugadors'!$G$3:$AB$322,22,0))</f>
        <v>2</v>
      </c>
      <c r="I85" t="str">
        <f>IF(VLOOKUP(B85,'Llistat de jugadors'!$AW$3:$AX$322,2,0)="","",VLOOKUP(B85,'Llistat de jugadors'!$AW$3:$AX$322,2,0))</f>
        <v>Txús Correa</v>
      </c>
      <c r="J85" t="b">
        <f t="shared" si="2"/>
        <v>0</v>
      </c>
    </row>
    <row r="86" spans="2:10">
      <c r="B86" s="63">
        <v>77</v>
      </c>
      <c r="C86" s="63" t="str">
        <f>IF(J86=TRUE,"",VLOOKUP(B86,'Llistat de jugadors'!$AW$3:$AX$322,2,0))</f>
        <v>Alex Salich</v>
      </c>
      <c r="D86" s="63" t="str">
        <f>VLOOKUP(C86,'Llistat de jugadors'!$AQ$3:$AR$322,2,0)</f>
        <v>Birra Amunt Bitlla Avall</v>
      </c>
      <c r="E86" s="65">
        <f>IF(C86="","",VLOOKUP(C86,'Llistat de jugadors'!$G$3:$AI$322,29,0))</f>
        <v>49.5</v>
      </c>
      <c r="F86" s="63">
        <f>IF(C86="","",VLOOKUP(C86,'Llistat de jugadors'!$G$3:$AL$322,32,0))</f>
        <v>6</v>
      </c>
      <c r="G86" s="63">
        <f>IF(C86="","",VLOOKUP(C86,'Llistat de jugadors'!$G$3:$AH$322,28,0))</f>
        <v>99</v>
      </c>
      <c r="H86" s="63">
        <f>IF(C86="","",VLOOKUP(C86,'Llistat de jugadors'!$G$3:$AB$322,22,0))</f>
        <v>2</v>
      </c>
      <c r="I86" t="str">
        <f>IF(VLOOKUP(B86,'Llistat de jugadors'!$AW$3:$AX$322,2,0)="","",VLOOKUP(B86,'Llistat de jugadors'!$AW$3:$AX$322,2,0))</f>
        <v>Alex Salich</v>
      </c>
      <c r="J86" t="b">
        <f t="shared" si="2"/>
        <v>0</v>
      </c>
    </row>
    <row r="87" spans="2:10">
      <c r="B87" s="63">
        <v>78</v>
      </c>
      <c r="C87" s="63" t="str">
        <f>IF(J87=TRUE,"",VLOOKUP(B87,'Llistat de jugadors'!$AW$3:$AX$322,2,0))</f>
        <v>Xavier Mateu</v>
      </c>
      <c r="D87" s="63" t="str">
        <f>VLOOKUP(C87,'Llistat de jugadors'!$AQ$3:$AR$322,2,0)</f>
        <v>Emmurallats</v>
      </c>
      <c r="E87" s="65">
        <f>IF(C87="","",VLOOKUP(C87,'Llistat de jugadors'!$G$3:$AI$322,29,0))</f>
        <v>49.5</v>
      </c>
      <c r="F87" s="63">
        <f>IF(C87="","",VLOOKUP(C87,'Llistat de jugadors'!$G$3:$AL$322,32,0))</f>
        <v>6</v>
      </c>
      <c r="G87" s="63">
        <f>IF(C87="","",VLOOKUP(C87,'Llistat de jugadors'!$G$3:$AH$322,28,0))</f>
        <v>99</v>
      </c>
      <c r="H87" s="63">
        <f>IF(C87="","",VLOOKUP(C87,'Llistat de jugadors'!$G$3:$AB$322,22,0))</f>
        <v>2</v>
      </c>
      <c r="I87" t="str">
        <f>IF(VLOOKUP(B87,'Llistat de jugadors'!$AW$3:$AX$322,2,0)="","",VLOOKUP(B87,'Llistat de jugadors'!$AW$3:$AX$322,2,0))</f>
        <v>Xavier Mateu</v>
      </c>
      <c r="J87" t="b">
        <f t="shared" si="2"/>
        <v>0</v>
      </c>
    </row>
    <row r="88" spans="2:10">
      <c r="B88" s="63">
        <v>79</v>
      </c>
      <c r="C88" s="63" t="str">
        <f>IF(J88=TRUE,"",VLOOKUP(B88,'Llistat de jugadors'!$AW$3:$AX$322,2,0))</f>
        <v>Manel Vico</v>
      </c>
      <c r="D88" s="63" t="str">
        <f>VLOOKUP(C88,'Llistat de jugadors'!$AQ$3:$AR$322,2,0)</f>
        <v>Marfallones Estrallufades</v>
      </c>
      <c r="E88" s="65">
        <f>IF(C88="","",VLOOKUP(C88,'Llistat de jugadors'!$G$3:$AI$322,29,0))</f>
        <v>49</v>
      </c>
      <c r="F88" s="63">
        <f>IF(C88="","",VLOOKUP(C88,'Llistat de jugadors'!$G$3:$AL$322,32,0))</f>
        <v>3</v>
      </c>
      <c r="G88" s="63">
        <f>IF(C88="","",VLOOKUP(C88,'Llistat de jugadors'!$G$3:$AH$322,28,0))</f>
        <v>49</v>
      </c>
      <c r="H88" s="63">
        <f>IF(C88="","",VLOOKUP(C88,'Llistat de jugadors'!$G$3:$AB$322,22,0))</f>
        <v>2</v>
      </c>
      <c r="I88" t="str">
        <f>IF(VLOOKUP(B88,'Llistat de jugadors'!$AW$3:$AX$322,2,0)="","",VLOOKUP(B88,'Llistat de jugadors'!$AW$3:$AX$322,2,0))</f>
        <v>Manel Vico</v>
      </c>
      <c r="J88" t="b">
        <f t="shared" si="2"/>
        <v>0</v>
      </c>
    </row>
    <row r="89" spans="2:10">
      <c r="B89" s="63">
        <v>80</v>
      </c>
      <c r="C89" s="63" t="str">
        <f>IF(J89=TRUE,"",VLOOKUP(B89,'Llistat de jugadors'!$AW$3:$AX$322,2,0))</f>
        <v>Mari Ángeles Pérez</v>
      </c>
      <c r="D89" s="63" t="str">
        <f>VLOOKUP(C89,'Llistat de jugadors'!$AQ$3:$AR$322,2,0)</f>
        <v>Els Pedrolos Bitlleros</v>
      </c>
      <c r="E89" s="65">
        <f>IF(C89="","",VLOOKUP(C89,'Llistat de jugadors'!$G$3:$AI$322,29,0))</f>
        <v>48</v>
      </c>
      <c r="F89" s="63">
        <f>IF(C89="","",VLOOKUP(C89,'Llistat de jugadors'!$G$3:$AL$322,32,0))</f>
        <v>6</v>
      </c>
      <c r="G89" s="63">
        <f>IF(C89="","",VLOOKUP(C89,'Llistat de jugadors'!$G$3:$AH$322,28,0))</f>
        <v>96</v>
      </c>
      <c r="H89" s="63">
        <f>IF(C89="","",VLOOKUP(C89,'Llistat de jugadors'!$G$3:$AB$322,22,0))</f>
        <v>2</v>
      </c>
      <c r="I89" t="str">
        <f>IF(VLOOKUP(B89,'Llistat de jugadors'!$AW$3:$AX$322,2,0)="","",VLOOKUP(B89,'Llistat de jugadors'!$AW$3:$AX$322,2,0))</f>
        <v>Mari Ángeles Pérez</v>
      </c>
      <c r="J89" t="b">
        <f t="shared" si="2"/>
        <v>0</v>
      </c>
    </row>
    <row r="90" spans="2:10">
      <c r="B90" s="63">
        <v>81</v>
      </c>
      <c r="C90" s="63" t="str">
        <f>IF(J90=TRUE,"",VLOOKUP(B90,'Llistat de jugadors'!$AW$3:$AX$322,2,0))</f>
        <v>Martina Vallicrosa</v>
      </c>
      <c r="D90" s="63" t="str">
        <f>VLOOKUP(C90,'Llistat de jugadors'!$AQ$3:$AR$322,2,0)</f>
        <v>Torderenys</v>
      </c>
      <c r="E90" s="65">
        <f>IF(C90="","",VLOOKUP(C90,'Llistat de jugadors'!$G$3:$AI$322,29,0))</f>
        <v>48</v>
      </c>
      <c r="F90" s="63">
        <f>IF(C90="","",VLOOKUP(C90,'Llistat de jugadors'!$G$3:$AL$322,32,0))</f>
        <v>6</v>
      </c>
      <c r="G90" s="63">
        <f>IF(C90="","",VLOOKUP(C90,'Llistat de jugadors'!$G$3:$AH$322,28,0))</f>
        <v>96</v>
      </c>
      <c r="H90" s="63">
        <f>IF(C90="","",VLOOKUP(C90,'Llistat de jugadors'!$G$3:$AB$322,22,0))</f>
        <v>2</v>
      </c>
      <c r="I90" t="str">
        <f>IF(VLOOKUP(B90,'Llistat de jugadors'!$AW$3:$AX$322,2,0)="","",VLOOKUP(B90,'Llistat de jugadors'!$AW$3:$AX$322,2,0))</f>
        <v>Martina Vallicrosa</v>
      </c>
      <c r="J90" t="b">
        <f t="shared" si="2"/>
        <v>0</v>
      </c>
    </row>
    <row r="91" spans="2:10">
      <c r="B91" s="63">
        <v>82</v>
      </c>
      <c r="C91" s="63" t="str">
        <f>IF(J91=TRUE,"",VLOOKUP(B91,'Llistat de jugadors'!$AW$3:$AX$322,2,0))</f>
        <v>Pablo Pérez</v>
      </c>
      <c r="D91" s="63" t="str">
        <f>VLOOKUP(C91,'Llistat de jugadors'!$AQ$3:$AR$322,2,0)</f>
        <v>Juego de Conos</v>
      </c>
      <c r="E91" s="65">
        <f>IF(C91="","",VLOOKUP(C91,'Llistat de jugadors'!$G$3:$AI$322,29,0))</f>
        <v>48</v>
      </c>
      <c r="F91" s="63">
        <f>IF(C91="","",VLOOKUP(C91,'Llistat de jugadors'!$G$3:$AL$322,32,0))</f>
        <v>3</v>
      </c>
      <c r="G91" s="63">
        <f>IF(C91="","",VLOOKUP(C91,'Llistat de jugadors'!$G$3:$AH$322,28,0))</f>
        <v>48</v>
      </c>
      <c r="H91" s="63">
        <f>IF(C91="","",VLOOKUP(C91,'Llistat de jugadors'!$G$3:$AB$322,22,0))</f>
        <v>1</v>
      </c>
      <c r="I91" t="str">
        <f>IF(VLOOKUP(B91,'Llistat de jugadors'!$AW$3:$AX$322,2,0)="","",VLOOKUP(B91,'Llistat de jugadors'!$AW$3:$AX$322,2,0))</f>
        <v>Pablo Pérez</v>
      </c>
      <c r="J91" t="b">
        <f t="shared" si="2"/>
        <v>0</v>
      </c>
    </row>
    <row r="92" spans="2:10">
      <c r="B92" s="63">
        <v>83</v>
      </c>
      <c r="C92" s="63" t="str">
        <f>IF(J92=TRUE,"",VLOOKUP(B92,'Llistat de jugadors'!$AW$3:$AX$322,2,0))</f>
        <v>Ruben Roncel</v>
      </c>
      <c r="D92" s="63" t="str">
        <f>VLOOKUP(C92,'Llistat de jugadors'!$AQ$3:$AR$322,2,0)</f>
        <v>Esbuskeskerra</v>
      </c>
      <c r="E92" s="65">
        <f>IF(C92="","",VLOOKUP(C92,'Llistat de jugadors'!$G$3:$AI$322,29,0))</f>
        <v>48</v>
      </c>
      <c r="F92" s="63">
        <f>IF(C92="","",VLOOKUP(C92,'Llistat de jugadors'!$G$3:$AL$322,32,0))</f>
        <v>4</v>
      </c>
      <c r="G92" s="63">
        <f>IF(C92="","",VLOOKUP(C92,'Llistat de jugadors'!$G$3:$AH$322,28,0))</f>
        <v>96</v>
      </c>
      <c r="H92" s="63">
        <f>IF(C92="","",VLOOKUP(C92,'Llistat de jugadors'!$G$3:$AB$322,22,0))</f>
        <v>2</v>
      </c>
      <c r="I92" t="str">
        <f>IF(VLOOKUP(B92,'Llistat de jugadors'!$AW$3:$AX$322,2,0)="","",VLOOKUP(B92,'Llistat de jugadors'!$AW$3:$AX$322,2,0))</f>
        <v>Ruben Roncel</v>
      </c>
      <c r="J92" t="b">
        <f t="shared" si="2"/>
        <v>0</v>
      </c>
    </row>
    <row r="93" spans="2:10">
      <c r="B93" s="63">
        <v>84</v>
      </c>
      <c r="C93" s="63" t="str">
        <f>IF(J93=TRUE,"",VLOOKUP(B93,'Llistat de jugadors'!$AW$3:$AX$322,2,0))</f>
        <v>Oliver López</v>
      </c>
      <c r="D93" s="63" t="str">
        <f>VLOOKUP(C93,'Llistat de jugadors'!$AQ$3:$AR$322,2,0)</f>
        <v>Moreno Team</v>
      </c>
      <c r="E93" s="65">
        <f>IF(C93="","",VLOOKUP(C93,'Llistat de jugadors'!$G$3:$AI$322,29,0))</f>
        <v>47</v>
      </c>
      <c r="F93" s="63">
        <f>IF(C93="","",VLOOKUP(C93,'Llistat de jugadors'!$G$3:$AL$322,32,0))</f>
        <v>4</v>
      </c>
      <c r="G93" s="63">
        <f>IF(C93="","",VLOOKUP(C93,'Llistat de jugadors'!$G$3:$AH$322,28,0))</f>
        <v>47</v>
      </c>
      <c r="H93" s="63">
        <f>IF(C93="","",VLOOKUP(C93,'Llistat de jugadors'!$G$3:$AB$322,22,0))</f>
        <v>1</v>
      </c>
      <c r="I93" t="str">
        <f>IF(VLOOKUP(B93,'Llistat de jugadors'!$AW$3:$AX$322,2,0)="","",VLOOKUP(B93,'Llistat de jugadors'!$AW$3:$AX$322,2,0))</f>
        <v>Oliver López</v>
      </c>
      <c r="J93" t="b">
        <f t="shared" si="2"/>
        <v>0</v>
      </c>
    </row>
    <row r="94" spans="2:10">
      <c r="B94" s="63">
        <v>85</v>
      </c>
      <c r="C94" s="63" t="str">
        <f>IF(J94=TRUE,"",VLOOKUP(B94,'Llistat de jugadors'!$AW$3:$AX$322,2,0))</f>
        <v>Dan García</v>
      </c>
      <c r="D94" s="63" t="str">
        <f>VLOOKUP(C94,'Llistat de jugadors'!$AQ$3:$AR$322,2,0)</f>
        <v>Esbuskeskerra</v>
      </c>
      <c r="E94" s="65">
        <f>IF(C94="","",VLOOKUP(C94,'Llistat de jugadors'!$G$3:$AI$322,29,0))</f>
        <v>47</v>
      </c>
      <c r="F94" s="63">
        <f>IF(C94="","",VLOOKUP(C94,'Llistat de jugadors'!$G$3:$AL$322,32,0))</f>
        <v>3</v>
      </c>
      <c r="G94" s="63">
        <f>IF(C94="","",VLOOKUP(C94,'Llistat de jugadors'!$G$3:$AH$322,28,0))</f>
        <v>47</v>
      </c>
      <c r="H94" s="63">
        <f>IF(C94="","",VLOOKUP(C94,'Llistat de jugadors'!$G$3:$AB$322,22,0))</f>
        <v>1</v>
      </c>
      <c r="I94" t="str">
        <f>IF(VLOOKUP(B94,'Llistat de jugadors'!$AW$3:$AX$322,2,0)="","",VLOOKUP(B94,'Llistat de jugadors'!$AW$3:$AX$322,2,0))</f>
        <v>Dan García</v>
      </c>
      <c r="J94" t="b">
        <f t="shared" si="2"/>
        <v>0</v>
      </c>
    </row>
    <row r="95" spans="2:10">
      <c r="B95" s="63">
        <v>86</v>
      </c>
      <c r="C95" s="63" t="str">
        <f>IF(J95=TRUE,"",VLOOKUP(B95,'Llistat de jugadors'!$AW$3:$AX$322,2,0))</f>
        <v>Montse Rodríguez</v>
      </c>
      <c r="D95" s="63" t="str">
        <f>VLOOKUP(C95,'Llistat de jugadors'!$AQ$3:$AR$322,2,0)</f>
        <v>Coca's Family</v>
      </c>
      <c r="E95" s="65">
        <f>IF(C95="","",VLOOKUP(C95,'Llistat de jugadors'!$G$3:$AI$322,29,0))</f>
        <v>47</v>
      </c>
      <c r="F95" s="63">
        <f>IF(C95="","",VLOOKUP(C95,'Llistat de jugadors'!$G$3:$AL$322,32,0))</f>
        <v>5</v>
      </c>
      <c r="G95" s="63">
        <f>IF(C95="","",VLOOKUP(C95,'Llistat de jugadors'!$G$3:$AH$322,28,0))</f>
        <v>94</v>
      </c>
      <c r="H95" s="63">
        <f>IF(C95="","",VLOOKUP(C95,'Llistat de jugadors'!$G$3:$AB$322,22,0))</f>
        <v>2</v>
      </c>
      <c r="I95" t="str">
        <f>IF(VLOOKUP(B95,'Llistat de jugadors'!$AW$3:$AX$322,2,0)="","",VLOOKUP(B95,'Llistat de jugadors'!$AW$3:$AX$322,2,0))</f>
        <v>Montse Rodríguez</v>
      </c>
      <c r="J95" t="b">
        <f t="shared" si="2"/>
        <v>0</v>
      </c>
    </row>
    <row r="96" spans="2:10">
      <c r="B96" s="63">
        <v>87</v>
      </c>
      <c r="C96" s="63" t="str">
        <f>IF(J96=TRUE,"",VLOOKUP(B96,'Llistat de jugadors'!$AW$3:$AX$322,2,0))</f>
        <v>Mireia González</v>
      </c>
      <c r="D96" s="63" t="str">
        <f>VLOOKUP(C96,'Llistat de jugadors'!$AQ$3:$AR$322,2,0)</f>
        <v>Bitlles amb les Birres</v>
      </c>
      <c r="E96" s="65">
        <f>IF(C96="","",VLOOKUP(C96,'Llistat de jugadors'!$G$3:$AI$322,29,0))</f>
        <v>46.5</v>
      </c>
      <c r="F96" s="63">
        <f>IF(C96="","",VLOOKUP(C96,'Llistat de jugadors'!$G$3:$AL$322,32,0))</f>
        <v>6</v>
      </c>
      <c r="G96" s="63">
        <f>IF(C96="","",VLOOKUP(C96,'Llistat de jugadors'!$G$3:$AH$322,28,0))</f>
        <v>93</v>
      </c>
      <c r="H96" s="63">
        <f>IF(C96="","",VLOOKUP(C96,'Llistat de jugadors'!$G$3:$AB$322,22,0))</f>
        <v>2</v>
      </c>
      <c r="I96" t="str">
        <f>IF(VLOOKUP(B96,'Llistat de jugadors'!$AW$3:$AX$322,2,0)="","",VLOOKUP(B96,'Llistat de jugadors'!$AW$3:$AX$322,2,0))</f>
        <v>Mireia González</v>
      </c>
      <c r="J96" t="b">
        <f t="shared" si="2"/>
        <v>0</v>
      </c>
    </row>
    <row r="97" spans="2:10">
      <c r="B97" s="63">
        <v>88</v>
      </c>
      <c r="C97" s="63" t="str">
        <f>IF(J97=TRUE,"",VLOOKUP(B97,'Llistat de jugadors'!$AW$3:$AX$322,2,0))</f>
        <v>Carmen Casanellas</v>
      </c>
      <c r="D97" s="63" t="str">
        <f>VLOOKUP(C97,'Llistat de jugadors'!$AQ$3:$AR$322,2,0)</f>
        <v>Les Supernenes</v>
      </c>
      <c r="E97" s="65">
        <f>IF(C97="","",VLOOKUP(C97,'Llistat de jugadors'!$G$3:$AI$322,29,0))</f>
        <v>46</v>
      </c>
      <c r="F97" s="63">
        <f>IF(C97="","",VLOOKUP(C97,'Llistat de jugadors'!$G$3:$AL$322,32,0))</f>
        <v>3</v>
      </c>
      <c r="G97" s="63">
        <f>IF(C97="","",VLOOKUP(C97,'Llistat de jugadors'!$G$3:$AH$322,28,0))</f>
        <v>46</v>
      </c>
      <c r="H97" s="63">
        <f>IF(C97="","",VLOOKUP(C97,'Llistat de jugadors'!$G$3:$AB$322,22,0))</f>
        <v>1</v>
      </c>
      <c r="I97" t="str">
        <f>IF(VLOOKUP(B97,'Llistat de jugadors'!$AW$3:$AX$322,2,0)="","",VLOOKUP(B97,'Llistat de jugadors'!$AW$3:$AX$322,2,0))</f>
        <v>Carmen Casanellas</v>
      </c>
      <c r="J97" t="b">
        <f t="shared" si="2"/>
        <v>0</v>
      </c>
    </row>
    <row r="98" spans="2:10">
      <c r="B98" s="63">
        <v>89</v>
      </c>
      <c r="C98" s="63" t="str">
        <f>IF(J98=TRUE,"",VLOOKUP(B98,'Llistat de jugadors'!$AW$3:$AX$322,2,0))</f>
        <v>Oscar Escolano</v>
      </c>
      <c r="D98" s="63" t="str">
        <f>VLOOKUP(C98,'Llistat de jugadors'!$AQ$3:$AR$322,2,0)</f>
        <v>Coca's Family</v>
      </c>
      <c r="E98" s="65">
        <f>IF(C98="","",VLOOKUP(C98,'Llistat de jugadors'!$G$3:$AI$322,29,0))</f>
        <v>46</v>
      </c>
      <c r="F98" s="63">
        <f>IF(C98="","",VLOOKUP(C98,'Llistat de jugadors'!$G$3:$AL$322,32,0))</f>
        <v>6</v>
      </c>
      <c r="G98" s="63">
        <f>IF(C98="","",VLOOKUP(C98,'Llistat de jugadors'!$G$3:$AH$322,28,0))</f>
        <v>92</v>
      </c>
      <c r="H98" s="63">
        <f>IF(C98="","",VLOOKUP(C98,'Llistat de jugadors'!$G$3:$AB$322,22,0))</f>
        <v>2</v>
      </c>
      <c r="I98" t="str">
        <f>IF(VLOOKUP(B98,'Llistat de jugadors'!$AW$3:$AX$322,2,0)="","",VLOOKUP(B98,'Llistat de jugadors'!$AW$3:$AX$322,2,0))</f>
        <v>Oscar Escolano</v>
      </c>
      <c r="J98" t="b">
        <f t="shared" si="2"/>
        <v>0</v>
      </c>
    </row>
    <row r="99" spans="2:10">
      <c r="B99" s="63">
        <v>90</v>
      </c>
      <c r="C99" s="63" t="str">
        <f>IF(J99=TRUE,"",VLOOKUP(B99,'Llistat de jugadors'!$AW$3:$AX$322,2,0))</f>
        <v>Josep Duran</v>
      </c>
      <c r="D99" s="63" t="str">
        <f>VLOOKUP(C99,'Llistat de jugadors'!$AQ$3:$AR$322,2,0)</f>
        <v>8 x 8</v>
      </c>
      <c r="E99" s="65">
        <f>IF(C99="","",VLOOKUP(C99,'Llistat de jugadors'!$G$3:$AI$322,29,0))</f>
        <v>46</v>
      </c>
      <c r="F99" s="63">
        <f>IF(C99="","",VLOOKUP(C99,'Llistat de jugadors'!$G$3:$AL$322,32,0))</f>
        <v>3</v>
      </c>
      <c r="G99" s="63">
        <f>IF(C99="","",VLOOKUP(C99,'Llistat de jugadors'!$G$3:$AH$322,28,0))</f>
        <v>46</v>
      </c>
      <c r="H99" s="63">
        <f>IF(C99="","",VLOOKUP(C99,'Llistat de jugadors'!$G$3:$AB$322,22,0))</f>
        <v>1</v>
      </c>
      <c r="I99" t="str">
        <f>IF(VLOOKUP(B99,'Llistat de jugadors'!$AW$3:$AX$322,2,0)="","",VLOOKUP(B99,'Llistat de jugadors'!$AW$3:$AX$322,2,0))</f>
        <v>Josep Duran</v>
      </c>
      <c r="J99" t="b">
        <f t="shared" si="2"/>
        <v>0</v>
      </c>
    </row>
    <row r="100" spans="2:10">
      <c r="B100" s="63">
        <v>91</v>
      </c>
      <c r="C100" s="63" t="str">
        <f>IF(J100=TRUE,"",VLOOKUP(B100,'Llistat de jugadors'!$AW$3:$AX$322,2,0))</f>
        <v>Eloi Romera</v>
      </c>
      <c r="D100" s="63" t="str">
        <f>VLOOKUP(C100,'Llistat de jugadors'!$AQ$3:$AR$322,2,0)</f>
        <v>Els Pedrolos Bitlleros</v>
      </c>
      <c r="E100" s="65">
        <f>IF(C100="","",VLOOKUP(C100,'Llistat de jugadors'!$G$3:$AI$322,29,0))</f>
        <v>46</v>
      </c>
      <c r="F100" s="63">
        <f>IF(C100="","",VLOOKUP(C100,'Llistat de jugadors'!$G$3:$AL$322,32,0))</f>
        <v>5</v>
      </c>
      <c r="G100" s="63">
        <f>IF(C100="","",VLOOKUP(C100,'Llistat de jugadors'!$G$3:$AH$322,28,0))</f>
        <v>92</v>
      </c>
      <c r="H100" s="63">
        <f>IF(C100="","",VLOOKUP(C100,'Llistat de jugadors'!$G$3:$AB$322,22,0))</f>
        <v>2</v>
      </c>
      <c r="I100" t="str">
        <f>IF(VLOOKUP(B100,'Llistat de jugadors'!$AW$3:$AX$322,2,0)="","",VLOOKUP(B100,'Llistat de jugadors'!$AW$3:$AX$322,2,0))</f>
        <v>Eloi Romera</v>
      </c>
      <c r="J100" t="b">
        <f t="shared" si="2"/>
        <v>0</v>
      </c>
    </row>
    <row r="101" spans="2:10">
      <c r="B101" s="63">
        <v>92</v>
      </c>
      <c r="C101" s="63" t="str">
        <f>IF(J101=TRUE,"",VLOOKUP(B101,'Llistat de jugadors'!$AW$3:$AX$322,2,0))</f>
        <v>Andrea García (MT)</v>
      </c>
      <c r="D101" s="63" t="str">
        <f>VLOOKUP(C101,'Llistat de jugadors'!$AQ$3:$AR$322,2,0)</f>
        <v>Moreno Team</v>
      </c>
      <c r="E101" s="65">
        <f>IF(C101="","",VLOOKUP(C101,'Llistat de jugadors'!$G$3:$AI$322,29,0))</f>
        <v>45.5</v>
      </c>
      <c r="F101" s="63">
        <f>IF(C101="","",VLOOKUP(C101,'Llistat de jugadors'!$G$3:$AL$322,32,0))</f>
        <v>5</v>
      </c>
      <c r="G101" s="63">
        <f>IF(C101="","",VLOOKUP(C101,'Llistat de jugadors'!$G$3:$AH$322,28,0))</f>
        <v>91</v>
      </c>
      <c r="H101" s="63">
        <f>IF(C101="","",VLOOKUP(C101,'Llistat de jugadors'!$G$3:$AB$322,22,0))</f>
        <v>2</v>
      </c>
      <c r="I101" t="str">
        <f>IF(VLOOKUP(B101,'Llistat de jugadors'!$AW$3:$AX$322,2,0)="","",VLOOKUP(B101,'Llistat de jugadors'!$AW$3:$AX$322,2,0))</f>
        <v>Andrea García (MT)</v>
      </c>
      <c r="J101" t="b">
        <f t="shared" si="2"/>
        <v>0</v>
      </c>
    </row>
    <row r="102" spans="2:10">
      <c r="B102" s="63">
        <v>93</v>
      </c>
      <c r="C102" s="63" t="str">
        <f>IF(J102=TRUE,"",VLOOKUP(B102,'Llistat de jugadors'!$AW$3:$AX$322,2,0))</f>
        <v>Paula López</v>
      </c>
      <c r="D102" s="63" t="str">
        <f>VLOOKUP(C102,'Llistat de jugadors'!$AQ$3:$AR$322,2,0)</f>
        <v>Oju Peligru</v>
      </c>
      <c r="E102" s="65">
        <f>IF(C102="","",VLOOKUP(C102,'Llistat de jugadors'!$G$3:$AI$322,29,0))</f>
        <v>45.5</v>
      </c>
      <c r="F102" s="63">
        <f>IF(C102="","",VLOOKUP(C102,'Llistat de jugadors'!$G$3:$AL$322,32,0))</f>
        <v>5</v>
      </c>
      <c r="G102" s="63">
        <f>IF(C102="","",VLOOKUP(C102,'Llistat de jugadors'!$G$3:$AH$322,28,0))</f>
        <v>91</v>
      </c>
      <c r="H102" s="63">
        <f>IF(C102="","",VLOOKUP(C102,'Llistat de jugadors'!$G$3:$AB$322,22,0))</f>
        <v>2</v>
      </c>
      <c r="I102" t="str">
        <f>IF(VLOOKUP(B102,'Llistat de jugadors'!$AW$3:$AX$322,2,0)="","",VLOOKUP(B102,'Llistat de jugadors'!$AW$3:$AX$322,2,0))</f>
        <v>Paula López</v>
      </c>
      <c r="J102" t="b">
        <f t="shared" si="2"/>
        <v>0</v>
      </c>
    </row>
    <row r="103" spans="2:10">
      <c r="B103" s="63">
        <v>94</v>
      </c>
      <c r="C103" s="63" t="str">
        <f>IF(J103=TRUE,"",VLOOKUP(B103,'Llistat de jugadors'!$AW$3:$AX$322,2,0))</f>
        <v>Bernat García</v>
      </c>
      <c r="D103" s="63" t="str">
        <f>VLOOKUP(C103,'Llistat de jugadors'!$AQ$3:$AR$322,2,0)</f>
        <v>Veteranos Basquet Tordera CBTV</v>
      </c>
      <c r="E103" s="65">
        <f>IF(C103="","",VLOOKUP(C103,'Llistat de jugadors'!$G$3:$AI$322,29,0))</f>
        <v>45.5</v>
      </c>
      <c r="F103" s="63">
        <f>IF(C103="","",VLOOKUP(C103,'Llistat de jugadors'!$G$3:$AL$322,32,0))</f>
        <v>4</v>
      </c>
      <c r="G103" s="63">
        <f>IF(C103="","",VLOOKUP(C103,'Llistat de jugadors'!$G$3:$AH$322,28,0))</f>
        <v>91</v>
      </c>
      <c r="H103" s="63">
        <f>IF(C103="","",VLOOKUP(C103,'Llistat de jugadors'!$G$3:$AB$322,22,0))</f>
        <v>2</v>
      </c>
      <c r="I103" t="str">
        <f>IF(VLOOKUP(B103,'Llistat de jugadors'!$AW$3:$AX$322,2,0)="","",VLOOKUP(B103,'Llistat de jugadors'!$AW$3:$AX$322,2,0))</f>
        <v>Bernat García</v>
      </c>
      <c r="J103" t="b">
        <f t="shared" si="2"/>
        <v>0</v>
      </c>
    </row>
    <row r="104" spans="2:10">
      <c r="B104" s="63">
        <v>95</v>
      </c>
      <c r="C104" s="63" t="str">
        <f>IF(J104=TRUE,"",VLOOKUP(B104,'Llistat de jugadors'!$AW$3:$AX$322,2,0))</f>
        <v>Pere Roca</v>
      </c>
      <c r="D104" s="63" t="str">
        <f>VLOOKUP(C104,'Llistat de jugadors'!$AQ$3:$AR$322,2,0)</f>
        <v>8 x 8</v>
      </c>
      <c r="E104" s="65">
        <f>IF(C104="","",VLOOKUP(C104,'Llistat de jugadors'!$G$3:$AI$322,29,0))</f>
        <v>45.5</v>
      </c>
      <c r="F104" s="63">
        <f>IF(C104="","",VLOOKUP(C104,'Llistat de jugadors'!$G$3:$AL$322,32,0))</f>
        <v>4</v>
      </c>
      <c r="G104" s="63">
        <f>IF(C104="","",VLOOKUP(C104,'Llistat de jugadors'!$G$3:$AH$322,28,0))</f>
        <v>91</v>
      </c>
      <c r="H104" s="63">
        <f>IF(C104="","",VLOOKUP(C104,'Llistat de jugadors'!$G$3:$AB$322,22,0))</f>
        <v>2</v>
      </c>
      <c r="I104" t="str">
        <f>IF(VLOOKUP(B104,'Llistat de jugadors'!$AW$3:$AX$322,2,0)="","",VLOOKUP(B104,'Llistat de jugadors'!$AW$3:$AX$322,2,0))</f>
        <v>Pere Roca</v>
      </c>
      <c r="J104" t="b">
        <f t="shared" si="2"/>
        <v>0</v>
      </c>
    </row>
    <row r="105" spans="2:10">
      <c r="B105" s="63">
        <v>96</v>
      </c>
      <c r="C105" s="63" t="str">
        <f>IF(J105=TRUE,"",VLOOKUP(B105,'Llistat de jugadors'!$AW$3:$AX$322,2,0))</f>
        <v>Joan Martí</v>
      </c>
      <c r="D105" s="63" t="str">
        <f>VLOOKUP(C105,'Llistat de jugadors'!$AQ$3:$AR$322,2,0)</f>
        <v>Els Roscos</v>
      </c>
      <c r="E105" s="65">
        <f>IF(C105="","",VLOOKUP(C105,'Llistat de jugadors'!$G$3:$AI$322,29,0))</f>
        <v>45</v>
      </c>
      <c r="F105" s="63">
        <f>IF(C105="","",VLOOKUP(C105,'Llistat de jugadors'!$G$3:$AL$322,32,0))</f>
        <v>4</v>
      </c>
      <c r="G105" s="63">
        <f>IF(C105="","",VLOOKUP(C105,'Llistat de jugadors'!$G$3:$AH$322,28,0))</f>
        <v>90</v>
      </c>
      <c r="H105" s="63">
        <f>IF(C105="","",VLOOKUP(C105,'Llistat de jugadors'!$G$3:$AB$322,22,0))</f>
        <v>2</v>
      </c>
      <c r="I105" t="str">
        <f>IF(VLOOKUP(B105,'Llistat de jugadors'!$AW$3:$AX$322,2,0)="","",VLOOKUP(B105,'Llistat de jugadors'!$AW$3:$AX$322,2,0))</f>
        <v>Joan Martí</v>
      </c>
      <c r="J105" t="b">
        <f t="shared" si="2"/>
        <v>0</v>
      </c>
    </row>
    <row r="106" spans="2:10">
      <c r="B106" s="63">
        <v>97</v>
      </c>
      <c r="C106" s="63" t="str">
        <f>IF(J106=TRUE,"",VLOOKUP(B106,'Llistat de jugadors'!$AW$3:$AX$322,2,0))</f>
        <v>Marc Ruiz</v>
      </c>
      <c r="D106" s="63" t="str">
        <f>VLOOKUP(C106,'Llistat de jugadors'!$AQ$3:$AR$322,2,0)</f>
        <v>Juego de Conos</v>
      </c>
      <c r="E106" s="65">
        <f>IF(C106="","",VLOOKUP(C106,'Llistat de jugadors'!$G$3:$AI$322,29,0))</f>
        <v>45</v>
      </c>
      <c r="F106" s="63">
        <f>IF(C106="","",VLOOKUP(C106,'Llistat de jugadors'!$G$3:$AL$322,32,0))</f>
        <v>2</v>
      </c>
      <c r="G106" s="63">
        <f>IF(C106="","",VLOOKUP(C106,'Llistat de jugadors'!$G$3:$AH$322,28,0))</f>
        <v>45</v>
      </c>
      <c r="H106" s="63">
        <f>IF(C106="","",VLOOKUP(C106,'Llistat de jugadors'!$G$3:$AB$322,22,0))</f>
        <v>1</v>
      </c>
      <c r="I106" t="str">
        <f>IF(VLOOKUP(B106,'Llistat de jugadors'!$AW$3:$AX$322,2,0)="","",VLOOKUP(B106,'Llistat de jugadors'!$AW$3:$AX$322,2,0))</f>
        <v>Marc Ruiz</v>
      </c>
      <c r="J106" t="b">
        <f t="shared" ref="J106:J141" si="3">ISERROR(I106)</f>
        <v>0</v>
      </c>
    </row>
    <row r="107" spans="2:10">
      <c r="B107" s="63">
        <v>98</v>
      </c>
      <c r="C107" s="63" t="str">
        <f>IF(J107=TRUE,"",VLOOKUP(B107,'Llistat de jugadors'!$AW$3:$AX$322,2,0))</f>
        <v>Sílvia Jiménez</v>
      </c>
      <c r="D107" s="63" t="str">
        <f>VLOOKUP(C107,'Llistat de jugadors'!$AQ$3:$AR$322,2,0)</f>
        <v>The Maidens Break Bitlles</v>
      </c>
      <c r="E107" s="65">
        <f>IF(C107="","",VLOOKUP(C107,'Llistat de jugadors'!$G$3:$AI$322,29,0))</f>
        <v>44.5</v>
      </c>
      <c r="F107" s="63">
        <f>IF(C107="","",VLOOKUP(C107,'Llistat de jugadors'!$G$3:$AL$322,32,0))</f>
        <v>6</v>
      </c>
      <c r="G107" s="63">
        <f>IF(C107="","",VLOOKUP(C107,'Llistat de jugadors'!$G$3:$AH$322,28,0))</f>
        <v>89</v>
      </c>
      <c r="H107" s="63">
        <f>IF(C107="","",VLOOKUP(C107,'Llistat de jugadors'!$G$3:$AB$322,22,0))</f>
        <v>2</v>
      </c>
      <c r="I107" t="str">
        <f>IF(VLOOKUP(B107,'Llistat de jugadors'!$AW$3:$AX$322,2,0)="","",VLOOKUP(B107,'Llistat de jugadors'!$AW$3:$AX$322,2,0))</f>
        <v>Sílvia Jiménez</v>
      </c>
      <c r="J107" t="b">
        <f t="shared" si="3"/>
        <v>0</v>
      </c>
    </row>
    <row r="108" spans="2:10">
      <c r="B108" s="63">
        <v>99</v>
      </c>
      <c r="C108" s="63" t="str">
        <f>IF(J108=TRUE,"",VLOOKUP(B108,'Llistat de jugadors'!$AW$3:$AX$322,2,0))</f>
        <v>Pol Escolano</v>
      </c>
      <c r="D108" s="63" t="str">
        <f>VLOOKUP(C108,'Llistat de jugadors'!$AQ$3:$AR$322,2,0)</f>
        <v>Coca's Family</v>
      </c>
      <c r="E108" s="65">
        <f>IF(C108="","",VLOOKUP(C108,'Llistat de jugadors'!$G$3:$AI$322,29,0))</f>
        <v>44.5</v>
      </c>
      <c r="F108" s="63">
        <f>IF(C108="","",VLOOKUP(C108,'Llistat de jugadors'!$G$3:$AL$322,32,0))</f>
        <v>4</v>
      </c>
      <c r="G108" s="63">
        <f>IF(C108="","",VLOOKUP(C108,'Llistat de jugadors'!$G$3:$AH$322,28,0))</f>
        <v>89</v>
      </c>
      <c r="H108" s="63">
        <f>IF(C108="","",VLOOKUP(C108,'Llistat de jugadors'!$G$3:$AB$322,22,0))</f>
        <v>2</v>
      </c>
      <c r="I108" t="str">
        <f>IF(VLOOKUP(B108,'Llistat de jugadors'!$AW$3:$AX$322,2,0)="","",VLOOKUP(B108,'Llistat de jugadors'!$AW$3:$AX$322,2,0))</f>
        <v>Pol Escolano</v>
      </c>
      <c r="J108" t="b">
        <f t="shared" si="3"/>
        <v>0</v>
      </c>
    </row>
    <row r="109" spans="2:10">
      <c r="B109" s="63">
        <v>100</v>
      </c>
      <c r="C109" s="63" t="str">
        <f>IF(J109=TRUE,"",VLOOKUP(B109,'Llistat de jugadors'!$AW$3:$AX$322,2,0))</f>
        <v>Marta Nogueras</v>
      </c>
      <c r="D109" s="63" t="str">
        <f>VLOOKUP(C109,'Llistat de jugadors'!$AQ$3:$AR$322,2,0)</f>
        <v>Veteranos Basquet Tordera CBTV</v>
      </c>
      <c r="E109" s="65">
        <f>IF(C109="","",VLOOKUP(C109,'Llistat de jugadors'!$G$3:$AI$322,29,0))</f>
        <v>44</v>
      </c>
      <c r="F109" s="63">
        <f>IF(C109="","",VLOOKUP(C109,'Llistat de jugadors'!$G$3:$AL$322,32,0))</f>
        <v>3</v>
      </c>
      <c r="G109" s="63">
        <f>IF(C109="","",VLOOKUP(C109,'Llistat de jugadors'!$G$3:$AH$322,28,0))</f>
        <v>44</v>
      </c>
      <c r="H109" s="63">
        <f>IF(C109="","",VLOOKUP(C109,'Llistat de jugadors'!$G$3:$AB$322,22,0))</f>
        <v>1</v>
      </c>
      <c r="I109" t="str">
        <f>IF(VLOOKUP(B109,'Llistat de jugadors'!$AW$3:$AX$322,2,0)="","",VLOOKUP(B109,'Llistat de jugadors'!$AW$3:$AX$322,2,0))</f>
        <v>Marta Nogueras</v>
      </c>
      <c r="J109" t="b">
        <f t="shared" si="3"/>
        <v>0</v>
      </c>
    </row>
    <row r="110" spans="2:10" ht="18">
      <c r="B110" s="209" t="s">
        <v>352</v>
      </c>
      <c r="C110" s="209"/>
      <c r="D110" s="209"/>
      <c r="E110" s="209"/>
      <c r="F110" s="209"/>
      <c r="G110" s="209"/>
      <c r="H110" s="209"/>
    </row>
    <row r="111" spans="2:10">
      <c r="B111" s="66" t="s">
        <v>342</v>
      </c>
      <c r="C111" s="66" t="s">
        <v>353</v>
      </c>
      <c r="D111" s="66" t="s">
        <v>343</v>
      </c>
      <c r="E111" s="67" t="s">
        <v>327</v>
      </c>
      <c r="F111" s="66" t="s">
        <v>349</v>
      </c>
      <c r="G111" s="66" t="s">
        <v>354</v>
      </c>
      <c r="H111" s="66" t="s">
        <v>316</v>
      </c>
    </row>
    <row r="112" spans="2:10">
      <c r="B112" s="63">
        <v>101</v>
      </c>
      <c r="C112" s="63" t="str">
        <f>IF(J112=TRUE,"",VLOOKUP(B112,'Llistat de jugadors'!$AW$3:$AX$322,2,0))</f>
        <v>Cristina Agell</v>
      </c>
      <c r="D112" s="63" t="str">
        <f>VLOOKUP(C112,'Llistat de jugadors'!$AQ$3:$AR$322,2,0)</f>
        <v>La Nevereta</v>
      </c>
      <c r="E112" s="65">
        <f>IF(C112="","",VLOOKUP(C112,'Llistat de jugadors'!$G$3:$AI$322,29,0))</f>
        <v>43</v>
      </c>
      <c r="F112" s="63">
        <f>IF(C112="","",VLOOKUP(C112,'Llistat de jugadors'!$G$3:$AL$322,32,0))</f>
        <v>5</v>
      </c>
      <c r="G112" s="63">
        <f>IF(C112="","",VLOOKUP(C112,'Llistat de jugadors'!$G$3:$AH$322,28,0))</f>
        <v>86</v>
      </c>
      <c r="H112" s="63">
        <f>IF(C112="","",VLOOKUP(C112,'Llistat de jugadors'!$G$3:$AB$322,22,0))</f>
        <v>2</v>
      </c>
      <c r="I112" t="str">
        <f>IF(VLOOKUP(B112,'Llistat de jugadors'!$AW$3:$AX$322,2,0)="","",VLOOKUP(B112,'Llistat de jugadors'!$AW$3:$AX$322,2,0))</f>
        <v>Cristina Agell</v>
      </c>
      <c r="J112" t="b">
        <f t="shared" si="3"/>
        <v>0</v>
      </c>
    </row>
    <row r="113" spans="2:10">
      <c r="B113" s="63">
        <v>102</v>
      </c>
      <c r="C113" s="63" t="str">
        <f>IF(J113=TRUE,"",VLOOKUP(B113,'Llistat de jugadors'!$AW$3:$AX$322,2,0))</f>
        <v>Marc Escolano</v>
      </c>
      <c r="D113" s="63" t="str">
        <f>VLOOKUP(C113,'Llistat de jugadors'!$AQ$3:$AR$322,2,0)</f>
        <v>Coca's Family</v>
      </c>
      <c r="E113" s="65">
        <f>IF(C113="","",VLOOKUP(C113,'Llistat de jugadors'!$G$3:$AI$322,29,0))</f>
        <v>43</v>
      </c>
      <c r="F113" s="63">
        <f>IF(C113="","",VLOOKUP(C113,'Llistat de jugadors'!$G$3:$AL$322,32,0))</f>
        <v>4</v>
      </c>
      <c r="G113" s="63">
        <f>IF(C113="","",VLOOKUP(C113,'Llistat de jugadors'!$G$3:$AH$322,28,0))</f>
        <v>86</v>
      </c>
      <c r="H113" s="63">
        <f>IF(C113="","",VLOOKUP(C113,'Llistat de jugadors'!$G$3:$AB$322,22,0))</f>
        <v>2</v>
      </c>
      <c r="I113" t="str">
        <f>IF(VLOOKUP(B113,'Llistat de jugadors'!$AW$3:$AX$322,2,0)="","",VLOOKUP(B113,'Llistat de jugadors'!$AW$3:$AX$322,2,0))</f>
        <v>Marc Escolano</v>
      </c>
      <c r="J113" t="b">
        <f t="shared" si="3"/>
        <v>0</v>
      </c>
    </row>
    <row r="114" spans="2:10">
      <c r="B114" s="63">
        <v>103</v>
      </c>
      <c r="C114" s="63" t="str">
        <f>IF(J114=TRUE,"",VLOOKUP(B114,'Llistat de jugadors'!$AW$3:$AX$322,2,0))</f>
        <v>Marta Ayats</v>
      </c>
      <c r="D114" s="63" t="str">
        <f>VLOOKUP(C114,'Llistat de jugadors'!$AQ$3:$AR$322,2,0)</f>
        <v>Veteranos Basquet Tordera CBTV</v>
      </c>
      <c r="E114" s="65">
        <f>IF(C114="","",VLOOKUP(C114,'Llistat de jugadors'!$G$3:$AI$322,29,0))</f>
        <v>42.5</v>
      </c>
      <c r="F114" s="63">
        <f>IF(C114="","",VLOOKUP(C114,'Llistat de jugadors'!$G$3:$AL$322,32,0))</f>
        <v>5</v>
      </c>
      <c r="G114" s="63">
        <f>IF(C114="","",VLOOKUP(C114,'Llistat de jugadors'!$G$3:$AH$322,28,0))</f>
        <v>85</v>
      </c>
      <c r="H114" s="63">
        <f>IF(C114="","",VLOOKUP(C114,'Llistat de jugadors'!$G$3:$AB$322,22,0))</f>
        <v>2</v>
      </c>
      <c r="I114" t="str">
        <f>IF(VLOOKUP(B114,'Llistat de jugadors'!$AW$3:$AX$322,2,0)="","",VLOOKUP(B114,'Llistat de jugadors'!$AW$3:$AX$322,2,0))</f>
        <v>Marta Ayats</v>
      </c>
      <c r="J114" t="b">
        <f t="shared" si="3"/>
        <v>0</v>
      </c>
    </row>
    <row r="115" spans="2:10">
      <c r="B115" s="63">
        <v>104</v>
      </c>
      <c r="C115" s="63" t="str">
        <f>IF(J115=TRUE,"",VLOOKUP(B115,'Llistat de jugadors'!$AW$3:$AX$322,2,0))</f>
        <v>Meritxell Torroella</v>
      </c>
      <c r="D115" s="63" t="str">
        <f>VLOOKUP(C115,'Llistat de jugadors'!$AQ$3:$AR$322,2,0)</f>
        <v>Els de Sempre</v>
      </c>
      <c r="E115" s="65">
        <f>IF(C115="","",VLOOKUP(C115,'Llistat de jugadors'!$G$3:$AI$322,29,0))</f>
        <v>42</v>
      </c>
      <c r="F115" s="63">
        <f>IF(C115="","",VLOOKUP(C115,'Llistat de jugadors'!$G$3:$AL$322,32,0))</f>
        <v>5</v>
      </c>
      <c r="G115" s="63">
        <f>IF(C115="","",VLOOKUP(C115,'Llistat de jugadors'!$G$3:$AH$322,28,0))</f>
        <v>84</v>
      </c>
      <c r="H115" s="63">
        <f>IF(C115="","",VLOOKUP(C115,'Llistat de jugadors'!$G$3:$AB$322,22,0))</f>
        <v>2</v>
      </c>
      <c r="I115" t="str">
        <f>IF(VLOOKUP(B115,'Llistat de jugadors'!$AW$3:$AX$322,2,0)="","",VLOOKUP(B115,'Llistat de jugadors'!$AW$3:$AX$322,2,0))</f>
        <v>Meritxell Torroella</v>
      </c>
      <c r="J115" t="b">
        <f t="shared" si="3"/>
        <v>0</v>
      </c>
    </row>
    <row r="116" spans="2:10">
      <c r="B116" s="63">
        <v>105</v>
      </c>
      <c r="C116" s="63" t="str">
        <f>IF(J116=TRUE,"",VLOOKUP(B116,'Llistat de jugadors'!$AW$3:$AX$322,2,0))</f>
        <v>Pere Taberner</v>
      </c>
      <c r="D116" s="63" t="str">
        <f>VLOOKUP(C116,'Llistat de jugadors'!$AQ$3:$AR$322,2,0)</f>
        <v>8 x 8</v>
      </c>
      <c r="E116" s="65">
        <f>IF(C116="","",VLOOKUP(C116,'Llistat de jugadors'!$G$3:$AI$322,29,0))</f>
        <v>41.5</v>
      </c>
      <c r="F116" s="63">
        <f>IF(C116="","",VLOOKUP(C116,'Llistat de jugadors'!$G$3:$AL$322,32,0))</f>
        <v>5</v>
      </c>
      <c r="G116" s="63">
        <f>IF(C116="","",VLOOKUP(C116,'Llistat de jugadors'!$G$3:$AH$322,28,0))</f>
        <v>83</v>
      </c>
      <c r="H116" s="63">
        <f>IF(C116="","",VLOOKUP(C116,'Llistat de jugadors'!$G$3:$AB$322,22,0))</f>
        <v>2</v>
      </c>
      <c r="I116" t="str">
        <f>IF(VLOOKUP(B116,'Llistat de jugadors'!$AW$3:$AX$322,2,0)="","",VLOOKUP(B116,'Llistat de jugadors'!$AW$3:$AX$322,2,0))</f>
        <v>Pere Taberner</v>
      </c>
      <c r="J116" t="b">
        <f t="shared" si="3"/>
        <v>0</v>
      </c>
    </row>
    <row r="117" spans="2:10">
      <c r="B117" s="63">
        <v>106</v>
      </c>
      <c r="C117" s="63" t="str">
        <f>IF(J117=TRUE,"",VLOOKUP(B117,'Llistat de jugadors'!$AW$3:$AX$322,2,0))</f>
        <v>Helena Castañeda</v>
      </c>
      <c r="D117" s="63" t="str">
        <f>VLOOKUP(C117,'Llistat de jugadors'!$AQ$3:$AR$322,2,0)</f>
        <v>Team #</v>
      </c>
      <c r="E117" s="65">
        <f>IF(C117="","",VLOOKUP(C117,'Llistat de jugadors'!$G$3:$AI$322,29,0))</f>
        <v>41.5</v>
      </c>
      <c r="F117" s="63">
        <f>IF(C117="","",VLOOKUP(C117,'Llistat de jugadors'!$G$3:$AL$322,32,0))</f>
        <v>4</v>
      </c>
      <c r="G117" s="63">
        <f>IF(C117="","",VLOOKUP(C117,'Llistat de jugadors'!$G$3:$AH$322,28,0))</f>
        <v>83</v>
      </c>
      <c r="H117" s="63">
        <f>IF(C117="","",VLOOKUP(C117,'Llistat de jugadors'!$G$3:$AB$322,22,0))</f>
        <v>2</v>
      </c>
      <c r="I117" t="str">
        <f>IF(VLOOKUP(B117,'Llistat de jugadors'!$AW$3:$AX$322,2,0)="","",VLOOKUP(B117,'Llistat de jugadors'!$AW$3:$AX$322,2,0))</f>
        <v>Helena Castañeda</v>
      </c>
      <c r="J117" t="b">
        <f t="shared" si="3"/>
        <v>0</v>
      </c>
    </row>
    <row r="118" spans="2:10">
      <c r="B118" s="63">
        <v>107</v>
      </c>
      <c r="C118" s="63" t="str">
        <f>IF(J118=TRUE,"",VLOOKUP(B118,'Llistat de jugadors'!$AW$3:$AX$322,2,0))</f>
        <v>Anna Gras</v>
      </c>
      <c r="D118" s="63" t="str">
        <f>VLOOKUP(C118,'Llistat de jugadors'!$AQ$3:$AR$322,2,0)</f>
        <v>Emmurallats</v>
      </c>
      <c r="E118" s="65">
        <f>IF(C118="","",VLOOKUP(C118,'Llistat de jugadors'!$G$3:$AI$322,29,0))</f>
        <v>41</v>
      </c>
      <c r="F118" s="63">
        <f>IF(C118="","",VLOOKUP(C118,'Llistat de jugadors'!$G$3:$AL$322,32,0))</f>
        <v>2</v>
      </c>
      <c r="G118" s="63">
        <f>IF(C118="","",VLOOKUP(C118,'Llistat de jugadors'!$G$3:$AH$322,28,0))</f>
        <v>41</v>
      </c>
      <c r="H118" s="63">
        <f>IF(C118="","",VLOOKUP(C118,'Llistat de jugadors'!$G$3:$AB$322,22,0))</f>
        <v>1</v>
      </c>
      <c r="I118" t="str">
        <f>IF(VLOOKUP(B118,'Llistat de jugadors'!$AW$3:$AX$322,2,0)="","",VLOOKUP(B118,'Llistat de jugadors'!$AW$3:$AX$322,2,0))</f>
        <v>Anna Gras</v>
      </c>
      <c r="J118" t="b">
        <f t="shared" si="3"/>
        <v>0</v>
      </c>
    </row>
    <row r="119" spans="2:10">
      <c r="B119" s="63">
        <v>108</v>
      </c>
      <c r="C119" s="63" t="str">
        <f>IF(J119=TRUE,"",VLOOKUP(B119,'Llistat de jugadors'!$AW$3:$AX$322,2,0))</f>
        <v>Amalio Mena</v>
      </c>
      <c r="D119" s="63" t="str">
        <f>VLOOKUP(C119,'Llistat de jugadors'!$AQ$3:$AR$322,2,0)</f>
        <v>4 x 4</v>
      </c>
      <c r="E119" s="65">
        <f>IF(C119="","",VLOOKUP(C119,'Llistat de jugadors'!$G$3:$AI$322,29,0))</f>
        <v>41</v>
      </c>
      <c r="F119" s="63">
        <f>IF(C119="","",VLOOKUP(C119,'Llistat de jugadors'!$G$3:$AL$322,32,0))</f>
        <v>4</v>
      </c>
      <c r="G119" s="63">
        <f>IF(C119="","",VLOOKUP(C119,'Llistat de jugadors'!$G$3:$AH$322,28,0))</f>
        <v>82</v>
      </c>
      <c r="H119" s="63">
        <f>IF(C119="","",VLOOKUP(C119,'Llistat de jugadors'!$G$3:$AB$322,22,0))</f>
        <v>2</v>
      </c>
      <c r="I119" t="str">
        <f>IF(VLOOKUP(B119,'Llistat de jugadors'!$AW$3:$AX$322,2,0)="","",VLOOKUP(B119,'Llistat de jugadors'!$AW$3:$AX$322,2,0))</f>
        <v>Amalio Mena</v>
      </c>
      <c r="J119" t="b">
        <f t="shared" si="3"/>
        <v>0</v>
      </c>
    </row>
    <row r="120" spans="2:10">
      <c r="B120" s="63">
        <v>109</v>
      </c>
      <c r="C120" s="63" t="str">
        <f>IF(J120=TRUE,"",VLOOKUP(B120,'Llistat de jugadors'!$AW$3:$AX$322,2,0))</f>
        <v>Pilar Pujol</v>
      </c>
      <c r="D120" s="63" t="str">
        <f>VLOOKUP(C120,'Llistat de jugadors'!$AQ$3:$AR$322,2,0)</f>
        <v>Els Pedrolos Bitlleros</v>
      </c>
      <c r="E120" s="65">
        <f>IF(C120="","",VLOOKUP(C120,'Llistat de jugadors'!$G$3:$AI$322,29,0))</f>
        <v>40.5</v>
      </c>
      <c r="F120" s="63">
        <f>IF(C120="","",VLOOKUP(C120,'Llistat de jugadors'!$G$3:$AL$322,32,0))</f>
        <v>6</v>
      </c>
      <c r="G120" s="63">
        <f>IF(C120="","",VLOOKUP(C120,'Llistat de jugadors'!$G$3:$AH$322,28,0))</f>
        <v>81</v>
      </c>
      <c r="H120" s="63">
        <f>IF(C120="","",VLOOKUP(C120,'Llistat de jugadors'!$G$3:$AB$322,22,0))</f>
        <v>2</v>
      </c>
      <c r="I120" t="str">
        <f>IF(VLOOKUP(B120,'Llistat de jugadors'!$AW$3:$AX$322,2,0)="","",VLOOKUP(B120,'Llistat de jugadors'!$AW$3:$AX$322,2,0))</f>
        <v>Pilar Pujol</v>
      </c>
      <c r="J120" t="b">
        <f t="shared" si="3"/>
        <v>0</v>
      </c>
    </row>
    <row r="121" spans="2:10">
      <c r="B121" s="63">
        <v>110</v>
      </c>
      <c r="C121" s="63" t="str">
        <f>IF(J121=TRUE,"",VLOOKUP(B121,'Llistat de jugadors'!$AW$3:$AX$322,2,0))</f>
        <v>Queralt Manresa</v>
      </c>
      <c r="D121" s="63" t="str">
        <f>VLOOKUP(C121,'Llistat de jugadors'!$AQ$3:$AR$322,2,0)</f>
        <v>Next Stop…?</v>
      </c>
      <c r="E121" s="65">
        <f>IF(C121="","",VLOOKUP(C121,'Llistat de jugadors'!$G$3:$AI$322,29,0))</f>
        <v>40</v>
      </c>
      <c r="F121" s="63">
        <f>IF(C121="","",VLOOKUP(C121,'Llistat de jugadors'!$G$3:$AL$322,32,0))</f>
        <v>3</v>
      </c>
      <c r="G121" s="63">
        <f>IF(C121="","",VLOOKUP(C121,'Llistat de jugadors'!$G$3:$AH$322,28,0))</f>
        <v>80</v>
      </c>
      <c r="H121" s="63">
        <f>IF(C121="","",VLOOKUP(C121,'Llistat de jugadors'!$G$3:$AB$322,22,0))</f>
        <v>2</v>
      </c>
      <c r="I121" t="str">
        <f>IF(VLOOKUP(B121,'Llistat de jugadors'!$AW$3:$AX$322,2,0)="","",VLOOKUP(B121,'Llistat de jugadors'!$AW$3:$AX$322,2,0))</f>
        <v>Queralt Manresa</v>
      </c>
      <c r="J121" t="b">
        <f t="shared" si="3"/>
        <v>0</v>
      </c>
    </row>
    <row r="122" spans="2:10">
      <c r="B122" s="63">
        <v>111</v>
      </c>
      <c r="C122" s="63" t="str">
        <f>IF(J122=TRUE,"",VLOOKUP(B122,'Llistat de jugadors'!$AW$3:$AX$322,2,0))</f>
        <v>Stel·la Pagès</v>
      </c>
      <c r="D122" s="63" t="str">
        <f>VLOOKUP(C122,'Llistat de jugadors'!$AQ$3:$AR$322,2,0)</f>
        <v>Les Supernenes</v>
      </c>
      <c r="E122" s="65">
        <f>IF(C122="","",VLOOKUP(C122,'Llistat de jugadors'!$G$3:$AI$322,29,0))</f>
        <v>40</v>
      </c>
      <c r="F122" s="63">
        <f>IF(C122="","",VLOOKUP(C122,'Llistat de jugadors'!$G$3:$AL$322,32,0))</f>
        <v>2</v>
      </c>
      <c r="G122" s="63">
        <f>IF(C122="","",VLOOKUP(C122,'Llistat de jugadors'!$G$3:$AH$322,28,0))</f>
        <v>80</v>
      </c>
      <c r="H122" s="63">
        <f>IF(C122="","",VLOOKUP(C122,'Llistat de jugadors'!$G$3:$AB$322,22,0))</f>
        <v>2</v>
      </c>
      <c r="I122" t="str">
        <f>IF(VLOOKUP(B122,'Llistat de jugadors'!$AW$3:$AX$322,2,0)="","",VLOOKUP(B122,'Llistat de jugadors'!$AW$3:$AX$322,2,0))</f>
        <v>Stel·la Pagès</v>
      </c>
      <c r="J122" t="b">
        <f t="shared" si="3"/>
        <v>0</v>
      </c>
    </row>
    <row r="123" spans="2:10">
      <c r="B123" s="63">
        <v>112</v>
      </c>
      <c r="C123" s="63" t="str">
        <f>IF(J123=TRUE,"",VLOOKUP(B123,'Llistat de jugadors'!$AW$3:$AX$322,2,0))</f>
        <v>Robert Bosch</v>
      </c>
      <c r="D123" s="63" t="str">
        <f>VLOOKUP(C123,'Llistat de jugadors'!$AQ$3:$AR$322,2,0)</f>
        <v>Bit-Team</v>
      </c>
      <c r="E123" s="65">
        <f>IF(C123="","",VLOOKUP(C123,'Llistat de jugadors'!$G$3:$AI$322,29,0))</f>
        <v>39</v>
      </c>
      <c r="F123" s="63">
        <f>IF(C123="","",VLOOKUP(C123,'Llistat de jugadors'!$G$3:$AL$322,32,0))</f>
        <v>5</v>
      </c>
      <c r="G123" s="63">
        <f>IF(C123="","",VLOOKUP(C123,'Llistat de jugadors'!$G$3:$AH$322,28,0))</f>
        <v>78</v>
      </c>
      <c r="H123" s="63">
        <f>IF(C123="","",VLOOKUP(C123,'Llistat de jugadors'!$G$3:$AB$322,22,0))</f>
        <v>2</v>
      </c>
      <c r="I123" t="str">
        <f>IF(VLOOKUP(B123,'Llistat de jugadors'!$AW$3:$AX$322,2,0)="","",VLOOKUP(B123,'Llistat de jugadors'!$AW$3:$AX$322,2,0))</f>
        <v>Robert Bosch</v>
      </c>
      <c r="J123" t="b">
        <f t="shared" si="3"/>
        <v>0</v>
      </c>
    </row>
    <row r="124" spans="2:10">
      <c r="B124" s="63">
        <v>113</v>
      </c>
      <c r="C124" s="63" t="str">
        <f>IF(J124=TRUE,"",VLOOKUP(B124,'Llistat de jugadors'!$AW$3:$AX$322,2,0))</f>
        <v>Marc Oller</v>
      </c>
      <c r="D124" s="63" t="str">
        <f>VLOOKUP(C124,'Llistat de jugadors'!$AQ$3:$AR$322,2,0)</f>
        <v>Juego de Conos</v>
      </c>
      <c r="E124" s="65">
        <f>IF(C124="","",VLOOKUP(C124,'Llistat de jugadors'!$G$3:$AI$322,29,0))</f>
        <v>39</v>
      </c>
      <c r="F124" s="63">
        <f>IF(C124="","",VLOOKUP(C124,'Llistat de jugadors'!$G$3:$AL$322,32,0))</f>
        <v>5</v>
      </c>
      <c r="G124" s="63">
        <f>IF(C124="","",VLOOKUP(C124,'Llistat de jugadors'!$G$3:$AH$322,28,0))</f>
        <v>78</v>
      </c>
      <c r="H124" s="63">
        <f>IF(C124="","",VLOOKUP(C124,'Llistat de jugadors'!$G$3:$AB$322,22,0))</f>
        <v>2</v>
      </c>
      <c r="I124" t="str">
        <f>IF(VLOOKUP(B124,'Llistat de jugadors'!$AW$3:$AX$322,2,0)="","",VLOOKUP(B124,'Llistat de jugadors'!$AW$3:$AX$322,2,0))</f>
        <v>Marc Oller</v>
      </c>
      <c r="J124" t="b">
        <f t="shared" si="3"/>
        <v>0</v>
      </c>
    </row>
    <row r="125" spans="2:10">
      <c r="B125" s="63">
        <v>114</v>
      </c>
      <c r="C125" s="63" t="str">
        <f>IF(J125=TRUE,"",VLOOKUP(B125,'Llistat de jugadors'!$AW$3:$AX$322,2,0))</f>
        <v>Albert Taberner</v>
      </c>
      <c r="D125" s="63" t="str">
        <f>VLOOKUP(C125,'Llistat de jugadors'!$AQ$3:$AR$322,2,0)</f>
        <v>Esbuskeskerra</v>
      </c>
      <c r="E125" s="65">
        <f>IF(C125="","",VLOOKUP(C125,'Llistat de jugadors'!$G$3:$AI$322,29,0))</f>
        <v>38</v>
      </c>
      <c r="F125" s="63">
        <f>IF(C125="","",VLOOKUP(C125,'Llistat de jugadors'!$G$3:$AL$322,32,0))</f>
        <v>1</v>
      </c>
      <c r="G125" s="63">
        <f>IF(C125="","",VLOOKUP(C125,'Llistat de jugadors'!$G$3:$AH$322,28,0))</f>
        <v>38</v>
      </c>
      <c r="H125" s="63">
        <f>IF(C125="","",VLOOKUP(C125,'Llistat de jugadors'!$G$3:$AB$322,22,0))</f>
        <v>1</v>
      </c>
      <c r="I125" t="str">
        <f>IF(VLOOKUP(B125,'Llistat de jugadors'!$AW$3:$AX$322,2,0)="","",VLOOKUP(B125,'Llistat de jugadors'!$AW$3:$AX$322,2,0))</f>
        <v>Albert Taberner</v>
      </c>
      <c r="J125" t="b">
        <f t="shared" si="3"/>
        <v>0</v>
      </c>
    </row>
    <row r="126" spans="2:10">
      <c r="B126" s="63">
        <v>115</v>
      </c>
      <c r="C126" s="63" t="str">
        <f>IF(J126=TRUE,"",VLOOKUP(B126,'Llistat de jugadors'!$AW$3:$AX$322,2,0))</f>
        <v>Anna Correa</v>
      </c>
      <c r="D126" s="63" t="str">
        <f>VLOOKUP(C126,'Llistat de jugadors'!$AQ$3:$AR$322,2,0)</f>
        <v>Fornada 2007</v>
      </c>
      <c r="E126" s="65">
        <f>IF(C126="","",VLOOKUP(C126,'Llistat de jugadors'!$G$3:$AI$322,29,0))</f>
        <v>37.5</v>
      </c>
      <c r="F126" s="63">
        <f>IF(C126="","",VLOOKUP(C126,'Llistat de jugadors'!$G$3:$AL$322,32,0))</f>
        <v>2</v>
      </c>
      <c r="G126" s="63">
        <f>IF(C126="","",VLOOKUP(C126,'Llistat de jugadors'!$G$3:$AH$322,28,0))</f>
        <v>75</v>
      </c>
      <c r="H126" s="63">
        <f>IF(C126="","",VLOOKUP(C126,'Llistat de jugadors'!$G$3:$AB$322,22,0))</f>
        <v>2</v>
      </c>
      <c r="I126" t="str">
        <f>IF(VLOOKUP(B126,'Llistat de jugadors'!$AW$3:$AX$322,2,0)="","",VLOOKUP(B126,'Llistat de jugadors'!$AW$3:$AX$322,2,0))</f>
        <v>Anna Correa</v>
      </c>
      <c r="J126" t="b">
        <f t="shared" si="3"/>
        <v>0</v>
      </c>
    </row>
    <row r="127" spans="2:10">
      <c r="B127" s="63">
        <v>116</v>
      </c>
      <c r="C127" s="63" t="str">
        <f>IF(J127=TRUE,"",VLOOKUP(B127,'Llistat de jugadors'!$AW$3:$AX$322,2,0))</f>
        <v>Narcís Ruscalleda</v>
      </c>
      <c r="D127" s="63" t="str">
        <f>VLOOKUP(C127,'Llistat de jugadors'!$AQ$3:$AR$322,2,0)</f>
        <v>5 + 1@</v>
      </c>
      <c r="E127" s="65">
        <f>IF(C127="","",VLOOKUP(C127,'Llistat de jugadors'!$G$3:$AI$322,29,0))</f>
        <v>37</v>
      </c>
      <c r="F127" s="63">
        <f>IF(C127="","",VLOOKUP(C127,'Llistat de jugadors'!$G$3:$AL$322,32,0))</f>
        <v>1</v>
      </c>
      <c r="G127" s="63">
        <f>IF(C127="","",VLOOKUP(C127,'Llistat de jugadors'!$G$3:$AH$322,28,0))</f>
        <v>37</v>
      </c>
      <c r="H127" s="63">
        <f>IF(C127="","",VLOOKUP(C127,'Llistat de jugadors'!$G$3:$AB$322,22,0))</f>
        <v>1</v>
      </c>
      <c r="I127" t="str">
        <f>IF(VLOOKUP(B127,'Llistat de jugadors'!$AW$3:$AX$322,2,0)="","",VLOOKUP(B127,'Llistat de jugadors'!$AW$3:$AX$322,2,0))</f>
        <v>Narcís Ruscalleda</v>
      </c>
      <c r="J127" t="b">
        <f t="shared" si="3"/>
        <v>0</v>
      </c>
    </row>
    <row r="128" spans="2:10">
      <c r="B128" s="63">
        <v>117</v>
      </c>
      <c r="C128" s="63" t="str">
        <f>IF(J128=TRUE,"",VLOOKUP(B128,'Llistat de jugadors'!$AW$3:$AX$322,2,0))</f>
        <v>Berta Mateu</v>
      </c>
      <c r="D128" s="63" t="str">
        <f>VLOOKUP(C128,'Llistat de jugadors'!$AQ$3:$AR$322,2,0)</f>
        <v>Fornada 2007</v>
      </c>
      <c r="E128" s="65">
        <f>IF(C128="","",VLOOKUP(C128,'Llistat de jugadors'!$G$3:$AI$322,29,0))</f>
        <v>36</v>
      </c>
      <c r="F128" s="63">
        <f>IF(C128="","",VLOOKUP(C128,'Llistat de jugadors'!$G$3:$AL$322,32,0))</f>
        <v>5</v>
      </c>
      <c r="G128" s="63">
        <f>IF(C128="","",VLOOKUP(C128,'Llistat de jugadors'!$G$3:$AH$322,28,0))</f>
        <v>72</v>
      </c>
      <c r="H128" s="63">
        <f>IF(C128="","",VLOOKUP(C128,'Llistat de jugadors'!$G$3:$AB$322,22,0))</f>
        <v>2</v>
      </c>
      <c r="I128" t="str">
        <f>IF(VLOOKUP(B128,'Llistat de jugadors'!$AW$3:$AX$322,2,0)="","",VLOOKUP(B128,'Llistat de jugadors'!$AW$3:$AX$322,2,0))</f>
        <v>Berta Mateu</v>
      </c>
      <c r="J128" t="b">
        <f t="shared" si="3"/>
        <v>0</v>
      </c>
    </row>
    <row r="129" spans="2:10">
      <c r="B129" s="63">
        <v>118</v>
      </c>
      <c r="C129" s="63" t="str">
        <f>IF(J129=TRUE,"",VLOOKUP(B129,'Llistat de jugadors'!$AW$3:$AX$322,2,0))</f>
        <v>Nàdia Pla</v>
      </c>
      <c r="D129" s="63" t="str">
        <f>VLOOKUP(C129,'Llistat de jugadors'!$AQ$3:$AR$322,2,0)</f>
        <v>Fornada 2007</v>
      </c>
      <c r="E129" s="65">
        <f>IF(C129="","",VLOOKUP(C129,'Llistat de jugadors'!$G$3:$AI$322,29,0))</f>
        <v>35.5</v>
      </c>
      <c r="F129" s="63">
        <f>IF(C129="","",VLOOKUP(C129,'Llistat de jugadors'!$G$3:$AL$322,32,0))</f>
        <v>4</v>
      </c>
      <c r="G129" s="63">
        <f>IF(C129="","",VLOOKUP(C129,'Llistat de jugadors'!$G$3:$AH$322,28,0))</f>
        <v>71</v>
      </c>
      <c r="H129" s="63">
        <f>IF(C129="","",VLOOKUP(C129,'Llistat de jugadors'!$G$3:$AB$322,22,0))</f>
        <v>2</v>
      </c>
      <c r="I129" t="str">
        <f>IF(VLOOKUP(B129,'Llistat de jugadors'!$AW$3:$AX$322,2,0)="","",VLOOKUP(B129,'Llistat de jugadors'!$AW$3:$AX$322,2,0))</f>
        <v>Nàdia Pla</v>
      </c>
      <c r="J129" t="b">
        <f t="shared" si="3"/>
        <v>0</v>
      </c>
    </row>
    <row r="130" spans="2:10">
      <c r="B130" s="63">
        <v>119</v>
      </c>
      <c r="C130" s="63" t="str">
        <f>IF(J130=TRUE,"",VLOOKUP(B130,'Llistat de jugadors'!$AW$3:$AX$322,2,0))</f>
        <v>Joan Figueras</v>
      </c>
      <c r="D130" s="63" t="str">
        <f>VLOOKUP(C130,'Llistat de jugadors'!$AQ$3:$AR$322,2,0)</f>
        <v>Torderenys</v>
      </c>
      <c r="E130" s="65">
        <f>IF(C130="","",VLOOKUP(C130,'Llistat de jugadors'!$G$3:$AI$322,29,0))</f>
        <v>35.5</v>
      </c>
      <c r="F130" s="63">
        <f>IF(C130="","",VLOOKUP(C130,'Llistat de jugadors'!$G$3:$AL$322,32,0))</f>
        <v>2</v>
      </c>
      <c r="G130" s="63">
        <f>IF(C130="","",VLOOKUP(C130,'Llistat de jugadors'!$G$3:$AH$322,28,0))</f>
        <v>71</v>
      </c>
      <c r="H130" s="63">
        <f>IF(C130="","",VLOOKUP(C130,'Llistat de jugadors'!$G$3:$AB$322,22,0))</f>
        <v>2</v>
      </c>
      <c r="I130" t="str">
        <f>IF(VLOOKUP(B130,'Llistat de jugadors'!$AW$3:$AX$322,2,0)="","",VLOOKUP(B130,'Llistat de jugadors'!$AW$3:$AX$322,2,0))</f>
        <v>Joan Figueras</v>
      </c>
      <c r="J130" t="b">
        <f t="shared" si="3"/>
        <v>0</v>
      </c>
    </row>
    <row r="131" spans="2:10">
      <c r="B131" s="63">
        <v>120</v>
      </c>
      <c r="C131" s="63" t="str">
        <f>IF(J131=TRUE,"",VLOOKUP(B131,'Llistat de jugadors'!$AW$3:$AX$322,2,0))</f>
        <v>Anna Diaz</v>
      </c>
      <c r="D131" s="63" t="str">
        <f>VLOOKUP(C131,'Llistat de jugadors'!$AQ$3:$AR$322,2,0)</f>
        <v>Torderenys</v>
      </c>
      <c r="E131" s="65">
        <f>IF(C131="","",VLOOKUP(C131,'Llistat de jugadors'!$G$3:$AI$322,29,0))</f>
        <v>34.5</v>
      </c>
      <c r="F131" s="63">
        <f>IF(C131="","",VLOOKUP(C131,'Llistat de jugadors'!$G$3:$AL$322,32,0))</f>
        <v>4</v>
      </c>
      <c r="G131" s="63">
        <f>IF(C131="","",VLOOKUP(C131,'Llistat de jugadors'!$G$3:$AH$322,28,0))</f>
        <v>69</v>
      </c>
      <c r="H131" s="63">
        <f>IF(C131="","",VLOOKUP(C131,'Llistat de jugadors'!$G$3:$AB$322,22,0))</f>
        <v>2</v>
      </c>
      <c r="I131" t="str">
        <f>IF(VLOOKUP(B131,'Llistat de jugadors'!$AW$3:$AX$322,2,0)="","",VLOOKUP(B131,'Llistat de jugadors'!$AW$3:$AX$322,2,0))</f>
        <v>Anna Diaz</v>
      </c>
      <c r="J131" t="b">
        <f t="shared" si="3"/>
        <v>0</v>
      </c>
    </row>
    <row r="132" spans="2:10">
      <c r="B132" s="63">
        <v>121</v>
      </c>
      <c r="C132" s="63" t="str">
        <f>IF(J132=TRUE,"",VLOOKUP(B132,'Llistat de jugadors'!$AW$3:$AX$322,2,0))</f>
        <v>Sara Correa</v>
      </c>
      <c r="D132" s="63" t="str">
        <f>VLOOKUP(C132,'Llistat de jugadors'!$AQ$3:$AR$322,2,0)</f>
        <v>Tòtils</v>
      </c>
      <c r="E132" s="65">
        <f>IF(C132="","",VLOOKUP(C132,'Llistat de jugadors'!$G$3:$AI$322,29,0))</f>
        <v>34.5</v>
      </c>
      <c r="F132" s="63">
        <f>IF(C132="","",VLOOKUP(C132,'Llistat de jugadors'!$G$3:$AL$322,32,0))</f>
        <v>3</v>
      </c>
      <c r="G132" s="63">
        <f>IF(C132="","",VLOOKUP(C132,'Llistat de jugadors'!$G$3:$AH$322,28,0))</f>
        <v>69</v>
      </c>
      <c r="H132" s="63">
        <f>IF(C132="","",VLOOKUP(C132,'Llistat de jugadors'!$G$3:$AB$322,22,0))</f>
        <v>2</v>
      </c>
      <c r="I132" t="str">
        <f>IF(VLOOKUP(B132,'Llistat de jugadors'!$AW$3:$AX$322,2,0)="","",VLOOKUP(B132,'Llistat de jugadors'!$AW$3:$AX$322,2,0))</f>
        <v>Sara Correa</v>
      </c>
      <c r="J132" t="b">
        <f t="shared" si="3"/>
        <v>0</v>
      </c>
    </row>
    <row r="133" spans="2:10">
      <c r="B133" s="63">
        <v>122</v>
      </c>
      <c r="C133" s="63" t="str">
        <f>IF(J133=TRUE,"",VLOOKUP(B133,'Llistat de jugadors'!$AW$3:$AX$322,2,0))</f>
        <v>Ramón Julià (BD)</v>
      </c>
      <c r="D133" s="63" t="str">
        <f>VLOOKUP(C133,'Llistat de jugadors'!$AQ$3:$AR$322,2,0)</f>
        <v>Bitlla Desèrtica</v>
      </c>
      <c r="E133" s="65">
        <f>IF(C133="","",VLOOKUP(C133,'Llistat de jugadors'!$G$3:$AI$322,29,0))</f>
        <v>34.5</v>
      </c>
      <c r="F133" s="63">
        <f>IF(C133="","",VLOOKUP(C133,'Llistat de jugadors'!$G$3:$AL$322,32,0))</f>
        <v>2</v>
      </c>
      <c r="G133" s="63">
        <f>IF(C133="","",VLOOKUP(C133,'Llistat de jugadors'!$G$3:$AH$322,28,0))</f>
        <v>69</v>
      </c>
      <c r="H133" s="63">
        <f>IF(C133="","",VLOOKUP(C133,'Llistat de jugadors'!$G$3:$AB$322,22,0))</f>
        <v>2</v>
      </c>
      <c r="I133" t="str">
        <f>IF(VLOOKUP(B133,'Llistat de jugadors'!$AW$3:$AX$322,2,0)="","",VLOOKUP(B133,'Llistat de jugadors'!$AW$3:$AX$322,2,0))</f>
        <v>Ramón Julià (BD)</v>
      </c>
      <c r="J133" t="b">
        <f t="shared" si="3"/>
        <v>0</v>
      </c>
    </row>
    <row r="134" spans="2:10">
      <c r="B134" s="63">
        <v>123</v>
      </c>
      <c r="C134" s="63" t="str">
        <f>IF(J134=TRUE,"",VLOOKUP(B134,'Llistat de jugadors'!$AW$3:$AX$322,2,0))</f>
        <v>Mar Muntada</v>
      </c>
      <c r="D134" s="63" t="str">
        <f>VLOOKUP(C134,'Llistat de jugadors'!$AQ$3:$AR$322,2,0)</f>
        <v>Bitlles amb les Birres</v>
      </c>
      <c r="E134" s="65">
        <f>IF(C134="","",VLOOKUP(C134,'Llistat de jugadors'!$G$3:$AI$322,29,0))</f>
        <v>34</v>
      </c>
      <c r="F134" s="63">
        <f>IF(C134="","",VLOOKUP(C134,'Llistat de jugadors'!$G$3:$AL$322,32,0))</f>
        <v>4</v>
      </c>
      <c r="G134" s="63">
        <f>IF(C134="","",VLOOKUP(C134,'Llistat de jugadors'!$G$3:$AH$322,28,0))</f>
        <v>68</v>
      </c>
      <c r="H134" s="63">
        <f>IF(C134="","",VLOOKUP(C134,'Llistat de jugadors'!$G$3:$AB$322,22,0))</f>
        <v>2</v>
      </c>
      <c r="I134" t="str">
        <f>IF(VLOOKUP(B134,'Llistat de jugadors'!$AW$3:$AX$322,2,0)="","",VLOOKUP(B134,'Llistat de jugadors'!$AW$3:$AX$322,2,0))</f>
        <v>Mar Muntada</v>
      </c>
      <c r="J134" t="b">
        <f t="shared" si="3"/>
        <v>0</v>
      </c>
    </row>
    <row r="135" spans="2:10">
      <c r="B135" s="63">
        <v>124</v>
      </c>
      <c r="C135" s="63" t="str">
        <f>IF(J135=TRUE,"",VLOOKUP(B135,'Llistat de jugadors'!$AW$3:$AX$322,2,0))</f>
        <v>Mónica Muñoz</v>
      </c>
      <c r="D135" s="63" t="str">
        <f>VLOOKUP(C135,'Llistat de jugadors'!$AQ$3:$AR$322,2,0)</f>
        <v>Bitlles amb les Birres</v>
      </c>
      <c r="E135" s="65">
        <f>IF(C135="","",VLOOKUP(C135,'Llistat de jugadors'!$G$3:$AI$322,29,0))</f>
        <v>34</v>
      </c>
      <c r="F135" s="63">
        <f>IF(C135="","",VLOOKUP(C135,'Llistat de jugadors'!$G$3:$AL$322,32,0))</f>
        <v>2</v>
      </c>
      <c r="G135" s="63">
        <f>IF(C135="","",VLOOKUP(C135,'Llistat de jugadors'!$G$3:$AH$322,28,0))</f>
        <v>68</v>
      </c>
      <c r="H135" s="63">
        <f>IF(C135="","",VLOOKUP(C135,'Llistat de jugadors'!$G$3:$AB$322,22,0))</f>
        <v>2</v>
      </c>
      <c r="I135" t="str">
        <f>IF(VLOOKUP(B135,'Llistat de jugadors'!$AW$3:$AX$322,2,0)="","",VLOOKUP(B135,'Llistat de jugadors'!$AW$3:$AX$322,2,0))</f>
        <v>Mónica Muñoz</v>
      </c>
      <c r="J135" t="b">
        <f t="shared" si="3"/>
        <v>0</v>
      </c>
    </row>
    <row r="136" spans="2:10">
      <c r="B136" s="63">
        <v>125</v>
      </c>
      <c r="C136" s="63" t="str">
        <f>IF(J136=TRUE,"",VLOOKUP(B136,'Llistat de jugadors'!$AW$3:$AX$322,2,0))</f>
        <v>Núria Sitjà</v>
      </c>
      <c r="D136" s="63" t="str">
        <f>VLOOKUP(C136,'Llistat de jugadors'!$AQ$3:$AR$322,2,0)</f>
        <v>Torderenys</v>
      </c>
      <c r="E136" s="65">
        <f>IF(C136="","",VLOOKUP(C136,'Llistat de jugadors'!$G$3:$AI$322,29,0))</f>
        <v>34</v>
      </c>
      <c r="F136" s="63">
        <f>IF(C136="","",VLOOKUP(C136,'Llistat de jugadors'!$G$3:$AL$322,32,0))</f>
        <v>2</v>
      </c>
      <c r="G136" s="63">
        <f>IF(C136="","",VLOOKUP(C136,'Llistat de jugadors'!$G$3:$AH$322,28,0))</f>
        <v>68</v>
      </c>
      <c r="H136" s="63">
        <f>IF(C136="","",VLOOKUP(C136,'Llistat de jugadors'!$G$3:$AB$322,22,0))</f>
        <v>2</v>
      </c>
      <c r="I136" t="str">
        <f>IF(VLOOKUP(B136,'Llistat de jugadors'!$AW$3:$AX$322,2,0)="","",VLOOKUP(B136,'Llistat de jugadors'!$AW$3:$AX$322,2,0))</f>
        <v>Núria Sitjà</v>
      </c>
      <c r="J136" t="b">
        <f t="shared" si="3"/>
        <v>0</v>
      </c>
    </row>
    <row r="137" spans="2:10" ht="18">
      <c r="B137" s="209" t="s">
        <v>352</v>
      </c>
      <c r="C137" s="209"/>
      <c r="D137" s="209"/>
      <c r="E137" s="209"/>
      <c r="F137" s="209"/>
      <c r="G137" s="209"/>
      <c r="H137" s="209"/>
    </row>
    <row r="138" spans="2:10">
      <c r="B138" s="66" t="s">
        <v>342</v>
      </c>
      <c r="C138" s="66" t="s">
        <v>353</v>
      </c>
      <c r="D138" s="66" t="s">
        <v>343</v>
      </c>
      <c r="E138" s="67" t="s">
        <v>327</v>
      </c>
      <c r="F138" s="66" t="s">
        <v>349</v>
      </c>
      <c r="G138" s="66" t="s">
        <v>354</v>
      </c>
      <c r="H138" s="66" t="s">
        <v>316</v>
      </c>
    </row>
    <row r="139" spans="2:10">
      <c r="B139" s="63">
        <v>126</v>
      </c>
      <c r="C139" s="63" t="str">
        <f>IF(J139=TRUE,"",VLOOKUP(B139,'Llistat de jugadors'!$AW$3:$AX$322,2,0))</f>
        <v>Eva Zapatero</v>
      </c>
      <c r="D139" s="63" t="str">
        <f>VLOOKUP(C139,'Llistat de jugadors'!$AQ$3:$AR$322,2,0)</f>
        <v>Bitllaires d'Estiu</v>
      </c>
      <c r="E139" s="65">
        <f>IF(C139="","",VLOOKUP(C139,'Llistat de jugadors'!$G$3:$AI$322,29,0))</f>
        <v>34</v>
      </c>
      <c r="F139" s="63">
        <f>IF(C139="","",VLOOKUP(C139,'Llistat de jugadors'!$G$3:$AL$322,32,0))</f>
        <v>2</v>
      </c>
      <c r="G139" s="63">
        <f>IF(C139="","",VLOOKUP(C139,'Llistat de jugadors'!$G$3:$AH$322,28,0))</f>
        <v>68</v>
      </c>
      <c r="H139" s="63">
        <f>IF(C139="","",VLOOKUP(C139,'Llistat de jugadors'!$G$3:$AB$322,22,0))</f>
        <v>2</v>
      </c>
      <c r="I139" t="str">
        <f>IF(VLOOKUP(B139,'Llistat de jugadors'!$AW$3:$AX$322,2,0)="","",VLOOKUP(B139,'Llistat de jugadors'!$AW$3:$AX$322,2,0))</f>
        <v>Eva Zapatero</v>
      </c>
      <c r="J139" t="b">
        <f t="shared" si="3"/>
        <v>0</v>
      </c>
    </row>
    <row r="140" spans="2:10">
      <c r="B140" s="63">
        <v>127</v>
      </c>
      <c r="C140" s="63" t="str">
        <f>IF(J140=TRUE,"",VLOOKUP(B140,'Llistat de jugadors'!$AW$3:$AX$322,2,0))</f>
        <v>Marc Buxadé</v>
      </c>
      <c r="D140" s="63" t="str">
        <f>VLOOKUP(C140,'Llistat de jugadors'!$AQ$3:$AR$322,2,0)</f>
        <v>Tòtils</v>
      </c>
      <c r="E140" s="65">
        <f>IF(C140="","",VLOOKUP(C140,'Llistat de jugadors'!$G$3:$AI$322,29,0))</f>
        <v>33.5</v>
      </c>
      <c r="F140" s="63">
        <f>IF(C140="","",VLOOKUP(C140,'Llistat de jugadors'!$G$3:$AL$322,32,0))</f>
        <v>3</v>
      </c>
      <c r="G140" s="63">
        <f>IF(C140="","",VLOOKUP(C140,'Llistat de jugadors'!$G$3:$AH$322,28,0))</f>
        <v>67</v>
      </c>
      <c r="H140" s="63">
        <f>IF(C140="","",VLOOKUP(C140,'Llistat de jugadors'!$G$3:$AB$322,22,0))</f>
        <v>2</v>
      </c>
      <c r="I140" t="str">
        <f>IF(VLOOKUP(B140,'Llistat de jugadors'!$AW$3:$AX$322,2,0)="","",VLOOKUP(B140,'Llistat de jugadors'!$AW$3:$AX$322,2,0))</f>
        <v>Marc Buxadé</v>
      </c>
      <c r="J140" t="b">
        <f t="shared" si="3"/>
        <v>0</v>
      </c>
    </row>
    <row r="141" spans="2:10">
      <c r="B141" s="63">
        <v>128</v>
      </c>
      <c r="C141" s="63" t="str">
        <f>IF(J141=TRUE,"",VLOOKUP(B141,'Llistat de jugadors'!$AW$3:$AX$322,2,0))</f>
        <v>Alberto Rojo</v>
      </c>
      <c r="D141" s="63" t="str">
        <f>VLOOKUP(C141,'Llistat de jugadors'!$AQ$3:$AR$322,2,0)</f>
        <v>Bit-Team</v>
      </c>
      <c r="E141" s="65">
        <f>IF(C141="","",VLOOKUP(C141,'Llistat de jugadors'!$G$3:$AI$322,29,0))</f>
        <v>33</v>
      </c>
      <c r="F141" s="63">
        <f>IF(C141="","",VLOOKUP(C141,'Llistat de jugadors'!$G$3:$AL$322,32,0))</f>
        <v>1</v>
      </c>
      <c r="G141" s="63">
        <f>IF(C141="","",VLOOKUP(C141,'Llistat de jugadors'!$G$3:$AH$322,28,0))</f>
        <v>33</v>
      </c>
      <c r="H141" s="63">
        <f>IF(C141="","",VLOOKUP(C141,'Llistat de jugadors'!$G$3:$AB$322,22,0))</f>
        <v>1</v>
      </c>
      <c r="I141" t="str">
        <f>IF(VLOOKUP(B141,'Llistat de jugadors'!$AW$3:$AX$322,2,0)="","",VLOOKUP(B141,'Llistat de jugadors'!$AW$3:$AX$322,2,0))</f>
        <v>Alberto Rojo</v>
      </c>
      <c r="J141" t="b">
        <f t="shared" si="3"/>
        <v>0</v>
      </c>
    </row>
    <row r="142" spans="2:10">
      <c r="B142" s="63">
        <v>129</v>
      </c>
      <c r="C142" s="63" t="str">
        <f>IF(J142=TRUE,"",VLOOKUP(B142,'Llistat de jugadors'!$AW$3:$AX$322,2,0))</f>
        <v>Jordi Durán</v>
      </c>
      <c r="D142" s="63" t="str">
        <f>VLOOKUP(C142,'Llistat de jugadors'!$AQ$3:$AR$322,2,0)</f>
        <v>Bitlla Desèrtica</v>
      </c>
      <c r="E142" s="65">
        <f>IF(C142="","",VLOOKUP(C142,'Llistat de jugadors'!$G$3:$AI$322,29,0))</f>
        <v>32.5</v>
      </c>
      <c r="F142" s="63">
        <f>IF(C142="","",VLOOKUP(C142,'Llistat de jugadors'!$G$3:$AL$322,32,0))</f>
        <v>2</v>
      </c>
      <c r="G142" s="63">
        <f>IF(C142="","",VLOOKUP(C142,'Llistat de jugadors'!$G$3:$AH$322,28,0))</f>
        <v>65</v>
      </c>
      <c r="H142" s="63">
        <f>IF(C142="","",VLOOKUP(C142,'Llistat de jugadors'!$G$3:$AB$322,22,0))</f>
        <v>2</v>
      </c>
      <c r="I142" t="str">
        <f>IF(VLOOKUP(B142,'Llistat de jugadors'!$AW$3:$AX$322,2,0)="","",VLOOKUP(B142,'Llistat de jugadors'!$AW$3:$AX$322,2,0))</f>
        <v>Jordi Durán</v>
      </c>
      <c r="J142" t="b">
        <f t="shared" ref="J142:J175" si="4">ISERROR(I142)</f>
        <v>0</v>
      </c>
    </row>
    <row r="143" spans="2:10">
      <c r="B143" s="63">
        <v>130</v>
      </c>
      <c r="C143" s="63" t="str">
        <f>IF(J143=TRUE,"",VLOOKUP(B143,'Llistat de jugadors'!$AW$3:$AX$322,2,0))</f>
        <v>Anna Xaubet</v>
      </c>
      <c r="D143" s="63" t="str">
        <f>VLOOKUP(C143,'Llistat de jugadors'!$AQ$3:$AR$322,2,0)</f>
        <v>Veteranos Basquet Tordera CBTV</v>
      </c>
      <c r="E143" s="65">
        <f>IF(C143="","",VLOOKUP(C143,'Llistat de jugadors'!$G$3:$AI$322,29,0))</f>
        <v>32.5</v>
      </c>
      <c r="F143" s="63">
        <f>IF(C143="","",VLOOKUP(C143,'Llistat de jugadors'!$G$3:$AL$322,32,0))</f>
        <v>2</v>
      </c>
      <c r="G143" s="63">
        <f>IF(C143="","",VLOOKUP(C143,'Llistat de jugadors'!$G$3:$AH$322,28,0))</f>
        <v>65</v>
      </c>
      <c r="H143" s="63">
        <f>IF(C143="","",VLOOKUP(C143,'Llistat de jugadors'!$G$3:$AB$322,22,0))</f>
        <v>2</v>
      </c>
      <c r="I143" t="str">
        <f>IF(VLOOKUP(B143,'Llistat de jugadors'!$AW$3:$AX$322,2,0)="","",VLOOKUP(B143,'Llistat de jugadors'!$AW$3:$AX$322,2,0))</f>
        <v>Anna Xaubet</v>
      </c>
      <c r="J143" t="b">
        <f t="shared" si="4"/>
        <v>0</v>
      </c>
    </row>
    <row r="144" spans="2:10">
      <c r="B144" s="63">
        <v>131</v>
      </c>
      <c r="C144" s="63" t="str">
        <f>IF(J144=TRUE,"",VLOOKUP(B144,'Llistat de jugadors'!$AW$3:$AX$322,2,0))</f>
        <v>Maria Gallart</v>
      </c>
      <c r="D144" s="63" t="str">
        <f>VLOOKUP(C144,'Llistat de jugadors'!$AQ$3:$AR$322,2,0)</f>
        <v>Les Supernenes</v>
      </c>
      <c r="E144" s="65">
        <f>IF(C144="","",VLOOKUP(C144,'Llistat de jugadors'!$G$3:$AI$322,29,0))</f>
        <v>31.5</v>
      </c>
      <c r="F144" s="63">
        <f>IF(C144="","",VLOOKUP(C144,'Llistat de jugadors'!$G$3:$AL$322,32,0))</f>
        <v>3</v>
      </c>
      <c r="G144" s="63">
        <f>IF(C144="","",VLOOKUP(C144,'Llistat de jugadors'!$G$3:$AH$322,28,0))</f>
        <v>63</v>
      </c>
      <c r="H144" s="63">
        <f>IF(C144="","",VLOOKUP(C144,'Llistat de jugadors'!$G$3:$AB$322,22,0))</f>
        <v>2</v>
      </c>
      <c r="I144" t="str">
        <f>IF(VLOOKUP(B144,'Llistat de jugadors'!$AW$3:$AX$322,2,0)="","",VLOOKUP(B144,'Llistat de jugadors'!$AW$3:$AX$322,2,0))</f>
        <v>Maria Gallart</v>
      </c>
      <c r="J144" t="b">
        <f t="shared" si="4"/>
        <v>0</v>
      </c>
    </row>
    <row r="145" spans="2:10">
      <c r="B145" s="63">
        <v>132</v>
      </c>
      <c r="C145" s="63" t="str">
        <f>IF(J145=TRUE,"",VLOOKUP(B145,'Llistat de jugadors'!$AW$3:$AX$322,2,0))</f>
        <v>Eudald Manresa</v>
      </c>
      <c r="D145" s="63" t="str">
        <f>VLOOKUP(C145,'Llistat de jugadors'!$AQ$3:$AR$322,2,0)</f>
        <v>Team #</v>
      </c>
      <c r="E145" s="65">
        <f>IF(C145="","",VLOOKUP(C145,'Llistat de jugadors'!$G$3:$AI$322,29,0))</f>
        <v>31</v>
      </c>
      <c r="F145" s="63">
        <f>IF(C145="","",VLOOKUP(C145,'Llistat de jugadors'!$G$3:$AL$322,32,0))</f>
        <v>2</v>
      </c>
      <c r="G145" s="63">
        <f>IF(C145="","",VLOOKUP(C145,'Llistat de jugadors'!$G$3:$AH$322,28,0))</f>
        <v>62</v>
      </c>
      <c r="H145" s="63">
        <f>IF(C145="","",VLOOKUP(C145,'Llistat de jugadors'!$G$3:$AB$322,22,0))</f>
        <v>2</v>
      </c>
      <c r="I145" t="str">
        <f>IF(VLOOKUP(B145,'Llistat de jugadors'!$AW$3:$AX$322,2,0)="","",VLOOKUP(B145,'Llistat de jugadors'!$AW$3:$AX$322,2,0))</f>
        <v>Eudald Manresa</v>
      </c>
      <c r="J145" t="b">
        <f t="shared" si="4"/>
        <v>0</v>
      </c>
    </row>
    <row r="146" spans="2:10">
      <c r="B146" s="63">
        <v>133</v>
      </c>
      <c r="C146" s="63" t="str">
        <f>IF(J146=TRUE,"",VLOOKUP(B146,'Llistat de jugadors'!$AW$3:$AX$322,2,0))</f>
        <v>Pau Martí</v>
      </c>
      <c r="D146" s="63" t="str">
        <f>VLOOKUP(C146,'Llistat de jugadors'!$AQ$3:$AR$322,2,0)</f>
        <v>Els Roscos</v>
      </c>
      <c r="E146" s="65">
        <f>IF(C146="","",VLOOKUP(C146,'Llistat de jugadors'!$G$3:$AI$322,29,0))</f>
        <v>30.5</v>
      </c>
      <c r="F146" s="63">
        <f>IF(C146="","",VLOOKUP(C146,'Llistat de jugadors'!$G$3:$AL$322,32,0))</f>
        <v>3</v>
      </c>
      <c r="G146" s="63">
        <f>IF(C146="","",VLOOKUP(C146,'Llistat de jugadors'!$G$3:$AH$322,28,0))</f>
        <v>61</v>
      </c>
      <c r="H146" s="63">
        <f>IF(C146="","",VLOOKUP(C146,'Llistat de jugadors'!$G$3:$AB$322,22,0))</f>
        <v>2</v>
      </c>
      <c r="I146" t="str">
        <f>IF(VLOOKUP(B146,'Llistat de jugadors'!$AW$3:$AX$322,2,0)="","",VLOOKUP(B146,'Llistat de jugadors'!$AW$3:$AX$322,2,0))</f>
        <v>Pau Martí</v>
      </c>
      <c r="J146" t="b">
        <f t="shared" si="4"/>
        <v>0</v>
      </c>
    </row>
    <row r="147" spans="2:10">
      <c r="B147" s="63">
        <v>134</v>
      </c>
      <c r="C147" s="63" t="str">
        <f>IF(J147=TRUE,"",VLOOKUP(B147,'Llistat de jugadors'!$AW$3:$AX$322,2,0))</f>
        <v>Aina Martín</v>
      </c>
      <c r="D147" s="63" t="str">
        <f>VLOOKUP(C147,'Llistat de jugadors'!$AQ$3:$AR$322,2,0)</f>
        <v>Fornada 2007</v>
      </c>
      <c r="E147" s="65">
        <f>IF(C147="","",VLOOKUP(C147,'Llistat de jugadors'!$G$3:$AI$322,29,0))</f>
        <v>30</v>
      </c>
      <c r="F147" s="63">
        <f>IF(C147="","",VLOOKUP(C147,'Llistat de jugadors'!$G$3:$AL$322,32,0))</f>
        <v>2</v>
      </c>
      <c r="G147" s="63">
        <f>IF(C147="","",VLOOKUP(C147,'Llistat de jugadors'!$G$3:$AH$322,28,0))</f>
        <v>60</v>
      </c>
      <c r="H147" s="63">
        <f>IF(C147="","",VLOOKUP(C147,'Llistat de jugadors'!$G$3:$AB$322,22,0))</f>
        <v>2</v>
      </c>
      <c r="I147" t="str">
        <f>IF(VLOOKUP(B147,'Llistat de jugadors'!$AW$3:$AX$322,2,0)="","",VLOOKUP(B147,'Llistat de jugadors'!$AW$3:$AX$322,2,0))</f>
        <v>Aina Martín</v>
      </c>
      <c r="J147" t="b">
        <f t="shared" si="4"/>
        <v>0</v>
      </c>
    </row>
    <row r="148" spans="2:10">
      <c r="B148" s="63">
        <v>135</v>
      </c>
      <c r="C148" s="63" t="str">
        <f>IF(J148=TRUE,"",VLOOKUP(B148,'Llistat de jugadors'!$AW$3:$AX$322,2,0))</f>
        <v>Andrea García (T#)</v>
      </c>
      <c r="D148" s="63" t="str">
        <f>VLOOKUP(C148,'Llistat de jugadors'!$AQ$3:$AR$322,2,0)</f>
        <v>Team #</v>
      </c>
      <c r="E148" s="65">
        <f>IF(C148="","",VLOOKUP(C148,'Llistat de jugadors'!$G$3:$AI$322,29,0))</f>
        <v>29.5</v>
      </c>
      <c r="F148" s="63">
        <f>IF(C148="","",VLOOKUP(C148,'Llistat de jugadors'!$G$3:$AL$322,32,0))</f>
        <v>2</v>
      </c>
      <c r="G148" s="63">
        <f>IF(C148="","",VLOOKUP(C148,'Llistat de jugadors'!$G$3:$AH$322,28,0))</f>
        <v>59</v>
      </c>
      <c r="H148" s="63">
        <f>IF(C148="","",VLOOKUP(C148,'Llistat de jugadors'!$G$3:$AB$322,22,0))</f>
        <v>2</v>
      </c>
      <c r="I148" t="str">
        <f>IF(VLOOKUP(B148,'Llistat de jugadors'!$AW$3:$AX$322,2,0)="","",VLOOKUP(B148,'Llistat de jugadors'!$AW$3:$AX$322,2,0))</f>
        <v>Andrea García (T#)</v>
      </c>
      <c r="J148" t="b">
        <f t="shared" si="4"/>
        <v>0</v>
      </c>
    </row>
    <row r="149" spans="2:10">
      <c r="B149" s="63">
        <v>136</v>
      </c>
      <c r="C149" s="63" t="str">
        <f>IF(J149=TRUE,"",VLOOKUP(B149,'Llistat de jugadors'!$AW$3:$AX$322,2,0))</f>
        <v>Sofia Gajardo</v>
      </c>
      <c r="D149" s="63" t="str">
        <f>VLOOKUP(C149,'Llistat de jugadors'!$AQ$3:$AR$322,2,0)</f>
        <v>Bitlles amb les Birres</v>
      </c>
      <c r="E149" s="65">
        <f>IF(C149="","",VLOOKUP(C149,'Llistat de jugadors'!$G$3:$AI$322,29,0))</f>
        <v>29.5</v>
      </c>
      <c r="F149" s="63">
        <f>IF(C149="","",VLOOKUP(C149,'Llistat de jugadors'!$G$3:$AL$322,32,0))</f>
        <v>1</v>
      </c>
      <c r="G149" s="63">
        <f>IF(C149="","",VLOOKUP(C149,'Llistat de jugadors'!$G$3:$AH$322,28,0))</f>
        <v>59</v>
      </c>
      <c r="H149" s="63">
        <f>IF(C149="","",VLOOKUP(C149,'Llistat de jugadors'!$G$3:$AB$322,22,0))</f>
        <v>2</v>
      </c>
      <c r="I149" t="str">
        <f>IF(VLOOKUP(B149,'Llistat de jugadors'!$AW$3:$AX$322,2,0)="","",VLOOKUP(B149,'Llistat de jugadors'!$AW$3:$AX$322,2,0))</f>
        <v>Sofia Gajardo</v>
      </c>
      <c r="J149" t="b">
        <f t="shared" si="4"/>
        <v>0</v>
      </c>
    </row>
    <row r="150" spans="2:10">
      <c r="B150" s="63">
        <v>137</v>
      </c>
      <c r="C150" s="63" t="str">
        <f>IF(J150=TRUE,"",VLOOKUP(B150,'Llistat de jugadors'!$AW$3:$AX$322,2,0))</f>
        <v>Inès Pagès</v>
      </c>
      <c r="D150" s="63" t="str">
        <f>VLOOKUP(C150,'Llistat de jugadors'!$AQ$3:$AR$322,2,0)</f>
        <v>Les Supernenes</v>
      </c>
      <c r="E150" s="65">
        <f>IF(C150="","",VLOOKUP(C150,'Llistat de jugadors'!$G$3:$AI$322,29,0))</f>
        <v>29</v>
      </c>
      <c r="F150" s="63">
        <f>IF(C150="","",VLOOKUP(C150,'Llistat de jugadors'!$G$3:$AL$322,32,0))</f>
        <v>1</v>
      </c>
      <c r="G150" s="63">
        <f>IF(C150="","",VLOOKUP(C150,'Llistat de jugadors'!$G$3:$AH$322,28,0))</f>
        <v>29</v>
      </c>
      <c r="H150" s="63">
        <f>IF(C150="","",VLOOKUP(C150,'Llistat de jugadors'!$G$3:$AB$322,22,0))</f>
        <v>1</v>
      </c>
      <c r="I150" t="str">
        <f>IF(VLOOKUP(B150,'Llistat de jugadors'!$AW$3:$AX$322,2,0)="","",VLOOKUP(B150,'Llistat de jugadors'!$AW$3:$AX$322,2,0))</f>
        <v>Inès Pagès</v>
      </c>
      <c r="J150" t="b">
        <f t="shared" si="4"/>
        <v>0</v>
      </c>
    </row>
    <row r="151" spans="2:10">
      <c r="B151" s="63">
        <v>138</v>
      </c>
      <c r="C151" s="63" t="str">
        <f>IF(J151=TRUE,"",VLOOKUP(B151,'Llistat de jugadors'!$AW$3:$AX$322,2,0))</f>
        <v>Mayra Di Giorgi</v>
      </c>
      <c r="D151" s="63" t="str">
        <f>VLOOKUP(C151,'Llistat de jugadors'!$AQ$3:$AR$322,2,0)</f>
        <v>La Nevereta</v>
      </c>
      <c r="E151" s="65">
        <f>IF(C151="","",VLOOKUP(C151,'Llistat de jugadors'!$G$3:$AI$322,29,0))</f>
        <v>28.5</v>
      </c>
      <c r="F151" s="63">
        <f>IF(C151="","",VLOOKUP(C151,'Llistat de jugadors'!$G$3:$AL$322,32,0))</f>
        <v>3</v>
      </c>
      <c r="G151" s="63">
        <f>IF(C151="","",VLOOKUP(C151,'Llistat de jugadors'!$G$3:$AH$322,28,0))</f>
        <v>57</v>
      </c>
      <c r="H151" s="63">
        <f>IF(C151="","",VLOOKUP(C151,'Llistat de jugadors'!$G$3:$AB$322,22,0))</f>
        <v>2</v>
      </c>
      <c r="I151" t="str">
        <f>IF(VLOOKUP(B151,'Llistat de jugadors'!$AW$3:$AX$322,2,0)="","",VLOOKUP(B151,'Llistat de jugadors'!$AW$3:$AX$322,2,0))</f>
        <v>Mayra Di Giorgi</v>
      </c>
      <c r="J151" t="b">
        <f t="shared" si="4"/>
        <v>0</v>
      </c>
    </row>
    <row r="152" spans="2:10">
      <c r="B152" s="63">
        <v>139</v>
      </c>
      <c r="C152" s="63" t="str">
        <f>IF(J152=TRUE,"",VLOOKUP(B152,'Llistat de jugadors'!$AW$3:$AX$322,2,0))</f>
        <v>Carme Vallicrosa</v>
      </c>
      <c r="D152" s="63" t="str">
        <f>VLOOKUP(C152,'Llistat de jugadors'!$AQ$3:$AR$322,2,0)</f>
        <v>Les Supernenes</v>
      </c>
      <c r="E152" s="65">
        <f>IF(C152="","",VLOOKUP(C152,'Llistat de jugadors'!$G$3:$AI$322,29,0))</f>
        <v>28</v>
      </c>
      <c r="F152" s="63">
        <f>IF(C152="","",VLOOKUP(C152,'Llistat de jugadors'!$G$3:$AL$322,32,0))</f>
        <v>0</v>
      </c>
      <c r="G152" s="63">
        <f>IF(C152="","",VLOOKUP(C152,'Llistat de jugadors'!$G$3:$AH$322,28,0))</f>
        <v>28</v>
      </c>
      <c r="H152" s="63">
        <f>IF(C152="","",VLOOKUP(C152,'Llistat de jugadors'!$G$3:$AB$322,22,0))</f>
        <v>1</v>
      </c>
      <c r="I152" t="str">
        <f>IF(VLOOKUP(B152,'Llistat de jugadors'!$AW$3:$AX$322,2,0)="","",VLOOKUP(B152,'Llistat de jugadors'!$AW$3:$AX$322,2,0))</f>
        <v>Carme Vallicrosa</v>
      </c>
      <c r="J152" t="b">
        <f t="shared" si="4"/>
        <v>0</v>
      </c>
    </row>
    <row r="153" spans="2:10">
      <c r="B153" s="63">
        <v>140</v>
      </c>
      <c r="C153" s="63" t="str">
        <f>IF(J153=TRUE,"",VLOOKUP(B153,'Llistat de jugadors'!$AW$3:$AX$322,2,0))</f>
        <v>Hugo Roldán</v>
      </c>
      <c r="D153" s="63" t="str">
        <f>VLOOKUP(C153,'Llistat de jugadors'!$AQ$3:$AR$322,2,0)</f>
        <v>Bitlla Desèrtica</v>
      </c>
      <c r="E153" s="65">
        <f>IF(C153="","",VLOOKUP(C153,'Llistat de jugadors'!$G$3:$AI$322,29,0))</f>
        <v>27.5</v>
      </c>
      <c r="F153" s="63">
        <f>IF(C153="","",VLOOKUP(C153,'Llistat de jugadors'!$G$3:$AL$322,32,0))</f>
        <v>2</v>
      </c>
      <c r="G153" s="63">
        <f>IF(C153="","",VLOOKUP(C153,'Llistat de jugadors'!$G$3:$AH$322,28,0))</f>
        <v>55</v>
      </c>
      <c r="H153" s="63">
        <f>IF(C153="","",VLOOKUP(C153,'Llistat de jugadors'!$G$3:$AB$322,22,0))</f>
        <v>2</v>
      </c>
      <c r="I153" t="str">
        <f>IF(VLOOKUP(B153,'Llistat de jugadors'!$AW$3:$AX$322,2,0)="","",VLOOKUP(B153,'Llistat de jugadors'!$AW$3:$AX$322,2,0))</f>
        <v>Hugo Roldán</v>
      </c>
      <c r="J153" t="b">
        <f t="shared" si="4"/>
        <v>0</v>
      </c>
    </row>
    <row r="154" spans="2:10">
      <c r="B154" s="63">
        <v>141</v>
      </c>
      <c r="C154" s="63" t="str">
        <f>IF(J154=TRUE,"",VLOOKUP(B154,'Llistat de jugadors'!$AW$3:$AX$322,2,0))</f>
        <v>Dani Rodríguez</v>
      </c>
      <c r="D154" s="63" t="str">
        <f>VLOOKUP(C154,'Llistat de jugadors'!$AQ$3:$AR$322,2,0)</f>
        <v>Bitlla Desèrtica</v>
      </c>
      <c r="E154" s="65">
        <f>IF(C154="","",VLOOKUP(C154,'Llistat de jugadors'!$G$3:$AI$322,29,0))</f>
        <v>26.5</v>
      </c>
      <c r="F154" s="63">
        <f>IF(C154="","",VLOOKUP(C154,'Llistat de jugadors'!$G$3:$AL$322,32,0))</f>
        <v>1</v>
      </c>
      <c r="G154" s="63">
        <f>IF(C154="","",VLOOKUP(C154,'Llistat de jugadors'!$G$3:$AH$322,28,0))</f>
        <v>53</v>
      </c>
      <c r="H154" s="63">
        <f>IF(C154="","",VLOOKUP(C154,'Llistat de jugadors'!$G$3:$AB$322,22,0))</f>
        <v>2</v>
      </c>
      <c r="I154" t="str">
        <f>IF(VLOOKUP(B154,'Llistat de jugadors'!$AW$3:$AX$322,2,0)="","",VLOOKUP(B154,'Llistat de jugadors'!$AW$3:$AX$322,2,0))</f>
        <v>Dani Rodríguez</v>
      </c>
      <c r="J154" t="b">
        <f t="shared" si="4"/>
        <v>0</v>
      </c>
    </row>
    <row r="155" spans="2:10">
      <c r="B155" s="63">
        <v>142</v>
      </c>
      <c r="C155" s="63" t="str">
        <f>IF(J155=TRUE,"",VLOOKUP(B155,'Llistat de jugadors'!$AW$3:$AX$322,2,0))</f>
        <v>Daniel López</v>
      </c>
      <c r="D155" s="63" t="str">
        <f>VLOOKUP(C155,'Llistat de jugadors'!$AQ$3:$AR$322,2,0)</f>
        <v>Next Stop…?</v>
      </c>
      <c r="E155" s="65">
        <f>IF(C155="","",VLOOKUP(C155,'Llistat de jugadors'!$G$3:$AI$322,29,0))</f>
        <v>26</v>
      </c>
      <c r="F155" s="63">
        <f>IF(C155="","",VLOOKUP(C155,'Llistat de jugadors'!$G$3:$AL$322,32,0))</f>
        <v>3</v>
      </c>
      <c r="G155" s="63">
        <f>IF(C155="","",VLOOKUP(C155,'Llistat de jugadors'!$G$3:$AH$322,28,0))</f>
        <v>52</v>
      </c>
      <c r="H155" s="63">
        <f>IF(C155="","",VLOOKUP(C155,'Llistat de jugadors'!$G$3:$AB$322,22,0))</f>
        <v>2</v>
      </c>
      <c r="I155" t="str">
        <f>IF(VLOOKUP(B155,'Llistat de jugadors'!$AW$3:$AX$322,2,0)="","",VLOOKUP(B155,'Llistat de jugadors'!$AW$3:$AX$322,2,0))</f>
        <v>Daniel López</v>
      </c>
      <c r="J155" t="b">
        <f t="shared" si="4"/>
        <v>0</v>
      </c>
    </row>
    <row r="156" spans="2:10">
      <c r="B156" s="63">
        <v>143</v>
      </c>
      <c r="C156" s="63" t="str">
        <f>IF(J156=TRUE,"",VLOOKUP(B156,'Llistat de jugadors'!$AW$3:$AX$322,2,0))</f>
        <v>Eva Ruscalleda</v>
      </c>
      <c r="D156" s="63" t="str">
        <f>VLOOKUP(C156,'Llistat de jugadors'!$AQ$3:$AR$322,2,0)</f>
        <v>Bitlles amb les Birres</v>
      </c>
      <c r="E156" s="65">
        <f>IF(C156="","",VLOOKUP(C156,'Llistat de jugadors'!$G$3:$AI$322,29,0))</f>
        <v>26</v>
      </c>
      <c r="F156" s="63">
        <f>IF(C156="","",VLOOKUP(C156,'Llistat de jugadors'!$G$3:$AL$322,32,0))</f>
        <v>2</v>
      </c>
      <c r="G156" s="63">
        <f>IF(C156="","",VLOOKUP(C156,'Llistat de jugadors'!$G$3:$AH$322,28,0))</f>
        <v>52</v>
      </c>
      <c r="H156" s="63">
        <f>IF(C156="","",VLOOKUP(C156,'Llistat de jugadors'!$G$3:$AB$322,22,0))</f>
        <v>2</v>
      </c>
      <c r="I156" t="str">
        <f>IF(VLOOKUP(B156,'Llistat de jugadors'!$AW$3:$AX$322,2,0)="","",VLOOKUP(B156,'Llistat de jugadors'!$AW$3:$AX$322,2,0))</f>
        <v>Eva Ruscalleda</v>
      </c>
      <c r="J156" t="b">
        <f t="shared" si="4"/>
        <v>0</v>
      </c>
    </row>
    <row r="157" spans="2:10">
      <c r="B157" s="63">
        <v>144</v>
      </c>
      <c r="C157" s="63" t="str">
        <f>IF(J157=TRUE,"",VLOOKUP(B157,'Llistat de jugadors'!$AW$3:$AX$322,2,0))</f>
        <v>Ana Maria Ruiz</v>
      </c>
      <c r="D157" s="63" t="str">
        <f>VLOOKUP(C157,'Llistat de jugadors'!$AQ$3:$AR$322,2,0)</f>
        <v>Els de Sempre</v>
      </c>
      <c r="E157" s="65">
        <f>IF(C157="","",VLOOKUP(C157,'Llistat de jugadors'!$G$3:$AI$322,29,0))</f>
        <v>26</v>
      </c>
      <c r="F157" s="63">
        <f>IF(C157="","",VLOOKUP(C157,'Llistat de jugadors'!$G$3:$AL$322,32,0))</f>
        <v>2</v>
      </c>
      <c r="G157" s="63">
        <f>IF(C157="","",VLOOKUP(C157,'Llistat de jugadors'!$G$3:$AH$322,28,0))</f>
        <v>52</v>
      </c>
      <c r="H157" s="63">
        <f>IF(C157="","",VLOOKUP(C157,'Llistat de jugadors'!$G$3:$AB$322,22,0))</f>
        <v>2</v>
      </c>
      <c r="I157" t="str">
        <f>IF(VLOOKUP(B157,'Llistat de jugadors'!$AW$3:$AX$322,2,0)="","",VLOOKUP(B157,'Llistat de jugadors'!$AW$3:$AX$322,2,0))</f>
        <v>Ana Maria Ruiz</v>
      </c>
      <c r="J157" t="b">
        <f t="shared" si="4"/>
        <v>0</v>
      </c>
    </row>
    <row r="158" spans="2:10">
      <c r="B158" s="63">
        <v>145</v>
      </c>
      <c r="C158" s="63" t="str">
        <f>IF(J158=TRUE,"",VLOOKUP(B158,'Llistat de jugadors'!$AW$3:$AX$322,2,0))</f>
        <v>Marc Palma</v>
      </c>
      <c r="D158" s="63" t="str">
        <f>VLOOKUP(C158,'Llistat de jugadors'!$AQ$3:$AR$322,2,0)</f>
        <v>Bitlla Desèrtica</v>
      </c>
      <c r="E158" s="65">
        <f>IF(C158="","",VLOOKUP(C158,'Llistat de jugadors'!$G$3:$AI$322,29,0))</f>
        <v>26</v>
      </c>
      <c r="F158" s="63">
        <f>IF(C158="","",VLOOKUP(C158,'Llistat de jugadors'!$G$3:$AL$322,32,0))</f>
        <v>0</v>
      </c>
      <c r="G158" s="63">
        <f>IF(C158="","",VLOOKUP(C158,'Llistat de jugadors'!$G$3:$AH$322,28,0))</f>
        <v>26</v>
      </c>
      <c r="H158" s="63">
        <f>IF(C158="","",VLOOKUP(C158,'Llistat de jugadors'!$G$3:$AB$322,22,0))</f>
        <v>1</v>
      </c>
      <c r="I158" t="str">
        <f>IF(VLOOKUP(B158,'Llistat de jugadors'!$AW$3:$AX$322,2,0)="","",VLOOKUP(B158,'Llistat de jugadors'!$AW$3:$AX$322,2,0))</f>
        <v>Marc Palma</v>
      </c>
      <c r="J158" t="b">
        <f t="shared" si="4"/>
        <v>0</v>
      </c>
    </row>
    <row r="159" spans="2:10">
      <c r="B159" s="63">
        <v>146</v>
      </c>
      <c r="C159" s="63" t="str">
        <f>IF(J159=TRUE,"",VLOOKUP(B159,'Llistat de jugadors'!$AW$3:$AX$322,2,0))</f>
        <v>Alba Romera</v>
      </c>
      <c r="D159" s="63" t="str">
        <f>VLOOKUP(C159,'Llistat de jugadors'!$AQ$3:$AR$322,2,0)</f>
        <v>Oju Peligru</v>
      </c>
      <c r="E159" s="65">
        <f>IF(C159="","",VLOOKUP(C159,'Llistat de jugadors'!$G$3:$AI$322,29,0))</f>
        <v>26</v>
      </c>
      <c r="F159" s="63">
        <f>IF(C159="","",VLOOKUP(C159,'Llistat de jugadors'!$G$3:$AL$322,32,0))</f>
        <v>0</v>
      </c>
      <c r="G159" s="63">
        <f>IF(C159="","",VLOOKUP(C159,'Llistat de jugadors'!$G$3:$AH$322,28,0))</f>
        <v>52</v>
      </c>
      <c r="H159" s="63">
        <f>IF(C159="","",VLOOKUP(C159,'Llistat de jugadors'!$G$3:$AB$322,22,0))</f>
        <v>2</v>
      </c>
      <c r="I159" t="str">
        <f>IF(VLOOKUP(B159,'Llistat de jugadors'!$AW$3:$AX$322,2,0)="","",VLOOKUP(B159,'Llistat de jugadors'!$AW$3:$AX$322,2,0))</f>
        <v>Alba Romera</v>
      </c>
      <c r="J159" t="b">
        <f t="shared" si="4"/>
        <v>0</v>
      </c>
    </row>
    <row r="160" spans="2:10">
      <c r="B160" s="63">
        <v>147</v>
      </c>
      <c r="C160" s="63" t="str">
        <f>IF(J160=TRUE,"",VLOOKUP(B160,'Llistat de jugadors'!$AW$3:$AX$322,2,0))</f>
        <v>Anna Soriano</v>
      </c>
      <c r="D160" s="63" t="str">
        <f>VLOOKUP(C160,'Llistat de jugadors'!$AQ$3:$AR$322,2,0)</f>
        <v>Emmurallats</v>
      </c>
      <c r="E160" s="65">
        <f>IF(C160="","",VLOOKUP(C160,'Llistat de jugadors'!$G$3:$AI$322,29,0))</f>
        <v>24</v>
      </c>
      <c r="F160" s="63">
        <f>IF(C160="","",VLOOKUP(C160,'Llistat de jugadors'!$G$3:$AL$322,32,0))</f>
        <v>0</v>
      </c>
      <c r="G160" s="63">
        <f>IF(C160="","",VLOOKUP(C160,'Llistat de jugadors'!$G$3:$AH$322,28,0))</f>
        <v>48</v>
      </c>
      <c r="H160" s="63">
        <f>IF(C160="","",VLOOKUP(C160,'Llistat de jugadors'!$G$3:$AB$322,22,0))</f>
        <v>2</v>
      </c>
      <c r="I160" t="str">
        <f>IF(VLOOKUP(B160,'Llistat de jugadors'!$AW$3:$AX$322,2,0)="","",VLOOKUP(B160,'Llistat de jugadors'!$AW$3:$AX$322,2,0))</f>
        <v>Anna Soriano</v>
      </c>
      <c r="J160" t="b">
        <f t="shared" si="4"/>
        <v>0</v>
      </c>
    </row>
    <row r="161" spans="2:10">
      <c r="B161" s="63">
        <v>148</v>
      </c>
      <c r="C161" s="63" t="str">
        <f>IF(J161=TRUE,"",VLOOKUP(B161,'Llistat de jugadors'!$AW$3:$AX$322,2,0))</f>
        <v>Santi Barrera</v>
      </c>
      <c r="D161" s="63" t="str">
        <f>VLOOKUP(C161,'Llistat de jugadors'!$AQ$3:$AR$322,2,0)</f>
        <v>8 x 8</v>
      </c>
      <c r="E161" s="65">
        <f>IF(C161="","",VLOOKUP(C161,'Llistat de jugadors'!$G$3:$AI$322,29,0))</f>
        <v>22</v>
      </c>
      <c r="F161" s="63">
        <f>IF(C161="","",VLOOKUP(C161,'Llistat de jugadors'!$G$3:$AL$322,32,0))</f>
        <v>1</v>
      </c>
      <c r="G161" s="63">
        <f>IF(C161="","",VLOOKUP(C161,'Llistat de jugadors'!$G$3:$AH$322,28,0))</f>
        <v>22</v>
      </c>
      <c r="H161" s="63">
        <f>IF(C161="","",VLOOKUP(C161,'Llistat de jugadors'!$G$3:$AB$322,22,0))</f>
        <v>1</v>
      </c>
      <c r="I161" t="str">
        <f>IF(VLOOKUP(B161,'Llistat de jugadors'!$AW$3:$AX$322,2,0)="","",VLOOKUP(B161,'Llistat de jugadors'!$AW$3:$AX$322,2,0))</f>
        <v>Santi Barrera</v>
      </c>
      <c r="J161" t="b">
        <f t="shared" si="4"/>
        <v>0</v>
      </c>
    </row>
    <row r="162" spans="2:10">
      <c r="B162" s="63">
        <v>149</v>
      </c>
      <c r="C162" s="63" t="str">
        <f>IF(J162=TRUE,"",VLOOKUP(B162,'Llistat de jugadors'!$AW$3:$AX$322,2,0))</f>
        <v>Pol Oller</v>
      </c>
      <c r="D162" s="63" t="str">
        <f>VLOOKUP(C162,'Llistat de jugadors'!$AQ$3:$AR$322,2,0)</f>
        <v>Juego de Conos</v>
      </c>
      <c r="E162" s="65">
        <f>IF(C162="","",VLOOKUP(C162,'Llistat de jugadors'!$G$3:$AI$322,29,0))</f>
        <v>21</v>
      </c>
      <c r="F162" s="63">
        <f>IF(C162="","",VLOOKUP(C162,'Llistat de jugadors'!$G$3:$AL$322,32,0))</f>
        <v>0</v>
      </c>
      <c r="G162" s="63">
        <f>IF(C162="","",VLOOKUP(C162,'Llistat de jugadors'!$G$3:$AH$322,28,0))</f>
        <v>21</v>
      </c>
      <c r="H162" s="63">
        <f>IF(C162="","",VLOOKUP(C162,'Llistat de jugadors'!$G$3:$AB$322,22,0))</f>
        <v>1</v>
      </c>
      <c r="I162" t="str">
        <f>IF(VLOOKUP(B162,'Llistat de jugadors'!$AW$3:$AX$322,2,0)="","",VLOOKUP(B162,'Llistat de jugadors'!$AW$3:$AX$322,2,0))</f>
        <v>Pol Oller</v>
      </c>
      <c r="J162" t="b">
        <f t="shared" si="4"/>
        <v>0</v>
      </c>
    </row>
    <row r="163" spans="2:10">
      <c r="B163" s="63">
        <v>150</v>
      </c>
      <c r="C163" s="63" t="str">
        <f>IF(J163=TRUE,"",VLOOKUP(B163,'Llistat de jugadors'!$AW$3:$AX$322,2,0))</f>
        <v>Jana Martí</v>
      </c>
      <c r="D163" s="63" t="str">
        <f>VLOOKUP(C163,'Llistat de jugadors'!$AQ$3:$AR$322,2,0)</f>
        <v>Els Roscos</v>
      </c>
      <c r="E163" s="65">
        <f>IF(C163="","",VLOOKUP(C163,'Llistat de jugadors'!$G$3:$AI$322,29,0))</f>
        <v>20</v>
      </c>
      <c r="F163" s="63">
        <f>IF(C163="","",VLOOKUP(C163,'Llistat de jugadors'!$G$3:$AL$322,32,0))</f>
        <v>1</v>
      </c>
      <c r="G163" s="63">
        <f>IF(C163="","",VLOOKUP(C163,'Llistat de jugadors'!$G$3:$AH$322,28,0))</f>
        <v>40</v>
      </c>
      <c r="H163" s="63">
        <f>IF(C163="","",VLOOKUP(C163,'Llistat de jugadors'!$G$3:$AB$322,22,0))</f>
        <v>2</v>
      </c>
      <c r="I163" t="str">
        <f>IF(VLOOKUP(B163,'Llistat de jugadors'!$AW$3:$AX$322,2,0)="","",VLOOKUP(B163,'Llistat de jugadors'!$AW$3:$AX$322,2,0))</f>
        <v>Jana Martí</v>
      </c>
      <c r="J163" t="b">
        <f t="shared" si="4"/>
        <v>0</v>
      </c>
    </row>
    <row r="164" spans="2:10" ht="18">
      <c r="B164" s="209" t="s">
        <v>352</v>
      </c>
      <c r="C164" s="209"/>
      <c r="D164" s="209"/>
      <c r="E164" s="209"/>
      <c r="F164" s="209"/>
      <c r="G164" s="209"/>
      <c r="H164" s="209"/>
    </row>
    <row r="165" spans="2:10">
      <c r="B165" s="66" t="s">
        <v>342</v>
      </c>
      <c r="C165" s="66" t="s">
        <v>353</v>
      </c>
      <c r="D165" s="66" t="s">
        <v>343</v>
      </c>
      <c r="E165" s="67" t="s">
        <v>327</v>
      </c>
      <c r="F165" s="66" t="s">
        <v>349</v>
      </c>
      <c r="G165" s="66" t="s">
        <v>354</v>
      </c>
      <c r="H165" s="66" t="s">
        <v>316</v>
      </c>
    </row>
    <row r="166" spans="2:10">
      <c r="B166" s="63">
        <v>151</v>
      </c>
      <c r="C166" s="63" t="str">
        <f>IF(J166=TRUE,"",VLOOKUP(B166,'Llistat de jugadors'!$AW$3:$AX$322,2,0))</f>
        <v>Judit Fusalba</v>
      </c>
      <c r="D166" s="63" t="str">
        <f>VLOOKUP(C166,'Llistat de jugadors'!$AQ$3:$AR$322,2,0)</f>
        <v>Next Stop…?</v>
      </c>
      <c r="E166" s="65">
        <f>IF(C166="","",VLOOKUP(C166,'Llistat de jugadors'!$G$3:$AI$322,29,0))</f>
        <v>19.5</v>
      </c>
      <c r="F166" s="63">
        <f>IF(C166="","",VLOOKUP(C166,'Llistat de jugadors'!$G$3:$AL$322,32,0))</f>
        <v>1</v>
      </c>
      <c r="G166" s="63">
        <f>IF(C166="","",VLOOKUP(C166,'Llistat de jugadors'!$G$3:$AH$322,28,0))</f>
        <v>39</v>
      </c>
      <c r="H166" s="63">
        <f>IF(C166="","",VLOOKUP(C166,'Llistat de jugadors'!$G$3:$AB$322,22,0))</f>
        <v>2</v>
      </c>
      <c r="I166" t="str">
        <f>IF(VLOOKUP(B166,'Llistat de jugadors'!$AW$3:$AX$322,2,0)="","",VLOOKUP(B166,'Llistat de jugadors'!$AW$3:$AX$322,2,0))</f>
        <v>Judit Fusalba</v>
      </c>
      <c r="J166" t="b">
        <f t="shared" si="4"/>
        <v>0</v>
      </c>
    </row>
    <row r="167" spans="2:10">
      <c r="B167" s="63">
        <v>152</v>
      </c>
      <c r="C167" s="63" t="str">
        <f>IF(J167=TRUE,"",VLOOKUP(B167,'Llistat de jugadors'!$AW$3:$AX$322,2,0))</f>
        <v>Maria Pignatelli</v>
      </c>
      <c r="D167" s="63" t="str">
        <f>VLOOKUP(C167,'Llistat de jugadors'!$AQ$3:$AR$322,2,0)</f>
        <v>La Nevereta</v>
      </c>
      <c r="E167" s="65">
        <f>IF(C167="","",VLOOKUP(C167,'Llistat de jugadors'!$G$3:$AI$322,29,0))</f>
        <v>17.5</v>
      </c>
      <c r="F167" s="63">
        <f>IF(C167="","",VLOOKUP(C167,'Llistat de jugadors'!$G$3:$AL$322,32,0))</f>
        <v>1</v>
      </c>
      <c r="G167" s="63">
        <f>IF(C167="","",VLOOKUP(C167,'Llistat de jugadors'!$G$3:$AH$322,28,0))</f>
        <v>35</v>
      </c>
      <c r="H167" s="63">
        <f>IF(C167="","",VLOOKUP(C167,'Llistat de jugadors'!$G$3:$AB$322,22,0))</f>
        <v>2</v>
      </c>
      <c r="I167" t="str">
        <f>IF(VLOOKUP(B167,'Llistat de jugadors'!$AW$3:$AX$322,2,0)="","",VLOOKUP(B167,'Llistat de jugadors'!$AW$3:$AX$322,2,0))</f>
        <v>Maria Pignatelli</v>
      </c>
      <c r="J167" t="b">
        <f t="shared" si="4"/>
        <v>0</v>
      </c>
    </row>
    <row r="168" spans="2:10">
      <c r="B168" s="63">
        <v>153</v>
      </c>
      <c r="C168" s="63" t="str">
        <f>IF(J168=TRUE,"",VLOOKUP(B168,'Llistat de jugadors'!$AW$3:$AX$322,2,0))</f>
        <v>Carles Llopart</v>
      </c>
      <c r="D168" s="63" t="str">
        <f>VLOOKUP(C168,'Llistat de jugadors'!$AQ$3:$AR$322,2,0)</f>
        <v>La Nevereta</v>
      </c>
      <c r="E168" s="65">
        <f>IF(C168="","",VLOOKUP(C168,'Llistat de jugadors'!$G$3:$AI$322,29,0))</f>
        <v>17.5</v>
      </c>
      <c r="F168" s="63">
        <f>IF(C168="","",VLOOKUP(C168,'Llistat de jugadors'!$G$3:$AL$322,32,0))</f>
        <v>0</v>
      </c>
      <c r="G168" s="63">
        <f>IF(C168="","",VLOOKUP(C168,'Llistat de jugadors'!$G$3:$AH$322,28,0))</f>
        <v>35</v>
      </c>
      <c r="H168" s="63">
        <f>IF(C168="","",VLOOKUP(C168,'Llistat de jugadors'!$G$3:$AB$322,22,0))</f>
        <v>2</v>
      </c>
      <c r="I168" t="str">
        <f>IF(VLOOKUP(B168,'Llistat de jugadors'!$AW$3:$AX$322,2,0)="","",VLOOKUP(B168,'Llistat de jugadors'!$AW$3:$AX$322,2,0))</f>
        <v>Carles Llopart</v>
      </c>
      <c r="J168" t="b">
        <f t="shared" si="4"/>
        <v>0</v>
      </c>
    </row>
    <row r="169" spans="2:10">
      <c r="B169" s="63">
        <v>154</v>
      </c>
      <c r="C169" s="63" t="str">
        <f>IF(J169=TRUE,"",VLOOKUP(B169,'Llistat de jugadors'!$AW$3:$AX$322,2,0))</f>
        <v>Laia Litzell</v>
      </c>
      <c r="D169" s="63" t="str">
        <f>VLOOKUP(C169,'Llistat de jugadors'!$AQ$3:$AR$322,2,0)</f>
        <v>Tòtils</v>
      </c>
      <c r="E169" s="65">
        <f>IF(C169="","",VLOOKUP(C169,'Llistat de jugadors'!$G$3:$AI$322,29,0))</f>
        <v>16.5</v>
      </c>
      <c r="F169" s="63">
        <f>IF(C169="","",VLOOKUP(C169,'Llistat de jugadors'!$G$3:$AL$322,32,0))</f>
        <v>0</v>
      </c>
      <c r="G169" s="63">
        <f>IF(C169="","",VLOOKUP(C169,'Llistat de jugadors'!$G$3:$AH$322,28,0))</f>
        <v>33</v>
      </c>
      <c r="H169" s="63">
        <f>IF(C169="","",VLOOKUP(C169,'Llistat de jugadors'!$G$3:$AB$322,22,0))</f>
        <v>2</v>
      </c>
      <c r="I169" t="str">
        <f>IF(VLOOKUP(B169,'Llistat de jugadors'!$AW$3:$AX$322,2,0)="","",VLOOKUP(B169,'Llistat de jugadors'!$AW$3:$AX$322,2,0))</f>
        <v>Laia Litzell</v>
      </c>
      <c r="J169" t="b">
        <f t="shared" si="4"/>
        <v>0</v>
      </c>
    </row>
    <row r="170" spans="2:10">
      <c r="B170" s="63">
        <v>155</v>
      </c>
      <c r="C170" s="63" t="str">
        <f>IF(J170=TRUE,"",VLOOKUP(B170,'Llistat de jugadors'!$AW$3:$AX$322,2,0))</f>
        <v>Glòria Morales</v>
      </c>
      <c r="D170" s="63" t="str">
        <f>VLOOKUP(C170,'Llistat de jugadors'!$AQ$3:$AR$322,2,0)</f>
        <v>Els de Sempre</v>
      </c>
      <c r="E170" s="65">
        <f>IF(C170="","",VLOOKUP(C170,'Llistat de jugadors'!$G$3:$AI$322,29,0))</f>
        <v>9</v>
      </c>
      <c r="F170" s="63">
        <f>IF(C170="","",VLOOKUP(C170,'Llistat de jugadors'!$G$3:$AL$322,32,0))</f>
        <v>1</v>
      </c>
      <c r="G170" s="63">
        <f>IF(C170="","",VLOOKUP(C170,'Llistat de jugadors'!$G$3:$AH$322,28,0))</f>
        <v>18</v>
      </c>
      <c r="H170" s="63">
        <f>IF(C170="","",VLOOKUP(C170,'Llistat de jugadors'!$G$3:$AB$322,22,0))</f>
        <v>2</v>
      </c>
      <c r="I170" t="str">
        <f>IF(VLOOKUP(B170,'Llistat de jugadors'!$AW$3:$AX$322,2,0)="","",VLOOKUP(B170,'Llistat de jugadors'!$AW$3:$AX$322,2,0))</f>
        <v>Glòria Morales</v>
      </c>
      <c r="J170" t="b">
        <f t="shared" si="4"/>
        <v>0</v>
      </c>
    </row>
    <row r="171" spans="2:10">
      <c r="B171" s="63">
        <v>156</v>
      </c>
      <c r="C171" s="63" t="str">
        <f>IF(J171=TRUE,"",VLOOKUP(B171,'Llistat de jugadors'!$AW$3:$AX$322,2,0))</f>
        <v>Pilar Seguer</v>
      </c>
      <c r="D171" s="63" t="str">
        <f>VLOOKUP(C171,'Llistat de jugadors'!$AQ$3:$AR$322,2,0)</f>
        <v>Veteranos Basquet Tordera CBTV</v>
      </c>
      <c r="E171" s="65">
        <f>IF(C171="","",VLOOKUP(C171,'Llistat de jugadors'!$G$3:$AI$322,29,0))</f>
        <v>6</v>
      </c>
      <c r="F171" s="63">
        <f>IF(C171="","",VLOOKUP(C171,'Llistat de jugadors'!$G$3:$AL$322,32,0))</f>
        <v>0</v>
      </c>
      <c r="G171" s="63">
        <f>IF(C171="","",VLOOKUP(C171,'Llistat de jugadors'!$G$3:$AH$322,28,0))</f>
        <v>6</v>
      </c>
      <c r="H171" s="63">
        <f>IF(C171="","",VLOOKUP(C171,'Llistat de jugadors'!$G$3:$AB$322,22,0))</f>
        <v>1</v>
      </c>
      <c r="I171" t="str">
        <f>IF(VLOOKUP(B171,'Llistat de jugadors'!$AW$3:$AX$322,2,0)="","",VLOOKUP(B171,'Llistat de jugadors'!$AW$3:$AX$322,2,0))</f>
        <v>Pilar Seguer</v>
      </c>
      <c r="J171" t="b">
        <f t="shared" si="4"/>
        <v>0</v>
      </c>
    </row>
    <row r="172" spans="2:10">
      <c r="B172" s="63">
        <v>157</v>
      </c>
      <c r="C172" s="63" t="str">
        <f>IF(J172=TRUE,"",VLOOKUP(B172,'Llistat de jugadors'!$AW$3:$AX$322,2,0))</f>
        <v>Ruth Maresma</v>
      </c>
      <c r="D172" s="63" t="str">
        <f>VLOOKUP(C172,'Llistat de jugadors'!$AQ$3:$AR$322,2,0)</f>
        <v>Oju Peligru</v>
      </c>
      <c r="E172" s="65">
        <f>IF(C172="","",VLOOKUP(C172,'Llistat de jugadors'!$G$3:$AI$322,29,0))</f>
        <v>4</v>
      </c>
      <c r="F172" s="63">
        <f>IF(C172="","",VLOOKUP(C172,'Llistat de jugadors'!$G$3:$AL$322,32,0))</f>
        <v>0</v>
      </c>
      <c r="G172" s="63">
        <f>IF(C172="","",VLOOKUP(C172,'Llistat de jugadors'!$G$3:$AH$322,28,0))</f>
        <v>4</v>
      </c>
      <c r="H172" s="63">
        <f>IF(C172="","",VLOOKUP(C172,'Llistat de jugadors'!$G$3:$AB$322,22,0))</f>
        <v>1</v>
      </c>
      <c r="I172" t="str">
        <f>IF(VLOOKUP(B172,'Llistat de jugadors'!$AW$3:$AX$322,2,0)="","",VLOOKUP(B172,'Llistat de jugadors'!$AW$3:$AX$322,2,0))</f>
        <v>Ruth Maresma</v>
      </c>
      <c r="J172" t="b">
        <f t="shared" si="4"/>
        <v>0</v>
      </c>
    </row>
    <row r="173" spans="2:10">
      <c r="B173" s="63">
        <v>158</v>
      </c>
      <c r="C173" s="63" t="str">
        <f>IF(J173=TRUE,"",VLOOKUP(B173,'Llistat de jugadors'!$AW$3:$AX$322,2,0))</f>
        <v>Judit Soler</v>
      </c>
      <c r="D173" s="63" t="str">
        <f>VLOOKUP(C173,'Llistat de jugadors'!$AQ$3:$AR$322,2,0)</f>
        <v>Next Stop…?</v>
      </c>
      <c r="E173" s="65">
        <f>IF(C173="","",VLOOKUP(C173,'Llistat de jugadors'!$G$3:$AI$322,29,0))</f>
        <v>4</v>
      </c>
      <c r="F173" s="63">
        <f>IF(C173="","",VLOOKUP(C173,'Llistat de jugadors'!$G$3:$AL$322,32,0))</f>
        <v>0</v>
      </c>
      <c r="G173" s="63">
        <f>IF(C173="","",VLOOKUP(C173,'Llistat de jugadors'!$G$3:$AH$322,28,0))</f>
        <v>8</v>
      </c>
      <c r="H173" s="63">
        <f>IF(C173="","",VLOOKUP(C173,'Llistat de jugadors'!$G$3:$AB$322,22,0))</f>
        <v>2</v>
      </c>
      <c r="I173" t="str">
        <f>IF(VLOOKUP(B173,'Llistat de jugadors'!$AW$3:$AX$322,2,0)="","",VLOOKUP(B173,'Llistat de jugadors'!$AW$3:$AX$322,2,0))</f>
        <v>Judit Soler</v>
      </c>
      <c r="J173" t="b">
        <f t="shared" si="4"/>
        <v>0</v>
      </c>
    </row>
    <row r="174" spans="2:10">
      <c r="B174" s="63">
        <v>159</v>
      </c>
      <c r="C174" s="63" t="str">
        <f>IF(J174=TRUE,"",VLOOKUP(B174,'Llistat de jugadors'!$AW$3:$AX$322,2,0))</f>
        <v>Cristina Roura</v>
      </c>
      <c r="D174" s="63" t="str">
        <f>VLOOKUP(C174,'Llistat de jugadors'!$AQ$3:$AR$322,2,0)</f>
        <v>Les Supernenes</v>
      </c>
      <c r="E174" s="65">
        <f>IF(C174="","",VLOOKUP(C174,'Llistat de jugadors'!$G$3:$AI$322,29,0))</f>
        <v>3</v>
      </c>
      <c r="F174" s="63">
        <f>IF(C174="","",VLOOKUP(C174,'Llistat de jugadors'!$G$3:$AL$322,32,0))</f>
        <v>0</v>
      </c>
      <c r="G174" s="63">
        <f>IF(C174="","",VLOOKUP(C174,'Llistat de jugadors'!$G$3:$AH$322,28,0))</f>
        <v>3</v>
      </c>
      <c r="H174" s="63">
        <f>IF(C174="","",VLOOKUP(C174,'Llistat de jugadors'!$G$3:$AB$322,22,0))</f>
        <v>1</v>
      </c>
      <c r="I174" t="str">
        <f>IF(VLOOKUP(B174,'Llistat de jugadors'!$AW$3:$AX$322,2,0)="","",VLOOKUP(B174,'Llistat de jugadors'!$AW$3:$AX$322,2,0))</f>
        <v>Cristina Roura</v>
      </c>
      <c r="J174" t="b">
        <f t="shared" si="4"/>
        <v>0</v>
      </c>
    </row>
    <row r="175" spans="2:10">
      <c r="B175" s="63">
        <v>160</v>
      </c>
      <c r="C175" s="63" t="str">
        <f>IF(J175=TRUE,"",VLOOKUP(B175,'Llistat de jugadors'!$AW$3:$AX$322,2,0))</f>
        <v>Xiaoke Martí</v>
      </c>
      <c r="D175" s="63" t="str">
        <f>VLOOKUP(C175,'Llistat de jugadors'!$AQ$3:$AR$322,2,0)</f>
        <v>Els Roscos</v>
      </c>
      <c r="E175" s="65">
        <f>IF(C175="","",VLOOKUP(C175,'Llistat de jugadors'!$G$3:$AI$322,29,0))</f>
        <v>1.5</v>
      </c>
      <c r="F175" s="63">
        <f>IF(C175="","",VLOOKUP(C175,'Llistat de jugadors'!$G$3:$AL$322,32,0))</f>
        <v>0</v>
      </c>
      <c r="G175" s="63">
        <f>IF(C175="","",VLOOKUP(C175,'Llistat de jugadors'!$G$3:$AH$322,28,0))</f>
        <v>3</v>
      </c>
      <c r="H175" s="63">
        <f>IF(C175="","",VLOOKUP(C175,'Llistat de jugadors'!$G$3:$AB$322,22,0))</f>
        <v>2</v>
      </c>
      <c r="I175" t="str">
        <f>IF(VLOOKUP(B175,'Llistat de jugadors'!$AW$3:$AX$322,2,0)="","",VLOOKUP(B175,'Llistat de jugadors'!$AW$3:$AX$322,2,0))</f>
        <v>Xiaoke Martí</v>
      </c>
      <c r="J175" t="b">
        <f t="shared" si="4"/>
        <v>0</v>
      </c>
    </row>
    <row r="176" spans="2:10">
      <c r="B176" s="63">
        <v>161</v>
      </c>
      <c r="C176" s="63" t="str">
        <f>IF(J176=TRUE,"",VLOOKUP(B176,'Llistat de jugadors'!$AW$3:$AX$322,2,0))</f>
        <v/>
      </c>
      <c r="D176" s="63" t="str">
        <f>VLOOKUP(C176,'Llistat de jugadors'!$AQ$3:$AR$322,2,0)</f>
        <v/>
      </c>
      <c r="E176" s="65" t="str">
        <f>IF(C176="","",VLOOKUP(C176,'Llistat de jugadors'!$G$3:$AI$322,29,0))</f>
        <v/>
      </c>
      <c r="F176" s="63" t="str">
        <f>IF(C176="","",VLOOKUP(C176,'Llistat de jugadors'!$G$3:$AL$322,32,0))</f>
        <v/>
      </c>
      <c r="G176" s="63" t="str">
        <f>IF(C176="","",VLOOKUP(C176,'Llistat de jugadors'!$G$3:$AH$322,28,0))</f>
        <v/>
      </c>
      <c r="H176" s="63" t="str">
        <f>IF(C176="","",VLOOKUP(C176,'Llistat de jugadors'!$G$3:$AB$322,22,0))</f>
        <v/>
      </c>
      <c r="I176" t="e">
        <f>IF(VLOOKUP(B176,'Llistat de jugadors'!$AW$3:$AX$322,2,0)="","",VLOOKUP(B176,'Llistat de jugadors'!$AW$3:$AX$322,2,0))</f>
        <v>#N/A</v>
      </c>
      <c r="J176" t="b">
        <f t="shared" ref="J176:J209" si="5">ISERROR(I176)</f>
        <v>1</v>
      </c>
    </row>
    <row r="177" spans="2:10">
      <c r="B177" s="63">
        <v>162</v>
      </c>
      <c r="C177" s="63" t="str">
        <f>IF(J177=TRUE,"",VLOOKUP(B177,'Llistat de jugadors'!$AW$3:$AX$322,2,0))</f>
        <v/>
      </c>
      <c r="D177" s="63" t="str">
        <f>VLOOKUP(C177,'Llistat de jugadors'!$AQ$3:$AR$322,2,0)</f>
        <v/>
      </c>
      <c r="E177" s="65" t="str">
        <f>IF(C177="","",VLOOKUP(C177,'Llistat de jugadors'!$G$3:$AI$322,29,0))</f>
        <v/>
      </c>
      <c r="F177" s="63" t="str">
        <f>IF(C177="","",VLOOKUP(C177,'Llistat de jugadors'!$G$3:$AL$322,32,0))</f>
        <v/>
      </c>
      <c r="G177" s="63" t="str">
        <f>IF(C177="","",VLOOKUP(C177,'Llistat de jugadors'!$G$3:$AH$322,28,0))</f>
        <v/>
      </c>
      <c r="H177" s="63" t="str">
        <f>IF(C177="","",VLOOKUP(C177,'Llistat de jugadors'!$G$3:$AB$322,22,0))</f>
        <v/>
      </c>
      <c r="I177" t="e">
        <f>IF(VLOOKUP(B177,'Llistat de jugadors'!$AW$3:$AX$322,2,0)="","",VLOOKUP(B177,'Llistat de jugadors'!$AW$3:$AX$322,2,0))</f>
        <v>#N/A</v>
      </c>
      <c r="J177" t="b">
        <f t="shared" si="5"/>
        <v>1</v>
      </c>
    </row>
    <row r="178" spans="2:10">
      <c r="B178" s="63">
        <v>163</v>
      </c>
      <c r="C178" s="63" t="str">
        <f>IF(J178=TRUE,"",VLOOKUP(B178,'Llistat de jugadors'!$AW$3:$AX$322,2,0))</f>
        <v/>
      </c>
      <c r="D178" s="63" t="str">
        <f>VLOOKUP(C178,'Llistat de jugadors'!$AQ$3:$AR$322,2,0)</f>
        <v/>
      </c>
      <c r="E178" s="65" t="str">
        <f>IF(C178="","",VLOOKUP(C178,'Llistat de jugadors'!$G$3:$AI$322,29,0))</f>
        <v/>
      </c>
      <c r="F178" s="63" t="str">
        <f>IF(C178="","",VLOOKUP(C178,'Llistat de jugadors'!$G$3:$AL$322,32,0))</f>
        <v/>
      </c>
      <c r="G178" s="63" t="str">
        <f>IF(C178="","",VLOOKUP(C178,'Llistat de jugadors'!$G$3:$AH$322,28,0))</f>
        <v/>
      </c>
      <c r="H178" s="63" t="str">
        <f>IF(C178="","",VLOOKUP(C178,'Llistat de jugadors'!$G$3:$AB$322,22,0))</f>
        <v/>
      </c>
      <c r="I178" t="e">
        <f>IF(VLOOKUP(B178,'Llistat de jugadors'!$AW$3:$AX$322,2,0)="","",VLOOKUP(B178,'Llistat de jugadors'!$AW$3:$AX$322,2,0))</f>
        <v>#N/A</v>
      </c>
      <c r="J178" t="b">
        <f t="shared" si="5"/>
        <v>1</v>
      </c>
    </row>
    <row r="179" spans="2:10">
      <c r="B179" s="63">
        <v>164</v>
      </c>
      <c r="C179" s="63" t="str">
        <f>IF(J179=TRUE,"",VLOOKUP(B179,'Llistat de jugadors'!$AW$3:$AX$322,2,0))</f>
        <v/>
      </c>
      <c r="D179" s="63" t="str">
        <f>VLOOKUP(C179,'Llistat de jugadors'!$AQ$3:$AR$322,2,0)</f>
        <v/>
      </c>
      <c r="E179" s="65" t="str">
        <f>IF(C179="","",VLOOKUP(C179,'Llistat de jugadors'!$G$3:$AI$322,29,0))</f>
        <v/>
      </c>
      <c r="F179" s="63" t="str">
        <f>IF(C179="","",VLOOKUP(C179,'Llistat de jugadors'!$G$3:$AL$322,32,0))</f>
        <v/>
      </c>
      <c r="G179" s="63" t="str">
        <f>IF(C179="","",VLOOKUP(C179,'Llistat de jugadors'!$G$3:$AH$322,28,0))</f>
        <v/>
      </c>
      <c r="H179" s="63" t="str">
        <f>IF(C179="","",VLOOKUP(C179,'Llistat de jugadors'!$G$3:$AB$322,22,0))</f>
        <v/>
      </c>
      <c r="I179" t="e">
        <f>IF(VLOOKUP(B179,'Llistat de jugadors'!$AW$3:$AX$322,2,0)="","",VLOOKUP(B179,'Llistat de jugadors'!$AW$3:$AX$322,2,0))</f>
        <v>#N/A</v>
      </c>
      <c r="J179" t="b">
        <f t="shared" si="5"/>
        <v>1</v>
      </c>
    </row>
    <row r="180" spans="2:10">
      <c r="B180" s="63">
        <v>165</v>
      </c>
      <c r="C180" s="63" t="str">
        <f>IF(J180=TRUE,"",VLOOKUP(B180,'Llistat de jugadors'!$AW$3:$AX$322,2,0))</f>
        <v/>
      </c>
      <c r="D180" s="63" t="str">
        <f>VLOOKUP(C180,'Llistat de jugadors'!$AQ$3:$AR$322,2,0)</f>
        <v/>
      </c>
      <c r="E180" s="65" t="str">
        <f>IF(C180="","",VLOOKUP(C180,'Llistat de jugadors'!$G$3:$AI$322,29,0))</f>
        <v/>
      </c>
      <c r="F180" s="63" t="str">
        <f>IF(C180="","",VLOOKUP(C180,'Llistat de jugadors'!$G$3:$AL$322,32,0))</f>
        <v/>
      </c>
      <c r="G180" s="63" t="str">
        <f>IF(C180="","",VLOOKUP(C180,'Llistat de jugadors'!$G$3:$AH$322,28,0))</f>
        <v/>
      </c>
      <c r="H180" s="63" t="str">
        <f>IF(C180="","",VLOOKUP(C180,'Llistat de jugadors'!$G$3:$AB$322,22,0))</f>
        <v/>
      </c>
      <c r="I180" t="e">
        <f>IF(VLOOKUP(B180,'Llistat de jugadors'!$AW$3:$AX$322,2,0)="","",VLOOKUP(B180,'Llistat de jugadors'!$AW$3:$AX$322,2,0))</f>
        <v>#N/A</v>
      </c>
      <c r="J180" t="b">
        <f t="shared" si="5"/>
        <v>1</v>
      </c>
    </row>
    <row r="181" spans="2:10">
      <c r="B181" s="63">
        <v>166</v>
      </c>
      <c r="C181" s="63" t="str">
        <f>IF(J181=TRUE,"",VLOOKUP(B181,'Llistat de jugadors'!$AW$3:$AX$322,2,0))</f>
        <v/>
      </c>
      <c r="D181" s="63" t="str">
        <f>VLOOKUP(C181,'Llistat de jugadors'!$AQ$3:$AR$322,2,0)</f>
        <v/>
      </c>
      <c r="E181" s="65" t="str">
        <f>IF(C181="","",VLOOKUP(C181,'Llistat de jugadors'!$G$3:$AI$322,29,0))</f>
        <v/>
      </c>
      <c r="F181" s="63" t="str">
        <f>IF(C181="","",VLOOKUP(C181,'Llistat de jugadors'!$G$3:$AL$322,32,0))</f>
        <v/>
      </c>
      <c r="G181" s="63" t="str">
        <f>IF(C181="","",VLOOKUP(C181,'Llistat de jugadors'!$G$3:$AH$322,28,0))</f>
        <v/>
      </c>
      <c r="H181" s="63" t="str">
        <f>IF(C181="","",VLOOKUP(C181,'Llistat de jugadors'!$G$3:$AB$322,22,0))</f>
        <v/>
      </c>
      <c r="I181" t="e">
        <f>IF(VLOOKUP(B181,'Llistat de jugadors'!$AW$3:$AX$322,2,0)="","",VLOOKUP(B181,'Llistat de jugadors'!$AW$3:$AX$322,2,0))</f>
        <v>#N/A</v>
      </c>
      <c r="J181" t="b">
        <f t="shared" si="5"/>
        <v>1</v>
      </c>
    </row>
    <row r="182" spans="2:10">
      <c r="B182" s="63">
        <v>167</v>
      </c>
      <c r="C182" s="63" t="str">
        <f>IF(J182=TRUE,"",VLOOKUP(B182,'Llistat de jugadors'!$AW$3:$AX$322,2,0))</f>
        <v/>
      </c>
      <c r="D182" s="63" t="str">
        <f>VLOOKUP(C182,'Llistat de jugadors'!$AQ$3:$AR$322,2,0)</f>
        <v/>
      </c>
      <c r="E182" s="65" t="str">
        <f>IF(C182="","",VLOOKUP(C182,'Llistat de jugadors'!$G$3:$AI$322,29,0))</f>
        <v/>
      </c>
      <c r="F182" s="63" t="str">
        <f>IF(C182="","",VLOOKUP(C182,'Llistat de jugadors'!$G$3:$AL$322,32,0))</f>
        <v/>
      </c>
      <c r="G182" s="63" t="str">
        <f>IF(C182="","",VLOOKUP(C182,'Llistat de jugadors'!$G$3:$AH$322,28,0))</f>
        <v/>
      </c>
      <c r="H182" s="63" t="str">
        <f>IF(C182="","",VLOOKUP(C182,'Llistat de jugadors'!$G$3:$AB$322,22,0))</f>
        <v/>
      </c>
      <c r="I182" t="e">
        <f>IF(VLOOKUP(B182,'Llistat de jugadors'!$AW$3:$AX$322,2,0)="","",VLOOKUP(B182,'Llistat de jugadors'!$AW$3:$AX$322,2,0))</f>
        <v>#N/A</v>
      </c>
      <c r="J182" t="b">
        <f t="shared" si="5"/>
        <v>1</v>
      </c>
    </row>
    <row r="183" spans="2:10">
      <c r="B183" s="63">
        <v>168</v>
      </c>
      <c r="C183" s="63" t="str">
        <f>IF(J183=TRUE,"",VLOOKUP(B183,'Llistat de jugadors'!$AW$3:$AX$322,2,0))</f>
        <v/>
      </c>
      <c r="D183" s="63" t="str">
        <f>VLOOKUP(C183,'Llistat de jugadors'!$AQ$3:$AR$322,2,0)</f>
        <v/>
      </c>
      <c r="E183" s="65" t="str">
        <f>IF(C183="","",VLOOKUP(C183,'Llistat de jugadors'!$G$3:$AI$322,29,0))</f>
        <v/>
      </c>
      <c r="F183" s="63" t="str">
        <f>IF(C183="","",VLOOKUP(C183,'Llistat de jugadors'!$G$3:$AL$322,32,0))</f>
        <v/>
      </c>
      <c r="G183" s="63" t="str">
        <f>IF(C183="","",VLOOKUP(C183,'Llistat de jugadors'!$G$3:$AH$322,28,0))</f>
        <v/>
      </c>
      <c r="H183" s="63" t="str">
        <f>IF(C183="","",VLOOKUP(C183,'Llistat de jugadors'!$G$3:$AB$322,22,0))</f>
        <v/>
      </c>
      <c r="I183" t="e">
        <f>IF(VLOOKUP(B183,'Llistat de jugadors'!$AW$3:$AX$322,2,0)="","",VLOOKUP(B183,'Llistat de jugadors'!$AW$3:$AX$322,2,0))</f>
        <v>#N/A</v>
      </c>
      <c r="J183" t="b">
        <f t="shared" si="5"/>
        <v>1</v>
      </c>
    </row>
    <row r="184" spans="2:10">
      <c r="B184" s="63">
        <v>169</v>
      </c>
      <c r="C184" s="63" t="str">
        <f>IF(J184=TRUE,"",VLOOKUP(B184,'Llistat de jugadors'!$AW$3:$AX$322,2,0))</f>
        <v/>
      </c>
      <c r="D184" s="63" t="str">
        <f>VLOOKUP(C184,'Llistat de jugadors'!$AQ$3:$AR$322,2,0)</f>
        <v/>
      </c>
      <c r="E184" s="65" t="str">
        <f>IF(C184="","",VLOOKUP(C184,'Llistat de jugadors'!$G$3:$AI$322,29,0))</f>
        <v/>
      </c>
      <c r="F184" s="63" t="str">
        <f>IF(C184="","",VLOOKUP(C184,'Llistat de jugadors'!$G$3:$AL$322,32,0))</f>
        <v/>
      </c>
      <c r="G184" s="63" t="str">
        <f>IF(C184="","",VLOOKUP(C184,'Llistat de jugadors'!$G$3:$AH$322,28,0))</f>
        <v/>
      </c>
      <c r="H184" s="63" t="str">
        <f>IF(C184="","",VLOOKUP(C184,'Llistat de jugadors'!$G$3:$AB$322,22,0))</f>
        <v/>
      </c>
      <c r="I184" t="e">
        <f>IF(VLOOKUP(B184,'Llistat de jugadors'!$AW$3:$AX$322,2,0)="","",VLOOKUP(B184,'Llistat de jugadors'!$AW$3:$AX$322,2,0))</f>
        <v>#N/A</v>
      </c>
      <c r="J184" t="b">
        <f t="shared" si="5"/>
        <v>1</v>
      </c>
    </row>
    <row r="185" spans="2:10">
      <c r="B185" s="63">
        <v>170</v>
      </c>
      <c r="C185" s="63" t="str">
        <f>IF(J185=TRUE,"",VLOOKUP(B185,'Llistat de jugadors'!$AW$3:$AX$322,2,0))</f>
        <v/>
      </c>
      <c r="D185" s="63" t="str">
        <f>VLOOKUP(C185,'Llistat de jugadors'!$AQ$3:$AR$322,2,0)</f>
        <v/>
      </c>
      <c r="E185" s="65" t="str">
        <f>IF(C185="","",VLOOKUP(C185,'Llistat de jugadors'!$G$3:$AI$322,29,0))</f>
        <v/>
      </c>
      <c r="F185" s="63" t="str">
        <f>IF(C185="","",VLOOKUP(C185,'Llistat de jugadors'!$G$3:$AL$322,32,0))</f>
        <v/>
      </c>
      <c r="G185" s="63" t="str">
        <f>IF(C185="","",VLOOKUP(C185,'Llistat de jugadors'!$G$3:$AH$322,28,0))</f>
        <v/>
      </c>
      <c r="H185" s="63" t="str">
        <f>IF(C185="","",VLOOKUP(C185,'Llistat de jugadors'!$G$3:$AB$322,22,0))</f>
        <v/>
      </c>
      <c r="I185" t="e">
        <f>IF(VLOOKUP(B185,'Llistat de jugadors'!$AW$3:$AX$322,2,0)="","",VLOOKUP(B185,'Llistat de jugadors'!$AW$3:$AX$322,2,0))</f>
        <v>#N/A</v>
      </c>
      <c r="J185" t="b">
        <f t="shared" si="5"/>
        <v>1</v>
      </c>
    </row>
    <row r="186" spans="2:10">
      <c r="B186" s="63">
        <v>171</v>
      </c>
      <c r="C186" s="63" t="str">
        <f>IF(J186=TRUE,"",VLOOKUP(B186,'Llistat de jugadors'!$AW$3:$AX$322,2,0))</f>
        <v/>
      </c>
      <c r="D186" s="63" t="str">
        <f>VLOOKUP(C186,'Llistat de jugadors'!$AQ$3:$AR$322,2,0)</f>
        <v/>
      </c>
      <c r="E186" s="65" t="str">
        <f>IF(C186="","",VLOOKUP(C186,'Llistat de jugadors'!$G$3:$AI$322,29,0))</f>
        <v/>
      </c>
      <c r="F186" s="63" t="str">
        <f>IF(C186="","",VLOOKUP(C186,'Llistat de jugadors'!$G$3:$AL$322,32,0))</f>
        <v/>
      </c>
      <c r="G186" s="63" t="str">
        <f>IF(C186="","",VLOOKUP(C186,'Llistat de jugadors'!$G$3:$AH$322,28,0))</f>
        <v/>
      </c>
      <c r="H186" s="63" t="str">
        <f>IF(C186="","",VLOOKUP(C186,'Llistat de jugadors'!$G$3:$AB$322,22,0))</f>
        <v/>
      </c>
      <c r="I186" t="e">
        <f>IF(VLOOKUP(B186,'Llistat de jugadors'!$AW$3:$AX$322,2,0)="","",VLOOKUP(B186,'Llistat de jugadors'!$AW$3:$AX$322,2,0))</f>
        <v>#N/A</v>
      </c>
      <c r="J186" t="b">
        <f t="shared" si="5"/>
        <v>1</v>
      </c>
    </row>
    <row r="187" spans="2:10">
      <c r="B187" s="63">
        <v>172</v>
      </c>
      <c r="C187" s="63" t="str">
        <f>IF(J187=TRUE,"",VLOOKUP(B187,'Llistat de jugadors'!$AW$3:$AX$322,2,0))</f>
        <v/>
      </c>
      <c r="D187" s="63" t="str">
        <f>VLOOKUP(C187,'Llistat de jugadors'!$AQ$3:$AR$322,2,0)</f>
        <v/>
      </c>
      <c r="E187" s="65" t="str">
        <f>IF(C187="","",VLOOKUP(C187,'Llistat de jugadors'!$G$3:$AI$322,29,0))</f>
        <v/>
      </c>
      <c r="F187" s="63" t="str">
        <f>IF(C187="","",VLOOKUP(C187,'Llistat de jugadors'!$G$3:$AL$322,32,0))</f>
        <v/>
      </c>
      <c r="G187" s="63" t="str">
        <f>IF(C187="","",VLOOKUP(C187,'Llistat de jugadors'!$G$3:$AH$322,28,0))</f>
        <v/>
      </c>
      <c r="H187" s="63" t="str">
        <f>IF(C187="","",VLOOKUP(C187,'Llistat de jugadors'!$G$3:$AB$322,22,0))</f>
        <v/>
      </c>
      <c r="I187" t="e">
        <f>IF(VLOOKUP(B187,'Llistat de jugadors'!$AW$3:$AX$322,2,0)="","",VLOOKUP(B187,'Llistat de jugadors'!$AW$3:$AX$322,2,0))</f>
        <v>#N/A</v>
      </c>
      <c r="J187" t="b">
        <f t="shared" si="5"/>
        <v>1</v>
      </c>
    </row>
    <row r="188" spans="2:10">
      <c r="B188" s="63">
        <v>173</v>
      </c>
      <c r="C188" s="63" t="str">
        <f>IF(J188=TRUE,"",VLOOKUP(B188,'Llistat de jugadors'!$AW$3:$AX$322,2,0))</f>
        <v/>
      </c>
      <c r="D188" s="63" t="str">
        <f>VLOOKUP(C188,'Llistat de jugadors'!$AQ$3:$AR$322,2,0)</f>
        <v/>
      </c>
      <c r="E188" s="65" t="str">
        <f>IF(C188="","",VLOOKUP(C188,'Llistat de jugadors'!$G$3:$AI$322,29,0))</f>
        <v/>
      </c>
      <c r="F188" s="63" t="str">
        <f>IF(C188="","",VLOOKUP(C188,'Llistat de jugadors'!$G$3:$AL$322,32,0))</f>
        <v/>
      </c>
      <c r="G188" s="63" t="str">
        <f>IF(C188="","",VLOOKUP(C188,'Llistat de jugadors'!$G$3:$AH$322,28,0))</f>
        <v/>
      </c>
      <c r="H188" s="63" t="str">
        <f>IF(C188="","",VLOOKUP(C188,'Llistat de jugadors'!$G$3:$AB$322,22,0))</f>
        <v/>
      </c>
      <c r="I188" t="e">
        <f>IF(VLOOKUP(B188,'Llistat de jugadors'!$AW$3:$AX$322,2,0)="","",VLOOKUP(B188,'Llistat de jugadors'!$AW$3:$AX$322,2,0))</f>
        <v>#N/A</v>
      </c>
      <c r="J188" t="b">
        <f t="shared" si="5"/>
        <v>1</v>
      </c>
    </row>
    <row r="189" spans="2:10">
      <c r="B189" s="63">
        <v>174</v>
      </c>
      <c r="C189" s="63" t="str">
        <f>IF(J189=TRUE,"",VLOOKUP(B189,'Llistat de jugadors'!$AW$3:$AX$322,2,0))</f>
        <v/>
      </c>
      <c r="D189" s="63" t="str">
        <f>VLOOKUP(C189,'Llistat de jugadors'!$AQ$3:$AR$322,2,0)</f>
        <v/>
      </c>
      <c r="E189" s="65" t="str">
        <f>IF(C189="","",VLOOKUP(C189,'Llistat de jugadors'!$G$3:$AI$322,29,0))</f>
        <v/>
      </c>
      <c r="F189" s="63" t="str">
        <f>IF(C189="","",VLOOKUP(C189,'Llistat de jugadors'!$G$3:$AL$322,32,0))</f>
        <v/>
      </c>
      <c r="G189" s="63" t="str">
        <f>IF(C189="","",VLOOKUP(C189,'Llistat de jugadors'!$G$3:$AH$322,28,0))</f>
        <v/>
      </c>
      <c r="H189" s="63" t="str">
        <f>IF(C189="","",VLOOKUP(C189,'Llistat de jugadors'!$G$3:$AB$322,22,0))</f>
        <v/>
      </c>
      <c r="I189" t="e">
        <f>IF(VLOOKUP(B189,'Llistat de jugadors'!$AW$3:$AX$322,2,0)="","",VLOOKUP(B189,'Llistat de jugadors'!$AW$3:$AX$322,2,0))</f>
        <v>#N/A</v>
      </c>
      <c r="J189" t="b">
        <f t="shared" si="5"/>
        <v>1</v>
      </c>
    </row>
    <row r="190" spans="2:10">
      <c r="B190" s="63">
        <v>175</v>
      </c>
      <c r="C190" s="63" t="str">
        <f>IF(J190=TRUE,"",VLOOKUP(B190,'Llistat de jugadors'!$AW$3:$AX$322,2,0))</f>
        <v/>
      </c>
      <c r="D190" s="63" t="str">
        <f>VLOOKUP(C190,'Llistat de jugadors'!$AQ$3:$AR$322,2,0)</f>
        <v/>
      </c>
      <c r="E190" s="65" t="str">
        <f>IF(C190="","",VLOOKUP(C190,'Llistat de jugadors'!$G$3:$AI$322,29,0))</f>
        <v/>
      </c>
      <c r="F190" s="63" t="str">
        <f>IF(C190="","",VLOOKUP(C190,'Llistat de jugadors'!$G$3:$AL$322,32,0))</f>
        <v/>
      </c>
      <c r="G190" s="63" t="str">
        <f>IF(C190="","",VLOOKUP(C190,'Llistat de jugadors'!$G$3:$AH$322,28,0))</f>
        <v/>
      </c>
      <c r="H190" s="63" t="str">
        <f>IF(C190="","",VLOOKUP(C190,'Llistat de jugadors'!$G$3:$AB$322,22,0))</f>
        <v/>
      </c>
      <c r="I190" t="e">
        <f>IF(VLOOKUP(B190,'Llistat de jugadors'!$AW$3:$AX$322,2,0)="","",VLOOKUP(B190,'Llistat de jugadors'!$AW$3:$AX$322,2,0))</f>
        <v>#N/A</v>
      </c>
      <c r="J190" t="b">
        <f t="shared" si="5"/>
        <v>1</v>
      </c>
    </row>
    <row r="191" spans="2:10" ht="18">
      <c r="B191" s="209" t="s">
        <v>352</v>
      </c>
      <c r="C191" s="209"/>
      <c r="D191" s="209"/>
      <c r="E191" s="209"/>
      <c r="F191" s="209"/>
      <c r="G191" s="209"/>
      <c r="H191" s="209"/>
    </row>
    <row r="192" spans="2:10">
      <c r="B192" s="66" t="s">
        <v>342</v>
      </c>
      <c r="C192" s="66" t="s">
        <v>353</v>
      </c>
      <c r="D192" s="66" t="s">
        <v>343</v>
      </c>
      <c r="E192" s="67" t="s">
        <v>327</v>
      </c>
      <c r="F192" s="66" t="s">
        <v>349</v>
      </c>
      <c r="G192" s="66" t="s">
        <v>354</v>
      </c>
      <c r="H192" s="66" t="s">
        <v>316</v>
      </c>
    </row>
    <row r="193" spans="2:10">
      <c r="B193" s="63">
        <v>176</v>
      </c>
      <c r="C193" s="63" t="str">
        <f>IF(J193=TRUE,"",VLOOKUP(B193,'Llistat de jugadors'!$AW$3:$AX$322,2,0))</f>
        <v/>
      </c>
      <c r="D193" s="63" t="str">
        <f>VLOOKUP(C193,'Llistat de jugadors'!$AQ$3:$AR$322,2,0)</f>
        <v/>
      </c>
      <c r="E193" s="65" t="str">
        <f>IF(C193="","",VLOOKUP(C193,'Llistat de jugadors'!$G$3:$AI$322,29,0))</f>
        <v/>
      </c>
      <c r="F193" s="63" t="str">
        <f>IF(C193="","",VLOOKUP(C193,'Llistat de jugadors'!$G$3:$AL$322,32,0))</f>
        <v/>
      </c>
      <c r="G193" s="63" t="str">
        <f>IF(C193="","",VLOOKUP(C193,'Llistat de jugadors'!$G$3:$AH$322,28,0))</f>
        <v/>
      </c>
      <c r="H193" s="63" t="str">
        <f>IF(C193="","",VLOOKUP(C193,'Llistat de jugadors'!$G$3:$AB$322,22,0))</f>
        <v/>
      </c>
      <c r="I193" t="e">
        <f>IF(VLOOKUP(B193,'Llistat de jugadors'!$AW$3:$AX$322,2,0)="","",VLOOKUP(B193,'Llistat de jugadors'!$AW$3:$AX$322,2,0))</f>
        <v>#N/A</v>
      </c>
      <c r="J193" t="b">
        <f t="shared" si="5"/>
        <v>1</v>
      </c>
    </row>
    <row r="194" spans="2:10">
      <c r="B194" s="63">
        <v>177</v>
      </c>
      <c r="C194" s="63" t="str">
        <f>IF(J194=TRUE,"",VLOOKUP(B194,'Llistat de jugadors'!$AW$3:$AX$322,2,0))</f>
        <v/>
      </c>
      <c r="D194" s="63" t="str">
        <f>VLOOKUP(C194,'Llistat de jugadors'!$AQ$3:$AR$322,2,0)</f>
        <v/>
      </c>
      <c r="E194" s="65" t="str">
        <f>IF(C194="","",VLOOKUP(C194,'Llistat de jugadors'!$G$3:$AI$322,29,0))</f>
        <v/>
      </c>
      <c r="F194" s="63" t="str">
        <f>IF(C194="","",VLOOKUP(C194,'Llistat de jugadors'!$G$3:$AL$322,32,0))</f>
        <v/>
      </c>
      <c r="G194" s="63" t="str">
        <f>IF(C194="","",VLOOKUP(C194,'Llistat de jugadors'!$G$3:$AH$322,28,0))</f>
        <v/>
      </c>
      <c r="H194" s="63" t="str">
        <f>IF(C194="","",VLOOKUP(C194,'Llistat de jugadors'!$G$3:$AB$322,22,0))</f>
        <v/>
      </c>
      <c r="I194" t="e">
        <f>IF(VLOOKUP(B194,'Llistat de jugadors'!$AW$3:$AX$322,2,0)="","",VLOOKUP(B194,'Llistat de jugadors'!$AW$3:$AX$322,2,0))</f>
        <v>#N/A</v>
      </c>
      <c r="J194" t="b">
        <f t="shared" si="5"/>
        <v>1</v>
      </c>
    </row>
    <row r="195" spans="2:10">
      <c r="B195" s="63">
        <v>178</v>
      </c>
      <c r="C195" s="63" t="str">
        <f>IF(J195=TRUE,"",VLOOKUP(B195,'Llistat de jugadors'!$AW$3:$AX$322,2,0))</f>
        <v/>
      </c>
      <c r="D195" s="63" t="str">
        <f>VLOOKUP(C195,'Llistat de jugadors'!$AQ$3:$AR$322,2,0)</f>
        <v/>
      </c>
      <c r="E195" s="65" t="str">
        <f>IF(C195="","",VLOOKUP(C195,'Llistat de jugadors'!$G$3:$AI$322,29,0))</f>
        <v/>
      </c>
      <c r="F195" s="63" t="str">
        <f>IF(C195="","",VLOOKUP(C195,'Llistat de jugadors'!$G$3:$AL$322,32,0))</f>
        <v/>
      </c>
      <c r="G195" s="63" t="str">
        <f>IF(C195="","",VLOOKUP(C195,'Llistat de jugadors'!$G$3:$AH$322,28,0))</f>
        <v/>
      </c>
      <c r="H195" s="63" t="str">
        <f>IF(C195="","",VLOOKUP(C195,'Llistat de jugadors'!$G$3:$AB$322,22,0))</f>
        <v/>
      </c>
      <c r="I195" t="e">
        <f>IF(VLOOKUP(B195,'Llistat de jugadors'!$AW$3:$AX$322,2,0)="","",VLOOKUP(B195,'Llistat de jugadors'!$AW$3:$AX$322,2,0))</f>
        <v>#N/A</v>
      </c>
      <c r="J195" t="b">
        <f t="shared" si="5"/>
        <v>1</v>
      </c>
    </row>
    <row r="196" spans="2:10">
      <c r="B196" s="63">
        <v>179</v>
      </c>
      <c r="C196" s="63" t="str">
        <f>IF(J196=TRUE,"",VLOOKUP(B196,'Llistat de jugadors'!$AW$3:$AX$322,2,0))</f>
        <v/>
      </c>
      <c r="D196" s="63" t="str">
        <f>VLOOKUP(C196,'Llistat de jugadors'!$AQ$3:$AR$322,2,0)</f>
        <v/>
      </c>
      <c r="E196" s="65" t="str">
        <f>IF(C196="","",VLOOKUP(C196,'Llistat de jugadors'!$G$3:$AI$322,29,0))</f>
        <v/>
      </c>
      <c r="F196" s="63" t="str">
        <f>IF(C196="","",VLOOKUP(C196,'Llistat de jugadors'!$G$3:$AL$322,32,0))</f>
        <v/>
      </c>
      <c r="G196" s="63" t="str">
        <f>IF(C196="","",VLOOKUP(C196,'Llistat de jugadors'!$G$3:$AH$322,28,0))</f>
        <v/>
      </c>
      <c r="H196" s="63" t="str">
        <f>IF(C196="","",VLOOKUP(C196,'Llistat de jugadors'!$G$3:$AB$322,22,0))</f>
        <v/>
      </c>
      <c r="I196" t="e">
        <f>IF(VLOOKUP(B196,'Llistat de jugadors'!$AW$3:$AX$322,2,0)="","",VLOOKUP(B196,'Llistat de jugadors'!$AW$3:$AX$322,2,0))</f>
        <v>#N/A</v>
      </c>
      <c r="J196" t="b">
        <f t="shared" si="5"/>
        <v>1</v>
      </c>
    </row>
    <row r="197" spans="2:10">
      <c r="B197" s="63">
        <v>180</v>
      </c>
      <c r="C197" s="63" t="str">
        <f>IF(J197=TRUE,"",VLOOKUP(B197,'Llistat de jugadors'!$AW$3:$AX$322,2,0))</f>
        <v/>
      </c>
      <c r="D197" s="63" t="str">
        <f>VLOOKUP(C197,'Llistat de jugadors'!$AQ$3:$AR$322,2,0)</f>
        <v/>
      </c>
      <c r="E197" s="65" t="str">
        <f>IF(C197="","",VLOOKUP(C197,'Llistat de jugadors'!$G$3:$AI$322,29,0))</f>
        <v/>
      </c>
      <c r="F197" s="63" t="str">
        <f>IF(C197="","",VLOOKUP(C197,'Llistat de jugadors'!$G$3:$AL$322,32,0))</f>
        <v/>
      </c>
      <c r="G197" s="63" t="str">
        <f>IF(C197="","",VLOOKUP(C197,'Llistat de jugadors'!$G$3:$AH$322,28,0))</f>
        <v/>
      </c>
      <c r="H197" s="63" t="str">
        <f>IF(C197="","",VLOOKUP(C197,'Llistat de jugadors'!$G$3:$AB$322,22,0))</f>
        <v/>
      </c>
      <c r="I197" t="e">
        <f>IF(VLOOKUP(B197,'Llistat de jugadors'!$AW$3:$AX$322,2,0)="","",VLOOKUP(B197,'Llistat de jugadors'!$AW$3:$AX$322,2,0))</f>
        <v>#N/A</v>
      </c>
      <c r="J197" t="b">
        <f t="shared" si="5"/>
        <v>1</v>
      </c>
    </row>
    <row r="198" spans="2:10">
      <c r="B198" s="63">
        <v>181</v>
      </c>
      <c r="C198" s="63" t="str">
        <f>IF(J198=TRUE,"",VLOOKUP(B198,'Llistat de jugadors'!$AW$3:$AX$322,2,0))</f>
        <v/>
      </c>
      <c r="D198" s="63" t="str">
        <f>VLOOKUP(C198,'Llistat de jugadors'!$AQ$3:$AR$322,2,0)</f>
        <v/>
      </c>
      <c r="E198" s="65" t="str">
        <f>IF(C198="","",VLOOKUP(C198,'Llistat de jugadors'!$G$3:$AI$322,29,0))</f>
        <v/>
      </c>
      <c r="F198" s="63" t="str">
        <f>IF(C198="","",VLOOKUP(C198,'Llistat de jugadors'!$G$3:$AL$322,32,0))</f>
        <v/>
      </c>
      <c r="G198" s="63" t="str">
        <f>IF(C198="","",VLOOKUP(C198,'Llistat de jugadors'!$G$3:$AH$322,28,0))</f>
        <v/>
      </c>
      <c r="H198" s="63" t="str">
        <f>IF(C198="","",VLOOKUP(C198,'Llistat de jugadors'!$G$3:$AB$322,22,0))</f>
        <v/>
      </c>
      <c r="I198" t="e">
        <f>IF(VLOOKUP(B198,'Llistat de jugadors'!$AW$3:$AX$322,2,0)="","",VLOOKUP(B198,'Llistat de jugadors'!$AW$3:$AX$322,2,0))</f>
        <v>#N/A</v>
      </c>
      <c r="J198" t="b">
        <f t="shared" si="5"/>
        <v>1</v>
      </c>
    </row>
    <row r="199" spans="2:10">
      <c r="B199" s="63">
        <v>182</v>
      </c>
      <c r="C199" s="63" t="str">
        <f>IF(J199=TRUE,"",VLOOKUP(B199,'Llistat de jugadors'!$AW$3:$AX$322,2,0))</f>
        <v/>
      </c>
      <c r="D199" s="63" t="str">
        <f>VLOOKUP(C199,'Llistat de jugadors'!$AQ$3:$AR$322,2,0)</f>
        <v/>
      </c>
      <c r="E199" s="65" t="str">
        <f>IF(C199="","",VLOOKUP(C199,'Llistat de jugadors'!$G$3:$AI$322,29,0))</f>
        <v/>
      </c>
      <c r="F199" s="63" t="str">
        <f>IF(C199="","",VLOOKUP(C199,'Llistat de jugadors'!$G$3:$AL$322,32,0))</f>
        <v/>
      </c>
      <c r="G199" s="63" t="str">
        <f>IF(C199="","",VLOOKUP(C199,'Llistat de jugadors'!$G$3:$AH$322,28,0))</f>
        <v/>
      </c>
      <c r="H199" s="63" t="str">
        <f>IF(C199="","",VLOOKUP(C199,'Llistat de jugadors'!$G$3:$AB$322,22,0))</f>
        <v/>
      </c>
      <c r="I199" t="e">
        <f>IF(VLOOKUP(B199,'Llistat de jugadors'!$AW$3:$AX$322,2,0)="","",VLOOKUP(B199,'Llistat de jugadors'!$AW$3:$AX$322,2,0))</f>
        <v>#N/A</v>
      </c>
      <c r="J199" t="b">
        <f t="shared" si="5"/>
        <v>1</v>
      </c>
    </row>
    <row r="200" spans="2:10">
      <c r="B200" s="63">
        <v>183</v>
      </c>
      <c r="C200" s="63" t="str">
        <f>IF(J200=TRUE,"",VLOOKUP(B200,'Llistat de jugadors'!$AW$3:$AX$322,2,0))</f>
        <v/>
      </c>
      <c r="D200" s="63" t="str">
        <f>VLOOKUP(C200,'Llistat de jugadors'!$AQ$3:$AR$322,2,0)</f>
        <v/>
      </c>
      <c r="E200" s="65" t="str">
        <f>IF(C200="","",VLOOKUP(C200,'Llistat de jugadors'!$G$3:$AI$322,29,0))</f>
        <v/>
      </c>
      <c r="F200" s="63" t="str">
        <f>IF(C200="","",VLOOKUP(C200,'Llistat de jugadors'!$G$3:$AL$322,32,0))</f>
        <v/>
      </c>
      <c r="G200" s="63" t="str">
        <f>IF(C200="","",VLOOKUP(C200,'Llistat de jugadors'!$G$3:$AH$322,28,0))</f>
        <v/>
      </c>
      <c r="H200" s="63" t="str">
        <f>IF(C200="","",VLOOKUP(C200,'Llistat de jugadors'!$G$3:$AB$322,22,0))</f>
        <v/>
      </c>
      <c r="I200" t="e">
        <f>IF(VLOOKUP(B200,'Llistat de jugadors'!$AW$3:$AX$322,2,0)="","",VLOOKUP(B200,'Llistat de jugadors'!$AW$3:$AX$322,2,0))</f>
        <v>#N/A</v>
      </c>
      <c r="J200" t="b">
        <f t="shared" si="5"/>
        <v>1</v>
      </c>
    </row>
    <row r="201" spans="2:10">
      <c r="B201" s="63">
        <v>184</v>
      </c>
      <c r="C201" s="63" t="str">
        <f>IF(J201=TRUE,"",VLOOKUP(B201,'Llistat de jugadors'!$AW$3:$AX$322,2,0))</f>
        <v/>
      </c>
      <c r="D201" s="63" t="str">
        <f>VLOOKUP(C201,'Llistat de jugadors'!$AQ$3:$AR$322,2,0)</f>
        <v/>
      </c>
      <c r="E201" s="65" t="str">
        <f>IF(C201="","",VLOOKUP(C201,'Llistat de jugadors'!$G$3:$AI$322,29,0))</f>
        <v/>
      </c>
      <c r="F201" s="63" t="str">
        <f>IF(C201="","",VLOOKUP(C201,'Llistat de jugadors'!$G$3:$AL$322,32,0))</f>
        <v/>
      </c>
      <c r="G201" s="63" t="str">
        <f>IF(C201="","",VLOOKUP(C201,'Llistat de jugadors'!$G$3:$AH$322,28,0))</f>
        <v/>
      </c>
      <c r="H201" s="63" t="str">
        <f>IF(C201="","",VLOOKUP(C201,'Llistat de jugadors'!$G$3:$AB$322,22,0))</f>
        <v/>
      </c>
      <c r="I201" t="e">
        <f>IF(VLOOKUP(B201,'Llistat de jugadors'!$AW$3:$AX$322,2,0)="","",VLOOKUP(B201,'Llistat de jugadors'!$AW$3:$AX$322,2,0))</f>
        <v>#N/A</v>
      </c>
      <c r="J201" t="b">
        <f t="shared" si="5"/>
        <v>1</v>
      </c>
    </row>
    <row r="202" spans="2:10">
      <c r="B202" s="63">
        <v>185</v>
      </c>
      <c r="C202" s="63" t="str">
        <f>IF(J202=TRUE,"",VLOOKUP(B202,'Llistat de jugadors'!$AW$3:$AX$322,2,0))</f>
        <v/>
      </c>
      <c r="D202" s="63" t="str">
        <f>VLOOKUP(C202,'Llistat de jugadors'!$AQ$3:$AR$322,2,0)</f>
        <v/>
      </c>
      <c r="E202" s="65" t="str">
        <f>IF(C202="","",VLOOKUP(C202,'Llistat de jugadors'!$G$3:$AI$322,29,0))</f>
        <v/>
      </c>
      <c r="F202" s="63" t="str">
        <f>IF(C202="","",VLOOKUP(C202,'Llistat de jugadors'!$G$3:$AL$322,32,0))</f>
        <v/>
      </c>
      <c r="G202" s="63" t="str">
        <f>IF(C202="","",VLOOKUP(C202,'Llistat de jugadors'!$G$3:$AH$322,28,0))</f>
        <v/>
      </c>
      <c r="H202" s="63" t="str">
        <f>IF(C202="","",VLOOKUP(C202,'Llistat de jugadors'!$G$3:$AB$322,22,0))</f>
        <v/>
      </c>
      <c r="I202" t="e">
        <f>IF(VLOOKUP(B202,'Llistat de jugadors'!$AW$3:$AX$322,2,0)="","",VLOOKUP(B202,'Llistat de jugadors'!$AW$3:$AX$322,2,0))</f>
        <v>#N/A</v>
      </c>
      <c r="J202" t="b">
        <f t="shared" si="5"/>
        <v>1</v>
      </c>
    </row>
    <row r="203" spans="2:10">
      <c r="B203" s="63">
        <v>186</v>
      </c>
      <c r="C203" s="63" t="str">
        <f>IF(J203=TRUE,"",VLOOKUP(B203,'Llistat de jugadors'!$AW$3:$AX$322,2,0))</f>
        <v/>
      </c>
      <c r="D203" s="63" t="str">
        <f>VLOOKUP(C203,'Llistat de jugadors'!$AQ$3:$AR$322,2,0)</f>
        <v/>
      </c>
      <c r="E203" s="65" t="str">
        <f>IF(C203="","",VLOOKUP(C203,'Llistat de jugadors'!$G$3:$AI$322,29,0))</f>
        <v/>
      </c>
      <c r="F203" s="63" t="str">
        <f>IF(C203="","",VLOOKUP(C203,'Llistat de jugadors'!$G$3:$AL$322,32,0))</f>
        <v/>
      </c>
      <c r="G203" s="63" t="str">
        <f>IF(C203="","",VLOOKUP(C203,'Llistat de jugadors'!$G$3:$AH$322,28,0))</f>
        <v/>
      </c>
      <c r="H203" s="63" t="str">
        <f>IF(C203="","",VLOOKUP(C203,'Llistat de jugadors'!$G$3:$AB$322,22,0))</f>
        <v/>
      </c>
      <c r="I203" t="e">
        <f>IF(VLOOKUP(B203,'Llistat de jugadors'!$AW$3:$AX$322,2,0)="","",VLOOKUP(B203,'Llistat de jugadors'!$AW$3:$AX$322,2,0))</f>
        <v>#N/A</v>
      </c>
      <c r="J203" t="b">
        <f t="shared" si="5"/>
        <v>1</v>
      </c>
    </row>
    <row r="204" spans="2:10">
      <c r="B204" s="63">
        <v>187</v>
      </c>
      <c r="C204" s="63" t="str">
        <f>IF(J204=TRUE,"",VLOOKUP(B204,'Llistat de jugadors'!$AW$3:$AX$322,2,0))</f>
        <v/>
      </c>
      <c r="D204" s="63" t="str">
        <f>VLOOKUP(C204,'Llistat de jugadors'!$AQ$3:$AR$322,2,0)</f>
        <v/>
      </c>
      <c r="E204" s="65" t="str">
        <f>IF(C204="","",VLOOKUP(C204,'Llistat de jugadors'!$G$3:$AI$322,29,0))</f>
        <v/>
      </c>
      <c r="F204" s="63" t="str">
        <f>IF(C204="","",VLOOKUP(C204,'Llistat de jugadors'!$G$3:$AL$322,32,0))</f>
        <v/>
      </c>
      <c r="G204" s="63" t="str">
        <f>IF(C204="","",VLOOKUP(C204,'Llistat de jugadors'!$G$3:$AH$322,28,0))</f>
        <v/>
      </c>
      <c r="H204" s="63" t="str">
        <f>IF(C204="","",VLOOKUP(C204,'Llistat de jugadors'!$G$3:$AB$322,22,0))</f>
        <v/>
      </c>
      <c r="I204" t="e">
        <f>IF(VLOOKUP(B204,'Llistat de jugadors'!$AW$3:$AX$322,2,0)="","",VLOOKUP(B204,'Llistat de jugadors'!$AW$3:$AX$322,2,0))</f>
        <v>#N/A</v>
      </c>
      <c r="J204" t="b">
        <f t="shared" si="5"/>
        <v>1</v>
      </c>
    </row>
    <row r="205" spans="2:10">
      <c r="B205" s="63">
        <v>188</v>
      </c>
      <c r="C205" s="63" t="str">
        <f>IF(J205=TRUE,"",VLOOKUP(B205,'Llistat de jugadors'!$AW$3:$AX$322,2,0))</f>
        <v/>
      </c>
      <c r="D205" s="63" t="str">
        <f>VLOOKUP(C205,'Llistat de jugadors'!$AQ$3:$AR$322,2,0)</f>
        <v/>
      </c>
      <c r="E205" s="65" t="str">
        <f>IF(C205="","",VLOOKUP(C205,'Llistat de jugadors'!$G$3:$AI$322,29,0))</f>
        <v/>
      </c>
      <c r="F205" s="63" t="str">
        <f>IF(C205="","",VLOOKUP(C205,'Llistat de jugadors'!$G$3:$AL$322,32,0))</f>
        <v/>
      </c>
      <c r="G205" s="63" t="str">
        <f>IF(C205="","",VLOOKUP(C205,'Llistat de jugadors'!$G$3:$AH$322,28,0))</f>
        <v/>
      </c>
      <c r="H205" s="63" t="str">
        <f>IF(C205="","",VLOOKUP(C205,'Llistat de jugadors'!$G$3:$AB$322,22,0))</f>
        <v/>
      </c>
      <c r="I205" t="e">
        <f>IF(VLOOKUP(B205,'Llistat de jugadors'!$AW$3:$AX$322,2,0)="","",VLOOKUP(B205,'Llistat de jugadors'!$AW$3:$AX$322,2,0))</f>
        <v>#N/A</v>
      </c>
      <c r="J205" t="b">
        <f t="shared" si="5"/>
        <v>1</v>
      </c>
    </row>
    <row r="206" spans="2:10">
      <c r="B206" s="63">
        <v>189</v>
      </c>
      <c r="C206" s="63" t="str">
        <f>IF(J206=TRUE,"",VLOOKUP(B206,'Llistat de jugadors'!$AW$3:$AX$322,2,0))</f>
        <v/>
      </c>
      <c r="D206" s="63" t="str">
        <f>VLOOKUP(C206,'Llistat de jugadors'!$AQ$3:$AR$322,2,0)</f>
        <v/>
      </c>
      <c r="E206" s="65" t="str">
        <f>IF(C206="","",VLOOKUP(C206,'Llistat de jugadors'!$G$3:$AI$322,29,0))</f>
        <v/>
      </c>
      <c r="F206" s="63" t="str">
        <f>IF(C206="","",VLOOKUP(C206,'Llistat de jugadors'!$G$3:$AL$322,32,0))</f>
        <v/>
      </c>
      <c r="G206" s="63" t="str">
        <f>IF(C206="","",VLOOKUP(C206,'Llistat de jugadors'!$G$3:$AH$322,28,0))</f>
        <v/>
      </c>
      <c r="H206" s="63" t="str">
        <f>IF(C206="","",VLOOKUP(C206,'Llistat de jugadors'!$G$3:$AB$322,22,0))</f>
        <v/>
      </c>
      <c r="I206" t="e">
        <f>IF(VLOOKUP(B206,'Llistat de jugadors'!$AW$3:$AX$322,2,0)="","",VLOOKUP(B206,'Llistat de jugadors'!$AW$3:$AX$322,2,0))</f>
        <v>#N/A</v>
      </c>
      <c r="J206" t="b">
        <f t="shared" si="5"/>
        <v>1</v>
      </c>
    </row>
    <row r="207" spans="2:10">
      <c r="B207" s="63">
        <v>190</v>
      </c>
      <c r="C207" s="63" t="str">
        <f>IF(J207=TRUE,"",VLOOKUP(B207,'Llistat de jugadors'!$AW$3:$AX$322,2,0))</f>
        <v/>
      </c>
      <c r="D207" s="63" t="str">
        <f>VLOOKUP(C207,'Llistat de jugadors'!$AQ$3:$AR$322,2,0)</f>
        <v/>
      </c>
      <c r="E207" s="65" t="str">
        <f>IF(C207="","",VLOOKUP(C207,'Llistat de jugadors'!$G$3:$AI$322,29,0))</f>
        <v/>
      </c>
      <c r="F207" s="63" t="str">
        <f>IF(C207="","",VLOOKUP(C207,'Llistat de jugadors'!$G$3:$AL$322,32,0))</f>
        <v/>
      </c>
      <c r="G207" s="63" t="str">
        <f>IF(C207="","",VLOOKUP(C207,'Llistat de jugadors'!$G$3:$AH$322,28,0))</f>
        <v/>
      </c>
      <c r="H207" s="63" t="str">
        <f>IF(C207="","",VLOOKUP(C207,'Llistat de jugadors'!$G$3:$AB$322,22,0))</f>
        <v/>
      </c>
      <c r="I207" t="e">
        <f>IF(VLOOKUP(B207,'Llistat de jugadors'!$AW$3:$AX$322,2,0)="","",VLOOKUP(B207,'Llistat de jugadors'!$AW$3:$AX$322,2,0))</f>
        <v>#N/A</v>
      </c>
      <c r="J207" t="b">
        <f t="shared" si="5"/>
        <v>1</v>
      </c>
    </row>
    <row r="208" spans="2:10">
      <c r="B208" s="63">
        <v>191</v>
      </c>
      <c r="C208" s="63" t="str">
        <f>IF(J208=TRUE,"",VLOOKUP(B208,'Llistat de jugadors'!$AW$3:$AX$322,2,0))</f>
        <v/>
      </c>
      <c r="D208" s="63" t="str">
        <f>VLOOKUP(C208,'Llistat de jugadors'!$AQ$3:$AR$322,2,0)</f>
        <v/>
      </c>
      <c r="E208" s="65" t="str">
        <f>IF(C208="","",VLOOKUP(C208,'Llistat de jugadors'!$G$3:$AI$322,29,0))</f>
        <v/>
      </c>
      <c r="F208" s="63" t="str">
        <f>IF(C208="","",VLOOKUP(C208,'Llistat de jugadors'!$G$3:$AL$322,32,0))</f>
        <v/>
      </c>
      <c r="G208" s="63" t="str">
        <f>IF(C208="","",VLOOKUP(C208,'Llistat de jugadors'!$G$3:$AH$322,28,0))</f>
        <v/>
      </c>
      <c r="H208" s="63" t="str">
        <f>IF(C208="","",VLOOKUP(C208,'Llistat de jugadors'!$G$3:$AB$322,22,0))</f>
        <v/>
      </c>
      <c r="I208" t="e">
        <f>IF(VLOOKUP(B208,'Llistat de jugadors'!$AW$3:$AX$322,2,0)="","",VLOOKUP(B208,'Llistat de jugadors'!$AW$3:$AX$322,2,0))</f>
        <v>#N/A</v>
      </c>
      <c r="J208" t="b">
        <f t="shared" si="5"/>
        <v>1</v>
      </c>
    </row>
    <row r="209" spans="2:10">
      <c r="B209" s="63">
        <v>192</v>
      </c>
      <c r="C209" s="63" t="str">
        <f>IF(J209=TRUE,"",VLOOKUP(B209,'Llistat de jugadors'!$AW$3:$AX$322,2,0))</f>
        <v/>
      </c>
      <c r="D209" s="63" t="str">
        <f>VLOOKUP(C209,'Llistat de jugadors'!$AQ$3:$AR$322,2,0)</f>
        <v/>
      </c>
      <c r="E209" s="65" t="str">
        <f>IF(C209="","",VLOOKUP(C209,'Llistat de jugadors'!$G$3:$AI$322,29,0))</f>
        <v/>
      </c>
      <c r="F209" s="63" t="str">
        <f>IF(C209="","",VLOOKUP(C209,'Llistat de jugadors'!$G$3:$AL$322,32,0))</f>
        <v/>
      </c>
      <c r="G209" s="63" t="str">
        <f>IF(C209="","",VLOOKUP(C209,'Llistat de jugadors'!$G$3:$AH$322,28,0))</f>
        <v/>
      </c>
      <c r="H209" s="63" t="str">
        <f>IF(C209="","",VLOOKUP(C209,'Llistat de jugadors'!$G$3:$AB$322,22,0))</f>
        <v/>
      </c>
      <c r="I209" t="e">
        <f>IF(VLOOKUP(B209,'Llistat de jugadors'!$AW$3:$AX$322,2,0)="","",VLOOKUP(B209,'Llistat de jugadors'!$AW$3:$AX$322,2,0))</f>
        <v>#N/A</v>
      </c>
      <c r="J209" t="b">
        <f t="shared" si="5"/>
        <v>1</v>
      </c>
    </row>
    <row r="210" spans="2:10">
      <c r="B210" s="63">
        <v>193</v>
      </c>
      <c r="C210" s="63" t="str">
        <f>IF(J210=TRUE,"",VLOOKUP(B210,'Llistat de jugadors'!$AW$3:$AX$322,2,0))</f>
        <v/>
      </c>
      <c r="D210" s="63" t="str">
        <f>VLOOKUP(C210,'Llistat de jugadors'!$AQ$3:$AR$322,2,0)</f>
        <v/>
      </c>
      <c r="E210" s="65" t="str">
        <f>IF(C210="","",VLOOKUP(C210,'Llistat de jugadors'!$G$3:$AI$322,29,0))</f>
        <v/>
      </c>
      <c r="F210" s="63" t="str">
        <f>IF(C210="","",VLOOKUP(C210,'Llistat de jugadors'!$G$3:$AL$322,32,0))</f>
        <v/>
      </c>
      <c r="G210" s="63" t="str">
        <f>IF(C210="","",VLOOKUP(C210,'Llistat de jugadors'!$G$3:$AH$322,28,0))</f>
        <v/>
      </c>
      <c r="H210" s="63" t="str">
        <f>IF(C210="","",VLOOKUP(C210,'Llistat de jugadors'!$G$3:$AB$322,22,0))</f>
        <v/>
      </c>
      <c r="I210" t="e">
        <f>IF(VLOOKUP(B210,'Llistat de jugadors'!$AW$3:$AX$322,2,0)="","",VLOOKUP(B210,'Llistat de jugadors'!$AW$3:$AX$322,2,0))</f>
        <v>#N/A</v>
      </c>
      <c r="J210" t="b">
        <f t="shared" ref="J210:J273" si="6">ISERROR(I210)</f>
        <v>1</v>
      </c>
    </row>
    <row r="211" spans="2:10">
      <c r="B211" s="63">
        <v>194</v>
      </c>
      <c r="C211" s="63" t="str">
        <f>IF(J211=TRUE,"",VLOOKUP(B211,'Llistat de jugadors'!$AW$3:$AX$322,2,0))</f>
        <v/>
      </c>
      <c r="D211" s="63" t="str">
        <f>VLOOKUP(C211,'Llistat de jugadors'!$AQ$3:$AR$322,2,0)</f>
        <v/>
      </c>
      <c r="E211" s="65" t="str">
        <f>IF(C211="","",VLOOKUP(C211,'Llistat de jugadors'!$G$3:$AI$322,29,0))</f>
        <v/>
      </c>
      <c r="F211" s="63" t="str">
        <f>IF(C211="","",VLOOKUP(C211,'Llistat de jugadors'!$G$3:$AL$322,32,0))</f>
        <v/>
      </c>
      <c r="G211" s="63" t="str">
        <f>IF(C211="","",VLOOKUP(C211,'Llistat de jugadors'!$G$3:$AH$322,28,0))</f>
        <v/>
      </c>
      <c r="H211" s="63" t="str">
        <f>IF(C211="","",VLOOKUP(C211,'Llistat de jugadors'!$G$3:$AB$322,22,0))</f>
        <v/>
      </c>
      <c r="I211" t="e">
        <f>IF(VLOOKUP(B211,'Llistat de jugadors'!$AW$3:$AX$322,2,0)="","",VLOOKUP(B211,'Llistat de jugadors'!$AW$3:$AX$322,2,0))</f>
        <v>#N/A</v>
      </c>
      <c r="J211" t="b">
        <f t="shared" si="6"/>
        <v>1</v>
      </c>
    </row>
    <row r="212" spans="2:10">
      <c r="B212" s="63">
        <v>195</v>
      </c>
      <c r="C212" s="63" t="str">
        <f>IF(J212=TRUE,"",VLOOKUP(B212,'Llistat de jugadors'!$AW$3:$AX$322,2,0))</f>
        <v/>
      </c>
      <c r="D212" s="63" t="str">
        <f>VLOOKUP(C212,'Llistat de jugadors'!$AQ$3:$AR$322,2,0)</f>
        <v/>
      </c>
      <c r="E212" s="65" t="str">
        <f>IF(C212="","",VLOOKUP(C212,'Llistat de jugadors'!$G$3:$AI$322,29,0))</f>
        <v/>
      </c>
      <c r="F212" s="63" t="str">
        <f>IF(C212="","",VLOOKUP(C212,'Llistat de jugadors'!$G$3:$AL$322,32,0))</f>
        <v/>
      </c>
      <c r="G212" s="63" t="str">
        <f>IF(C212="","",VLOOKUP(C212,'Llistat de jugadors'!$G$3:$AH$322,28,0))</f>
        <v/>
      </c>
      <c r="H212" s="63" t="str">
        <f>IF(C212="","",VLOOKUP(C212,'Llistat de jugadors'!$G$3:$AB$322,22,0))</f>
        <v/>
      </c>
      <c r="I212" t="e">
        <f>IF(VLOOKUP(B212,'Llistat de jugadors'!$AW$3:$AX$322,2,0)="","",VLOOKUP(B212,'Llistat de jugadors'!$AW$3:$AX$322,2,0))</f>
        <v>#N/A</v>
      </c>
      <c r="J212" t="b">
        <f t="shared" si="6"/>
        <v>1</v>
      </c>
    </row>
    <row r="213" spans="2:10">
      <c r="B213" s="63">
        <v>196</v>
      </c>
      <c r="C213" s="63" t="str">
        <f>IF(J213=TRUE,"",VLOOKUP(B213,'Llistat de jugadors'!$AW$3:$AX$322,2,0))</f>
        <v/>
      </c>
      <c r="D213" s="63" t="str">
        <f>VLOOKUP(C213,'Llistat de jugadors'!$AQ$3:$AR$322,2,0)</f>
        <v/>
      </c>
      <c r="E213" s="65" t="str">
        <f>IF(C213="","",VLOOKUP(C213,'Llistat de jugadors'!$G$3:$AI$322,29,0))</f>
        <v/>
      </c>
      <c r="F213" s="63" t="str">
        <f>IF(C213="","",VLOOKUP(C213,'Llistat de jugadors'!$G$3:$AL$322,32,0))</f>
        <v/>
      </c>
      <c r="G213" s="63" t="str">
        <f>IF(C213="","",VLOOKUP(C213,'Llistat de jugadors'!$G$3:$AH$322,28,0))</f>
        <v/>
      </c>
      <c r="H213" s="63" t="str">
        <f>IF(C213="","",VLOOKUP(C213,'Llistat de jugadors'!$G$3:$AB$322,22,0))</f>
        <v/>
      </c>
      <c r="I213" t="e">
        <f>IF(VLOOKUP(B213,'Llistat de jugadors'!$AW$3:$AX$322,2,0)="","",VLOOKUP(B213,'Llistat de jugadors'!$AW$3:$AX$322,2,0))</f>
        <v>#N/A</v>
      </c>
      <c r="J213" t="b">
        <f t="shared" si="6"/>
        <v>1</v>
      </c>
    </row>
    <row r="214" spans="2:10">
      <c r="B214" s="63">
        <v>197</v>
      </c>
      <c r="C214" s="63" t="str">
        <f>IF(J214=TRUE,"",VLOOKUP(B214,'Llistat de jugadors'!$AW$3:$AX$322,2,0))</f>
        <v/>
      </c>
      <c r="D214" s="63" t="str">
        <f>VLOOKUP(C214,'Llistat de jugadors'!$AQ$3:$AR$322,2,0)</f>
        <v/>
      </c>
      <c r="E214" s="65" t="str">
        <f>IF(C214="","",VLOOKUP(C214,'Llistat de jugadors'!$G$3:$AI$322,29,0))</f>
        <v/>
      </c>
      <c r="F214" s="63" t="str">
        <f>IF(C214="","",VLOOKUP(C214,'Llistat de jugadors'!$G$3:$AL$322,32,0))</f>
        <v/>
      </c>
      <c r="G214" s="63" t="str">
        <f>IF(C214="","",VLOOKUP(C214,'Llistat de jugadors'!$G$3:$AH$322,28,0))</f>
        <v/>
      </c>
      <c r="H214" s="63" t="str">
        <f>IF(C214="","",VLOOKUP(C214,'Llistat de jugadors'!$G$3:$AB$322,22,0))</f>
        <v/>
      </c>
      <c r="I214" t="e">
        <f>IF(VLOOKUP(B214,'Llistat de jugadors'!$AW$3:$AX$322,2,0)="","",VLOOKUP(B214,'Llistat de jugadors'!$AW$3:$AX$322,2,0))</f>
        <v>#N/A</v>
      </c>
      <c r="J214" t="b">
        <f t="shared" si="6"/>
        <v>1</v>
      </c>
    </row>
    <row r="215" spans="2:10">
      <c r="B215" s="63">
        <v>198</v>
      </c>
      <c r="C215" s="63" t="str">
        <f>IF(J215=TRUE,"",VLOOKUP(B215,'Llistat de jugadors'!$AW$3:$AX$322,2,0))</f>
        <v/>
      </c>
      <c r="D215" s="63" t="str">
        <f>VLOOKUP(C215,'Llistat de jugadors'!$AQ$3:$AR$322,2,0)</f>
        <v/>
      </c>
      <c r="E215" s="65" t="str">
        <f>IF(C215="","",VLOOKUP(C215,'Llistat de jugadors'!$G$3:$AI$322,29,0))</f>
        <v/>
      </c>
      <c r="F215" s="63" t="str">
        <f>IF(C215="","",VLOOKUP(C215,'Llistat de jugadors'!$G$3:$AL$322,32,0))</f>
        <v/>
      </c>
      <c r="G215" s="63" t="str">
        <f>IF(C215="","",VLOOKUP(C215,'Llistat de jugadors'!$G$3:$AH$322,28,0))</f>
        <v/>
      </c>
      <c r="H215" s="63" t="str">
        <f>IF(C215="","",VLOOKUP(C215,'Llistat de jugadors'!$G$3:$AB$322,22,0))</f>
        <v/>
      </c>
      <c r="I215" t="e">
        <f>IF(VLOOKUP(B215,'Llistat de jugadors'!$AW$3:$AX$322,2,0)="","",VLOOKUP(B215,'Llistat de jugadors'!$AW$3:$AX$322,2,0))</f>
        <v>#N/A</v>
      </c>
      <c r="J215" t="b">
        <f t="shared" si="6"/>
        <v>1</v>
      </c>
    </row>
    <row r="216" spans="2:10">
      <c r="B216" s="63">
        <v>199</v>
      </c>
      <c r="C216" s="63" t="str">
        <f>IF(J216=TRUE,"",VLOOKUP(B216,'Llistat de jugadors'!$AW$3:$AX$322,2,0))</f>
        <v/>
      </c>
      <c r="D216" s="63" t="str">
        <f>VLOOKUP(C216,'Llistat de jugadors'!$AQ$3:$AR$322,2,0)</f>
        <v/>
      </c>
      <c r="E216" s="65" t="str">
        <f>IF(C216="","",VLOOKUP(C216,'Llistat de jugadors'!$G$3:$AI$322,29,0))</f>
        <v/>
      </c>
      <c r="F216" s="63" t="str">
        <f>IF(C216="","",VLOOKUP(C216,'Llistat de jugadors'!$G$3:$AL$322,32,0))</f>
        <v/>
      </c>
      <c r="G216" s="63" t="str">
        <f>IF(C216="","",VLOOKUP(C216,'Llistat de jugadors'!$G$3:$AH$322,28,0))</f>
        <v/>
      </c>
      <c r="H216" s="63" t="str">
        <f>IF(C216="","",VLOOKUP(C216,'Llistat de jugadors'!$G$3:$AB$322,22,0))</f>
        <v/>
      </c>
      <c r="I216" t="e">
        <f>IF(VLOOKUP(B216,'Llistat de jugadors'!$AW$3:$AX$322,2,0)="","",VLOOKUP(B216,'Llistat de jugadors'!$AW$3:$AX$322,2,0))</f>
        <v>#N/A</v>
      </c>
      <c r="J216" t="b">
        <f t="shared" si="6"/>
        <v>1</v>
      </c>
    </row>
    <row r="217" spans="2:10">
      <c r="B217" s="63">
        <v>200</v>
      </c>
      <c r="C217" s="63" t="str">
        <f>IF(J217=TRUE,"",VLOOKUP(B217,'Llistat de jugadors'!$AW$3:$AX$322,2,0))</f>
        <v/>
      </c>
      <c r="D217" s="63" t="str">
        <f>VLOOKUP(C217,'Llistat de jugadors'!$AQ$3:$AR$322,2,0)</f>
        <v/>
      </c>
      <c r="E217" s="65" t="str">
        <f>IF(C217="","",VLOOKUP(C217,'Llistat de jugadors'!$G$3:$AI$322,29,0))</f>
        <v/>
      </c>
      <c r="F217" s="63" t="str">
        <f>IF(C217="","",VLOOKUP(C217,'Llistat de jugadors'!$G$3:$AL$322,32,0))</f>
        <v/>
      </c>
      <c r="G217" s="63" t="str">
        <f>IF(C217="","",VLOOKUP(C217,'Llistat de jugadors'!$G$3:$AH$322,28,0))</f>
        <v/>
      </c>
      <c r="H217" s="63" t="str">
        <f>IF(C217="","",VLOOKUP(C217,'Llistat de jugadors'!$G$3:$AB$322,22,0))</f>
        <v/>
      </c>
      <c r="I217" t="e">
        <f>IF(VLOOKUP(B217,'Llistat de jugadors'!$AW$3:$AX$322,2,0)="","",VLOOKUP(B217,'Llistat de jugadors'!$AW$3:$AX$322,2,0))</f>
        <v>#N/A</v>
      </c>
      <c r="J217" t="b">
        <f t="shared" si="6"/>
        <v>1</v>
      </c>
    </row>
    <row r="218" spans="2:10">
      <c r="B218" s="63">
        <v>201</v>
      </c>
      <c r="C218" s="63" t="str">
        <f>IF(J218=TRUE,"",VLOOKUP(B218,'Llistat de jugadors'!$AW$3:$AX$322,2,0))</f>
        <v/>
      </c>
      <c r="D218" s="63" t="str">
        <f>VLOOKUP(C218,'Llistat de jugadors'!$AQ$3:$AR$322,2,0)</f>
        <v/>
      </c>
      <c r="E218" s="65" t="str">
        <f>IF(C218="","",VLOOKUP(C218,'Llistat de jugadors'!$G$3:$AI$322,29,0))</f>
        <v/>
      </c>
      <c r="F218" s="63" t="str">
        <f>IF(C218="","",VLOOKUP(C218,'Llistat de jugadors'!$G$3:$AL$322,32,0))</f>
        <v/>
      </c>
      <c r="G218" s="63" t="str">
        <f>IF(C218="","",VLOOKUP(C218,'Llistat de jugadors'!$G$3:$AH$322,28,0))</f>
        <v/>
      </c>
      <c r="H218" s="63" t="str">
        <f>IF(C218="","",VLOOKUP(C218,'Llistat de jugadors'!$G$3:$AB$322,22,0))</f>
        <v/>
      </c>
      <c r="I218" t="e">
        <f>IF(VLOOKUP(B218,'Llistat de jugadors'!$AW$3:$AX$322,2,0)="","",VLOOKUP(B218,'Llistat de jugadors'!$AW$3:$AX$322,2,0))</f>
        <v>#N/A</v>
      </c>
      <c r="J218" t="b">
        <f t="shared" si="6"/>
        <v>1</v>
      </c>
    </row>
    <row r="219" spans="2:10">
      <c r="B219" s="63">
        <v>202</v>
      </c>
      <c r="C219" s="63" t="str">
        <f>IF(J219=TRUE,"",VLOOKUP(B219,'Llistat de jugadors'!$AW$3:$AX$322,2,0))</f>
        <v/>
      </c>
      <c r="D219" s="63" t="str">
        <f>VLOOKUP(C219,'Llistat de jugadors'!$AQ$3:$AR$322,2,0)</f>
        <v/>
      </c>
      <c r="E219" s="65" t="str">
        <f>IF(C219="","",VLOOKUP(C219,'Llistat de jugadors'!$G$3:$AI$322,29,0))</f>
        <v/>
      </c>
      <c r="F219" s="63" t="str">
        <f>IF(C219="","",VLOOKUP(C219,'Llistat de jugadors'!$G$3:$AL$322,32,0))</f>
        <v/>
      </c>
      <c r="G219" s="63" t="str">
        <f>IF(C219="","",VLOOKUP(C219,'Llistat de jugadors'!$G$3:$AH$322,28,0))</f>
        <v/>
      </c>
      <c r="H219" s="63" t="str">
        <f>IF(C219="","",VLOOKUP(C219,'Llistat de jugadors'!$G$3:$AB$322,22,0))</f>
        <v/>
      </c>
      <c r="I219" t="e">
        <f>IF(VLOOKUP(B219,'Llistat de jugadors'!$AW$3:$AX$322,2,0)="","",VLOOKUP(B219,'Llistat de jugadors'!$AW$3:$AX$322,2,0))</f>
        <v>#N/A</v>
      </c>
      <c r="J219" t="b">
        <f t="shared" si="6"/>
        <v>1</v>
      </c>
    </row>
    <row r="220" spans="2:10">
      <c r="B220" s="63">
        <v>203</v>
      </c>
      <c r="C220" s="63" t="str">
        <f>IF(J220=TRUE,"",VLOOKUP(B220,'Llistat de jugadors'!$AW$3:$AX$322,2,0))</f>
        <v/>
      </c>
      <c r="D220" s="63" t="str">
        <f>VLOOKUP(C220,'Llistat de jugadors'!$AQ$3:$AR$322,2,0)</f>
        <v/>
      </c>
      <c r="E220" s="65" t="str">
        <f>IF(C220="","",VLOOKUP(C220,'Llistat de jugadors'!$G$3:$AI$322,29,0))</f>
        <v/>
      </c>
      <c r="F220" s="63" t="str">
        <f>IF(C220="","",VLOOKUP(C220,'Llistat de jugadors'!$G$3:$AL$322,32,0))</f>
        <v/>
      </c>
      <c r="G220" s="63" t="str">
        <f>IF(C220="","",VLOOKUP(C220,'Llistat de jugadors'!$G$3:$AH$322,28,0))</f>
        <v/>
      </c>
      <c r="H220" s="63" t="str">
        <f>IF(C220="","",VLOOKUP(C220,'Llistat de jugadors'!$G$3:$AB$322,22,0))</f>
        <v/>
      </c>
      <c r="I220" t="e">
        <f>IF(VLOOKUP(B220,'Llistat de jugadors'!$AW$3:$AX$322,2,0)="","",VLOOKUP(B220,'Llistat de jugadors'!$AW$3:$AX$322,2,0))</f>
        <v>#N/A</v>
      </c>
      <c r="J220" t="b">
        <f t="shared" si="6"/>
        <v>1</v>
      </c>
    </row>
    <row r="221" spans="2:10">
      <c r="B221" s="63">
        <v>204</v>
      </c>
      <c r="C221" s="63" t="str">
        <f>IF(J221=TRUE,"",VLOOKUP(B221,'Llistat de jugadors'!$AW$3:$AX$322,2,0))</f>
        <v/>
      </c>
      <c r="D221" s="63" t="str">
        <f>VLOOKUP(C221,'Llistat de jugadors'!$AQ$3:$AR$322,2,0)</f>
        <v/>
      </c>
      <c r="E221" s="65" t="str">
        <f>IF(C221="","",VLOOKUP(C221,'Llistat de jugadors'!$G$3:$AI$322,29,0))</f>
        <v/>
      </c>
      <c r="F221" s="63" t="str">
        <f>IF(C221="","",VLOOKUP(C221,'Llistat de jugadors'!$G$3:$AL$322,32,0))</f>
        <v/>
      </c>
      <c r="G221" s="63" t="str">
        <f>IF(C221="","",VLOOKUP(C221,'Llistat de jugadors'!$G$3:$AH$322,28,0))</f>
        <v/>
      </c>
      <c r="H221" s="63" t="str">
        <f>IF(C221="","",VLOOKUP(C221,'Llistat de jugadors'!$G$3:$AB$322,22,0))</f>
        <v/>
      </c>
      <c r="I221" t="e">
        <f>IF(VLOOKUP(B221,'Llistat de jugadors'!$AW$3:$AX$322,2,0)="","",VLOOKUP(B221,'Llistat de jugadors'!$AW$3:$AX$322,2,0))</f>
        <v>#N/A</v>
      </c>
      <c r="J221" t="b">
        <f t="shared" si="6"/>
        <v>1</v>
      </c>
    </row>
    <row r="222" spans="2:10">
      <c r="B222" s="63">
        <v>205</v>
      </c>
      <c r="C222" s="63" t="str">
        <f>IF(J222=TRUE,"",VLOOKUP(B222,'Llistat de jugadors'!$AW$3:$AX$322,2,0))</f>
        <v/>
      </c>
      <c r="D222" s="63" t="str">
        <f>VLOOKUP(C222,'Llistat de jugadors'!$AQ$3:$AR$322,2,0)</f>
        <v/>
      </c>
      <c r="E222" s="65" t="str">
        <f>IF(C222="","",VLOOKUP(C222,'Llistat de jugadors'!$G$3:$AI$322,29,0))</f>
        <v/>
      </c>
      <c r="F222" s="63" t="str">
        <f>IF(C222="","",VLOOKUP(C222,'Llistat de jugadors'!$G$3:$AL$322,32,0))</f>
        <v/>
      </c>
      <c r="G222" s="63" t="str">
        <f>IF(C222="","",VLOOKUP(C222,'Llistat de jugadors'!$G$3:$AH$322,28,0))</f>
        <v/>
      </c>
      <c r="H222" s="63" t="str">
        <f>IF(C222="","",VLOOKUP(C222,'Llistat de jugadors'!$G$3:$AB$322,22,0))</f>
        <v/>
      </c>
      <c r="I222" t="e">
        <f>IF(VLOOKUP(B222,'Llistat de jugadors'!$AW$3:$AX$322,2,0)="","",VLOOKUP(B222,'Llistat de jugadors'!$AW$3:$AX$322,2,0))</f>
        <v>#N/A</v>
      </c>
      <c r="J222" t="b">
        <f t="shared" si="6"/>
        <v>1</v>
      </c>
    </row>
    <row r="223" spans="2:10">
      <c r="B223" s="63">
        <v>206</v>
      </c>
      <c r="C223" s="63" t="str">
        <f>IF(J223=TRUE,"",VLOOKUP(B223,'Llistat de jugadors'!$AW$3:$AX$322,2,0))</f>
        <v/>
      </c>
      <c r="D223" s="63" t="str">
        <f>VLOOKUP(C223,'Llistat de jugadors'!$AQ$3:$AR$322,2,0)</f>
        <v/>
      </c>
      <c r="E223" s="65" t="str">
        <f>IF(C223="","",VLOOKUP(C223,'Llistat de jugadors'!$G$3:$AI$322,29,0))</f>
        <v/>
      </c>
      <c r="F223" s="63" t="str">
        <f>IF(C223="","",VLOOKUP(C223,'Llistat de jugadors'!$G$3:$AL$322,32,0))</f>
        <v/>
      </c>
      <c r="G223" s="63" t="str">
        <f>IF(C223="","",VLOOKUP(C223,'Llistat de jugadors'!$G$3:$AH$322,28,0))</f>
        <v/>
      </c>
      <c r="H223" s="63" t="str">
        <f>IF(C223="","",VLOOKUP(C223,'Llistat de jugadors'!$G$3:$AB$322,22,0))</f>
        <v/>
      </c>
      <c r="I223" t="e">
        <f>IF(VLOOKUP(B223,'Llistat de jugadors'!$AW$3:$AX$322,2,0)="","",VLOOKUP(B223,'Llistat de jugadors'!$AW$3:$AX$322,2,0))</f>
        <v>#N/A</v>
      </c>
      <c r="J223" t="b">
        <f t="shared" si="6"/>
        <v>1</v>
      </c>
    </row>
    <row r="224" spans="2:10">
      <c r="B224" s="63">
        <v>207</v>
      </c>
      <c r="C224" s="63" t="str">
        <f>IF(J224=TRUE,"",VLOOKUP(B224,'Llistat de jugadors'!$AW$3:$AX$322,2,0))</f>
        <v/>
      </c>
      <c r="D224" s="63" t="str">
        <f>VLOOKUP(C224,'Llistat de jugadors'!$AQ$3:$AR$322,2,0)</f>
        <v/>
      </c>
      <c r="E224" s="65" t="str">
        <f>IF(C224="","",VLOOKUP(C224,'Llistat de jugadors'!$G$3:$AI$322,29,0))</f>
        <v/>
      </c>
      <c r="F224" s="63" t="str">
        <f>IF(C224="","",VLOOKUP(C224,'Llistat de jugadors'!$G$3:$AL$322,32,0))</f>
        <v/>
      </c>
      <c r="G224" s="63" t="str">
        <f>IF(C224="","",VLOOKUP(C224,'Llistat de jugadors'!$G$3:$AH$322,28,0))</f>
        <v/>
      </c>
      <c r="H224" s="63" t="str">
        <f>IF(C224="","",VLOOKUP(C224,'Llistat de jugadors'!$G$3:$AB$322,22,0))</f>
        <v/>
      </c>
      <c r="I224" t="e">
        <f>IF(VLOOKUP(B224,'Llistat de jugadors'!$AW$3:$AX$322,2,0)="","",VLOOKUP(B224,'Llistat de jugadors'!$AW$3:$AX$322,2,0))</f>
        <v>#N/A</v>
      </c>
      <c r="J224" t="b">
        <f t="shared" si="6"/>
        <v>1</v>
      </c>
    </row>
    <row r="225" spans="2:10">
      <c r="B225" s="63">
        <v>208</v>
      </c>
      <c r="C225" s="63" t="str">
        <f>IF(J225=TRUE,"",VLOOKUP(B225,'Llistat de jugadors'!$AW$3:$AX$322,2,0))</f>
        <v/>
      </c>
      <c r="D225" s="63" t="str">
        <f>VLOOKUP(C225,'Llistat de jugadors'!$AQ$3:$AR$322,2,0)</f>
        <v/>
      </c>
      <c r="E225" s="65" t="str">
        <f>IF(C225="","",VLOOKUP(C225,'Llistat de jugadors'!$G$3:$AI$322,29,0))</f>
        <v/>
      </c>
      <c r="F225" s="63" t="str">
        <f>IF(C225="","",VLOOKUP(C225,'Llistat de jugadors'!$G$3:$AL$322,32,0))</f>
        <v/>
      </c>
      <c r="G225" s="63" t="str">
        <f>IF(C225="","",VLOOKUP(C225,'Llistat de jugadors'!$G$3:$AH$322,28,0))</f>
        <v/>
      </c>
      <c r="H225" s="63" t="str">
        <f>IF(C225="","",VLOOKUP(C225,'Llistat de jugadors'!$G$3:$AB$322,22,0))</f>
        <v/>
      </c>
      <c r="I225" t="e">
        <f>IF(VLOOKUP(B225,'Llistat de jugadors'!$AW$3:$AX$322,2,0)="","",VLOOKUP(B225,'Llistat de jugadors'!$AW$3:$AX$322,2,0))</f>
        <v>#N/A</v>
      </c>
      <c r="J225" t="b">
        <f t="shared" si="6"/>
        <v>1</v>
      </c>
    </row>
    <row r="226" spans="2:10">
      <c r="B226" s="63">
        <v>209</v>
      </c>
      <c r="C226" s="63" t="str">
        <f>IF(J226=TRUE,"",VLOOKUP(B226,'Llistat de jugadors'!$AW$3:$AX$322,2,0))</f>
        <v/>
      </c>
      <c r="D226" s="63" t="str">
        <f>VLOOKUP(C226,'Llistat de jugadors'!$AQ$3:$AR$322,2,0)</f>
        <v/>
      </c>
      <c r="E226" s="65" t="str">
        <f>IF(C226="","",VLOOKUP(C226,'Llistat de jugadors'!$G$3:$AI$322,29,0))</f>
        <v/>
      </c>
      <c r="F226" s="63" t="str">
        <f>IF(C226="","",VLOOKUP(C226,'Llistat de jugadors'!$G$3:$AL$322,32,0))</f>
        <v/>
      </c>
      <c r="G226" s="63" t="str">
        <f>IF(C226="","",VLOOKUP(C226,'Llistat de jugadors'!$G$3:$AH$322,28,0))</f>
        <v/>
      </c>
      <c r="H226" s="63" t="str">
        <f>IF(C226="","",VLOOKUP(C226,'Llistat de jugadors'!$G$3:$AB$322,22,0))</f>
        <v/>
      </c>
      <c r="I226" t="e">
        <f>IF(VLOOKUP(B226,'Llistat de jugadors'!$AW$3:$AX$322,2,0)="","",VLOOKUP(B226,'Llistat de jugadors'!$AW$3:$AX$322,2,0))</f>
        <v>#N/A</v>
      </c>
      <c r="J226" t="b">
        <f t="shared" si="6"/>
        <v>1</v>
      </c>
    </row>
    <row r="227" spans="2:10">
      <c r="B227" s="63">
        <v>210</v>
      </c>
      <c r="C227" s="63" t="str">
        <f>IF(J227=TRUE,"",VLOOKUP(B227,'Llistat de jugadors'!$AW$3:$AX$322,2,0))</f>
        <v/>
      </c>
      <c r="D227" s="63" t="str">
        <f>VLOOKUP(C227,'Llistat de jugadors'!$AQ$3:$AR$322,2,0)</f>
        <v/>
      </c>
      <c r="E227" s="65" t="str">
        <f>IF(C227="","",VLOOKUP(C227,'Llistat de jugadors'!$G$3:$AI$322,29,0))</f>
        <v/>
      </c>
      <c r="F227" s="63" t="str">
        <f>IF(C227="","",VLOOKUP(C227,'Llistat de jugadors'!$G$3:$AL$322,32,0))</f>
        <v/>
      </c>
      <c r="G227" s="63" t="str">
        <f>IF(C227="","",VLOOKUP(C227,'Llistat de jugadors'!$G$3:$AH$322,28,0))</f>
        <v/>
      </c>
      <c r="H227" s="63" t="str">
        <f>IF(C227="","",VLOOKUP(C227,'Llistat de jugadors'!$G$3:$AB$322,22,0))</f>
        <v/>
      </c>
      <c r="I227" t="e">
        <f>IF(VLOOKUP(B227,'Llistat de jugadors'!$AW$3:$AX$322,2,0)="","",VLOOKUP(B227,'Llistat de jugadors'!$AW$3:$AX$322,2,0))</f>
        <v>#N/A</v>
      </c>
      <c r="J227" t="b">
        <f t="shared" si="6"/>
        <v>1</v>
      </c>
    </row>
    <row r="228" spans="2:10">
      <c r="B228" s="63">
        <v>211</v>
      </c>
      <c r="C228" s="63" t="str">
        <f>IF(J228=TRUE,"",VLOOKUP(B228,'Llistat de jugadors'!$AW$3:$AX$322,2,0))</f>
        <v/>
      </c>
      <c r="D228" s="63" t="str">
        <f>VLOOKUP(C228,'Llistat de jugadors'!$AQ$3:$AR$322,2,0)</f>
        <v/>
      </c>
      <c r="E228" s="65" t="str">
        <f>IF(C228="","",VLOOKUP(C228,'Llistat de jugadors'!$G$3:$AI$322,29,0))</f>
        <v/>
      </c>
      <c r="F228" s="63" t="str">
        <f>IF(C228="","",VLOOKUP(C228,'Llistat de jugadors'!$G$3:$AL$322,32,0))</f>
        <v/>
      </c>
      <c r="G228" s="63" t="str">
        <f>IF(C228="","",VLOOKUP(C228,'Llistat de jugadors'!$G$3:$AH$322,28,0))</f>
        <v/>
      </c>
      <c r="H228" s="63" t="str">
        <f>IF(C228="","",VLOOKUP(C228,'Llistat de jugadors'!$G$3:$AB$322,22,0))</f>
        <v/>
      </c>
      <c r="I228" t="e">
        <f>IF(VLOOKUP(B228,'Llistat de jugadors'!$AW$3:$AX$322,2,0)="","",VLOOKUP(B228,'Llistat de jugadors'!$AW$3:$AX$322,2,0))</f>
        <v>#N/A</v>
      </c>
      <c r="J228" t="b">
        <f t="shared" si="6"/>
        <v>1</v>
      </c>
    </row>
    <row r="229" spans="2:10">
      <c r="B229" s="63">
        <v>212</v>
      </c>
      <c r="C229" s="63" t="str">
        <f>IF(J229=TRUE,"",VLOOKUP(B229,'Llistat de jugadors'!$AW$3:$AX$322,2,0))</f>
        <v/>
      </c>
      <c r="D229" s="63" t="str">
        <f>VLOOKUP(C229,'Llistat de jugadors'!$AQ$3:$AR$322,2,0)</f>
        <v/>
      </c>
      <c r="E229" s="65" t="str">
        <f>IF(C229="","",VLOOKUP(C229,'Llistat de jugadors'!$G$3:$AI$322,29,0))</f>
        <v/>
      </c>
      <c r="F229" s="63" t="str">
        <f>IF(C229="","",VLOOKUP(C229,'Llistat de jugadors'!$G$3:$AL$322,32,0))</f>
        <v/>
      </c>
      <c r="G229" s="63" t="str">
        <f>IF(C229="","",VLOOKUP(C229,'Llistat de jugadors'!$G$3:$AH$322,28,0))</f>
        <v/>
      </c>
      <c r="H229" s="63" t="str">
        <f>IF(C229="","",VLOOKUP(C229,'Llistat de jugadors'!$G$3:$AB$322,22,0))</f>
        <v/>
      </c>
      <c r="I229" t="e">
        <f>IF(VLOOKUP(B229,'Llistat de jugadors'!$AW$3:$AX$322,2,0)="","",VLOOKUP(B229,'Llistat de jugadors'!$AW$3:$AX$322,2,0))</f>
        <v>#N/A</v>
      </c>
      <c r="J229" t="b">
        <f t="shared" si="6"/>
        <v>1</v>
      </c>
    </row>
    <row r="230" spans="2:10">
      <c r="B230" s="63">
        <v>213</v>
      </c>
      <c r="C230" s="63" t="str">
        <f>IF(J230=TRUE,"",VLOOKUP(B230,'Llistat de jugadors'!$AW$3:$AX$322,2,0))</f>
        <v/>
      </c>
      <c r="D230" s="63" t="str">
        <f>VLOOKUP(C230,'Llistat de jugadors'!$AQ$3:$AR$322,2,0)</f>
        <v/>
      </c>
      <c r="E230" s="65" t="str">
        <f>IF(C230="","",VLOOKUP(C230,'Llistat de jugadors'!$G$3:$AI$322,29,0))</f>
        <v/>
      </c>
      <c r="F230" s="63" t="str">
        <f>IF(C230="","",VLOOKUP(C230,'Llistat de jugadors'!$G$3:$AL$322,32,0))</f>
        <v/>
      </c>
      <c r="G230" s="63" t="str">
        <f>IF(C230="","",VLOOKUP(C230,'Llistat de jugadors'!$G$3:$AH$322,28,0))</f>
        <v/>
      </c>
      <c r="H230" s="63" t="str">
        <f>IF(C230="","",VLOOKUP(C230,'Llistat de jugadors'!$G$3:$AB$322,22,0))</f>
        <v/>
      </c>
      <c r="I230" t="e">
        <f>IF(VLOOKUP(B230,'Llistat de jugadors'!$AW$3:$AX$322,2,0)="","",VLOOKUP(B230,'Llistat de jugadors'!$AW$3:$AX$322,2,0))</f>
        <v>#N/A</v>
      </c>
      <c r="J230" t="b">
        <f t="shared" si="6"/>
        <v>1</v>
      </c>
    </row>
    <row r="231" spans="2:10">
      <c r="B231" s="63">
        <v>214</v>
      </c>
      <c r="C231" s="63" t="str">
        <f>IF(J231=TRUE,"",VLOOKUP(B231,'Llistat de jugadors'!$AW$3:$AX$322,2,0))</f>
        <v/>
      </c>
      <c r="D231" s="63" t="str">
        <f>VLOOKUP(C231,'Llistat de jugadors'!$AQ$3:$AR$322,2,0)</f>
        <v/>
      </c>
      <c r="E231" s="65" t="str">
        <f>IF(C231="","",VLOOKUP(C231,'Llistat de jugadors'!$G$3:$AI$322,29,0))</f>
        <v/>
      </c>
      <c r="F231" s="63" t="str">
        <f>IF(C231="","",VLOOKUP(C231,'Llistat de jugadors'!$G$3:$AL$322,32,0))</f>
        <v/>
      </c>
      <c r="G231" s="63" t="str">
        <f>IF(C231="","",VLOOKUP(C231,'Llistat de jugadors'!$G$3:$AH$322,28,0))</f>
        <v/>
      </c>
      <c r="H231" s="63" t="str">
        <f>IF(C231="","",VLOOKUP(C231,'Llistat de jugadors'!$G$3:$AB$322,22,0))</f>
        <v/>
      </c>
      <c r="I231" t="e">
        <f>IF(VLOOKUP(B231,'Llistat de jugadors'!$AW$3:$AX$322,2,0)="","",VLOOKUP(B231,'Llistat de jugadors'!$AW$3:$AX$322,2,0))</f>
        <v>#N/A</v>
      </c>
      <c r="J231" t="b">
        <f t="shared" si="6"/>
        <v>1</v>
      </c>
    </row>
    <row r="232" spans="2:10">
      <c r="B232" s="63">
        <v>215</v>
      </c>
      <c r="C232" s="63" t="str">
        <f>IF(J232=TRUE,"",VLOOKUP(B232,'Llistat de jugadors'!$AW$3:$AX$322,2,0))</f>
        <v/>
      </c>
      <c r="D232" s="63" t="str">
        <f>VLOOKUP(C232,'Llistat de jugadors'!$AQ$3:$AR$322,2,0)</f>
        <v/>
      </c>
      <c r="E232" s="65" t="str">
        <f>IF(C232="","",VLOOKUP(C232,'Llistat de jugadors'!$G$3:$AI$322,29,0))</f>
        <v/>
      </c>
      <c r="F232" s="63" t="str">
        <f>IF(C232="","",VLOOKUP(C232,'Llistat de jugadors'!$G$3:$AL$322,32,0))</f>
        <v/>
      </c>
      <c r="G232" s="63" t="str">
        <f>IF(C232="","",VLOOKUP(C232,'Llistat de jugadors'!$G$3:$AH$322,28,0))</f>
        <v/>
      </c>
      <c r="H232" s="63" t="str">
        <f>IF(C232="","",VLOOKUP(C232,'Llistat de jugadors'!$G$3:$AB$322,22,0))</f>
        <v/>
      </c>
      <c r="I232" t="e">
        <f>IF(VLOOKUP(B232,'Llistat de jugadors'!$AW$3:$AX$322,2,0)="","",VLOOKUP(B232,'Llistat de jugadors'!$AW$3:$AX$322,2,0))</f>
        <v>#N/A</v>
      </c>
      <c r="J232" t="b">
        <f t="shared" si="6"/>
        <v>1</v>
      </c>
    </row>
    <row r="233" spans="2:10">
      <c r="B233" s="63">
        <v>216</v>
      </c>
      <c r="C233" s="63" t="str">
        <f>IF(J233=TRUE,"",VLOOKUP(B233,'Llistat de jugadors'!$AW$3:$AX$322,2,0))</f>
        <v/>
      </c>
      <c r="D233" s="63" t="str">
        <f>VLOOKUP(C233,'Llistat de jugadors'!$AQ$3:$AR$322,2,0)</f>
        <v/>
      </c>
      <c r="E233" s="65" t="str">
        <f>IF(C233="","",VLOOKUP(C233,'Llistat de jugadors'!$G$3:$AI$322,29,0))</f>
        <v/>
      </c>
      <c r="F233" s="63" t="str">
        <f>IF(C233="","",VLOOKUP(C233,'Llistat de jugadors'!$G$3:$AL$322,32,0))</f>
        <v/>
      </c>
      <c r="G233" s="63" t="str">
        <f>IF(C233="","",VLOOKUP(C233,'Llistat de jugadors'!$G$3:$AH$322,28,0))</f>
        <v/>
      </c>
      <c r="H233" s="63" t="str">
        <f>IF(C233="","",VLOOKUP(C233,'Llistat de jugadors'!$G$3:$AB$322,22,0))</f>
        <v/>
      </c>
      <c r="I233" t="e">
        <f>IF(VLOOKUP(B233,'Llistat de jugadors'!$AW$3:$AX$322,2,0)="","",VLOOKUP(B233,'Llistat de jugadors'!$AW$3:$AX$322,2,0))</f>
        <v>#N/A</v>
      </c>
      <c r="J233" t="b">
        <f t="shared" si="6"/>
        <v>1</v>
      </c>
    </row>
    <row r="234" spans="2:10">
      <c r="B234" s="63">
        <v>217</v>
      </c>
      <c r="C234" s="63" t="str">
        <f>IF(J234=TRUE,"",VLOOKUP(B234,'Llistat de jugadors'!$AW$3:$AX$322,2,0))</f>
        <v/>
      </c>
      <c r="D234" s="63" t="str">
        <f>VLOOKUP(C234,'Llistat de jugadors'!$AQ$3:$AR$322,2,0)</f>
        <v/>
      </c>
      <c r="E234" s="65" t="str">
        <f>IF(C234="","",VLOOKUP(C234,'Llistat de jugadors'!$G$3:$AI$322,29,0))</f>
        <v/>
      </c>
      <c r="F234" s="63" t="str">
        <f>IF(C234="","",VLOOKUP(C234,'Llistat de jugadors'!$G$3:$AL$322,32,0))</f>
        <v/>
      </c>
      <c r="G234" s="63" t="str">
        <f>IF(C234="","",VLOOKUP(C234,'Llistat de jugadors'!$G$3:$AH$322,28,0))</f>
        <v/>
      </c>
      <c r="H234" s="63" t="str">
        <f>IF(C234="","",VLOOKUP(C234,'Llistat de jugadors'!$G$3:$AB$322,22,0))</f>
        <v/>
      </c>
      <c r="I234" t="e">
        <f>IF(VLOOKUP(B234,'Llistat de jugadors'!$AW$3:$AX$322,2,0)="","",VLOOKUP(B234,'Llistat de jugadors'!$AW$3:$AX$322,2,0))</f>
        <v>#N/A</v>
      </c>
      <c r="J234" t="b">
        <f t="shared" si="6"/>
        <v>1</v>
      </c>
    </row>
    <row r="235" spans="2:10">
      <c r="B235" s="63">
        <v>218</v>
      </c>
      <c r="C235" s="63" t="str">
        <f>IF(J235=TRUE,"",VLOOKUP(B235,'Llistat de jugadors'!$AW$3:$AX$322,2,0))</f>
        <v/>
      </c>
      <c r="D235" s="63" t="str">
        <f>VLOOKUP(C235,'Llistat de jugadors'!$AQ$3:$AR$322,2,0)</f>
        <v/>
      </c>
      <c r="E235" s="65" t="str">
        <f>IF(C235="","",VLOOKUP(C235,'Llistat de jugadors'!$G$3:$AI$322,29,0))</f>
        <v/>
      </c>
      <c r="F235" s="63" t="str">
        <f>IF(C235="","",VLOOKUP(C235,'Llistat de jugadors'!$G$3:$AL$322,32,0))</f>
        <v/>
      </c>
      <c r="G235" s="63" t="str">
        <f>IF(C235="","",VLOOKUP(C235,'Llistat de jugadors'!$G$3:$AH$322,28,0))</f>
        <v/>
      </c>
      <c r="H235" s="63" t="str">
        <f>IF(C235="","",VLOOKUP(C235,'Llistat de jugadors'!$G$3:$AB$322,22,0))</f>
        <v/>
      </c>
      <c r="I235" t="e">
        <f>IF(VLOOKUP(B235,'Llistat de jugadors'!$AW$3:$AX$322,2,0)="","",VLOOKUP(B235,'Llistat de jugadors'!$AW$3:$AX$322,2,0))</f>
        <v>#N/A</v>
      </c>
      <c r="J235" t="b">
        <f t="shared" si="6"/>
        <v>1</v>
      </c>
    </row>
    <row r="236" spans="2:10">
      <c r="B236" s="63">
        <v>219</v>
      </c>
      <c r="C236" s="63" t="str">
        <f>IF(J236=TRUE,"",VLOOKUP(B236,'Llistat de jugadors'!$AW$3:$AX$322,2,0))</f>
        <v/>
      </c>
      <c r="D236" s="63" t="str">
        <f>VLOOKUP(C236,'Llistat de jugadors'!$AQ$3:$AR$322,2,0)</f>
        <v/>
      </c>
      <c r="E236" s="65" t="str">
        <f>IF(C236="","",VLOOKUP(C236,'Llistat de jugadors'!$G$3:$AI$322,29,0))</f>
        <v/>
      </c>
      <c r="F236" s="63" t="str">
        <f>IF(C236="","",VLOOKUP(C236,'Llistat de jugadors'!$G$3:$AL$322,32,0))</f>
        <v/>
      </c>
      <c r="G236" s="63" t="str">
        <f>IF(C236="","",VLOOKUP(C236,'Llistat de jugadors'!$G$3:$AH$322,28,0))</f>
        <v/>
      </c>
      <c r="H236" s="63" t="str">
        <f>IF(C236="","",VLOOKUP(C236,'Llistat de jugadors'!$G$3:$AB$322,22,0))</f>
        <v/>
      </c>
      <c r="I236" t="e">
        <f>IF(VLOOKUP(B236,'Llistat de jugadors'!$AW$3:$AX$322,2,0)="","",VLOOKUP(B236,'Llistat de jugadors'!$AW$3:$AX$322,2,0))</f>
        <v>#N/A</v>
      </c>
      <c r="J236" t="b">
        <f t="shared" si="6"/>
        <v>1</v>
      </c>
    </row>
    <row r="237" spans="2:10">
      <c r="B237" s="63">
        <v>220</v>
      </c>
      <c r="C237" s="63" t="str">
        <f>IF(J237=TRUE,"",VLOOKUP(B237,'Llistat de jugadors'!$AW$3:$AX$322,2,0))</f>
        <v/>
      </c>
      <c r="D237" s="63" t="str">
        <f>VLOOKUP(C237,'Llistat de jugadors'!$AQ$3:$AR$322,2,0)</f>
        <v/>
      </c>
      <c r="E237" s="65" t="str">
        <f>IF(C237="","",VLOOKUP(C237,'Llistat de jugadors'!$G$3:$AI$322,29,0))</f>
        <v/>
      </c>
      <c r="F237" s="63" t="str">
        <f>IF(C237="","",VLOOKUP(C237,'Llistat de jugadors'!$G$3:$AL$322,32,0))</f>
        <v/>
      </c>
      <c r="G237" s="63" t="str">
        <f>IF(C237="","",VLOOKUP(C237,'Llistat de jugadors'!$G$3:$AH$322,28,0))</f>
        <v/>
      </c>
      <c r="H237" s="63" t="str">
        <f>IF(C237="","",VLOOKUP(C237,'Llistat de jugadors'!$G$3:$AB$322,22,0))</f>
        <v/>
      </c>
      <c r="I237" t="e">
        <f>IF(VLOOKUP(B237,'Llistat de jugadors'!$AW$3:$AX$322,2,0)="","",VLOOKUP(B237,'Llistat de jugadors'!$AW$3:$AX$322,2,0))</f>
        <v>#N/A</v>
      </c>
      <c r="J237" t="b">
        <f t="shared" si="6"/>
        <v>1</v>
      </c>
    </row>
    <row r="238" spans="2:10">
      <c r="B238" s="63">
        <v>221</v>
      </c>
      <c r="C238" s="63" t="str">
        <f>IF(J238=TRUE,"",VLOOKUP(B238,'Llistat de jugadors'!$AW$3:$AX$322,2,0))</f>
        <v/>
      </c>
      <c r="D238" s="63" t="str">
        <f>VLOOKUP(C238,'Llistat de jugadors'!$AQ$3:$AR$322,2,0)</f>
        <v/>
      </c>
      <c r="E238" s="65" t="str">
        <f>IF(C238="","",VLOOKUP(C238,'Llistat de jugadors'!$G$3:$AI$322,29,0))</f>
        <v/>
      </c>
      <c r="F238" s="63" t="str">
        <f>IF(C238="","",VLOOKUP(C238,'Llistat de jugadors'!$G$3:$AL$322,32,0))</f>
        <v/>
      </c>
      <c r="G238" s="63" t="str">
        <f>IF(C238="","",VLOOKUP(C238,'Llistat de jugadors'!$G$3:$AH$322,28,0))</f>
        <v/>
      </c>
      <c r="H238" s="63" t="str">
        <f>IF(C238="","",VLOOKUP(C238,'Llistat de jugadors'!$G$3:$AB$322,22,0))</f>
        <v/>
      </c>
      <c r="I238" t="e">
        <f>IF(VLOOKUP(B238,'Llistat de jugadors'!$AW$3:$AX$322,2,0)="","",VLOOKUP(B238,'Llistat de jugadors'!$AW$3:$AX$322,2,0))</f>
        <v>#N/A</v>
      </c>
      <c r="J238" t="b">
        <f t="shared" si="6"/>
        <v>1</v>
      </c>
    </row>
    <row r="239" spans="2:10">
      <c r="B239" s="63">
        <v>222</v>
      </c>
      <c r="C239" s="63" t="str">
        <f>IF(J239=TRUE,"",VLOOKUP(B239,'Llistat de jugadors'!$AW$3:$AX$322,2,0))</f>
        <v/>
      </c>
      <c r="D239" s="63" t="str">
        <f>VLOOKUP(C239,'Llistat de jugadors'!$AQ$3:$AR$322,2,0)</f>
        <v/>
      </c>
      <c r="E239" s="65" t="str">
        <f>IF(C239="","",VLOOKUP(C239,'Llistat de jugadors'!$G$3:$AI$322,29,0))</f>
        <v/>
      </c>
      <c r="F239" s="63" t="str">
        <f>IF(C239="","",VLOOKUP(C239,'Llistat de jugadors'!$G$3:$AL$322,32,0))</f>
        <v/>
      </c>
      <c r="G239" s="63" t="str">
        <f>IF(C239="","",VLOOKUP(C239,'Llistat de jugadors'!$G$3:$AH$322,28,0))</f>
        <v/>
      </c>
      <c r="H239" s="63" t="str">
        <f>IF(C239="","",VLOOKUP(C239,'Llistat de jugadors'!$G$3:$AB$322,22,0))</f>
        <v/>
      </c>
      <c r="I239" t="e">
        <f>IF(VLOOKUP(B239,'Llistat de jugadors'!$AW$3:$AX$322,2,0)="","",VLOOKUP(B239,'Llistat de jugadors'!$AW$3:$AX$322,2,0))</f>
        <v>#N/A</v>
      </c>
      <c r="J239" t="b">
        <f t="shared" si="6"/>
        <v>1</v>
      </c>
    </row>
    <row r="240" spans="2:10">
      <c r="B240" s="63">
        <v>223</v>
      </c>
      <c r="C240" s="63" t="str">
        <f>IF(J240=TRUE,"",VLOOKUP(B240,'Llistat de jugadors'!$AW$3:$AX$322,2,0))</f>
        <v/>
      </c>
      <c r="D240" s="63" t="str">
        <f>VLOOKUP(C240,'Llistat de jugadors'!$AQ$3:$AR$322,2,0)</f>
        <v/>
      </c>
      <c r="E240" s="65" t="str">
        <f>IF(C240="","",VLOOKUP(C240,'Llistat de jugadors'!$G$3:$AI$322,29,0))</f>
        <v/>
      </c>
      <c r="F240" s="63" t="str">
        <f>IF(C240="","",VLOOKUP(C240,'Llistat de jugadors'!$G$3:$AL$322,32,0))</f>
        <v/>
      </c>
      <c r="G240" s="63" t="str">
        <f>IF(C240="","",VLOOKUP(C240,'Llistat de jugadors'!$G$3:$AH$322,28,0))</f>
        <v/>
      </c>
      <c r="H240" s="63" t="str">
        <f>IF(C240="","",VLOOKUP(C240,'Llistat de jugadors'!$G$3:$AB$322,22,0))</f>
        <v/>
      </c>
      <c r="I240" t="e">
        <f>IF(VLOOKUP(B240,'Llistat de jugadors'!$AW$3:$AX$322,2,0)="","",VLOOKUP(B240,'Llistat de jugadors'!$AW$3:$AX$322,2,0))</f>
        <v>#N/A</v>
      </c>
      <c r="J240" t="b">
        <f t="shared" si="6"/>
        <v>1</v>
      </c>
    </row>
    <row r="241" spans="2:10">
      <c r="B241" s="63">
        <v>224</v>
      </c>
      <c r="C241" s="63" t="str">
        <f>IF(J241=TRUE,"",VLOOKUP(B241,'Llistat de jugadors'!$AW$3:$AX$322,2,0))</f>
        <v/>
      </c>
      <c r="D241" s="63" t="str">
        <f>VLOOKUP(C241,'Llistat de jugadors'!$AQ$3:$AR$322,2,0)</f>
        <v/>
      </c>
      <c r="E241" s="65" t="str">
        <f>IF(C241="","",VLOOKUP(C241,'Llistat de jugadors'!$G$3:$AI$322,29,0))</f>
        <v/>
      </c>
      <c r="F241" s="63" t="str">
        <f>IF(C241="","",VLOOKUP(C241,'Llistat de jugadors'!$G$3:$AL$322,32,0))</f>
        <v/>
      </c>
      <c r="G241" s="63" t="str">
        <f>IF(C241="","",VLOOKUP(C241,'Llistat de jugadors'!$G$3:$AH$322,28,0))</f>
        <v/>
      </c>
      <c r="H241" s="63" t="str">
        <f>IF(C241="","",VLOOKUP(C241,'Llistat de jugadors'!$G$3:$AB$322,22,0))</f>
        <v/>
      </c>
      <c r="I241" t="e">
        <f>IF(VLOOKUP(B241,'Llistat de jugadors'!$AW$3:$AX$322,2,0)="","",VLOOKUP(B241,'Llistat de jugadors'!$AW$3:$AX$322,2,0))</f>
        <v>#N/A</v>
      </c>
      <c r="J241" t="b">
        <f t="shared" si="6"/>
        <v>1</v>
      </c>
    </row>
    <row r="242" spans="2:10">
      <c r="B242" s="63">
        <v>225</v>
      </c>
      <c r="C242" s="63" t="str">
        <f>IF(J242=TRUE,"",VLOOKUP(B242,'Llistat de jugadors'!$AW$3:$AX$322,2,0))</f>
        <v/>
      </c>
      <c r="D242" s="63" t="str">
        <f>VLOOKUP(C242,'Llistat de jugadors'!$AQ$3:$AR$322,2,0)</f>
        <v/>
      </c>
      <c r="E242" s="65" t="str">
        <f>IF(C242="","",VLOOKUP(C242,'Llistat de jugadors'!$G$3:$AI$322,29,0))</f>
        <v/>
      </c>
      <c r="F242" s="63" t="str">
        <f>IF(C242="","",VLOOKUP(C242,'Llistat de jugadors'!$G$3:$AL$322,32,0))</f>
        <v/>
      </c>
      <c r="G242" s="63" t="str">
        <f>IF(C242="","",VLOOKUP(C242,'Llistat de jugadors'!$G$3:$AH$322,28,0))</f>
        <v/>
      </c>
      <c r="H242" s="63" t="str">
        <f>IF(C242="","",VLOOKUP(C242,'Llistat de jugadors'!$G$3:$AB$322,22,0))</f>
        <v/>
      </c>
      <c r="I242" t="e">
        <f>IF(VLOOKUP(B242,'Llistat de jugadors'!$AW$3:$AX$322,2,0)="","",VLOOKUP(B242,'Llistat de jugadors'!$AW$3:$AX$322,2,0))</f>
        <v>#N/A</v>
      </c>
      <c r="J242" t="b">
        <f t="shared" si="6"/>
        <v>1</v>
      </c>
    </row>
    <row r="243" spans="2:10">
      <c r="B243" s="63">
        <v>226</v>
      </c>
      <c r="C243" s="63" t="str">
        <f>IF(J243=TRUE,"",VLOOKUP(B243,'Llistat de jugadors'!$AW$3:$AX$322,2,0))</f>
        <v/>
      </c>
      <c r="D243" s="63" t="str">
        <f>VLOOKUP(C243,'Llistat de jugadors'!$AQ$3:$AR$322,2,0)</f>
        <v/>
      </c>
      <c r="E243" s="65" t="str">
        <f>IF(C243="","",VLOOKUP(C243,'Llistat de jugadors'!$G$3:$AI$322,29,0))</f>
        <v/>
      </c>
      <c r="F243" s="63" t="str">
        <f>IF(C243="","",VLOOKUP(C243,'Llistat de jugadors'!$G$3:$AL$322,32,0))</f>
        <v/>
      </c>
      <c r="G243" s="63" t="str">
        <f>IF(C243="","",VLOOKUP(C243,'Llistat de jugadors'!$G$3:$AH$322,28,0))</f>
        <v/>
      </c>
      <c r="H243" s="63" t="str">
        <f>IF(C243="","",VLOOKUP(C243,'Llistat de jugadors'!$G$3:$AB$322,22,0))</f>
        <v/>
      </c>
      <c r="I243" t="e">
        <f>IF(VLOOKUP(B243,'Llistat de jugadors'!$AW$3:$AX$322,2,0)="","",VLOOKUP(B243,'Llistat de jugadors'!$AW$3:$AX$322,2,0))</f>
        <v>#N/A</v>
      </c>
      <c r="J243" t="b">
        <f t="shared" si="6"/>
        <v>1</v>
      </c>
    </row>
    <row r="244" spans="2:10">
      <c r="B244" s="63">
        <v>227</v>
      </c>
      <c r="C244" s="63" t="str">
        <f>IF(J244=TRUE,"",VLOOKUP(B244,'Llistat de jugadors'!$AW$3:$AX$322,2,0))</f>
        <v/>
      </c>
      <c r="D244" s="63" t="str">
        <f>VLOOKUP(C244,'Llistat de jugadors'!$AQ$3:$AR$322,2,0)</f>
        <v/>
      </c>
      <c r="E244" s="65" t="str">
        <f>IF(C244="","",VLOOKUP(C244,'Llistat de jugadors'!$G$3:$AI$322,29,0))</f>
        <v/>
      </c>
      <c r="F244" s="63" t="str">
        <f>IF(C244="","",VLOOKUP(C244,'Llistat de jugadors'!$G$3:$AL$322,32,0))</f>
        <v/>
      </c>
      <c r="G244" s="63" t="str">
        <f>IF(C244="","",VLOOKUP(C244,'Llistat de jugadors'!$G$3:$AH$322,28,0))</f>
        <v/>
      </c>
      <c r="H244" s="63" t="str">
        <f>IF(C244="","",VLOOKUP(C244,'Llistat de jugadors'!$G$3:$AB$322,22,0))</f>
        <v/>
      </c>
      <c r="I244" t="e">
        <f>IF(VLOOKUP(B244,'Llistat de jugadors'!$AW$3:$AX$322,2,0)="","",VLOOKUP(B244,'Llistat de jugadors'!$AW$3:$AX$322,2,0))</f>
        <v>#N/A</v>
      </c>
      <c r="J244" t="b">
        <f t="shared" si="6"/>
        <v>1</v>
      </c>
    </row>
    <row r="245" spans="2:10">
      <c r="B245" s="63">
        <v>228</v>
      </c>
      <c r="C245" s="63" t="str">
        <f>IF(J245=TRUE,"",VLOOKUP(B245,'Llistat de jugadors'!$AW$3:$AX$322,2,0))</f>
        <v/>
      </c>
      <c r="D245" s="63" t="str">
        <f>VLOOKUP(C245,'Llistat de jugadors'!$AQ$3:$AR$322,2,0)</f>
        <v/>
      </c>
      <c r="E245" s="65" t="str">
        <f>IF(C245="","",VLOOKUP(C245,'Llistat de jugadors'!$G$3:$AI$322,29,0))</f>
        <v/>
      </c>
      <c r="F245" s="63" t="str">
        <f>IF(C245="","",VLOOKUP(C245,'Llistat de jugadors'!$G$3:$AL$322,32,0))</f>
        <v/>
      </c>
      <c r="G245" s="63" t="str">
        <f>IF(C245="","",VLOOKUP(C245,'Llistat de jugadors'!$G$3:$AH$322,28,0))</f>
        <v/>
      </c>
      <c r="H245" s="63" t="str">
        <f>IF(C245="","",VLOOKUP(C245,'Llistat de jugadors'!$G$3:$AB$322,22,0))</f>
        <v/>
      </c>
      <c r="I245" t="e">
        <f>IF(VLOOKUP(B245,'Llistat de jugadors'!$AW$3:$AX$322,2,0)="","",VLOOKUP(B245,'Llistat de jugadors'!$AW$3:$AX$322,2,0))</f>
        <v>#N/A</v>
      </c>
      <c r="J245" t="b">
        <f t="shared" si="6"/>
        <v>1</v>
      </c>
    </row>
    <row r="246" spans="2:10">
      <c r="B246" s="63">
        <v>229</v>
      </c>
      <c r="C246" s="63" t="str">
        <f>IF(J246=TRUE,"",VLOOKUP(B246,'Llistat de jugadors'!$AW$3:$AX$322,2,0))</f>
        <v/>
      </c>
      <c r="D246" s="63" t="str">
        <f>VLOOKUP(C246,'Llistat de jugadors'!$AQ$3:$AR$322,2,0)</f>
        <v/>
      </c>
      <c r="E246" s="65" t="str">
        <f>IF(C246="","",VLOOKUP(C246,'Llistat de jugadors'!$G$3:$AI$322,29,0))</f>
        <v/>
      </c>
      <c r="F246" s="63" t="str">
        <f>IF(C246="","",VLOOKUP(C246,'Llistat de jugadors'!$G$3:$AL$322,32,0))</f>
        <v/>
      </c>
      <c r="G246" s="63" t="str">
        <f>IF(C246="","",VLOOKUP(C246,'Llistat de jugadors'!$G$3:$AH$322,28,0))</f>
        <v/>
      </c>
      <c r="H246" s="63" t="str">
        <f>IF(C246="","",VLOOKUP(C246,'Llistat de jugadors'!$G$3:$AB$322,22,0))</f>
        <v/>
      </c>
      <c r="I246" t="e">
        <f>IF(VLOOKUP(B246,'Llistat de jugadors'!$AW$3:$AX$322,2,0)="","",VLOOKUP(B246,'Llistat de jugadors'!$AW$3:$AX$322,2,0))</f>
        <v>#N/A</v>
      </c>
      <c r="J246" t="b">
        <f t="shared" si="6"/>
        <v>1</v>
      </c>
    </row>
    <row r="247" spans="2:10">
      <c r="B247" s="63">
        <v>230</v>
      </c>
      <c r="C247" s="63" t="str">
        <f>IF(J247=TRUE,"",VLOOKUP(B247,'Llistat de jugadors'!$AW$3:$AX$322,2,0))</f>
        <v/>
      </c>
      <c r="D247" s="63" t="str">
        <f>VLOOKUP(C247,'Llistat de jugadors'!$AQ$3:$AR$322,2,0)</f>
        <v/>
      </c>
      <c r="E247" s="65" t="str">
        <f>IF(C247="","",VLOOKUP(C247,'Llistat de jugadors'!$G$3:$AI$322,29,0))</f>
        <v/>
      </c>
      <c r="F247" s="63" t="str">
        <f>IF(C247="","",VLOOKUP(C247,'Llistat de jugadors'!$G$3:$AL$322,32,0))</f>
        <v/>
      </c>
      <c r="G247" s="63" t="str">
        <f>IF(C247="","",VLOOKUP(C247,'Llistat de jugadors'!$G$3:$AH$322,28,0))</f>
        <v/>
      </c>
      <c r="H247" s="63" t="str">
        <f>IF(C247="","",VLOOKUP(C247,'Llistat de jugadors'!$G$3:$AB$322,22,0))</f>
        <v/>
      </c>
      <c r="I247" t="e">
        <f>IF(VLOOKUP(B247,'Llistat de jugadors'!$AW$3:$AX$322,2,0)="","",VLOOKUP(B247,'Llistat de jugadors'!$AW$3:$AX$322,2,0))</f>
        <v>#N/A</v>
      </c>
      <c r="J247" t="b">
        <f t="shared" si="6"/>
        <v>1</v>
      </c>
    </row>
    <row r="248" spans="2:10">
      <c r="B248" s="63">
        <v>231</v>
      </c>
      <c r="C248" s="63" t="str">
        <f>IF(J248=TRUE,"",VLOOKUP(B248,'Llistat de jugadors'!$AW$3:$AX$322,2,0))</f>
        <v/>
      </c>
      <c r="D248" s="63" t="str">
        <f>VLOOKUP(C248,'Llistat de jugadors'!$AQ$3:$AR$322,2,0)</f>
        <v/>
      </c>
      <c r="E248" s="65" t="str">
        <f>IF(C248="","",VLOOKUP(C248,'Llistat de jugadors'!$G$3:$AI$322,29,0))</f>
        <v/>
      </c>
      <c r="F248" s="63" t="str">
        <f>IF(C248="","",VLOOKUP(C248,'Llistat de jugadors'!$G$3:$AL$322,32,0))</f>
        <v/>
      </c>
      <c r="G248" s="63" t="str">
        <f>IF(C248="","",VLOOKUP(C248,'Llistat de jugadors'!$G$3:$AH$322,28,0))</f>
        <v/>
      </c>
      <c r="H248" s="63" t="str">
        <f>IF(C248="","",VLOOKUP(C248,'Llistat de jugadors'!$G$3:$AB$322,22,0))</f>
        <v/>
      </c>
      <c r="I248" t="e">
        <f>IF(VLOOKUP(B248,'Llistat de jugadors'!$AW$3:$AX$322,2,0)="","",VLOOKUP(B248,'Llistat de jugadors'!$AW$3:$AX$322,2,0))</f>
        <v>#N/A</v>
      </c>
      <c r="J248" t="b">
        <f t="shared" si="6"/>
        <v>1</v>
      </c>
    </row>
    <row r="249" spans="2:10">
      <c r="B249" s="63">
        <v>232</v>
      </c>
      <c r="C249" s="63" t="str">
        <f>IF(J249=TRUE,"",VLOOKUP(B249,'Llistat de jugadors'!$AW$3:$AX$322,2,0))</f>
        <v/>
      </c>
      <c r="D249" s="63" t="str">
        <f>VLOOKUP(C249,'Llistat de jugadors'!$AQ$3:$AR$322,2,0)</f>
        <v/>
      </c>
      <c r="E249" s="65" t="str">
        <f>IF(C249="","",VLOOKUP(C249,'Llistat de jugadors'!$G$3:$AI$322,29,0))</f>
        <v/>
      </c>
      <c r="F249" s="63" t="str">
        <f>IF(C249="","",VLOOKUP(C249,'Llistat de jugadors'!$G$3:$AL$322,32,0))</f>
        <v/>
      </c>
      <c r="G249" s="63" t="str">
        <f>IF(C249="","",VLOOKUP(C249,'Llistat de jugadors'!$G$3:$AH$322,28,0))</f>
        <v/>
      </c>
      <c r="H249" s="63" t="str">
        <f>IF(C249="","",VLOOKUP(C249,'Llistat de jugadors'!$G$3:$AB$322,22,0))</f>
        <v/>
      </c>
      <c r="I249" t="e">
        <f>IF(VLOOKUP(B249,'Llistat de jugadors'!$AW$3:$AX$322,2,0)="","",VLOOKUP(B249,'Llistat de jugadors'!$AW$3:$AX$322,2,0))</f>
        <v>#N/A</v>
      </c>
      <c r="J249" t="b">
        <f t="shared" si="6"/>
        <v>1</v>
      </c>
    </row>
    <row r="250" spans="2:10">
      <c r="B250" s="63">
        <v>233</v>
      </c>
      <c r="C250" s="63" t="str">
        <f>IF(J250=TRUE,"",VLOOKUP(B250,'Llistat de jugadors'!$AW$3:$AX$322,2,0))</f>
        <v/>
      </c>
      <c r="D250" s="63" t="str">
        <f>VLOOKUP(C250,'Llistat de jugadors'!$AQ$3:$AR$322,2,0)</f>
        <v/>
      </c>
      <c r="E250" s="65" t="str">
        <f>IF(C250="","",VLOOKUP(C250,'Llistat de jugadors'!$G$3:$AI$322,29,0))</f>
        <v/>
      </c>
      <c r="F250" s="63" t="str">
        <f>IF(C250="","",VLOOKUP(C250,'Llistat de jugadors'!$G$3:$AL$322,32,0))</f>
        <v/>
      </c>
      <c r="G250" s="63" t="str">
        <f>IF(C250="","",VLOOKUP(C250,'Llistat de jugadors'!$G$3:$AH$322,28,0))</f>
        <v/>
      </c>
      <c r="H250" s="63" t="str">
        <f>IF(C250="","",VLOOKUP(C250,'Llistat de jugadors'!$G$3:$AB$322,22,0))</f>
        <v/>
      </c>
      <c r="I250" t="e">
        <f>IF(VLOOKUP(B250,'Llistat de jugadors'!$AW$3:$AX$322,2,0)="","",VLOOKUP(B250,'Llistat de jugadors'!$AW$3:$AX$322,2,0))</f>
        <v>#N/A</v>
      </c>
      <c r="J250" t="b">
        <f t="shared" si="6"/>
        <v>1</v>
      </c>
    </row>
    <row r="251" spans="2:10">
      <c r="B251" s="63">
        <v>234</v>
      </c>
      <c r="C251" s="63" t="str">
        <f>IF(J251=TRUE,"",VLOOKUP(B251,'Llistat de jugadors'!$AW$3:$AX$322,2,0))</f>
        <v/>
      </c>
      <c r="D251" s="63" t="str">
        <f>VLOOKUP(C251,'Llistat de jugadors'!$AQ$3:$AR$322,2,0)</f>
        <v/>
      </c>
      <c r="E251" s="65" t="str">
        <f>IF(C251="","",VLOOKUP(C251,'Llistat de jugadors'!$G$3:$AI$322,29,0))</f>
        <v/>
      </c>
      <c r="F251" s="63" t="str">
        <f>IF(C251="","",VLOOKUP(C251,'Llistat de jugadors'!$G$3:$AL$322,32,0))</f>
        <v/>
      </c>
      <c r="G251" s="63" t="str">
        <f>IF(C251="","",VLOOKUP(C251,'Llistat de jugadors'!$G$3:$AH$322,28,0))</f>
        <v/>
      </c>
      <c r="H251" s="63" t="str">
        <f>IF(C251="","",VLOOKUP(C251,'Llistat de jugadors'!$G$3:$AB$322,22,0))</f>
        <v/>
      </c>
      <c r="I251" t="e">
        <f>IF(VLOOKUP(B251,'Llistat de jugadors'!$AW$3:$AX$322,2,0)="","",VLOOKUP(B251,'Llistat de jugadors'!$AW$3:$AX$322,2,0))</f>
        <v>#N/A</v>
      </c>
      <c r="J251" t="b">
        <f t="shared" si="6"/>
        <v>1</v>
      </c>
    </row>
    <row r="252" spans="2:10">
      <c r="B252" s="63">
        <v>235</v>
      </c>
      <c r="C252" s="63" t="str">
        <f>IF(J252=TRUE,"",VLOOKUP(B252,'Llistat de jugadors'!$AW$3:$AX$322,2,0))</f>
        <v/>
      </c>
      <c r="D252" s="63" t="str">
        <f>VLOOKUP(C252,'Llistat de jugadors'!$AQ$3:$AR$322,2,0)</f>
        <v/>
      </c>
      <c r="E252" s="65" t="str">
        <f>IF(C252="","",VLOOKUP(C252,'Llistat de jugadors'!$G$3:$AI$322,29,0))</f>
        <v/>
      </c>
      <c r="F252" s="63" t="str">
        <f>IF(C252="","",VLOOKUP(C252,'Llistat de jugadors'!$G$3:$AL$322,32,0))</f>
        <v/>
      </c>
      <c r="G252" s="63" t="str">
        <f>IF(C252="","",VLOOKUP(C252,'Llistat de jugadors'!$G$3:$AH$322,28,0))</f>
        <v/>
      </c>
      <c r="H252" s="63" t="str">
        <f>IF(C252="","",VLOOKUP(C252,'Llistat de jugadors'!$G$3:$AB$322,22,0))</f>
        <v/>
      </c>
      <c r="I252" t="e">
        <f>IF(VLOOKUP(B252,'Llistat de jugadors'!$AW$3:$AX$322,2,0)="","",VLOOKUP(B252,'Llistat de jugadors'!$AW$3:$AX$322,2,0))</f>
        <v>#N/A</v>
      </c>
      <c r="J252" t="b">
        <f t="shared" si="6"/>
        <v>1</v>
      </c>
    </row>
    <row r="253" spans="2:10">
      <c r="B253" s="63">
        <v>236</v>
      </c>
      <c r="C253" s="63" t="str">
        <f>IF(J253=TRUE,"",VLOOKUP(B253,'Llistat de jugadors'!$AW$3:$AX$322,2,0))</f>
        <v/>
      </c>
      <c r="D253" s="63" t="str">
        <f>VLOOKUP(C253,'Llistat de jugadors'!$AQ$3:$AR$322,2,0)</f>
        <v/>
      </c>
      <c r="E253" s="65" t="str">
        <f>IF(C253="","",VLOOKUP(C253,'Llistat de jugadors'!$G$3:$AI$322,29,0))</f>
        <v/>
      </c>
      <c r="F253" s="63" t="str">
        <f>IF(C253="","",VLOOKUP(C253,'Llistat de jugadors'!$G$3:$AL$322,32,0))</f>
        <v/>
      </c>
      <c r="G253" s="63" t="str">
        <f>IF(C253="","",VLOOKUP(C253,'Llistat de jugadors'!$G$3:$AH$322,28,0))</f>
        <v/>
      </c>
      <c r="H253" s="63" t="str">
        <f>IF(C253="","",VLOOKUP(C253,'Llistat de jugadors'!$G$3:$AB$322,22,0))</f>
        <v/>
      </c>
      <c r="I253" t="e">
        <f>IF(VLOOKUP(B253,'Llistat de jugadors'!$AW$3:$AX$322,2,0)="","",VLOOKUP(B253,'Llistat de jugadors'!$AW$3:$AX$322,2,0))</f>
        <v>#N/A</v>
      </c>
      <c r="J253" t="b">
        <f t="shared" si="6"/>
        <v>1</v>
      </c>
    </row>
    <row r="254" spans="2:10">
      <c r="B254" s="63">
        <v>237</v>
      </c>
      <c r="C254" s="63" t="str">
        <f>IF(J254=TRUE,"",VLOOKUP(B254,'Llistat de jugadors'!$AW$3:$AX$322,2,0))</f>
        <v/>
      </c>
      <c r="D254" s="63" t="str">
        <f>VLOOKUP(C254,'Llistat de jugadors'!$AQ$3:$AR$322,2,0)</f>
        <v/>
      </c>
      <c r="E254" s="65" t="str">
        <f>IF(C254="","",VLOOKUP(C254,'Llistat de jugadors'!$G$3:$AI$322,29,0))</f>
        <v/>
      </c>
      <c r="F254" s="63" t="str">
        <f>IF(C254="","",VLOOKUP(C254,'Llistat de jugadors'!$G$3:$AL$322,32,0))</f>
        <v/>
      </c>
      <c r="G254" s="63" t="str">
        <f>IF(C254="","",VLOOKUP(C254,'Llistat de jugadors'!$G$3:$AH$322,28,0))</f>
        <v/>
      </c>
      <c r="H254" s="63" t="str">
        <f>IF(C254="","",VLOOKUP(C254,'Llistat de jugadors'!$G$3:$AB$322,22,0))</f>
        <v/>
      </c>
      <c r="I254" t="e">
        <f>IF(VLOOKUP(B254,'Llistat de jugadors'!$AW$3:$AX$322,2,0)="","",VLOOKUP(B254,'Llistat de jugadors'!$AW$3:$AX$322,2,0))</f>
        <v>#N/A</v>
      </c>
      <c r="J254" t="b">
        <f t="shared" si="6"/>
        <v>1</v>
      </c>
    </row>
    <row r="255" spans="2:10">
      <c r="B255" s="63">
        <v>238</v>
      </c>
      <c r="C255" s="63" t="str">
        <f>IF(J255=TRUE,"",VLOOKUP(B255,'Llistat de jugadors'!$AW$3:$AX$322,2,0))</f>
        <v/>
      </c>
      <c r="D255" s="63" t="str">
        <f>VLOOKUP(C255,'Llistat de jugadors'!$AQ$3:$AR$322,2,0)</f>
        <v/>
      </c>
      <c r="E255" s="65" t="str">
        <f>IF(C255="","",VLOOKUP(C255,'Llistat de jugadors'!$G$3:$AI$322,29,0))</f>
        <v/>
      </c>
      <c r="F255" s="63" t="str">
        <f>IF(C255="","",VLOOKUP(C255,'Llistat de jugadors'!$G$3:$AL$322,32,0))</f>
        <v/>
      </c>
      <c r="G255" s="63" t="str">
        <f>IF(C255="","",VLOOKUP(C255,'Llistat de jugadors'!$G$3:$AH$322,28,0))</f>
        <v/>
      </c>
      <c r="H255" s="63" t="str">
        <f>IF(C255="","",VLOOKUP(C255,'Llistat de jugadors'!$G$3:$AB$322,22,0))</f>
        <v/>
      </c>
      <c r="I255" t="e">
        <f>IF(VLOOKUP(B255,'Llistat de jugadors'!$AW$3:$AX$322,2,0)="","",VLOOKUP(B255,'Llistat de jugadors'!$AW$3:$AX$322,2,0))</f>
        <v>#N/A</v>
      </c>
      <c r="J255" t="b">
        <f t="shared" si="6"/>
        <v>1</v>
      </c>
    </row>
    <row r="256" spans="2:10">
      <c r="B256" s="63">
        <v>239</v>
      </c>
      <c r="C256" s="63" t="str">
        <f>IF(J256=TRUE,"",VLOOKUP(B256,'Llistat de jugadors'!$AW$3:$AX$322,2,0))</f>
        <v/>
      </c>
      <c r="D256" s="63" t="str">
        <f>VLOOKUP(C256,'Llistat de jugadors'!$AQ$3:$AR$322,2,0)</f>
        <v/>
      </c>
      <c r="E256" s="65" t="str">
        <f>IF(C256="","",VLOOKUP(C256,'Llistat de jugadors'!$G$3:$AI$322,29,0))</f>
        <v/>
      </c>
      <c r="F256" s="63" t="str">
        <f>IF(C256="","",VLOOKUP(C256,'Llistat de jugadors'!$G$3:$AL$322,32,0))</f>
        <v/>
      </c>
      <c r="G256" s="63" t="str">
        <f>IF(C256="","",VLOOKUP(C256,'Llistat de jugadors'!$G$3:$AH$322,28,0))</f>
        <v/>
      </c>
      <c r="H256" s="63" t="str">
        <f>IF(C256="","",VLOOKUP(C256,'Llistat de jugadors'!$G$3:$AB$322,22,0))</f>
        <v/>
      </c>
      <c r="I256" t="e">
        <f>IF(VLOOKUP(B256,'Llistat de jugadors'!$AW$3:$AX$322,2,0)="","",VLOOKUP(B256,'Llistat de jugadors'!$AW$3:$AX$322,2,0))</f>
        <v>#N/A</v>
      </c>
      <c r="J256" t="b">
        <f t="shared" si="6"/>
        <v>1</v>
      </c>
    </row>
    <row r="257" spans="2:10">
      <c r="B257" s="63">
        <v>240</v>
      </c>
      <c r="C257" s="63" t="str">
        <f>IF(J257=TRUE,"",VLOOKUP(B257,'Llistat de jugadors'!$AW$3:$AX$322,2,0))</f>
        <v/>
      </c>
      <c r="D257" s="63" t="str">
        <f>VLOOKUP(C257,'Llistat de jugadors'!$AQ$3:$AR$322,2,0)</f>
        <v/>
      </c>
      <c r="E257" s="65" t="str">
        <f>IF(C257="","",VLOOKUP(C257,'Llistat de jugadors'!$G$3:$AI$322,29,0))</f>
        <v/>
      </c>
      <c r="F257" s="63" t="str">
        <f>IF(C257="","",VLOOKUP(C257,'Llistat de jugadors'!$G$3:$AL$322,32,0))</f>
        <v/>
      </c>
      <c r="G257" s="63" t="str">
        <f>IF(C257="","",VLOOKUP(C257,'Llistat de jugadors'!$G$3:$AH$322,28,0))</f>
        <v/>
      </c>
      <c r="H257" s="63" t="str">
        <f>IF(C257="","",VLOOKUP(C257,'Llistat de jugadors'!$G$3:$AB$322,22,0))</f>
        <v/>
      </c>
      <c r="I257" t="e">
        <f>IF(VLOOKUP(B257,'Llistat de jugadors'!$AW$3:$AX$322,2,0)="","",VLOOKUP(B257,'Llistat de jugadors'!$AW$3:$AX$322,2,0))</f>
        <v>#N/A</v>
      </c>
      <c r="J257" t="b">
        <f t="shared" si="6"/>
        <v>1</v>
      </c>
    </row>
    <row r="258" spans="2:10">
      <c r="B258" s="63">
        <v>241</v>
      </c>
      <c r="C258" s="63" t="str">
        <f>IF(J258=TRUE,"",VLOOKUP(B258,'Llistat de jugadors'!$AW$3:$AX$322,2,0))</f>
        <v/>
      </c>
      <c r="D258" s="63" t="str">
        <f>VLOOKUP(C258,'Llistat de jugadors'!$AQ$3:$AR$322,2,0)</f>
        <v/>
      </c>
      <c r="E258" s="65" t="str">
        <f>IF(C258="","",VLOOKUP(C258,'Llistat de jugadors'!$G$3:$AI$322,29,0))</f>
        <v/>
      </c>
      <c r="F258" s="63" t="str">
        <f>IF(C258="","",VLOOKUP(C258,'Llistat de jugadors'!$G$3:$AL$322,32,0))</f>
        <v/>
      </c>
      <c r="G258" s="63" t="str">
        <f>IF(C258="","",VLOOKUP(C258,'Llistat de jugadors'!$G$3:$AH$322,28,0))</f>
        <v/>
      </c>
      <c r="H258" s="63" t="str">
        <f>IF(C258="","",VLOOKUP(C258,'Llistat de jugadors'!$G$3:$AB$322,22,0))</f>
        <v/>
      </c>
      <c r="I258" t="e">
        <f>IF(VLOOKUP(B258,'Llistat de jugadors'!$AW$3:$AX$322,2,0)="","",VLOOKUP(B258,'Llistat de jugadors'!$AW$3:$AX$322,2,0))</f>
        <v>#N/A</v>
      </c>
      <c r="J258" t="b">
        <f t="shared" si="6"/>
        <v>1</v>
      </c>
    </row>
    <row r="259" spans="2:10">
      <c r="B259" s="63">
        <v>242</v>
      </c>
      <c r="C259" s="63" t="str">
        <f>IF(J259=TRUE,"",VLOOKUP(B259,'Llistat de jugadors'!$AW$3:$AX$322,2,0))</f>
        <v/>
      </c>
      <c r="D259" s="63" t="str">
        <f>VLOOKUP(C259,'Llistat de jugadors'!$AQ$3:$AR$322,2,0)</f>
        <v/>
      </c>
      <c r="E259" s="65" t="str">
        <f>IF(C259="","",VLOOKUP(C259,'Llistat de jugadors'!$G$3:$AI$322,29,0))</f>
        <v/>
      </c>
      <c r="F259" s="63" t="str">
        <f>IF(C259="","",VLOOKUP(C259,'Llistat de jugadors'!$G$3:$AL$322,32,0))</f>
        <v/>
      </c>
      <c r="G259" s="63" t="str">
        <f>IF(C259="","",VLOOKUP(C259,'Llistat de jugadors'!$G$3:$AH$322,28,0))</f>
        <v/>
      </c>
      <c r="H259" s="63" t="str">
        <f>IF(C259="","",VLOOKUP(C259,'Llistat de jugadors'!$G$3:$AB$322,22,0))</f>
        <v/>
      </c>
      <c r="I259" t="e">
        <f>IF(VLOOKUP(B259,'Llistat de jugadors'!$AW$3:$AX$322,2,0)="","",VLOOKUP(B259,'Llistat de jugadors'!$AW$3:$AX$322,2,0))</f>
        <v>#N/A</v>
      </c>
      <c r="J259" t="b">
        <f t="shared" si="6"/>
        <v>1</v>
      </c>
    </row>
    <row r="260" spans="2:10">
      <c r="B260" s="63">
        <v>243</v>
      </c>
      <c r="C260" s="63" t="str">
        <f>IF(J260=TRUE,"",VLOOKUP(B260,'Llistat de jugadors'!$AW$3:$AX$322,2,0))</f>
        <v/>
      </c>
      <c r="D260" s="63" t="str">
        <f>VLOOKUP(C260,'Llistat de jugadors'!$AQ$3:$AR$322,2,0)</f>
        <v/>
      </c>
      <c r="E260" s="65" t="str">
        <f>IF(C260="","",VLOOKUP(C260,'Llistat de jugadors'!$G$3:$AI$322,29,0))</f>
        <v/>
      </c>
      <c r="F260" s="63" t="str">
        <f>IF(C260="","",VLOOKUP(C260,'Llistat de jugadors'!$G$3:$AL$322,32,0))</f>
        <v/>
      </c>
      <c r="G260" s="63" t="str">
        <f>IF(C260="","",VLOOKUP(C260,'Llistat de jugadors'!$G$3:$AH$322,28,0))</f>
        <v/>
      </c>
      <c r="H260" s="63" t="str">
        <f>IF(C260="","",VLOOKUP(C260,'Llistat de jugadors'!$G$3:$AB$322,22,0))</f>
        <v/>
      </c>
      <c r="I260" t="e">
        <f>IF(VLOOKUP(B260,'Llistat de jugadors'!$AW$3:$AX$322,2,0)="","",VLOOKUP(B260,'Llistat de jugadors'!$AW$3:$AX$322,2,0))</f>
        <v>#N/A</v>
      </c>
      <c r="J260" t="b">
        <f t="shared" si="6"/>
        <v>1</v>
      </c>
    </row>
    <row r="261" spans="2:10">
      <c r="B261" s="63">
        <v>244</v>
      </c>
      <c r="C261" s="63" t="str">
        <f>IF(J261=TRUE,"",VLOOKUP(B261,'Llistat de jugadors'!$AW$3:$AX$322,2,0))</f>
        <v/>
      </c>
      <c r="D261" s="63" t="str">
        <f>VLOOKUP(C261,'Llistat de jugadors'!$AQ$3:$AR$322,2,0)</f>
        <v/>
      </c>
      <c r="E261" s="65" t="str">
        <f>IF(C261="","",VLOOKUP(C261,'Llistat de jugadors'!$G$3:$AI$322,29,0))</f>
        <v/>
      </c>
      <c r="F261" s="63" t="str">
        <f>IF(C261="","",VLOOKUP(C261,'Llistat de jugadors'!$G$3:$AL$322,32,0))</f>
        <v/>
      </c>
      <c r="G261" s="63" t="str">
        <f>IF(C261="","",VLOOKUP(C261,'Llistat de jugadors'!$G$3:$AH$322,28,0))</f>
        <v/>
      </c>
      <c r="H261" s="63" t="str">
        <f>IF(C261="","",VLOOKUP(C261,'Llistat de jugadors'!$G$3:$AB$322,22,0))</f>
        <v/>
      </c>
      <c r="I261" t="e">
        <f>IF(VLOOKUP(B261,'Llistat de jugadors'!$AW$3:$AX$322,2,0)="","",VLOOKUP(B261,'Llistat de jugadors'!$AW$3:$AX$322,2,0))</f>
        <v>#N/A</v>
      </c>
      <c r="J261" t="b">
        <f t="shared" si="6"/>
        <v>1</v>
      </c>
    </row>
    <row r="262" spans="2:10">
      <c r="B262" s="63">
        <v>245</v>
      </c>
      <c r="C262" s="63" t="str">
        <f>IF(J262=TRUE,"",VLOOKUP(B262,'Llistat de jugadors'!$AW$3:$AX$322,2,0))</f>
        <v/>
      </c>
      <c r="D262" s="63" t="str">
        <f>VLOOKUP(C262,'Llistat de jugadors'!$AQ$3:$AR$322,2,0)</f>
        <v/>
      </c>
      <c r="E262" s="65" t="str">
        <f>IF(C262="","",VLOOKUP(C262,'Llistat de jugadors'!$G$3:$AI$322,29,0))</f>
        <v/>
      </c>
      <c r="F262" s="63" t="str">
        <f>IF(C262="","",VLOOKUP(C262,'Llistat de jugadors'!$G$3:$AL$322,32,0))</f>
        <v/>
      </c>
      <c r="G262" s="63" t="str">
        <f>IF(C262="","",VLOOKUP(C262,'Llistat de jugadors'!$G$3:$AH$322,28,0))</f>
        <v/>
      </c>
      <c r="H262" s="63" t="str">
        <f>IF(C262="","",VLOOKUP(C262,'Llistat de jugadors'!$G$3:$AB$322,22,0))</f>
        <v/>
      </c>
      <c r="I262" t="e">
        <f>IF(VLOOKUP(B262,'Llistat de jugadors'!$AW$3:$AX$322,2,0)="","",VLOOKUP(B262,'Llistat de jugadors'!$AW$3:$AX$322,2,0))</f>
        <v>#N/A</v>
      </c>
      <c r="J262" t="b">
        <f t="shared" si="6"/>
        <v>1</v>
      </c>
    </row>
    <row r="263" spans="2:10">
      <c r="B263" s="63">
        <v>246</v>
      </c>
      <c r="C263" s="63" t="str">
        <f>IF(J263=TRUE,"",VLOOKUP(B263,'Llistat de jugadors'!$AW$3:$AX$322,2,0))</f>
        <v/>
      </c>
      <c r="D263" s="63" t="str">
        <f>VLOOKUP(C263,'Llistat de jugadors'!$AQ$3:$AR$322,2,0)</f>
        <v/>
      </c>
      <c r="E263" s="65" t="str">
        <f>IF(C263="","",VLOOKUP(C263,'Llistat de jugadors'!$G$3:$AI$322,29,0))</f>
        <v/>
      </c>
      <c r="F263" s="63" t="str">
        <f>IF(C263="","",VLOOKUP(C263,'Llistat de jugadors'!$G$3:$AL$322,32,0))</f>
        <v/>
      </c>
      <c r="G263" s="63" t="str">
        <f>IF(C263="","",VLOOKUP(C263,'Llistat de jugadors'!$G$3:$AH$322,28,0))</f>
        <v/>
      </c>
      <c r="H263" s="63" t="str">
        <f>IF(C263="","",VLOOKUP(C263,'Llistat de jugadors'!$G$3:$AB$322,22,0))</f>
        <v/>
      </c>
      <c r="I263" t="e">
        <f>IF(VLOOKUP(B263,'Llistat de jugadors'!$AW$3:$AX$322,2,0)="","",VLOOKUP(B263,'Llistat de jugadors'!$AW$3:$AX$322,2,0))</f>
        <v>#N/A</v>
      </c>
      <c r="J263" t="b">
        <f t="shared" si="6"/>
        <v>1</v>
      </c>
    </row>
    <row r="264" spans="2:10">
      <c r="B264" s="63">
        <v>247</v>
      </c>
      <c r="C264" s="63" t="str">
        <f>IF(J264=TRUE,"",VLOOKUP(B264,'Llistat de jugadors'!$AW$3:$AX$322,2,0))</f>
        <v/>
      </c>
      <c r="D264" s="63" t="str">
        <f>VLOOKUP(C264,'Llistat de jugadors'!$AQ$3:$AR$322,2,0)</f>
        <v/>
      </c>
      <c r="E264" s="65" t="str">
        <f>IF(C264="","",VLOOKUP(C264,'Llistat de jugadors'!$G$3:$AI$322,29,0))</f>
        <v/>
      </c>
      <c r="F264" s="63" t="str">
        <f>IF(C264="","",VLOOKUP(C264,'Llistat de jugadors'!$G$3:$AL$322,32,0))</f>
        <v/>
      </c>
      <c r="G264" s="63" t="str">
        <f>IF(C264="","",VLOOKUP(C264,'Llistat de jugadors'!$G$3:$AH$322,28,0))</f>
        <v/>
      </c>
      <c r="H264" s="63" t="str">
        <f>IF(C264="","",VLOOKUP(C264,'Llistat de jugadors'!$G$3:$AB$322,22,0))</f>
        <v/>
      </c>
      <c r="I264" t="e">
        <f>IF(VLOOKUP(B264,'Llistat de jugadors'!$AW$3:$AX$322,2,0)="","",VLOOKUP(B264,'Llistat de jugadors'!$AW$3:$AX$322,2,0))</f>
        <v>#N/A</v>
      </c>
      <c r="J264" t="b">
        <f t="shared" si="6"/>
        <v>1</v>
      </c>
    </row>
    <row r="265" spans="2:10">
      <c r="B265" s="63">
        <v>248</v>
      </c>
      <c r="C265" s="63" t="str">
        <f>IF(J265=TRUE,"",VLOOKUP(B265,'Llistat de jugadors'!$AW$3:$AX$322,2,0))</f>
        <v/>
      </c>
      <c r="D265" s="63" t="str">
        <f>VLOOKUP(C265,'Llistat de jugadors'!$AQ$3:$AR$322,2,0)</f>
        <v/>
      </c>
      <c r="E265" s="65" t="str">
        <f>IF(C265="","",VLOOKUP(C265,'Llistat de jugadors'!$G$3:$AI$322,29,0))</f>
        <v/>
      </c>
      <c r="F265" s="63" t="str">
        <f>IF(C265="","",VLOOKUP(C265,'Llistat de jugadors'!$G$3:$AL$322,32,0))</f>
        <v/>
      </c>
      <c r="G265" s="63" t="str">
        <f>IF(C265="","",VLOOKUP(C265,'Llistat de jugadors'!$G$3:$AH$322,28,0))</f>
        <v/>
      </c>
      <c r="H265" s="63" t="str">
        <f>IF(C265="","",VLOOKUP(C265,'Llistat de jugadors'!$G$3:$AB$322,22,0))</f>
        <v/>
      </c>
      <c r="I265" t="e">
        <f>IF(VLOOKUP(B265,'Llistat de jugadors'!$AW$3:$AX$322,2,0)="","",VLOOKUP(B265,'Llistat de jugadors'!$AW$3:$AX$322,2,0))</f>
        <v>#N/A</v>
      </c>
      <c r="J265" t="b">
        <f t="shared" si="6"/>
        <v>1</v>
      </c>
    </row>
    <row r="266" spans="2:10">
      <c r="B266" s="63">
        <v>249</v>
      </c>
      <c r="C266" s="63" t="str">
        <f>IF(J266=TRUE,"",VLOOKUP(B266,'Llistat de jugadors'!$AW$3:$AX$322,2,0))</f>
        <v/>
      </c>
      <c r="D266" s="63" t="str">
        <f>VLOOKUP(C266,'Llistat de jugadors'!$AQ$3:$AR$322,2,0)</f>
        <v/>
      </c>
      <c r="E266" s="65" t="str">
        <f>IF(C266="","",VLOOKUP(C266,'Llistat de jugadors'!$G$3:$AI$322,29,0))</f>
        <v/>
      </c>
      <c r="F266" s="63" t="str">
        <f>IF(C266="","",VLOOKUP(C266,'Llistat de jugadors'!$G$3:$AL$322,32,0))</f>
        <v/>
      </c>
      <c r="G266" s="63" t="str">
        <f>IF(C266="","",VLOOKUP(C266,'Llistat de jugadors'!$G$3:$AH$322,28,0))</f>
        <v/>
      </c>
      <c r="H266" s="63" t="str">
        <f>IF(C266="","",VLOOKUP(C266,'Llistat de jugadors'!$G$3:$AB$322,22,0))</f>
        <v/>
      </c>
      <c r="I266" t="e">
        <f>IF(VLOOKUP(B266,'Llistat de jugadors'!$AW$3:$AX$322,2,0)="","",VLOOKUP(B266,'Llistat de jugadors'!$AW$3:$AX$322,2,0))</f>
        <v>#N/A</v>
      </c>
      <c r="J266" t="b">
        <f t="shared" si="6"/>
        <v>1</v>
      </c>
    </row>
    <row r="267" spans="2:10">
      <c r="B267" s="63">
        <v>250</v>
      </c>
      <c r="C267" s="63" t="str">
        <f>IF(J267=TRUE,"",VLOOKUP(B267,'Llistat de jugadors'!$AW$3:$AX$322,2,0))</f>
        <v/>
      </c>
      <c r="D267" s="63" t="str">
        <f>VLOOKUP(C267,'Llistat de jugadors'!$AQ$3:$AR$322,2,0)</f>
        <v/>
      </c>
      <c r="E267" s="65" t="str">
        <f>IF(C267="","",VLOOKUP(C267,'Llistat de jugadors'!$G$3:$AI$322,29,0))</f>
        <v/>
      </c>
      <c r="F267" s="63" t="str">
        <f>IF(C267="","",VLOOKUP(C267,'Llistat de jugadors'!$G$3:$AL$322,32,0))</f>
        <v/>
      </c>
      <c r="G267" s="63" t="str">
        <f>IF(C267="","",VLOOKUP(C267,'Llistat de jugadors'!$G$3:$AH$322,28,0))</f>
        <v/>
      </c>
      <c r="H267" s="63" t="str">
        <f>IF(C267="","",VLOOKUP(C267,'Llistat de jugadors'!$G$3:$AB$322,22,0))</f>
        <v/>
      </c>
      <c r="I267" t="e">
        <f>IF(VLOOKUP(B267,'Llistat de jugadors'!$AW$3:$AX$322,2,0)="","",VLOOKUP(B267,'Llistat de jugadors'!$AW$3:$AX$322,2,0))</f>
        <v>#N/A</v>
      </c>
      <c r="J267" t="b">
        <f t="shared" si="6"/>
        <v>1</v>
      </c>
    </row>
    <row r="268" spans="2:10">
      <c r="B268" s="63">
        <v>251</v>
      </c>
      <c r="C268" s="63" t="str">
        <f>IF(J268=TRUE,"",VLOOKUP(B268,'Llistat de jugadors'!$AW$3:$AX$322,2,0))</f>
        <v/>
      </c>
      <c r="D268" s="63" t="str">
        <f>VLOOKUP(C268,'Llistat de jugadors'!$AQ$3:$AR$322,2,0)</f>
        <v/>
      </c>
      <c r="E268" s="65" t="str">
        <f>IF(C268="","",VLOOKUP(C268,'Llistat de jugadors'!$G$3:$AI$322,29,0))</f>
        <v/>
      </c>
      <c r="F268" s="63" t="str">
        <f>IF(C268="","",VLOOKUP(C268,'Llistat de jugadors'!$G$3:$AL$322,32,0))</f>
        <v/>
      </c>
      <c r="G268" s="63" t="str">
        <f>IF(C268="","",VLOOKUP(C268,'Llistat de jugadors'!$G$3:$AH$322,28,0))</f>
        <v/>
      </c>
      <c r="H268" s="63" t="str">
        <f>IF(C268="","",VLOOKUP(C268,'Llistat de jugadors'!$G$3:$AB$322,22,0))</f>
        <v/>
      </c>
      <c r="I268" t="e">
        <f>IF(VLOOKUP(B268,'Llistat de jugadors'!$AW$3:$AX$322,2,0)="","",VLOOKUP(B268,'Llistat de jugadors'!$AW$3:$AX$322,2,0))</f>
        <v>#N/A</v>
      </c>
      <c r="J268" t="b">
        <f t="shared" si="6"/>
        <v>1</v>
      </c>
    </row>
    <row r="269" spans="2:10">
      <c r="B269" s="63">
        <v>252</v>
      </c>
      <c r="C269" s="63" t="str">
        <f>IF(J269=TRUE,"",VLOOKUP(B269,'Llistat de jugadors'!$AW$3:$AX$322,2,0))</f>
        <v/>
      </c>
      <c r="D269" s="63" t="str">
        <f>VLOOKUP(C269,'Llistat de jugadors'!$AQ$3:$AR$322,2,0)</f>
        <v/>
      </c>
      <c r="E269" s="65" t="str">
        <f>IF(C269="","",VLOOKUP(C269,'Llistat de jugadors'!$G$3:$AI$322,29,0))</f>
        <v/>
      </c>
      <c r="F269" s="63" t="str">
        <f>IF(C269="","",VLOOKUP(C269,'Llistat de jugadors'!$G$3:$AL$322,32,0))</f>
        <v/>
      </c>
      <c r="G269" s="63" t="str">
        <f>IF(C269="","",VLOOKUP(C269,'Llistat de jugadors'!$G$3:$AH$322,28,0))</f>
        <v/>
      </c>
      <c r="H269" s="63" t="str">
        <f>IF(C269="","",VLOOKUP(C269,'Llistat de jugadors'!$G$3:$AB$322,22,0))</f>
        <v/>
      </c>
      <c r="I269" t="e">
        <f>IF(VLOOKUP(B269,'Llistat de jugadors'!$AW$3:$AX$322,2,0)="","",VLOOKUP(B269,'Llistat de jugadors'!$AW$3:$AX$322,2,0))</f>
        <v>#N/A</v>
      </c>
      <c r="J269" t="b">
        <f t="shared" si="6"/>
        <v>1</v>
      </c>
    </row>
    <row r="270" spans="2:10">
      <c r="B270" s="63">
        <v>253</v>
      </c>
      <c r="C270" s="63" t="str">
        <f>IF(J270=TRUE,"",VLOOKUP(B270,'Llistat de jugadors'!$AW$3:$AX$322,2,0))</f>
        <v/>
      </c>
      <c r="D270" s="63" t="str">
        <f>VLOOKUP(C270,'Llistat de jugadors'!$AQ$3:$AR$322,2,0)</f>
        <v/>
      </c>
      <c r="E270" s="65" t="str">
        <f>IF(C270="","",VLOOKUP(C270,'Llistat de jugadors'!$G$3:$AI$322,29,0))</f>
        <v/>
      </c>
      <c r="F270" s="63" t="str">
        <f>IF(C270="","",VLOOKUP(C270,'Llistat de jugadors'!$G$3:$AL$322,32,0))</f>
        <v/>
      </c>
      <c r="G270" s="63" t="str">
        <f>IF(C270="","",VLOOKUP(C270,'Llistat de jugadors'!$G$3:$AH$322,28,0))</f>
        <v/>
      </c>
      <c r="H270" s="63" t="str">
        <f>IF(C270="","",VLOOKUP(C270,'Llistat de jugadors'!$G$3:$AB$322,22,0))</f>
        <v/>
      </c>
      <c r="I270" t="e">
        <f>IF(VLOOKUP(B270,'Llistat de jugadors'!$AW$3:$AX$322,2,0)="","",VLOOKUP(B270,'Llistat de jugadors'!$AW$3:$AX$322,2,0))</f>
        <v>#N/A</v>
      </c>
      <c r="J270" t="b">
        <f t="shared" si="6"/>
        <v>1</v>
      </c>
    </row>
    <row r="271" spans="2:10">
      <c r="B271" s="63">
        <v>254</v>
      </c>
      <c r="C271" s="63" t="str">
        <f>IF(J271=TRUE,"",VLOOKUP(B271,'Llistat de jugadors'!$AW$3:$AX$322,2,0))</f>
        <v/>
      </c>
      <c r="D271" s="63" t="str">
        <f>VLOOKUP(C271,'Llistat de jugadors'!$AQ$3:$AR$322,2,0)</f>
        <v/>
      </c>
      <c r="E271" s="65" t="str">
        <f>IF(C271="","",VLOOKUP(C271,'Llistat de jugadors'!$G$3:$AI$322,29,0))</f>
        <v/>
      </c>
      <c r="F271" s="63" t="str">
        <f>IF(C271="","",VLOOKUP(C271,'Llistat de jugadors'!$G$3:$AL$322,32,0))</f>
        <v/>
      </c>
      <c r="G271" s="63" t="str">
        <f>IF(C271="","",VLOOKUP(C271,'Llistat de jugadors'!$G$3:$AH$322,28,0))</f>
        <v/>
      </c>
      <c r="H271" s="63" t="str">
        <f>IF(C271="","",VLOOKUP(C271,'Llistat de jugadors'!$G$3:$AB$322,22,0))</f>
        <v/>
      </c>
      <c r="I271" t="e">
        <f>IF(VLOOKUP(B271,'Llistat de jugadors'!$AW$3:$AX$322,2,0)="","",VLOOKUP(B271,'Llistat de jugadors'!$AW$3:$AX$322,2,0))</f>
        <v>#N/A</v>
      </c>
      <c r="J271" t="b">
        <f t="shared" si="6"/>
        <v>1</v>
      </c>
    </row>
    <row r="272" spans="2:10">
      <c r="B272" s="63">
        <v>255</v>
      </c>
      <c r="C272" s="63" t="str">
        <f>IF(J272=TRUE,"",VLOOKUP(B272,'Llistat de jugadors'!$AW$3:$AX$322,2,0))</f>
        <v/>
      </c>
      <c r="D272" s="63" t="str">
        <f>VLOOKUP(C272,'Llistat de jugadors'!$AQ$3:$AR$322,2,0)</f>
        <v/>
      </c>
      <c r="E272" s="65" t="str">
        <f>IF(C272="","",VLOOKUP(C272,'Llistat de jugadors'!$G$3:$AI$322,29,0))</f>
        <v/>
      </c>
      <c r="F272" s="63" t="str">
        <f>IF(C272="","",VLOOKUP(C272,'Llistat de jugadors'!$G$3:$AL$322,32,0))</f>
        <v/>
      </c>
      <c r="G272" s="63" t="str">
        <f>IF(C272="","",VLOOKUP(C272,'Llistat de jugadors'!$G$3:$AH$322,28,0))</f>
        <v/>
      </c>
      <c r="H272" s="63" t="str">
        <f>IF(C272="","",VLOOKUP(C272,'Llistat de jugadors'!$G$3:$AB$322,22,0))</f>
        <v/>
      </c>
      <c r="I272" t="e">
        <f>IF(VLOOKUP(B272,'Llistat de jugadors'!$AW$3:$AX$322,2,0)="","",VLOOKUP(B272,'Llistat de jugadors'!$AW$3:$AX$322,2,0))</f>
        <v>#N/A</v>
      </c>
      <c r="J272" t="b">
        <f t="shared" si="6"/>
        <v>1</v>
      </c>
    </row>
    <row r="273" spans="2:10">
      <c r="B273" s="63">
        <v>256</v>
      </c>
      <c r="C273" s="63" t="str">
        <f>IF(J273=TRUE,"",VLOOKUP(B273,'Llistat de jugadors'!$AW$3:$AX$322,2,0))</f>
        <v/>
      </c>
      <c r="D273" s="63" t="str">
        <f>VLOOKUP(C273,'Llistat de jugadors'!$AQ$3:$AR$322,2,0)</f>
        <v/>
      </c>
      <c r="E273" s="65" t="str">
        <f>IF(C273="","",VLOOKUP(C273,'Llistat de jugadors'!$G$3:$AI$322,29,0))</f>
        <v/>
      </c>
      <c r="F273" s="63" t="str">
        <f>IF(C273="","",VLOOKUP(C273,'Llistat de jugadors'!$G$3:$AL$322,32,0))</f>
        <v/>
      </c>
      <c r="G273" s="63" t="str">
        <f>IF(C273="","",VLOOKUP(C273,'Llistat de jugadors'!$G$3:$AH$322,28,0))</f>
        <v/>
      </c>
      <c r="H273" s="63" t="str">
        <f>IF(C273="","",VLOOKUP(C273,'Llistat de jugadors'!$G$3:$AB$322,22,0))</f>
        <v/>
      </c>
      <c r="I273" t="e">
        <f>IF(VLOOKUP(B273,'Llistat de jugadors'!$AW$3:$AX$322,2,0)="","",VLOOKUP(B273,'Llistat de jugadors'!$AW$3:$AX$322,2,0))</f>
        <v>#N/A</v>
      </c>
      <c r="J273" t="b">
        <f t="shared" si="6"/>
        <v>1</v>
      </c>
    </row>
    <row r="274" spans="2:10">
      <c r="B274" s="63">
        <v>257</v>
      </c>
      <c r="C274" s="63" t="str">
        <f>IF(J274=TRUE,"",VLOOKUP(B274,'Llistat de jugadors'!$AW$3:$AX$322,2,0))</f>
        <v/>
      </c>
      <c r="D274" s="63" t="str">
        <f>VLOOKUP(C274,'Llistat de jugadors'!$AQ$3:$AR$322,2,0)</f>
        <v/>
      </c>
      <c r="E274" s="65" t="str">
        <f>IF(C274="","",VLOOKUP(C274,'Llistat de jugadors'!$G$3:$AI$322,29,0))</f>
        <v/>
      </c>
      <c r="F274" s="63" t="str">
        <f>IF(C274="","",VLOOKUP(C274,'Llistat de jugadors'!$G$3:$AL$322,32,0))</f>
        <v/>
      </c>
      <c r="G274" s="63" t="str">
        <f>IF(C274="","",VLOOKUP(C274,'Llistat de jugadors'!$G$3:$AH$322,28,0))</f>
        <v/>
      </c>
      <c r="H274" s="63" t="str">
        <f>IF(C274="","",VLOOKUP(C274,'Llistat de jugadors'!$G$3:$AB$322,22,0))</f>
        <v/>
      </c>
      <c r="I274" t="e">
        <f>IF(VLOOKUP(B274,'Llistat de jugadors'!$AW$3:$AX$322,2,0)="","",VLOOKUP(B274,'Llistat de jugadors'!$AW$3:$AX$322,2,0))</f>
        <v>#N/A</v>
      </c>
      <c r="J274" t="b">
        <f t="shared" ref="J274:J297" si="7">ISERROR(I274)</f>
        <v>1</v>
      </c>
    </row>
    <row r="275" spans="2:10">
      <c r="B275" s="63">
        <v>258</v>
      </c>
      <c r="C275" s="63" t="str">
        <f>IF(J275=TRUE,"",VLOOKUP(B275,'Llistat de jugadors'!$AW$3:$AX$322,2,0))</f>
        <v/>
      </c>
      <c r="D275" s="63" t="str">
        <f>VLOOKUP(C275,'Llistat de jugadors'!$AQ$3:$AR$322,2,0)</f>
        <v/>
      </c>
      <c r="E275" s="65" t="str">
        <f>IF(C275="","",VLOOKUP(C275,'Llistat de jugadors'!$G$3:$AI$322,29,0))</f>
        <v/>
      </c>
      <c r="F275" s="63" t="str">
        <f>IF(C275="","",VLOOKUP(C275,'Llistat de jugadors'!$G$3:$AL$322,32,0))</f>
        <v/>
      </c>
      <c r="G275" s="63" t="str">
        <f>IF(C275="","",VLOOKUP(C275,'Llistat de jugadors'!$G$3:$AH$322,28,0))</f>
        <v/>
      </c>
      <c r="H275" s="63" t="str">
        <f>IF(C275="","",VLOOKUP(C275,'Llistat de jugadors'!$G$3:$AB$322,22,0))</f>
        <v/>
      </c>
      <c r="I275" t="e">
        <f>IF(VLOOKUP(B275,'Llistat de jugadors'!$AW$3:$AX$322,2,0)="","",VLOOKUP(B275,'Llistat de jugadors'!$AW$3:$AX$322,2,0))</f>
        <v>#N/A</v>
      </c>
      <c r="J275" t="b">
        <f t="shared" si="7"/>
        <v>1</v>
      </c>
    </row>
    <row r="276" spans="2:10">
      <c r="B276" s="63">
        <v>259</v>
      </c>
      <c r="C276" s="63" t="str">
        <f>IF(J276=TRUE,"",VLOOKUP(B276,'Llistat de jugadors'!$AW$3:$AX$322,2,0))</f>
        <v/>
      </c>
      <c r="D276" s="63" t="str">
        <f>VLOOKUP(C276,'Llistat de jugadors'!$AQ$3:$AR$322,2,0)</f>
        <v/>
      </c>
      <c r="E276" s="65" t="str">
        <f>IF(C276="","",VLOOKUP(C276,'Llistat de jugadors'!$G$3:$AI$322,29,0))</f>
        <v/>
      </c>
      <c r="F276" s="63" t="str">
        <f>IF(C276="","",VLOOKUP(C276,'Llistat de jugadors'!$G$3:$AL$322,32,0))</f>
        <v/>
      </c>
      <c r="G276" s="63" t="str">
        <f>IF(C276="","",VLOOKUP(C276,'Llistat de jugadors'!$G$3:$AH$322,28,0))</f>
        <v/>
      </c>
      <c r="H276" s="63" t="str">
        <f>IF(C276="","",VLOOKUP(C276,'Llistat de jugadors'!$G$3:$AB$322,22,0))</f>
        <v/>
      </c>
      <c r="I276" t="e">
        <f>IF(VLOOKUP(B276,'Llistat de jugadors'!$AW$3:$AX$322,2,0)="","",VLOOKUP(B276,'Llistat de jugadors'!$AW$3:$AX$322,2,0))</f>
        <v>#N/A</v>
      </c>
      <c r="J276" t="b">
        <f t="shared" si="7"/>
        <v>1</v>
      </c>
    </row>
    <row r="277" spans="2:10">
      <c r="B277" s="63">
        <v>260</v>
      </c>
      <c r="C277" s="63" t="str">
        <f>IF(J277=TRUE,"",VLOOKUP(B277,'Llistat de jugadors'!$AW$3:$AX$322,2,0))</f>
        <v/>
      </c>
      <c r="D277" s="63" t="str">
        <f>VLOOKUP(C277,'Llistat de jugadors'!$AQ$3:$AR$322,2,0)</f>
        <v/>
      </c>
      <c r="E277" s="65" t="str">
        <f>IF(C277="","",VLOOKUP(C277,'Llistat de jugadors'!$G$3:$AI$322,29,0))</f>
        <v/>
      </c>
      <c r="F277" s="63" t="str">
        <f>IF(C277="","",VLOOKUP(C277,'Llistat de jugadors'!$G$3:$AL$322,32,0))</f>
        <v/>
      </c>
      <c r="G277" s="63" t="str">
        <f>IF(C277="","",VLOOKUP(C277,'Llistat de jugadors'!$G$3:$AH$322,28,0))</f>
        <v/>
      </c>
      <c r="H277" s="63" t="str">
        <f>IF(C277="","",VLOOKUP(C277,'Llistat de jugadors'!$G$3:$AB$322,22,0))</f>
        <v/>
      </c>
      <c r="I277" t="e">
        <f>IF(VLOOKUP(B277,'Llistat de jugadors'!$AW$3:$AX$322,2,0)="","",VLOOKUP(B277,'Llistat de jugadors'!$AW$3:$AX$322,2,0))</f>
        <v>#N/A</v>
      </c>
      <c r="J277" t="b">
        <f t="shared" si="7"/>
        <v>1</v>
      </c>
    </row>
    <row r="278" spans="2:10">
      <c r="B278" s="63">
        <v>261</v>
      </c>
      <c r="C278" s="63" t="str">
        <f>IF(J278=TRUE,"",VLOOKUP(B278,'Llistat de jugadors'!$AW$3:$AX$322,2,0))</f>
        <v/>
      </c>
      <c r="D278" s="63" t="str">
        <f>VLOOKUP(C278,'Llistat de jugadors'!$AQ$3:$AR$322,2,0)</f>
        <v/>
      </c>
      <c r="E278" s="65" t="str">
        <f>IF(C278="","",VLOOKUP(C278,'Llistat de jugadors'!$G$3:$AI$322,29,0))</f>
        <v/>
      </c>
      <c r="F278" s="63" t="str">
        <f>IF(C278="","",VLOOKUP(C278,'Llistat de jugadors'!$G$3:$AL$322,32,0))</f>
        <v/>
      </c>
      <c r="G278" s="63" t="str">
        <f>IF(C278="","",VLOOKUP(C278,'Llistat de jugadors'!$G$3:$AH$322,28,0))</f>
        <v/>
      </c>
      <c r="H278" s="63" t="str">
        <f>IF(C278="","",VLOOKUP(C278,'Llistat de jugadors'!$G$3:$AB$322,22,0))</f>
        <v/>
      </c>
      <c r="I278" t="e">
        <f>IF(VLOOKUP(B278,'Llistat de jugadors'!$AW$3:$AX$322,2,0)="","",VLOOKUP(B278,'Llistat de jugadors'!$AW$3:$AX$322,2,0))</f>
        <v>#N/A</v>
      </c>
      <c r="J278" t="b">
        <f t="shared" si="7"/>
        <v>1</v>
      </c>
    </row>
    <row r="279" spans="2:10">
      <c r="B279" s="63">
        <v>262</v>
      </c>
      <c r="C279" s="63" t="str">
        <f>IF(J279=TRUE,"",VLOOKUP(B279,'Llistat de jugadors'!$AW$3:$AX$322,2,0))</f>
        <v/>
      </c>
      <c r="D279" s="63" t="str">
        <f>VLOOKUP(C279,'Llistat de jugadors'!$AQ$3:$AR$322,2,0)</f>
        <v/>
      </c>
      <c r="E279" s="65" t="str">
        <f>IF(C279="","",VLOOKUP(C279,'Llistat de jugadors'!$G$3:$AI$322,29,0))</f>
        <v/>
      </c>
      <c r="F279" s="63" t="str">
        <f>IF(C279="","",VLOOKUP(C279,'Llistat de jugadors'!$G$3:$AL$322,32,0))</f>
        <v/>
      </c>
      <c r="G279" s="63" t="str">
        <f>IF(C279="","",VLOOKUP(C279,'Llistat de jugadors'!$G$3:$AH$322,28,0))</f>
        <v/>
      </c>
      <c r="H279" s="63" t="str">
        <f>IF(C279="","",VLOOKUP(C279,'Llistat de jugadors'!$G$3:$AB$322,22,0))</f>
        <v/>
      </c>
      <c r="I279" t="e">
        <f>IF(VLOOKUP(B279,'Llistat de jugadors'!$AW$3:$AX$322,2,0)="","",VLOOKUP(B279,'Llistat de jugadors'!$AW$3:$AX$322,2,0))</f>
        <v>#N/A</v>
      </c>
      <c r="J279" t="b">
        <f t="shared" si="7"/>
        <v>1</v>
      </c>
    </row>
    <row r="280" spans="2:10">
      <c r="B280" s="63">
        <v>263</v>
      </c>
      <c r="C280" s="63" t="str">
        <f>IF(J280=TRUE,"",VLOOKUP(B280,'Llistat de jugadors'!$AW$3:$AX$322,2,0))</f>
        <v/>
      </c>
      <c r="D280" s="63" t="str">
        <f>VLOOKUP(C280,'Llistat de jugadors'!$AQ$3:$AR$322,2,0)</f>
        <v/>
      </c>
      <c r="E280" s="65" t="str">
        <f>IF(C280="","",VLOOKUP(C280,'Llistat de jugadors'!$G$3:$AI$322,29,0))</f>
        <v/>
      </c>
      <c r="F280" s="63" t="str">
        <f>IF(C280="","",VLOOKUP(C280,'Llistat de jugadors'!$G$3:$AL$322,32,0))</f>
        <v/>
      </c>
      <c r="G280" s="63" t="str">
        <f>IF(C280="","",VLOOKUP(C280,'Llistat de jugadors'!$G$3:$AH$322,28,0))</f>
        <v/>
      </c>
      <c r="H280" s="63" t="str">
        <f>IF(C280="","",VLOOKUP(C280,'Llistat de jugadors'!$G$3:$AB$322,22,0))</f>
        <v/>
      </c>
      <c r="I280" t="e">
        <f>IF(VLOOKUP(B280,'Llistat de jugadors'!$AW$3:$AX$322,2,0)="","",VLOOKUP(B280,'Llistat de jugadors'!$AW$3:$AX$322,2,0))</f>
        <v>#N/A</v>
      </c>
      <c r="J280" t="b">
        <f t="shared" si="7"/>
        <v>1</v>
      </c>
    </row>
    <row r="281" spans="2:10">
      <c r="B281" s="63">
        <v>264</v>
      </c>
      <c r="C281" s="63" t="str">
        <f>IF(J281=TRUE,"",VLOOKUP(B281,'Llistat de jugadors'!$AW$3:$AX$322,2,0))</f>
        <v/>
      </c>
      <c r="D281" s="63" t="str">
        <f>VLOOKUP(C281,'Llistat de jugadors'!$AQ$3:$AR$322,2,0)</f>
        <v/>
      </c>
      <c r="E281" s="65" t="str">
        <f>IF(C281="","",VLOOKUP(C281,'Llistat de jugadors'!$G$3:$AI$322,29,0))</f>
        <v/>
      </c>
      <c r="F281" s="63" t="str">
        <f>IF(C281="","",VLOOKUP(C281,'Llistat de jugadors'!$G$3:$AL$322,32,0))</f>
        <v/>
      </c>
      <c r="G281" s="63" t="str">
        <f>IF(C281="","",VLOOKUP(C281,'Llistat de jugadors'!$G$3:$AH$322,28,0))</f>
        <v/>
      </c>
      <c r="H281" s="63" t="str">
        <f>IF(C281="","",VLOOKUP(C281,'Llistat de jugadors'!$G$3:$AB$322,22,0))</f>
        <v/>
      </c>
      <c r="I281" t="e">
        <f>IF(VLOOKUP(B281,'Llistat de jugadors'!$AW$3:$AX$322,2,0)="","",VLOOKUP(B281,'Llistat de jugadors'!$AW$3:$AX$322,2,0))</f>
        <v>#N/A</v>
      </c>
      <c r="J281" t="b">
        <f t="shared" si="7"/>
        <v>1</v>
      </c>
    </row>
    <row r="282" spans="2:10">
      <c r="B282" s="63">
        <v>265</v>
      </c>
      <c r="C282" s="63" t="str">
        <f>IF(J282=TRUE,"",VLOOKUP(B282,'Llistat de jugadors'!$AW$3:$AX$322,2,0))</f>
        <v/>
      </c>
      <c r="D282" s="63" t="str">
        <f>VLOOKUP(C282,'Llistat de jugadors'!$AQ$3:$AR$322,2,0)</f>
        <v/>
      </c>
      <c r="E282" s="65" t="str">
        <f>IF(C282="","",VLOOKUP(C282,'Llistat de jugadors'!$G$3:$AI$322,29,0))</f>
        <v/>
      </c>
      <c r="F282" s="63" t="str">
        <f>IF(C282="","",VLOOKUP(C282,'Llistat de jugadors'!$G$3:$AL$322,32,0))</f>
        <v/>
      </c>
      <c r="G282" s="63" t="str">
        <f>IF(C282="","",VLOOKUP(C282,'Llistat de jugadors'!$G$3:$AH$322,28,0))</f>
        <v/>
      </c>
      <c r="H282" s="63" t="str">
        <f>IF(C282="","",VLOOKUP(C282,'Llistat de jugadors'!$G$3:$AB$322,22,0))</f>
        <v/>
      </c>
      <c r="I282" t="e">
        <f>IF(VLOOKUP(B282,'Llistat de jugadors'!$AW$3:$AX$322,2,0)="","",VLOOKUP(B282,'Llistat de jugadors'!$AW$3:$AX$322,2,0))</f>
        <v>#N/A</v>
      </c>
      <c r="J282" t="b">
        <f t="shared" si="7"/>
        <v>1</v>
      </c>
    </row>
    <row r="283" spans="2:10">
      <c r="B283" s="63">
        <v>266</v>
      </c>
      <c r="C283" s="63" t="str">
        <f>IF(J283=TRUE,"",VLOOKUP(B283,'Llistat de jugadors'!$AW$3:$AX$322,2,0))</f>
        <v/>
      </c>
      <c r="D283" s="63" t="str">
        <f>VLOOKUP(C283,'Llistat de jugadors'!$AQ$3:$AR$322,2,0)</f>
        <v/>
      </c>
      <c r="E283" s="65" t="str">
        <f>IF(C283="","",VLOOKUP(C283,'Llistat de jugadors'!$G$3:$AI$322,29,0))</f>
        <v/>
      </c>
      <c r="F283" s="63" t="str">
        <f>IF(C283="","",VLOOKUP(C283,'Llistat de jugadors'!$G$3:$AL$322,32,0))</f>
        <v/>
      </c>
      <c r="G283" s="63" t="str">
        <f>IF(C283="","",VLOOKUP(C283,'Llistat de jugadors'!$G$3:$AH$322,28,0))</f>
        <v/>
      </c>
      <c r="H283" s="63" t="str">
        <f>IF(C283="","",VLOOKUP(C283,'Llistat de jugadors'!$G$3:$AB$322,22,0))</f>
        <v/>
      </c>
      <c r="I283" t="e">
        <f>IF(VLOOKUP(B283,'Llistat de jugadors'!$AW$3:$AX$322,2,0)="","",VLOOKUP(B283,'Llistat de jugadors'!$AW$3:$AX$322,2,0))</f>
        <v>#N/A</v>
      </c>
      <c r="J283" t="b">
        <f t="shared" si="7"/>
        <v>1</v>
      </c>
    </row>
    <row r="284" spans="2:10">
      <c r="B284" s="63">
        <v>267</v>
      </c>
      <c r="C284" s="63" t="e">
        <f>IF(J324=TRUE,"",VLOOKUP(B324,'Llistat de jugadors'!$AW$3:$AX$322,2,0))</f>
        <v>#N/A</v>
      </c>
      <c r="D284" s="63" t="e">
        <f>VLOOKUP(C324,'Llistat de jugadors'!$AQ$3:$AR$322,2,0)</f>
        <v>#N/A</v>
      </c>
      <c r="E284" s="65" t="str">
        <f>IF(C324="","",VLOOKUP(C324,'Llistat de jugadors'!$G$3:$AI$322,29,0))</f>
        <v/>
      </c>
      <c r="F284" s="63" t="str">
        <f>IF(C324="","",VLOOKUP(C324,'Llistat de jugadors'!$G$3:$AL$322,32,0))</f>
        <v/>
      </c>
      <c r="G284" s="63" t="str">
        <f>IF(C324="","",VLOOKUP(C324,'Llistat de jugadors'!$G$3:$AH$322,28,0))</f>
        <v/>
      </c>
      <c r="H284" s="63" t="str">
        <f>IF(C324="","",VLOOKUP(C324,'Llistat de jugadors'!$G$3:$AB$322,22,0))</f>
        <v/>
      </c>
      <c r="I284" t="e">
        <f>IF(VLOOKUP(B324,'Llistat de jugadors'!$AW$3:$AX$322,2,0)="","",VLOOKUP(B324,'Llistat de jugadors'!$AW$3:$AX$322,2,0))</f>
        <v>#N/A</v>
      </c>
      <c r="J284" t="b">
        <f>ISERROR(I324)</f>
        <v>0</v>
      </c>
    </row>
    <row r="285" spans="2:10">
      <c r="B285" s="63">
        <v>268</v>
      </c>
      <c r="C285" s="63" t="str">
        <f>IF(J285=TRUE,"",VLOOKUP(B285,'Llistat de jugadors'!$AW$3:$AX$322,2,0))</f>
        <v/>
      </c>
      <c r="D285" s="63" t="str">
        <f>VLOOKUP(C285,'Llistat de jugadors'!$AQ$3:$AR$322,2,0)</f>
        <v/>
      </c>
      <c r="E285" s="65" t="str">
        <f>IF(C285="","",VLOOKUP(C285,'Llistat de jugadors'!$G$3:$AI$322,29,0))</f>
        <v/>
      </c>
      <c r="F285" s="63" t="str">
        <f>IF(C285="","",VLOOKUP(C285,'Llistat de jugadors'!$G$3:$AL$322,32,0))</f>
        <v/>
      </c>
      <c r="G285" s="63" t="str">
        <f>IF(C285="","",VLOOKUP(C285,'Llistat de jugadors'!$G$3:$AH$322,28,0))</f>
        <v/>
      </c>
      <c r="H285" s="63" t="str">
        <f>IF(C285="","",VLOOKUP(C285,'Llistat de jugadors'!$G$3:$AB$322,22,0))</f>
        <v/>
      </c>
      <c r="I285" t="e">
        <f>IF(VLOOKUP(B285,'Llistat de jugadors'!$AW$3:$AX$322,2,0)="","",VLOOKUP(B285,'Llistat de jugadors'!$AW$3:$AX$322,2,0))</f>
        <v>#N/A</v>
      </c>
      <c r="J285" t="b">
        <f t="shared" si="7"/>
        <v>1</v>
      </c>
    </row>
    <row r="286" spans="2:10">
      <c r="B286" s="63">
        <v>269</v>
      </c>
      <c r="C286" s="63" t="str">
        <f>IF(J286=TRUE,"",VLOOKUP(B286,'Llistat de jugadors'!$AW$3:$AX$322,2,0))</f>
        <v/>
      </c>
      <c r="D286" s="63" t="str">
        <f>VLOOKUP(C286,'Llistat de jugadors'!$AQ$3:$AR$322,2,0)</f>
        <v/>
      </c>
      <c r="E286" s="65" t="str">
        <f>IF(C286="","",VLOOKUP(C286,'Llistat de jugadors'!$G$3:$AI$322,29,0))</f>
        <v/>
      </c>
      <c r="F286" s="63" t="str">
        <f>IF(C286="","",VLOOKUP(C286,'Llistat de jugadors'!$G$3:$AL$322,32,0))</f>
        <v/>
      </c>
      <c r="G286" s="63" t="str">
        <f>IF(C286="","",VLOOKUP(C286,'Llistat de jugadors'!$G$3:$AH$322,28,0))</f>
        <v/>
      </c>
      <c r="H286" s="63" t="str">
        <f>IF(C286="","",VLOOKUP(C286,'Llistat de jugadors'!$G$3:$AB$322,22,0))</f>
        <v/>
      </c>
      <c r="I286" t="e">
        <f>IF(VLOOKUP(B286,'Llistat de jugadors'!$AW$3:$AX$322,2,0)="","",VLOOKUP(B286,'Llistat de jugadors'!$AW$3:$AX$322,2,0))</f>
        <v>#N/A</v>
      </c>
      <c r="J286" t="b">
        <f t="shared" si="7"/>
        <v>1</v>
      </c>
    </row>
    <row r="287" spans="2:10">
      <c r="B287" s="63">
        <v>270</v>
      </c>
      <c r="C287" s="63" t="str">
        <f>IF(J287=TRUE,"",VLOOKUP(B287,'Llistat de jugadors'!$AW$3:$AX$322,2,0))</f>
        <v/>
      </c>
      <c r="D287" s="63" t="str">
        <f>VLOOKUP(C287,'Llistat de jugadors'!$AQ$3:$AR$322,2,0)</f>
        <v/>
      </c>
      <c r="E287" s="65" t="str">
        <f>IF(C287="","",VLOOKUP(C287,'Llistat de jugadors'!$G$3:$AI$322,29,0))</f>
        <v/>
      </c>
      <c r="F287" s="63" t="str">
        <f>IF(C287="","",VLOOKUP(C287,'Llistat de jugadors'!$G$3:$AL$322,32,0))</f>
        <v/>
      </c>
      <c r="G287" s="63" t="str">
        <f>IF(C287="","",VLOOKUP(C287,'Llistat de jugadors'!$G$3:$AH$322,28,0))</f>
        <v/>
      </c>
      <c r="H287" s="63" t="str">
        <f>IF(C287="","",VLOOKUP(C287,'Llistat de jugadors'!$G$3:$AB$322,22,0))</f>
        <v/>
      </c>
      <c r="I287" t="e">
        <f>IF(VLOOKUP(B287,'Llistat de jugadors'!$AW$3:$AX$322,2,0)="","",VLOOKUP(B287,'Llistat de jugadors'!$AW$3:$AX$322,2,0))</f>
        <v>#N/A</v>
      </c>
      <c r="J287" t="b">
        <f t="shared" si="7"/>
        <v>1</v>
      </c>
    </row>
    <row r="288" spans="2:10">
      <c r="B288" s="63">
        <v>271</v>
      </c>
      <c r="C288" s="63" t="str">
        <f>IF(J288=TRUE,"",VLOOKUP(B288,'Llistat de jugadors'!$AW$3:$AX$322,2,0))</f>
        <v/>
      </c>
      <c r="D288" s="63" t="str">
        <f>VLOOKUP(C288,'Llistat de jugadors'!$AQ$3:$AR$322,2,0)</f>
        <v/>
      </c>
      <c r="E288" s="65" t="str">
        <f>IF(C288="","",VLOOKUP(C288,'Llistat de jugadors'!$G$3:$AI$322,29,0))</f>
        <v/>
      </c>
      <c r="F288" s="63" t="str">
        <f>IF(C288="","",VLOOKUP(C288,'Llistat de jugadors'!$G$3:$AL$322,32,0))</f>
        <v/>
      </c>
      <c r="G288" s="63" t="str">
        <f>IF(C288="","",VLOOKUP(C288,'Llistat de jugadors'!$G$3:$AH$322,28,0))</f>
        <v/>
      </c>
      <c r="H288" s="63" t="str">
        <f>IF(C288="","",VLOOKUP(C288,'Llistat de jugadors'!$G$3:$AB$322,22,0))</f>
        <v/>
      </c>
      <c r="I288" t="e">
        <f>IF(VLOOKUP(B288,'Llistat de jugadors'!$AW$3:$AX$322,2,0)="","",VLOOKUP(B288,'Llistat de jugadors'!$AW$3:$AX$322,2,0))</f>
        <v>#N/A</v>
      </c>
      <c r="J288" t="b">
        <f t="shared" si="7"/>
        <v>1</v>
      </c>
    </row>
    <row r="289" spans="2:10">
      <c r="B289" s="63">
        <v>272</v>
      </c>
      <c r="C289" s="63" t="str">
        <f>IF(J289=TRUE,"",VLOOKUP(B289,'Llistat de jugadors'!$AW$3:$AX$322,2,0))</f>
        <v/>
      </c>
      <c r="D289" s="63" t="str">
        <f>VLOOKUP(C289,'Llistat de jugadors'!$AQ$3:$AR$322,2,0)</f>
        <v/>
      </c>
      <c r="E289" s="65" t="str">
        <f>IF(C289="","",VLOOKUP(C289,'Llistat de jugadors'!$G$3:$AI$322,29,0))</f>
        <v/>
      </c>
      <c r="F289" s="63" t="str">
        <f>IF(C289="","",VLOOKUP(C289,'Llistat de jugadors'!$G$3:$AL$322,32,0))</f>
        <v/>
      </c>
      <c r="G289" s="63" t="str">
        <f>IF(C289="","",VLOOKUP(C289,'Llistat de jugadors'!$G$3:$AH$322,28,0))</f>
        <v/>
      </c>
      <c r="H289" s="63" t="str">
        <f>IF(C289="","",VLOOKUP(C289,'Llistat de jugadors'!$G$3:$AB$322,22,0))</f>
        <v/>
      </c>
      <c r="I289" t="e">
        <f>IF(VLOOKUP(B289,'Llistat de jugadors'!$AW$3:$AX$322,2,0)="","",VLOOKUP(B289,'Llistat de jugadors'!$AW$3:$AX$322,2,0))</f>
        <v>#N/A</v>
      </c>
      <c r="J289" t="b">
        <f t="shared" si="7"/>
        <v>1</v>
      </c>
    </row>
    <row r="290" spans="2:10">
      <c r="B290" s="63">
        <v>273</v>
      </c>
      <c r="C290" s="63" t="str">
        <f>IF(J290=TRUE,"",VLOOKUP(B290,'Llistat de jugadors'!$AW$3:$AX$322,2,0))</f>
        <v/>
      </c>
      <c r="D290" s="63" t="str">
        <f>VLOOKUP(C290,'Llistat de jugadors'!$AQ$3:$AR$322,2,0)</f>
        <v/>
      </c>
      <c r="E290" s="65" t="str">
        <f>IF(C290="","",VLOOKUP(C290,'Llistat de jugadors'!$G$3:$AI$322,29,0))</f>
        <v/>
      </c>
      <c r="F290" s="63" t="str">
        <f>IF(C290="","",VLOOKUP(C290,'Llistat de jugadors'!$G$3:$AL$322,32,0))</f>
        <v/>
      </c>
      <c r="G290" s="63" t="str">
        <f>IF(C290="","",VLOOKUP(C290,'Llistat de jugadors'!$G$3:$AH$322,28,0))</f>
        <v/>
      </c>
      <c r="H290" s="63" t="str">
        <f>IF(C290="","",VLOOKUP(C290,'Llistat de jugadors'!$G$3:$AB$322,22,0))</f>
        <v/>
      </c>
      <c r="I290" t="e">
        <f>IF(VLOOKUP(B290,'Llistat de jugadors'!$AW$3:$AX$322,2,0)="","",VLOOKUP(B290,'Llistat de jugadors'!$AW$3:$AX$322,2,0))</f>
        <v>#N/A</v>
      </c>
      <c r="J290" t="b">
        <f t="shared" si="7"/>
        <v>1</v>
      </c>
    </row>
    <row r="291" spans="2:10">
      <c r="B291" s="63">
        <v>274</v>
      </c>
      <c r="C291" s="63" t="str">
        <f>IF(J291=TRUE,"",VLOOKUP(B291,'Llistat de jugadors'!$AW$3:$AX$322,2,0))</f>
        <v/>
      </c>
      <c r="D291" s="63" t="str">
        <f>VLOOKUP(C291,'Llistat de jugadors'!$AQ$3:$AR$322,2,0)</f>
        <v/>
      </c>
      <c r="E291" s="65" t="str">
        <f>IF(C291="","",VLOOKUP(C291,'Llistat de jugadors'!$G$3:$AI$322,29,0))</f>
        <v/>
      </c>
      <c r="F291" s="63" t="str">
        <f>IF(C291="","",VLOOKUP(C291,'Llistat de jugadors'!$G$3:$AL$322,32,0))</f>
        <v/>
      </c>
      <c r="G291" s="63" t="str">
        <f>IF(C291="","",VLOOKUP(C291,'Llistat de jugadors'!$G$3:$AH$322,28,0))</f>
        <v/>
      </c>
      <c r="H291" s="63" t="str">
        <f>IF(C291="","",VLOOKUP(C291,'Llistat de jugadors'!$G$3:$AB$322,22,0))</f>
        <v/>
      </c>
      <c r="I291" t="e">
        <f>IF(VLOOKUP(B291,'Llistat de jugadors'!$AW$3:$AX$322,2,0)="","",VLOOKUP(B291,'Llistat de jugadors'!$AW$3:$AX$322,2,0))</f>
        <v>#N/A</v>
      </c>
      <c r="J291" t="b">
        <f t="shared" si="7"/>
        <v>1</v>
      </c>
    </row>
    <row r="292" spans="2:10">
      <c r="B292" s="63">
        <v>275</v>
      </c>
      <c r="C292" s="63" t="str">
        <f>IF(J292=TRUE,"",VLOOKUP(B292,'Llistat de jugadors'!$AW$3:$AX$322,2,0))</f>
        <v/>
      </c>
      <c r="D292" s="63" t="str">
        <f>VLOOKUP(C292,'Llistat de jugadors'!$AQ$3:$AR$322,2,0)</f>
        <v/>
      </c>
      <c r="E292" s="65" t="str">
        <f>IF(C292="","",VLOOKUP(C292,'Llistat de jugadors'!$G$3:$AI$322,29,0))</f>
        <v/>
      </c>
      <c r="F292" s="63" t="str">
        <f>IF(C292="","",VLOOKUP(C292,'Llistat de jugadors'!$G$3:$AL$322,32,0))</f>
        <v/>
      </c>
      <c r="G292" s="63" t="str">
        <f>IF(C292="","",VLOOKUP(C292,'Llistat de jugadors'!$G$3:$AH$322,28,0))</f>
        <v/>
      </c>
      <c r="H292" s="63" t="str">
        <f>IF(C292="","",VLOOKUP(C292,'Llistat de jugadors'!$G$3:$AB$322,22,0))</f>
        <v/>
      </c>
      <c r="I292" t="e">
        <f>IF(VLOOKUP(B292,'Llistat de jugadors'!$AW$3:$AX$322,2,0)="","",VLOOKUP(B292,'Llistat de jugadors'!$AW$3:$AX$322,2,0))</f>
        <v>#N/A</v>
      </c>
      <c r="J292" t="b">
        <f t="shared" si="7"/>
        <v>1</v>
      </c>
    </row>
    <row r="293" spans="2:10">
      <c r="B293" s="63">
        <v>276</v>
      </c>
      <c r="C293" s="63" t="str">
        <f>IF(J293=TRUE,"",VLOOKUP(B293,'Llistat de jugadors'!$AW$3:$AX$322,2,0))</f>
        <v/>
      </c>
      <c r="D293" s="63" t="str">
        <f>VLOOKUP(C293,'Llistat de jugadors'!$AQ$3:$AR$322,2,0)</f>
        <v/>
      </c>
      <c r="E293" s="65" t="str">
        <f>IF(C293="","",VLOOKUP(C293,'Llistat de jugadors'!$G$3:$AI$322,29,0))</f>
        <v/>
      </c>
      <c r="F293" s="63" t="str">
        <f>IF(C293="","",VLOOKUP(C293,'Llistat de jugadors'!$G$3:$AL$322,32,0))</f>
        <v/>
      </c>
      <c r="G293" s="63" t="str">
        <f>IF(C293="","",VLOOKUP(C293,'Llistat de jugadors'!$G$3:$AH$322,28,0))</f>
        <v/>
      </c>
      <c r="H293" s="63" t="str">
        <f>IF(C293="","",VLOOKUP(C293,'Llistat de jugadors'!$G$3:$AB$322,22,0))</f>
        <v/>
      </c>
      <c r="I293" t="e">
        <f>IF(VLOOKUP(B293,'Llistat de jugadors'!$AW$3:$AX$322,2,0)="","",VLOOKUP(B293,'Llistat de jugadors'!$AW$3:$AX$322,2,0))</f>
        <v>#N/A</v>
      </c>
      <c r="J293" t="b">
        <f t="shared" si="7"/>
        <v>1</v>
      </c>
    </row>
    <row r="294" spans="2:10">
      <c r="B294" s="63">
        <v>277</v>
      </c>
      <c r="C294" s="63" t="str">
        <f>IF(J294=TRUE,"",VLOOKUP(B294,'Llistat de jugadors'!$AW$3:$AX$322,2,0))</f>
        <v/>
      </c>
      <c r="D294" s="63" t="str">
        <f>VLOOKUP(C294,'Llistat de jugadors'!$AQ$3:$AR$322,2,0)</f>
        <v/>
      </c>
      <c r="E294" s="65" t="str">
        <f>IF(C294="","",VLOOKUP(C294,'Llistat de jugadors'!$G$3:$AI$322,29,0))</f>
        <v/>
      </c>
      <c r="F294" s="63" t="str">
        <f>IF(C294="","",VLOOKUP(C294,'Llistat de jugadors'!$G$3:$AL$322,32,0))</f>
        <v/>
      </c>
      <c r="G294" s="63" t="str">
        <f>IF(C294="","",VLOOKUP(C294,'Llistat de jugadors'!$G$3:$AH$322,28,0))</f>
        <v/>
      </c>
      <c r="H294" s="63" t="str">
        <f>IF(C294="","",VLOOKUP(C294,'Llistat de jugadors'!$G$3:$AB$322,22,0))</f>
        <v/>
      </c>
      <c r="I294" t="e">
        <f>IF(VLOOKUP(B294,'Llistat de jugadors'!$AW$3:$AX$322,2,0)="","",VLOOKUP(B294,'Llistat de jugadors'!$AW$3:$AX$322,2,0))</f>
        <v>#N/A</v>
      </c>
      <c r="J294" t="b">
        <f t="shared" si="7"/>
        <v>1</v>
      </c>
    </row>
    <row r="295" spans="2:10">
      <c r="B295" s="63">
        <v>278</v>
      </c>
      <c r="C295" s="63" t="str">
        <f>IF(J295=TRUE,"",VLOOKUP(B295,'Llistat de jugadors'!$AW$3:$AX$322,2,0))</f>
        <v/>
      </c>
      <c r="D295" s="63" t="str">
        <f>VLOOKUP(C295,'Llistat de jugadors'!$AQ$3:$AR$322,2,0)</f>
        <v/>
      </c>
      <c r="E295" s="65" t="str">
        <f>IF(C295="","",VLOOKUP(C295,'Llistat de jugadors'!$G$3:$AI$322,29,0))</f>
        <v/>
      </c>
      <c r="F295" s="63" t="str">
        <f>IF(C295="","",VLOOKUP(C295,'Llistat de jugadors'!$G$3:$AL$322,32,0))</f>
        <v/>
      </c>
      <c r="G295" s="63" t="str">
        <f>IF(C295="","",VLOOKUP(C295,'Llistat de jugadors'!$G$3:$AH$322,28,0))</f>
        <v/>
      </c>
      <c r="H295" s="63" t="str">
        <f>IF(C295="","",VLOOKUP(C295,'Llistat de jugadors'!$G$3:$AB$322,22,0))</f>
        <v/>
      </c>
      <c r="I295" t="e">
        <f>IF(VLOOKUP(B295,'Llistat de jugadors'!$AW$3:$AX$322,2,0)="","",VLOOKUP(B295,'Llistat de jugadors'!$AW$3:$AX$322,2,0))</f>
        <v>#N/A</v>
      </c>
      <c r="J295" t="b">
        <f t="shared" si="7"/>
        <v>1</v>
      </c>
    </row>
    <row r="296" spans="2:10">
      <c r="B296" s="63">
        <v>279</v>
      </c>
      <c r="C296" s="63" t="str">
        <f>IF(J296=TRUE,"",VLOOKUP(B296,'Llistat de jugadors'!$AW$3:$AX$322,2,0))</f>
        <v/>
      </c>
      <c r="D296" s="63" t="str">
        <f>VLOOKUP(C296,'Llistat de jugadors'!$AQ$3:$AR$322,2,0)</f>
        <v/>
      </c>
      <c r="E296" s="65" t="str">
        <f>IF(C296="","",VLOOKUP(C296,'Llistat de jugadors'!$G$3:$AI$322,29,0))</f>
        <v/>
      </c>
      <c r="F296" s="63" t="str">
        <f>IF(C296="","",VLOOKUP(C296,'Llistat de jugadors'!$G$3:$AL$322,32,0))</f>
        <v/>
      </c>
      <c r="G296" s="63" t="str">
        <f>IF(C296="","",VLOOKUP(C296,'Llistat de jugadors'!$G$3:$AH$322,28,0))</f>
        <v/>
      </c>
      <c r="H296" s="63" t="str">
        <f>IF(C296="","",VLOOKUP(C296,'Llistat de jugadors'!$G$3:$AB$322,22,0))</f>
        <v/>
      </c>
      <c r="I296" t="e">
        <f>IF(VLOOKUP(B296,'Llistat de jugadors'!$AW$3:$AX$322,2,0)="","",VLOOKUP(B296,'Llistat de jugadors'!$AW$3:$AX$322,2,0))</f>
        <v>#N/A</v>
      </c>
      <c r="J296" t="b">
        <f t="shared" si="7"/>
        <v>1</v>
      </c>
    </row>
    <row r="297" spans="2:10">
      <c r="B297" s="63">
        <v>280</v>
      </c>
      <c r="C297" s="63" t="str">
        <f>IF(J297=TRUE,"",VLOOKUP(B297,'Llistat de jugadors'!$AW$3:$AX$322,2,0))</f>
        <v/>
      </c>
      <c r="D297" s="63" t="str">
        <f>VLOOKUP(C297,'Llistat de jugadors'!$AQ$3:$AR$322,2,0)</f>
        <v/>
      </c>
      <c r="E297" s="65" t="str">
        <f>IF(C297="","",VLOOKUP(C297,'Llistat de jugadors'!$G$3:$AI$322,29,0))</f>
        <v/>
      </c>
      <c r="F297" s="63" t="str">
        <f>IF(C297="","",VLOOKUP(C297,'Llistat de jugadors'!$G$3:$AL$322,32,0))</f>
        <v/>
      </c>
      <c r="G297" s="63" t="str">
        <f>IF(C297="","",VLOOKUP(C297,'Llistat de jugadors'!$G$3:$AH$322,28,0))</f>
        <v/>
      </c>
      <c r="H297" s="63" t="str">
        <f>IF(C297="","",VLOOKUP(C297,'Llistat de jugadors'!$G$3:$AB$322,22,0))</f>
        <v/>
      </c>
      <c r="I297" t="e">
        <f>IF(VLOOKUP(B297,'Llistat de jugadors'!$AW$3:$AX$322,2,0)="","",VLOOKUP(B297,'Llistat de jugadors'!$AW$3:$AX$322,2,0))</f>
        <v>#N/A</v>
      </c>
      <c r="J297" t="b">
        <f t="shared" si="7"/>
        <v>1</v>
      </c>
    </row>
    <row r="298" spans="2:10">
      <c r="B298" s="22"/>
    </row>
    <row r="299" spans="2:10">
      <c r="B299" s="22"/>
    </row>
    <row r="300" spans="2:10">
      <c r="B300" s="22"/>
    </row>
    <row r="301" spans="2:10">
      <c r="B301" s="22"/>
    </row>
    <row r="302" spans="2:10">
      <c r="B302" s="22"/>
    </row>
    <row r="303" spans="2:10">
      <c r="B303" s="22"/>
    </row>
    <row r="304" spans="2:10">
      <c r="B304" s="22"/>
    </row>
    <row r="305" spans="2:2">
      <c r="B305" s="22"/>
    </row>
    <row r="306" spans="2:2">
      <c r="B306" s="22"/>
    </row>
    <row r="307" spans="2:2">
      <c r="B307" s="22"/>
    </row>
    <row r="308" spans="2:2">
      <c r="B308" s="22"/>
    </row>
    <row r="309" spans="2:2">
      <c r="B309" s="22"/>
    </row>
    <row r="310" spans="2:2">
      <c r="B310" s="22"/>
    </row>
    <row r="311" spans="2:2">
      <c r="B311" s="22"/>
    </row>
    <row r="312" spans="2:2">
      <c r="B312" s="22"/>
    </row>
    <row r="313" spans="2:2">
      <c r="B313" s="22"/>
    </row>
    <row r="314" spans="2:2">
      <c r="B314" s="22"/>
    </row>
    <row r="315" spans="2:2">
      <c r="B315" s="22"/>
    </row>
    <row r="316" spans="2:2">
      <c r="B316" s="22"/>
    </row>
    <row r="317" spans="2:2">
      <c r="B317" s="22"/>
    </row>
    <row r="318" spans="2:2">
      <c r="B318" s="22"/>
    </row>
    <row r="319" spans="2:2">
      <c r="B319" s="22"/>
    </row>
    <row r="320" spans="2:2">
      <c r="B320" s="22"/>
    </row>
    <row r="321" spans="2:2">
      <c r="B321" s="22"/>
    </row>
    <row r="322" spans="2:2">
      <c r="B322" s="22"/>
    </row>
    <row r="323" spans="2:2">
      <c r="B323" s="22"/>
    </row>
    <row r="324" spans="2:2">
      <c r="B324" s="22"/>
    </row>
    <row r="325" spans="2:2">
      <c r="B325" s="22"/>
    </row>
    <row r="326" spans="2:2">
      <c r="B326" s="22"/>
    </row>
    <row r="327" spans="2:2">
      <c r="B327" s="22"/>
    </row>
    <row r="328" spans="2:2">
      <c r="B328" s="22"/>
    </row>
    <row r="329" spans="2:2">
      <c r="B329" s="22"/>
    </row>
    <row r="330" spans="2:2">
      <c r="B330" s="22"/>
    </row>
    <row r="331" spans="2:2">
      <c r="B331" s="22"/>
    </row>
    <row r="332" spans="2:2">
      <c r="B332" s="22"/>
    </row>
    <row r="333" spans="2:2">
      <c r="B333" s="22"/>
    </row>
    <row r="334" spans="2:2">
      <c r="B334" s="22"/>
    </row>
    <row r="335" spans="2:2">
      <c r="B335" s="22"/>
    </row>
    <row r="336" spans="2:2">
      <c r="B336" s="22"/>
    </row>
    <row r="337" spans="2:2">
      <c r="B337" s="22"/>
    </row>
    <row r="338" spans="2:2">
      <c r="B338" s="22"/>
    </row>
    <row r="339" spans="2:2">
      <c r="B339" s="22"/>
    </row>
    <row r="340" spans="2:2">
      <c r="B340" s="22"/>
    </row>
    <row r="341" spans="2:2">
      <c r="B341" s="22"/>
    </row>
    <row r="342" spans="2:2">
      <c r="B342" s="22"/>
    </row>
    <row r="343" spans="2:2">
      <c r="B343" s="22"/>
    </row>
    <row r="344" spans="2:2">
      <c r="B344" s="22"/>
    </row>
    <row r="345" spans="2:2">
      <c r="B345" s="22"/>
    </row>
  </sheetData>
  <sheetProtection sheet="1" objects="1" scenarios="1"/>
  <customSheetViews>
    <customSheetView guid="{90F97C63-FF46-4687-8AC0-BB059271304A}" hiddenColumns="1" topLeftCell="B1">
      <selection activeCell="B2" sqref="B2:H2"/>
      <pageMargins left="0" right="0" top="0" bottom="0" header="0" footer="0"/>
      <pageSetup paperSize="9" scale="92" orientation="portrait" horizontalDpi="300" verticalDpi="300" r:id="rId1"/>
      <headerFooter alignWithMargins="0">
        <oddHeader>&amp;C&amp;A</oddHeader>
        <oddFooter>&amp;CPàgina &amp;P</oddFooter>
      </headerFooter>
    </customSheetView>
    <customSheetView guid="{AE9205F7-FE34-4615-BC4D-16E49EF38385}" hiddenColumns="1" topLeftCell="B1">
      <selection activeCell="E36" sqref="E36"/>
      <pageMargins left="0" right="0" top="0" bottom="0" header="0" footer="0"/>
      <pageSetup paperSize="9" scale="92" orientation="portrait" horizontalDpi="300" verticalDpi="300" r:id="rId2"/>
      <headerFooter alignWithMargins="0">
        <oddHeader>&amp;C&amp;A</oddHeader>
        <oddFooter>&amp;CPàgina &amp;P</oddFooter>
      </headerFooter>
    </customSheetView>
    <customSheetView guid="{F94E048D-71E0-4324-8FB1-EB708AA0BFEC}" hiddenColumns="1" topLeftCell="B16">
      <selection activeCell="G200" sqref="G200"/>
      <pageMargins left="0" right="0" top="0" bottom="0" header="0" footer="0"/>
      <pageSetup paperSize="9" scale="92" orientation="portrait" horizontalDpi="300" verticalDpi="300" r:id="rId3"/>
      <headerFooter alignWithMargins="0">
        <oddHeader>&amp;C&amp;A</oddHeader>
        <oddFooter>&amp;CPàgina &amp;P</oddFooter>
      </headerFooter>
    </customSheetView>
    <customSheetView guid="{4D39C01D-F783-41AA-B2C1-A385FA45C2D1}" hiddenColumns="1" topLeftCell="B193">
      <selection activeCell="C60" sqref="C60"/>
      <pageMargins left="0" right="0" top="0" bottom="0" header="0" footer="0"/>
      <printOptions horizontalCentered="1"/>
      <pageSetup paperSize="9" scale="92" orientation="portrait" horizontalDpi="300" verticalDpi="300" r:id="rId4"/>
      <headerFooter alignWithMargins="0">
        <oddHeader>&amp;C&amp;A</oddHeader>
        <oddFooter>&amp;CPàgina &amp;P</oddFooter>
      </headerFooter>
    </customSheetView>
    <customSheetView guid="{1B1FDDC4-C135-40FD-98FE-C5C8E2761A79}" hiddenColumns="1" topLeftCell="B193">
      <selection activeCell="C60" sqref="C60"/>
      <pageMargins left="0" right="0" top="0" bottom="0" header="0" footer="0"/>
      <printOptions horizontalCentered="1"/>
      <pageSetup paperSize="9" scale="92" orientation="portrait" horizontalDpi="300" verticalDpi="300" r:id="rId5"/>
      <headerFooter alignWithMargins="0">
        <oddHeader>&amp;C&amp;A</oddHeader>
        <oddFooter>&amp;CPàgina &amp;P</oddFooter>
      </headerFooter>
    </customSheetView>
    <customSheetView guid="{A6784E2B-67BC-4417-8825-EDB5D29AA073}" hiddenColumns="1" topLeftCell="B193">
      <selection activeCell="C60" sqref="C60"/>
      <pageMargins left="0" right="0" top="0" bottom="0" header="0" footer="0"/>
      <printOptions horizontalCentered="1"/>
      <pageSetup paperSize="9" scale="92" orientation="portrait" horizontalDpi="300" verticalDpi="300" r:id="rId6"/>
      <headerFooter alignWithMargins="0">
        <oddHeader>&amp;C&amp;A</oddHeader>
        <oddFooter>&amp;CPàgina &amp;P</oddFooter>
      </headerFooter>
    </customSheetView>
    <customSheetView guid="{649B62F2-A6E1-43DC-8B00-F29CFB7B73B6}" hiddenColumns="1" topLeftCell="B1">
      <selection activeCell="B2" sqref="B2:H2"/>
      <pageMargins left="0" right="0" top="0" bottom="0" header="0" footer="0"/>
      <pageSetup paperSize="9" scale="92" orientation="portrait" horizontalDpi="300" verticalDpi="300" r:id="rId7"/>
      <headerFooter alignWithMargins="0">
        <oddHeader>&amp;C&amp;A</oddHeader>
        <oddFooter>&amp;CPàgina &amp;P</oddFooter>
      </headerFooter>
    </customSheetView>
  </customSheetViews>
  <mergeCells count="8">
    <mergeCell ref="B191:H191"/>
    <mergeCell ref="B110:H110"/>
    <mergeCell ref="B164:H164"/>
    <mergeCell ref="B137:H137"/>
    <mergeCell ref="B2:H2"/>
    <mergeCell ref="B29:H29"/>
    <mergeCell ref="B56:H56"/>
    <mergeCell ref="B83:H83"/>
  </mergeCells>
  <phoneticPr fontId="4" type="noConversion"/>
  <pageMargins left="0.78740157480314965" right="0.78740157480314965" top="1.0236220472440944" bottom="1.0236220472440944" header="0.78740157480314965" footer="0.78740157480314965"/>
  <pageSetup paperSize="9" scale="92" orientation="portrait" horizontalDpi="300" verticalDpi="300" r:id="rId8"/>
  <headerFooter alignWithMargins="0">
    <oddHeader>&amp;C&amp;A</oddHeader>
    <oddFooter>&amp;CPàgina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33"/>
  <sheetViews>
    <sheetView topLeftCell="B31" zoomScaleNormal="100" workbookViewId="0">
      <selection activeCell="H60" sqref="G60:H64"/>
    </sheetView>
  </sheetViews>
  <sheetFormatPr defaultColWidth="11.42578125" defaultRowHeight="12.75"/>
  <cols>
    <col min="1" max="1" width="0" hidden="1" customWidth="1"/>
    <col min="2" max="2" width="5.5703125" bestFit="1" customWidth="1"/>
    <col min="3" max="3" width="23.42578125" bestFit="1" customWidth="1"/>
    <col min="4" max="4" width="32" bestFit="1" customWidth="1"/>
    <col min="5" max="5" width="9.140625" style="2" customWidth="1"/>
    <col min="6" max="6" width="8.85546875" customWidth="1"/>
    <col min="7" max="7" width="14" customWidth="1"/>
    <col min="8" max="8" width="12" bestFit="1" customWidth="1"/>
    <col min="9" max="9" width="14.140625" hidden="1" customWidth="1"/>
    <col min="10" max="10" width="12.7109375" hidden="1" customWidth="1"/>
  </cols>
  <sheetData>
    <row r="1" spans="2:10">
      <c r="B1" s="22"/>
    </row>
    <row r="2" spans="2:10" ht="18">
      <c r="B2" s="209" t="s">
        <v>355</v>
      </c>
      <c r="C2" s="209"/>
      <c r="D2" s="209"/>
      <c r="E2" s="209"/>
      <c r="F2" s="209"/>
      <c r="G2" s="209"/>
      <c r="H2" s="209"/>
    </row>
    <row r="3" spans="2:10">
      <c r="B3" s="66" t="s">
        <v>342</v>
      </c>
      <c r="C3" s="66" t="s">
        <v>353</v>
      </c>
      <c r="D3" s="66" t="s">
        <v>343</v>
      </c>
      <c r="E3" s="67" t="s">
        <v>327</v>
      </c>
      <c r="F3" s="66" t="s">
        <v>349</v>
      </c>
      <c r="G3" s="66" t="s">
        <v>354</v>
      </c>
      <c r="H3" s="66" t="s">
        <v>316</v>
      </c>
    </row>
    <row r="4" spans="2:10">
      <c r="B4" s="104">
        <v>1</v>
      </c>
      <c r="C4" s="104" t="str">
        <f>IF(J4=TRUE,"",VLOOKUP(B4,'Llistat de jugadors'!$AT$3:$AU$322,2,0))</f>
        <v>Jaime López</v>
      </c>
      <c r="D4" s="104" t="str">
        <f>VLOOKUP(C4,'Llistat de jugadors'!$AQ$3:$AR$322,2,0)</f>
        <v>La Penya del Bistec</v>
      </c>
      <c r="E4" s="105">
        <f>IF(C4="","",VLOOKUP(C4,'Llistat de jugadors'!$G$3:$AI$322,29,0))</f>
        <v>82</v>
      </c>
      <c r="F4" s="104">
        <f>IF(C4="","",VLOOKUP(C4,'Llistat de jugadors'!$G$3:$AL$322,32,0))</f>
        <v>15</v>
      </c>
      <c r="G4" s="104">
        <f>IF(C4="","",VLOOKUP(C4,'Llistat de jugadors'!$G$3:$AH$322,28,0))</f>
        <v>164</v>
      </c>
      <c r="H4" s="104">
        <f>IF(C4="","",VLOOKUP(C4,'Llistat de jugadors'!$G$3:$AB$322,22,0))</f>
        <v>2</v>
      </c>
      <c r="I4" t="str">
        <f>IF(VLOOKUP(B4,'Llistat de jugadors'!$AT$3:$AU$322,2,0)="","",VLOOKUP(B4,'Llistat de jugadors'!$AT$3:$AU$322,2,0))</f>
        <v>Jaime López</v>
      </c>
      <c r="J4" t="b">
        <f>ISERROR(I4)</f>
        <v>0</v>
      </c>
    </row>
    <row r="5" spans="2:10">
      <c r="B5" s="104">
        <v>2</v>
      </c>
      <c r="C5" s="104" t="str">
        <f>IF(J5=TRUE,"",VLOOKUP(B5,'Llistat de jugadors'!$AT$3:$AU$322,2,0))</f>
        <v>Laia Roura</v>
      </c>
      <c r="D5" s="104" t="str">
        <f>VLOOKUP(C5,'Llistat de jugadors'!$AQ$3:$AR$322,2,0)</f>
        <v>Oju Peligru</v>
      </c>
      <c r="E5" s="105">
        <f>IF(C5="","",VLOOKUP(C5,'Llistat de jugadors'!$G$3:$AI$322,29,0))</f>
        <v>80</v>
      </c>
      <c r="F5" s="104">
        <f>IF(C5="","",VLOOKUP(C5,'Llistat de jugadors'!$G$3:$AL$322,32,0))</f>
        <v>14</v>
      </c>
      <c r="G5" s="104">
        <f>IF(C5="","",VLOOKUP(C5,'Llistat de jugadors'!$G$3:$AH$322,28,0))</f>
        <v>160</v>
      </c>
      <c r="H5" s="104">
        <f>IF(C5="","",VLOOKUP(C5,'Llistat de jugadors'!$G$3:$AB$322,22,0))</f>
        <v>2</v>
      </c>
      <c r="I5" t="str">
        <f>IF(VLOOKUP(B5,'Llistat de jugadors'!$AT$3:$AU$322,2,0)="","",VLOOKUP(B5,'Llistat de jugadors'!$AT$3:$AU$322,2,0))</f>
        <v>Laia Roura</v>
      </c>
      <c r="J5" t="b">
        <f t="shared" ref="J5:J70" si="0">ISERROR(I5)</f>
        <v>0</v>
      </c>
    </row>
    <row r="6" spans="2:10">
      <c r="B6" s="104">
        <v>3</v>
      </c>
      <c r="C6" s="104" t="str">
        <f>IF(J6=TRUE,"",VLOOKUP(B6,'Llistat de jugadors'!$AT$3:$AU$322,2,0))</f>
        <v>Ana Medina</v>
      </c>
      <c r="D6" s="104" t="str">
        <f>VLOOKUP(C6,'Llistat de jugadors'!$AQ$3:$AR$322,2,0)</f>
        <v>La Penya del Bistec</v>
      </c>
      <c r="E6" s="105">
        <f>IF(C6="","",VLOOKUP(C6,'Llistat de jugadors'!$G$3:$AI$322,29,0))</f>
        <v>78</v>
      </c>
      <c r="F6" s="104">
        <f>IF(C6="","",VLOOKUP(C6,'Llistat de jugadors'!$G$3:$AL$322,32,0))</f>
        <v>7</v>
      </c>
      <c r="G6" s="104">
        <f>IF(C6="","",VLOOKUP(C6,'Llistat de jugadors'!$G$3:$AH$322,28,0))</f>
        <v>78</v>
      </c>
      <c r="H6" s="104">
        <f>IF(C6="","",VLOOKUP(C6,'Llistat de jugadors'!$G$3:$AB$322,22,0))</f>
        <v>1</v>
      </c>
      <c r="I6" t="str">
        <f>IF(VLOOKUP(B6,'Llistat de jugadors'!$AT$3:$AU$322,2,0)="","",VLOOKUP(B6,'Llistat de jugadors'!$AT$3:$AU$322,2,0))</f>
        <v>Ana Medina</v>
      </c>
      <c r="J6" t="b">
        <f t="shared" si="0"/>
        <v>0</v>
      </c>
    </row>
    <row r="7" spans="2:10">
      <c r="B7" s="63">
        <v>4</v>
      </c>
      <c r="C7" s="63" t="str">
        <f>IF(J7=TRUE,"",VLOOKUP(B7,'Llistat de jugadors'!$AT$3:$AU$322,2,0))</f>
        <v>Quim Caballé</v>
      </c>
      <c r="D7" s="63" t="str">
        <f>VLOOKUP(C7,'Llistat de jugadors'!$AQ$3:$AR$322,2,0)</f>
        <v>Caçabitlles</v>
      </c>
      <c r="E7" s="65">
        <f>IF(C7="","",VLOOKUP(C7,'Llistat de jugadors'!$G$3:$AI$322,29,0))</f>
        <v>78</v>
      </c>
      <c r="F7" s="63">
        <f>IF(C7="","",VLOOKUP(C7,'Llistat de jugadors'!$G$3:$AL$322,32,0))</f>
        <v>7</v>
      </c>
      <c r="G7" s="63">
        <f>IF(C7="","",VLOOKUP(C7,'Llistat de jugadors'!$G$3:$AH$322,28,0))</f>
        <v>78</v>
      </c>
      <c r="H7" s="63">
        <f>IF(C7="","",VLOOKUP(C7,'Llistat de jugadors'!$G$3:$AB$322,22,0))</f>
        <v>1</v>
      </c>
      <c r="I7" t="str">
        <f>IF(VLOOKUP(B7,'Llistat de jugadors'!$AT$3:$AU$322,2,0)="","",VLOOKUP(B7,'Llistat de jugadors'!$AT$3:$AU$322,2,0))</f>
        <v>Quim Caballé</v>
      </c>
      <c r="J7" t="b">
        <f t="shared" si="0"/>
        <v>0</v>
      </c>
    </row>
    <row r="8" spans="2:10">
      <c r="B8" s="63">
        <v>5</v>
      </c>
      <c r="C8" s="63" t="str">
        <f>IF(J8=TRUE,"",VLOOKUP(B8,'Llistat de jugadors'!$AT$3:$AU$322,2,0))</f>
        <v>Llorenç Serra</v>
      </c>
      <c r="D8" s="63" t="str">
        <f>VLOOKUP(C8,'Llistat de jugadors'!$AQ$3:$AR$322,2,0)</f>
        <v>La Penya del Bistec</v>
      </c>
      <c r="E8" s="65">
        <f>IF(C8="","",VLOOKUP(C8,'Llistat de jugadors'!$G$3:$AI$322,29,0))</f>
        <v>78</v>
      </c>
      <c r="F8" s="63">
        <f>IF(C8="","",VLOOKUP(C8,'Llistat de jugadors'!$G$3:$AL$322,32,0))</f>
        <v>13</v>
      </c>
      <c r="G8" s="63">
        <f>IF(C8="","",VLOOKUP(C8,'Llistat de jugadors'!$G$3:$AH$322,28,0))</f>
        <v>156</v>
      </c>
      <c r="H8" s="63">
        <f>IF(C8="","",VLOOKUP(C8,'Llistat de jugadors'!$G$3:$AB$322,22,0))</f>
        <v>2</v>
      </c>
      <c r="I8" t="str">
        <f>IF(VLOOKUP(B8,'Llistat de jugadors'!$AT$3:$AU$322,2,0)="","",VLOOKUP(B8,'Llistat de jugadors'!$AT$3:$AU$322,2,0))</f>
        <v>Llorenç Serra</v>
      </c>
      <c r="J8" t="b">
        <f t="shared" si="0"/>
        <v>0</v>
      </c>
    </row>
    <row r="9" spans="2:10">
      <c r="B9" s="63">
        <v>6</v>
      </c>
      <c r="C9" s="63" t="str">
        <f>IF(J9=TRUE,"",VLOOKUP(B9,'Llistat de jugadors'!$AT$3:$AU$322,2,0))</f>
        <v>Vero Entrena</v>
      </c>
      <c r="D9" s="63" t="str">
        <f>VLOOKUP(C9,'Llistat de jugadors'!$AQ$3:$AR$322,2,0)</f>
        <v>5 + 1@</v>
      </c>
      <c r="E9" s="65">
        <f>IF(C9="","",VLOOKUP(C9,'Llistat de jugadors'!$G$3:$AI$322,29,0))</f>
        <v>77.5</v>
      </c>
      <c r="F9" s="63">
        <f>IF(C9="","",VLOOKUP(C9,'Llistat de jugadors'!$G$3:$AL$322,32,0))</f>
        <v>14</v>
      </c>
      <c r="G9" s="63">
        <f>IF(C9="","",VLOOKUP(C9,'Llistat de jugadors'!$G$3:$AH$322,28,0))</f>
        <v>155</v>
      </c>
      <c r="H9" s="63">
        <f>IF(C9="","",VLOOKUP(C9,'Llistat de jugadors'!$G$3:$AB$322,22,0))</f>
        <v>2</v>
      </c>
      <c r="I9" t="str">
        <f>IF(VLOOKUP(B9,'Llistat de jugadors'!$AT$3:$AU$322,2,0)="","",VLOOKUP(B9,'Llistat de jugadors'!$AT$3:$AU$322,2,0))</f>
        <v>Vero Entrena</v>
      </c>
      <c r="J9" t="b">
        <f t="shared" si="0"/>
        <v>0</v>
      </c>
    </row>
    <row r="10" spans="2:10">
      <c r="B10" s="63">
        <v>7</v>
      </c>
      <c r="C10" s="63" t="str">
        <f>IF(J10=TRUE,"",VLOOKUP(B10,'Llistat de jugadors'!$AT$3:$AU$322,2,0))</f>
        <v>Pau Gallego</v>
      </c>
      <c r="D10" s="63" t="str">
        <f>VLOOKUP(C10,'Llistat de jugadors'!$AQ$3:$AR$322,2,0)</f>
        <v>La Penya del Bistec</v>
      </c>
      <c r="E10" s="65">
        <f>IF(C10="","",VLOOKUP(C10,'Llistat de jugadors'!$G$3:$AI$322,29,0))</f>
        <v>77</v>
      </c>
      <c r="F10" s="63">
        <f>IF(C10="","",VLOOKUP(C10,'Llistat de jugadors'!$G$3:$AL$322,32,0))</f>
        <v>7</v>
      </c>
      <c r="G10" s="63">
        <f>IF(C10="","",VLOOKUP(C10,'Llistat de jugadors'!$G$3:$AH$322,28,0))</f>
        <v>77</v>
      </c>
      <c r="H10" s="63">
        <f>IF(C10="","",VLOOKUP(C10,'Llistat de jugadors'!$G$3:$AB$322,22,0))</f>
        <v>1</v>
      </c>
      <c r="I10" t="str">
        <f>IF(VLOOKUP(B10,'Llistat de jugadors'!$AT$3:$AU$322,2,0)="","",VLOOKUP(B10,'Llistat de jugadors'!$AT$3:$AU$322,2,0))</f>
        <v>Pau Gallego</v>
      </c>
      <c r="J10" t="b">
        <f t="shared" si="0"/>
        <v>0</v>
      </c>
    </row>
    <row r="11" spans="2:10">
      <c r="B11" s="63">
        <v>8</v>
      </c>
      <c r="C11" s="63" t="str">
        <f>IF(J11=TRUE,"",VLOOKUP(B11,'Llistat de jugadors'!$AT$3:$AU$322,2,0))</f>
        <v>David Palomé</v>
      </c>
      <c r="D11" s="63" t="str">
        <f>VLOOKUP(C11,'Llistat de jugadors'!$AQ$3:$AR$322,2,0)</f>
        <v>5 + 1@</v>
      </c>
      <c r="E11" s="65">
        <f>IF(C11="","",VLOOKUP(C11,'Llistat de jugadors'!$G$3:$AI$322,29,0))</f>
        <v>76.5</v>
      </c>
      <c r="F11" s="63">
        <f>IF(C11="","",VLOOKUP(C11,'Llistat de jugadors'!$G$3:$AL$322,32,0))</f>
        <v>13</v>
      </c>
      <c r="G11" s="63">
        <f>IF(C11="","",VLOOKUP(C11,'Llistat de jugadors'!$G$3:$AH$322,28,0))</f>
        <v>153</v>
      </c>
      <c r="H11" s="63">
        <f>IF(C11="","",VLOOKUP(C11,'Llistat de jugadors'!$G$3:$AB$322,22,0))</f>
        <v>2</v>
      </c>
      <c r="I11" t="str">
        <f>IF(VLOOKUP(B11,'Llistat de jugadors'!$AT$3:$AU$322,2,0)="","",VLOOKUP(B11,'Llistat de jugadors'!$AT$3:$AU$322,2,0))</f>
        <v>David Palomé</v>
      </c>
      <c r="J11" t="b">
        <f t="shared" si="0"/>
        <v>0</v>
      </c>
    </row>
    <row r="12" spans="2:10">
      <c r="B12" s="63">
        <v>9</v>
      </c>
      <c r="C12" s="63" t="str">
        <f>IF(J12=TRUE,"",VLOOKUP(B12,'Llistat de jugadors'!$AT$3:$AU$322,2,0))</f>
        <v>Xavi Mena</v>
      </c>
      <c r="D12" s="63" t="str">
        <f>VLOOKUP(C12,'Llistat de jugadors'!$AQ$3:$AR$322,2,0)</f>
        <v>4 x 4</v>
      </c>
      <c r="E12" s="65">
        <f>IF(C12="","",VLOOKUP(C12,'Llistat de jugadors'!$G$3:$AI$322,29,0))</f>
        <v>75</v>
      </c>
      <c r="F12" s="63">
        <f>IF(C12="","",VLOOKUP(C12,'Llistat de jugadors'!$G$3:$AL$322,32,0))</f>
        <v>11</v>
      </c>
      <c r="G12" s="63">
        <f>IF(C12="","",VLOOKUP(C12,'Llistat de jugadors'!$G$3:$AH$322,28,0))</f>
        <v>150</v>
      </c>
      <c r="H12" s="63">
        <f>IF(C12="","",VLOOKUP(C12,'Llistat de jugadors'!$G$3:$AB$322,22,0))</f>
        <v>2</v>
      </c>
      <c r="I12" t="str">
        <f>IF(VLOOKUP(B12,'Llistat de jugadors'!$AT$3:$AU$322,2,0)="","",VLOOKUP(B12,'Llistat de jugadors'!$AT$3:$AU$322,2,0))</f>
        <v>Xavi Mena</v>
      </c>
      <c r="J12" t="b">
        <f t="shared" si="0"/>
        <v>0</v>
      </c>
    </row>
    <row r="13" spans="2:10">
      <c r="B13" s="63">
        <v>10</v>
      </c>
      <c r="C13" s="63" t="str">
        <f>IF(J13=TRUE,"",VLOOKUP(B13,'Llistat de jugadors'!$AT$3:$AU$322,2,0))</f>
        <v>Jordi Monfulleda (MB)</v>
      </c>
      <c r="D13" s="63" t="str">
        <f>VLOOKUP(C13,'Llistat de jugadors'!$AQ$3:$AR$322,2,0)</f>
        <v>Minibitllerus</v>
      </c>
      <c r="E13" s="65">
        <f>IF(C13="","",VLOOKUP(C13,'Llistat de jugadors'!$G$3:$AI$322,29,0))</f>
        <v>73.5</v>
      </c>
      <c r="F13" s="63">
        <f>IF(C13="","",VLOOKUP(C13,'Llistat de jugadors'!$G$3:$AL$322,32,0))</f>
        <v>12</v>
      </c>
      <c r="G13" s="63">
        <f>IF(C13="","",VLOOKUP(C13,'Llistat de jugadors'!$G$3:$AH$322,28,0))</f>
        <v>147</v>
      </c>
      <c r="H13" s="63">
        <f>IF(C13="","",VLOOKUP(C13,'Llistat de jugadors'!$G$3:$AB$322,22,0))</f>
        <v>2</v>
      </c>
      <c r="I13" t="str">
        <f>IF(VLOOKUP(B13,'Llistat de jugadors'!$AT$3:$AU$322,2,0)="","",VLOOKUP(B13,'Llistat de jugadors'!$AT$3:$AU$322,2,0))</f>
        <v>Jordi Monfulleda (MB)</v>
      </c>
      <c r="J13" t="b">
        <f t="shared" si="0"/>
        <v>0</v>
      </c>
    </row>
    <row r="14" spans="2:10">
      <c r="B14" s="63">
        <v>11</v>
      </c>
      <c r="C14" s="63" t="str">
        <f>IF(J14=TRUE,"",VLOOKUP(B14,'Llistat de jugadors'!$AT$3:$AU$322,2,0))</f>
        <v>Hipolito Palomares</v>
      </c>
      <c r="D14" s="63" t="str">
        <f>VLOOKUP(C14,'Llistat de jugadors'!$AQ$3:$AR$322,2,0)</f>
        <v>Bitlla Atòmica</v>
      </c>
      <c r="E14" s="65">
        <f>IF(C14="","",VLOOKUP(C14,'Llistat de jugadors'!$G$3:$AI$322,29,0))</f>
        <v>71.5</v>
      </c>
      <c r="F14" s="63">
        <f>IF(C14="","",VLOOKUP(C14,'Llistat de jugadors'!$G$3:$AL$322,32,0))</f>
        <v>11</v>
      </c>
      <c r="G14" s="63">
        <f>IF(C14="","",VLOOKUP(C14,'Llistat de jugadors'!$G$3:$AH$322,28,0))</f>
        <v>143</v>
      </c>
      <c r="H14" s="63">
        <f>IF(C14="","",VLOOKUP(C14,'Llistat de jugadors'!$G$3:$AB$322,22,0))</f>
        <v>2</v>
      </c>
      <c r="I14" t="str">
        <f>IF(VLOOKUP(B14,'Llistat de jugadors'!$AT$3:$AU$322,2,0)="","",VLOOKUP(B14,'Llistat de jugadors'!$AT$3:$AU$322,2,0))</f>
        <v>Hipolito Palomares</v>
      </c>
      <c r="J14" t="b">
        <f t="shared" si="0"/>
        <v>0</v>
      </c>
    </row>
    <row r="15" spans="2:10">
      <c r="B15" s="63">
        <v>12</v>
      </c>
      <c r="C15" s="63" t="str">
        <f>IF(J15=TRUE,"",VLOOKUP(B15,'Llistat de jugadors'!$AT$3:$AU$322,2,0))</f>
        <v>Xevi Segales</v>
      </c>
      <c r="D15" s="63" t="str">
        <f>VLOOKUP(C15,'Llistat de jugadors'!$AQ$3:$AR$322,2,0)</f>
        <v>Bitlla Atòmica</v>
      </c>
      <c r="E15" s="65">
        <f>IF(C15="","",VLOOKUP(C15,'Llistat de jugadors'!$G$3:$AI$322,29,0))</f>
        <v>71.5</v>
      </c>
      <c r="F15" s="63">
        <f>IF(C15="","",VLOOKUP(C15,'Llistat de jugadors'!$G$3:$AL$322,32,0))</f>
        <v>11</v>
      </c>
      <c r="G15" s="63">
        <f>IF(C15="","",VLOOKUP(C15,'Llistat de jugadors'!$G$3:$AH$322,28,0))</f>
        <v>143</v>
      </c>
      <c r="H15" s="63">
        <f>IF(C15="","",VLOOKUP(C15,'Llistat de jugadors'!$G$3:$AB$322,22,0))</f>
        <v>2</v>
      </c>
      <c r="I15" t="str">
        <f>IF(VLOOKUP(B15,'Llistat de jugadors'!$AT$3:$AU$322,2,0)="","",VLOOKUP(B15,'Llistat de jugadors'!$AT$3:$AU$322,2,0))</f>
        <v>Xevi Segales</v>
      </c>
      <c r="J15" t="b">
        <f t="shared" si="0"/>
        <v>0</v>
      </c>
    </row>
    <row r="16" spans="2:10">
      <c r="B16" s="63">
        <v>13</v>
      </c>
      <c r="C16" s="63" t="str">
        <f>IF(J16=TRUE,"",VLOOKUP(B16,'Llistat de jugadors'!$AT$3:$AU$322,2,0))</f>
        <v>Susana Casado</v>
      </c>
      <c r="D16" s="63" t="str">
        <f>VLOOKUP(C16,'Llistat de jugadors'!$AQ$3:$AR$322,2,0)</f>
        <v>Vila de Tordera</v>
      </c>
      <c r="E16" s="65">
        <f>IF(C16="","",VLOOKUP(C16,'Llistat de jugadors'!$G$3:$AI$322,29,0))</f>
        <v>69</v>
      </c>
      <c r="F16" s="63">
        <f>IF(C16="","",VLOOKUP(C16,'Llistat de jugadors'!$G$3:$AL$322,32,0))</f>
        <v>11</v>
      </c>
      <c r="G16" s="63">
        <f>IF(C16="","",VLOOKUP(C16,'Llistat de jugadors'!$G$3:$AH$322,28,0))</f>
        <v>138</v>
      </c>
      <c r="H16" s="63">
        <f>IF(C16="","",VLOOKUP(C16,'Llistat de jugadors'!$G$3:$AB$322,22,0))</f>
        <v>2</v>
      </c>
      <c r="I16" t="str">
        <f>IF(VLOOKUP(B16,'Llistat de jugadors'!$AT$3:$AU$322,2,0)="","",VLOOKUP(B16,'Llistat de jugadors'!$AT$3:$AU$322,2,0))</f>
        <v>Susana Casado</v>
      </c>
      <c r="J16" t="b">
        <f t="shared" si="0"/>
        <v>0</v>
      </c>
    </row>
    <row r="17" spans="2:10">
      <c r="B17" s="63">
        <v>14</v>
      </c>
      <c r="C17" s="63" t="str">
        <f>IF(J17=TRUE,"",VLOOKUP(B17,'Llistat de jugadors'!$AT$3:$AU$322,2,0))</f>
        <v>Julian Garcia</v>
      </c>
      <c r="D17" s="63" t="str">
        <f>VLOOKUP(C17,'Llistat de jugadors'!$AQ$3:$AR$322,2,0)</f>
        <v>Bitlla Atòmica</v>
      </c>
      <c r="E17" s="65">
        <f>IF(C17="","",VLOOKUP(C17,'Llistat de jugadors'!$G$3:$AI$322,29,0))</f>
        <v>69</v>
      </c>
      <c r="F17" s="63">
        <f>IF(C17="","",VLOOKUP(C17,'Llistat de jugadors'!$G$3:$AL$322,32,0))</f>
        <v>10</v>
      </c>
      <c r="G17" s="63">
        <f>IF(C17="","",VLOOKUP(C17,'Llistat de jugadors'!$G$3:$AH$322,28,0))</f>
        <v>138</v>
      </c>
      <c r="H17" s="63">
        <f>IF(C17="","",VLOOKUP(C17,'Llistat de jugadors'!$G$3:$AB$322,22,0))</f>
        <v>2</v>
      </c>
      <c r="I17" t="str">
        <f>IF(VLOOKUP(B17,'Llistat de jugadors'!$AT$3:$AU$322,2,0)="","",VLOOKUP(B17,'Llistat de jugadors'!$AT$3:$AU$322,2,0))</f>
        <v>Julian Garcia</v>
      </c>
      <c r="J17" t="b">
        <f t="shared" si="0"/>
        <v>0</v>
      </c>
    </row>
    <row r="18" spans="2:10">
      <c r="B18" s="63">
        <v>15</v>
      </c>
      <c r="C18" s="63" t="str">
        <f>IF(J18=TRUE,"",VLOOKUP(B18,'Llistat de jugadors'!$AT$3:$AU$322,2,0))</f>
        <v>Arnau Barrera</v>
      </c>
      <c r="D18" s="63" t="str">
        <f>VLOOKUP(C18,'Llistat de jugadors'!$AQ$3:$AR$322,2,0)</f>
        <v>Minibitllerus</v>
      </c>
      <c r="E18" s="65">
        <f>IF(C18="","",VLOOKUP(C18,'Llistat de jugadors'!$G$3:$AI$322,29,0))</f>
        <v>68</v>
      </c>
      <c r="F18" s="63">
        <f>IF(C18="","",VLOOKUP(C18,'Llistat de jugadors'!$G$3:$AL$322,32,0))</f>
        <v>10</v>
      </c>
      <c r="G18" s="63">
        <f>IF(C18="","",VLOOKUP(C18,'Llistat de jugadors'!$G$3:$AH$322,28,0))</f>
        <v>136</v>
      </c>
      <c r="H18" s="63">
        <f>IF(C18="","",VLOOKUP(C18,'Llistat de jugadors'!$G$3:$AB$322,22,0))</f>
        <v>2</v>
      </c>
      <c r="I18" t="str">
        <f>IF(VLOOKUP(B18,'Llistat de jugadors'!$AT$3:$AU$322,2,0)="","",VLOOKUP(B18,'Llistat de jugadors'!$AT$3:$AU$322,2,0))</f>
        <v>Arnau Barrera</v>
      </c>
      <c r="J18" t="b">
        <f t="shared" si="0"/>
        <v>0</v>
      </c>
    </row>
    <row r="19" spans="2:10">
      <c r="B19" s="63">
        <v>16</v>
      </c>
      <c r="C19" s="63" t="str">
        <f>IF(J19=TRUE,"",VLOOKUP(B19,'Llistat de jugadors'!$AT$3:$AU$322,2,0))</f>
        <v>Anna Pruna</v>
      </c>
      <c r="D19" s="63" t="str">
        <f>VLOOKUP(C19,'Llistat de jugadors'!$AQ$3:$AR$322,2,0)</f>
        <v>La Penya del Bistec</v>
      </c>
      <c r="E19" s="65">
        <f>IF(C19="","",VLOOKUP(C19,'Llistat de jugadors'!$G$3:$AI$322,29,0))</f>
        <v>68</v>
      </c>
      <c r="F19" s="63">
        <f>IF(C19="","",VLOOKUP(C19,'Llistat de jugadors'!$G$3:$AL$322,32,0))</f>
        <v>10</v>
      </c>
      <c r="G19" s="63">
        <f>IF(C19="","",VLOOKUP(C19,'Llistat de jugadors'!$G$3:$AH$322,28,0))</f>
        <v>136</v>
      </c>
      <c r="H19" s="63">
        <f>IF(C19="","",VLOOKUP(C19,'Llistat de jugadors'!$G$3:$AB$322,22,0))</f>
        <v>2</v>
      </c>
      <c r="I19" t="str">
        <f>IF(VLOOKUP(B19,'Llistat de jugadors'!$AT$3:$AU$322,2,0)="","",VLOOKUP(B19,'Llistat de jugadors'!$AT$3:$AU$322,2,0))</f>
        <v>Anna Pruna</v>
      </c>
      <c r="J19" t="b">
        <f t="shared" si="0"/>
        <v>0</v>
      </c>
    </row>
    <row r="20" spans="2:10">
      <c r="B20" s="63">
        <v>17</v>
      </c>
      <c r="C20" s="63" t="str">
        <f>IF(J20=TRUE,"",VLOOKUP(B20,'Llistat de jugadors'!$AT$3:$AU$322,2,0))</f>
        <v>David Roura</v>
      </c>
      <c r="D20" s="63" t="str">
        <f>VLOOKUP(C20,'Llistat de jugadors'!$AQ$3:$AR$322,2,0)</f>
        <v>5 + 1@</v>
      </c>
      <c r="E20" s="65">
        <f>IF(C20="","",VLOOKUP(C20,'Llistat de jugadors'!$G$3:$AI$322,29,0))</f>
        <v>67.5</v>
      </c>
      <c r="F20" s="63">
        <f>IF(C20="","",VLOOKUP(C20,'Llistat de jugadors'!$G$3:$AL$322,32,0))</f>
        <v>10</v>
      </c>
      <c r="G20" s="63">
        <f>IF(C20="","",VLOOKUP(C20,'Llistat de jugadors'!$G$3:$AH$322,28,0))</f>
        <v>135</v>
      </c>
      <c r="H20" s="63">
        <f>IF(C20="","",VLOOKUP(C20,'Llistat de jugadors'!$G$3:$AB$322,22,0))</f>
        <v>2</v>
      </c>
      <c r="I20" t="str">
        <f>IF(VLOOKUP(B20,'Llistat de jugadors'!$AT$3:$AU$322,2,0)="","",VLOOKUP(B20,'Llistat de jugadors'!$AT$3:$AU$322,2,0))</f>
        <v>David Roura</v>
      </c>
      <c r="J20" t="b">
        <f t="shared" si="0"/>
        <v>0</v>
      </c>
    </row>
    <row r="21" spans="2:10">
      <c r="B21" s="63">
        <v>18</v>
      </c>
      <c r="C21" s="63" t="str">
        <f>IF(J21=TRUE,"",VLOOKUP(B21,'Llistat de jugadors'!$AT$3:$AU$322,2,0))</f>
        <v>Jordi Serra</v>
      </c>
      <c r="D21" s="63" t="str">
        <f>VLOOKUP(C21,'Llistat de jugadors'!$AQ$3:$AR$322,2,0)</f>
        <v>Bitllaires de Fogars "A"</v>
      </c>
      <c r="E21" s="65">
        <f>IF(C21="","",VLOOKUP(C21,'Llistat de jugadors'!$G$3:$AI$322,29,0))</f>
        <v>67</v>
      </c>
      <c r="F21" s="63">
        <f>IF(C21="","",VLOOKUP(C21,'Llistat de jugadors'!$G$3:$AL$322,32,0))</f>
        <v>5</v>
      </c>
      <c r="G21" s="63">
        <f>IF(C21="","",VLOOKUP(C21,'Llistat de jugadors'!$G$3:$AH$322,28,0))</f>
        <v>67</v>
      </c>
      <c r="H21" s="63">
        <f>IF(C21="","",VLOOKUP(C21,'Llistat de jugadors'!$G$3:$AB$322,22,0))</f>
        <v>1</v>
      </c>
      <c r="I21" t="str">
        <f>IF(VLOOKUP(B21,'Llistat de jugadors'!$AT$3:$AU$322,2,0)="","",VLOOKUP(B21,'Llistat de jugadors'!$AT$3:$AU$322,2,0))</f>
        <v>Jordi Serra</v>
      </c>
      <c r="J21" t="b">
        <f t="shared" si="0"/>
        <v>0</v>
      </c>
    </row>
    <row r="22" spans="2:10">
      <c r="B22" s="63">
        <v>19</v>
      </c>
      <c r="C22" s="63" t="str">
        <f>IF(J22=TRUE,"",VLOOKUP(B22,'Llistat de jugadors'!$AT$3:$AU$322,2,0))</f>
        <v>Abel Caballé</v>
      </c>
      <c r="D22" s="63" t="str">
        <f>VLOOKUP(C22,'Llistat de jugadors'!$AQ$3:$AR$322,2,0)</f>
        <v>Bitllerus Junior</v>
      </c>
      <c r="E22" s="65">
        <f>IF(C22="","",VLOOKUP(C22,'Llistat de jugadors'!$G$3:$AI$322,29,0))</f>
        <v>67</v>
      </c>
      <c r="F22" s="63">
        <f>IF(C22="","",VLOOKUP(C22,'Llistat de jugadors'!$G$3:$AL$322,32,0))</f>
        <v>9</v>
      </c>
      <c r="G22" s="63">
        <f>IF(C22="","",VLOOKUP(C22,'Llistat de jugadors'!$G$3:$AH$322,28,0))</f>
        <v>134</v>
      </c>
      <c r="H22" s="63">
        <f>IF(C22="","",VLOOKUP(C22,'Llistat de jugadors'!$G$3:$AB$322,22,0))</f>
        <v>2</v>
      </c>
      <c r="I22" t="str">
        <f>IF(VLOOKUP(B22,'Llistat de jugadors'!$AT$3:$AU$322,2,0)="","",VLOOKUP(B22,'Llistat de jugadors'!$AT$3:$AU$322,2,0))</f>
        <v>Abel Caballé</v>
      </c>
      <c r="J22" t="b">
        <f t="shared" si="0"/>
        <v>0</v>
      </c>
    </row>
    <row r="23" spans="2:10">
      <c r="B23" s="63">
        <v>20</v>
      </c>
      <c r="C23" s="63" t="str">
        <f>IF(J23=TRUE,"",VLOOKUP(B23,'Llistat de jugadors'!$AT$3:$AU$322,2,0))</f>
        <v>Biel Poch</v>
      </c>
      <c r="D23" s="63" t="str">
        <f>VLOOKUP(C23,'Llistat de jugadors'!$AQ$3:$AR$322,2,0)</f>
        <v>Peps</v>
      </c>
      <c r="E23" s="65">
        <f>IF(C23="","",VLOOKUP(C23,'Llistat de jugadors'!$G$3:$AI$322,29,0))</f>
        <v>66</v>
      </c>
      <c r="F23" s="63">
        <f>IF(C23="","",VLOOKUP(C23,'Llistat de jugadors'!$G$3:$AL$322,32,0))</f>
        <v>7</v>
      </c>
      <c r="G23" s="63">
        <f>IF(C23="","",VLOOKUP(C23,'Llistat de jugadors'!$G$3:$AH$322,28,0))</f>
        <v>132</v>
      </c>
      <c r="H23" s="63">
        <f>IF(C23="","",VLOOKUP(C23,'Llistat de jugadors'!$G$3:$AB$322,22,0))</f>
        <v>2</v>
      </c>
      <c r="I23" t="str">
        <f>IF(VLOOKUP(B23,'Llistat de jugadors'!$AT$3:$AU$322,2,0)="","",VLOOKUP(B23,'Llistat de jugadors'!$AT$3:$AU$322,2,0))</f>
        <v>Biel Poch</v>
      </c>
      <c r="J23" t="b">
        <f t="shared" si="0"/>
        <v>0</v>
      </c>
    </row>
    <row r="24" spans="2:10">
      <c r="B24" s="63">
        <v>21</v>
      </c>
      <c r="C24" s="63" t="str">
        <f>IF(J24=TRUE,"",VLOOKUP(B24,'Llistat de jugadors'!$AT$3:$AU$322,2,0))</f>
        <v>Miquel Manresa</v>
      </c>
      <c r="D24" s="63" t="str">
        <f>VLOOKUP(C24,'Llistat de jugadors'!$AQ$3:$AR$322,2,0)</f>
        <v>Minibitllerus</v>
      </c>
      <c r="E24" s="65">
        <f>IF(C24="","",VLOOKUP(C24,'Llistat de jugadors'!$G$3:$AI$322,29,0))</f>
        <v>65</v>
      </c>
      <c r="F24" s="63">
        <f>IF(C24="","",VLOOKUP(C24,'Llistat de jugadors'!$G$3:$AL$322,32,0))</f>
        <v>5</v>
      </c>
      <c r="G24" s="63">
        <f>IF(C24="","",VLOOKUP(C24,'Llistat de jugadors'!$G$3:$AH$322,28,0))</f>
        <v>65</v>
      </c>
      <c r="H24" s="63">
        <f>IF(C24="","",VLOOKUP(C24,'Llistat de jugadors'!$G$3:$AB$322,22,0))</f>
        <v>1</v>
      </c>
      <c r="I24" t="str">
        <f>IF(VLOOKUP(B24,'Llistat de jugadors'!$AT$3:$AU$322,2,0)="","",VLOOKUP(B24,'Llistat de jugadors'!$AT$3:$AU$322,2,0))</f>
        <v>Miquel Manresa</v>
      </c>
      <c r="J24" t="b">
        <f t="shared" si="0"/>
        <v>0</v>
      </c>
    </row>
    <row r="25" spans="2:10">
      <c r="B25" s="63">
        <v>22</v>
      </c>
      <c r="C25" s="63" t="str">
        <f>IF(J25=TRUE,"",VLOOKUP(B25,'Llistat de jugadors'!$AT$3:$AU$322,2,0))</f>
        <v>Aleix Caballé</v>
      </c>
      <c r="D25" s="63" t="str">
        <f>VLOOKUP(C25,'Llistat de jugadors'!$AQ$3:$AR$322,2,0)</f>
        <v>Minibitllerus</v>
      </c>
      <c r="E25" s="65">
        <f>IF(C25="","",VLOOKUP(C25,'Llistat de jugadors'!$G$3:$AI$322,29,0))</f>
        <v>65</v>
      </c>
      <c r="F25" s="63">
        <f>IF(C25="","",VLOOKUP(C25,'Llistat de jugadors'!$G$3:$AL$322,32,0))</f>
        <v>4</v>
      </c>
      <c r="G25" s="63">
        <f>IF(C25="","",VLOOKUP(C25,'Llistat de jugadors'!$G$3:$AH$322,28,0))</f>
        <v>65</v>
      </c>
      <c r="H25" s="63">
        <f>IF(C25="","",VLOOKUP(C25,'Llistat de jugadors'!$G$3:$AB$322,22,0))</f>
        <v>1</v>
      </c>
      <c r="I25" t="str">
        <f>IF(VLOOKUP(B25,'Llistat de jugadors'!$AT$3:$AU$322,2,0)="","",VLOOKUP(B25,'Llistat de jugadors'!$AT$3:$AU$322,2,0))</f>
        <v>Aleix Caballé</v>
      </c>
      <c r="J25" t="b">
        <f t="shared" si="0"/>
        <v>0</v>
      </c>
    </row>
    <row r="26" spans="2:10">
      <c r="B26" s="63">
        <v>23</v>
      </c>
      <c r="C26" s="63" t="str">
        <f>IF(J26=TRUE,"",VLOOKUP(B26,'Llistat de jugadors'!$AT$3:$AU$322,2,0))</f>
        <v>Iulian Bultoc</v>
      </c>
      <c r="D26" s="63" t="str">
        <f>VLOOKUP(C26,'Llistat de jugadors'!$AQ$3:$AR$322,2,0)</f>
        <v>Bitlla Atòmica</v>
      </c>
      <c r="E26" s="65">
        <f>IF(C26="","",VLOOKUP(C26,'Llistat de jugadors'!$G$3:$AI$322,29,0))</f>
        <v>65</v>
      </c>
      <c r="F26" s="63">
        <f>IF(C26="","",VLOOKUP(C26,'Llistat de jugadors'!$G$3:$AL$322,32,0))</f>
        <v>7</v>
      </c>
      <c r="G26" s="63">
        <f>IF(C26="","",VLOOKUP(C26,'Llistat de jugadors'!$G$3:$AH$322,28,0))</f>
        <v>130</v>
      </c>
      <c r="H26" s="63">
        <f>IF(C26="","",VLOOKUP(C26,'Llistat de jugadors'!$G$3:$AB$322,22,0))</f>
        <v>2</v>
      </c>
      <c r="I26" t="str">
        <f>IF(VLOOKUP(B26,'Llistat de jugadors'!$AT$3:$AU$322,2,0)="","",VLOOKUP(B26,'Llistat de jugadors'!$AT$3:$AU$322,2,0))</f>
        <v>Iulian Bultoc</v>
      </c>
      <c r="J26" t="b">
        <f t="shared" si="0"/>
        <v>0</v>
      </c>
    </row>
    <row r="27" spans="2:10">
      <c r="B27" s="63">
        <v>24</v>
      </c>
      <c r="C27" s="63" t="str">
        <f>IF(J27=TRUE,"",VLOOKUP(B27,'Llistat de jugadors'!$AT$3:$AU$322,2,0))</f>
        <v>Marià Perez</v>
      </c>
      <c r="D27" s="63" t="str">
        <f>VLOOKUP(C27,'Llistat de jugadors'!$AQ$3:$AR$322,2,0)</f>
        <v>La Penya del Bistec</v>
      </c>
      <c r="E27" s="65">
        <f>IF(C27="","",VLOOKUP(C27,'Llistat de jugadors'!$G$3:$AI$322,29,0))</f>
        <v>63</v>
      </c>
      <c r="F27" s="63">
        <f>IF(C27="","",VLOOKUP(C27,'Llistat de jugadors'!$G$3:$AL$322,32,0))</f>
        <v>5</v>
      </c>
      <c r="G27" s="63">
        <f>IF(C27="","",VLOOKUP(C27,'Llistat de jugadors'!$G$3:$AH$322,28,0))</f>
        <v>63</v>
      </c>
      <c r="H27" s="63">
        <f>IF(C27="","",VLOOKUP(C27,'Llistat de jugadors'!$G$3:$AB$322,22,0))</f>
        <v>1</v>
      </c>
      <c r="I27" t="str">
        <f>IF(VLOOKUP(B27,'Llistat de jugadors'!$AT$3:$AU$322,2,0)="","",VLOOKUP(B27,'Llistat de jugadors'!$AT$3:$AU$322,2,0))</f>
        <v>Marià Perez</v>
      </c>
      <c r="J27" t="b">
        <f t="shared" si="0"/>
        <v>0</v>
      </c>
    </row>
    <row r="28" spans="2:10">
      <c r="B28" s="63">
        <v>25</v>
      </c>
      <c r="C28" s="63" t="str">
        <f>IF(J28=TRUE,"",VLOOKUP(B28,'Llistat de jugadors'!$AT$3:$AU$322,2,0))</f>
        <v>Pere Cot</v>
      </c>
      <c r="D28" s="63" t="str">
        <f>VLOOKUP(C28,'Llistat de jugadors'!$AQ$3:$AR$322,2,0)</f>
        <v>Bitllaires de Fogars "B"</v>
      </c>
      <c r="E28" s="65">
        <f>IF(C28="","",VLOOKUP(C28,'Llistat de jugadors'!$G$3:$AI$322,29,0))</f>
        <v>63</v>
      </c>
      <c r="F28" s="63">
        <f>IF(C28="","",VLOOKUP(C28,'Llistat de jugadors'!$G$3:$AL$322,32,0))</f>
        <v>9</v>
      </c>
      <c r="G28" s="63">
        <f>IF(C28="","",VLOOKUP(C28,'Llistat de jugadors'!$G$3:$AH$322,28,0))</f>
        <v>126</v>
      </c>
      <c r="H28" s="63">
        <f>IF(C28="","",VLOOKUP(C28,'Llistat de jugadors'!$G$3:$AB$322,22,0))</f>
        <v>2</v>
      </c>
      <c r="I28" t="str">
        <f>IF(VLOOKUP(B28,'Llistat de jugadors'!$AT$3:$AU$322,2,0)="","",VLOOKUP(B28,'Llistat de jugadors'!$AT$3:$AU$322,2,0))</f>
        <v>Pere Cot</v>
      </c>
      <c r="J28" t="b">
        <f t="shared" si="0"/>
        <v>0</v>
      </c>
    </row>
    <row r="29" spans="2:10" ht="18">
      <c r="B29" s="209" t="s">
        <v>355</v>
      </c>
      <c r="C29" s="209"/>
      <c r="D29" s="209"/>
      <c r="E29" s="209"/>
      <c r="F29" s="209"/>
      <c r="G29" s="209"/>
      <c r="H29" s="209"/>
    </row>
    <row r="30" spans="2:10">
      <c r="B30" s="66" t="s">
        <v>342</v>
      </c>
      <c r="C30" s="66" t="s">
        <v>353</v>
      </c>
      <c r="D30" s="66" t="s">
        <v>343</v>
      </c>
      <c r="E30" s="67" t="s">
        <v>327</v>
      </c>
      <c r="F30" s="66" t="s">
        <v>349</v>
      </c>
      <c r="G30" s="66" t="s">
        <v>354</v>
      </c>
      <c r="H30" s="66" t="s">
        <v>316</v>
      </c>
    </row>
    <row r="31" spans="2:10">
      <c r="B31" s="63">
        <v>26</v>
      </c>
      <c r="C31" s="63" t="str">
        <f>IF(J31=TRUE,"",VLOOKUP(B31,'Llistat de jugadors'!$AT$3:$AU$322,2,0))</f>
        <v>Laura Alonso</v>
      </c>
      <c r="D31" s="63" t="str">
        <f>VLOOKUP(C31,'Llistat de jugadors'!$AQ$3:$AR$322,2,0)</f>
        <v>Vila de Tordera</v>
      </c>
      <c r="E31" s="65">
        <f>IF(C31="","",VLOOKUP(C31,'Llistat de jugadors'!$G$3:$AI$322,29,0))</f>
        <v>62.5</v>
      </c>
      <c r="F31" s="63">
        <f>IF(C31="","",VLOOKUP(C31,'Llistat de jugadors'!$G$3:$AL$322,32,0))</f>
        <v>9</v>
      </c>
      <c r="G31" s="63">
        <f>IF(C31="","",VLOOKUP(C31,'Llistat de jugadors'!$G$3:$AH$322,28,0))</f>
        <v>125</v>
      </c>
      <c r="H31" s="63">
        <f>IF(C31="","",VLOOKUP(C31,'Llistat de jugadors'!$G$3:$AB$322,22,0))</f>
        <v>2</v>
      </c>
      <c r="I31" t="str">
        <f>IF(VLOOKUP(B31,'Llistat de jugadors'!$AT$3:$AU$322,2,0)="","",VLOOKUP(B31,'Llistat de jugadors'!$AT$3:$AU$322,2,0))</f>
        <v>Laura Alonso</v>
      </c>
      <c r="J31" t="b">
        <f t="shared" si="0"/>
        <v>0</v>
      </c>
    </row>
    <row r="32" spans="2:10">
      <c r="B32" s="63">
        <v>27</v>
      </c>
      <c r="C32" s="63" t="str">
        <f>IF(J32=TRUE,"",VLOOKUP(B32,'Llistat de jugadors'!$AT$3:$AU$322,2,0))</f>
        <v>Alex Solano</v>
      </c>
      <c r="D32" s="63" t="str">
        <f>VLOOKUP(C32,'Llistat de jugadors'!$AQ$3:$AR$322,2,0)</f>
        <v>Bitllaires de Fogars "A"</v>
      </c>
      <c r="E32" s="65">
        <f>IF(C32="","",VLOOKUP(C32,'Llistat de jugadors'!$G$3:$AI$322,29,0))</f>
        <v>62.5</v>
      </c>
      <c r="F32" s="63">
        <f>IF(C32="","",VLOOKUP(C32,'Llistat de jugadors'!$G$3:$AL$322,32,0))</f>
        <v>8</v>
      </c>
      <c r="G32" s="63">
        <f>IF(C32="","",VLOOKUP(C32,'Llistat de jugadors'!$G$3:$AH$322,28,0))</f>
        <v>125</v>
      </c>
      <c r="H32" s="63">
        <f>IF(C32="","",VLOOKUP(C32,'Llistat de jugadors'!$G$3:$AB$322,22,0))</f>
        <v>2</v>
      </c>
      <c r="I32" t="str">
        <f>IF(VLOOKUP(B32,'Llistat de jugadors'!$AT$3:$AU$322,2,0)="","",VLOOKUP(B32,'Llistat de jugadors'!$AT$3:$AU$322,2,0))</f>
        <v>Alex Solano</v>
      </c>
      <c r="J32" t="b">
        <f t="shared" si="0"/>
        <v>0</v>
      </c>
    </row>
    <row r="33" spans="2:10">
      <c r="B33" s="63">
        <v>28</v>
      </c>
      <c r="C33" s="63" t="str">
        <f>IF(J33=TRUE,"",VLOOKUP(B33,'Llistat de jugadors'!$AT$3:$AU$322,2,0))</f>
        <v>Alejandro Soria</v>
      </c>
      <c r="D33" s="63" t="str">
        <f>VLOOKUP(C33,'Llistat de jugadors'!$AQ$3:$AR$322,2,0)</f>
        <v>Bitllaires de Fogars "A"</v>
      </c>
      <c r="E33" s="65">
        <f>IF(C33="","",VLOOKUP(C33,'Llistat de jugadors'!$G$3:$AI$322,29,0))</f>
        <v>62.5</v>
      </c>
      <c r="F33" s="63">
        <f>IF(C33="","",VLOOKUP(C33,'Llistat de jugadors'!$G$3:$AL$322,32,0))</f>
        <v>8</v>
      </c>
      <c r="G33" s="63">
        <f>IF(C33="","",VLOOKUP(C33,'Llistat de jugadors'!$G$3:$AH$322,28,0))</f>
        <v>125</v>
      </c>
      <c r="H33" s="63">
        <f>IF(C33="","",VLOOKUP(C33,'Llistat de jugadors'!$G$3:$AB$322,22,0))</f>
        <v>2</v>
      </c>
      <c r="I33" t="str">
        <f>IF(VLOOKUP(B33,'Llistat de jugadors'!$AT$3:$AU$322,2,0)="","",VLOOKUP(B33,'Llistat de jugadors'!$AT$3:$AU$322,2,0))</f>
        <v>Alejandro Soria</v>
      </c>
      <c r="J33" t="b">
        <f t="shared" si="0"/>
        <v>0</v>
      </c>
    </row>
    <row r="34" spans="2:10">
      <c r="B34" s="63">
        <v>29</v>
      </c>
      <c r="C34" s="63" t="str">
        <f>IF(J34=TRUE,"",VLOOKUP(B34,'Llistat de jugadors'!$AT$3:$AU$322,2,0))</f>
        <v>Martí Barrera</v>
      </c>
      <c r="D34" s="63" t="str">
        <f>VLOOKUP(C34,'Llistat de jugadors'!$AQ$3:$AR$322,2,0)</f>
        <v>Bitllerus Junior</v>
      </c>
      <c r="E34" s="65">
        <f>IF(C34="","",VLOOKUP(C34,'Llistat de jugadors'!$G$3:$AI$322,29,0))</f>
        <v>60</v>
      </c>
      <c r="F34" s="63">
        <f>IF(C34="","",VLOOKUP(C34,'Llistat de jugadors'!$G$3:$AL$322,32,0))</f>
        <v>7</v>
      </c>
      <c r="G34" s="63">
        <f>IF(C34="","",VLOOKUP(C34,'Llistat de jugadors'!$G$3:$AH$322,28,0))</f>
        <v>120</v>
      </c>
      <c r="H34" s="63">
        <f>IF(C34="","",VLOOKUP(C34,'Llistat de jugadors'!$G$3:$AB$322,22,0))</f>
        <v>2</v>
      </c>
      <c r="I34" t="str">
        <f>IF(VLOOKUP(B34,'Llistat de jugadors'!$AT$3:$AU$322,2,0)="","",VLOOKUP(B34,'Llistat de jugadors'!$AT$3:$AU$322,2,0))</f>
        <v>Martí Barrera</v>
      </c>
      <c r="J34" t="b">
        <f t="shared" si="0"/>
        <v>0</v>
      </c>
    </row>
    <row r="35" spans="2:10">
      <c r="B35" s="63">
        <v>30</v>
      </c>
      <c r="C35" s="63" t="str">
        <f>IF(J35=TRUE,"",VLOOKUP(B35,'Llistat de jugadors'!$AT$3:$AU$322,2,0))</f>
        <v>Salvador Escudero</v>
      </c>
      <c r="D35" s="63" t="str">
        <f>VLOOKUP(C35,'Llistat de jugadors'!$AQ$3:$AR$322,2,0)</f>
        <v>Bitlla Atòmica</v>
      </c>
      <c r="E35" s="65">
        <f>IF(C35="","",VLOOKUP(C35,'Llistat de jugadors'!$G$3:$AI$322,29,0))</f>
        <v>58.5</v>
      </c>
      <c r="F35" s="63">
        <f>IF(C35="","",VLOOKUP(C35,'Llistat de jugadors'!$G$3:$AL$322,32,0))</f>
        <v>7</v>
      </c>
      <c r="G35" s="63">
        <f>IF(C35="","",VLOOKUP(C35,'Llistat de jugadors'!$G$3:$AH$322,28,0))</f>
        <v>117</v>
      </c>
      <c r="H35" s="63">
        <f>IF(C35="","",VLOOKUP(C35,'Llistat de jugadors'!$G$3:$AB$322,22,0))</f>
        <v>2</v>
      </c>
      <c r="I35" t="str">
        <f>IF(VLOOKUP(B35,'Llistat de jugadors'!$AT$3:$AU$322,2,0)="","",VLOOKUP(B35,'Llistat de jugadors'!$AT$3:$AU$322,2,0))</f>
        <v>Salvador Escudero</v>
      </c>
      <c r="J35" t="b">
        <f t="shared" si="0"/>
        <v>0</v>
      </c>
    </row>
    <row r="36" spans="2:10">
      <c r="B36" s="63">
        <v>31</v>
      </c>
      <c r="C36" s="63" t="str">
        <f>IF(J36=TRUE,"",VLOOKUP(B36,'Llistat de jugadors'!$AT$3:$AU$322,2,0))</f>
        <v>Cristian Luna</v>
      </c>
      <c r="D36" s="63" t="str">
        <f>VLOOKUP(C36,'Llistat de jugadors'!$AQ$3:$AR$322,2,0)</f>
        <v>Bitllaires de Fogars "A"</v>
      </c>
      <c r="E36" s="65">
        <f>IF(C36="","",VLOOKUP(C36,'Llistat de jugadors'!$G$3:$AI$322,29,0))</f>
        <v>56</v>
      </c>
      <c r="F36" s="63">
        <f>IF(C36="","",VLOOKUP(C36,'Llistat de jugadors'!$G$3:$AL$322,32,0))</f>
        <v>5</v>
      </c>
      <c r="G36" s="63">
        <f>IF(C36="","",VLOOKUP(C36,'Llistat de jugadors'!$G$3:$AH$322,28,0))</f>
        <v>112</v>
      </c>
      <c r="H36" s="63">
        <f>IF(C36="","",VLOOKUP(C36,'Llistat de jugadors'!$G$3:$AB$322,22,0))</f>
        <v>2</v>
      </c>
      <c r="I36" t="str">
        <f>IF(VLOOKUP(B36,'Llistat de jugadors'!$AT$3:$AU$322,2,0)="","",VLOOKUP(B36,'Llistat de jugadors'!$AT$3:$AU$322,2,0))</f>
        <v>Cristian Luna</v>
      </c>
      <c r="J36" t="b">
        <f t="shared" si="0"/>
        <v>0</v>
      </c>
    </row>
    <row r="37" spans="2:10">
      <c r="B37" s="63">
        <v>32</v>
      </c>
      <c r="C37" s="63" t="str">
        <f>IF(J37=TRUE,"",VLOOKUP(B37,'Llistat de jugadors'!$AT$3:$AU$322,2,0))</f>
        <v>Mercè Correa</v>
      </c>
      <c r="D37" s="63" t="str">
        <f>VLOOKUP(C37,'Llistat de jugadors'!$AQ$3:$AR$322,2,0)</f>
        <v>Bitllaires de Fogars "B"</v>
      </c>
      <c r="E37" s="65">
        <f>IF(C37="","",VLOOKUP(C37,'Llistat de jugadors'!$G$3:$AI$322,29,0))</f>
        <v>55.5</v>
      </c>
      <c r="F37" s="63">
        <f>IF(C37="","",VLOOKUP(C37,'Llistat de jugadors'!$G$3:$AL$322,32,0))</f>
        <v>7</v>
      </c>
      <c r="G37" s="63">
        <f>IF(C37="","",VLOOKUP(C37,'Llistat de jugadors'!$G$3:$AH$322,28,0))</f>
        <v>111</v>
      </c>
      <c r="H37" s="63">
        <f>IF(C37="","",VLOOKUP(C37,'Llistat de jugadors'!$G$3:$AB$322,22,0))</f>
        <v>2</v>
      </c>
      <c r="I37" t="str">
        <f>IF(VLOOKUP(B37,'Llistat de jugadors'!$AT$3:$AU$322,2,0)="","",VLOOKUP(B37,'Llistat de jugadors'!$AT$3:$AU$322,2,0))</f>
        <v>Mercè Correa</v>
      </c>
      <c r="J37" t="b">
        <f t="shared" si="0"/>
        <v>0</v>
      </c>
    </row>
    <row r="38" spans="2:10">
      <c r="B38" s="63">
        <v>33</v>
      </c>
      <c r="C38" s="63" t="str">
        <f>IF(J38=TRUE,"",VLOOKUP(B38,'Llistat de jugadors'!$AT$3:$AU$322,2,0))</f>
        <v>Lluis Barrera</v>
      </c>
      <c r="D38" s="63" t="str">
        <f>VLOOKUP(C38,'Llistat de jugadors'!$AQ$3:$AR$322,2,0)</f>
        <v>Caçabitlles</v>
      </c>
      <c r="E38" s="65">
        <f>IF(C38="","",VLOOKUP(C38,'Llistat de jugadors'!$G$3:$AI$322,29,0))</f>
        <v>55.5</v>
      </c>
      <c r="F38" s="63">
        <f>IF(C38="","",VLOOKUP(C38,'Llistat de jugadors'!$G$3:$AL$322,32,0))</f>
        <v>5</v>
      </c>
      <c r="G38" s="63">
        <f>IF(C38="","",VLOOKUP(C38,'Llistat de jugadors'!$G$3:$AH$322,28,0))</f>
        <v>111</v>
      </c>
      <c r="H38" s="63">
        <f>IF(C38="","",VLOOKUP(C38,'Llistat de jugadors'!$G$3:$AB$322,22,0))</f>
        <v>2</v>
      </c>
      <c r="I38" t="str">
        <f>IF(VLOOKUP(B38,'Llistat de jugadors'!$AT$3:$AU$322,2,0)="","",VLOOKUP(B38,'Llistat de jugadors'!$AT$3:$AU$322,2,0))</f>
        <v>Lluis Barrera</v>
      </c>
      <c r="J38" t="b">
        <f t="shared" si="0"/>
        <v>0</v>
      </c>
    </row>
    <row r="39" spans="2:10">
      <c r="B39" s="63">
        <v>34</v>
      </c>
      <c r="C39" s="63" t="str">
        <f>IF(J39=TRUE,"",VLOOKUP(B39,'Llistat de jugadors'!$AT$3:$AU$322,2,0))</f>
        <v>Amadeu Ciurana</v>
      </c>
      <c r="D39" s="106" t="str">
        <f>VLOOKUP(C39,'Llistat de jugadors'!$AQ$3:$AR$322,2,0)</f>
        <v>Bitllerus Junior</v>
      </c>
      <c r="E39" s="65">
        <f>IF(C39="","",VLOOKUP(C39,'Llistat de jugadors'!$G$3:$AI$322,29,0))</f>
        <v>55</v>
      </c>
      <c r="F39" s="63">
        <f>IF(C39="","",VLOOKUP(C39,'Llistat de jugadors'!$G$3:$AL$322,32,0))</f>
        <v>4</v>
      </c>
      <c r="G39" s="63">
        <f>IF(C39="","",VLOOKUP(C39,'Llistat de jugadors'!$G$3:$AH$322,28,0))</f>
        <v>55</v>
      </c>
      <c r="H39" s="63">
        <f>IF(C39="","",VLOOKUP(C39,'Llistat de jugadors'!$G$3:$AB$322,22,0))</f>
        <v>1</v>
      </c>
      <c r="I39" t="str">
        <f>IF(VLOOKUP(B39,'Llistat de jugadors'!$AT$3:$AU$322,2,0)="","",VLOOKUP(B39,'Llistat de jugadors'!$AT$3:$AU$322,2,0))</f>
        <v>Amadeu Ciurana</v>
      </c>
      <c r="J39" t="b">
        <f t="shared" si="0"/>
        <v>0</v>
      </c>
    </row>
    <row r="40" spans="2:10">
      <c r="B40" s="63">
        <v>35</v>
      </c>
      <c r="C40" s="63" t="str">
        <f>IF(J40=TRUE,"",VLOOKUP(B40,'Llistat de jugadors'!$AT$3:$AU$322,2,0))</f>
        <v>Natalia Ros</v>
      </c>
      <c r="D40" s="63" t="str">
        <f>VLOOKUP(C40,'Llistat de jugadors'!$AQ$3:$AR$322,2,0)</f>
        <v>Bitllaires de Fogars "B"</v>
      </c>
      <c r="E40" s="65">
        <f>IF(C40="","",VLOOKUP(C40,'Llistat de jugadors'!$G$3:$AI$322,29,0))</f>
        <v>55</v>
      </c>
      <c r="F40" s="63">
        <f>IF(C40="","",VLOOKUP(C40,'Llistat de jugadors'!$G$3:$AL$322,32,0))</f>
        <v>4</v>
      </c>
      <c r="G40" s="63">
        <f>IF(C40="","",VLOOKUP(C40,'Llistat de jugadors'!$G$3:$AH$322,28,0))</f>
        <v>55</v>
      </c>
      <c r="H40" s="63">
        <f>IF(C40="","",VLOOKUP(C40,'Llistat de jugadors'!$G$3:$AB$322,22,0))</f>
        <v>1</v>
      </c>
      <c r="I40" t="str">
        <f>IF(VLOOKUP(B40,'Llistat de jugadors'!$AT$3:$AU$322,2,0)="","",VLOOKUP(B40,'Llistat de jugadors'!$AT$3:$AU$322,2,0))</f>
        <v>Natalia Ros</v>
      </c>
      <c r="J40" t="b">
        <f t="shared" si="0"/>
        <v>0</v>
      </c>
    </row>
    <row r="41" spans="2:10">
      <c r="B41" s="63">
        <v>36</v>
      </c>
      <c r="C41" s="63" t="str">
        <f>IF(J41=TRUE,"",VLOOKUP(B41,'Llistat de jugadors'!$AT$3:$AU$322,2,0))</f>
        <v>Héctor Mateo</v>
      </c>
      <c r="D41" s="63" t="str">
        <f>VLOOKUP(C41,'Llistat de jugadors'!$AQ$3:$AR$322,2,0)</f>
        <v>Minibitllerus</v>
      </c>
      <c r="E41" s="65">
        <f>IF(C41="","",VLOOKUP(C41,'Llistat de jugadors'!$G$3:$AI$322,29,0))</f>
        <v>55</v>
      </c>
      <c r="F41" s="63">
        <f>IF(C41="","",VLOOKUP(C41,'Llistat de jugadors'!$G$3:$AL$322,32,0))</f>
        <v>7</v>
      </c>
      <c r="G41" s="63">
        <f>IF(C41="","",VLOOKUP(C41,'Llistat de jugadors'!$G$3:$AH$322,28,0))</f>
        <v>110</v>
      </c>
      <c r="H41" s="63">
        <f>IF(C41="","",VLOOKUP(C41,'Llistat de jugadors'!$G$3:$AB$322,22,0))</f>
        <v>2</v>
      </c>
      <c r="I41" t="str">
        <f>IF(VLOOKUP(B41,'Llistat de jugadors'!$AT$3:$AU$322,2,0)="","",VLOOKUP(B41,'Llistat de jugadors'!$AT$3:$AU$322,2,0))</f>
        <v>Héctor Mateo</v>
      </c>
      <c r="J41" t="b">
        <f t="shared" si="0"/>
        <v>0</v>
      </c>
    </row>
    <row r="42" spans="2:10">
      <c r="B42" s="63">
        <v>37</v>
      </c>
      <c r="C42" s="63" t="str">
        <f>IF(J42=TRUE,"",VLOOKUP(B42,'Llistat de jugadors'!$AT$3:$AU$322,2,0))</f>
        <v>Jan Caupena</v>
      </c>
      <c r="D42" s="63" t="str">
        <f>VLOOKUP(C42,'Llistat de jugadors'!$AQ$3:$AR$322,2,0)</f>
        <v>Bitllerus Junior</v>
      </c>
      <c r="E42" s="65">
        <f>IF(C42="","",VLOOKUP(C42,'Llistat de jugadors'!$G$3:$AI$322,29,0))</f>
        <v>55</v>
      </c>
      <c r="F42" s="63">
        <f>IF(C42="","",VLOOKUP(C42,'Llistat de jugadors'!$G$3:$AL$322,32,0))</f>
        <v>3</v>
      </c>
      <c r="G42" s="63">
        <f>IF(C42="","",VLOOKUP(C42,'Llistat de jugadors'!$G$3:$AH$322,28,0))</f>
        <v>55</v>
      </c>
      <c r="H42" s="63">
        <f>IF(C42="","",VLOOKUP(C42,'Llistat de jugadors'!$G$3:$AB$322,22,0))</f>
        <v>1</v>
      </c>
      <c r="I42" t="str">
        <f>IF(VLOOKUP(B42,'Llistat de jugadors'!$AT$3:$AU$322,2,0)="","",VLOOKUP(B42,'Llistat de jugadors'!$AT$3:$AU$322,2,0))</f>
        <v>Jan Caupena</v>
      </c>
      <c r="J42" t="b">
        <f t="shared" si="0"/>
        <v>0</v>
      </c>
    </row>
    <row r="43" spans="2:10">
      <c r="B43" s="63">
        <v>38</v>
      </c>
      <c r="C43" s="63" t="str">
        <f>IF(J43=TRUE,"",VLOOKUP(B43,'Llistat de jugadors'!$AT$3:$AU$322,2,0))</f>
        <v>Dolors Casals</v>
      </c>
      <c r="D43" s="63" t="str">
        <f>VLOOKUP(C43,'Llistat de jugadors'!$AQ$3:$AR$322,2,0)</f>
        <v>Bitllaires de Fogars "B"</v>
      </c>
      <c r="E43" s="65">
        <f>IF(C43="","",VLOOKUP(C43,'Llistat de jugadors'!$G$3:$AI$322,29,0))</f>
        <v>54.5</v>
      </c>
      <c r="F43" s="63">
        <f>IF(C43="","",VLOOKUP(C43,'Llistat de jugadors'!$G$3:$AL$322,32,0))</f>
        <v>8</v>
      </c>
      <c r="G43" s="63">
        <f>IF(C43="","",VLOOKUP(C43,'Llistat de jugadors'!$G$3:$AH$322,28,0))</f>
        <v>109</v>
      </c>
      <c r="H43" s="63">
        <f>IF(C43="","",VLOOKUP(C43,'Llistat de jugadors'!$G$3:$AB$322,22,0))</f>
        <v>2</v>
      </c>
      <c r="I43" t="str">
        <f>IF(VLOOKUP(B43,'Llistat de jugadors'!$AT$3:$AU$322,2,0)="","",VLOOKUP(B43,'Llistat de jugadors'!$AT$3:$AU$322,2,0))</f>
        <v>Dolors Casals</v>
      </c>
      <c r="J43" t="b">
        <f t="shared" si="0"/>
        <v>0</v>
      </c>
    </row>
    <row r="44" spans="2:10">
      <c r="B44" s="63">
        <v>39</v>
      </c>
      <c r="C44" s="63" t="str">
        <f>IF(J44=TRUE,"",VLOOKUP(B44,'Llistat de jugadors'!$AT$3:$AU$322,2,0))</f>
        <v>Antonio Casado</v>
      </c>
      <c r="D44" s="63" t="str">
        <f>VLOOKUP(C44,'Llistat de jugadors'!$AQ$3:$AR$322,2,0)</f>
        <v>Vila de Tordera</v>
      </c>
      <c r="E44" s="65">
        <f>IF(C44="","",VLOOKUP(C44,'Llistat de jugadors'!$G$3:$AI$322,29,0))</f>
        <v>54.5</v>
      </c>
      <c r="F44" s="63">
        <f>IF(C44="","",VLOOKUP(C44,'Llistat de jugadors'!$G$3:$AL$322,32,0))</f>
        <v>7</v>
      </c>
      <c r="G44" s="63">
        <f>IF(C44="","",VLOOKUP(C44,'Llistat de jugadors'!$G$3:$AH$322,28,0))</f>
        <v>109</v>
      </c>
      <c r="H44" s="63">
        <f>IF(C44="","",VLOOKUP(C44,'Llistat de jugadors'!$G$3:$AB$322,22,0))</f>
        <v>2</v>
      </c>
      <c r="I44" t="str">
        <f>IF(VLOOKUP(B44,'Llistat de jugadors'!$AT$3:$AU$322,2,0)="","",VLOOKUP(B44,'Llistat de jugadors'!$AT$3:$AU$322,2,0))</f>
        <v>Antonio Casado</v>
      </c>
      <c r="J44" t="b">
        <f t="shared" si="0"/>
        <v>0</v>
      </c>
    </row>
    <row r="45" spans="2:10">
      <c r="B45" s="63">
        <v>40</v>
      </c>
      <c r="C45" s="63" t="str">
        <f>IF(J45=TRUE,"",VLOOKUP(B45,'Llistat de jugadors'!$AT$3:$AU$322,2,0))</f>
        <v>Jaume Poch</v>
      </c>
      <c r="D45" s="63" t="str">
        <f>VLOOKUP(C45,'Llistat de jugadors'!$AQ$3:$AR$322,2,0)</f>
        <v>Peps</v>
      </c>
      <c r="E45" s="65">
        <f>IF(C45="","",VLOOKUP(C45,'Llistat de jugadors'!$G$3:$AI$322,29,0))</f>
        <v>53.5</v>
      </c>
      <c r="F45" s="63">
        <f>IF(C45="","",VLOOKUP(C45,'Llistat de jugadors'!$G$3:$AL$322,32,0))</f>
        <v>7</v>
      </c>
      <c r="G45" s="63">
        <f>IF(C45="","",VLOOKUP(C45,'Llistat de jugadors'!$G$3:$AH$322,28,0))</f>
        <v>107</v>
      </c>
      <c r="H45" s="63">
        <f>IF(C45="","",VLOOKUP(C45,'Llistat de jugadors'!$G$3:$AB$322,22,0))</f>
        <v>2</v>
      </c>
      <c r="I45" t="str">
        <f>IF(VLOOKUP(B45,'Llistat de jugadors'!$AT$3:$AU$322,2,0)="","",VLOOKUP(B45,'Llistat de jugadors'!$AT$3:$AU$322,2,0))</f>
        <v>Jaume Poch</v>
      </c>
      <c r="J45" t="b">
        <f t="shared" si="0"/>
        <v>0</v>
      </c>
    </row>
    <row r="46" spans="2:10">
      <c r="B46" s="63">
        <v>41</v>
      </c>
      <c r="C46" s="63" t="str">
        <f>IF(J46=TRUE,"",VLOOKUP(B46,'Llistat de jugadors'!$AT$3:$AU$322,2,0))</f>
        <v>Eduard Salich</v>
      </c>
      <c r="D46" s="63" t="str">
        <f>VLOOKUP(C46,'Llistat de jugadors'!$AQ$3:$AR$322,2,0)</f>
        <v>Bitllaires de Fogars "A"</v>
      </c>
      <c r="E46" s="65">
        <f>IF(C46="","",VLOOKUP(C46,'Llistat de jugadors'!$G$3:$AI$322,29,0))</f>
        <v>53</v>
      </c>
      <c r="F46" s="63">
        <f>IF(C46="","",VLOOKUP(C46,'Llistat de jugadors'!$G$3:$AL$322,32,0))</f>
        <v>3</v>
      </c>
      <c r="G46" s="63">
        <f>IF(C46="","",VLOOKUP(C46,'Llistat de jugadors'!$G$3:$AH$322,28,0))</f>
        <v>53</v>
      </c>
      <c r="H46" s="63">
        <f>IF(C46="","",VLOOKUP(C46,'Llistat de jugadors'!$G$3:$AB$322,22,0))</f>
        <v>1</v>
      </c>
      <c r="I46" t="str">
        <f>IF(VLOOKUP(B46,'Llistat de jugadors'!$AT$3:$AU$322,2,0)="","",VLOOKUP(B46,'Llistat de jugadors'!$AT$3:$AU$322,2,0))</f>
        <v>Eduard Salich</v>
      </c>
      <c r="J46" t="b">
        <f t="shared" si="0"/>
        <v>0</v>
      </c>
    </row>
    <row r="47" spans="2:10">
      <c r="B47" s="63">
        <v>42</v>
      </c>
      <c r="C47" s="63" t="str">
        <f>IF(J47=TRUE,"",VLOOKUP(B47,'Llistat de jugadors'!$AT$3:$AU$322,2,0))</f>
        <v>Alan Mena</v>
      </c>
      <c r="D47" s="63" t="str">
        <f>VLOOKUP(C47,'Llistat de jugadors'!$AQ$3:$AR$322,2,0)</f>
        <v>Bitllerus Junior</v>
      </c>
      <c r="E47" s="65">
        <f>IF(C47="","",VLOOKUP(C47,'Llistat de jugadors'!$G$3:$AI$322,29,0))</f>
        <v>50.5</v>
      </c>
      <c r="F47" s="63">
        <f>IF(C47="","",VLOOKUP(C47,'Llistat de jugadors'!$G$3:$AL$322,32,0))</f>
        <v>5</v>
      </c>
      <c r="G47" s="63">
        <f>IF(C47="","",VLOOKUP(C47,'Llistat de jugadors'!$G$3:$AH$322,28,0))</f>
        <v>101</v>
      </c>
      <c r="H47" s="63">
        <f>IF(C47="","",VLOOKUP(C47,'Llistat de jugadors'!$G$3:$AB$322,22,0))</f>
        <v>2</v>
      </c>
      <c r="I47" t="str">
        <f>IF(VLOOKUP(B47,'Llistat de jugadors'!$AT$3:$AU$322,2,0)="","",VLOOKUP(B47,'Llistat de jugadors'!$AT$3:$AU$322,2,0))</f>
        <v>Alan Mena</v>
      </c>
      <c r="J47" t="b">
        <f t="shared" si="0"/>
        <v>0</v>
      </c>
    </row>
    <row r="48" spans="2:10">
      <c r="B48" s="63">
        <v>43</v>
      </c>
      <c r="C48" s="63" t="str">
        <f>IF(J48=TRUE,"",VLOOKUP(B48,'Llistat de jugadors'!$AT$3:$AU$322,2,0))</f>
        <v>Neus Sureda</v>
      </c>
      <c r="D48" s="63" t="str">
        <f>VLOOKUP(C48,'Llistat de jugadors'!$AQ$3:$AR$322,2,0)</f>
        <v>Bitllaires de Fogars "B"</v>
      </c>
      <c r="E48" s="65">
        <f>IF(C48="","",VLOOKUP(C48,'Llistat de jugadors'!$G$3:$AI$322,29,0))</f>
        <v>50</v>
      </c>
      <c r="F48" s="63">
        <f>IF(C48="","",VLOOKUP(C48,'Llistat de jugadors'!$G$3:$AL$322,32,0))</f>
        <v>2</v>
      </c>
      <c r="G48" s="63">
        <f>IF(C48="","",VLOOKUP(C48,'Llistat de jugadors'!$G$3:$AH$322,28,0))</f>
        <v>50</v>
      </c>
      <c r="H48" s="63">
        <f>IF(C48="","",VLOOKUP(C48,'Llistat de jugadors'!$G$3:$AB$322,22,0))</f>
        <v>1</v>
      </c>
      <c r="I48" t="str">
        <f>IF(VLOOKUP(B48,'Llistat de jugadors'!$AT$3:$AU$322,2,0)="","",VLOOKUP(B48,'Llistat de jugadors'!$AT$3:$AU$322,2,0))</f>
        <v>Neus Sureda</v>
      </c>
      <c r="J48" t="b">
        <f t="shared" si="0"/>
        <v>0</v>
      </c>
    </row>
    <row r="49" spans="2:10">
      <c r="B49" s="63">
        <v>44</v>
      </c>
      <c r="C49" s="63" t="str">
        <f>IF(J49=TRUE,"",VLOOKUP(B49,'Llistat de jugadors'!$AT$3:$AU$322,2,0))</f>
        <v>Xevi Ros</v>
      </c>
      <c r="D49" s="63" t="str">
        <f>VLOOKUP(C49,'Llistat de jugadors'!$AQ$3:$AR$322,2,0)</f>
        <v>Bitllaires de Fogars "B"</v>
      </c>
      <c r="E49" s="65">
        <f>IF(C49="","",VLOOKUP(C49,'Llistat de jugadors'!$G$3:$AI$322,29,0))</f>
        <v>41.5</v>
      </c>
      <c r="F49" s="63">
        <f>IF(C49="","",VLOOKUP(C49,'Llistat de jugadors'!$G$3:$AL$322,32,0))</f>
        <v>4</v>
      </c>
      <c r="G49" s="63">
        <f>IF(C49="","",VLOOKUP(C49,'Llistat de jugadors'!$G$3:$AH$322,28,0))</f>
        <v>83</v>
      </c>
      <c r="H49" s="63">
        <f>IF(C49="","",VLOOKUP(C49,'Llistat de jugadors'!$G$3:$AB$322,22,0))</f>
        <v>2</v>
      </c>
      <c r="I49" t="str">
        <f>IF(VLOOKUP(B49,'Llistat de jugadors'!$AT$3:$AU$322,2,0)="","",VLOOKUP(B49,'Llistat de jugadors'!$AT$3:$AU$322,2,0))</f>
        <v>Xevi Ros</v>
      </c>
      <c r="J49" t="b">
        <f t="shared" si="0"/>
        <v>0</v>
      </c>
    </row>
    <row r="50" spans="2:10">
      <c r="B50" s="63">
        <v>45</v>
      </c>
      <c r="C50" s="63" t="str">
        <f>IF(J50=TRUE,"",VLOOKUP(B50,'Llistat de jugadors'!$AT$3:$AU$322,2,0))</f>
        <v>Roger Roura</v>
      </c>
      <c r="D50" s="63" t="str">
        <f>VLOOKUP(C50,'Llistat de jugadors'!$AQ$3:$AR$322,2,0)</f>
        <v>Juego de Conos</v>
      </c>
      <c r="E50" s="65">
        <f>IF(C50="","",VLOOKUP(C50,'Llistat de jugadors'!$G$3:$AI$322,29,0))</f>
        <v>40</v>
      </c>
      <c r="F50" s="63">
        <f>IF(C50="","",VLOOKUP(C50,'Llistat de jugadors'!$G$3:$AL$322,32,0))</f>
        <v>4</v>
      </c>
      <c r="G50" s="63">
        <f>IF(C50="","",VLOOKUP(C50,'Llistat de jugadors'!$G$3:$AH$322,28,0))</f>
        <v>80</v>
      </c>
      <c r="H50" s="63">
        <f>IF(C50="","",VLOOKUP(C50,'Llistat de jugadors'!$G$3:$AB$322,22,0))</f>
        <v>2</v>
      </c>
      <c r="I50" t="str">
        <f>IF(VLOOKUP(B50,'Llistat de jugadors'!$AT$3:$AU$322,2,0)="","",VLOOKUP(B50,'Llistat de jugadors'!$AT$3:$AU$322,2,0))</f>
        <v>Roger Roura</v>
      </c>
      <c r="J50" t="b">
        <f t="shared" si="0"/>
        <v>0</v>
      </c>
    </row>
    <row r="51" spans="2:10">
      <c r="B51" s="63">
        <v>46</v>
      </c>
      <c r="C51" s="63" t="str">
        <f>IF(J51=TRUE,"",VLOOKUP(B51,'Llistat de jugadors'!$AT$3:$AU$322,2,0))</f>
        <v>Silvia Delcor</v>
      </c>
      <c r="D51" s="63" t="str">
        <f>VLOOKUP(C51,'Llistat de jugadors'!$AQ$3:$AR$322,2,0)</f>
        <v>La Penya del Bistec</v>
      </c>
      <c r="E51" s="65">
        <f>IF(C51="","",VLOOKUP(C51,'Llistat de jugadors'!$G$3:$AI$322,29,0))</f>
        <v>38</v>
      </c>
      <c r="F51" s="63">
        <f>IF(C51="","",VLOOKUP(C51,'Llistat de jugadors'!$G$3:$AL$322,32,0))</f>
        <v>1</v>
      </c>
      <c r="G51" s="63">
        <f>IF(C51="","",VLOOKUP(C51,'Llistat de jugadors'!$G$3:$AH$322,28,0))</f>
        <v>38</v>
      </c>
      <c r="H51" s="63">
        <f>IF(C51="","",VLOOKUP(C51,'Llistat de jugadors'!$G$3:$AB$322,22,0))</f>
        <v>1</v>
      </c>
      <c r="I51" t="str">
        <f>IF(VLOOKUP(B51,'Llistat de jugadors'!$AT$3:$AU$322,2,0)="","",VLOOKUP(B51,'Llistat de jugadors'!$AT$3:$AU$322,2,0))</f>
        <v>Silvia Delcor</v>
      </c>
      <c r="J51" t="b">
        <f t="shared" si="0"/>
        <v>0</v>
      </c>
    </row>
    <row r="52" spans="2:10">
      <c r="B52" s="63">
        <v>47</v>
      </c>
      <c r="C52" s="63" t="str">
        <f>IF(J52=TRUE,"",VLOOKUP(B52,'Llistat de jugadors'!$AT$3:$AU$322,2,0))</f>
        <v>Paulino Alonso</v>
      </c>
      <c r="D52" s="63" t="str">
        <f>VLOOKUP(C52,'Llistat de jugadors'!$AQ$3:$AR$322,2,0)</f>
        <v>Vila de Tordera</v>
      </c>
      <c r="E52" s="65">
        <f>IF(C52="","",VLOOKUP(C52,'Llistat de jugadors'!$G$3:$AI$322,29,0))</f>
        <v>37.5</v>
      </c>
      <c r="F52" s="63">
        <f>IF(C52="","",VLOOKUP(C52,'Llistat de jugadors'!$G$3:$AL$322,32,0))</f>
        <v>5</v>
      </c>
      <c r="G52" s="63">
        <f>IF(C52="","",VLOOKUP(C52,'Llistat de jugadors'!$G$3:$AH$322,28,0))</f>
        <v>75</v>
      </c>
      <c r="H52" s="63">
        <f>IF(C52="","",VLOOKUP(C52,'Llistat de jugadors'!$G$3:$AB$322,22,0))</f>
        <v>2</v>
      </c>
      <c r="I52" t="str">
        <f>IF(VLOOKUP(B52,'Llistat de jugadors'!$AT$3:$AU$322,2,0)="","",VLOOKUP(B52,'Llistat de jugadors'!$AT$3:$AU$322,2,0))</f>
        <v>Paulino Alonso</v>
      </c>
      <c r="J52" t="b">
        <f t="shared" si="0"/>
        <v>0</v>
      </c>
    </row>
    <row r="53" spans="2:10">
      <c r="B53" s="63">
        <v>48</v>
      </c>
      <c r="C53" s="63" t="str">
        <f>IF(J53=TRUE,"",VLOOKUP(B53,'Llistat de jugadors'!$AT$3:$AU$322,2,0))</f>
        <v>Cristina Folch</v>
      </c>
      <c r="D53" s="63" t="str">
        <f>VLOOKUP(C53,'Llistat de jugadors'!$AQ$3:$AR$322,2,0)</f>
        <v>Caçabitlles</v>
      </c>
      <c r="E53" s="65">
        <f>IF(C53="","",VLOOKUP(C53,'Llistat de jugadors'!$G$3:$AI$322,29,0))</f>
        <v>37</v>
      </c>
      <c r="F53" s="63">
        <f>IF(C53="","",VLOOKUP(C53,'Llistat de jugadors'!$G$3:$AL$322,32,0))</f>
        <v>2</v>
      </c>
      <c r="G53" s="63">
        <f>IF(C53="","",VLOOKUP(C53,'Llistat de jugadors'!$G$3:$AH$322,28,0))</f>
        <v>37</v>
      </c>
      <c r="H53" s="63">
        <f>IF(C53="","",VLOOKUP(C53,'Llistat de jugadors'!$G$3:$AB$322,22,0))</f>
        <v>1</v>
      </c>
      <c r="I53" t="str">
        <f>IF(VLOOKUP(B53,'Llistat de jugadors'!$AT$3:$AU$322,2,0)="","",VLOOKUP(B53,'Llistat de jugadors'!$AT$3:$AU$322,2,0))</f>
        <v>Cristina Folch</v>
      </c>
      <c r="J53" t="b">
        <f t="shared" si="0"/>
        <v>0</v>
      </c>
    </row>
    <row r="54" spans="2:10">
      <c r="B54" s="63">
        <v>49</v>
      </c>
      <c r="C54" s="63" t="str">
        <f>IF(J54=TRUE,"",VLOOKUP(B54,'Llistat de jugadors'!$AT$3:$AU$322,2,0))</f>
        <v/>
      </c>
      <c r="D54" s="63" t="str">
        <f>VLOOKUP(C54,'Llistat de jugadors'!$AQ$3:$AR$322,2,0)</f>
        <v/>
      </c>
      <c r="E54" s="65" t="str">
        <f>IF(C54="","",VLOOKUP(C54,'Llistat de jugadors'!$G$3:$AI$322,29,0))</f>
        <v/>
      </c>
      <c r="F54" s="63" t="str">
        <f>IF(C54="","",VLOOKUP(C54,'Llistat de jugadors'!$G$3:$AL$322,32,0))</f>
        <v/>
      </c>
      <c r="G54" s="63" t="str">
        <f>IF(C54="","",VLOOKUP(C54,'Llistat de jugadors'!$G$3:$AH$322,28,0))</f>
        <v/>
      </c>
      <c r="H54" s="63" t="str">
        <f>IF(C54="","",VLOOKUP(C54,'Llistat de jugadors'!$G$3:$AB$322,22,0))</f>
        <v/>
      </c>
      <c r="I54" t="e">
        <f>IF(VLOOKUP(B54,'Llistat de jugadors'!$AT$3:$AU$322,2,0)="","",VLOOKUP(B54,'Llistat de jugadors'!$AT$3:$AU$322,2,0))</f>
        <v>#N/A</v>
      </c>
      <c r="J54" t="b">
        <f t="shared" si="0"/>
        <v>1</v>
      </c>
    </row>
    <row r="55" spans="2:10">
      <c r="B55" s="63">
        <v>50</v>
      </c>
      <c r="C55" s="63" t="str">
        <f>IF(J55=TRUE,"",VLOOKUP(B55,'Llistat de jugadors'!$AT$3:$AU$322,2,0))</f>
        <v/>
      </c>
      <c r="D55" s="63" t="str">
        <f>VLOOKUP(C55,'Llistat de jugadors'!$AQ$3:$AR$322,2,0)</f>
        <v/>
      </c>
      <c r="E55" s="65" t="str">
        <f>IF(C55="","",VLOOKUP(C55,'Llistat de jugadors'!$G$3:$AI$322,29,0))</f>
        <v/>
      </c>
      <c r="F55" s="63" t="str">
        <f>IF(C55="","",VLOOKUP(C55,'Llistat de jugadors'!$G$3:$AL$322,32,0))</f>
        <v/>
      </c>
      <c r="G55" s="63" t="str">
        <f>IF(C55="","",VLOOKUP(C55,'Llistat de jugadors'!$G$3:$AH$322,28,0))</f>
        <v/>
      </c>
      <c r="H55" s="63" t="str">
        <f>IF(C55="","",VLOOKUP(C55,'Llistat de jugadors'!$G$3:$AB$322,22,0))</f>
        <v/>
      </c>
      <c r="I55" t="e">
        <f>IF(VLOOKUP(B55,'Llistat de jugadors'!$AT$3:$AU$322,2,0)="","",VLOOKUP(B55,'Llistat de jugadors'!$AT$3:$AU$322,2,0))</f>
        <v>#N/A</v>
      </c>
      <c r="J55" t="b">
        <f t="shared" si="0"/>
        <v>1</v>
      </c>
    </row>
    <row r="56" spans="2:10">
      <c r="B56" s="106">
        <v>51</v>
      </c>
      <c r="C56" s="106" t="str">
        <f>IF(J56=TRUE,"",VLOOKUP(B56,'Llistat de jugadors'!$AT$3:$AU$322,2,0))</f>
        <v/>
      </c>
      <c r="D56" s="106" t="str">
        <f>VLOOKUP(C56,'Llistat de jugadors'!$AQ$3:$AR$322,2,0)</f>
        <v/>
      </c>
      <c r="E56" s="121" t="str">
        <f>IF(C56="","",VLOOKUP(C56,'Llistat de jugadors'!$G$3:$AI$322,29,0))</f>
        <v/>
      </c>
      <c r="F56" s="106" t="str">
        <f>IF(C56="","",VLOOKUP(C56,'Llistat de jugadors'!$G$3:$AL$322,32,0))</f>
        <v/>
      </c>
      <c r="G56" s="106" t="str">
        <f>IF(C56="","",VLOOKUP(C56,'Llistat de jugadors'!$G$3:$AH$322,28,0))</f>
        <v/>
      </c>
      <c r="H56" s="106" t="str">
        <f>IF(C56="","",VLOOKUP(C56,'Llistat de jugadors'!$G$3:$AB$322,22,0))</f>
        <v/>
      </c>
      <c r="I56" t="e">
        <f>IF(VLOOKUP(B56,'Llistat de jugadors'!$AT$3:$AU$322,2,0)="","",VLOOKUP(B56,'Llistat de jugadors'!$AT$3:$AU$322,2,0))</f>
        <v>#N/A</v>
      </c>
      <c r="J56" t="b">
        <f t="shared" si="0"/>
        <v>1</v>
      </c>
    </row>
    <row r="57" spans="2:10">
      <c r="B57" s="106">
        <v>52</v>
      </c>
      <c r="C57" s="106" t="str">
        <f>IF(J57=TRUE,"",VLOOKUP(B57,'Llistat de jugadors'!$AT$3:$AU$322,2,0))</f>
        <v/>
      </c>
      <c r="D57" s="106" t="str">
        <f>VLOOKUP(C57,'Llistat de jugadors'!$AQ$3:$AR$322,2,0)</f>
        <v/>
      </c>
      <c r="E57" s="121" t="str">
        <f>IF(C57="","",VLOOKUP(C57,'Llistat de jugadors'!$G$3:$AI$322,29,0))</f>
        <v/>
      </c>
      <c r="F57" s="106" t="str">
        <f>IF(C57="","",VLOOKUP(C57,'Llistat de jugadors'!$G$3:$AL$322,32,0))</f>
        <v/>
      </c>
      <c r="G57" s="106" t="str">
        <f>IF(C57="","",VLOOKUP(C57,'Llistat de jugadors'!$G$3:$AH$322,28,0))</f>
        <v/>
      </c>
      <c r="H57" s="106" t="str">
        <f>IF(C57="","",VLOOKUP(C57,'Llistat de jugadors'!$G$3:$AB$322,22,0))</f>
        <v/>
      </c>
      <c r="I57" t="e">
        <f>IF(VLOOKUP(B57,'Llistat de jugadors'!$AT$3:$AU$322,2,0)="","",VLOOKUP(B57,'Llistat de jugadors'!$AT$3:$AU$322,2,0))</f>
        <v>#N/A</v>
      </c>
      <c r="J57" t="b">
        <f t="shared" si="0"/>
        <v>1</v>
      </c>
    </row>
    <row r="58" spans="2:10">
      <c r="B58" s="106">
        <v>53</v>
      </c>
      <c r="C58" s="106" t="str">
        <f>IF(J58=TRUE,"",VLOOKUP(B58,'Llistat de jugadors'!$AT$3:$AU$322,2,0))</f>
        <v/>
      </c>
      <c r="D58" s="106" t="str">
        <f>VLOOKUP(C58,'Llistat de jugadors'!$AQ$3:$AR$322,2,0)</f>
        <v/>
      </c>
      <c r="E58" s="121" t="str">
        <f>IF(C58="","",VLOOKUP(C58,'Llistat de jugadors'!$G$3:$AI$322,29,0))</f>
        <v/>
      </c>
      <c r="F58" s="106" t="str">
        <f>IF(C58="","",VLOOKUP(C58,'Llistat de jugadors'!$G$3:$AL$322,32,0))</f>
        <v/>
      </c>
      <c r="G58" s="106" t="str">
        <f>IF(C58="","",VLOOKUP(C58,'Llistat de jugadors'!$G$3:$AH$322,28,0))</f>
        <v/>
      </c>
      <c r="H58" s="106" t="str">
        <f>IF(C58="","",VLOOKUP(C58,'Llistat de jugadors'!$G$3:$AB$322,22,0))</f>
        <v/>
      </c>
      <c r="I58" t="e">
        <f>IF(VLOOKUP(B58,'Llistat de jugadors'!$AT$3:$AU$322,2,0)="","",VLOOKUP(B58,'Llistat de jugadors'!$AT$3:$AU$322,2,0))</f>
        <v>#N/A</v>
      </c>
      <c r="J58" t="b">
        <f t="shared" si="0"/>
        <v>1</v>
      </c>
    </row>
    <row r="59" spans="2:10">
      <c r="B59" s="106">
        <v>54</v>
      </c>
      <c r="C59" s="106" t="str">
        <f>IF(J59=TRUE,"",VLOOKUP(B59,'Llistat de jugadors'!$AT$3:$AU$322,2,0))</f>
        <v/>
      </c>
      <c r="D59" s="106" t="str">
        <f>VLOOKUP(C59,'Llistat de jugadors'!$AQ$3:$AR$322,2,0)</f>
        <v/>
      </c>
      <c r="E59" s="121" t="str">
        <f>IF(C59="","",VLOOKUP(C59,'Llistat de jugadors'!$G$3:$AI$322,29,0))</f>
        <v/>
      </c>
      <c r="F59" s="106" t="str">
        <f>IF(C59="","",VLOOKUP(C59,'Llistat de jugadors'!$G$3:$AL$322,32,0))</f>
        <v/>
      </c>
      <c r="G59" s="106" t="str">
        <f>IF(C59="","",VLOOKUP(C59,'Llistat de jugadors'!$G$3:$AH$322,28,0))</f>
        <v/>
      </c>
      <c r="H59" s="106" t="str">
        <f>IF(C59="","",VLOOKUP(C59,'Llistat de jugadors'!$G$3:$AB$322,22,0))</f>
        <v/>
      </c>
      <c r="I59" t="e">
        <f>IF(VLOOKUP(B59,'Llistat de jugadors'!$AT$3:$AU$322,2,0)="","",VLOOKUP(B59,'Llistat de jugadors'!$AT$3:$AU$322,2,0))</f>
        <v>#N/A</v>
      </c>
      <c r="J59" t="b">
        <f t="shared" si="0"/>
        <v>1</v>
      </c>
    </row>
    <row r="60" spans="2:10">
      <c r="B60" s="106">
        <v>55</v>
      </c>
      <c r="C60" s="106" t="str">
        <f>IF(J60=TRUE,"",VLOOKUP(B60,'Llistat de jugadors'!$AT$3:$AU$322,2,0))</f>
        <v/>
      </c>
      <c r="D60" s="106" t="str">
        <f>VLOOKUP(C60,'Llistat de jugadors'!$AQ$3:$AR$322,2,0)</f>
        <v/>
      </c>
      <c r="E60" s="121" t="str">
        <f>IF(C60="","",VLOOKUP(C60,'Llistat de jugadors'!$G$3:$AI$322,29,0))</f>
        <v/>
      </c>
      <c r="F60" s="106" t="str">
        <f>IF(C60="","",VLOOKUP(C60,'Llistat de jugadors'!$G$3:$AL$322,32,0))</f>
        <v/>
      </c>
      <c r="G60" s="106" t="str">
        <f>IF(C60="","",VLOOKUP(C60,'Llistat de jugadors'!$G$3:$AH$322,28,0))</f>
        <v/>
      </c>
      <c r="H60" s="106" t="str">
        <f>IF(C60="","",VLOOKUP(C60,'Llistat de jugadors'!$G$3:$AB$322,22,0))</f>
        <v/>
      </c>
      <c r="I60" t="e">
        <f>IF(VLOOKUP(B60,'Llistat de jugadors'!$AT$3:$AU$322,2,0)="","",VLOOKUP(B60,'Llistat de jugadors'!$AT$3:$AU$322,2,0))</f>
        <v>#N/A</v>
      </c>
      <c r="J60" t="b">
        <f t="shared" si="0"/>
        <v>1</v>
      </c>
    </row>
    <row r="61" spans="2:10">
      <c r="B61" s="20">
        <v>56</v>
      </c>
      <c r="C61" s="98" t="str">
        <f>IF(J61=TRUE,"",VLOOKUP(B61,'Llistat de jugadors'!$AT$3:$AU$322,2,0))</f>
        <v/>
      </c>
      <c r="D61" s="98" t="str">
        <f>VLOOKUP(C61,'Llistat de jugadors'!$AQ$3:$AR$322,2,0)</f>
        <v/>
      </c>
      <c r="E61" s="99" t="str">
        <f>IF(C61="","",VLOOKUP(C61,'Llistat de jugadors'!$G$3:$AI$322,29,0))</f>
        <v/>
      </c>
      <c r="F61" s="98" t="str">
        <f>IF(C61="","",VLOOKUP(C61,'Llistat de jugadors'!$G$3:$AL$322,32,0))</f>
        <v/>
      </c>
      <c r="G61" s="98" t="str">
        <f>IF(C61="","",VLOOKUP(C61,'Llistat de jugadors'!$G$3:$AH$322,28,0))</f>
        <v/>
      </c>
      <c r="H61" s="98" t="str">
        <f>IF(C61="","",VLOOKUP(C61,'Llistat de jugadors'!$G$3:$AB$322,22,0))</f>
        <v/>
      </c>
      <c r="I61" t="e">
        <f>IF(VLOOKUP(B61,'Llistat de jugadors'!$AT$3:$AU$322,2,0)="","",VLOOKUP(B61,'Llistat de jugadors'!$AT$3:$AU$322,2,0))</f>
        <v>#N/A</v>
      </c>
      <c r="J61" t="b">
        <f t="shared" si="0"/>
        <v>1</v>
      </c>
    </row>
    <row r="62" spans="2:10">
      <c r="B62" s="20">
        <v>57</v>
      </c>
      <c r="C62" s="98" t="str">
        <f>IF(J62=TRUE,"",VLOOKUP(B62,'Llistat de jugadors'!$AT$3:$AU$322,2,0))</f>
        <v/>
      </c>
      <c r="D62" s="98" t="str">
        <f>VLOOKUP(C62,'Llistat de jugadors'!$AQ$3:$AR$322,2,0)</f>
        <v/>
      </c>
      <c r="E62" s="99" t="str">
        <f>IF(C62="","",VLOOKUP(C62,'Llistat de jugadors'!$G$3:$AI$322,29,0))</f>
        <v/>
      </c>
      <c r="F62" s="98" t="str">
        <f>IF(C62="","",VLOOKUP(C62,'Llistat de jugadors'!$G$3:$AL$322,32,0))</f>
        <v/>
      </c>
      <c r="G62" s="98" t="str">
        <f>IF(C62="","",VLOOKUP(C62,'Llistat de jugadors'!$G$3:$AH$322,28,0))</f>
        <v/>
      </c>
      <c r="H62" s="98" t="str">
        <f>IF(C62="","",VLOOKUP(C62,'Llistat de jugadors'!$G$3:$AB$322,22,0))</f>
        <v/>
      </c>
      <c r="I62" t="e">
        <f>IF(VLOOKUP(B62,'Llistat de jugadors'!$AT$3:$AU$322,2,0)="","",VLOOKUP(B62,'Llistat de jugadors'!$AT$3:$AU$322,2,0))</f>
        <v>#N/A</v>
      </c>
      <c r="J62" t="b">
        <f t="shared" si="0"/>
        <v>1</v>
      </c>
    </row>
    <row r="63" spans="2:10">
      <c r="B63" s="20">
        <v>58</v>
      </c>
      <c r="C63" s="98" t="str">
        <f>IF(J63=TRUE,"",VLOOKUP(B63,'Llistat de jugadors'!$AT$3:$AU$322,2,0))</f>
        <v/>
      </c>
      <c r="D63" s="98" t="str">
        <f>VLOOKUP(C63,'Llistat de jugadors'!$AQ$3:$AR$322,2,0)</f>
        <v/>
      </c>
      <c r="E63" s="99" t="str">
        <f>IF(C63="","",VLOOKUP(C63,'Llistat de jugadors'!$G$3:$AI$322,29,0))</f>
        <v/>
      </c>
      <c r="F63" s="98" t="str">
        <f>IF(C63="","",VLOOKUP(C63,'Llistat de jugadors'!$G$3:$AL$322,32,0))</f>
        <v/>
      </c>
      <c r="G63" s="98" t="str">
        <f>IF(C63="","",VLOOKUP(C63,'Llistat de jugadors'!$G$3:$AH$322,28,0))</f>
        <v/>
      </c>
      <c r="H63" s="98" t="str">
        <f>IF(C63="","",VLOOKUP(C63,'Llistat de jugadors'!$G$3:$AB$322,22,0))</f>
        <v/>
      </c>
      <c r="I63" t="e">
        <f>IF(VLOOKUP(B63,'Llistat de jugadors'!$AT$3:$AU$322,2,0)="","",VLOOKUP(B63,'Llistat de jugadors'!$AT$3:$AU$322,2,0))</f>
        <v>#N/A</v>
      </c>
      <c r="J63" t="b">
        <f t="shared" si="0"/>
        <v>1</v>
      </c>
    </row>
    <row r="64" spans="2:10">
      <c r="B64" s="20">
        <v>59</v>
      </c>
      <c r="C64" s="98" t="str">
        <f>IF(J64=TRUE,"",VLOOKUP(B64,'Llistat de jugadors'!$AT$3:$AU$322,2,0))</f>
        <v/>
      </c>
      <c r="D64" s="98" t="str">
        <f>VLOOKUP(C64,'Llistat de jugadors'!$AQ$3:$AR$322,2,0)</f>
        <v/>
      </c>
      <c r="E64" s="99" t="str">
        <f>IF(C64="","",VLOOKUP(C64,'Llistat de jugadors'!$G$3:$AI$322,29,0))</f>
        <v/>
      </c>
      <c r="F64" s="98" t="str">
        <f>IF(C64="","",VLOOKUP(C64,'Llistat de jugadors'!$G$3:$AL$322,32,0))</f>
        <v/>
      </c>
      <c r="G64" s="98" t="str">
        <f>IF(C64="","",VLOOKUP(C64,'Llistat de jugadors'!$G$3:$AH$322,28,0))</f>
        <v/>
      </c>
      <c r="H64" s="98" t="str">
        <f>IF(C64="","",VLOOKUP(C64,'Llistat de jugadors'!$G$3:$AB$322,22,0))</f>
        <v/>
      </c>
      <c r="I64" t="e">
        <f>IF(VLOOKUP(B64,'Llistat de jugadors'!$AT$3:$AU$322,2,0)="","",VLOOKUP(B64,'Llistat de jugadors'!$AT$3:$AU$322,2,0))</f>
        <v>#N/A</v>
      </c>
      <c r="J64" t="b">
        <f t="shared" si="0"/>
        <v>1</v>
      </c>
    </row>
    <row r="65" spans="2:10">
      <c r="B65" s="20">
        <v>60</v>
      </c>
      <c r="C65" s="98" t="str">
        <f>IF(J65=TRUE,"",VLOOKUP(B65,'Llistat de jugadors'!$AT$3:$AU$322,2,0))</f>
        <v/>
      </c>
      <c r="D65" s="98" t="str">
        <f>VLOOKUP(C65,'Llistat de jugadors'!$AQ$3:$AR$322,2,0)</f>
        <v/>
      </c>
      <c r="E65" s="99" t="str">
        <f>IF(C65="","",VLOOKUP(C65,'Llistat de jugadors'!$G$3:$AI$322,29,0))</f>
        <v/>
      </c>
      <c r="F65" s="98" t="str">
        <f>IF(C65="","",VLOOKUP(C65,'Llistat de jugadors'!$G$3:$AL$322,32,0))</f>
        <v/>
      </c>
      <c r="G65" s="98" t="str">
        <f>IF(C65="","",VLOOKUP(C65,'Llistat de jugadors'!$G$3:$AH$322,28,0))</f>
        <v/>
      </c>
      <c r="H65" s="98" t="str">
        <f>IF(C65="","",VLOOKUP(C65,'Llistat de jugadors'!$G$3:$AB$322,22,0))</f>
        <v/>
      </c>
      <c r="I65" t="e">
        <f>IF(VLOOKUP(B65,'Llistat de jugadors'!$AT$3:$AU$322,2,0)="","",VLOOKUP(B65,'Llistat de jugadors'!$AT$3:$AU$322,2,0))</f>
        <v>#N/A</v>
      </c>
      <c r="J65" t="b">
        <f t="shared" si="0"/>
        <v>1</v>
      </c>
    </row>
    <row r="66" spans="2:10">
      <c r="B66" s="20">
        <v>61</v>
      </c>
      <c r="C66" s="98" t="str">
        <f>IF(J66=TRUE,"",VLOOKUP(B66,'Llistat de jugadors'!$AT$3:$AU$322,2,0))</f>
        <v/>
      </c>
      <c r="D66" s="98" t="str">
        <f>VLOOKUP(C66,'Llistat de jugadors'!$AQ$3:$AR$322,2,0)</f>
        <v/>
      </c>
      <c r="E66" s="99" t="str">
        <f>IF(C66="","",VLOOKUP(C66,'Llistat de jugadors'!$G$3:$AI$322,29,0))</f>
        <v/>
      </c>
      <c r="F66" s="98" t="str">
        <f>IF(C66="","",VLOOKUP(C66,'Llistat de jugadors'!$G$3:$AL$322,32,0))</f>
        <v/>
      </c>
      <c r="G66" s="98" t="str">
        <f>IF(C66="","",VLOOKUP(C66,'Llistat de jugadors'!$G$3:$AH$322,28,0))</f>
        <v/>
      </c>
      <c r="H66" s="98" t="str">
        <f>IF(C66="","",VLOOKUP(C66,'Llistat de jugadors'!$G$3:$AB$322,22,0))</f>
        <v/>
      </c>
      <c r="I66" t="e">
        <f>IF(VLOOKUP(B66,'Llistat de jugadors'!$AT$3:$AU$322,2,0)="","",VLOOKUP(B66,'Llistat de jugadors'!$AT$3:$AU$322,2,0))</f>
        <v>#N/A</v>
      </c>
      <c r="J66" t="b">
        <f t="shared" si="0"/>
        <v>1</v>
      </c>
    </row>
    <row r="67" spans="2:10">
      <c r="B67" s="20">
        <v>62</v>
      </c>
      <c r="C67" s="98" t="str">
        <f>IF(J67=TRUE,"",VLOOKUP(B67,'Llistat de jugadors'!$AT$3:$AU$322,2,0))</f>
        <v/>
      </c>
      <c r="D67" s="98" t="str">
        <f>VLOOKUP(C67,'Llistat de jugadors'!$AQ$3:$AR$322,2,0)</f>
        <v/>
      </c>
      <c r="E67" s="99" t="str">
        <f>IF(C67="","",VLOOKUP(C67,'Llistat de jugadors'!$G$3:$AI$322,29,0))</f>
        <v/>
      </c>
      <c r="F67" s="98" t="str">
        <f>IF(C67="","",VLOOKUP(C67,'Llistat de jugadors'!$G$3:$AL$322,32,0))</f>
        <v/>
      </c>
      <c r="G67" s="98" t="str">
        <f>IF(C67="","",VLOOKUP(C67,'Llistat de jugadors'!$G$3:$AH$322,28,0))</f>
        <v/>
      </c>
      <c r="H67" s="98" t="str">
        <f>IF(C67="","",VLOOKUP(C67,'Llistat de jugadors'!$G$3:$AB$322,22,0))</f>
        <v/>
      </c>
      <c r="I67" t="e">
        <f>IF(VLOOKUP(B67,'Llistat de jugadors'!$AT$3:$AU$322,2,0)="","",VLOOKUP(B67,'Llistat de jugadors'!$AT$3:$AU$322,2,0))</f>
        <v>#N/A</v>
      </c>
      <c r="J67" t="b">
        <f t="shared" si="0"/>
        <v>1</v>
      </c>
    </row>
    <row r="68" spans="2:10">
      <c r="B68" s="20">
        <v>63</v>
      </c>
      <c r="C68" s="98" t="str">
        <f>IF(J68=TRUE,"",VLOOKUP(B68,'Llistat de jugadors'!$AT$3:$AU$322,2,0))</f>
        <v/>
      </c>
      <c r="D68" s="98" t="str">
        <f>VLOOKUP(C68,'Llistat de jugadors'!$AQ$3:$AR$322,2,0)</f>
        <v/>
      </c>
      <c r="E68" s="99" t="str">
        <f>IF(C68="","",VLOOKUP(C68,'Llistat de jugadors'!$G$3:$AI$322,29,0))</f>
        <v/>
      </c>
      <c r="F68" s="98" t="str">
        <f>IF(C68="","",VLOOKUP(C68,'Llistat de jugadors'!$G$3:$AL$322,32,0))</f>
        <v/>
      </c>
      <c r="G68" s="98" t="str">
        <f>IF(C68="","",VLOOKUP(C68,'Llistat de jugadors'!$G$3:$AH$322,28,0))</f>
        <v/>
      </c>
      <c r="H68" s="98" t="str">
        <f>IF(C68="","",VLOOKUP(C68,'Llistat de jugadors'!$G$3:$AB$322,22,0))</f>
        <v/>
      </c>
      <c r="I68" t="e">
        <f>IF(VLOOKUP(B68,'Llistat de jugadors'!$AT$3:$AU$322,2,0)="","",VLOOKUP(B68,'Llistat de jugadors'!$AT$3:$AU$322,2,0))</f>
        <v>#N/A</v>
      </c>
      <c r="J68" t="b">
        <f t="shared" si="0"/>
        <v>1</v>
      </c>
    </row>
    <row r="69" spans="2:10">
      <c r="B69" s="20">
        <v>64</v>
      </c>
      <c r="C69" s="98" t="str">
        <f>IF(J69=TRUE,"",VLOOKUP(B69,'Llistat de jugadors'!$AT$3:$AU$322,2,0))</f>
        <v/>
      </c>
      <c r="D69" s="98" t="str">
        <f>VLOOKUP(C69,'Llistat de jugadors'!$AQ$3:$AR$322,2,0)</f>
        <v/>
      </c>
      <c r="E69" s="99" t="str">
        <f>IF(C69="","",VLOOKUP(C69,'Llistat de jugadors'!$G$3:$AI$322,29,0))</f>
        <v/>
      </c>
      <c r="F69" s="98" t="str">
        <f>IF(C69="","",VLOOKUP(C69,'Llistat de jugadors'!$G$3:$AL$322,32,0))</f>
        <v/>
      </c>
      <c r="G69" s="98" t="str">
        <f>IF(C69="","",VLOOKUP(C69,'Llistat de jugadors'!$G$3:$AH$322,28,0))</f>
        <v/>
      </c>
      <c r="H69" s="98" t="str">
        <f>IF(C69="","",VLOOKUP(C69,'Llistat de jugadors'!$G$3:$AB$322,22,0))</f>
        <v/>
      </c>
      <c r="I69" t="e">
        <f>IF(VLOOKUP(B69,'Llistat de jugadors'!$AT$3:$AU$322,2,0)="","",VLOOKUP(B69,'Llistat de jugadors'!$AT$3:$AU$322,2,0))</f>
        <v>#N/A</v>
      </c>
      <c r="J69" t="b">
        <f t="shared" si="0"/>
        <v>1</v>
      </c>
    </row>
    <row r="70" spans="2:10">
      <c r="B70" s="20">
        <v>65</v>
      </c>
      <c r="C70" s="98" t="str">
        <f>IF(J70=TRUE,"",VLOOKUP(B70,'Llistat de jugadors'!$AT$3:$AU$322,2,0))</f>
        <v/>
      </c>
      <c r="D70" s="98" t="str">
        <f>VLOOKUP(C70,'Llistat de jugadors'!$AQ$3:$AR$322,2,0)</f>
        <v/>
      </c>
      <c r="E70" s="99" t="str">
        <f>IF(C70="","",VLOOKUP(C70,'Llistat de jugadors'!$G$3:$AI$322,29,0))</f>
        <v/>
      </c>
      <c r="F70" s="98" t="str">
        <f>IF(C70="","",VLOOKUP(C70,'Llistat de jugadors'!$G$3:$AL$322,32,0))</f>
        <v/>
      </c>
      <c r="G70" s="98" t="str">
        <f>IF(C70="","",VLOOKUP(C70,'Llistat de jugadors'!$G$3:$AH$322,28,0))</f>
        <v/>
      </c>
      <c r="H70" s="98" t="str">
        <f>IF(C70="","",VLOOKUP(C70,'Llistat de jugadors'!$G$3:$AB$322,22,0))</f>
        <v/>
      </c>
      <c r="I70" t="e">
        <f>IF(VLOOKUP(B70,'Llistat de jugadors'!$AT$3:$AU$322,2,0)="","",VLOOKUP(B70,'Llistat de jugadors'!$AT$3:$AU$322,2,0))</f>
        <v>#N/A</v>
      </c>
      <c r="J70" t="b">
        <f t="shared" si="0"/>
        <v>1</v>
      </c>
    </row>
    <row r="71" spans="2:10">
      <c r="B71" s="20">
        <v>66</v>
      </c>
      <c r="C71" s="98" t="str">
        <f>IF(J71=TRUE,"",VLOOKUP(B71,'Llistat de jugadors'!$AT$3:$AU$322,2,0))</f>
        <v/>
      </c>
      <c r="D71" s="98" t="str">
        <f>VLOOKUP(C71,'Llistat de jugadors'!$AQ$3:$AR$322,2,0)</f>
        <v/>
      </c>
      <c r="E71" s="99" t="str">
        <f>IF(C71="","",VLOOKUP(C71,'Llistat de jugadors'!$G$3:$AI$322,29,0))</f>
        <v/>
      </c>
      <c r="F71" s="98" t="str">
        <f>IF(C71="","",VLOOKUP(C71,'Llistat de jugadors'!$G$3:$AL$322,32,0))</f>
        <v/>
      </c>
      <c r="G71" s="98" t="str">
        <f>IF(C71="","",VLOOKUP(C71,'Llistat de jugadors'!$G$3:$AH$322,28,0))</f>
        <v/>
      </c>
      <c r="H71" s="98" t="str">
        <f>IF(C71="","",VLOOKUP(C71,'Llistat de jugadors'!$G$3:$AB$322,22,0))</f>
        <v/>
      </c>
      <c r="I71" t="e">
        <f>IF(VLOOKUP(B71,'Llistat de jugadors'!$AT$3:$AU$322,2,0)="","",VLOOKUP(B71,'Llistat de jugadors'!$AT$3:$AU$322,2,0))</f>
        <v>#N/A</v>
      </c>
      <c r="J71" t="b">
        <f t="shared" ref="J71:J134" si="1">ISERROR(I71)</f>
        <v>1</v>
      </c>
    </row>
    <row r="72" spans="2:10">
      <c r="B72" s="20">
        <v>67</v>
      </c>
      <c r="C72" s="21" t="str">
        <f>IF(J72=TRUE,"",VLOOKUP(B72,'Llistat de jugadors'!$AT$3:$AU$322,2,0))</f>
        <v/>
      </c>
      <c r="D72" s="21" t="str">
        <f>VLOOKUP(C72,'Llistat de jugadors'!$AQ$3:$AR$322,2,0)</f>
        <v/>
      </c>
      <c r="E72" s="23" t="str">
        <f>IF(C72="","",VLOOKUP(C72,'Llistat de jugadors'!$G$3:$AI$322,29,0))</f>
        <v/>
      </c>
      <c r="F72" s="21" t="str">
        <f>IF(C72="","",VLOOKUP(C72,'Llistat de jugadors'!$G$3:$AL$322,32,0))</f>
        <v/>
      </c>
      <c r="G72" s="21" t="str">
        <f>IF(C72="","",VLOOKUP(C72,'Llistat de jugadors'!$G$3:$AH$322,28,0))</f>
        <v/>
      </c>
      <c r="H72" s="21" t="str">
        <f>IF(C72="","",VLOOKUP(C72,'Llistat de jugadors'!$G$3:$AB$322,22,0))</f>
        <v/>
      </c>
      <c r="I72" t="e">
        <f>IF(VLOOKUP(B72,'Llistat de jugadors'!$AT$3:$AU$322,2,0)="","",VLOOKUP(B72,'Llistat de jugadors'!$AT$3:$AU$322,2,0))</f>
        <v>#N/A</v>
      </c>
      <c r="J72" t="b">
        <f t="shared" si="1"/>
        <v>1</v>
      </c>
    </row>
    <row r="73" spans="2:10">
      <c r="B73" s="20">
        <v>68</v>
      </c>
      <c r="C73" s="21" t="str">
        <f>IF(J73=TRUE,"",VLOOKUP(B73,'Llistat de jugadors'!$AT$3:$AU$322,2,0))</f>
        <v/>
      </c>
      <c r="D73" s="21" t="str">
        <f>VLOOKUP(C73,'Llistat de jugadors'!$AQ$3:$AR$322,2,0)</f>
        <v/>
      </c>
      <c r="E73" s="23" t="str">
        <f>IF(C73="","",VLOOKUP(C73,'Llistat de jugadors'!$G$3:$AI$322,29,0))</f>
        <v/>
      </c>
      <c r="F73" s="21" t="str">
        <f>IF(C73="","",VLOOKUP(C73,'Llistat de jugadors'!$G$3:$AL$322,32,0))</f>
        <v/>
      </c>
      <c r="G73" s="21" t="str">
        <f>IF(C73="","",VLOOKUP(C73,'Llistat de jugadors'!$G$3:$AH$322,28,0))</f>
        <v/>
      </c>
      <c r="H73" s="21" t="str">
        <f>IF(C73="","",VLOOKUP(C73,'Llistat de jugadors'!$G$3:$AB$322,22,0))</f>
        <v/>
      </c>
      <c r="I73" t="e">
        <f>IF(VLOOKUP(B73,'Llistat de jugadors'!$AT$3:$AU$322,2,0)="","",VLOOKUP(B73,'Llistat de jugadors'!$AT$3:$AU$322,2,0))</f>
        <v>#N/A</v>
      </c>
      <c r="J73" t="b">
        <f t="shared" si="1"/>
        <v>1</v>
      </c>
    </row>
    <row r="74" spans="2:10">
      <c r="B74" s="20">
        <v>69</v>
      </c>
      <c r="C74" s="21" t="str">
        <f>IF(J74=TRUE,"",VLOOKUP(B74,'Llistat de jugadors'!$AT$3:$AU$322,2,0))</f>
        <v/>
      </c>
      <c r="D74" s="21" t="str">
        <f>VLOOKUP(C74,'Llistat de jugadors'!$AQ$3:$AR$322,2,0)</f>
        <v/>
      </c>
      <c r="E74" s="23" t="str">
        <f>IF(C74="","",VLOOKUP(C74,'Llistat de jugadors'!$G$3:$AI$322,29,0))</f>
        <v/>
      </c>
      <c r="F74" s="21" t="str">
        <f>IF(C74="","",VLOOKUP(C74,'Llistat de jugadors'!$G$3:$AL$322,32,0))</f>
        <v/>
      </c>
      <c r="G74" s="21" t="str">
        <f>IF(C74="","",VLOOKUP(C74,'Llistat de jugadors'!$G$3:$AH$322,28,0))</f>
        <v/>
      </c>
      <c r="H74" s="21" t="str">
        <f>IF(C74="","",VLOOKUP(C74,'Llistat de jugadors'!$G$3:$AB$322,22,0))</f>
        <v/>
      </c>
      <c r="I74" t="e">
        <f>IF(VLOOKUP(B74,'Llistat de jugadors'!$AT$3:$AU$322,2,0)="","",VLOOKUP(B74,'Llistat de jugadors'!$AT$3:$AU$322,2,0))</f>
        <v>#N/A</v>
      </c>
      <c r="J74" t="b">
        <f t="shared" si="1"/>
        <v>1</v>
      </c>
    </row>
    <row r="75" spans="2:10">
      <c r="B75" s="20">
        <v>70</v>
      </c>
      <c r="C75" s="21" t="str">
        <f>IF(J75=TRUE,"",VLOOKUP(B75,'Llistat de jugadors'!$AT$3:$AU$322,2,0))</f>
        <v/>
      </c>
      <c r="D75" s="21" t="str">
        <f>VLOOKUP(C75,'Llistat de jugadors'!$AQ$3:$AR$322,2,0)</f>
        <v/>
      </c>
      <c r="E75" s="23" t="str">
        <f>IF(C75="","",VLOOKUP(C75,'Llistat de jugadors'!$G$3:$AI$322,29,0))</f>
        <v/>
      </c>
      <c r="F75" s="21" t="str">
        <f>IF(C75="","",VLOOKUP(C75,'Llistat de jugadors'!$G$3:$AL$322,32,0))</f>
        <v/>
      </c>
      <c r="G75" s="21" t="str">
        <f>IF(C75="","",VLOOKUP(C75,'Llistat de jugadors'!$G$3:$AH$322,28,0))</f>
        <v/>
      </c>
      <c r="H75" s="21" t="str">
        <f>IF(C75="","",VLOOKUP(C75,'Llistat de jugadors'!$G$3:$AB$322,22,0))</f>
        <v/>
      </c>
      <c r="I75" t="e">
        <f>IF(VLOOKUP(B75,'Llistat de jugadors'!$AT$3:$AU$322,2,0)="","",VLOOKUP(B75,'Llistat de jugadors'!$AT$3:$AU$322,2,0))</f>
        <v>#N/A</v>
      </c>
      <c r="J75" t="b">
        <f t="shared" si="1"/>
        <v>1</v>
      </c>
    </row>
    <row r="76" spans="2:10">
      <c r="B76" s="20">
        <v>71</v>
      </c>
      <c r="C76" s="21" t="str">
        <f>IF(J76=TRUE,"",VLOOKUP(B76,'Llistat de jugadors'!$AT$3:$AU$322,2,0))</f>
        <v/>
      </c>
      <c r="D76" s="21" t="str">
        <f>VLOOKUP(C76,'Llistat de jugadors'!$AQ$3:$AR$322,2,0)</f>
        <v/>
      </c>
      <c r="E76" s="23" t="str">
        <f>IF(C76="","",VLOOKUP(C76,'Llistat de jugadors'!$G$3:$AI$322,29,0))</f>
        <v/>
      </c>
      <c r="F76" s="21" t="str">
        <f>IF(C76="","",VLOOKUP(C76,'Llistat de jugadors'!$G$3:$AL$322,32,0))</f>
        <v/>
      </c>
      <c r="G76" s="21" t="str">
        <f>IF(C76="","",VLOOKUP(C76,'Llistat de jugadors'!$G$3:$AH$322,28,0))</f>
        <v/>
      </c>
      <c r="H76" s="21" t="str">
        <f>IF(C76="","",VLOOKUP(C76,'Llistat de jugadors'!$G$3:$AB$322,22,0))</f>
        <v/>
      </c>
      <c r="I76" t="e">
        <f>IF(VLOOKUP(B76,'Llistat de jugadors'!$AT$3:$AU$322,2,0)="","",VLOOKUP(B76,'Llistat de jugadors'!$AT$3:$AU$322,2,0))</f>
        <v>#N/A</v>
      </c>
      <c r="J76" t="b">
        <f t="shared" si="1"/>
        <v>1</v>
      </c>
    </row>
    <row r="77" spans="2:10">
      <c r="B77" s="20">
        <v>72</v>
      </c>
      <c r="C77" s="21" t="str">
        <f>IF(J77=TRUE,"",VLOOKUP(B77,'Llistat de jugadors'!$AT$3:$AU$322,2,0))</f>
        <v/>
      </c>
      <c r="D77" s="21" t="str">
        <f>VLOOKUP(C77,'Llistat de jugadors'!$AQ$3:$AR$322,2,0)</f>
        <v/>
      </c>
      <c r="E77" s="23" t="str">
        <f>IF(C77="","",VLOOKUP(C77,'Llistat de jugadors'!$G$3:$AI$322,29,0))</f>
        <v/>
      </c>
      <c r="F77" s="21" t="str">
        <f>IF(C77="","",VLOOKUP(C77,'Llistat de jugadors'!$G$3:$AL$322,32,0))</f>
        <v/>
      </c>
      <c r="G77" s="21" t="str">
        <f>IF(C77="","",VLOOKUP(C77,'Llistat de jugadors'!$G$3:$AH$322,28,0))</f>
        <v/>
      </c>
      <c r="H77" s="21" t="str">
        <f>IF(C77="","",VLOOKUP(C77,'Llistat de jugadors'!$G$3:$AB$322,22,0))</f>
        <v/>
      </c>
      <c r="I77" t="e">
        <f>IF(VLOOKUP(B77,'Llistat de jugadors'!$AT$3:$AU$322,2,0)="","",VLOOKUP(B77,'Llistat de jugadors'!$AT$3:$AU$322,2,0))</f>
        <v>#N/A</v>
      </c>
      <c r="J77" t="b">
        <f t="shared" si="1"/>
        <v>1</v>
      </c>
    </row>
    <row r="78" spans="2:10">
      <c r="B78" s="20">
        <v>73</v>
      </c>
      <c r="C78" s="21" t="str">
        <f>IF(J78=TRUE,"",VLOOKUP(B78,'Llistat de jugadors'!$AT$3:$AU$322,2,0))</f>
        <v/>
      </c>
      <c r="D78" s="21" t="str">
        <f>VLOOKUP(C78,'Llistat de jugadors'!$AQ$3:$AR$322,2,0)</f>
        <v/>
      </c>
      <c r="E78" s="23" t="str">
        <f>IF(C78="","",VLOOKUP(C78,'Llistat de jugadors'!$G$3:$AI$322,29,0))</f>
        <v/>
      </c>
      <c r="F78" s="21" t="str">
        <f>IF(C78="","",VLOOKUP(C78,'Llistat de jugadors'!$G$3:$AL$322,32,0))</f>
        <v/>
      </c>
      <c r="G78" s="21" t="str">
        <f>IF(C78="","",VLOOKUP(C78,'Llistat de jugadors'!$G$3:$AH$322,28,0))</f>
        <v/>
      </c>
      <c r="H78" s="21" t="str">
        <f>IF(C78="","",VLOOKUP(C78,'Llistat de jugadors'!$G$3:$AB$322,22,0))</f>
        <v/>
      </c>
      <c r="I78" t="e">
        <f>IF(VLOOKUP(B78,'Llistat de jugadors'!$AT$3:$AU$322,2,0)="","",VLOOKUP(B78,'Llistat de jugadors'!$AT$3:$AU$322,2,0))</f>
        <v>#N/A</v>
      </c>
      <c r="J78" t="b">
        <f t="shared" si="1"/>
        <v>1</v>
      </c>
    </row>
    <row r="79" spans="2:10">
      <c r="B79" s="20">
        <v>74</v>
      </c>
      <c r="C79" s="21" t="str">
        <f>IF(J79=TRUE,"",VLOOKUP(B79,'Llistat de jugadors'!$AT$3:$AU$322,2,0))</f>
        <v/>
      </c>
      <c r="D79" s="21" t="str">
        <f>VLOOKUP(C79,'Llistat de jugadors'!$AQ$3:$AR$322,2,0)</f>
        <v/>
      </c>
      <c r="E79" s="23" t="str">
        <f>IF(C79="","",VLOOKUP(C79,'Llistat de jugadors'!$G$3:$AI$322,29,0))</f>
        <v/>
      </c>
      <c r="F79" s="21" t="str">
        <f>IF(C79="","",VLOOKUP(C79,'Llistat de jugadors'!$G$3:$AL$322,32,0))</f>
        <v/>
      </c>
      <c r="G79" s="21" t="str">
        <f>IF(C79="","",VLOOKUP(C79,'Llistat de jugadors'!$G$3:$AH$322,28,0))</f>
        <v/>
      </c>
      <c r="H79" s="21" t="str">
        <f>IF(C79="","",VLOOKUP(C79,'Llistat de jugadors'!$G$3:$AB$322,22,0))</f>
        <v/>
      </c>
      <c r="I79" t="e">
        <f>IF(VLOOKUP(B79,'Llistat de jugadors'!$AT$3:$AU$322,2,0)="","",VLOOKUP(B79,'Llistat de jugadors'!$AT$3:$AU$322,2,0))</f>
        <v>#N/A</v>
      </c>
      <c r="J79" t="b">
        <f t="shared" si="1"/>
        <v>1</v>
      </c>
    </row>
    <row r="80" spans="2:10">
      <c r="B80" s="20">
        <v>75</v>
      </c>
      <c r="C80" s="21" t="str">
        <f>IF(J80=TRUE,"",VLOOKUP(B80,'Llistat de jugadors'!$AT$3:$AU$322,2,0))</f>
        <v/>
      </c>
      <c r="D80" s="21" t="str">
        <f>VLOOKUP(C80,'Llistat de jugadors'!$AQ$3:$AR$322,2,0)</f>
        <v/>
      </c>
      <c r="E80" s="23" t="str">
        <f>IF(C80="","",VLOOKUP(C80,'Llistat de jugadors'!$G$3:$AI$322,29,0))</f>
        <v/>
      </c>
      <c r="F80" s="21" t="str">
        <f>IF(C80="","",VLOOKUP(C80,'Llistat de jugadors'!$G$3:$AL$322,32,0))</f>
        <v/>
      </c>
      <c r="G80" s="21" t="str">
        <f>IF(C80="","",VLOOKUP(C80,'Llistat de jugadors'!$G$3:$AH$322,28,0))</f>
        <v/>
      </c>
      <c r="H80" s="21" t="str">
        <f>IF(C80="","",VLOOKUP(C80,'Llistat de jugadors'!$G$3:$AB$322,22,0))</f>
        <v/>
      </c>
      <c r="I80" t="e">
        <f>IF(VLOOKUP(B80,'Llistat de jugadors'!$AT$3:$AU$322,2,0)="","",VLOOKUP(B80,'Llistat de jugadors'!$AT$3:$AU$322,2,0))</f>
        <v>#N/A</v>
      </c>
      <c r="J80" t="b">
        <f t="shared" si="1"/>
        <v>1</v>
      </c>
    </row>
    <row r="81" spans="2:10">
      <c r="B81" s="20">
        <v>76</v>
      </c>
      <c r="C81" s="21" t="str">
        <f>IF(J81=TRUE,"",VLOOKUP(B81,'Llistat de jugadors'!$AT$3:$AU$322,2,0))</f>
        <v/>
      </c>
      <c r="D81" s="21" t="str">
        <f>VLOOKUP(C81,'Llistat de jugadors'!$AQ$3:$AR$322,2,0)</f>
        <v/>
      </c>
      <c r="E81" s="23" t="str">
        <f>IF(C81="","",VLOOKUP(C81,'Llistat de jugadors'!$G$3:$AI$322,29,0))</f>
        <v/>
      </c>
      <c r="F81" s="21" t="str">
        <f>IF(C81="","",VLOOKUP(C81,'Llistat de jugadors'!$G$3:$AL$322,32,0))</f>
        <v/>
      </c>
      <c r="G81" s="21" t="str">
        <f>IF(C81="","",VLOOKUP(C81,'Llistat de jugadors'!$G$3:$AH$322,28,0))</f>
        <v/>
      </c>
      <c r="H81" s="21" t="str">
        <f>IF(C81="","",VLOOKUP(C81,'Llistat de jugadors'!$G$3:$AB$322,22,0))</f>
        <v/>
      </c>
      <c r="I81" t="e">
        <f>IF(VLOOKUP(B81,'Llistat de jugadors'!$AT$3:$AU$322,2,0)="","",VLOOKUP(B81,'Llistat de jugadors'!$AT$3:$AU$322,2,0))</f>
        <v>#N/A</v>
      </c>
      <c r="J81" t="b">
        <f t="shared" si="1"/>
        <v>1</v>
      </c>
    </row>
    <row r="82" spans="2:10">
      <c r="B82" s="20">
        <v>77</v>
      </c>
      <c r="C82" s="21" t="str">
        <f>IF(J82=TRUE,"",VLOOKUP(B82,'Llistat de jugadors'!$AT$3:$AU$322,2,0))</f>
        <v/>
      </c>
      <c r="D82" s="21" t="str">
        <f>VLOOKUP(C82,'Llistat de jugadors'!$AQ$3:$AR$322,2,0)</f>
        <v/>
      </c>
      <c r="E82" s="23" t="str">
        <f>IF(C82="","",VLOOKUP(C82,'Llistat de jugadors'!$G$3:$AI$322,29,0))</f>
        <v/>
      </c>
      <c r="F82" s="21" t="str">
        <f>IF(C82="","",VLOOKUP(C82,'Llistat de jugadors'!$G$3:$AL$322,32,0))</f>
        <v/>
      </c>
      <c r="G82" s="21" t="str">
        <f>IF(C82="","",VLOOKUP(C82,'Llistat de jugadors'!$G$3:$AH$322,28,0))</f>
        <v/>
      </c>
      <c r="H82" s="21" t="str">
        <f>IF(C82="","",VLOOKUP(C82,'Llistat de jugadors'!$G$3:$AB$322,22,0))</f>
        <v/>
      </c>
      <c r="I82" t="e">
        <f>IF(VLOOKUP(B82,'Llistat de jugadors'!$AT$3:$AU$322,2,0)="","",VLOOKUP(B82,'Llistat de jugadors'!$AT$3:$AU$322,2,0))</f>
        <v>#N/A</v>
      </c>
      <c r="J82" t="b">
        <f t="shared" si="1"/>
        <v>1</v>
      </c>
    </row>
    <row r="83" spans="2:10">
      <c r="B83" s="20">
        <v>78</v>
      </c>
      <c r="C83" s="21" t="str">
        <f>IF(J83=TRUE,"",VLOOKUP(B83,'Llistat de jugadors'!$AT$3:$AU$322,2,0))</f>
        <v/>
      </c>
      <c r="D83" s="21" t="str">
        <f>VLOOKUP(C83,'Llistat de jugadors'!$AQ$3:$AR$322,2,0)</f>
        <v/>
      </c>
      <c r="E83" s="23" t="str">
        <f>IF(C83="","",VLOOKUP(C83,'Llistat de jugadors'!$G$3:$AI$322,29,0))</f>
        <v/>
      </c>
      <c r="F83" s="21" t="str">
        <f>IF(C83="","",VLOOKUP(C83,'Llistat de jugadors'!$G$3:$AL$322,32,0))</f>
        <v/>
      </c>
      <c r="G83" s="21" t="str">
        <f>IF(C83="","",VLOOKUP(C83,'Llistat de jugadors'!$G$3:$AH$322,28,0))</f>
        <v/>
      </c>
      <c r="H83" s="21" t="str">
        <f>IF(C83="","",VLOOKUP(C83,'Llistat de jugadors'!$G$3:$AB$322,22,0))</f>
        <v/>
      </c>
      <c r="I83" t="e">
        <f>IF(VLOOKUP(B83,'Llistat de jugadors'!$AT$3:$AU$322,2,0)="","",VLOOKUP(B83,'Llistat de jugadors'!$AT$3:$AU$322,2,0))</f>
        <v>#N/A</v>
      </c>
      <c r="J83" t="b">
        <f t="shared" si="1"/>
        <v>1</v>
      </c>
    </row>
    <row r="84" spans="2:10">
      <c r="B84" s="20">
        <v>79</v>
      </c>
      <c r="C84" s="21" t="str">
        <f>IF(J84=TRUE,"",VLOOKUP(B84,'Llistat de jugadors'!$AT$3:$AU$322,2,0))</f>
        <v/>
      </c>
      <c r="D84" s="21" t="str">
        <f>VLOOKUP(C84,'Llistat de jugadors'!$AQ$3:$AR$322,2,0)</f>
        <v/>
      </c>
      <c r="E84" s="23" t="str">
        <f>IF(C84="","",VLOOKUP(C84,'Llistat de jugadors'!$G$3:$AI$322,29,0))</f>
        <v/>
      </c>
      <c r="F84" s="21" t="str">
        <f>IF(C84="","",VLOOKUP(C84,'Llistat de jugadors'!$G$3:$AL$322,32,0))</f>
        <v/>
      </c>
      <c r="G84" s="21" t="str">
        <f>IF(C84="","",VLOOKUP(C84,'Llistat de jugadors'!$G$3:$AH$322,28,0))</f>
        <v/>
      </c>
      <c r="H84" s="21" t="str">
        <f>IF(C84="","",VLOOKUP(C84,'Llistat de jugadors'!$G$3:$AB$322,22,0))</f>
        <v/>
      </c>
      <c r="I84" t="e">
        <f>IF(VLOOKUP(B84,'Llistat de jugadors'!$AT$3:$AU$322,2,0)="","",VLOOKUP(B84,'Llistat de jugadors'!$AT$3:$AU$322,2,0))</f>
        <v>#N/A</v>
      </c>
      <c r="J84" t="b">
        <f t="shared" si="1"/>
        <v>1</v>
      </c>
    </row>
    <row r="85" spans="2:10">
      <c r="B85" s="20">
        <v>80</v>
      </c>
      <c r="C85" s="21" t="str">
        <f>IF(J85=TRUE,"",VLOOKUP(B85,'Llistat de jugadors'!$AT$3:$AU$322,2,0))</f>
        <v/>
      </c>
      <c r="D85" s="21" t="str">
        <f>VLOOKUP(C85,'Llistat de jugadors'!$AQ$3:$AR$322,2,0)</f>
        <v/>
      </c>
      <c r="E85" s="23" t="str">
        <f>IF(C85="","",VLOOKUP(C85,'Llistat de jugadors'!$G$3:$AI$322,29,0))</f>
        <v/>
      </c>
      <c r="F85" s="21" t="str">
        <f>IF(C85="","",VLOOKUP(C85,'Llistat de jugadors'!$G$3:$AL$322,32,0))</f>
        <v/>
      </c>
      <c r="G85" s="21" t="str">
        <f>IF(C85="","",VLOOKUP(C85,'Llistat de jugadors'!$G$3:$AH$322,28,0))</f>
        <v/>
      </c>
      <c r="H85" s="21" t="str">
        <f>IF(C85="","",VLOOKUP(C85,'Llistat de jugadors'!$G$3:$AB$322,22,0))</f>
        <v/>
      </c>
      <c r="I85" t="e">
        <f>IF(VLOOKUP(B85,'Llistat de jugadors'!$AT$3:$AU$322,2,0)="","",VLOOKUP(B85,'Llistat de jugadors'!$AT$3:$AU$322,2,0))</f>
        <v>#N/A</v>
      </c>
      <c r="J85" t="b">
        <f t="shared" si="1"/>
        <v>1</v>
      </c>
    </row>
    <row r="86" spans="2:10">
      <c r="B86" s="20">
        <v>81</v>
      </c>
      <c r="C86" s="21" t="str">
        <f>IF(J86=TRUE,"",VLOOKUP(B86,'Llistat de jugadors'!$AT$3:$AU$322,2,0))</f>
        <v/>
      </c>
      <c r="D86" s="21" t="str">
        <f>VLOOKUP(C86,'Llistat de jugadors'!$AQ$3:$AR$322,2,0)</f>
        <v/>
      </c>
      <c r="E86" s="23" t="str">
        <f>IF(C86="","",VLOOKUP(C86,'Llistat de jugadors'!$G$3:$AI$322,29,0))</f>
        <v/>
      </c>
      <c r="F86" s="21" t="str">
        <f>IF(C86="","",VLOOKUP(C86,'Llistat de jugadors'!$G$3:$AL$322,32,0))</f>
        <v/>
      </c>
      <c r="G86" s="21" t="str">
        <f>IF(C86="","",VLOOKUP(C86,'Llistat de jugadors'!$G$3:$AH$322,28,0))</f>
        <v/>
      </c>
      <c r="H86" s="21" t="str">
        <f>IF(C86="","",VLOOKUP(C86,'Llistat de jugadors'!$G$3:$AB$322,22,0))</f>
        <v/>
      </c>
      <c r="I86" t="e">
        <f>IF(VLOOKUP(B86,'Llistat de jugadors'!$AT$3:$AU$322,2,0)="","",VLOOKUP(B86,'Llistat de jugadors'!$AT$3:$AU$322,2,0))</f>
        <v>#N/A</v>
      </c>
      <c r="J86" t="b">
        <f t="shared" si="1"/>
        <v>1</v>
      </c>
    </row>
    <row r="87" spans="2:10">
      <c r="B87" s="20">
        <v>82</v>
      </c>
      <c r="C87" s="21" t="str">
        <f>IF(J87=TRUE,"",VLOOKUP(B87,'Llistat de jugadors'!$AT$3:$AU$322,2,0))</f>
        <v/>
      </c>
      <c r="D87" s="21" t="str">
        <f>VLOOKUP(C87,'Llistat de jugadors'!$AQ$3:$AR$322,2,0)</f>
        <v/>
      </c>
      <c r="E87" s="23" t="str">
        <f>IF(C87="","",VLOOKUP(C87,'Llistat de jugadors'!$G$3:$AI$322,29,0))</f>
        <v/>
      </c>
      <c r="F87" s="21" t="str">
        <f>IF(C87="","",VLOOKUP(C87,'Llistat de jugadors'!$G$3:$AL$322,32,0))</f>
        <v/>
      </c>
      <c r="G87" s="21" t="str">
        <f>IF(C87="","",VLOOKUP(C87,'Llistat de jugadors'!$G$3:$AH$322,28,0))</f>
        <v/>
      </c>
      <c r="H87" s="21" t="str">
        <f>IF(C87="","",VLOOKUP(C87,'Llistat de jugadors'!$G$3:$AB$322,22,0))</f>
        <v/>
      </c>
      <c r="I87" t="e">
        <f>IF(VLOOKUP(B87,'Llistat de jugadors'!$AT$3:$AU$322,2,0)="","",VLOOKUP(B87,'Llistat de jugadors'!$AT$3:$AU$322,2,0))</f>
        <v>#N/A</v>
      </c>
      <c r="J87" t="b">
        <f t="shared" si="1"/>
        <v>1</v>
      </c>
    </row>
    <row r="88" spans="2:10">
      <c r="B88" s="20">
        <v>83</v>
      </c>
      <c r="C88" s="21" t="str">
        <f>IF(J88=TRUE,"",VLOOKUP(B88,'Llistat de jugadors'!$AT$3:$AU$322,2,0))</f>
        <v/>
      </c>
      <c r="D88" s="21" t="str">
        <f>VLOOKUP(C88,'Llistat de jugadors'!$AQ$3:$AR$322,2,0)</f>
        <v/>
      </c>
      <c r="E88" s="23" t="str">
        <f>IF(C88="","",VLOOKUP(C88,'Llistat de jugadors'!$G$3:$AI$322,29,0))</f>
        <v/>
      </c>
      <c r="F88" s="21" t="str">
        <f>IF(C88="","",VLOOKUP(C88,'Llistat de jugadors'!$G$3:$AL$322,32,0))</f>
        <v/>
      </c>
      <c r="G88" s="21" t="str">
        <f>IF(C88="","",VLOOKUP(C88,'Llistat de jugadors'!$G$3:$AH$322,28,0))</f>
        <v/>
      </c>
      <c r="H88" s="21" t="str">
        <f>IF(C88="","",VLOOKUP(C88,'Llistat de jugadors'!$G$3:$AB$322,22,0))</f>
        <v/>
      </c>
      <c r="I88" t="e">
        <f>IF(VLOOKUP(B88,'Llistat de jugadors'!$AT$3:$AU$322,2,0)="","",VLOOKUP(B88,'Llistat de jugadors'!$AT$3:$AU$322,2,0))</f>
        <v>#N/A</v>
      </c>
      <c r="J88" t="b">
        <f t="shared" si="1"/>
        <v>1</v>
      </c>
    </row>
    <row r="89" spans="2:10">
      <c r="B89" s="20">
        <v>84</v>
      </c>
      <c r="C89" s="21" t="str">
        <f>IF(J89=TRUE,"",VLOOKUP(B89,'Llistat de jugadors'!$AT$3:$AU$322,2,0))</f>
        <v/>
      </c>
      <c r="D89" s="21" t="str">
        <f>VLOOKUP(C89,'Llistat de jugadors'!$AQ$3:$AR$322,2,0)</f>
        <v/>
      </c>
      <c r="E89" s="23" t="str">
        <f>IF(C89="","",VLOOKUP(C89,'Llistat de jugadors'!$G$3:$AI$322,29,0))</f>
        <v/>
      </c>
      <c r="F89" s="21" t="str">
        <f>IF(C89="","",VLOOKUP(C89,'Llistat de jugadors'!$G$3:$AL$322,32,0))</f>
        <v/>
      </c>
      <c r="G89" s="21" t="str">
        <f>IF(C89="","",VLOOKUP(C89,'Llistat de jugadors'!$G$3:$AH$322,28,0))</f>
        <v/>
      </c>
      <c r="H89" s="21" t="str">
        <f>IF(C89="","",VLOOKUP(C89,'Llistat de jugadors'!$G$3:$AB$322,22,0))</f>
        <v/>
      </c>
      <c r="I89" t="e">
        <f>IF(VLOOKUP(B89,'Llistat de jugadors'!$AT$3:$AU$322,2,0)="","",VLOOKUP(B89,'Llistat de jugadors'!$AT$3:$AU$322,2,0))</f>
        <v>#N/A</v>
      </c>
      <c r="J89" t="b">
        <f t="shared" si="1"/>
        <v>1</v>
      </c>
    </row>
    <row r="90" spans="2:10">
      <c r="B90" s="20">
        <v>85</v>
      </c>
      <c r="C90" s="21" t="str">
        <f>IF(J90=TRUE,"",VLOOKUP(B90,'Llistat de jugadors'!$AT$3:$AU$322,2,0))</f>
        <v/>
      </c>
      <c r="D90" s="21" t="str">
        <f>VLOOKUP(C90,'Llistat de jugadors'!$AQ$3:$AR$322,2,0)</f>
        <v/>
      </c>
      <c r="E90" s="23" t="str">
        <f>IF(C90="","",VLOOKUP(C90,'Llistat de jugadors'!$G$3:$AI$322,29,0))</f>
        <v/>
      </c>
      <c r="F90" s="21" t="str">
        <f>IF(C90="","",VLOOKUP(C90,'Llistat de jugadors'!$G$3:$AL$322,32,0))</f>
        <v/>
      </c>
      <c r="G90" s="21" t="str">
        <f>IF(C90="","",VLOOKUP(C90,'Llistat de jugadors'!$G$3:$AH$322,28,0))</f>
        <v/>
      </c>
      <c r="H90" s="21" t="str">
        <f>IF(C90="","",VLOOKUP(C90,'Llistat de jugadors'!$G$3:$AB$322,22,0))</f>
        <v/>
      </c>
      <c r="I90" t="e">
        <f>IF(VLOOKUP(B90,'Llistat de jugadors'!$AT$3:$AU$322,2,0)="","",VLOOKUP(B90,'Llistat de jugadors'!$AT$3:$AU$322,2,0))</f>
        <v>#N/A</v>
      </c>
      <c r="J90" t="b">
        <f t="shared" si="1"/>
        <v>1</v>
      </c>
    </row>
    <row r="91" spans="2:10">
      <c r="B91" s="20">
        <v>86</v>
      </c>
      <c r="C91" s="21" t="str">
        <f>IF(J91=TRUE,"",VLOOKUP(B91,'Llistat de jugadors'!$AT$3:$AU$322,2,0))</f>
        <v/>
      </c>
      <c r="D91" s="21" t="str">
        <f>VLOOKUP(C91,'Llistat de jugadors'!$AQ$3:$AR$322,2,0)</f>
        <v/>
      </c>
      <c r="E91" s="23" t="str">
        <f>IF(C91="","",VLOOKUP(C91,'Llistat de jugadors'!$G$3:$AI$322,29,0))</f>
        <v/>
      </c>
      <c r="F91" s="21" t="str">
        <f>IF(C91="","",VLOOKUP(C91,'Llistat de jugadors'!$G$3:$AL$322,32,0))</f>
        <v/>
      </c>
      <c r="G91" s="21" t="str">
        <f>IF(C91="","",VLOOKUP(C91,'Llistat de jugadors'!$G$3:$AH$322,28,0))</f>
        <v/>
      </c>
      <c r="H91" s="21" t="str">
        <f>IF(C91="","",VLOOKUP(C91,'Llistat de jugadors'!$G$3:$AB$322,22,0))</f>
        <v/>
      </c>
      <c r="I91" t="e">
        <f>IF(VLOOKUP(B91,'Llistat de jugadors'!$AT$3:$AU$322,2,0)="","",VLOOKUP(B91,'Llistat de jugadors'!$AT$3:$AU$322,2,0))</f>
        <v>#N/A</v>
      </c>
      <c r="J91" t="b">
        <f t="shared" si="1"/>
        <v>1</v>
      </c>
    </row>
    <row r="92" spans="2:10">
      <c r="B92" s="20">
        <v>87</v>
      </c>
      <c r="C92" s="21" t="str">
        <f>IF(J92=TRUE,"",VLOOKUP(B92,'Llistat de jugadors'!$AT$3:$AU$322,2,0))</f>
        <v/>
      </c>
      <c r="D92" s="21" t="str">
        <f>VLOOKUP(C92,'Llistat de jugadors'!$AQ$3:$AR$322,2,0)</f>
        <v/>
      </c>
      <c r="E92" s="23" t="str">
        <f>IF(C92="","",VLOOKUP(C92,'Llistat de jugadors'!$G$3:$AI$322,29,0))</f>
        <v/>
      </c>
      <c r="F92" s="21" t="str">
        <f>IF(C92="","",VLOOKUP(C92,'Llistat de jugadors'!$G$3:$AL$322,32,0))</f>
        <v/>
      </c>
      <c r="G92" s="21" t="str">
        <f>IF(C92="","",VLOOKUP(C92,'Llistat de jugadors'!$G$3:$AH$322,28,0))</f>
        <v/>
      </c>
      <c r="H92" s="21" t="str">
        <f>IF(C92="","",VLOOKUP(C92,'Llistat de jugadors'!$G$3:$AB$322,22,0))</f>
        <v/>
      </c>
      <c r="I92" t="e">
        <f>IF(VLOOKUP(B92,'Llistat de jugadors'!$AT$3:$AU$322,2,0)="","",VLOOKUP(B92,'Llistat de jugadors'!$AT$3:$AU$322,2,0))</f>
        <v>#N/A</v>
      </c>
      <c r="J92" t="b">
        <f t="shared" si="1"/>
        <v>1</v>
      </c>
    </row>
    <row r="93" spans="2:10">
      <c r="B93" s="20">
        <v>88</v>
      </c>
      <c r="C93" s="21" t="str">
        <f>IF(J93=TRUE,"",VLOOKUP(B93,'Llistat de jugadors'!$AT$3:$AU$322,2,0))</f>
        <v/>
      </c>
      <c r="D93" s="21" t="str">
        <f>VLOOKUP(C93,'Llistat de jugadors'!$AQ$3:$AR$322,2,0)</f>
        <v/>
      </c>
      <c r="E93" s="23" t="str">
        <f>IF(C93="","",VLOOKUP(C93,'Llistat de jugadors'!$G$3:$AI$322,29,0))</f>
        <v/>
      </c>
      <c r="F93" s="21" t="str">
        <f>IF(C93="","",VLOOKUP(C93,'Llistat de jugadors'!$G$3:$AL$322,32,0))</f>
        <v/>
      </c>
      <c r="G93" s="21" t="str">
        <f>IF(C93="","",VLOOKUP(C93,'Llistat de jugadors'!$G$3:$AH$322,28,0))</f>
        <v/>
      </c>
      <c r="H93" s="21" t="str">
        <f>IF(C93="","",VLOOKUP(C93,'Llistat de jugadors'!$G$3:$AB$322,22,0))</f>
        <v/>
      </c>
      <c r="I93" t="e">
        <f>IF(VLOOKUP(B93,'Llistat de jugadors'!$AT$3:$AU$322,2,0)="","",VLOOKUP(B93,'Llistat de jugadors'!$AT$3:$AU$322,2,0))</f>
        <v>#N/A</v>
      </c>
      <c r="J93" t="b">
        <f t="shared" si="1"/>
        <v>1</v>
      </c>
    </row>
    <row r="94" spans="2:10">
      <c r="B94" s="20">
        <v>89</v>
      </c>
      <c r="C94" s="21" t="str">
        <f>IF(J94=TRUE,"",VLOOKUP(B94,'Llistat de jugadors'!$AT$3:$AU$322,2,0))</f>
        <v/>
      </c>
      <c r="D94" s="21" t="str">
        <f>VLOOKUP(C94,'Llistat de jugadors'!$AQ$3:$AR$322,2,0)</f>
        <v/>
      </c>
      <c r="E94" s="23" t="str">
        <f>IF(C94="","",VLOOKUP(C94,'Llistat de jugadors'!$G$3:$AI$322,29,0))</f>
        <v/>
      </c>
      <c r="F94" s="21" t="str">
        <f>IF(C94="","",VLOOKUP(C94,'Llistat de jugadors'!$G$3:$AL$322,32,0))</f>
        <v/>
      </c>
      <c r="G94" s="21" t="str">
        <f>IF(C94="","",VLOOKUP(C94,'Llistat de jugadors'!$G$3:$AH$322,28,0))</f>
        <v/>
      </c>
      <c r="H94" s="21" t="str">
        <f>IF(C94="","",VLOOKUP(C94,'Llistat de jugadors'!$G$3:$AB$322,22,0))</f>
        <v/>
      </c>
      <c r="I94" t="e">
        <f>IF(VLOOKUP(B94,'Llistat de jugadors'!$AT$3:$AU$322,2,0)="","",VLOOKUP(B94,'Llistat de jugadors'!$AT$3:$AU$322,2,0))</f>
        <v>#N/A</v>
      </c>
      <c r="J94" t="b">
        <f t="shared" si="1"/>
        <v>1</v>
      </c>
    </row>
    <row r="95" spans="2:10">
      <c r="B95" s="20">
        <v>90</v>
      </c>
      <c r="C95" s="21" t="str">
        <f>IF(J95=TRUE,"",VLOOKUP(B95,'Llistat de jugadors'!$AT$3:$AU$322,2,0))</f>
        <v/>
      </c>
      <c r="D95" s="21" t="str">
        <f>VLOOKUP(C95,'Llistat de jugadors'!$AQ$3:$AR$322,2,0)</f>
        <v/>
      </c>
      <c r="E95" s="23" t="str">
        <f>IF(C95="","",VLOOKUP(C95,'Llistat de jugadors'!$G$3:$AI$322,29,0))</f>
        <v/>
      </c>
      <c r="F95" s="21" t="str">
        <f>IF(C95="","",VLOOKUP(C95,'Llistat de jugadors'!$G$3:$AL$322,32,0))</f>
        <v/>
      </c>
      <c r="G95" s="21" t="str">
        <f>IF(C95="","",VLOOKUP(C95,'Llistat de jugadors'!$G$3:$AH$322,28,0))</f>
        <v/>
      </c>
      <c r="H95" s="21" t="str">
        <f>IF(C95="","",VLOOKUP(C95,'Llistat de jugadors'!$G$3:$AB$322,22,0))</f>
        <v/>
      </c>
      <c r="I95" t="e">
        <f>IF(VLOOKUP(B95,'Llistat de jugadors'!$AT$3:$AU$322,2,0)="","",VLOOKUP(B95,'Llistat de jugadors'!$AT$3:$AU$322,2,0))</f>
        <v>#N/A</v>
      </c>
      <c r="J95" t="b">
        <f t="shared" si="1"/>
        <v>1</v>
      </c>
    </row>
    <row r="96" spans="2:10">
      <c r="B96" s="20">
        <v>91</v>
      </c>
      <c r="C96" s="21" t="str">
        <f>IF(J96=TRUE,"",VLOOKUP(B96,'Llistat de jugadors'!$AT$3:$AU$322,2,0))</f>
        <v/>
      </c>
      <c r="D96" s="21" t="str">
        <f>VLOOKUP(C96,'Llistat de jugadors'!$AQ$3:$AR$322,2,0)</f>
        <v/>
      </c>
      <c r="E96" s="23" t="str">
        <f>IF(C96="","",VLOOKUP(C96,'Llistat de jugadors'!$G$3:$AI$322,29,0))</f>
        <v/>
      </c>
      <c r="F96" s="21" t="str">
        <f>IF(C96="","",VLOOKUP(C96,'Llistat de jugadors'!$G$3:$AL$322,32,0))</f>
        <v/>
      </c>
      <c r="G96" s="21" t="str">
        <f>IF(C96="","",VLOOKUP(C96,'Llistat de jugadors'!$G$3:$AH$322,28,0))</f>
        <v/>
      </c>
      <c r="H96" s="21" t="str">
        <f>IF(C96="","",VLOOKUP(C96,'Llistat de jugadors'!$G$3:$AB$322,22,0))</f>
        <v/>
      </c>
      <c r="I96" t="e">
        <f>IF(VLOOKUP(B96,'Llistat de jugadors'!$AT$3:$AU$322,2,0)="","",VLOOKUP(B96,'Llistat de jugadors'!$AT$3:$AU$322,2,0))</f>
        <v>#N/A</v>
      </c>
      <c r="J96" t="b">
        <f t="shared" si="1"/>
        <v>1</v>
      </c>
    </row>
    <row r="97" spans="2:10">
      <c r="B97" s="20">
        <v>92</v>
      </c>
      <c r="C97" s="21" t="str">
        <f>IF(J97=TRUE,"",VLOOKUP(B97,'Llistat de jugadors'!$AT$3:$AU$322,2,0))</f>
        <v/>
      </c>
      <c r="D97" s="21" t="str">
        <f>VLOOKUP(C97,'Llistat de jugadors'!$AQ$3:$AR$322,2,0)</f>
        <v/>
      </c>
      <c r="E97" s="23" t="str">
        <f>IF(C97="","",VLOOKUP(C97,'Llistat de jugadors'!$G$3:$AI$322,29,0))</f>
        <v/>
      </c>
      <c r="F97" s="21" t="str">
        <f>IF(C97="","",VLOOKUP(C97,'Llistat de jugadors'!$G$3:$AL$322,32,0))</f>
        <v/>
      </c>
      <c r="G97" s="21" t="str">
        <f>IF(C97="","",VLOOKUP(C97,'Llistat de jugadors'!$G$3:$AH$322,28,0))</f>
        <v/>
      </c>
      <c r="H97" s="21" t="str">
        <f>IF(C97="","",VLOOKUP(C97,'Llistat de jugadors'!$G$3:$AB$322,22,0))</f>
        <v/>
      </c>
      <c r="I97" t="e">
        <f>IF(VLOOKUP(B97,'Llistat de jugadors'!$AT$3:$AU$322,2,0)="","",VLOOKUP(B97,'Llistat de jugadors'!$AT$3:$AU$322,2,0))</f>
        <v>#N/A</v>
      </c>
      <c r="J97" t="b">
        <f t="shared" si="1"/>
        <v>1</v>
      </c>
    </row>
    <row r="98" spans="2:10">
      <c r="B98" s="20">
        <v>93</v>
      </c>
      <c r="C98" s="21" t="str">
        <f>IF(J98=TRUE,"",VLOOKUP(B98,'Llistat de jugadors'!$AT$3:$AU$322,2,0))</f>
        <v/>
      </c>
      <c r="D98" s="21" t="str">
        <f>VLOOKUP(C98,'Llistat de jugadors'!$AQ$3:$AR$322,2,0)</f>
        <v/>
      </c>
      <c r="E98" s="23" t="str">
        <f>IF(C98="","",VLOOKUP(C98,'Llistat de jugadors'!$G$3:$AI$322,29,0))</f>
        <v/>
      </c>
      <c r="F98" s="21" t="str">
        <f>IF(C98="","",VLOOKUP(C98,'Llistat de jugadors'!$G$3:$AL$322,32,0))</f>
        <v/>
      </c>
      <c r="G98" s="21" t="str">
        <f>IF(C98="","",VLOOKUP(C98,'Llistat de jugadors'!$G$3:$AH$322,28,0))</f>
        <v/>
      </c>
      <c r="H98" s="21" t="str">
        <f>IF(C98="","",VLOOKUP(C98,'Llistat de jugadors'!$G$3:$AB$322,22,0))</f>
        <v/>
      </c>
      <c r="I98" t="e">
        <f>IF(VLOOKUP(B98,'Llistat de jugadors'!$AT$3:$AU$322,2,0)="","",VLOOKUP(B98,'Llistat de jugadors'!$AT$3:$AU$322,2,0))</f>
        <v>#N/A</v>
      </c>
      <c r="J98" t="b">
        <f t="shared" si="1"/>
        <v>1</v>
      </c>
    </row>
    <row r="99" spans="2:10">
      <c r="B99" s="20">
        <v>94</v>
      </c>
      <c r="C99" s="21" t="str">
        <f>IF(J99=TRUE,"",VLOOKUP(B99,'Llistat de jugadors'!$AT$3:$AU$322,2,0))</f>
        <v/>
      </c>
      <c r="D99" s="21" t="str">
        <f>VLOOKUP(C99,'Llistat de jugadors'!$AQ$3:$AR$322,2,0)</f>
        <v/>
      </c>
      <c r="E99" s="23" t="str">
        <f>IF(C99="","",VLOOKUP(C99,'Llistat de jugadors'!$G$3:$AI$322,29,0))</f>
        <v/>
      </c>
      <c r="F99" s="21" t="str">
        <f>IF(C99="","",VLOOKUP(C99,'Llistat de jugadors'!$G$3:$AL$322,32,0))</f>
        <v/>
      </c>
      <c r="G99" s="21" t="str">
        <f>IF(C99="","",VLOOKUP(C99,'Llistat de jugadors'!$G$3:$AH$322,28,0))</f>
        <v/>
      </c>
      <c r="H99" s="21" t="str">
        <f>IF(C99="","",VLOOKUP(C99,'Llistat de jugadors'!$G$3:$AB$322,22,0))</f>
        <v/>
      </c>
      <c r="I99" t="e">
        <f>IF(VLOOKUP(B99,'Llistat de jugadors'!$AT$3:$AU$322,2,0)="","",VLOOKUP(B99,'Llistat de jugadors'!$AT$3:$AU$322,2,0))</f>
        <v>#N/A</v>
      </c>
      <c r="J99" t="b">
        <f t="shared" si="1"/>
        <v>1</v>
      </c>
    </row>
    <row r="100" spans="2:10">
      <c r="B100" s="20">
        <v>95</v>
      </c>
      <c r="C100" s="21" t="str">
        <f>IF(J100=TRUE,"",VLOOKUP(B100,'Llistat de jugadors'!$AT$3:$AU$322,2,0))</f>
        <v/>
      </c>
      <c r="D100" s="21" t="str">
        <f>VLOOKUP(C100,'Llistat de jugadors'!$AQ$3:$AR$322,2,0)</f>
        <v/>
      </c>
      <c r="E100" s="23" t="str">
        <f>IF(C100="","",VLOOKUP(C100,'Llistat de jugadors'!$G$3:$AI$322,29,0))</f>
        <v/>
      </c>
      <c r="F100" s="21" t="str">
        <f>IF(C100="","",VLOOKUP(C100,'Llistat de jugadors'!$G$3:$AL$322,32,0))</f>
        <v/>
      </c>
      <c r="G100" s="21" t="str">
        <f>IF(C100="","",VLOOKUP(C100,'Llistat de jugadors'!$G$3:$AH$322,28,0))</f>
        <v/>
      </c>
      <c r="H100" s="21" t="str">
        <f>IF(C100="","",VLOOKUP(C100,'Llistat de jugadors'!$G$3:$AB$322,22,0))</f>
        <v/>
      </c>
      <c r="I100" t="e">
        <f>IF(VLOOKUP(B100,'Llistat de jugadors'!$AT$3:$AU$322,2,0)="","",VLOOKUP(B100,'Llistat de jugadors'!$AT$3:$AU$322,2,0))</f>
        <v>#N/A</v>
      </c>
      <c r="J100" t="b">
        <f t="shared" si="1"/>
        <v>1</v>
      </c>
    </row>
    <row r="101" spans="2:10">
      <c r="B101" s="20">
        <v>96</v>
      </c>
      <c r="C101" s="21" t="str">
        <f>IF(J101=TRUE,"",VLOOKUP(B101,'Llistat de jugadors'!$AT$3:$AU$322,2,0))</f>
        <v/>
      </c>
      <c r="D101" s="21" t="str">
        <f>VLOOKUP(C101,'Llistat de jugadors'!$AQ$3:$AR$322,2,0)</f>
        <v/>
      </c>
      <c r="E101" s="23" t="str">
        <f>IF(C101="","",VLOOKUP(C101,'Llistat de jugadors'!$G$3:$AI$322,29,0))</f>
        <v/>
      </c>
      <c r="F101" s="21" t="str">
        <f>IF(C101="","",VLOOKUP(C101,'Llistat de jugadors'!$G$3:$AL$322,32,0))</f>
        <v/>
      </c>
      <c r="G101" s="21" t="str">
        <f>IF(C101="","",VLOOKUP(C101,'Llistat de jugadors'!$G$3:$AH$322,28,0))</f>
        <v/>
      </c>
      <c r="H101" s="21" t="str">
        <f>IF(C101="","",VLOOKUP(C101,'Llistat de jugadors'!$G$3:$AB$322,22,0))</f>
        <v/>
      </c>
      <c r="I101" t="e">
        <f>IF(VLOOKUP(B101,'Llistat de jugadors'!$AT$3:$AU$322,2,0)="","",VLOOKUP(B101,'Llistat de jugadors'!$AT$3:$AU$322,2,0))</f>
        <v>#N/A</v>
      </c>
      <c r="J101" t="b">
        <f t="shared" si="1"/>
        <v>1</v>
      </c>
    </row>
    <row r="102" spans="2:10">
      <c r="B102" s="20">
        <v>97</v>
      </c>
      <c r="C102" s="21" t="str">
        <f>IF(J102=TRUE,"",VLOOKUP(B102,'Llistat de jugadors'!$AT$3:$AU$322,2,0))</f>
        <v/>
      </c>
      <c r="D102" s="21" t="str">
        <f>VLOOKUP(C102,'Llistat de jugadors'!$AQ$3:$AR$322,2,0)</f>
        <v/>
      </c>
      <c r="E102" s="23" t="str">
        <f>IF(C102="","",VLOOKUP(C102,'Llistat de jugadors'!$G$3:$AI$322,29,0))</f>
        <v/>
      </c>
      <c r="F102" s="21" t="str">
        <f>IF(C102="","",VLOOKUP(C102,'Llistat de jugadors'!$G$3:$AL$322,32,0))</f>
        <v/>
      </c>
      <c r="G102" s="21" t="str">
        <f>IF(C102="","",VLOOKUP(C102,'Llistat de jugadors'!$G$3:$AH$322,28,0))</f>
        <v/>
      </c>
      <c r="H102" s="21" t="str">
        <f>IF(C102="","",VLOOKUP(C102,'Llistat de jugadors'!$G$3:$AB$322,22,0))</f>
        <v/>
      </c>
      <c r="I102" t="e">
        <f>IF(VLOOKUP(B102,'Llistat de jugadors'!$AT$3:$AU$322,2,0)="","",VLOOKUP(B102,'Llistat de jugadors'!$AT$3:$AU$322,2,0))</f>
        <v>#N/A</v>
      </c>
      <c r="J102" t="b">
        <f t="shared" si="1"/>
        <v>1</v>
      </c>
    </row>
    <row r="103" spans="2:10">
      <c r="B103" s="20">
        <v>98</v>
      </c>
      <c r="C103" s="21" t="str">
        <f>IF(J103=TRUE,"",VLOOKUP(B103,'Llistat de jugadors'!$AT$3:$AU$322,2,0))</f>
        <v/>
      </c>
      <c r="D103" s="21" t="str">
        <f>VLOOKUP(C103,'Llistat de jugadors'!$AQ$3:$AR$322,2,0)</f>
        <v/>
      </c>
      <c r="E103" s="23" t="str">
        <f>IF(C103="","",VLOOKUP(C103,'Llistat de jugadors'!$G$3:$AI$322,29,0))</f>
        <v/>
      </c>
      <c r="F103" s="21" t="str">
        <f>IF(C103="","",VLOOKUP(C103,'Llistat de jugadors'!$G$3:$AL$322,32,0))</f>
        <v/>
      </c>
      <c r="G103" s="21" t="str">
        <f>IF(C103="","",VLOOKUP(C103,'Llistat de jugadors'!$G$3:$AH$322,28,0))</f>
        <v/>
      </c>
      <c r="H103" s="21" t="str">
        <f>IF(C103="","",VLOOKUP(C103,'Llistat de jugadors'!$G$3:$AB$322,22,0))</f>
        <v/>
      </c>
      <c r="I103" t="e">
        <f>IF(VLOOKUP(B103,'Llistat de jugadors'!$AT$3:$AU$322,2,0)="","",VLOOKUP(B103,'Llistat de jugadors'!$AT$3:$AU$322,2,0))</f>
        <v>#N/A</v>
      </c>
      <c r="J103" t="b">
        <f t="shared" si="1"/>
        <v>1</v>
      </c>
    </row>
    <row r="104" spans="2:10">
      <c r="B104" s="20">
        <v>99</v>
      </c>
      <c r="C104" s="21" t="str">
        <f>IF(J104=TRUE,"",VLOOKUP(B104,'Llistat de jugadors'!$AT$3:$AU$322,2,0))</f>
        <v/>
      </c>
      <c r="D104" s="21" t="str">
        <f>VLOOKUP(C104,'Llistat de jugadors'!$AQ$3:$AR$322,2,0)</f>
        <v/>
      </c>
      <c r="E104" s="23" t="str">
        <f>IF(C104="","",VLOOKUP(C104,'Llistat de jugadors'!$G$3:$AI$322,29,0))</f>
        <v/>
      </c>
      <c r="F104" s="21" t="str">
        <f>IF(C104="","",VLOOKUP(C104,'Llistat de jugadors'!$G$3:$AL$322,32,0))</f>
        <v/>
      </c>
      <c r="G104" s="21" t="str">
        <f>IF(C104="","",VLOOKUP(C104,'Llistat de jugadors'!$G$3:$AH$322,28,0))</f>
        <v/>
      </c>
      <c r="H104" s="21" t="str">
        <f>IF(C104="","",VLOOKUP(C104,'Llistat de jugadors'!$G$3:$AB$322,22,0))</f>
        <v/>
      </c>
      <c r="I104" t="e">
        <f>IF(VLOOKUP(B104,'Llistat de jugadors'!$AT$3:$AU$322,2,0)="","",VLOOKUP(B104,'Llistat de jugadors'!$AT$3:$AU$322,2,0))</f>
        <v>#N/A</v>
      </c>
      <c r="J104" t="b">
        <f t="shared" si="1"/>
        <v>1</v>
      </c>
    </row>
    <row r="105" spans="2:10">
      <c r="B105" s="20">
        <v>100</v>
      </c>
      <c r="C105" s="21" t="str">
        <f>IF(J105=TRUE,"",VLOOKUP(B105,'Llistat de jugadors'!$AT$3:$AU$322,2,0))</f>
        <v/>
      </c>
      <c r="D105" s="21" t="str">
        <f>VLOOKUP(C105,'Llistat de jugadors'!$AQ$3:$AR$322,2,0)</f>
        <v/>
      </c>
      <c r="E105" s="23" t="str">
        <f>IF(C105="","",VLOOKUP(C105,'Llistat de jugadors'!$G$3:$AI$322,29,0))</f>
        <v/>
      </c>
      <c r="F105" s="21" t="str">
        <f>IF(C105="","",VLOOKUP(C105,'Llistat de jugadors'!$G$3:$AL$322,32,0))</f>
        <v/>
      </c>
      <c r="G105" s="21" t="str">
        <f>IF(C105="","",VLOOKUP(C105,'Llistat de jugadors'!$G$3:$AH$322,28,0))</f>
        <v/>
      </c>
      <c r="H105" s="21" t="str">
        <f>IF(C105="","",VLOOKUP(C105,'Llistat de jugadors'!$G$3:$AB$322,22,0))</f>
        <v/>
      </c>
      <c r="I105" t="e">
        <f>IF(VLOOKUP(B105,'Llistat de jugadors'!$AT$3:$AU$322,2,0)="","",VLOOKUP(B105,'Llistat de jugadors'!$AT$3:$AU$322,2,0))</f>
        <v>#N/A</v>
      </c>
      <c r="J105" t="b">
        <f t="shared" si="1"/>
        <v>1</v>
      </c>
    </row>
    <row r="106" spans="2:10">
      <c r="B106" s="20">
        <v>101</v>
      </c>
      <c r="C106" s="21" t="str">
        <f>IF(J106=TRUE,"",VLOOKUP(B106,'Llistat de jugadors'!$AT$3:$AU$322,2,0))</f>
        <v/>
      </c>
      <c r="D106" s="21" t="str">
        <f>VLOOKUP(C106,'Llistat de jugadors'!$AQ$3:$AR$322,2,0)</f>
        <v/>
      </c>
      <c r="E106" s="23" t="str">
        <f>IF(C106="","",VLOOKUP(C106,'Llistat de jugadors'!$G$3:$AI$322,29,0))</f>
        <v/>
      </c>
      <c r="F106" s="21" t="str">
        <f>IF(C106="","",VLOOKUP(C106,'Llistat de jugadors'!$G$3:$AL$322,32,0))</f>
        <v/>
      </c>
      <c r="G106" s="21" t="str">
        <f>IF(C106="","",VLOOKUP(C106,'Llistat de jugadors'!$G$3:$AH$322,28,0))</f>
        <v/>
      </c>
      <c r="H106" s="21" t="str">
        <f>IF(C106="","",VLOOKUP(C106,'Llistat de jugadors'!$G$3:$AB$322,22,0))</f>
        <v/>
      </c>
      <c r="I106" t="e">
        <f>IF(VLOOKUP(B106,'Llistat de jugadors'!$AT$3:$AU$322,2,0)="","",VLOOKUP(B106,'Llistat de jugadors'!$AT$3:$AU$322,2,0))</f>
        <v>#N/A</v>
      </c>
      <c r="J106" t="b">
        <f t="shared" si="1"/>
        <v>1</v>
      </c>
    </row>
    <row r="107" spans="2:10">
      <c r="B107" s="20">
        <v>102</v>
      </c>
      <c r="C107" s="21" t="str">
        <f>IF(J107=TRUE,"",VLOOKUP(B107,'Llistat de jugadors'!$AT$3:$AU$322,2,0))</f>
        <v/>
      </c>
      <c r="D107" s="21" t="str">
        <f>VLOOKUP(C107,'Llistat de jugadors'!$AQ$3:$AR$322,2,0)</f>
        <v/>
      </c>
      <c r="E107" s="23" t="str">
        <f>IF(C107="","",VLOOKUP(C107,'Llistat de jugadors'!$G$3:$AI$322,29,0))</f>
        <v/>
      </c>
      <c r="F107" s="21" t="str">
        <f>IF(C107="","",VLOOKUP(C107,'Llistat de jugadors'!$G$3:$AL$322,32,0))</f>
        <v/>
      </c>
      <c r="G107" s="21" t="str">
        <f>IF(C107="","",VLOOKUP(C107,'Llistat de jugadors'!$G$3:$AH$322,28,0))</f>
        <v/>
      </c>
      <c r="H107" s="21" t="str">
        <f>IF(C107="","",VLOOKUP(C107,'Llistat de jugadors'!$G$3:$AB$322,22,0))</f>
        <v/>
      </c>
      <c r="I107" t="e">
        <f>IF(VLOOKUP(B107,'Llistat de jugadors'!$AT$3:$AU$322,2,0)="","",VLOOKUP(B107,'Llistat de jugadors'!$AT$3:$AU$322,2,0))</f>
        <v>#N/A</v>
      </c>
      <c r="J107" t="b">
        <f t="shared" si="1"/>
        <v>1</v>
      </c>
    </row>
    <row r="108" spans="2:10">
      <c r="B108" s="20">
        <v>103</v>
      </c>
      <c r="C108" s="21" t="str">
        <f>IF(J108=TRUE,"",VLOOKUP(B108,'Llistat de jugadors'!$AT$3:$AU$322,2,0))</f>
        <v/>
      </c>
      <c r="D108" s="21" t="str">
        <f>VLOOKUP(C108,'Llistat de jugadors'!$AQ$3:$AR$322,2,0)</f>
        <v/>
      </c>
      <c r="E108" s="23" t="str">
        <f>IF(C108="","",VLOOKUP(C108,'Llistat de jugadors'!$G$3:$AI$322,29,0))</f>
        <v/>
      </c>
      <c r="F108" s="21" t="str">
        <f>IF(C108="","",VLOOKUP(C108,'Llistat de jugadors'!$G$3:$AL$322,32,0))</f>
        <v/>
      </c>
      <c r="G108" s="21" t="str">
        <f>IF(C108="","",VLOOKUP(C108,'Llistat de jugadors'!$G$3:$AH$322,28,0))</f>
        <v/>
      </c>
      <c r="H108" s="21" t="str">
        <f>IF(C108="","",VLOOKUP(C108,'Llistat de jugadors'!$G$3:$AB$322,22,0))</f>
        <v/>
      </c>
      <c r="I108" t="e">
        <f>IF(VLOOKUP(B108,'Llistat de jugadors'!$AT$3:$AU$322,2,0)="","",VLOOKUP(B108,'Llistat de jugadors'!$AT$3:$AU$322,2,0))</f>
        <v>#N/A</v>
      </c>
      <c r="J108" t="b">
        <f t="shared" si="1"/>
        <v>1</v>
      </c>
    </row>
    <row r="109" spans="2:10">
      <c r="B109" s="20">
        <v>104</v>
      </c>
      <c r="C109" s="21" t="str">
        <f>IF(J109=TRUE,"",VLOOKUP(B109,'Llistat de jugadors'!$AT$3:$AU$322,2,0))</f>
        <v/>
      </c>
      <c r="D109" s="21" t="str">
        <f>VLOOKUP(C109,'Llistat de jugadors'!$AQ$3:$AR$322,2,0)</f>
        <v/>
      </c>
      <c r="E109" s="23" t="str">
        <f>IF(C109="","",VLOOKUP(C109,'Llistat de jugadors'!$G$3:$AI$322,29,0))</f>
        <v/>
      </c>
      <c r="F109" s="21" t="str">
        <f>IF(C109="","",VLOOKUP(C109,'Llistat de jugadors'!$G$3:$AL$322,32,0))</f>
        <v/>
      </c>
      <c r="G109" s="21" t="str">
        <f>IF(C109="","",VLOOKUP(C109,'Llistat de jugadors'!$G$3:$AH$322,28,0))</f>
        <v/>
      </c>
      <c r="H109" s="21" t="str">
        <f>IF(C109="","",VLOOKUP(C109,'Llistat de jugadors'!$G$3:$AB$322,22,0))</f>
        <v/>
      </c>
      <c r="I109" t="e">
        <f>IF(VLOOKUP(B109,'Llistat de jugadors'!$AT$3:$AU$322,2,0)="","",VLOOKUP(B109,'Llistat de jugadors'!$AT$3:$AU$322,2,0))</f>
        <v>#N/A</v>
      </c>
      <c r="J109" t="b">
        <f t="shared" si="1"/>
        <v>1</v>
      </c>
    </row>
    <row r="110" spans="2:10">
      <c r="B110" s="20">
        <v>105</v>
      </c>
      <c r="C110" s="21" t="str">
        <f>IF(J110=TRUE,"",VLOOKUP(B110,'Llistat de jugadors'!$AT$3:$AU$322,2,0))</f>
        <v/>
      </c>
      <c r="D110" s="21" t="str">
        <f>VLOOKUP(C110,'Llistat de jugadors'!$AQ$3:$AR$322,2,0)</f>
        <v/>
      </c>
      <c r="E110" s="23" t="str">
        <f>IF(C110="","",VLOOKUP(C110,'Llistat de jugadors'!$G$3:$AI$322,29,0))</f>
        <v/>
      </c>
      <c r="F110" s="21" t="str">
        <f>IF(C110="","",VLOOKUP(C110,'Llistat de jugadors'!$G$3:$AL$322,32,0))</f>
        <v/>
      </c>
      <c r="G110" s="21" t="str">
        <f>IF(C110="","",VLOOKUP(C110,'Llistat de jugadors'!$G$3:$AH$322,28,0))</f>
        <v/>
      </c>
      <c r="H110" s="21" t="str">
        <f>IF(C110="","",VLOOKUP(C110,'Llistat de jugadors'!$G$3:$AB$322,22,0))</f>
        <v/>
      </c>
      <c r="I110" t="e">
        <f>IF(VLOOKUP(B110,'Llistat de jugadors'!$AT$3:$AU$322,2,0)="","",VLOOKUP(B110,'Llistat de jugadors'!$AT$3:$AU$322,2,0))</f>
        <v>#N/A</v>
      </c>
      <c r="J110" t="b">
        <f t="shared" si="1"/>
        <v>1</v>
      </c>
    </row>
    <row r="111" spans="2:10">
      <c r="B111" s="20">
        <v>106</v>
      </c>
      <c r="C111" s="21" t="str">
        <f>IF(J111=TRUE,"",VLOOKUP(B111,'Llistat de jugadors'!$AT$3:$AU$322,2,0))</f>
        <v/>
      </c>
      <c r="D111" s="21" t="str">
        <f>VLOOKUP(C111,'Llistat de jugadors'!$AQ$3:$AR$322,2,0)</f>
        <v/>
      </c>
      <c r="E111" s="23" t="str">
        <f>IF(C111="","",VLOOKUP(C111,'Llistat de jugadors'!$G$3:$AI$322,29,0))</f>
        <v/>
      </c>
      <c r="F111" s="21" t="str">
        <f>IF(C111="","",VLOOKUP(C111,'Llistat de jugadors'!$G$3:$AL$322,32,0))</f>
        <v/>
      </c>
      <c r="G111" s="21" t="str">
        <f>IF(C111="","",VLOOKUP(C111,'Llistat de jugadors'!$G$3:$AH$322,28,0))</f>
        <v/>
      </c>
      <c r="H111" s="21" t="str">
        <f>IF(C111="","",VLOOKUP(C111,'Llistat de jugadors'!$G$3:$AB$322,22,0))</f>
        <v/>
      </c>
      <c r="I111" t="e">
        <f>IF(VLOOKUP(B111,'Llistat de jugadors'!$AT$3:$AU$322,2,0)="","",VLOOKUP(B111,'Llistat de jugadors'!$AT$3:$AU$322,2,0))</f>
        <v>#N/A</v>
      </c>
      <c r="J111" t="b">
        <f t="shared" si="1"/>
        <v>1</v>
      </c>
    </row>
    <row r="112" spans="2:10">
      <c r="B112" s="20">
        <v>107</v>
      </c>
      <c r="C112" s="21" t="str">
        <f>IF(J112=TRUE,"",VLOOKUP(B112,'Llistat de jugadors'!$AT$3:$AU$322,2,0))</f>
        <v/>
      </c>
      <c r="D112" s="21" t="str">
        <f>VLOOKUP(C112,'Llistat de jugadors'!$AQ$3:$AR$322,2,0)</f>
        <v/>
      </c>
      <c r="E112" s="23" t="str">
        <f>IF(C112="","",VLOOKUP(C112,'Llistat de jugadors'!$G$3:$AI$322,29,0))</f>
        <v/>
      </c>
      <c r="F112" s="21" t="str">
        <f>IF(C112="","",VLOOKUP(C112,'Llistat de jugadors'!$G$3:$AL$322,32,0))</f>
        <v/>
      </c>
      <c r="G112" s="21" t="str">
        <f>IF(C112="","",VLOOKUP(C112,'Llistat de jugadors'!$G$3:$AH$322,28,0))</f>
        <v/>
      </c>
      <c r="H112" s="21" t="str">
        <f>IF(C112="","",VLOOKUP(C112,'Llistat de jugadors'!$G$3:$AB$322,22,0))</f>
        <v/>
      </c>
      <c r="I112" t="e">
        <f>IF(VLOOKUP(B112,'Llistat de jugadors'!$AT$3:$AU$322,2,0)="","",VLOOKUP(B112,'Llistat de jugadors'!$AT$3:$AU$322,2,0))</f>
        <v>#N/A</v>
      </c>
      <c r="J112" t="b">
        <f t="shared" si="1"/>
        <v>1</v>
      </c>
    </row>
    <row r="113" spans="2:10">
      <c r="B113" s="20">
        <v>108</v>
      </c>
      <c r="C113" s="21" t="str">
        <f>IF(J113=TRUE,"",VLOOKUP(B113,'Llistat de jugadors'!$AT$3:$AU$322,2,0))</f>
        <v/>
      </c>
      <c r="D113" s="21" t="str">
        <f>VLOOKUP(C113,'Llistat de jugadors'!$AQ$3:$AR$322,2,0)</f>
        <v/>
      </c>
      <c r="E113" s="23" t="str">
        <f>IF(C113="","",VLOOKUP(C113,'Llistat de jugadors'!$G$3:$AI$322,29,0))</f>
        <v/>
      </c>
      <c r="F113" s="21" t="str">
        <f>IF(C113="","",VLOOKUP(C113,'Llistat de jugadors'!$G$3:$AL$322,32,0))</f>
        <v/>
      </c>
      <c r="G113" s="21" t="str">
        <f>IF(C113="","",VLOOKUP(C113,'Llistat de jugadors'!$G$3:$AH$322,28,0))</f>
        <v/>
      </c>
      <c r="H113" s="21" t="str">
        <f>IF(C113="","",VLOOKUP(C113,'Llistat de jugadors'!$G$3:$AB$322,22,0))</f>
        <v/>
      </c>
      <c r="I113" t="e">
        <f>IF(VLOOKUP(B113,'Llistat de jugadors'!$AT$3:$AU$322,2,0)="","",VLOOKUP(B113,'Llistat de jugadors'!$AT$3:$AU$322,2,0))</f>
        <v>#N/A</v>
      </c>
      <c r="J113" t="b">
        <f t="shared" si="1"/>
        <v>1</v>
      </c>
    </row>
    <row r="114" spans="2:10">
      <c r="B114" s="20">
        <v>109</v>
      </c>
      <c r="C114" s="21" t="str">
        <f>IF(J114=TRUE,"",VLOOKUP(B114,'Llistat de jugadors'!$AT$3:$AU$322,2,0))</f>
        <v/>
      </c>
      <c r="D114" s="21" t="str">
        <f>VLOOKUP(C114,'Llistat de jugadors'!$AQ$3:$AR$322,2,0)</f>
        <v/>
      </c>
      <c r="E114" s="23" t="str">
        <f>IF(C114="","",VLOOKUP(C114,'Llistat de jugadors'!$G$3:$AI$322,29,0))</f>
        <v/>
      </c>
      <c r="F114" s="21" t="str">
        <f>IF(C114="","",VLOOKUP(C114,'Llistat de jugadors'!$G$3:$AL$322,32,0))</f>
        <v/>
      </c>
      <c r="G114" s="21" t="str">
        <f>IF(C114="","",VLOOKUP(C114,'Llistat de jugadors'!$G$3:$AH$322,28,0))</f>
        <v/>
      </c>
      <c r="H114" s="21" t="str">
        <f>IF(C114="","",VLOOKUP(C114,'Llistat de jugadors'!$G$3:$AB$322,22,0))</f>
        <v/>
      </c>
      <c r="I114" t="e">
        <f>IF(VLOOKUP(B114,'Llistat de jugadors'!$AT$3:$AU$322,2,0)="","",VLOOKUP(B114,'Llistat de jugadors'!$AT$3:$AU$322,2,0))</f>
        <v>#N/A</v>
      </c>
      <c r="J114" t="b">
        <f t="shared" si="1"/>
        <v>1</v>
      </c>
    </row>
    <row r="115" spans="2:10">
      <c r="B115" s="20">
        <v>110</v>
      </c>
      <c r="C115" s="21" t="str">
        <f>IF(J115=TRUE,"",VLOOKUP(B115,'Llistat de jugadors'!$AT$3:$AU$322,2,0))</f>
        <v/>
      </c>
      <c r="D115" s="21" t="str">
        <f>VLOOKUP(C115,'Llistat de jugadors'!$AQ$3:$AR$322,2,0)</f>
        <v/>
      </c>
      <c r="E115" s="23" t="str">
        <f>IF(C115="","",VLOOKUP(C115,'Llistat de jugadors'!$G$3:$AI$322,29,0))</f>
        <v/>
      </c>
      <c r="F115" s="21" t="str">
        <f>IF(C115="","",VLOOKUP(C115,'Llistat de jugadors'!$G$3:$AL$322,32,0))</f>
        <v/>
      </c>
      <c r="G115" s="21" t="str">
        <f>IF(C115="","",VLOOKUP(C115,'Llistat de jugadors'!$G$3:$AH$322,28,0))</f>
        <v/>
      </c>
      <c r="H115" s="21" t="str">
        <f>IF(C115="","",VLOOKUP(C115,'Llistat de jugadors'!$G$3:$AB$322,22,0))</f>
        <v/>
      </c>
      <c r="I115" t="e">
        <f>IF(VLOOKUP(B115,'Llistat de jugadors'!$AT$3:$AU$322,2,0)="","",VLOOKUP(B115,'Llistat de jugadors'!$AT$3:$AU$322,2,0))</f>
        <v>#N/A</v>
      </c>
      <c r="J115" t="b">
        <f t="shared" si="1"/>
        <v>1</v>
      </c>
    </row>
    <row r="116" spans="2:10">
      <c r="B116" s="20">
        <v>111</v>
      </c>
      <c r="C116" s="21" t="str">
        <f>IF(J116=TRUE,"",VLOOKUP(B116,'Llistat de jugadors'!$AT$3:$AU$322,2,0))</f>
        <v/>
      </c>
      <c r="D116" s="21" t="str">
        <f>VLOOKUP(C116,'Llistat de jugadors'!$AQ$3:$AR$322,2,0)</f>
        <v/>
      </c>
      <c r="E116" s="23" t="str">
        <f>IF(C116="","",VLOOKUP(C116,'Llistat de jugadors'!$G$3:$AI$322,29,0))</f>
        <v/>
      </c>
      <c r="F116" s="21" t="str">
        <f>IF(C116="","",VLOOKUP(C116,'Llistat de jugadors'!$G$3:$AL$322,32,0))</f>
        <v/>
      </c>
      <c r="G116" s="21" t="str">
        <f>IF(C116="","",VLOOKUP(C116,'Llistat de jugadors'!$G$3:$AH$322,28,0))</f>
        <v/>
      </c>
      <c r="H116" s="21" t="str">
        <f>IF(C116="","",VLOOKUP(C116,'Llistat de jugadors'!$G$3:$AB$322,22,0))</f>
        <v/>
      </c>
      <c r="I116" t="e">
        <f>IF(VLOOKUP(B116,'Llistat de jugadors'!$AT$3:$AU$322,2,0)="","",VLOOKUP(B116,'Llistat de jugadors'!$AT$3:$AU$322,2,0))</f>
        <v>#N/A</v>
      </c>
      <c r="J116" t="b">
        <f t="shared" si="1"/>
        <v>1</v>
      </c>
    </row>
    <row r="117" spans="2:10">
      <c r="B117" s="20">
        <v>112</v>
      </c>
      <c r="C117" s="21" t="str">
        <f>IF(J117=TRUE,"",VLOOKUP(B117,'Llistat de jugadors'!$AT$3:$AU$322,2,0))</f>
        <v/>
      </c>
      <c r="D117" s="21" t="str">
        <f>VLOOKUP(C117,'Llistat de jugadors'!$AQ$3:$AR$322,2,0)</f>
        <v/>
      </c>
      <c r="E117" s="23" t="str">
        <f>IF(C117="","",VLOOKUP(C117,'Llistat de jugadors'!$G$3:$AI$322,29,0))</f>
        <v/>
      </c>
      <c r="F117" s="21" t="str">
        <f>IF(C117="","",VLOOKUP(C117,'Llistat de jugadors'!$G$3:$AL$322,32,0))</f>
        <v/>
      </c>
      <c r="G117" s="21" t="str">
        <f>IF(C117="","",VLOOKUP(C117,'Llistat de jugadors'!$G$3:$AH$322,28,0))</f>
        <v/>
      </c>
      <c r="H117" s="21" t="str">
        <f>IF(C117="","",VLOOKUP(C117,'Llistat de jugadors'!$G$3:$AB$322,22,0))</f>
        <v/>
      </c>
      <c r="I117" t="e">
        <f>IF(VLOOKUP(B117,'Llistat de jugadors'!$AT$3:$AU$322,2,0)="","",VLOOKUP(B117,'Llistat de jugadors'!$AT$3:$AU$322,2,0))</f>
        <v>#N/A</v>
      </c>
      <c r="J117" t="b">
        <f t="shared" si="1"/>
        <v>1</v>
      </c>
    </row>
    <row r="118" spans="2:10">
      <c r="B118" s="20">
        <v>113</v>
      </c>
      <c r="C118" s="21" t="str">
        <f>IF(J118=TRUE,"",VLOOKUP(B118,'Llistat de jugadors'!$AT$3:$AU$322,2,0))</f>
        <v/>
      </c>
      <c r="D118" s="21" t="str">
        <f>VLOOKUP(C118,'Llistat de jugadors'!$AQ$3:$AR$322,2,0)</f>
        <v/>
      </c>
      <c r="E118" s="23" t="str">
        <f>IF(C118="","",VLOOKUP(C118,'Llistat de jugadors'!$G$3:$AI$322,29,0))</f>
        <v/>
      </c>
      <c r="F118" s="21" t="str">
        <f>IF(C118="","",VLOOKUP(C118,'Llistat de jugadors'!$G$3:$AL$322,32,0))</f>
        <v/>
      </c>
      <c r="G118" s="21" t="str">
        <f>IF(C118="","",VLOOKUP(C118,'Llistat de jugadors'!$G$3:$AH$322,28,0))</f>
        <v/>
      </c>
      <c r="H118" s="21" t="str">
        <f>IF(C118="","",VLOOKUP(C118,'Llistat de jugadors'!$G$3:$AB$322,22,0))</f>
        <v/>
      </c>
      <c r="I118" t="e">
        <f>IF(VLOOKUP(B118,'Llistat de jugadors'!$AT$3:$AU$322,2,0)="","",VLOOKUP(B118,'Llistat de jugadors'!$AT$3:$AU$322,2,0))</f>
        <v>#N/A</v>
      </c>
      <c r="J118" t="b">
        <f t="shared" si="1"/>
        <v>1</v>
      </c>
    </row>
    <row r="119" spans="2:10">
      <c r="B119" s="20">
        <v>114</v>
      </c>
      <c r="C119" s="21" t="str">
        <f>IF(J119=TRUE,"",VLOOKUP(B119,'Llistat de jugadors'!$AT$3:$AU$322,2,0))</f>
        <v/>
      </c>
      <c r="D119" s="21" t="str">
        <f>VLOOKUP(C119,'Llistat de jugadors'!$AQ$3:$AR$322,2,0)</f>
        <v/>
      </c>
      <c r="E119" s="23" t="str">
        <f>IF(C119="","",VLOOKUP(C119,'Llistat de jugadors'!$G$3:$AI$322,29,0))</f>
        <v/>
      </c>
      <c r="F119" s="21" t="str">
        <f>IF(C119="","",VLOOKUP(C119,'Llistat de jugadors'!$G$3:$AL$322,32,0))</f>
        <v/>
      </c>
      <c r="G119" s="21" t="str">
        <f>IF(C119="","",VLOOKUP(C119,'Llistat de jugadors'!$G$3:$AH$322,28,0))</f>
        <v/>
      </c>
      <c r="H119" s="21" t="str">
        <f>IF(C119="","",VLOOKUP(C119,'Llistat de jugadors'!$G$3:$AB$322,22,0))</f>
        <v/>
      </c>
      <c r="I119" t="e">
        <f>IF(VLOOKUP(B119,'Llistat de jugadors'!$AT$3:$AU$322,2,0)="","",VLOOKUP(B119,'Llistat de jugadors'!$AT$3:$AU$322,2,0))</f>
        <v>#N/A</v>
      </c>
      <c r="J119" t="b">
        <f t="shared" si="1"/>
        <v>1</v>
      </c>
    </row>
    <row r="120" spans="2:10">
      <c r="B120" s="20">
        <v>115</v>
      </c>
      <c r="C120" s="21" t="str">
        <f>IF(J120=TRUE,"",VLOOKUP(B120,'Llistat de jugadors'!$AT$3:$AU$322,2,0))</f>
        <v/>
      </c>
      <c r="D120" s="21" t="str">
        <f>VLOOKUP(C120,'Llistat de jugadors'!$AQ$3:$AR$322,2,0)</f>
        <v/>
      </c>
      <c r="E120" s="23" t="str">
        <f>IF(C120="","",VLOOKUP(C120,'Llistat de jugadors'!$G$3:$AI$322,29,0))</f>
        <v/>
      </c>
      <c r="F120" s="21" t="str">
        <f>IF(C120="","",VLOOKUP(C120,'Llistat de jugadors'!$G$3:$AL$322,32,0))</f>
        <v/>
      </c>
      <c r="G120" s="21" t="str">
        <f>IF(C120="","",VLOOKUP(C120,'Llistat de jugadors'!$G$3:$AH$322,28,0))</f>
        <v/>
      </c>
      <c r="H120" s="21" t="str">
        <f>IF(C120="","",VLOOKUP(C120,'Llistat de jugadors'!$G$3:$AB$322,22,0))</f>
        <v/>
      </c>
      <c r="I120" t="e">
        <f>IF(VLOOKUP(B120,'Llistat de jugadors'!$AT$3:$AU$322,2,0)="","",VLOOKUP(B120,'Llistat de jugadors'!$AT$3:$AU$322,2,0))</f>
        <v>#N/A</v>
      </c>
      <c r="J120" t="b">
        <f t="shared" si="1"/>
        <v>1</v>
      </c>
    </row>
    <row r="121" spans="2:10">
      <c r="B121" s="20">
        <v>116</v>
      </c>
      <c r="C121" s="21" t="str">
        <f>IF(J121=TRUE,"",VLOOKUP(B121,'Llistat de jugadors'!$AT$3:$AU$322,2,0))</f>
        <v/>
      </c>
      <c r="D121" s="21" t="str">
        <f>VLOOKUP(C121,'Llistat de jugadors'!$AQ$3:$AR$322,2,0)</f>
        <v/>
      </c>
      <c r="E121" s="23" t="str">
        <f>IF(C121="","",VLOOKUP(C121,'Llistat de jugadors'!$G$3:$AI$322,29,0))</f>
        <v/>
      </c>
      <c r="F121" s="21" t="str">
        <f>IF(C121="","",VLOOKUP(C121,'Llistat de jugadors'!$G$3:$AL$322,32,0))</f>
        <v/>
      </c>
      <c r="G121" s="21" t="str">
        <f>IF(C121="","",VLOOKUP(C121,'Llistat de jugadors'!$G$3:$AH$322,28,0))</f>
        <v/>
      </c>
      <c r="H121" s="21" t="str">
        <f>IF(C121="","",VLOOKUP(C121,'Llistat de jugadors'!$G$3:$AB$322,22,0))</f>
        <v/>
      </c>
      <c r="I121" t="e">
        <f>IF(VLOOKUP(B121,'Llistat de jugadors'!$AT$3:$AU$322,2,0)="","",VLOOKUP(B121,'Llistat de jugadors'!$AT$3:$AU$322,2,0))</f>
        <v>#N/A</v>
      </c>
      <c r="J121" t="b">
        <f t="shared" si="1"/>
        <v>1</v>
      </c>
    </row>
    <row r="122" spans="2:10">
      <c r="B122" s="20">
        <v>117</v>
      </c>
      <c r="C122" s="21" t="str">
        <f>IF(J122=TRUE,"",VLOOKUP(B122,'Llistat de jugadors'!$AT$3:$AU$322,2,0))</f>
        <v/>
      </c>
      <c r="D122" s="21" t="str">
        <f>VLOOKUP(C122,'Llistat de jugadors'!$AQ$3:$AR$322,2,0)</f>
        <v/>
      </c>
      <c r="E122" s="23" t="str">
        <f>IF(C122="","",VLOOKUP(C122,'Llistat de jugadors'!$G$3:$AI$322,29,0))</f>
        <v/>
      </c>
      <c r="F122" s="21" t="str">
        <f>IF(C122="","",VLOOKUP(C122,'Llistat de jugadors'!$G$3:$AL$322,32,0))</f>
        <v/>
      </c>
      <c r="G122" s="21" t="str">
        <f>IF(C122="","",VLOOKUP(C122,'Llistat de jugadors'!$G$3:$AH$322,28,0))</f>
        <v/>
      </c>
      <c r="H122" s="21" t="str">
        <f>IF(C122="","",VLOOKUP(C122,'Llistat de jugadors'!$G$3:$AB$322,22,0))</f>
        <v/>
      </c>
      <c r="I122" t="e">
        <f>IF(VLOOKUP(B122,'Llistat de jugadors'!$AT$3:$AU$322,2,0)="","",VLOOKUP(B122,'Llistat de jugadors'!$AT$3:$AU$322,2,0))</f>
        <v>#N/A</v>
      </c>
      <c r="J122" t="b">
        <f t="shared" si="1"/>
        <v>1</v>
      </c>
    </row>
    <row r="123" spans="2:10">
      <c r="B123" s="20">
        <v>118</v>
      </c>
      <c r="C123" s="21" t="str">
        <f>IF(J123=TRUE,"",VLOOKUP(B123,'Llistat de jugadors'!$AT$3:$AU$322,2,0))</f>
        <v/>
      </c>
      <c r="D123" s="21" t="str">
        <f>VLOOKUP(C123,'Llistat de jugadors'!$AQ$3:$AR$322,2,0)</f>
        <v/>
      </c>
      <c r="E123" s="23" t="str">
        <f>IF(C123="","",VLOOKUP(C123,'Llistat de jugadors'!$G$3:$AI$322,29,0))</f>
        <v/>
      </c>
      <c r="F123" s="21" t="str">
        <f>IF(C123="","",VLOOKUP(C123,'Llistat de jugadors'!$G$3:$AL$322,32,0))</f>
        <v/>
      </c>
      <c r="G123" s="21" t="str">
        <f>IF(C123="","",VLOOKUP(C123,'Llistat de jugadors'!$G$3:$AH$322,28,0))</f>
        <v/>
      </c>
      <c r="H123" s="21" t="str">
        <f>IF(C123="","",VLOOKUP(C123,'Llistat de jugadors'!$G$3:$AB$322,22,0))</f>
        <v/>
      </c>
      <c r="I123" t="e">
        <f>IF(VLOOKUP(B123,'Llistat de jugadors'!$AT$3:$AU$322,2,0)="","",VLOOKUP(B123,'Llistat de jugadors'!$AT$3:$AU$322,2,0))</f>
        <v>#N/A</v>
      </c>
      <c r="J123" t="b">
        <f t="shared" si="1"/>
        <v>1</v>
      </c>
    </row>
    <row r="124" spans="2:10">
      <c r="B124" s="20">
        <v>119</v>
      </c>
      <c r="C124" s="21" t="str">
        <f>IF(J124=TRUE,"",VLOOKUP(B124,'Llistat de jugadors'!$AT$3:$AU$322,2,0))</f>
        <v/>
      </c>
      <c r="D124" s="21" t="str">
        <f>VLOOKUP(C124,'Llistat de jugadors'!$AQ$3:$AR$322,2,0)</f>
        <v/>
      </c>
      <c r="E124" s="23" t="str">
        <f>IF(C124="","",VLOOKUP(C124,'Llistat de jugadors'!$G$3:$AI$322,29,0))</f>
        <v/>
      </c>
      <c r="F124" s="21" t="str">
        <f>IF(C124="","",VLOOKUP(C124,'Llistat de jugadors'!$G$3:$AL$322,32,0))</f>
        <v/>
      </c>
      <c r="G124" s="21" t="str">
        <f>IF(C124="","",VLOOKUP(C124,'Llistat de jugadors'!$G$3:$AH$322,28,0))</f>
        <v/>
      </c>
      <c r="H124" s="21" t="str">
        <f>IF(C124="","",VLOOKUP(C124,'Llistat de jugadors'!$G$3:$AB$322,22,0))</f>
        <v/>
      </c>
      <c r="I124" t="e">
        <f>IF(VLOOKUP(B124,'Llistat de jugadors'!$AT$3:$AU$322,2,0)="","",VLOOKUP(B124,'Llistat de jugadors'!$AT$3:$AU$322,2,0))</f>
        <v>#N/A</v>
      </c>
      <c r="J124" t="b">
        <f t="shared" si="1"/>
        <v>1</v>
      </c>
    </row>
    <row r="125" spans="2:10">
      <c r="B125" s="20">
        <v>120</v>
      </c>
      <c r="C125" s="21" t="str">
        <f>IF(J125=TRUE,"",VLOOKUP(B125,'Llistat de jugadors'!$AT$3:$AU$322,2,0))</f>
        <v/>
      </c>
      <c r="D125" s="21" t="str">
        <f>VLOOKUP(C125,'Llistat de jugadors'!$AQ$3:$AR$322,2,0)</f>
        <v/>
      </c>
      <c r="E125" s="23" t="str">
        <f>IF(C125="","",VLOOKUP(C125,'Llistat de jugadors'!$G$3:$AI$322,29,0))</f>
        <v/>
      </c>
      <c r="F125" s="21" t="str">
        <f>IF(C125="","",VLOOKUP(C125,'Llistat de jugadors'!$G$3:$AL$322,32,0))</f>
        <v/>
      </c>
      <c r="G125" s="21" t="str">
        <f>IF(C125="","",VLOOKUP(C125,'Llistat de jugadors'!$G$3:$AH$322,28,0))</f>
        <v/>
      </c>
      <c r="H125" s="21" t="str">
        <f>IF(C125="","",VLOOKUP(C125,'Llistat de jugadors'!$G$3:$AB$322,22,0))</f>
        <v/>
      </c>
      <c r="I125" t="e">
        <f>IF(VLOOKUP(B125,'Llistat de jugadors'!$AT$3:$AU$322,2,0)="","",VLOOKUP(B125,'Llistat de jugadors'!$AT$3:$AU$322,2,0))</f>
        <v>#N/A</v>
      </c>
      <c r="J125" t="b">
        <f t="shared" si="1"/>
        <v>1</v>
      </c>
    </row>
    <row r="126" spans="2:10">
      <c r="B126" s="20">
        <v>121</v>
      </c>
      <c r="C126" s="21" t="str">
        <f>IF(J126=TRUE,"",VLOOKUP(B126,'Llistat de jugadors'!$AT$3:$AU$322,2,0))</f>
        <v/>
      </c>
      <c r="D126" s="21" t="str">
        <f>VLOOKUP(C126,'Llistat de jugadors'!$AQ$3:$AR$322,2,0)</f>
        <v/>
      </c>
      <c r="E126" s="23" t="str">
        <f>IF(C126="","",VLOOKUP(C126,'Llistat de jugadors'!$G$3:$AI$322,29,0))</f>
        <v/>
      </c>
      <c r="F126" s="21" t="str">
        <f>IF(C126="","",VLOOKUP(C126,'Llistat de jugadors'!$G$3:$AL$322,32,0))</f>
        <v/>
      </c>
      <c r="G126" s="21" t="str">
        <f>IF(C126="","",VLOOKUP(C126,'Llistat de jugadors'!$G$3:$AH$322,28,0))</f>
        <v/>
      </c>
      <c r="H126" s="21" t="str">
        <f>IF(C126="","",VLOOKUP(C126,'Llistat de jugadors'!$G$3:$AB$322,22,0))</f>
        <v/>
      </c>
      <c r="I126" t="e">
        <f>IF(VLOOKUP(B126,'Llistat de jugadors'!$AT$3:$AU$322,2,0)="","",VLOOKUP(B126,'Llistat de jugadors'!$AT$3:$AU$322,2,0))</f>
        <v>#N/A</v>
      </c>
      <c r="J126" t="b">
        <f t="shared" si="1"/>
        <v>1</v>
      </c>
    </row>
    <row r="127" spans="2:10">
      <c r="B127" s="20">
        <v>122</v>
      </c>
      <c r="C127" s="21" t="str">
        <f>IF(J127=TRUE,"",VLOOKUP(B127,'Llistat de jugadors'!$AT$3:$AU$322,2,0))</f>
        <v/>
      </c>
      <c r="D127" s="21" t="str">
        <f>VLOOKUP(C127,'Llistat de jugadors'!$AQ$3:$AR$322,2,0)</f>
        <v/>
      </c>
      <c r="E127" s="23" t="str">
        <f>IF(C127="","",VLOOKUP(C127,'Llistat de jugadors'!$G$3:$AI$322,29,0))</f>
        <v/>
      </c>
      <c r="F127" s="21" t="str">
        <f>IF(C127="","",VLOOKUP(C127,'Llistat de jugadors'!$G$3:$AL$322,32,0))</f>
        <v/>
      </c>
      <c r="G127" s="21" t="str">
        <f>IF(C127="","",VLOOKUP(C127,'Llistat de jugadors'!$G$3:$AH$322,28,0))</f>
        <v/>
      </c>
      <c r="H127" s="21" t="str">
        <f>IF(C127="","",VLOOKUP(C127,'Llistat de jugadors'!$G$3:$AB$322,22,0))</f>
        <v/>
      </c>
      <c r="I127" t="e">
        <f>IF(VLOOKUP(B127,'Llistat de jugadors'!$AT$3:$AU$322,2,0)="","",VLOOKUP(B127,'Llistat de jugadors'!$AT$3:$AU$322,2,0))</f>
        <v>#N/A</v>
      </c>
      <c r="J127" t="b">
        <f t="shared" si="1"/>
        <v>1</v>
      </c>
    </row>
    <row r="128" spans="2:10">
      <c r="B128" s="20">
        <v>123</v>
      </c>
      <c r="C128" s="21" t="str">
        <f>IF(J128=TRUE,"",VLOOKUP(B128,'Llistat de jugadors'!$AT$3:$AU$322,2,0))</f>
        <v/>
      </c>
      <c r="D128" s="21" t="str">
        <f>VLOOKUP(C128,'Llistat de jugadors'!$AQ$3:$AR$322,2,0)</f>
        <v/>
      </c>
      <c r="E128" s="23" t="str">
        <f>IF(C128="","",VLOOKUP(C128,'Llistat de jugadors'!$G$3:$AI$322,29,0))</f>
        <v/>
      </c>
      <c r="F128" s="21" t="str">
        <f>IF(C128="","",VLOOKUP(C128,'Llistat de jugadors'!$G$3:$AL$322,32,0))</f>
        <v/>
      </c>
      <c r="G128" s="21" t="str">
        <f>IF(C128="","",VLOOKUP(C128,'Llistat de jugadors'!$G$3:$AH$322,28,0))</f>
        <v/>
      </c>
      <c r="H128" s="21" t="str">
        <f>IF(C128="","",VLOOKUP(C128,'Llistat de jugadors'!$G$3:$AB$322,22,0))</f>
        <v/>
      </c>
      <c r="I128" t="e">
        <f>IF(VLOOKUP(B128,'Llistat de jugadors'!$AT$3:$AU$322,2,0)="","",VLOOKUP(B128,'Llistat de jugadors'!$AT$3:$AU$322,2,0))</f>
        <v>#N/A</v>
      </c>
      <c r="J128" t="b">
        <f t="shared" si="1"/>
        <v>1</v>
      </c>
    </row>
    <row r="129" spans="2:10">
      <c r="B129" s="20">
        <v>124</v>
      </c>
      <c r="C129" s="21" t="str">
        <f>IF(J129=TRUE,"",VLOOKUP(B129,'Llistat de jugadors'!$AT$3:$AU$322,2,0))</f>
        <v/>
      </c>
      <c r="D129" s="21" t="str">
        <f>VLOOKUP(C129,'Llistat de jugadors'!$AQ$3:$AR$322,2,0)</f>
        <v/>
      </c>
      <c r="E129" s="23" t="str">
        <f>IF(C129="","",VLOOKUP(C129,'Llistat de jugadors'!$G$3:$AI$322,29,0))</f>
        <v/>
      </c>
      <c r="F129" s="21" t="str">
        <f>IF(C129="","",VLOOKUP(C129,'Llistat de jugadors'!$G$3:$AL$322,32,0))</f>
        <v/>
      </c>
      <c r="G129" s="21" t="str">
        <f>IF(C129="","",VLOOKUP(C129,'Llistat de jugadors'!$G$3:$AH$322,28,0))</f>
        <v/>
      </c>
      <c r="H129" s="21" t="str">
        <f>IF(C129="","",VLOOKUP(C129,'Llistat de jugadors'!$G$3:$AB$322,22,0))</f>
        <v/>
      </c>
      <c r="I129" t="e">
        <f>IF(VLOOKUP(B129,'Llistat de jugadors'!$AT$3:$AU$322,2,0)="","",VLOOKUP(B129,'Llistat de jugadors'!$AT$3:$AU$322,2,0))</f>
        <v>#N/A</v>
      </c>
      <c r="J129" t="b">
        <f t="shared" si="1"/>
        <v>1</v>
      </c>
    </row>
    <row r="130" spans="2:10">
      <c r="B130" s="20">
        <v>125</v>
      </c>
      <c r="C130" s="21" t="str">
        <f>IF(J130=TRUE,"",VLOOKUP(B130,'Llistat de jugadors'!$AT$3:$AU$322,2,0))</f>
        <v/>
      </c>
      <c r="D130" s="21" t="str">
        <f>VLOOKUP(C130,'Llistat de jugadors'!$AQ$3:$AR$322,2,0)</f>
        <v/>
      </c>
      <c r="E130" s="23" t="str">
        <f>IF(C130="","",VLOOKUP(C130,'Llistat de jugadors'!$G$3:$AI$322,29,0))</f>
        <v/>
      </c>
      <c r="F130" s="21" t="str">
        <f>IF(C130="","",VLOOKUP(C130,'Llistat de jugadors'!$G$3:$AL$322,32,0))</f>
        <v/>
      </c>
      <c r="G130" s="21" t="str">
        <f>IF(C130="","",VLOOKUP(C130,'Llistat de jugadors'!$G$3:$AH$322,28,0))</f>
        <v/>
      </c>
      <c r="H130" s="21" t="str">
        <f>IF(C130="","",VLOOKUP(C130,'Llistat de jugadors'!$G$3:$AB$322,22,0))</f>
        <v/>
      </c>
      <c r="I130" t="e">
        <f>IF(VLOOKUP(B130,'Llistat de jugadors'!$AT$3:$AU$322,2,0)="","",VLOOKUP(B130,'Llistat de jugadors'!$AT$3:$AU$322,2,0))</f>
        <v>#N/A</v>
      </c>
      <c r="J130" t="b">
        <f t="shared" si="1"/>
        <v>1</v>
      </c>
    </row>
    <row r="131" spans="2:10">
      <c r="B131" s="20">
        <v>126</v>
      </c>
      <c r="C131" s="21" t="str">
        <f>IF(J131=TRUE,"",VLOOKUP(B131,'Llistat de jugadors'!$AT$3:$AU$322,2,0))</f>
        <v/>
      </c>
      <c r="D131" s="21" t="str">
        <f>VLOOKUP(C131,'Llistat de jugadors'!$AQ$3:$AR$322,2,0)</f>
        <v/>
      </c>
      <c r="E131" s="23" t="str">
        <f>IF(C131="","",VLOOKUP(C131,'Llistat de jugadors'!$G$3:$AI$322,29,0))</f>
        <v/>
      </c>
      <c r="F131" s="21" t="str">
        <f>IF(C131="","",VLOOKUP(C131,'Llistat de jugadors'!$G$3:$AL$322,32,0))</f>
        <v/>
      </c>
      <c r="G131" s="21" t="str">
        <f>IF(C131="","",VLOOKUP(C131,'Llistat de jugadors'!$G$3:$AH$322,28,0))</f>
        <v/>
      </c>
      <c r="H131" s="21" t="str">
        <f>IF(C131="","",VLOOKUP(C131,'Llistat de jugadors'!$G$3:$AB$322,22,0))</f>
        <v/>
      </c>
      <c r="I131" t="e">
        <f>IF(VLOOKUP(B131,'Llistat de jugadors'!$AT$3:$AU$322,2,0)="","",VLOOKUP(B131,'Llistat de jugadors'!$AT$3:$AU$322,2,0))</f>
        <v>#N/A</v>
      </c>
      <c r="J131" t="b">
        <f t="shared" si="1"/>
        <v>1</v>
      </c>
    </row>
    <row r="132" spans="2:10">
      <c r="B132" s="20">
        <v>127</v>
      </c>
      <c r="C132" s="21" t="str">
        <f>IF(J132=TRUE,"",VLOOKUP(B132,'Llistat de jugadors'!$AT$3:$AU$322,2,0))</f>
        <v/>
      </c>
      <c r="D132" s="21" t="str">
        <f>VLOOKUP(C132,'Llistat de jugadors'!$AQ$3:$AR$322,2,0)</f>
        <v/>
      </c>
      <c r="E132" s="23" t="str">
        <f>IF(C132="","",VLOOKUP(C132,'Llistat de jugadors'!$G$3:$AI$322,29,0))</f>
        <v/>
      </c>
      <c r="F132" s="21" t="str">
        <f>IF(C132="","",VLOOKUP(C132,'Llistat de jugadors'!$G$3:$AL$322,32,0))</f>
        <v/>
      </c>
      <c r="G132" s="21" t="str">
        <f>IF(C132="","",VLOOKUP(C132,'Llistat de jugadors'!$G$3:$AH$322,28,0))</f>
        <v/>
      </c>
      <c r="H132" s="21" t="str">
        <f>IF(C132="","",VLOOKUP(C132,'Llistat de jugadors'!$G$3:$AB$322,22,0))</f>
        <v/>
      </c>
      <c r="I132" t="e">
        <f>IF(VLOOKUP(B132,'Llistat de jugadors'!$AT$3:$AU$322,2,0)="","",VLOOKUP(B132,'Llistat de jugadors'!$AT$3:$AU$322,2,0))</f>
        <v>#N/A</v>
      </c>
      <c r="J132" t="b">
        <f t="shared" si="1"/>
        <v>1</v>
      </c>
    </row>
    <row r="133" spans="2:10">
      <c r="B133" s="20">
        <v>128</v>
      </c>
      <c r="C133" s="21" t="str">
        <f>IF(J133=TRUE,"",VLOOKUP(B133,'Llistat de jugadors'!$AT$3:$AU$322,2,0))</f>
        <v/>
      </c>
      <c r="D133" s="21" t="str">
        <f>VLOOKUP(C133,'Llistat de jugadors'!$AQ$3:$AR$322,2,0)</f>
        <v/>
      </c>
      <c r="E133" s="23" t="str">
        <f>IF(C133="","",VLOOKUP(C133,'Llistat de jugadors'!$G$3:$AI$322,29,0))</f>
        <v/>
      </c>
      <c r="F133" s="21" t="str">
        <f>IF(C133="","",VLOOKUP(C133,'Llistat de jugadors'!$G$3:$AL$322,32,0))</f>
        <v/>
      </c>
      <c r="G133" s="21" t="str">
        <f>IF(C133="","",VLOOKUP(C133,'Llistat de jugadors'!$G$3:$AH$322,28,0))</f>
        <v/>
      </c>
      <c r="H133" s="21" t="str">
        <f>IF(C133="","",VLOOKUP(C133,'Llistat de jugadors'!$G$3:$AB$322,22,0))</f>
        <v/>
      </c>
      <c r="I133" t="e">
        <f>IF(VLOOKUP(B133,'Llistat de jugadors'!$AT$3:$AU$322,2,0)="","",VLOOKUP(B133,'Llistat de jugadors'!$AT$3:$AU$322,2,0))</f>
        <v>#N/A</v>
      </c>
      <c r="J133" t="b">
        <f t="shared" si="1"/>
        <v>1</v>
      </c>
    </row>
    <row r="134" spans="2:10">
      <c r="B134" s="20">
        <v>129</v>
      </c>
      <c r="C134" s="21" t="str">
        <f>IF(J134=TRUE,"",VLOOKUP(B134,'Llistat de jugadors'!$AT$3:$AU$322,2,0))</f>
        <v/>
      </c>
      <c r="D134" s="21" t="str">
        <f>VLOOKUP(C134,'Llistat de jugadors'!$AQ$3:$AR$322,2,0)</f>
        <v/>
      </c>
      <c r="E134" s="23" t="str">
        <f>IF(C134="","",VLOOKUP(C134,'Llistat de jugadors'!$G$3:$AI$322,29,0))</f>
        <v/>
      </c>
      <c r="F134" s="21" t="str">
        <f>IF(C134="","",VLOOKUP(C134,'Llistat de jugadors'!$G$3:$AL$322,32,0))</f>
        <v/>
      </c>
      <c r="G134" s="21" t="str">
        <f>IF(C134="","",VLOOKUP(C134,'Llistat de jugadors'!$G$3:$AH$322,28,0))</f>
        <v/>
      </c>
      <c r="H134" s="21" t="str">
        <f>IF(C134="","",VLOOKUP(C134,'Llistat de jugadors'!$G$3:$AB$322,22,0))</f>
        <v/>
      </c>
      <c r="I134" t="e">
        <f>IF(VLOOKUP(B134,'Llistat de jugadors'!$AT$3:$AU$322,2,0)="","",VLOOKUP(B134,'Llistat de jugadors'!$AT$3:$AU$322,2,0))</f>
        <v>#N/A</v>
      </c>
      <c r="J134" t="b">
        <f t="shared" si="1"/>
        <v>1</v>
      </c>
    </row>
    <row r="135" spans="2:10">
      <c r="B135" s="20">
        <v>130</v>
      </c>
      <c r="C135" s="21" t="str">
        <f>IF(J135=TRUE,"",VLOOKUP(B135,'Llistat de jugadors'!$AT$3:$AU$322,2,0))</f>
        <v/>
      </c>
      <c r="D135" s="21" t="str">
        <f>VLOOKUP(C135,'Llistat de jugadors'!$AQ$3:$AR$322,2,0)</f>
        <v/>
      </c>
      <c r="E135" s="23" t="str">
        <f>IF(C135="","",VLOOKUP(C135,'Llistat de jugadors'!$G$3:$AI$322,29,0))</f>
        <v/>
      </c>
      <c r="F135" s="21" t="str">
        <f>IF(C135="","",VLOOKUP(C135,'Llistat de jugadors'!$G$3:$AL$322,32,0))</f>
        <v/>
      </c>
      <c r="G135" s="21" t="str">
        <f>IF(C135="","",VLOOKUP(C135,'Llistat de jugadors'!$G$3:$AH$322,28,0))</f>
        <v/>
      </c>
      <c r="H135" s="21" t="str">
        <f>IF(C135="","",VLOOKUP(C135,'Llistat de jugadors'!$G$3:$AB$322,22,0))</f>
        <v/>
      </c>
      <c r="I135" t="e">
        <f>IF(VLOOKUP(B135,'Llistat de jugadors'!$AT$3:$AU$322,2,0)="","",VLOOKUP(B135,'Llistat de jugadors'!$AT$3:$AU$322,2,0))</f>
        <v>#N/A</v>
      </c>
      <c r="J135" t="b">
        <f t="shared" ref="J135:J198" si="2">ISERROR(I135)</f>
        <v>1</v>
      </c>
    </row>
    <row r="136" spans="2:10">
      <c r="B136" s="20">
        <v>131</v>
      </c>
      <c r="C136" s="21" t="str">
        <f>IF(J136=TRUE,"",VLOOKUP(B136,'Llistat de jugadors'!$AT$3:$AU$322,2,0))</f>
        <v/>
      </c>
      <c r="D136" s="21" t="str">
        <f>VLOOKUP(C136,'Llistat de jugadors'!$AQ$3:$AR$322,2,0)</f>
        <v/>
      </c>
      <c r="E136" s="23" t="str">
        <f>IF(C136="","",VLOOKUP(C136,'Llistat de jugadors'!$G$3:$AI$322,29,0))</f>
        <v/>
      </c>
      <c r="F136" s="21" t="str">
        <f>IF(C136="","",VLOOKUP(C136,'Llistat de jugadors'!$G$3:$AL$322,32,0))</f>
        <v/>
      </c>
      <c r="G136" s="21" t="str">
        <f>IF(C136="","",VLOOKUP(C136,'Llistat de jugadors'!$G$3:$AH$322,28,0))</f>
        <v/>
      </c>
      <c r="H136" s="21" t="str">
        <f>IF(C136="","",VLOOKUP(C136,'Llistat de jugadors'!$G$3:$AB$322,22,0))</f>
        <v/>
      </c>
      <c r="I136" t="e">
        <f>IF(VLOOKUP(B136,'Llistat de jugadors'!$AT$3:$AU$322,2,0)="","",VLOOKUP(B136,'Llistat de jugadors'!$AT$3:$AU$322,2,0))</f>
        <v>#N/A</v>
      </c>
      <c r="J136" t="b">
        <f t="shared" si="2"/>
        <v>1</v>
      </c>
    </row>
    <row r="137" spans="2:10">
      <c r="B137" s="20">
        <v>132</v>
      </c>
      <c r="C137" s="21" t="str">
        <f>IF(J137=TRUE,"",VLOOKUP(B137,'Llistat de jugadors'!$AT$3:$AU$322,2,0))</f>
        <v/>
      </c>
      <c r="D137" s="21" t="str">
        <f>VLOOKUP(C137,'Llistat de jugadors'!$AQ$3:$AR$322,2,0)</f>
        <v/>
      </c>
      <c r="E137" s="23" t="str">
        <f>IF(C137="","",VLOOKUP(C137,'Llistat de jugadors'!$G$3:$AI$322,29,0))</f>
        <v/>
      </c>
      <c r="F137" s="21" t="str">
        <f>IF(C137="","",VLOOKUP(C137,'Llistat de jugadors'!$G$3:$AL$322,32,0))</f>
        <v/>
      </c>
      <c r="G137" s="21" t="str">
        <f>IF(C137="","",VLOOKUP(C137,'Llistat de jugadors'!$G$3:$AH$322,28,0))</f>
        <v/>
      </c>
      <c r="H137" s="21" t="str">
        <f>IF(C137="","",VLOOKUP(C137,'Llistat de jugadors'!$G$3:$AB$322,22,0))</f>
        <v/>
      </c>
      <c r="I137" t="e">
        <f>IF(VLOOKUP(B137,'Llistat de jugadors'!$AT$3:$AU$322,2,0)="","",VLOOKUP(B137,'Llistat de jugadors'!$AT$3:$AU$322,2,0))</f>
        <v>#N/A</v>
      </c>
      <c r="J137" t="b">
        <f t="shared" si="2"/>
        <v>1</v>
      </c>
    </row>
    <row r="138" spans="2:10">
      <c r="B138" s="20">
        <v>133</v>
      </c>
      <c r="C138" s="21" t="str">
        <f>IF(J138=TRUE,"",VLOOKUP(B138,'Llistat de jugadors'!$AT$3:$AU$322,2,0))</f>
        <v/>
      </c>
      <c r="D138" s="21" t="str">
        <f>VLOOKUP(C138,'Llistat de jugadors'!$AQ$3:$AR$322,2,0)</f>
        <v/>
      </c>
      <c r="E138" s="23" t="str">
        <f>IF(C138="","",VLOOKUP(C138,'Llistat de jugadors'!$G$3:$AI$322,29,0))</f>
        <v/>
      </c>
      <c r="F138" s="21" t="str">
        <f>IF(C138="","",VLOOKUP(C138,'Llistat de jugadors'!$G$3:$AL$322,32,0))</f>
        <v/>
      </c>
      <c r="G138" s="21" t="str">
        <f>IF(C138="","",VLOOKUP(C138,'Llistat de jugadors'!$G$3:$AH$322,28,0))</f>
        <v/>
      </c>
      <c r="H138" s="21" t="str">
        <f>IF(C138="","",VLOOKUP(C138,'Llistat de jugadors'!$G$3:$AB$322,22,0))</f>
        <v/>
      </c>
      <c r="I138" t="e">
        <f>IF(VLOOKUP(B138,'Llistat de jugadors'!$AT$3:$AU$322,2,0)="","",VLOOKUP(B138,'Llistat de jugadors'!$AT$3:$AU$322,2,0))</f>
        <v>#N/A</v>
      </c>
      <c r="J138" t="b">
        <f t="shared" si="2"/>
        <v>1</v>
      </c>
    </row>
    <row r="139" spans="2:10">
      <c r="B139" s="20">
        <v>134</v>
      </c>
      <c r="C139" s="21" t="str">
        <f>IF(J139=TRUE,"",VLOOKUP(B139,'Llistat de jugadors'!$AT$3:$AU$322,2,0))</f>
        <v/>
      </c>
      <c r="D139" s="21" t="str">
        <f>VLOOKUP(C139,'Llistat de jugadors'!$AQ$3:$AR$322,2,0)</f>
        <v/>
      </c>
      <c r="E139" s="23" t="str">
        <f>IF(C139="","",VLOOKUP(C139,'Llistat de jugadors'!$G$3:$AI$322,29,0))</f>
        <v/>
      </c>
      <c r="F139" s="21" t="str">
        <f>IF(C139="","",VLOOKUP(C139,'Llistat de jugadors'!$G$3:$AL$322,32,0))</f>
        <v/>
      </c>
      <c r="G139" s="21" t="str">
        <f>IF(C139="","",VLOOKUP(C139,'Llistat de jugadors'!$G$3:$AH$322,28,0))</f>
        <v/>
      </c>
      <c r="H139" s="21" t="str">
        <f>IF(C139="","",VLOOKUP(C139,'Llistat de jugadors'!$G$3:$AB$322,22,0))</f>
        <v/>
      </c>
      <c r="I139" t="e">
        <f>IF(VLOOKUP(B139,'Llistat de jugadors'!$AT$3:$AU$322,2,0)="","",VLOOKUP(B139,'Llistat de jugadors'!$AT$3:$AU$322,2,0))</f>
        <v>#N/A</v>
      </c>
      <c r="J139" t="b">
        <f t="shared" si="2"/>
        <v>1</v>
      </c>
    </row>
    <row r="140" spans="2:10">
      <c r="B140" s="20">
        <v>135</v>
      </c>
      <c r="C140" s="21" t="str">
        <f>IF(J140=TRUE,"",VLOOKUP(B140,'Llistat de jugadors'!$AT$3:$AU$322,2,0))</f>
        <v/>
      </c>
      <c r="D140" s="21" t="str">
        <f>VLOOKUP(C140,'Llistat de jugadors'!$AQ$3:$AR$322,2,0)</f>
        <v/>
      </c>
      <c r="E140" s="23" t="str">
        <f>IF(C140="","",VLOOKUP(C140,'Llistat de jugadors'!$G$3:$AI$322,29,0))</f>
        <v/>
      </c>
      <c r="F140" s="21" t="str">
        <f>IF(C140="","",VLOOKUP(C140,'Llistat de jugadors'!$G$3:$AL$322,32,0))</f>
        <v/>
      </c>
      <c r="G140" s="21" t="str">
        <f>IF(C140="","",VLOOKUP(C140,'Llistat de jugadors'!$G$3:$AH$322,28,0))</f>
        <v/>
      </c>
      <c r="H140" s="21" t="str">
        <f>IF(C140="","",VLOOKUP(C140,'Llistat de jugadors'!$G$3:$AB$322,22,0))</f>
        <v/>
      </c>
      <c r="I140" t="e">
        <f>IF(VLOOKUP(B140,'Llistat de jugadors'!$AT$3:$AU$322,2,0)="","",VLOOKUP(B140,'Llistat de jugadors'!$AT$3:$AU$322,2,0))</f>
        <v>#N/A</v>
      </c>
      <c r="J140" t="b">
        <f t="shared" si="2"/>
        <v>1</v>
      </c>
    </row>
    <row r="141" spans="2:10">
      <c r="B141" s="20">
        <v>136</v>
      </c>
      <c r="C141" s="21" t="str">
        <f>IF(J141=TRUE,"",VLOOKUP(B141,'Llistat de jugadors'!$AT$3:$AU$322,2,0))</f>
        <v/>
      </c>
      <c r="D141" s="21" t="str">
        <f>VLOOKUP(C141,'Llistat de jugadors'!$AQ$3:$AR$322,2,0)</f>
        <v/>
      </c>
      <c r="E141" s="23" t="str">
        <f>IF(C141="","",VLOOKUP(C141,'Llistat de jugadors'!$G$3:$AI$322,29,0))</f>
        <v/>
      </c>
      <c r="F141" s="21" t="str">
        <f>IF(C141="","",VLOOKUP(C141,'Llistat de jugadors'!$G$3:$AL$322,32,0))</f>
        <v/>
      </c>
      <c r="G141" s="21" t="str">
        <f>IF(C141="","",VLOOKUP(C141,'Llistat de jugadors'!$G$3:$AH$322,28,0))</f>
        <v/>
      </c>
      <c r="H141" s="21" t="str">
        <f>IF(C141="","",VLOOKUP(C141,'Llistat de jugadors'!$G$3:$AB$322,22,0))</f>
        <v/>
      </c>
      <c r="I141" t="e">
        <f>IF(VLOOKUP(B141,'Llistat de jugadors'!$AT$3:$AU$322,2,0)="","",VLOOKUP(B141,'Llistat de jugadors'!$AT$3:$AU$322,2,0))</f>
        <v>#N/A</v>
      </c>
      <c r="J141" t="b">
        <f t="shared" si="2"/>
        <v>1</v>
      </c>
    </row>
    <row r="142" spans="2:10">
      <c r="B142" s="20">
        <v>137</v>
      </c>
      <c r="C142" s="21" t="str">
        <f>IF(J142=TRUE,"",VLOOKUP(B142,'Llistat de jugadors'!$AT$3:$AU$322,2,0))</f>
        <v/>
      </c>
      <c r="D142" s="21" t="str">
        <f>VLOOKUP(C142,'Llistat de jugadors'!$AQ$3:$AR$322,2,0)</f>
        <v/>
      </c>
      <c r="E142" s="23" t="str">
        <f>IF(C142="","",VLOOKUP(C142,'Llistat de jugadors'!$G$3:$AI$322,29,0))</f>
        <v/>
      </c>
      <c r="F142" s="21" t="str">
        <f>IF(C142="","",VLOOKUP(C142,'Llistat de jugadors'!$G$3:$AL$322,32,0))</f>
        <v/>
      </c>
      <c r="G142" s="21" t="str">
        <f>IF(C142="","",VLOOKUP(C142,'Llistat de jugadors'!$G$3:$AH$322,28,0))</f>
        <v/>
      </c>
      <c r="H142" s="21" t="str">
        <f>IF(C142="","",VLOOKUP(C142,'Llistat de jugadors'!$G$3:$AB$322,22,0))</f>
        <v/>
      </c>
      <c r="I142" t="e">
        <f>IF(VLOOKUP(B142,'Llistat de jugadors'!$AT$3:$AU$322,2,0)="","",VLOOKUP(B142,'Llistat de jugadors'!$AT$3:$AU$322,2,0))</f>
        <v>#N/A</v>
      </c>
      <c r="J142" t="b">
        <f t="shared" si="2"/>
        <v>1</v>
      </c>
    </row>
    <row r="143" spans="2:10">
      <c r="B143" s="20">
        <v>138</v>
      </c>
      <c r="C143" s="21" t="str">
        <f>IF(J143=TRUE,"",VLOOKUP(B143,'Llistat de jugadors'!$AT$3:$AU$322,2,0))</f>
        <v/>
      </c>
      <c r="D143" s="21" t="str">
        <f>VLOOKUP(C143,'Llistat de jugadors'!$AQ$3:$AR$322,2,0)</f>
        <v/>
      </c>
      <c r="E143" s="23" t="str">
        <f>IF(C143="","",VLOOKUP(C143,'Llistat de jugadors'!$G$3:$AI$322,29,0))</f>
        <v/>
      </c>
      <c r="F143" s="21" t="str">
        <f>IF(C143="","",VLOOKUP(C143,'Llistat de jugadors'!$G$3:$AL$322,32,0))</f>
        <v/>
      </c>
      <c r="G143" s="21" t="str">
        <f>IF(C143="","",VLOOKUP(C143,'Llistat de jugadors'!$G$3:$AH$322,28,0))</f>
        <v/>
      </c>
      <c r="H143" s="21" t="str">
        <f>IF(C143="","",VLOOKUP(C143,'Llistat de jugadors'!$G$3:$AB$322,22,0))</f>
        <v/>
      </c>
      <c r="I143" t="e">
        <f>IF(VLOOKUP(B143,'Llistat de jugadors'!$AT$3:$AU$322,2,0)="","",VLOOKUP(B143,'Llistat de jugadors'!$AT$3:$AU$322,2,0))</f>
        <v>#N/A</v>
      </c>
      <c r="J143" t="b">
        <f t="shared" si="2"/>
        <v>1</v>
      </c>
    </row>
    <row r="144" spans="2:10">
      <c r="B144" s="20">
        <v>139</v>
      </c>
      <c r="C144" s="21" t="str">
        <f>IF(J144=TRUE,"",VLOOKUP(B144,'Llistat de jugadors'!$AT$3:$AU$322,2,0))</f>
        <v/>
      </c>
      <c r="D144" s="21" t="str">
        <f>VLOOKUP(C144,'Llistat de jugadors'!$AQ$3:$AR$322,2,0)</f>
        <v/>
      </c>
      <c r="E144" s="23" t="str">
        <f>IF(C144="","",VLOOKUP(C144,'Llistat de jugadors'!$G$3:$AI$322,29,0))</f>
        <v/>
      </c>
      <c r="F144" s="21" t="str">
        <f>IF(C144="","",VLOOKUP(C144,'Llistat de jugadors'!$G$3:$AL$322,32,0))</f>
        <v/>
      </c>
      <c r="G144" s="21" t="str">
        <f>IF(C144="","",VLOOKUP(C144,'Llistat de jugadors'!$G$3:$AH$322,28,0))</f>
        <v/>
      </c>
      <c r="H144" s="21" t="str">
        <f>IF(C144="","",VLOOKUP(C144,'Llistat de jugadors'!$G$3:$AB$322,22,0))</f>
        <v/>
      </c>
      <c r="I144" t="e">
        <f>IF(VLOOKUP(B144,'Llistat de jugadors'!$AT$3:$AU$322,2,0)="","",VLOOKUP(B144,'Llistat de jugadors'!$AT$3:$AU$322,2,0))</f>
        <v>#N/A</v>
      </c>
      <c r="J144" t="b">
        <f t="shared" si="2"/>
        <v>1</v>
      </c>
    </row>
    <row r="145" spans="2:10">
      <c r="B145" s="20">
        <v>140</v>
      </c>
      <c r="C145" s="21" t="str">
        <f>IF(J145=TRUE,"",VLOOKUP(B145,'Llistat de jugadors'!$AT$3:$AU$322,2,0))</f>
        <v/>
      </c>
      <c r="D145" s="21" t="str">
        <f>VLOOKUP(C145,'Llistat de jugadors'!$AQ$3:$AR$322,2,0)</f>
        <v/>
      </c>
      <c r="E145" s="23" t="str">
        <f>IF(C145="","",VLOOKUP(C145,'Llistat de jugadors'!$G$3:$AI$322,29,0))</f>
        <v/>
      </c>
      <c r="F145" s="21" t="str">
        <f>IF(C145="","",VLOOKUP(C145,'Llistat de jugadors'!$G$3:$AL$322,32,0))</f>
        <v/>
      </c>
      <c r="G145" s="21" t="str">
        <f>IF(C145="","",VLOOKUP(C145,'Llistat de jugadors'!$G$3:$AH$322,28,0))</f>
        <v/>
      </c>
      <c r="H145" s="21" t="str">
        <f>IF(C145="","",VLOOKUP(C145,'Llistat de jugadors'!$G$3:$AB$322,22,0))</f>
        <v/>
      </c>
      <c r="I145" t="e">
        <f>IF(VLOOKUP(B145,'Llistat de jugadors'!$AT$3:$AU$322,2,0)="","",VLOOKUP(B145,'Llistat de jugadors'!$AT$3:$AU$322,2,0))</f>
        <v>#N/A</v>
      </c>
      <c r="J145" t="b">
        <f t="shared" si="2"/>
        <v>1</v>
      </c>
    </row>
    <row r="146" spans="2:10">
      <c r="B146" s="20">
        <v>141</v>
      </c>
      <c r="C146" s="21" t="str">
        <f>IF(J146=TRUE,"",VLOOKUP(B146,'Llistat de jugadors'!$AT$3:$AU$322,2,0))</f>
        <v/>
      </c>
      <c r="D146" s="21" t="str">
        <f>VLOOKUP(C146,'Llistat de jugadors'!$AQ$3:$AR$322,2,0)</f>
        <v/>
      </c>
      <c r="E146" s="23" t="str">
        <f>IF(C146="","",VLOOKUP(C146,'Llistat de jugadors'!$G$3:$AI$322,29,0))</f>
        <v/>
      </c>
      <c r="F146" s="21" t="str">
        <f>IF(C146="","",VLOOKUP(C146,'Llistat de jugadors'!$G$3:$AL$322,32,0))</f>
        <v/>
      </c>
      <c r="G146" s="21" t="str">
        <f>IF(C146="","",VLOOKUP(C146,'Llistat de jugadors'!$G$3:$AH$322,28,0))</f>
        <v/>
      </c>
      <c r="H146" s="21" t="str">
        <f>IF(C146="","",VLOOKUP(C146,'Llistat de jugadors'!$G$3:$AB$322,22,0))</f>
        <v/>
      </c>
      <c r="I146" t="e">
        <f>IF(VLOOKUP(B146,'Llistat de jugadors'!$AT$3:$AU$322,2,0)="","",VLOOKUP(B146,'Llistat de jugadors'!$AT$3:$AU$322,2,0))</f>
        <v>#N/A</v>
      </c>
      <c r="J146" t="b">
        <f t="shared" si="2"/>
        <v>1</v>
      </c>
    </row>
    <row r="147" spans="2:10">
      <c r="B147" s="20">
        <v>142</v>
      </c>
      <c r="C147" s="21" t="str">
        <f>IF(J147=TRUE,"",VLOOKUP(B147,'Llistat de jugadors'!$AT$3:$AU$322,2,0))</f>
        <v/>
      </c>
      <c r="D147" s="21" t="str">
        <f>VLOOKUP(C147,'Llistat de jugadors'!$AQ$3:$AR$322,2,0)</f>
        <v/>
      </c>
      <c r="E147" s="23" t="str">
        <f>IF(C147="","",VLOOKUP(C147,'Llistat de jugadors'!$G$3:$AI$322,29,0))</f>
        <v/>
      </c>
      <c r="F147" s="21" t="str">
        <f>IF(C147="","",VLOOKUP(C147,'Llistat de jugadors'!$G$3:$AL$322,32,0))</f>
        <v/>
      </c>
      <c r="G147" s="21" t="str">
        <f>IF(C147="","",VLOOKUP(C147,'Llistat de jugadors'!$G$3:$AH$322,28,0))</f>
        <v/>
      </c>
      <c r="H147" s="21" t="str">
        <f>IF(C147="","",VLOOKUP(C147,'Llistat de jugadors'!$G$3:$AB$322,22,0))</f>
        <v/>
      </c>
      <c r="I147" t="e">
        <f>IF(VLOOKUP(B147,'Llistat de jugadors'!$AT$3:$AU$322,2,0)="","",VLOOKUP(B147,'Llistat de jugadors'!$AT$3:$AU$322,2,0))</f>
        <v>#N/A</v>
      </c>
      <c r="J147" t="b">
        <f t="shared" si="2"/>
        <v>1</v>
      </c>
    </row>
    <row r="148" spans="2:10">
      <c r="B148" s="20">
        <v>143</v>
      </c>
      <c r="C148" s="21" t="str">
        <f>IF(J148=TRUE,"",VLOOKUP(B148,'Llistat de jugadors'!$AT$3:$AU$322,2,0))</f>
        <v/>
      </c>
      <c r="D148" s="21" t="str">
        <f>VLOOKUP(C148,'Llistat de jugadors'!$AQ$3:$AR$322,2,0)</f>
        <v/>
      </c>
      <c r="E148" s="23" t="str">
        <f>IF(C148="","",VLOOKUP(C148,'Llistat de jugadors'!$G$3:$AI$322,29,0))</f>
        <v/>
      </c>
      <c r="F148" s="21" t="str">
        <f>IF(C148="","",VLOOKUP(C148,'Llistat de jugadors'!$G$3:$AL$322,32,0))</f>
        <v/>
      </c>
      <c r="G148" s="21" t="str">
        <f>IF(C148="","",VLOOKUP(C148,'Llistat de jugadors'!$G$3:$AH$322,28,0))</f>
        <v/>
      </c>
      <c r="H148" s="21" t="str">
        <f>IF(C148="","",VLOOKUP(C148,'Llistat de jugadors'!$G$3:$AB$322,22,0))</f>
        <v/>
      </c>
      <c r="I148" t="e">
        <f>IF(VLOOKUP(B148,'Llistat de jugadors'!$AT$3:$AU$322,2,0)="","",VLOOKUP(B148,'Llistat de jugadors'!$AT$3:$AU$322,2,0))</f>
        <v>#N/A</v>
      </c>
      <c r="J148" t="b">
        <f t="shared" si="2"/>
        <v>1</v>
      </c>
    </row>
    <row r="149" spans="2:10">
      <c r="B149" s="20">
        <v>144</v>
      </c>
      <c r="C149" s="21" t="str">
        <f>IF(J149=TRUE,"",VLOOKUP(B149,'Llistat de jugadors'!$AT$3:$AU$322,2,0))</f>
        <v/>
      </c>
      <c r="D149" s="21" t="str">
        <f>VLOOKUP(C149,'Llistat de jugadors'!$AQ$3:$AR$322,2,0)</f>
        <v/>
      </c>
      <c r="E149" s="23" t="str">
        <f>IF(C149="","",VLOOKUP(C149,'Llistat de jugadors'!$G$3:$AI$322,29,0))</f>
        <v/>
      </c>
      <c r="F149" s="21" t="str">
        <f>IF(C149="","",VLOOKUP(C149,'Llistat de jugadors'!$G$3:$AL$322,32,0))</f>
        <v/>
      </c>
      <c r="G149" s="21" t="str">
        <f>IF(C149="","",VLOOKUP(C149,'Llistat de jugadors'!$G$3:$AH$322,28,0))</f>
        <v/>
      </c>
      <c r="H149" s="21" t="str">
        <f>IF(C149="","",VLOOKUP(C149,'Llistat de jugadors'!$G$3:$AB$322,22,0))</f>
        <v/>
      </c>
      <c r="I149" t="e">
        <f>IF(VLOOKUP(B149,'Llistat de jugadors'!$AT$3:$AU$322,2,0)="","",VLOOKUP(B149,'Llistat de jugadors'!$AT$3:$AU$322,2,0))</f>
        <v>#N/A</v>
      </c>
      <c r="J149" t="b">
        <f t="shared" si="2"/>
        <v>1</v>
      </c>
    </row>
    <row r="150" spans="2:10">
      <c r="B150" s="20">
        <v>145</v>
      </c>
      <c r="C150" s="21" t="str">
        <f>IF(J150=TRUE,"",VLOOKUP(B150,'Llistat de jugadors'!$AT$3:$AU$322,2,0))</f>
        <v/>
      </c>
      <c r="D150" s="21" t="str">
        <f>VLOOKUP(C150,'Llistat de jugadors'!$AQ$3:$AR$322,2,0)</f>
        <v/>
      </c>
      <c r="E150" s="23" t="str">
        <f>IF(C150="","",VLOOKUP(C150,'Llistat de jugadors'!$G$3:$AI$322,29,0))</f>
        <v/>
      </c>
      <c r="F150" s="21" t="str">
        <f>IF(C150="","",VLOOKUP(C150,'Llistat de jugadors'!$G$3:$AL$322,32,0))</f>
        <v/>
      </c>
      <c r="G150" s="21" t="str">
        <f>IF(C150="","",VLOOKUP(C150,'Llistat de jugadors'!$G$3:$AH$322,28,0))</f>
        <v/>
      </c>
      <c r="H150" s="21" t="str">
        <f>IF(C150="","",VLOOKUP(C150,'Llistat de jugadors'!$G$3:$AB$322,22,0))</f>
        <v/>
      </c>
      <c r="I150" t="e">
        <f>IF(VLOOKUP(B150,'Llistat de jugadors'!$AT$3:$AU$322,2,0)="","",VLOOKUP(B150,'Llistat de jugadors'!$AT$3:$AU$322,2,0))</f>
        <v>#N/A</v>
      </c>
      <c r="J150" t="b">
        <f t="shared" si="2"/>
        <v>1</v>
      </c>
    </row>
    <row r="151" spans="2:10">
      <c r="B151" s="20">
        <v>146</v>
      </c>
      <c r="C151" s="21" t="str">
        <f>IF(J151=TRUE,"",VLOOKUP(B151,'Llistat de jugadors'!$AT$3:$AU$322,2,0))</f>
        <v/>
      </c>
      <c r="D151" s="21" t="str">
        <f>VLOOKUP(C151,'Llistat de jugadors'!$AQ$3:$AR$322,2,0)</f>
        <v/>
      </c>
      <c r="E151" s="23" t="str">
        <f>IF(C151="","",VLOOKUP(C151,'Llistat de jugadors'!$G$3:$AI$322,29,0))</f>
        <v/>
      </c>
      <c r="F151" s="21" t="str">
        <f>IF(C151="","",VLOOKUP(C151,'Llistat de jugadors'!$G$3:$AL$322,32,0))</f>
        <v/>
      </c>
      <c r="G151" s="21" t="str">
        <f>IF(C151="","",VLOOKUP(C151,'Llistat de jugadors'!$G$3:$AH$322,28,0))</f>
        <v/>
      </c>
      <c r="H151" s="21" t="str">
        <f>IF(C151="","",VLOOKUP(C151,'Llistat de jugadors'!$G$3:$AB$322,22,0))</f>
        <v/>
      </c>
      <c r="I151" t="e">
        <f>IF(VLOOKUP(B151,'Llistat de jugadors'!$AT$3:$AU$322,2,0)="","",VLOOKUP(B151,'Llistat de jugadors'!$AT$3:$AU$322,2,0))</f>
        <v>#N/A</v>
      </c>
      <c r="J151" t="b">
        <f t="shared" si="2"/>
        <v>1</v>
      </c>
    </row>
    <row r="152" spans="2:10">
      <c r="B152" s="20">
        <v>147</v>
      </c>
      <c r="C152" s="21" t="str">
        <f>IF(J152=TRUE,"",VLOOKUP(B152,'Llistat de jugadors'!$AT$3:$AU$322,2,0))</f>
        <v/>
      </c>
      <c r="D152" s="21" t="str">
        <f>VLOOKUP(C152,'Llistat de jugadors'!$AQ$3:$AR$322,2,0)</f>
        <v/>
      </c>
      <c r="E152" s="23" t="str">
        <f>IF(C152="","",VLOOKUP(C152,'Llistat de jugadors'!$G$3:$AI$322,29,0))</f>
        <v/>
      </c>
      <c r="F152" s="21" t="str">
        <f>IF(C152="","",VLOOKUP(C152,'Llistat de jugadors'!$G$3:$AL$322,32,0))</f>
        <v/>
      </c>
      <c r="G152" s="21" t="str">
        <f>IF(C152="","",VLOOKUP(C152,'Llistat de jugadors'!$G$3:$AH$322,28,0))</f>
        <v/>
      </c>
      <c r="H152" s="21" t="str">
        <f>IF(C152="","",VLOOKUP(C152,'Llistat de jugadors'!$G$3:$AB$322,22,0))</f>
        <v/>
      </c>
      <c r="I152" t="e">
        <f>IF(VLOOKUP(B152,'Llistat de jugadors'!$AT$3:$AU$322,2,0)="","",VLOOKUP(B152,'Llistat de jugadors'!$AT$3:$AU$322,2,0))</f>
        <v>#N/A</v>
      </c>
      <c r="J152" t="b">
        <f t="shared" si="2"/>
        <v>1</v>
      </c>
    </row>
    <row r="153" spans="2:10">
      <c r="B153" s="20">
        <v>148</v>
      </c>
      <c r="C153" s="21" t="str">
        <f>IF(J153=TRUE,"",VLOOKUP(B153,'Llistat de jugadors'!$AT$3:$AU$322,2,0))</f>
        <v/>
      </c>
      <c r="D153" s="21" t="str">
        <f>VLOOKUP(C153,'Llistat de jugadors'!$AQ$3:$AR$322,2,0)</f>
        <v/>
      </c>
      <c r="E153" s="23" t="str">
        <f>IF(C153="","",VLOOKUP(C153,'Llistat de jugadors'!$G$3:$AI$322,29,0))</f>
        <v/>
      </c>
      <c r="F153" s="21" t="str">
        <f>IF(C153="","",VLOOKUP(C153,'Llistat de jugadors'!$G$3:$AL$322,32,0))</f>
        <v/>
      </c>
      <c r="G153" s="21" t="str">
        <f>IF(C153="","",VLOOKUP(C153,'Llistat de jugadors'!$G$3:$AH$322,28,0))</f>
        <v/>
      </c>
      <c r="H153" s="21" t="str">
        <f>IF(C153="","",VLOOKUP(C153,'Llistat de jugadors'!$G$3:$AB$322,22,0))</f>
        <v/>
      </c>
      <c r="I153" t="e">
        <f>IF(VLOOKUP(B153,'Llistat de jugadors'!$AT$3:$AU$322,2,0)="","",VLOOKUP(B153,'Llistat de jugadors'!$AT$3:$AU$322,2,0))</f>
        <v>#N/A</v>
      </c>
      <c r="J153" t="b">
        <f t="shared" si="2"/>
        <v>1</v>
      </c>
    </row>
    <row r="154" spans="2:10">
      <c r="B154" s="20">
        <v>149</v>
      </c>
      <c r="C154" s="21" t="str">
        <f>IF(J154=TRUE,"",VLOOKUP(B154,'Llistat de jugadors'!$AT$3:$AU$322,2,0))</f>
        <v/>
      </c>
      <c r="D154" s="21" t="str">
        <f>VLOOKUP(C154,'Llistat de jugadors'!$AQ$3:$AR$322,2,0)</f>
        <v/>
      </c>
      <c r="E154" s="23" t="str">
        <f>IF(C154="","",VLOOKUP(C154,'Llistat de jugadors'!$G$3:$AI$322,29,0))</f>
        <v/>
      </c>
      <c r="F154" s="21" t="str">
        <f>IF(C154="","",VLOOKUP(C154,'Llistat de jugadors'!$G$3:$AL$322,32,0))</f>
        <v/>
      </c>
      <c r="G154" s="21" t="str">
        <f>IF(C154="","",VLOOKUP(C154,'Llistat de jugadors'!$G$3:$AH$322,28,0))</f>
        <v/>
      </c>
      <c r="H154" s="21" t="str">
        <f>IF(C154="","",VLOOKUP(C154,'Llistat de jugadors'!$G$3:$AB$322,22,0))</f>
        <v/>
      </c>
      <c r="I154" t="e">
        <f>IF(VLOOKUP(B154,'Llistat de jugadors'!$AT$3:$AU$322,2,0)="","",VLOOKUP(B154,'Llistat de jugadors'!$AT$3:$AU$322,2,0))</f>
        <v>#N/A</v>
      </c>
      <c r="J154" t="b">
        <f t="shared" si="2"/>
        <v>1</v>
      </c>
    </row>
    <row r="155" spans="2:10">
      <c r="B155" s="20">
        <v>150</v>
      </c>
      <c r="C155" s="21" t="str">
        <f>IF(J155=TRUE,"",VLOOKUP(B155,'Llistat de jugadors'!$AT$3:$AU$322,2,0))</f>
        <v/>
      </c>
      <c r="D155" s="21" t="str">
        <f>VLOOKUP(C155,'Llistat de jugadors'!$AQ$3:$AR$322,2,0)</f>
        <v/>
      </c>
      <c r="E155" s="23" t="str">
        <f>IF(C155="","",VLOOKUP(C155,'Llistat de jugadors'!$G$3:$AI$322,29,0))</f>
        <v/>
      </c>
      <c r="F155" s="21" t="str">
        <f>IF(C155="","",VLOOKUP(C155,'Llistat de jugadors'!$G$3:$AL$322,32,0))</f>
        <v/>
      </c>
      <c r="G155" s="21" t="str">
        <f>IF(C155="","",VLOOKUP(C155,'Llistat de jugadors'!$G$3:$AH$322,28,0))</f>
        <v/>
      </c>
      <c r="H155" s="21" t="str">
        <f>IF(C155="","",VLOOKUP(C155,'Llistat de jugadors'!$G$3:$AB$322,22,0))</f>
        <v/>
      </c>
      <c r="I155" t="e">
        <f>IF(VLOOKUP(B155,'Llistat de jugadors'!$AT$3:$AU$322,2,0)="","",VLOOKUP(B155,'Llistat de jugadors'!$AT$3:$AU$322,2,0))</f>
        <v>#N/A</v>
      </c>
      <c r="J155" t="b">
        <f t="shared" si="2"/>
        <v>1</v>
      </c>
    </row>
    <row r="156" spans="2:10">
      <c r="B156" s="20">
        <v>151</v>
      </c>
      <c r="C156" s="21" t="str">
        <f>IF(J156=TRUE,"",VLOOKUP(B156,'Llistat de jugadors'!$AT$3:$AU$322,2,0))</f>
        <v/>
      </c>
      <c r="D156" s="21" t="str">
        <f>VLOOKUP(C156,'Llistat de jugadors'!$AQ$3:$AR$322,2,0)</f>
        <v/>
      </c>
      <c r="E156" s="23" t="str">
        <f>IF(C156="","",VLOOKUP(C156,'Llistat de jugadors'!$G$3:$AI$322,29,0))</f>
        <v/>
      </c>
      <c r="F156" s="21" t="str">
        <f>IF(C156="","",VLOOKUP(C156,'Llistat de jugadors'!$G$3:$AL$322,32,0))</f>
        <v/>
      </c>
      <c r="G156" s="21" t="str">
        <f>IF(C156="","",VLOOKUP(C156,'Llistat de jugadors'!$G$3:$AH$322,28,0))</f>
        <v/>
      </c>
      <c r="H156" s="21" t="str">
        <f>IF(C156="","",VLOOKUP(C156,'Llistat de jugadors'!$G$3:$AB$322,22,0))</f>
        <v/>
      </c>
      <c r="I156" t="e">
        <f>IF(VLOOKUP(B156,'Llistat de jugadors'!$AT$3:$AU$322,2,0)="","",VLOOKUP(B156,'Llistat de jugadors'!$AT$3:$AU$322,2,0))</f>
        <v>#N/A</v>
      </c>
      <c r="J156" t="b">
        <f t="shared" si="2"/>
        <v>1</v>
      </c>
    </row>
    <row r="157" spans="2:10">
      <c r="B157" s="20">
        <v>152</v>
      </c>
      <c r="C157" s="21" t="str">
        <f>IF(J157=TRUE,"",VLOOKUP(B157,'Llistat de jugadors'!$AT$3:$AU$322,2,0))</f>
        <v/>
      </c>
      <c r="D157" s="21" t="str">
        <f>VLOOKUP(C157,'Llistat de jugadors'!$AQ$3:$AR$322,2,0)</f>
        <v/>
      </c>
      <c r="E157" s="23" t="str">
        <f>IF(C157="","",VLOOKUP(C157,'Llistat de jugadors'!$G$3:$AI$322,29,0))</f>
        <v/>
      </c>
      <c r="F157" s="21" t="str">
        <f>IF(C157="","",VLOOKUP(C157,'Llistat de jugadors'!$G$3:$AL$322,32,0))</f>
        <v/>
      </c>
      <c r="G157" s="21" t="str">
        <f>IF(C157="","",VLOOKUP(C157,'Llistat de jugadors'!$G$3:$AH$322,28,0))</f>
        <v/>
      </c>
      <c r="H157" s="21" t="str">
        <f>IF(C157="","",VLOOKUP(C157,'Llistat de jugadors'!$G$3:$AB$322,22,0))</f>
        <v/>
      </c>
      <c r="I157" t="e">
        <f>IF(VLOOKUP(B157,'Llistat de jugadors'!$AT$3:$AU$322,2,0)="","",VLOOKUP(B157,'Llistat de jugadors'!$AT$3:$AU$322,2,0))</f>
        <v>#N/A</v>
      </c>
      <c r="J157" t="b">
        <f t="shared" si="2"/>
        <v>1</v>
      </c>
    </row>
    <row r="158" spans="2:10">
      <c r="B158" s="20">
        <v>153</v>
      </c>
      <c r="C158" s="21" t="str">
        <f>IF(J158=TRUE,"",VLOOKUP(B158,'Llistat de jugadors'!$AT$3:$AU$322,2,0))</f>
        <v/>
      </c>
      <c r="D158" s="21" t="str">
        <f>VLOOKUP(C158,'Llistat de jugadors'!$AQ$3:$AR$322,2,0)</f>
        <v/>
      </c>
      <c r="E158" s="23" t="str">
        <f>IF(C158="","",VLOOKUP(C158,'Llistat de jugadors'!$G$3:$AI$322,29,0))</f>
        <v/>
      </c>
      <c r="F158" s="21" t="str">
        <f>IF(C158="","",VLOOKUP(C158,'Llistat de jugadors'!$G$3:$AL$322,32,0))</f>
        <v/>
      </c>
      <c r="G158" s="21" t="str">
        <f>IF(C158="","",VLOOKUP(C158,'Llistat de jugadors'!$G$3:$AH$322,28,0))</f>
        <v/>
      </c>
      <c r="H158" s="21" t="str">
        <f>IF(C158="","",VLOOKUP(C158,'Llistat de jugadors'!$G$3:$AB$322,22,0))</f>
        <v/>
      </c>
      <c r="I158" t="e">
        <f>IF(VLOOKUP(B158,'Llistat de jugadors'!$AT$3:$AU$322,2,0)="","",VLOOKUP(B158,'Llistat de jugadors'!$AT$3:$AU$322,2,0))</f>
        <v>#N/A</v>
      </c>
      <c r="J158" t="b">
        <f t="shared" si="2"/>
        <v>1</v>
      </c>
    </row>
    <row r="159" spans="2:10">
      <c r="B159" s="20">
        <v>154</v>
      </c>
      <c r="C159" s="21" t="str">
        <f>IF(J159=TRUE,"",VLOOKUP(B159,'Llistat de jugadors'!$AT$3:$AU$322,2,0))</f>
        <v/>
      </c>
      <c r="D159" s="21" t="str">
        <f>VLOOKUP(C159,'Llistat de jugadors'!$AQ$3:$AR$322,2,0)</f>
        <v/>
      </c>
      <c r="E159" s="23" t="str">
        <f>IF(C159="","",VLOOKUP(C159,'Llistat de jugadors'!$G$3:$AI$322,29,0))</f>
        <v/>
      </c>
      <c r="F159" s="21" t="str">
        <f>IF(C159="","",VLOOKUP(C159,'Llistat de jugadors'!$G$3:$AL$322,32,0))</f>
        <v/>
      </c>
      <c r="G159" s="21" t="str">
        <f>IF(C159="","",VLOOKUP(C159,'Llistat de jugadors'!$G$3:$AH$322,28,0))</f>
        <v/>
      </c>
      <c r="H159" s="21" t="str">
        <f>IF(C159="","",VLOOKUP(C159,'Llistat de jugadors'!$G$3:$AB$322,22,0))</f>
        <v/>
      </c>
      <c r="I159" t="e">
        <f>IF(VLOOKUP(B159,'Llistat de jugadors'!$AT$3:$AU$322,2,0)="","",VLOOKUP(B159,'Llistat de jugadors'!$AT$3:$AU$322,2,0))</f>
        <v>#N/A</v>
      </c>
      <c r="J159" t="b">
        <f t="shared" si="2"/>
        <v>1</v>
      </c>
    </row>
    <row r="160" spans="2:10">
      <c r="B160" s="20">
        <v>155</v>
      </c>
      <c r="C160" s="21" t="str">
        <f>IF(J160=TRUE,"",VLOOKUP(B160,'Llistat de jugadors'!$AT$3:$AU$322,2,0))</f>
        <v/>
      </c>
      <c r="D160" s="21" t="str">
        <f>VLOOKUP(C160,'Llistat de jugadors'!$AQ$3:$AR$322,2,0)</f>
        <v/>
      </c>
      <c r="E160" s="23" t="str">
        <f>IF(C160="","",VLOOKUP(C160,'Llistat de jugadors'!$G$3:$AI$322,29,0))</f>
        <v/>
      </c>
      <c r="F160" s="21" t="str">
        <f>IF(C160="","",VLOOKUP(C160,'Llistat de jugadors'!$G$3:$AL$322,32,0))</f>
        <v/>
      </c>
      <c r="G160" s="21" t="str">
        <f>IF(C160="","",VLOOKUP(C160,'Llistat de jugadors'!$G$3:$AH$322,28,0))</f>
        <v/>
      </c>
      <c r="H160" s="21" t="str">
        <f>IF(C160="","",VLOOKUP(C160,'Llistat de jugadors'!$G$3:$AB$322,22,0))</f>
        <v/>
      </c>
      <c r="I160" t="e">
        <f>IF(VLOOKUP(B160,'Llistat de jugadors'!$AT$3:$AU$322,2,0)="","",VLOOKUP(B160,'Llistat de jugadors'!$AT$3:$AU$322,2,0))</f>
        <v>#N/A</v>
      </c>
      <c r="J160" t="b">
        <f t="shared" si="2"/>
        <v>1</v>
      </c>
    </row>
    <row r="161" spans="2:10">
      <c r="B161" s="20">
        <v>156</v>
      </c>
      <c r="C161" s="21" t="str">
        <f>IF(J161=TRUE,"",VLOOKUP(B161,'Llistat de jugadors'!$AT$3:$AU$322,2,0))</f>
        <v/>
      </c>
      <c r="D161" s="21" t="str">
        <f>VLOOKUP(C161,'Llistat de jugadors'!$AQ$3:$AR$322,2,0)</f>
        <v/>
      </c>
      <c r="E161" s="23" t="str">
        <f>IF(C161="","",VLOOKUP(C161,'Llistat de jugadors'!$G$3:$AI$322,29,0))</f>
        <v/>
      </c>
      <c r="F161" s="21" t="str">
        <f>IF(C161="","",VLOOKUP(C161,'Llistat de jugadors'!$G$3:$AL$322,32,0))</f>
        <v/>
      </c>
      <c r="G161" s="21" t="str">
        <f>IF(C161="","",VLOOKUP(C161,'Llistat de jugadors'!$G$3:$AH$322,28,0))</f>
        <v/>
      </c>
      <c r="H161" s="21" t="str">
        <f>IF(C161="","",VLOOKUP(C161,'Llistat de jugadors'!$G$3:$AB$322,22,0))</f>
        <v/>
      </c>
      <c r="I161" t="e">
        <f>IF(VLOOKUP(B161,'Llistat de jugadors'!$AT$3:$AU$322,2,0)="","",VLOOKUP(B161,'Llistat de jugadors'!$AT$3:$AU$322,2,0))</f>
        <v>#N/A</v>
      </c>
      <c r="J161" t="b">
        <f t="shared" si="2"/>
        <v>1</v>
      </c>
    </row>
    <row r="162" spans="2:10">
      <c r="B162" s="20">
        <v>157</v>
      </c>
      <c r="C162" s="21" t="str">
        <f>IF(J162=TRUE,"",VLOOKUP(B162,'Llistat de jugadors'!$AT$3:$AU$322,2,0))</f>
        <v/>
      </c>
      <c r="D162" s="21" t="str">
        <f>VLOOKUP(C162,'Llistat de jugadors'!$AQ$3:$AR$322,2,0)</f>
        <v/>
      </c>
      <c r="E162" s="23" t="str">
        <f>IF(C162="","",VLOOKUP(C162,'Llistat de jugadors'!$G$3:$AI$322,29,0))</f>
        <v/>
      </c>
      <c r="F162" s="21" t="str">
        <f>IF(C162="","",VLOOKUP(C162,'Llistat de jugadors'!$G$3:$AL$322,32,0))</f>
        <v/>
      </c>
      <c r="G162" s="21" t="str">
        <f>IF(C162="","",VLOOKUP(C162,'Llistat de jugadors'!$G$3:$AH$322,28,0))</f>
        <v/>
      </c>
      <c r="H162" s="21" t="str">
        <f>IF(C162="","",VLOOKUP(C162,'Llistat de jugadors'!$G$3:$AB$322,22,0))</f>
        <v/>
      </c>
      <c r="I162" t="e">
        <f>IF(VLOOKUP(B162,'Llistat de jugadors'!$AT$3:$AU$322,2,0)="","",VLOOKUP(B162,'Llistat de jugadors'!$AT$3:$AU$322,2,0))</f>
        <v>#N/A</v>
      </c>
      <c r="J162" t="b">
        <f t="shared" si="2"/>
        <v>1</v>
      </c>
    </row>
    <row r="163" spans="2:10">
      <c r="B163" s="20">
        <v>158</v>
      </c>
      <c r="C163" s="21" t="str">
        <f>IF(J163=TRUE,"",VLOOKUP(B163,'Llistat de jugadors'!$AT$3:$AU$322,2,0))</f>
        <v/>
      </c>
      <c r="D163" s="21" t="str">
        <f>VLOOKUP(C163,'Llistat de jugadors'!$AQ$3:$AR$322,2,0)</f>
        <v/>
      </c>
      <c r="E163" s="23" t="str">
        <f>IF(C163="","",VLOOKUP(C163,'Llistat de jugadors'!$G$3:$AI$322,29,0))</f>
        <v/>
      </c>
      <c r="F163" s="21" t="str">
        <f>IF(C163="","",VLOOKUP(C163,'Llistat de jugadors'!$G$3:$AL$322,32,0))</f>
        <v/>
      </c>
      <c r="G163" s="21" t="str">
        <f>IF(C163="","",VLOOKUP(C163,'Llistat de jugadors'!$G$3:$AH$322,28,0))</f>
        <v/>
      </c>
      <c r="H163" s="21" t="str">
        <f>IF(C163="","",VLOOKUP(C163,'Llistat de jugadors'!$G$3:$AB$322,22,0))</f>
        <v/>
      </c>
      <c r="I163" t="e">
        <f>IF(VLOOKUP(B163,'Llistat de jugadors'!$AT$3:$AU$322,2,0)="","",VLOOKUP(B163,'Llistat de jugadors'!$AT$3:$AU$322,2,0))</f>
        <v>#N/A</v>
      </c>
      <c r="J163" t="b">
        <f t="shared" si="2"/>
        <v>1</v>
      </c>
    </row>
    <row r="164" spans="2:10">
      <c r="B164" s="20">
        <v>159</v>
      </c>
      <c r="C164" s="21" t="str">
        <f>IF(J164=TRUE,"",VLOOKUP(B164,'Llistat de jugadors'!$AT$3:$AU$322,2,0))</f>
        <v/>
      </c>
      <c r="D164" s="21" t="str">
        <f>VLOOKUP(C164,'Llistat de jugadors'!$AQ$3:$AR$322,2,0)</f>
        <v/>
      </c>
      <c r="E164" s="23" t="str">
        <f>IF(C164="","",VLOOKUP(C164,'Llistat de jugadors'!$G$3:$AI$322,29,0))</f>
        <v/>
      </c>
      <c r="F164" s="21" t="str">
        <f>IF(C164="","",VLOOKUP(C164,'Llistat de jugadors'!$G$3:$AL$322,32,0))</f>
        <v/>
      </c>
      <c r="G164" s="21" t="str">
        <f>IF(C164="","",VLOOKUP(C164,'Llistat de jugadors'!$G$3:$AH$322,28,0))</f>
        <v/>
      </c>
      <c r="H164" s="21" t="str">
        <f>IF(C164="","",VLOOKUP(C164,'Llistat de jugadors'!$G$3:$AB$322,22,0))</f>
        <v/>
      </c>
      <c r="I164" t="e">
        <f>IF(VLOOKUP(B164,'Llistat de jugadors'!$AT$3:$AU$322,2,0)="","",VLOOKUP(B164,'Llistat de jugadors'!$AT$3:$AU$322,2,0))</f>
        <v>#N/A</v>
      </c>
      <c r="J164" t="b">
        <f t="shared" si="2"/>
        <v>1</v>
      </c>
    </row>
    <row r="165" spans="2:10">
      <c r="B165" s="20">
        <v>160</v>
      </c>
      <c r="C165" s="21" t="str">
        <f>IF(J165=TRUE,"",VLOOKUP(B165,'Llistat de jugadors'!$AT$3:$AU$322,2,0))</f>
        <v/>
      </c>
      <c r="D165" s="21" t="str">
        <f>VLOOKUP(C165,'Llistat de jugadors'!$AQ$3:$AR$322,2,0)</f>
        <v/>
      </c>
      <c r="E165" s="23" t="str">
        <f>IF(C165="","",VLOOKUP(C165,'Llistat de jugadors'!$G$3:$AI$322,29,0))</f>
        <v/>
      </c>
      <c r="F165" s="21" t="str">
        <f>IF(C165="","",VLOOKUP(C165,'Llistat de jugadors'!$G$3:$AL$322,32,0))</f>
        <v/>
      </c>
      <c r="G165" s="21" t="str">
        <f>IF(C165="","",VLOOKUP(C165,'Llistat de jugadors'!$G$3:$AH$322,28,0))</f>
        <v/>
      </c>
      <c r="H165" s="21" t="str">
        <f>IF(C165="","",VLOOKUP(C165,'Llistat de jugadors'!$G$3:$AB$322,22,0))</f>
        <v/>
      </c>
      <c r="I165" t="e">
        <f>IF(VLOOKUP(B165,'Llistat de jugadors'!$AT$3:$AU$322,2,0)="","",VLOOKUP(B165,'Llistat de jugadors'!$AT$3:$AU$322,2,0))</f>
        <v>#N/A</v>
      </c>
      <c r="J165" t="b">
        <f t="shared" si="2"/>
        <v>1</v>
      </c>
    </row>
    <row r="166" spans="2:10">
      <c r="B166" s="20">
        <v>161</v>
      </c>
      <c r="C166" s="21" t="str">
        <f>IF(J166=TRUE,"",VLOOKUP(B166,'Llistat de jugadors'!$AT$3:$AU$322,2,0))</f>
        <v/>
      </c>
      <c r="D166" s="21" t="str">
        <f>VLOOKUP(C166,'Llistat de jugadors'!$AQ$3:$AR$322,2,0)</f>
        <v/>
      </c>
      <c r="E166" s="23" t="str">
        <f>IF(C166="","",VLOOKUP(C166,'Llistat de jugadors'!$G$3:$AI$322,29,0))</f>
        <v/>
      </c>
      <c r="F166" s="21" t="str">
        <f>IF(C166="","",VLOOKUP(C166,'Llistat de jugadors'!$G$3:$AL$322,32,0))</f>
        <v/>
      </c>
      <c r="G166" s="21" t="str">
        <f>IF(C166="","",VLOOKUP(C166,'Llistat de jugadors'!$G$3:$AH$322,28,0))</f>
        <v/>
      </c>
      <c r="H166" s="21" t="str">
        <f>IF(C166="","",VLOOKUP(C166,'Llistat de jugadors'!$G$3:$AB$322,22,0))</f>
        <v/>
      </c>
      <c r="I166" t="e">
        <f>IF(VLOOKUP(B166,'Llistat de jugadors'!$AT$3:$AU$322,2,0)="","",VLOOKUP(B166,'Llistat de jugadors'!$AT$3:$AU$322,2,0))</f>
        <v>#N/A</v>
      </c>
      <c r="J166" t="b">
        <f t="shared" si="2"/>
        <v>1</v>
      </c>
    </row>
    <row r="167" spans="2:10">
      <c r="B167" s="20">
        <v>162</v>
      </c>
      <c r="C167" s="21" t="str">
        <f>IF(J167=TRUE,"",VLOOKUP(B167,'Llistat de jugadors'!$AT$3:$AU$322,2,0))</f>
        <v/>
      </c>
      <c r="D167" s="21" t="str">
        <f>VLOOKUP(C167,'Llistat de jugadors'!$AQ$3:$AR$322,2,0)</f>
        <v/>
      </c>
      <c r="E167" s="23" t="str">
        <f>IF(C167="","",VLOOKUP(C167,'Llistat de jugadors'!$G$3:$AI$322,29,0))</f>
        <v/>
      </c>
      <c r="F167" s="21" t="str">
        <f>IF(C167="","",VLOOKUP(C167,'Llistat de jugadors'!$G$3:$AL$322,32,0))</f>
        <v/>
      </c>
      <c r="G167" s="21" t="str">
        <f>IF(C167="","",VLOOKUP(C167,'Llistat de jugadors'!$G$3:$AH$322,28,0))</f>
        <v/>
      </c>
      <c r="H167" s="21" t="str">
        <f>IF(C167="","",VLOOKUP(C167,'Llistat de jugadors'!$G$3:$AB$322,22,0))</f>
        <v/>
      </c>
      <c r="I167" t="e">
        <f>IF(VLOOKUP(B167,'Llistat de jugadors'!$AT$3:$AU$322,2,0)="","",VLOOKUP(B167,'Llistat de jugadors'!$AT$3:$AU$322,2,0))</f>
        <v>#N/A</v>
      </c>
      <c r="J167" t="b">
        <f t="shared" si="2"/>
        <v>1</v>
      </c>
    </row>
    <row r="168" spans="2:10">
      <c r="B168" s="20">
        <v>163</v>
      </c>
      <c r="C168" s="21" t="str">
        <f>IF(J168=TRUE,"",VLOOKUP(B168,'Llistat de jugadors'!$AT$3:$AU$322,2,0))</f>
        <v/>
      </c>
      <c r="D168" s="21" t="str">
        <f>VLOOKUP(C168,'Llistat de jugadors'!$AQ$3:$AR$322,2,0)</f>
        <v/>
      </c>
      <c r="E168" s="23" t="str">
        <f>IF(C168="","",VLOOKUP(C168,'Llistat de jugadors'!$G$3:$AI$322,29,0))</f>
        <v/>
      </c>
      <c r="F168" s="21" t="str">
        <f>IF(C168="","",VLOOKUP(C168,'Llistat de jugadors'!$G$3:$AL$322,32,0))</f>
        <v/>
      </c>
      <c r="G168" s="21" t="str">
        <f>IF(C168="","",VLOOKUP(C168,'Llistat de jugadors'!$G$3:$AH$322,28,0))</f>
        <v/>
      </c>
      <c r="H168" s="21" t="str">
        <f>IF(C168="","",VLOOKUP(C168,'Llistat de jugadors'!$G$3:$AB$322,22,0))</f>
        <v/>
      </c>
      <c r="I168" t="e">
        <f>IF(VLOOKUP(B168,'Llistat de jugadors'!$AT$3:$AU$322,2,0)="","",VLOOKUP(B168,'Llistat de jugadors'!$AT$3:$AU$322,2,0))</f>
        <v>#N/A</v>
      </c>
      <c r="J168" t="b">
        <f t="shared" si="2"/>
        <v>1</v>
      </c>
    </row>
    <row r="169" spans="2:10">
      <c r="B169" s="20">
        <v>164</v>
      </c>
      <c r="C169" s="21" t="str">
        <f>IF(J169=TRUE,"",VLOOKUP(B169,'Llistat de jugadors'!$AT$3:$AU$322,2,0))</f>
        <v/>
      </c>
      <c r="D169" s="21" t="str">
        <f>VLOOKUP(C169,'Llistat de jugadors'!$AQ$3:$AR$322,2,0)</f>
        <v/>
      </c>
      <c r="E169" s="23" t="str">
        <f>IF(C169="","",VLOOKUP(C169,'Llistat de jugadors'!$G$3:$AI$322,29,0))</f>
        <v/>
      </c>
      <c r="F169" s="21" t="str">
        <f>IF(C169="","",VLOOKUP(C169,'Llistat de jugadors'!$G$3:$AL$322,32,0))</f>
        <v/>
      </c>
      <c r="G169" s="21" t="str">
        <f>IF(C169="","",VLOOKUP(C169,'Llistat de jugadors'!$G$3:$AH$322,28,0))</f>
        <v/>
      </c>
      <c r="H169" s="21" t="str">
        <f>IF(C169="","",VLOOKUP(C169,'Llistat de jugadors'!$G$3:$AB$322,22,0))</f>
        <v/>
      </c>
      <c r="I169" t="e">
        <f>IF(VLOOKUP(B169,'Llistat de jugadors'!$AT$3:$AU$322,2,0)="","",VLOOKUP(B169,'Llistat de jugadors'!$AT$3:$AU$322,2,0))</f>
        <v>#N/A</v>
      </c>
      <c r="J169" t="b">
        <f t="shared" si="2"/>
        <v>1</v>
      </c>
    </row>
    <row r="170" spans="2:10">
      <c r="B170" s="20">
        <v>165</v>
      </c>
      <c r="C170" s="21" t="str">
        <f>IF(J170=TRUE,"",VLOOKUP(B170,'Llistat de jugadors'!$AT$3:$AU$322,2,0))</f>
        <v/>
      </c>
      <c r="D170" s="21" t="str">
        <f>VLOOKUP(C170,'Llistat de jugadors'!$AQ$3:$AR$322,2,0)</f>
        <v/>
      </c>
      <c r="E170" s="23" t="str">
        <f>IF(C170="","",VLOOKUP(C170,'Llistat de jugadors'!$G$3:$AI$322,29,0))</f>
        <v/>
      </c>
      <c r="F170" s="21" t="str">
        <f>IF(C170="","",VLOOKUP(C170,'Llistat de jugadors'!$G$3:$AL$322,32,0))</f>
        <v/>
      </c>
      <c r="G170" s="21" t="str">
        <f>IF(C170="","",VLOOKUP(C170,'Llistat de jugadors'!$G$3:$AH$322,28,0))</f>
        <v/>
      </c>
      <c r="H170" s="21" t="str">
        <f>IF(C170="","",VLOOKUP(C170,'Llistat de jugadors'!$G$3:$AB$322,22,0))</f>
        <v/>
      </c>
      <c r="I170" t="e">
        <f>IF(VLOOKUP(B170,'Llistat de jugadors'!$AT$3:$AU$322,2,0)="","",VLOOKUP(B170,'Llistat de jugadors'!$AT$3:$AU$322,2,0))</f>
        <v>#N/A</v>
      </c>
      <c r="J170" t="b">
        <f t="shared" si="2"/>
        <v>1</v>
      </c>
    </row>
    <row r="171" spans="2:10">
      <c r="B171" s="20">
        <v>166</v>
      </c>
      <c r="C171" s="21" t="str">
        <f>IF(J171=TRUE,"",VLOOKUP(B171,'Llistat de jugadors'!$AT$3:$AU$322,2,0))</f>
        <v/>
      </c>
      <c r="D171" s="21" t="str">
        <f>VLOOKUP(C171,'Llistat de jugadors'!$AQ$3:$AR$322,2,0)</f>
        <v/>
      </c>
      <c r="E171" s="23" t="str">
        <f>IF(C171="","",VLOOKUP(C171,'Llistat de jugadors'!$G$3:$AI$322,29,0))</f>
        <v/>
      </c>
      <c r="F171" s="21" t="str">
        <f>IF(C171="","",VLOOKUP(C171,'Llistat de jugadors'!$G$3:$AL$322,32,0))</f>
        <v/>
      </c>
      <c r="G171" s="21" t="str">
        <f>IF(C171="","",VLOOKUP(C171,'Llistat de jugadors'!$G$3:$AH$322,28,0))</f>
        <v/>
      </c>
      <c r="H171" s="21" t="str">
        <f>IF(C171="","",VLOOKUP(C171,'Llistat de jugadors'!$G$3:$AB$322,22,0))</f>
        <v/>
      </c>
      <c r="I171" t="e">
        <f>IF(VLOOKUP(B171,'Llistat de jugadors'!$AT$3:$AU$322,2,0)="","",VLOOKUP(B171,'Llistat de jugadors'!$AT$3:$AU$322,2,0))</f>
        <v>#N/A</v>
      </c>
      <c r="J171" t="b">
        <f t="shared" si="2"/>
        <v>1</v>
      </c>
    </row>
    <row r="172" spans="2:10">
      <c r="B172" s="20">
        <v>167</v>
      </c>
      <c r="C172" s="21" t="str">
        <f>IF(J172=TRUE,"",VLOOKUP(B172,'Llistat de jugadors'!$AT$3:$AU$322,2,0))</f>
        <v/>
      </c>
      <c r="D172" s="21" t="str">
        <f>VLOOKUP(C172,'Llistat de jugadors'!$AQ$3:$AR$322,2,0)</f>
        <v/>
      </c>
      <c r="E172" s="23" t="str">
        <f>IF(C172="","",VLOOKUP(C172,'Llistat de jugadors'!$G$3:$AI$322,29,0))</f>
        <v/>
      </c>
      <c r="F172" s="21" t="str">
        <f>IF(C172="","",VLOOKUP(C172,'Llistat de jugadors'!$G$3:$AL$322,32,0))</f>
        <v/>
      </c>
      <c r="G172" s="21" t="str">
        <f>IF(C172="","",VLOOKUP(C172,'Llistat de jugadors'!$G$3:$AH$322,28,0))</f>
        <v/>
      </c>
      <c r="H172" s="21" t="str">
        <f>IF(C172="","",VLOOKUP(C172,'Llistat de jugadors'!$G$3:$AB$322,22,0))</f>
        <v/>
      </c>
      <c r="I172" t="e">
        <f>IF(VLOOKUP(B172,'Llistat de jugadors'!$AT$3:$AU$322,2,0)="","",VLOOKUP(B172,'Llistat de jugadors'!$AT$3:$AU$322,2,0))</f>
        <v>#N/A</v>
      </c>
      <c r="J172" t="b">
        <f t="shared" si="2"/>
        <v>1</v>
      </c>
    </row>
    <row r="173" spans="2:10">
      <c r="B173" s="20">
        <v>168</v>
      </c>
      <c r="C173" s="21" t="str">
        <f>IF(J173=TRUE,"",VLOOKUP(B173,'Llistat de jugadors'!$AT$3:$AU$322,2,0))</f>
        <v/>
      </c>
      <c r="D173" s="21" t="str">
        <f>VLOOKUP(C173,'Llistat de jugadors'!$AQ$3:$AR$322,2,0)</f>
        <v/>
      </c>
      <c r="E173" s="23" t="str">
        <f>IF(C173="","",VLOOKUP(C173,'Llistat de jugadors'!$G$3:$AI$322,29,0))</f>
        <v/>
      </c>
      <c r="F173" s="21" t="str">
        <f>IF(C173="","",VLOOKUP(C173,'Llistat de jugadors'!$G$3:$AL$322,32,0))</f>
        <v/>
      </c>
      <c r="G173" s="21" t="str">
        <f>IF(C173="","",VLOOKUP(C173,'Llistat de jugadors'!$G$3:$AH$322,28,0))</f>
        <v/>
      </c>
      <c r="H173" s="21" t="str">
        <f>IF(C173="","",VLOOKUP(C173,'Llistat de jugadors'!$G$3:$AB$322,22,0))</f>
        <v/>
      </c>
      <c r="I173" t="e">
        <f>IF(VLOOKUP(B173,'Llistat de jugadors'!$AT$3:$AU$322,2,0)="","",VLOOKUP(B173,'Llistat de jugadors'!$AT$3:$AU$322,2,0))</f>
        <v>#N/A</v>
      </c>
      <c r="J173" t="b">
        <f t="shared" si="2"/>
        <v>1</v>
      </c>
    </row>
    <row r="174" spans="2:10">
      <c r="B174" s="20">
        <v>169</v>
      </c>
      <c r="C174" s="21" t="str">
        <f>IF(J174=TRUE,"",VLOOKUP(B174,'Llistat de jugadors'!$AT$3:$AU$322,2,0))</f>
        <v/>
      </c>
      <c r="D174" s="21" t="str">
        <f>VLOOKUP(C174,'Llistat de jugadors'!$AQ$3:$AR$322,2,0)</f>
        <v/>
      </c>
      <c r="E174" s="23" t="str">
        <f>IF(C174="","",VLOOKUP(C174,'Llistat de jugadors'!$G$3:$AI$322,29,0))</f>
        <v/>
      </c>
      <c r="F174" s="21" t="str">
        <f>IF(C174="","",VLOOKUP(C174,'Llistat de jugadors'!$G$3:$AL$322,32,0))</f>
        <v/>
      </c>
      <c r="G174" s="21" t="str">
        <f>IF(C174="","",VLOOKUP(C174,'Llistat de jugadors'!$G$3:$AH$322,28,0))</f>
        <v/>
      </c>
      <c r="H174" s="21" t="str">
        <f>IF(C174="","",VLOOKUP(C174,'Llistat de jugadors'!$G$3:$AB$322,22,0))</f>
        <v/>
      </c>
      <c r="I174" t="e">
        <f>IF(VLOOKUP(B174,'Llistat de jugadors'!$AT$3:$AU$322,2,0)="","",VLOOKUP(B174,'Llistat de jugadors'!$AT$3:$AU$322,2,0))</f>
        <v>#N/A</v>
      </c>
      <c r="J174" t="b">
        <f t="shared" si="2"/>
        <v>1</v>
      </c>
    </row>
    <row r="175" spans="2:10">
      <c r="B175" s="20">
        <v>170</v>
      </c>
      <c r="C175" s="21" t="str">
        <f>IF(J175=TRUE,"",VLOOKUP(B175,'Llistat de jugadors'!$AT$3:$AU$322,2,0))</f>
        <v/>
      </c>
      <c r="D175" s="21" t="str">
        <f>VLOOKUP(C175,'Llistat de jugadors'!$AQ$3:$AR$322,2,0)</f>
        <v/>
      </c>
      <c r="E175" s="23" t="str">
        <f>IF(C175="","",VLOOKUP(C175,'Llistat de jugadors'!$G$3:$AI$322,29,0))</f>
        <v/>
      </c>
      <c r="F175" s="21" t="str">
        <f>IF(C175="","",VLOOKUP(C175,'Llistat de jugadors'!$G$3:$AL$322,32,0))</f>
        <v/>
      </c>
      <c r="G175" s="21" t="str">
        <f>IF(C175="","",VLOOKUP(C175,'Llistat de jugadors'!$G$3:$AH$322,28,0))</f>
        <v/>
      </c>
      <c r="H175" s="21" t="str">
        <f>IF(C175="","",VLOOKUP(C175,'Llistat de jugadors'!$G$3:$AB$322,22,0))</f>
        <v/>
      </c>
      <c r="I175" t="e">
        <f>IF(VLOOKUP(B175,'Llistat de jugadors'!$AT$3:$AU$322,2,0)="","",VLOOKUP(B175,'Llistat de jugadors'!$AT$3:$AU$322,2,0))</f>
        <v>#N/A</v>
      </c>
      <c r="J175" t="b">
        <f t="shared" si="2"/>
        <v>1</v>
      </c>
    </row>
    <row r="176" spans="2:10">
      <c r="B176" s="20">
        <v>171</v>
      </c>
      <c r="C176" s="21" t="str">
        <f>IF(J176=TRUE,"",VLOOKUP(B176,'Llistat de jugadors'!$AT$3:$AU$322,2,0))</f>
        <v/>
      </c>
      <c r="D176" s="21" t="str">
        <f>VLOOKUP(C176,'Llistat de jugadors'!$AQ$3:$AR$322,2,0)</f>
        <v/>
      </c>
      <c r="E176" s="23" t="str">
        <f>IF(C176="","",VLOOKUP(C176,'Llistat de jugadors'!$G$3:$AI$322,29,0))</f>
        <v/>
      </c>
      <c r="F176" s="21" t="str">
        <f>IF(C176="","",VLOOKUP(C176,'Llistat de jugadors'!$G$3:$AL$322,32,0))</f>
        <v/>
      </c>
      <c r="G176" s="21" t="str">
        <f>IF(C176="","",VLOOKUP(C176,'Llistat de jugadors'!$G$3:$AH$322,28,0))</f>
        <v/>
      </c>
      <c r="H176" s="21" t="str">
        <f>IF(C176="","",VLOOKUP(C176,'Llistat de jugadors'!$G$3:$AB$322,22,0))</f>
        <v/>
      </c>
      <c r="I176" t="e">
        <f>IF(VLOOKUP(B176,'Llistat de jugadors'!$AT$3:$AU$322,2,0)="","",VLOOKUP(B176,'Llistat de jugadors'!$AT$3:$AU$322,2,0))</f>
        <v>#N/A</v>
      </c>
      <c r="J176" t="b">
        <f t="shared" si="2"/>
        <v>1</v>
      </c>
    </row>
    <row r="177" spans="2:10">
      <c r="B177" s="20">
        <v>172</v>
      </c>
      <c r="C177" s="21" t="str">
        <f>IF(J177=TRUE,"",VLOOKUP(B177,'Llistat de jugadors'!$AT$3:$AU$322,2,0))</f>
        <v/>
      </c>
      <c r="D177" s="21" t="str">
        <f>VLOOKUP(C177,'Llistat de jugadors'!$AQ$3:$AR$322,2,0)</f>
        <v/>
      </c>
      <c r="E177" s="23" t="str">
        <f>IF(C177="","",VLOOKUP(C177,'Llistat de jugadors'!$G$3:$AI$322,29,0))</f>
        <v/>
      </c>
      <c r="F177" s="21" t="str">
        <f>IF(C177="","",VLOOKUP(C177,'Llistat de jugadors'!$G$3:$AL$322,32,0))</f>
        <v/>
      </c>
      <c r="G177" s="21" t="str">
        <f>IF(C177="","",VLOOKUP(C177,'Llistat de jugadors'!$G$3:$AH$322,28,0))</f>
        <v/>
      </c>
      <c r="H177" s="21" t="str">
        <f>IF(C177="","",VLOOKUP(C177,'Llistat de jugadors'!$G$3:$AB$322,22,0))</f>
        <v/>
      </c>
      <c r="I177" t="e">
        <f>IF(VLOOKUP(B177,'Llistat de jugadors'!$AT$3:$AU$322,2,0)="","",VLOOKUP(B177,'Llistat de jugadors'!$AT$3:$AU$322,2,0))</f>
        <v>#N/A</v>
      </c>
      <c r="J177" t="b">
        <f t="shared" si="2"/>
        <v>1</v>
      </c>
    </row>
    <row r="178" spans="2:10">
      <c r="B178" s="20">
        <v>173</v>
      </c>
      <c r="C178" s="21" t="str">
        <f>IF(J178=TRUE,"",VLOOKUP(B178,'Llistat de jugadors'!$AT$3:$AU$322,2,0))</f>
        <v/>
      </c>
      <c r="D178" s="21" t="str">
        <f>VLOOKUP(C178,'Llistat de jugadors'!$AQ$3:$AR$322,2,0)</f>
        <v/>
      </c>
      <c r="E178" s="23" t="str">
        <f>IF(C178="","",VLOOKUP(C178,'Llistat de jugadors'!$G$3:$AI$322,29,0))</f>
        <v/>
      </c>
      <c r="F178" s="21" t="str">
        <f>IF(C178="","",VLOOKUP(C178,'Llistat de jugadors'!$G$3:$AL$322,32,0))</f>
        <v/>
      </c>
      <c r="G178" s="21" t="str">
        <f>IF(C178="","",VLOOKUP(C178,'Llistat de jugadors'!$G$3:$AH$322,28,0))</f>
        <v/>
      </c>
      <c r="H178" s="21" t="str">
        <f>IF(C178="","",VLOOKUP(C178,'Llistat de jugadors'!$G$3:$AB$322,22,0))</f>
        <v/>
      </c>
      <c r="I178" t="e">
        <f>IF(VLOOKUP(B178,'Llistat de jugadors'!$AT$3:$AU$322,2,0)="","",VLOOKUP(B178,'Llistat de jugadors'!$AT$3:$AU$322,2,0))</f>
        <v>#N/A</v>
      </c>
      <c r="J178" t="b">
        <f t="shared" si="2"/>
        <v>1</v>
      </c>
    </row>
    <row r="179" spans="2:10">
      <c r="B179" s="20">
        <v>174</v>
      </c>
      <c r="C179" s="21" t="str">
        <f>IF(J179=TRUE,"",VLOOKUP(B179,'Llistat de jugadors'!$AT$3:$AU$322,2,0))</f>
        <v/>
      </c>
      <c r="D179" s="21" t="str">
        <f>VLOOKUP(C179,'Llistat de jugadors'!$AQ$3:$AR$322,2,0)</f>
        <v/>
      </c>
      <c r="E179" s="23" t="str">
        <f>IF(C179="","",VLOOKUP(C179,'Llistat de jugadors'!$G$3:$AI$322,29,0))</f>
        <v/>
      </c>
      <c r="F179" s="21" t="str">
        <f>IF(C179="","",VLOOKUP(C179,'Llistat de jugadors'!$G$3:$AL$322,32,0))</f>
        <v/>
      </c>
      <c r="G179" s="21" t="str">
        <f>IF(C179="","",VLOOKUP(C179,'Llistat de jugadors'!$G$3:$AH$322,28,0))</f>
        <v/>
      </c>
      <c r="H179" s="21" t="str">
        <f>IF(C179="","",VLOOKUP(C179,'Llistat de jugadors'!$G$3:$AB$322,22,0))</f>
        <v/>
      </c>
      <c r="I179" t="e">
        <f>IF(VLOOKUP(B179,'Llistat de jugadors'!$AT$3:$AU$322,2,0)="","",VLOOKUP(B179,'Llistat de jugadors'!$AT$3:$AU$322,2,0))</f>
        <v>#N/A</v>
      </c>
      <c r="J179" t="b">
        <f t="shared" si="2"/>
        <v>1</v>
      </c>
    </row>
    <row r="180" spans="2:10">
      <c r="B180" s="20">
        <v>175</v>
      </c>
      <c r="C180" s="21" t="str">
        <f>IF(J180=TRUE,"",VLOOKUP(B180,'Llistat de jugadors'!$AT$3:$AU$322,2,0))</f>
        <v/>
      </c>
      <c r="D180" s="21" t="str">
        <f>VLOOKUP(C180,'Llistat de jugadors'!$AQ$3:$AR$322,2,0)</f>
        <v/>
      </c>
      <c r="E180" s="23" t="str">
        <f>IF(C180="","",VLOOKUP(C180,'Llistat de jugadors'!$G$3:$AI$322,29,0))</f>
        <v/>
      </c>
      <c r="F180" s="21" t="str">
        <f>IF(C180="","",VLOOKUP(C180,'Llistat de jugadors'!$G$3:$AL$322,32,0))</f>
        <v/>
      </c>
      <c r="G180" s="21" t="str">
        <f>IF(C180="","",VLOOKUP(C180,'Llistat de jugadors'!$G$3:$AH$322,28,0))</f>
        <v/>
      </c>
      <c r="H180" s="21" t="str">
        <f>IF(C180="","",VLOOKUP(C180,'Llistat de jugadors'!$G$3:$AB$322,22,0))</f>
        <v/>
      </c>
      <c r="I180" t="e">
        <f>IF(VLOOKUP(B180,'Llistat de jugadors'!$AT$3:$AU$322,2,0)="","",VLOOKUP(B180,'Llistat de jugadors'!$AT$3:$AU$322,2,0))</f>
        <v>#N/A</v>
      </c>
      <c r="J180" t="b">
        <f t="shared" si="2"/>
        <v>1</v>
      </c>
    </row>
    <row r="181" spans="2:10">
      <c r="B181" s="20">
        <v>176</v>
      </c>
      <c r="C181" s="21" t="str">
        <f>IF(J181=TRUE,"",VLOOKUP(B181,'Llistat de jugadors'!$AT$3:$AU$322,2,0))</f>
        <v/>
      </c>
      <c r="D181" s="21" t="str">
        <f>VLOOKUP(C181,'Llistat de jugadors'!$AQ$3:$AR$322,2,0)</f>
        <v/>
      </c>
      <c r="E181" s="23" t="str">
        <f>IF(C181="","",VLOOKUP(C181,'Llistat de jugadors'!$G$3:$AI$322,29,0))</f>
        <v/>
      </c>
      <c r="F181" s="21" t="str">
        <f>IF(C181="","",VLOOKUP(C181,'Llistat de jugadors'!$G$3:$AL$322,32,0))</f>
        <v/>
      </c>
      <c r="G181" s="21" t="str">
        <f>IF(C181="","",VLOOKUP(C181,'Llistat de jugadors'!$G$3:$AH$322,28,0))</f>
        <v/>
      </c>
      <c r="H181" s="21" t="str">
        <f>IF(C181="","",VLOOKUP(C181,'Llistat de jugadors'!$G$3:$AB$322,22,0))</f>
        <v/>
      </c>
      <c r="I181" t="e">
        <f>IF(VLOOKUP(B181,'Llistat de jugadors'!$AT$3:$AU$322,2,0)="","",VLOOKUP(B181,'Llistat de jugadors'!$AT$3:$AU$322,2,0))</f>
        <v>#N/A</v>
      </c>
      <c r="J181" t="b">
        <f t="shared" si="2"/>
        <v>1</v>
      </c>
    </row>
    <row r="182" spans="2:10">
      <c r="B182" s="20">
        <v>177</v>
      </c>
      <c r="C182" s="21" t="str">
        <f>IF(J182=TRUE,"",VLOOKUP(B182,'Llistat de jugadors'!$AT$3:$AU$322,2,0))</f>
        <v/>
      </c>
      <c r="D182" s="21" t="str">
        <f>VLOOKUP(C182,'Llistat de jugadors'!$AQ$3:$AR$322,2,0)</f>
        <v/>
      </c>
      <c r="E182" s="23" t="str">
        <f>IF(C182="","",VLOOKUP(C182,'Llistat de jugadors'!$G$3:$AI$322,29,0))</f>
        <v/>
      </c>
      <c r="F182" s="21" t="str">
        <f>IF(C182="","",VLOOKUP(C182,'Llistat de jugadors'!$G$3:$AL$322,32,0))</f>
        <v/>
      </c>
      <c r="G182" s="21" t="str">
        <f>IF(C182="","",VLOOKUP(C182,'Llistat de jugadors'!$G$3:$AH$322,28,0))</f>
        <v/>
      </c>
      <c r="H182" s="21" t="str">
        <f>IF(C182="","",VLOOKUP(C182,'Llistat de jugadors'!$G$3:$AB$322,22,0))</f>
        <v/>
      </c>
      <c r="I182" t="e">
        <f>IF(VLOOKUP(B182,'Llistat de jugadors'!$AT$3:$AU$322,2,0)="","",VLOOKUP(B182,'Llistat de jugadors'!$AT$3:$AU$322,2,0))</f>
        <v>#N/A</v>
      </c>
      <c r="J182" t="b">
        <f t="shared" si="2"/>
        <v>1</v>
      </c>
    </row>
    <row r="183" spans="2:10">
      <c r="B183" s="20">
        <v>178</v>
      </c>
      <c r="C183" s="21" t="str">
        <f>IF(J183=TRUE,"",VLOOKUP(B183,'Llistat de jugadors'!$AT$3:$AU$322,2,0))</f>
        <v/>
      </c>
      <c r="D183" s="21" t="str">
        <f>VLOOKUP(C183,'Llistat de jugadors'!$AQ$3:$AR$322,2,0)</f>
        <v/>
      </c>
      <c r="E183" s="23" t="str">
        <f>IF(C183="","",VLOOKUP(C183,'Llistat de jugadors'!$G$3:$AI$322,29,0))</f>
        <v/>
      </c>
      <c r="F183" s="21" t="str">
        <f>IF(C183="","",VLOOKUP(C183,'Llistat de jugadors'!$G$3:$AL$322,32,0))</f>
        <v/>
      </c>
      <c r="G183" s="21" t="str">
        <f>IF(C183="","",VLOOKUP(C183,'Llistat de jugadors'!$G$3:$AH$322,28,0))</f>
        <v/>
      </c>
      <c r="H183" s="21" t="str">
        <f>IF(C183="","",VLOOKUP(C183,'Llistat de jugadors'!$G$3:$AB$322,22,0))</f>
        <v/>
      </c>
      <c r="I183" t="e">
        <f>IF(VLOOKUP(B183,'Llistat de jugadors'!$AT$3:$AU$322,2,0)="","",VLOOKUP(B183,'Llistat de jugadors'!$AT$3:$AU$322,2,0))</f>
        <v>#N/A</v>
      </c>
      <c r="J183" t="b">
        <f t="shared" si="2"/>
        <v>1</v>
      </c>
    </row>
    <row r="184" spans="2:10">
      <c r="B184" s="20">
        <v>179</v>
      </c>
      <c r="C184" s="21" t="str">
        <f>IF(J184=TRUE,"",VLOOKUP(B184,'Llistat de jugadors'!$AT$3:$AU$322,2,0))</f>
        <v/>
      </c>
      <c r="D184" s="21" t="str">
        <f>VLOOKUP(C184,'Llistat de jugadors'!$AQ$3:$AR$322,2,0)</f>
        <v/>
      </c>
      <c r="E184" s="23" t="str">
        <f>IF(C184="","",VLOOKUP(C184,'Llistat de jugadors'!$G$3:$AI$322,29,0))</f>
        <v/>
      </c>
      <c r="F184" s="21" t="str">
        <f>IF(C184="","",VLOOKUP(C184,'Llistat de jugadors'!$G$3:$AL$322,32,0))</f>
        <v/>
      </c>
      <c r="G184" s="21" t="str">
        <f>IF(C184="","",VLOOKUP(C184,'Llistat de jugadors'!$G$3:$AH$322,28,0))</f>
        <v/>
      </c>
      <c r="H184" s="21" t="str">
        <f>IF(C184="","",VLOOKUP(C184,'Llistat de jugadors'!$G$3:$AB$322,22,0))</f>
        <v/>
      </c>
      <c r="I184" t="e">
        <f>IF(VLOOKUP(B184,'Llistat de jugadors'!$AT$3:$AU$322,2,0)="","",VLOOKUP(B184,'Llistat de jugadors'!$AT$3:$AU$322,2,0))</f>
        <v>#N/A</v>
      </c>
      <c r="J184" t="b">
        <f t="shared" si="2"/>
        <v>1</v>
      </c>
    </row>
    <row r="185" spans="2:10">
      <c r="B185" s="20">
        <v>180</v>
      </c>
      <c r="C185" s="21" t="str">
        <f>IF(J185=TRUE,"",VLOOKUP(B185,'Llistat de jugadors'!$AT$3:$AU$322,2,0))</f>
        <v/>
      </c>
      <c r="D185" s="21" t="str">
        <f>VLOOKUP(C185,'Llistat de jugadors'!$AQ$3:$AR$322,2,0)</f>
        <v/>
      </c>
      <c r="E185" s="23" t="str">
        <f>IF(C185="","",VLOOKUP(C185,'Llistat de jugadors'!$G$3:$AI$322,29,0))</f>
        <v/>
      </c>
      <c r="F185" s="21" t="str">
        <f>IF(C185="","",VLOOKUP(C185,'Llistat de jugadors'!$G$3:$AL$322,32,0))</f>
        <v/>
      </c>
      <c r="G185" s="21" t="str">
        <f>IF(C185="","",VLOOKUP(C185,'Llistat de jugadors'!$G$3:$AH$322,28,0))</f>
        <v/>
      </c>
      <c r="H185" s="21" t="str">
        <f>IF(C185="","",VLOOKUP(C185,'Llistat de jugadors'!$G$3:$AB$322,22,0))</f>
        <v/>
      </c>
      <c r="I185" t="e">
        <f>IF(VLOOKUP(B185,'Llistat de jugadors'!$AT$3:$AU$322,2,0)="","",VLOOKUP(B185,'Llistat de jugadors'!$AT$3:$AU$322,2,0))</f>
        <v>#N/A</v>
      </c>
      <c r="J185" t="b">
        <f t="shared" si="2"/>
        <v>1</v>
      </c>
    </row>
    <row r="186" spans="2:10">
      <c r="B186" s="20">
        <v>181</v>
      </c>
      <c r="C186" s="21" t="str">
        <f>IF(J186=TRUE,"",VLOOKUP(B186,'Llistat de jugadors'!$AT$3:$AU$322,2,0))</f>
        <v/>
      </c>
      <c r="D186" s="21" t="str">
        <f>VLOOKUP(C186,'Llistat de jugadors'!$AQ$3:$AR$322,2,0)</f>
        <v/>
      </c>
      <c r="E186" s="23" t="str">
        <f>IF(C186="","",VLOOKUP(C186,'Llistat de jugadors'!$G$3:$AI$322,29,0))</f>
        <v/>
      </c>
      <c r="F186" s="21" t="str">
        <f>IF(C186="","",VLOOKUP(C186,'Llistat de jugadors'!$G$3:$AL$322,32,0))</f>
        <v/>
      </c>
      <c r="G186" s="21" t="str">
        <f>IF(C186="","",VLOOKUP(C186,'Llistat de jugadors'!$G$3:$AH$322,28,0))</f>
        <v/>
      </c>
      <c r="H186" s="21" t="str">
        <f>IF(C186="","",VLOOKUP(C186,'Llistat de jugadors'!$G$3:$AB$322,22,0))</f>
        <v/>
      </c>
      <c r="I186" t="e">
        <f>IF(VLOOKUP(B186,'Llistat de jugadors'!$AT$3:$AU$322,2,0)="","",VLOOKUP(B186,'Llistat de jugadors'!$AT$3:$AU$322,2,0))</f>
        <v>#N/A</v>
      </c>
      <c r="J186" t="b">
        <f t="shared" si="2"/>
        <v>1</v>
      </c>
    </row>
    <row r="187" spans="2:10">
      <c r="B187" s="20">
        <v>182</v>
      </c>
      <c r="C187" s="21" t="str">
        <f>IF(J187=TRUE,"",VLOOKUP(B187,'Llistat de jugadors'!$AT$3:$AU$322,2,0))</f>
        <v/>
      </c>
      <c r="D187" s="21" t="str">
        <f>VLOOKUP(C187,'Llistat de jugadors'!$AQ$3:$AR$322,2,0)</f>
        <v/>
      </c>
      <c r="E187" s="23" t="str">
        <f>IF(C187="","",VLOOKUP(C187,'Llistat de jugadors'!$G$3:$AI$322,29,0))</f>
        <v/>
      </c>
      <c r="F187" s="21" t="str">
        <f>IF(C187="","",VLOOKUP(C187,'Llistat de jugadors'!$G$3:$AL$322,32,0))</f>
        <v/>
      </c>
      <c r="G187" s="21" t="str">
        <f>IF(C187="","",VLOOKUP(C187,'Llistat de jugadors'!$G$3:$AH$322,28,0))</f>
        <v/>
      </c>
      <c r="H187" s="21" t="str">
        <f>IF(C187="","",VLOOKUP(C187,'Llistat de jugadors'!$G$3:$AB$322,22,0))</f>
        <v/>
      </c>
      <c r="I187" t="e">
        <f>IF(VLOOKUP(B187,'Llistat de jugadors'!$AT$3:$AU$322,2,0)="","",VLOOKUP(B187,'Llistat de jugadors'!$AT$3:$AU$322,2,0))</f>
        <v>#N/A</v>
      </c>
      <c r="J187" t="b">
        <f t="shared" si="2"/>
        <v>1</v>
      </c>
    </row>
    <row r="188" spans="2:10">
      <c r="B188" s="20">
        <v>183</v>
      </c>
      <c r="C188" s="21" t="str">
        <f>IF(J188=TRUE,"",VLOOKUP(B188,'Llistat de jugadors'!$AT$3:$AU$322,2,0))</f>
        <v/>
      </c>
      <c r="D188" s="21" t="str">
        <f>VLOOKUP(C188,'Llistat de jugadors'!$AQ$3:$AR$322,2,0)</f>
        <v/>
      </c>
      <c r="E188" s="23" t="str">
        <f>IF(C188="","",VLOOKUP(C188,'Llistat de jugadors'!$G$3:$AI$322,29,0))</f>
        <v/>
      </c>
      <c r="F188" s="21" t="str">
        <f>IF(C188="","",VLOOKUP(C188,'Llistat de jugadors'!$G$3:$AL$322,32,0))</f>
        <v/>
      </c>
      <c r="G188" s="21" t="str">
        <f>IF(C188="","",VLOOKUP(C188,'Llistat de jugadors'!$G$3:$AH$322,28,0))</f>
        <v/>
      </c>
      <c r="H188" s="21" t="str">
        <f>IF(C188="","",VLOOKUP(C188,'Llistat de jugadors'!$G$3:$AB$322,22,0))</f>
        <v/>
      </c>
      <c r="I188" t="e">
        <f>IF(VLOOKUP(B188,'Llistat de jugadors'!$AT$3:$AU$322,2,0)="","",VLOOKUP(B188,'Llistat de jugadors'!$AT$3:$AU$322,2,0))</f>
        <v>#N/A</v>
      </c>
      <c r="J188" t="b">
        <f t="shared" si="2"/>
        <v>1</v>
      </c>
    </row>
    <row r="189" spans="2:10">
      <c r="B189" s="20">
        <v>184</v>
      </c>
      <c r="C189" s="21" t="str">
        <f>IF(J189=TRUE,"",VLOOKUP(B189,'Llistat de jugadors'!$AT$3:$AU$322,2,0))</f>
        <v/>
      </c>
      <c r="D189" s="21" t="str">
        <f>VLOOKUP(C189,'Llistat de jugadors'!$AQ$3:$AR$322,2,0)</f>
        <v/>
      </c>
      <c r="E189" s="23" t="str">
        <f>IF(C189="","",VLOOKUP(C189,'Llistat de jugadors'!$G$3:$AI$322,29,0))</f>
        <v/>
      </c>
      <c r="F189" s="21" t="str">
        <f>IF(C189="","",VLOOKUP(C189,'Llistat de jugadors'!$G$3:$AL$322,32,0))</f>
        <v/>
      </c>
      <c r="G189" s="21" t="str">
        <f>IF(C189="","",VLOOKUP(C189,'Llistat de jugadors'!$G$3:$AH$322,28,0))</f>
        <v/>
      </c>
      <c r="H189" s="21" t="str">
        <f>IF(C189="","",VLOOKUP(C189,'Llistat de jugadors'!$G$3:$AB$322,22,0))</f>
        <v/>
      </c>
      <c r="I189" t="e">
        <f>IF(VLOOKUP(B189,'Llistat de jugadors'!$AT$3:$AU$322,2,0)="","",VLOOKUP(B189,'Llistat de jugadors'!$AT$3:$AU$322,2,0))</f>
        <v>#N/A</v>
      </c>
      <c r="J189" t="b">
        <f t="shared" si="2"/>
        <v>1</v>
      </c>
    </row>
    <row r="190" spans="2:10">
      <c r="B190" s="20">
        <v>185</v>
      </c>
      <c r="C190" s="21" t="str">
        <f>IF(J190=TRUE,"",VLOOKUP(B190,'Llistat de jugadors'!$AT$3:$AU$322,2,0))</f>
        <v/>
      </c>
      <c r="D190" s="21" t="str">
        <f>VLOOKUP(C190,'Llistat de jugadors'!$AQ$3:$AR$322,2,0)</f>
        <v/>
      </c>
      <c r="E190" s="23" t="str">
        <f>IF(C190="","",VLOOKUP(C190,'Llistat de jugadors'!$G$3:$AI$322,29,0))</f>
        <v/>
      </c>
      <c r="F190" s="21" t="str">
        <f>IF(C190="","",VLOOKUP(C190,'Llistat de jugadors'!$G$3:$AL$322,32,0))</f>
        <v/>
      </c>
      <c r="G190" s="21" t="str">
        <f>IF(C190="","",VLOOKUP(C190,'Llistat de jugadors'!$G$3:$AH$322,28,0))</f>
        <v/>
      </c>
      <c r="H190" s="21" t="str">
        <f>IF(C190="","",VLOOKUP(C190,'Llistat de jugadors'!$G$3:$AB$322,22,0))</f>
        <v/>
      </c>
      <c r="I190" t="e">
        <f>IF(VLOOKUP(B190,'Llistat de jugadors'!$AT$3:$AU$322,2,0)="","",VLOOKUP(B190,'Llistat de jugadors'!$AT$3:$AU$322,2,0))</f>
        <v>#N/A</v>
      </c>
      <c r="J190" t="b">
        <f t="shared" si="2"/>
        <v>1</v>
      </c>
    </row>
    <row r="191" spans="2:10">
      <c r="B191" s="20">
        <v>186</v>
      </c>
      <c r="C191" s="21" t="str">
        <f>IF(J191=TRUE,"",VLOOKUP(B191,'Llistat de jugadors'!$AT$3:$AU$322,2,0))</f>
        <v/>
      </c>
      <c r="D191" s="21" t="str">
        <f>VLOOKUP(C191,'Llistat de jugadors'!$AQ$3:$AR$322,2,0)</f>
        <v/>
      </c>
      <c r="E191" s="23" t="str">
        <f>IF(C191="","",VLOOKUP(C191,'Llistat de jugadors'!$G$3:$AI$322,29,0))</f>
        <v/>
      </c>
      <c r="F191" s="21" t="str">
        <f>IF(C191="","",VLOOKUP(C191,'Llistat de jugadors'!$G$3:$AL$322,32,0))</f>
        <v/>
      </c>
      <c r="G191" s="21" t="str">
        <f>IF(C191="","",VLOOKUP(C191,'Llistat de jugadors'!$G$3:$AH$322,28,0))</f>
        <v/>
      </c>
      <c r="H191" s="21" t="str">
        <f>IF(C191="","",VLOOKUP(C191,'Llistat de jugadors'!$G$3:$AB$322,22,0))</f>
        <v/>
      </c>
      <c r="I191" t="e">
        <f>IF(VLOOKUP(B191,'Llistat de jugadors'!$AT$3:$AU$322,2,0)="","",VLOOKUP(B191,'Llistat de jugadors'!$AT$3:$AU$322,2,0))</f>
        <v>#N/A</v>
      </c>
      <c r="J191" t="b">
        <f t="shared" si="2"/>
        <v>1</v>
      </c>
    </row>
    <row r="192" spans="2:10">
      <c r="B192" s="20">
        <v>187</v>
      </c>
      <c r="C192" s="21" t="str">
        <f>IF(J192=TRUE,"",VLOOKUP(B192,'Llistat de jugadors'!$AT$3:$AU$322,2,0))</f>
        <v/>
      </c>
      <c r="D192" s="21" t="str">
        <f>VLOOKUP(C192,'Llistat de jugadors'!$AQ$3:$AR$322,2,0)</f>
        <v/>
      </c>
      <c r="E192" s="23" t="str">
        <f>IF(C192="","",VLOOKUP(C192,'Llistat de jugadors'!$G$3:$AI$322,29,0))</f>
        <v/>
      </c>
      <c r="F192" s="21" t="str">
        <f>IF(C192="","",VLOOKUP(C192,'Llistat de jugadors'!$G$3:$AL$322,32,0))</f>
        <v/>
      </c>
      <c r="G192" s="21" t="str">
        <f>IF(C192="","",VLOOKUP(C192,'Llistat de jugadors'!$G$3:$AH$322,28,0))</f>
        <v/>
      </c>
      <c r="H192" s="21" t="str">
        <f>IF(C192="","",VLOOKUP(C192,'Llistat de jugadors'!$G$3:$AB$322,22,0))</f>
        <v/>
      </c>
      <c r="I192" t="e">
        <f>IF(VLOOKUP(B192,'Llistat de jugadors'!$AT$3:$AU$322,2,0)="","",VLOOKUP(B192,'Llistat de jugadors'!$AT$3:$AU$322,2,0))</f>
        <v>#N/A</v>
      </c>
      <c r="J192" t="b">
        <f t="shared" si="2"/>
        <v>1</v>
      </c>
    </row>
    <row r="193" spans="2:10">
      <c r="B193" s="20">
        <v>188</v>
      </c>
      <c r="C193" s="21" t="str">
        <f>IF(J193=TRUE,"",VLOOKUP(B193,'Llistat de jugadors'!$AT$3:$AU$322,2,0))</f>
        <v/>
      </c>
      <c r="D193" s="21" t="str">
        <f>VLOOKUP(C193,'Llistat de jugadors'!$AQ$3:$AR$322,2,0)</f>
        <v/>
      </c>
      <c r="E193" s="23" t="str">
        <f>IF(C193="","",VLOOKUP(C193,'Llistat de jugadors'!$G$3:$AI$322,29,0))</f>
        <v/>
      </c>
      <c r="F193" s="21" t="str">
        <f>IF(C193="","",VLOOKUP(C193,'Llistat de jugadors'!$G$3:$AL$322,32,0))</f>
        <v/>
      </c>
      <c r="G193" s="21" t="str">
        <f>IF(C193="","",VLOOKUP(C193,'Llistat de jugadors'!$G$3:$AH$322,28,0))</f>
        <v/>
      </c>
      <c r="H193" s="21" t="str">
        <f>IF(C193="","",VLOOKUP(C193,'Llistat de jugadors'!$G$3:$AB$322,22,0))</f>
        <v/>
      </c>
      <c r="I193" t="e">
        <f>IF(VLOOKUP(B193,'Llistat de jugadors'!$AT$3:$AU$322,2,0)="","",VLOOKUP(B193,'Llistat de jugadors'!$AT$3:$AU$322,2,0))</f>
        <v>#N/A</v>
      </c>
      <c r="J193" t="b">
        <f t="shared" si="2"/>
        <v>1</v>
      </c>
    </row>
    <row r="194" spans="2:10">
      <c r="B194" s="20">
        <v>189</v>
      </c>
      <c r="C194" s="21" t="str">
        <f>IF(J194=TRUE,"",VLOOKUP(B194,'Llistat de jugadors'!$AT$3:$AU$322,2,0))</f>
        <v/>
      </c>
      <c r="D194" s="21" t="str">
        <f>VLOOKUP(C194,'Llistat de jugadors'!$AQ$3:$AR$322,2,0)</f>
        <v/>
      </c>
      <c r="E194" s="23" t="str">
        <f>IF(C194="","",VLOOKUP(C194,'Llistat de jugadors'!$G$3:$AI$322,29,0))</f>
        <v/>
      </c>
      <c r="F194" s="21" t="str">
        <f>IF(C194="","",VLOOKUP(C194,'Llistat de jugadors'!$G$3:$AL$322,32,0))</f>
        <v/>
      </c>
      <c r="G194" s="21" t="str">
        <f>IF(C194="","",VLOOKUP(C194,'Llistat de jugadors'!$G$3:$AH$322,28,0))</f>
        <v/>
      </c>
      <c r="H194" s="21" t="str">
        <f>IF(C194="","",VLOOKUP(C194,'Llistat de jugadors'!$G$3:$AB$322,22,0))</f>
        <v/>
      </c>
      <c r="I194" t="e">
        <f>IF(VLOOKUP(B194,'Llistat de jugadors'!$AT$3:$AU$322,2,0)="","",VLOOKUP(B194,'Llistat de jugadors'!$AT$3:$AU$322,2,0))</f>
        <v>#N/A</v>
      </c>
      <c r="J194" t="b">
        <f t="shared" si="2"/>
        <v>1</v>
      </c>
    </row>
    <row r="195" spans="2:10">
      <c r="B195" s="20">
        <v>190</v>
      </c>
      <c r="C195" s="21" t="str">
        <f>IF(J195=TRUE,"",VLOOKUP(B195,'Llistat de jugadors'!$AT$3:$AU$322,2,0))</f>
        <v/>
      </c>
      <c r="D195" s="21" t="str">
        <f>VLOOKUP(C195,'Llistat de jugadors'!$AQ$3:$AR$322,2,0)</f>
        <v/>
      </c>
      <c r="E195" s="23" t="str">
        <f>IF(C195="","",VLOOKUP(C195,'Llistat de jugadors'!$G$3:$AI$322,29,0))</f>
        <v/>
      </c>
      <c r="F195" s="21" t="str">
        <f>IF(C195="","",VLOOKUP(C195,'Llistat de jugadors'!$G$3:$AL$322,32,0))</f>
        <v/>
      </c>
      <c r="G195" s="21" t="str">
        <f>IF(C195="","",VLOOKUP(C195,'Llistat de jugadors'!$G$3:$AH$322,28,0))</f>
        <v/>
      </c>
      <c r="H195" s="21" t="str">
        <f>IF(C195="","",VLOOKUP(C195,'Llistat de jugadors'!$G$3:$AB$322,22,0))</f>
        <v/>
      </c>
      <c r="I195" t="e">
        <f>IF(VLOOKUP(B195,'Llistat de jugadors'!$AT$3:$AU$322,2,0)="","",VLOOKUP(B195,'Llistat de jugadors'!$AT$3:$AU$322,2,0))</f>
        <v>#N/A</v>
      </c>
      <c r="J195" t="b">
        <f t="shared" si="2"/>
        <v>1</v>
      </c>
    </row>
    <row r="196" spans="2:10">
      <c r="B196" s="20">
        <v>191</v>
      </c>
      <c r="C196" s="21" t="str">
        <f>IF(J196=TRUE,"",VLOOKUP(B196,'Llistat de jugadors'!$AT$3:$AU$322,2,0))</f>
        <v/>
      </c>
      <c r="D196" s="21" t="str">
        <f>VLOOKUP(C196,'Llistat de jugadors'!$AQ$3:$AR$322,2,0)</f>
        <v/>
      </c>
      <c r="E196" s="23" t="str">
        <f>IF(C196="","",VLOOKUP(C196,'Llistat de jugadors'!$G$3:$AI$322,29,0))</f>
        <v/>
      </c>
      <c r="F196" s="21" t="str">
        <f>IF(C196="","",VLOOKUP(C196,'Llistat de jugadors'!$G$3:$AL$322,32,0))</f>
        <v/>
      </c>
      <c r="G196" s="21" t="str">
        <f>IF(C196="","",VLOOKUP(C196,'Llistat de jugadors'!$G$3:$AH$322,28,0))</f>
        <v/>
      </c>
      <c r="H196" s="21" t="str">
        <f>IF(C196="","",VLOOKUP(C196,'Llistat de jugadors'!$G$3:$AB$322,22,0))</f>
        <v/>
      </c>
      <c r="I196" t="e">
        <f>IF(VLOOKUP(B196,'Llistat de jugadors'!$AT$3:$AU$322,2,0)="","",VLOOKUP(B196,'Llistat de jugadors'!$AT$3:$AU$322,2,0))</f>
        <v>#N/A</v>
      </c>
      <c r="J196" t="b">
        <f t="shared" si="2"/>
        <v>1</v>
      </c>
    </row>
    <row r="197" spans="2:10">
      <c r="B197" s="20">
        <v>192</v>
      </c>
      <c r="C197" s="21" t="str">
        <f>IF(J197=TRUE,"",VLOOKUP(B197,'Llistat de jugadors'!$AT$3:$AU$322,2,0))</f>
        <v/>
      </c>
      <c r="D197" s="21" t="str">
        <f>VLOOKUP(C197,'Llistat de jugadors'!$AQ$3:$AR$322,2,0)</f>
        <v/>
      </c>
      <c r="E197" s="23" t="str">
        <f>IF(C197="","",VLOOKUP(C197,'Llistat de jugadors'!$G$3:$AI$322,29,0))</f>
        <v/>
      </c>
      <c r="F197" s="21" t="str">
        <f>IF(C197="","",VLOOKUP(C197,'Llistat de jugadors'!$G$3:$AL$322,32,0))</f>
        <v/>
      </c>
      <c r="G197" s="21" t="str">
        <f>IF(C197="","",VLOOKUP(C197,'Llistat de jugadors'!$G$3:$AH$322,28,0))</f>
        <v/>
      </c>
      <c r="H197" s="21" t="str">
        <f>IF(C197="","",VLOOKUP(C197,'Llistat de jugadors'!$G$3:$AB$322,22,0))</f>
        <v/>
      </c>
      <c r="I197" t="e">
        <f>IF(VLOOKUP(B197,'Llistat de jugadors'!$AT$3:$AU$322,2,0)="","",VLOOKUP(B197,'Llistat de jugadors'!$AT$3:$AU$322,2,0))</f>
        <v>#N/A</v>
      </c>
      <c r="J197" t="b">
        <f t="shared" si="2"/>
        <v>1</v>
      </c>
    </row>
    <row r="198" spans="2:10">
      <c r="B198" s="20">
        <v>193</v>
      </c>
      <c r="C198" s="21" t="str">
        <f>IF(J198=TRUE,"",VLOOKUP(B198,'Llistat de jugadors'!$AT$3:$AU$322,2,0))</f>
        <v/>
      </c>
      <c r="D198" s="21" t="str">
        <f>VLOOKUP(C198,'Llistat de jugadors'!$AQ$3:$AR$322,2,0)</f>
        <v/>
      </c>
      <c r="E198" s="23" t="str">
        <f>IF(C198="","",VLOOKUP(C198,'Llistat de jugadors'!$G$3:$AI$322,29,0))</f>
        <v/>
      </c>
      <c r="F198" s="21" t="str">
        <f>IF(C198="","",VLOOKUP(C198,'Llistat de jugadors'!$G$3:$AL$322,32,0))</f>
        <v/>
      </c>
      <c r="G198" s="21" t="str">
        <f>IF(C198="","",VLOOKUP(C198,'Llistat de jugadors'!$G$3:$AH$322,28,0))</f>
        <v/>
      </c>
      <c r="H198" s="21" t="str">
        <f>IF(C198="","",VLOOKUP(C198,'Llistat de jugadors'!$G$3:$AB$322,22,0))</f>
        <v/>
      </c>
      <c r="I198" t="e">
        <f>IF(VLOOKUP(B198,'Llistat de jugadors'!$AT$3:$AU$322,2,0)="","",VLOOKUP(B198,'Llistat de jugadors'!$AT$3:$AU$322,2,0))</f>
        <v>#N/A</v>
      </c>
      <c r="J198" t="b">
        <f t="shared" si="2"/>
        <v>1</v>
      </c>
    </row>
    <row r="199" spans="2:10">
      <c r="B199" s="20">
        <v>194</v>
      </c>
      <c r="C199" s="21" t="str">
        <f>IF(J199=TRUE,"",VLOOKUP(B199,'Llistat de jugadors'!$AT$3:$AU$322,2,0))</f>
        <v/>
      </c>
      <c r="D199" s="21" t="str">
        <f>VLOOKUP(C199,'Llistat de jugadors'!$AQ$3:$AR$322,2,0)</f>
        <v/>
      </c>
      <c r="E199" s="23" t="str">
        <f>IF(C199="","",VLOOKUP(C199,'Llistat de jugadors'!$G$3:$AI$322,29,0))</f>
        <v/>
      </c>
      <c r="F199" s="21" t="str">
        <f>IF(C199="","",VLOOKUP(C199,'Llistat de jugadors'!$G$3:$AL$322,32,0))</f>
        <v/>
      </c>
      <c r="G199" s="21" t="str">
        <f>IF(C199="","",VLOOKUP(C199,'Llistat de jugadors'!$G$3:$AH$322,28,0))</f>
        <v/>
      </c>
      <c r="H199" s="21" t="str">
        <f>IF(C199="","",VLOOKUP(C199,'Llistat de jugadors'!$G$3:$AB$322,22,0))</f>
        <v/>
      </c>
      <c r="I199" t="e">
        <f>IF(VLOOKUP(B199,'Llistat de jugadors'!$AT$3:$AU$322,2,0)="","",VLOOKUP(B199,'Llistat de jugadors'!$AT$3:$AU$322,2,0))</f>
        <v>#N/A</v>
      </c>
      <c r="J199" t="b">
        <f t="shared" ref="J199:J205" si="3">ISERROR(I199)</f>
        <v>1</v>
      </c>
    </row>
    <row r="200" spans="2:10">
      <c r="B200" s="20">
        <v>195</v>
      </c>
      <c r="C200" s="21" t="str">
        <f>IF(J200=TRUE,"",VLOOKUP(B200,'Llistat de jugadors'!$AT$3:$AU$322,2,0))</f>
        <v/>
      </c>
      <c r="D200" s="21" t="str">
        <f>VLOOKUP(C200,'Llistat de jugadors'!$AQ$3:$AR$322,2,0)</f>
        <v/>
      </c>
      <c r="E200" s="23" t="str">
        <f>IF(C200="","",VLOOKUP(C200,'Llistat de jugadors'!$G$3:$AI$322,29,0))</f>
        <v/>
      </c>
      <c r="F200" s="21" t="str">
        <f>IF(C200="","",VLOOKUP(C200,'Llistat de jugadors'!$G$3:$AL$322,32,0))</f>
        <v/>
      </c>
      <c r="G200" s="21" t="str">
        <f>IF(C200="","",VLOOKUP(C200,'Llistat de jugadors'!$G$3:$AH$322,28,0))</f>
        <v/>
      </c>
      <c r="H200" s="21" t="str">
        <f>IF(C200="","",VLOOKUP(C200,'Llistat de jugadors'!$G$3:$AB$322,22,0))</f>
        <v/>
      </c>
      <c r="I200" t="e">
        <f>IF(VLOOKUP(B200,'Llistat de jugadors'!$AT$3:$AU$322,2,0)="","",VLOOKUP(B200,'Llistat de jugadors'!$AT$3:$AU$322,2,0))</f>
        <v>#N/A</v>
      </c>
      <c r="J200" t="b">
        <f t="shared" si="3"/>
        <v>1</v>
      </c>
    </row>
    <row r="201" spans="2:10">
      <c r="B201" s="20">
        <v>196</v>
      </c>
      <c r="C201" s="21" t="str">
        <f>IF(J201=TRUE,"",VLOOKUP(B201,'Llistat de jugadors'!$AT$3:$AU$322,2,0))</f>
        <v/>
      </c>
      <c r="D201" s="21" t="str">
        <f>VLOOKUP(C201,'Llistat de jugadors'!$AQ$3:$AR$322,2,0)</f>
        <v/>
      </c>
      <c r="E201" s="23" t="str">
        <f>IF(C201="","",VLOOKUP(C201,'Llistat de jugadors'!$G$3:$AI$322,29,0))</f>
        <v/>
      </c>
      <c r="F201" s="21" t="str">
        <f>IF(C201="","",VLOOKUP(C201,'Llistat de jugadors'!$G$3:$AL$322,32,0))</f>
        <v/>
      </c>
      <c r="G201" s="21" t="str">
        <f>IF(C201="","",VLOOKUP(C201,'Llistat de jugadors'!$G$3:$AH$322,28,0))</f>
        <v/>
      </c>
      <c r="H201" s="21" t="str">
        <f>IF(C201="","",VLOOKUP(C201,'Llistat de jugadors'!$G$3:$AB$322,22,0))</f>
        <v/>
      </c>
      <c r="I201" t="e">
        <f>IF(VLOOKUP(B201,'Llistat de jugadors'!$AT$3:$AU$322,2,0)="","",VLOOKUP(B201,'Llistat de jugadors'!$AT$3:$AU$322,2,0))</f>
        <v>#N/A</v>
      </c>
      <c r="J201" t="b">
        <f t="shared" si="3"/>
        <v>1</v>
      </c>
    </row>
    <row r="202" spans="2:10">
      <c r="B202" s="20">
        <v>197</v>
      </c>
      <c r="C202" s="21" t="str">
        <f>IF(J202=TRUE,"",VLOOKUP(B202,'Llistat de jugadors'!$AT$3:$AU$322,2,0))</f>
        <v/>
      </c>
      <c r="D202" s="21" t="str">
        <f>VLOOKUP(C202,'Llistat de jugadors'!$AQ$3:$AR$322,2,0)</f>
        <v/>
      </c>
      <c r="E202" s="23" t="str">
        <f>IF(C202="","",VLOOKUP(C202,'Llistat de jugadors'!$G$3:$AI$322,29,0))</f>
        <v/>
      </c>
      <c r="F202" s="21" t="str">
        <f>IF(C202="","",VLOOKUP(C202,'Llistat de jugadors'!$G$3:$AL$322,32,0))</f>
        <v/>
      </c>
      <c r="G202" s="21" t="str">
        <f>IF(C202="","",VLOOKUP(C202,'Llistat de jugadors'!$G$3:$AH$322,28,0))</f>
        <v/>
      </c>
      <c r="H202" s="21" t="str">
        <f>IF(C202="","",VLOOKUP(C202,'Llistat de jugadors'!$G$3:$AB$322,22,0))</f>
        <v/>
      </c>
      <c r="I202" t="e">
        <f>IF(VLOOKUP(B202,'Llistat de jugadors'!$AT$3:$AU$322,2,0)="","",VLOOKUP(B202,'Llistat de jugadors'!$AT$3:$AU$322,2,0))</f>
        <v>#N/A</v>
      </c>
      <c r="J202" t="b">
        <f t="shared" si="3"/>
        <v>1</v>
      </c>
    </row>
    <row r="203" spans="2:10">
      <c r="B203" s="20">
        <v>198</v>
      </c>
      <c r="C203" s="21" t="str">
        <f>IF(J203=TRUE,"",VLOOKUP(B203,'Llistat de jugadors'!$AT$3:$AU$322,2,0))</f>
        <v/>
      </c>
      <c r="D203" s="21" t="str">
        <f>VLOOKUP(C203,'Llistat de jugadors'!$AQ$3:$AR$322,2,0)</f>
        <v/>
      </c>
      <c r="E203" s="23" t="str">
        <f>IF(C203="","",VLOOKUP(C203,'Llistat de jugadors'!$G$3:$AI$322,29,0))</f>
        <v/>
      </c>
      <c r="F203" s="21" t="str">
        <f>IF(C203="","",VLOOKUP(C203,'Llistat de jugadors'!$G$3:$AL$322,32,0))</f>
        <v/>
      </c>
      <c r="G203" s="21" t="str">
        <f>IF(C203="","",VLOOKUP(C203,'Llistat de jugadors'!$G$3:$AH$322,28,0))</f>
        <v/>
      </c>
      <c r="H203" s="21" t="str">
        <f>IF(C203="","",VLOOKUP(C203,'Llistat de jugadors'!$G$3:$AB$322,22,0))</f>
        <v/>
      </c>
      <c r="I203" t="e">
        <f>IF(VLOOKUP(B203,'Llistat de jugadors'!$AT$3:$AU$322,2,0)="","",VLOOKUP(B203,'Llistat de jugadors'!$AT$3:$AU$322,2,0))</f>
        <v>#N/A</v>
      </c>
      <c r="J203" t="b">
        <f t="shared" si="3"/>
        <v>1</v>
      </c>
    </row>
    <row r="204" spans="2:10">
      <c r="B204" s="20">
        <v>199</v>
      </c>
      <c r="C204" s="21" t="str">
        <f>IF(J204=TRUE,"",VLOOKUP(B204,'Llistat de jugadors'!$AT$3:$AU$322,2,0))</f>
        <v/>
      </c>
      <c r="D204" s="21" t="str">
        <f>VLOOKUP(C204,'Llistat de jugadors'!$AQ$3:$AR$322,2,0)</f>
        <v/>
      </c>
      <c r="E204" s="23" t="str">
        <f>IF(C204="","",VLOOKUP(C204,'Llistat de jugadors'!$G$3:$AI$322,29,0))</f>
        <v/>
      </c>
      <c r="F204" s="21" t="str">
        <f>IF(C204="","",VLOOKUP(C204,'Llistat de jugadors'!$G$3:$AL$322,32,0))</f>
        <v/>
      </c>
      <c r="G204" s="21" t="str">
        <f>IF(C204="","",VLOOKUP(C204,'Llistat de jugadors'!$G$3:$AH$322,28,0))</f>
        <v/>
      </c>
      <c r="H204" s="21" t="str">
        <f>IF(C204="","",VLOOKUP(C204,'Llistat de jugadors'!$G$3:$AB$322,22,0))</f>
        <v/>
      </c>
      <c r="I204" t="e">
        <f>IF(VLOOKUP(B204,'Llistat de jugadors'!$AT$3:$AU$322,2,0)="","",VLOOKUP(B204,'Llistat de jugadors'!$AT$3:$AU$322,2,0))</f>
        <v>#N/A</v>
      </c>
      <c r="J204" t="b">
        <f t="shared" si="3"/>
        <v>1</v>
      </c>
    </row>
    <row r="205" spans="2:10">
      <c r="B205" s="20">
        <v>200</v>
      </c>
      <c r="C205" s="21" t="str">
        <f>IF(J205=TRUE,"",VLOOKUP(B205,'Llistat de jugadors'!$AT$3:$AU$322,2,0))</f>
        <v/>
      </c>
      <c r="D205" s="21" t="str">
        <f>VLOOKUP(C205,'Llistat de jugadors'!$AQ$3:$AR$322,2,0)</f>
        <v/>
      </c>
      <c r="E205" s="23" t="str">
        <f>IF(C205="","",VLOOKUP(C205,'Llistat de jugadors'!$G$3:$AI$322,29,0))</f>
        <v/>
      </c>
      <c r="F205" s="21" t="str">
        <f>IF(C205="","",VLOOKUP(C205,'Llistat de jugadors'!$G$3:$AL$322,32,0))</f>
        <v/>
      </c>
      <c r="G205" s="21" t="str">
        <f>IF(C205="","",VLOOKUP(C205,'Llistat de jugadors'!$G$3:$AH$322,28,0))</f>
        <v/>
      </c>
      <c r="H205" s="21" t="str">
        <f>IF(C205="","",VLOOKUP(C205,'Llistat de jugadors'!$G$3:$AB$322,22,0))</f>
        <v/>
      </c>
      <c r="I205" t="e">
        <f>IF(VLOOKUP(B205,'Llistat de jugadors'!$AT$3:$AU$322,2,0)="","",VLOOKUP(B205,'Llistat de jugadors'!$AT$3:$AU$322,2,0))</f>
        <v>#N/A</v>
      </c>
      <c r="J205" t="b">
        <f t="shared" si="3"/>
        <v>1</v>
      </c>
    </row>
    <row r="206" spans="2:10">
      <c r="B206" s="22"/>
    </row>
    <row r="207" spans="2:10">
      <c r="B207" s="22"/>
    </row>
    <row r="208" spans="2:10">
      <c r="B208" s="22"/>
    </row>
    <row r="209" spans="2:2">
      <c r="B209" s="22"/>
    </row>
    <row r="210" spans="2:2">
      <c r="B210" s="22"/>
    </row>
    <row r="211" spans="2:2">
      <c r="B211" s="22"/>
    </row>
    <row r="212" spans="2:2">
      <c r="B212" s="22"/>
    </row>
    <row r="213" spans="2:2">
      <c r="B213" s="22"/>
    </row>
    <row r="214" spans="2:2">
      <c r="B214" s="22"/>
    </row>
    <row r="215" spans="2:2">
      <c r="B215" s="22"/>
    </row>
    <row r="216" spans="2:2">
      <c r="B216" s="22"/>
    </row>
    <row r="217" spans="2:2">
      <c r="B217" s="22"/>
    </row>
    <row r="218" spans="2:2">
      <c r="B218" s="22"/>
    </row>
    <row r="219" spans="2:2">
      <c r="B219" s="22"/>
    </row>
    <row r="220" spans="2:2">
      <c r="B220" s="22"/>
    </row>
    <row r="221" spans="2:2">
      <c r="B221" s="22"/>
    </row>
    <row r="222" spans="2:2">
      <c r="B222" s="22"/>
    </row>
    <row r="223" spans="2:2">
      <c r="B223" s="22"/>
    </row>
    <row r="224" spans="2:2">
      <c r="B224" s="22"/>
    </row>
    <row r="225" spans="2:2">
      <c r="B225" s="22"/>
    </row>
    <row r="226" spans="2:2">
      <c r="B226" s="22"/>
    </row>
    <row r="227" spans="2:2">
      <c r="B227" s="22"/>
    </row>
    <row r="228" spans="2:2">
      <c r="B228" s="22"/>
    </row>
    <row r="229" spans="2:2">
      <c r="B229" s="22"/>
    </row>
    <row r="230" spans="2:2">
      <c r="B230" s="22"/>
    </row>
    <row r="231" spans="2:2">
      <c r="B231" s="22"/>
    </row>
    <row r="232" spans="2:2">
      <c r="B232" s="22"/>
    </row>
    <row r="233" spans="2:2">
      <c r="B233" s="22"/>
    </row>
    <row r="234" spans="2:2">
      <c r="B234" s="22"/>
    </row>
    <row r="235" spans="2:2">
      <c r="B235" s="22"/>
    </row>
    <row r="236" spans="2:2">
      <c r="B236" s="22"/>
    </row>
    <row r="237" spans="2:2">
      <c r="B237" s="22"/>
    </row>
    <row r="238" spans="2:2">
      <c r="B238" s="22"/>
    </row>
    <row r="239" spans="2:2">
      <c r="B239" s="22"/>
    </row>
    <row r="240" spans="2:2">
      <c r="B240" s="22"/>
    </row>
    <row r="241" spans="2:2">
      <c r="B241" s="22"/>
    </row>
    <row r="242" spans="2:2">
      <c r="B242" s="22"/>
    </row>
    <row r="243" spans="2:2">
      <c r="B243" s="22"/>
    </row>
    <row r="244" spans="2:2">
      <c r="B244" s="22"/>
    </row>
    <row r="245" spans="2:2">
      <c r="B245" s="22"/>
    </row>
    <row r="246" spans="2:2">
      <c r="B246" s="22"/>
    </row>
    <row r="247" spans="2:2">
      <c r="B247" s="22"/>
    </row>
    <row r="248" spans="2:2">
      <c r="B248" s="22"/>
    </row>
    <row r="249" spans="2:2">
      <c r="B249" s="22"/>
    </row>
    <row r="250" spans="2:2">
      <c r="B250" s="22"/>
    </row>
    <row r="251" spans="2:2">
      <c r="B251" s="22"/>
    </row>
    <row r="252" spans="2:2">
      <c r="B252" s="22"/>
    </row>
    <row r="253" spans="2:2">
      <c r="B253" s="22"/>
    </row>
    <row r="254" spans="2:2">
      <c r="B254" s="22"/>
    </row>
    <row r="255" spans="2:2">
      <c r="B255" s="22"/>
    </row>
    <row r="256" spans="2:2">
      <c r="B256" s="22"/>
    </row>
    <row r="257" spans="2:2">
      <c r="B257" s="22"/>
    </row>
    <row r="258" spans="2:2">
      <c r="B258" s="22"/>
    </row>
    <row r="259" spans="2:2">
      <c r="B259" s="22"/>
    </row>
    <row r="260" spans="2:2">
      <c r="B260" s="22"/>
    </row>
    <row r="261" spans="2:2">
      <c r="B261" s="22"/>
    </row>
    <row r="262" spans="2:2">
      <c r="B262" s="22"/>
    </row>
    <row r="263" spans="2:2">
      <c r="B263" s="22"/>
    </row>
    <row r="264" spans="2:2">
      <c r="B264" s="22"/>
    </row>
    <row r="265" spans="2:2">
      <c r="B265" s="22"/>
    </row>
    <row r="266" spans="2:2">
      <c r="B266" s="22"/>
    </row>
    <row r="267" spans="2:2">
      <c r="B267" s="22"/>
    </row>
    <row r="268" spans="2:2">
      <c r="B268" s="22"/>
    </row>
    <row r="269" spans="2:2">
      <c r="B269" s="22"/>
    </row>
    <row r="270" spans="2:2">
      <c r="B270" s="22"/>
    </row>
    <row r="271" spans="2:2">
      <c r="B271" s="22"/>
    </row>
    <row r="272" spans="2:2">
      <c r="B272" s="22"/>
    </row>
    <row r="273" spans="2:2">
      <c r="B273" s="22"/>
    </row>
    <row r="274" spans="2:2">
      <c r="B274" s="22"/>
    </row>
    <row r="275" spans="2:2">
      <c r="B275" s="22"/>
    </row>
    <row r="276" spans="2:2">
      <c r="B276" s="22"/>
    </row>
    <row r="277" spans="2:2">
      <c r="B277" s="22"/>
    </row>
    <row r="278" spans="2:2">
      <c r="B278" s="22"/>
    </row>
    <row r="279" spans="2:2">
      <c r="B279" s="22"/>
    </row>
    <row r="280" spans="2:2">
      <c r="B280" s="22"/>
    </row>
    <row r="281" spans="2:2">
      <c r="B281" s="22"/>
    </row>
    <row r="282" spans="2:2">
      <c r="B282" s="22"/>
    </row>
    <row r="283" spans="2:2">
      <c r="B283" s="22"/>
    </row>
    <row r="284" spans="2:2">
      <c r="B284" s="22"/>
    </row>
    <row r="285" spans="2:2">
      <c r="B285" s="22"/>
    </row>
    <row r="286" spans="2:2">
      <c r="B286" s="22"/>
    </row>
    <row r="287" spans="2:2">
      <c r="B287" s="22"/>
    </row>
    <row r="288" spans="2:2">
      <c r="B288" s="22"/>
    </row>
    <row r="289" spans="2:2">
      <c r="B289" s="22"/>
    </row>
    <row r="290" spans="2:2">
      <c r="B290" s="22"/>
    </row>
    <row r="291" spans="2:2">
      <c r="B291" s="22"/>
    </row>
    <row r="292" spans="2:2">
      <c r="B292" s="22"/>
    </row>
    <row r="293" spans="2:2">
      <c r="B293" s="22"/>
    </row>
    <row r="294" spans="2:2">
      <c r="B294" s="22"/>
    </row>
    <row r="295" spans="2:2">
      <c r="B295" s="22"/>
    </row>
    <row r="296" spans="2:2">
      <c r="B296" s="22"/>
    </row>
    <row r="297" spans="2:2">
      <c r="B297" s="22"/>
    </row>
    <row r="298" spans="2:2">
      <c r="B298" s="22"/>
    </row>
    <row r="299" spans="2:2">
      <c r="B299" s="22"/>
    </row>
    <row r="300" spans="2:2">
      <c r="B300" s="22"/>
    </row>
    <row r="301" spans="2:2">
      <c r="B301" s="22"/>
    </row>
    <row r="302" spans="2:2">
      <c r="B302" s="22"/>
    </row>
    <row r="303" spans="2:2">
      <c r="B303" s="22"/>
    </row>
    <row r="304" spans="2:2">
      <c r="B304" s="22"/>
    </row>
    <row r="305" spans="2:2">
      <c r="B305" s="22"/>
    </row>
    <row r="306" spans="2:2">
      <c r="B306" s="22"/>
    </row>
    <row r="307" spans="2:2">
      <c r="B307" s="22"/>
    </row>
    <row r="308" spans="2:2">
      <c r="B308" s="22"/>
    </row>
    <row r="309" spans="2:2">
      <c r="B309" s="22"/>
    </row>
    <row r="310" spans="2:2">
      <c r="B310" s="22"/>
    </row>
    <row r="311" spans="2:2">
      <c r="B311" s="22"/>
    </row>
    <row r="312" spans="2:2">
      <c r="B312" s="22"/>
    </row>
    <row r="313" spans="2:2">
      <c r="B313" s="22"/>
    </row>
    <row r="314" spans="2:2">
      <c r="B314" s="22"/>
    </row>
    <row r="315" spans="2:2">
      <c r="B315" s="22"/>
    </row>
    <row r="316" spans="2:2">
      <c r="B316" s="22"/>
    </row>
    <row r="317" spans="2:2">
      <c r="B317" s="22"/>
    </row>
    <row r="318" spans="2:2">
      <c r="B318" s="22"/>
    </row>
    <row r="319" spans="2:2">
      <c r="B319" s="22"/>
    </row>
    <row r="320" spans="2:2">
      <c r="B320" s="22"/>
    </row>
    <row r="321" spans="2:2">
      <c r="B321" s="22"/>
    </row>
    <row r="322" spans="2:2">
      <c r="B322" s="22"/>
    </row>
    <row r="323" spans="2:2">
      <c r="B323" s="22"/>
    </row>
    <row r="324" spans="2:2">
      <c r="B324" s="22"/>
    </row>
    <row r="325" spans="2:2">
      <c r="B325" s="22"/>
    </row>
    <row r="326" spans="2:2">
      <c r="B326" s="22"/>
    </row>
    <row r="327" spans="2:2">
      <c r="B327" s="22"/>
    </row>
    <row r="328" spans="2:2">
      <c r="B328" s="22"/>
    </row>
    <row r="329" spans="2:2">
      <c r="B329" s="22"/>
    </row>
    <row r="330" spans="2:2">
      <c r="B330" s="22"/>
    </row>
    <row r="331" spans="2:2">
      <c r="B331" s="22"/>
    </row>
    <row r="332" spans="2:2">
      <c r="B332" s="22"/>
    </row>
    <row r="333" spans="2:2">
      <c r="B333" s="22"/>
    </row>
  </sheetData>
  <sheetProtection sheet="1" objects="1" scenarios="1" formatCells="0"/>
  <customSheetViews>
    <customSheetView guid="{90F97C63-FF46-4687-8AC0-BB059271304A}" hiddenColumns="1" topLeftCell="B31">
      <selection activeCell="H60" sqref="G60:H64"/>
      <pageMargins left="0" right="0" top="0" bottom="0" header="0" footer="0"/>
      <pageSetup paperSize="9" scale="98" orientation="portrait" horizontalDpi="300" verticalDpi="300" r:id="rId1"/>
      <headerFooter alignWithMargins="0"/>
    </customSheetView>
    <customSheetView guid="{AE9205F7-FE34-4615-BC4D-16E49EF38385}" hiddenColumns="1" topLeftCell="B1">
      <selection activeCell="L13" sqref="L13"/>
      <pageMargins left="0" right="0" top="0" bottom="0" header="0" footer="0"/>
      <pageSetup paperSize="9" scale="98" orientation="portrait" horizontalDpi="300" verticalDpi="300" r:id="rId2"/>
      <headerFooter alignWithMargins="0"/>
    </customSheetView>
    <customSheetView guid="{F94E048D-71E0-4324-8FB1-EB708AA0BFEC}" hiddenColumns="1" topLeftCell="B1">
      <selection activeCell="G9" sqref="G9"/>
      <pageMargins left="0" right="0" top="0" bottom="0" header="0" footer="0"/>
      <pageSetup paperSize="9" scale="98" orientation="portrait" horizontalDpi="300" verticalDpi="300" r:id="rId3"/>
      <headerFooter alignWithMargins="0"/>
    </customSheetView>
    <customSheetView guid="{4D39C01D-F783-41AA-B2C1-A385FA45C2D1}" hiddenColumns="1" topLeftCell="B19">
      <selection activeCell="C33" sqref="C33"/>
      <pageMargins left="0" right="0" top="0" bottom="0" header="0" footer="0"/>
      <printOptions horizontalCentered="1"/>
      <pageSetup paperSize="9" scale="98" orientation="portrait" horizontalDpi="300" verticalDpi="300" r:id="rId4"/>
      <headerFooter alignWithMargins="0"/>
    </customSheetView>
    <customSheetView guid="{1B1FDDC4-C135-40FD-98FE-C5C8E2761A79}" hiddenColumns="1" topLeftCell="B16">
      <selection activeCell="B2" sqref="B2:H33"/>
      <pageMargins left="0" right="0" top="0" bottom="0" header="0" footer="0"/>
      <printOptions horizontalCentered="1"/>
      <pageSetup paperSize="9" scale="98" orientation="portrait" horizontalDpi="300" verticalDpi="300" r:id="rId5"/>
      <headerFooter alignWithMargins="0"/>
    </customSheetView>
    <customSheetView guid="{A6784E2B-67BC-4417-8825-EDB5D29AA073}" hiddenColumns="1" topLeftCell="B16">
      <selection activeCell="B2" sqref="B2:H33"/>
      <pageMargins left="0" right="0" top="0" bottom="0" header="0" footer="0"/>
      <printOptions horizontalCentered="1"/>
      <pageSetup paperSize="9" scale="98" orientation="portrait" horizontalDpi="300" verticalDpi="300" r:id="rId6"/>
      <headerFooter alignWithMargins="0"/>
    </customSheetView>
    <customSheetView guid="{649B62F2-A6E1-43DC-8B00-F29CFB7B73B6}" hiddenColumns="1" topLeftCell="B1">
      <selection activeCell="B2" sqref="B2:H2"/>
      <pageMargins left="0" right="0" top="0" bottom="0" header="0" footer="0"/>
      <pageSetup paperSize="9" scale="98" orientation="portrait" horizontalDpi="300" verticalDpi="300" r:id="rId7"/>
      <headerFooter alignWithMargins="0"/>
    </customSheetView>
  </customSheetViews>
  <mergeCells count="2">
    <mergeCell ref="B2:H2"/>
    <mergeCell ref="B29:H29"/>
  </mergeCells>
  <phoneticPr fontId="4" type="noConversion"/>
  <pageMargins left="0.4" right="0.42" top="1.0236220472440944" bottom="1.0236220472440944" header="0.78740157480314965" footer="0.78740157480314965"/>
  <pageSetup paperSize="9" scale="98" orientation="portrait" horizontalDpi="300" verticalDpi="300" r:id="rId8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333"/>
  <sheetViews>
    <sheetView topLeftCell="B1" zoomScaleNormal="100" workbookViewId="0">
      <selection activeCell="H7" sqref="H7:H8"/>
    </sheetView>
  </sheetViews>
  <sheetFormatPr defaultColWidth="11.42578125" defaultRowHeight="12.75"/>
  <cols>
    <col min="1" max="1" width="0" hidden="1" customWidth="1"/>
    <col min="2" max="2" width="5.5703125" bestFit="1" customWidth="1"/>
    <col min="3" max="3" width="26.140625" bestFit="1" customWidth="1"/>
    <col min="4" max="4" width="28.140625" bestFit="1" customWidth="1"/>
    <col min="5" max="5" width="9.140625" style="2" customWidth="1"/>
    <col min="6" max="6" width="8.85546875" customWidth="1"/>
    <col min="7" max="7" width="14" customWidth="1"/>
    <col min="8" max="8" width="12" bestFit="1" customWidth="1"/>
    <col min="9" max="9" width="14.140625" hidden="1" customWidth="1"/>
    <col min="10" max="10" width="12.7109375" hidden="1" customWidth="1"/>
  </cols>
  <sheetData>
    <row r="1" spans="2:10">
      <c r="B1" s="22"/>
    </row>
    <row r="2" spans="2:10" ht="18">
      <c r="B2" s="209" t="s">
        <v>356</v>
      </c>
      <c r="C2" s="209"/>
      <c r="D2" s="209"/>
      <c r="E2" s="209"/>
      <c r="F2" s="209"/>
      <c r="G2" s="209"/>
      <c r="H2" s="209"/>
    </row>
    <row r="3" spans="2:10">
      <c r="B3" s="66" t="s">
        <v>342</v>
      </c>
      <c r="C3" s="66" t="s">
        <v>353</v>
      </c>
      <c r="D3" s="66" t="s">
        <v>343</v>
      </c>
      <c r="E3" s="67" t="s">
        <v>327</v>
      </c>
      <c r="F3" s="66" t="s">
        <v>349</v>
      </c>
      <c r="G3" s="66" t="s">
        <v>354</v>
      </c>
      <c r="H3" s="66" t="s">
        <v>316</v>
      </c>
    </row>
    <row r="4" spans="2:10">
      <c r="B4" s="104">
        <v>1</v>
      </c>
      <c r="C4" s="104" t="str">
        <f>IF(J4=TRUE,"",VLOOKUP(B4,'Llistat de jugadors'!$AZ$3:$BA$322,2,0))</f>
        <v>Jordi Monfulleda (MB)</v>
      </c>
      <c r="D4" s="104" t="str">
        <f>VLOOKUP(C4,'Llistat de jugadors'!$AQ$3:$AR$322,2,0)</f>
        <v>Minibitllerus</v>
      </c>
      <c r="E4" s="105">
        <f>IF(C4="","",VLOOKUP(C4,'Llistat de jugadors'!$G$3:$AI$322,29,0))</f>
        <v>73.5</v>
      </c>
      <c r="F4" s="104">
        <f>IF(C4="","",VLOOKUP(C4,'Llistat de jugadors'!$G$3:$AL$322,32,0))</f>
        <v>12</v>
      </c>
      <c r="G4" s="104">
        <f>IF(C4="","",VLOOKUP(C4,'Llistat de jugadors'!$G$3:$AH$322,28,0))</f>
        <v>147</v>
      </c>
      <c r="H4" s="104">
        <f>IF(C4="","",VLOOKUP(C4,'Llistat de jugadors'!$G$3:$AB$322,22,0))</f>
        <v>2</v>
      </c>
      <c r="I4" t="str">
        <f>IF(VLOOKUP(B4,'Llistat de jugadors'!$AZ$3:$BA$322,2,0)="","",VLOOKUP(B4,'Llistat de jugadors'!$AZ$3:$BA$322,2,0))</f>
        <v>Jordi Monfulleda (MB)</v>
      </c>
      <c r="J4" t="b">
        <f t="shared" ref="J4:J37" si="0">ISERROR(I4)</f>
        <v>0</v>
      </c>
    </row>
    <row r="5" spans="2:10">
      <c r="B5" s="104">
        <v>2</v>
      </c>
      <c r="C5" s="104" t="str">
        <f>IF(J5=TRUE,"",VLOOKUP(B5,'Llistat de jugadors'!$AZ$3:$BA$322,2,0))</f>
        <v>Arnau Barrera</v>
      </c>
      <c r="D5" s="104" t="str">
        <f>VLOOKUP(C5,'Llistat de jugadors'!$AQ$3:$AR$322,2,0)</f>
        <v>Minibitllerus</v>
      </c>
      <c r="E5" s="104">
        <f>IF(C5="","",VLOOKUP(C5,'Llistat de jugadors'!$G$3:$AI$322,29,0))</f>
        <v>68</v>
      </c>
      <c r="F5" s="104">
        <f>IF(C5="","",VLOOKUP(C5,'Llistat de jugadors'!$G$3:$AL$322,32,0))</f>
        <v>10</v>
      </c>
      <c r="G5" s="104">
        <f>IF(C5="","",VLOOKUP(C5,'Llistat de jugadors'!$G$3:$AH$322,28,0))</f>
        <v>136</v>
      </c>
      <c r="H5" s="104">
        <f>IF(C5="","",VLOOKUP(C5,'Llistat de jugadors'!$G$3:$AB$322,22,0))</f>
        <v>2</v>
      </c>
      <c r="I5" t="str">
        <f>IF(VLOOKUP(B5,'Llistat de jugadors'!$AZ$3:$BA$322,2,0)="","",VLOOKUP(B5,'Llistat de jugadors'!$AZ$3:$BA$322,2,0))</f>
        <v>Arnau Barrera</v>
      </c>
      <c r="J5" t="b">
        <f t="shared" si="0"/>
        <v>0</v>
      </c>
    </row>
    <row r="6" spans="2:10">
      <c r="B6" s="104">
        <v>3</v>
      </c>
      <c r="C6" s="104" t="str">
        <f>IF(J6=TRUE,"",VLOOKUP(B6,'Llistat de jugadors'!$AZ$3:$BA$322,2,0))</f>
        <v>Abel Caballé</v>
      </c>
      <c r="D6" s="104" t="str">
        <f>VLOOKUP(C6,'Llistat de jugadors'!$AQ$3:$AR$322,2,0)</f>
        <v>Bitllerus Junior</v>
      </c>
      <c r="E6" s="104">
        <f>IF(C6="","",VLOOKUP(C6,'Llistat de jugadors'!$G$3:$AI$322,29,0))</f>
        <v>67</v>
      </c>
      <c r="F6" s="104">
        <f>IF(C6="","",VLOOKUP(C6,'Llistat de jugadors'!$G$3:$AL$322,32,0))</f>
        <v>9</v>
      </c>
      <c r="G6" s="104">
        <f>IF(C6="","",VLOOKUP(C6,'Llistat de jugadors'!$G$3:$AH$322,28,0))</f>
        <v>134</v>
      </c>
      <c r="H6" s="104">
        <f>IF(C6="","",VLOOKUP(C6,'Llistat de jugadors'!$G$3:$AB$322,22,0))</f>
        <v>2</v>
      </c>
      <c r="I6" t="str">
        <f>IF(VLOOKUP(B6,'Llistat de jugadors'!$AZ$3:$BA$322,2,0)="","",VLOOKUP(B6,'Llistat de jugadors'!$AZ$3:$BA$322,2,0))</f>
        <v>Abel Caballé</v>
      </c>
      <c r="J6" t="b">
        <f t="shared" si="0"/>
        <v>0</v>
      </c>
    </row>
    <row r="7" spans="2:10">
      <c r="B7" s="104">
        <v>4</v>
      </c>
      <c r="C7" s="104" t="str">
        <f>IF(J7=TRUE,"",VLOOKUP(B7,'Llistat de jugadors'!$AZ$3:$BA$322,2,0))</f>
        <v>Miquel Manresa</v>
      </c>
      <c r="D7" s="104" t="str">
        <f>VLOOKUP(C7,'Llistat de jugadors'!$AQ$3:$AR$322,2,0)</f>
        <v>Minibitllerus</v>
      </c>
      <c r="E7" s="104">
        <f>IF(C7="","",VLOOKUP(C7,'Llistat de jugadors'!$G$3:$AI$322,29,0))</f>
        <v>65</v>
      </c>
      <c r="F7" s="104">
        <f>IF(C7="","",VLOOKUP(C7,'Llistat de jugadors'!$G$3:$AL$322,32,0))</f>
        <v>5</v>
      </c>
      <c r="G7" s="104">
        <f>IF(C7="","",VLOOKUP(C7,'Llistat de jugadors'!$G$3:$AH$322,28,0))</f>
        <v>65</v>
      </c>
      <c r="H7" s="104">
        <f>IF(C7="","",VLOOKUP(C7,'Llistat de jugadors'!$G$3:$AB$322,22,0))</f>
        <v>1</v>
      </c>
      <c r="I7" t="str">
        <f>IF(VLOOKUP(B7,'Llistat de jugadors'!$AZ$3:$BA$322,2,0)="","",VLOOKUP(B7,'Llistat de jugadors'!$AZ$3:$BA$322,2,0))</f>
        <v>Miquel Manresa</v>
      </c>
      <c r="J7" t="b">
        <f t="shared" si="0"/>
        <v>0</v>
      </c>
    </row>
    <row r="8" spans="2:10">
      <c r="B8" s="104">
        <v>5</v>
      </c>
      <c r="C8" s="104" t="str">
        <f>IF(J8=TRUE,"",VLOOKUP(B8,'Llistat de jugadors'!$AZ$3:$BA$322,2,0))</f>
        <v>Aleix Caballé</v>
      </c>
      <c r="D8" s="104" t="str">
        <f>VLOOKUP(C8,'Llistat de jugadors'!$AQ$3:$AR$322,2,0)</f>
        <v>Minibitllerus</v>
      </c>
      <c r="E8" s="104">
        <f>IF(C8="","",VLOOKUP(C8,'Llistat de jugadors'!$G$3:$AI$322,29,0))</f>
        <v>65</v>
      </c>
      <c r="F8" s="104">
        <f>IF(C8="","",VLOOKUP(C8,'Llistat de jugadors'!$G$3:$AL$322,32,0))</f>
        <v>4</v>
      </c>
      <c r="G8" s="104">
        <f>IF(C8="","",VLOOKUP(C8,'Llistat de jugadors'!$G$3:$AH$322,28,0))</f>
        <v>65</v>
      </c>
      <c r="H8" s="104">
        <f>IF(C8="","",VLOOKUP(C8,'Llistat de jugadors'!$G$3:$AB$322,22,0))</f>
        <v>1</v>
      </c>
      <c r="I8" t="str">
        <f>IF(VLOOKUP(B8,'Llistat de jugadors'!$AZ$3:$BA$322,2,0)="","",VLOOKUP(B8,'Llistat de jugadors'!$AZ$3:$BA$322,2,0))</f>
        <v>Aleix Caballé</v>
      </c>
      <c r="J8" t="b">
        <f t="shared" si="0"/>
        <v>0</v>
      </c>
    </row>
    <row r="9" spans="2:10">
      <c r="B9" s="63">
        <v>6</v>
      </c>
      <c r="C9" s="63" t="str">
        <f>IF(J9=TRUE,"",VLOOKUP(B9,'Llistat de jugadors'!$AZ$3:$BA$322,2,0))</f>
        <v>Héctor Mateo</v>
      </c>
      <c r="D9" s="63" t="str">
        <f>VLOOKUP(C9,'Llistat de jugadors'!$AQ$3:$AR$322,2,0)</f>
        <v>Minibitllerus</v>
      </c>
      <c r="E9" s="65">
        <f>IF(C9="","",VLOOKUP(C9,'Llistat de jugadors'!$G$3:$AI$322,29,0))</f>
        <v>55</v>
      </c>
      <c r="F9" s="63">
        <f>IF(C9="","",VLOOKUP(C9,'Llistat de jugadors'!$G$3:$AL$322,32,0))</f>
        <v>7</v>
      </c>
      <c r="G9" s="63">
        <f>IF(C9="","",VLOOKUP(C9,'Llistat de jugadors'!$G$3:$AH$322,28,0))</f>
        <v>110</v>
      </c>
      <c r="H9" s="63">
        <f>IF(C9="","",VLOOKUP(C9,'Llistat de jugadors'!$G$3:$AB$322,22,0))</f>
        <v>2</v>
      </c>
      <c r="I9" t="str">
        <f>IF(VLOOKUP(B9,'Llistat de jugadors'!$AZ$3:$BA$322,2,0)="","",VLOOKUP(B9,'Llistat de jugadors'!$AZ$3:$BA$322,2,0))</f>
        <v>Héctor Mateo</v>
      </c>
      <c r="J9" t="b">
        <f t="shared" si="0"/>
        <v>0</v>
      </c>
    </row>
    <row r="10" spans="2:10">
      <c r="B10" s="63">
        <v>7</v>
      </c>
      <c r="C10" s="63" t="str">
        <f>IF(J10=TRUE,"",VLOOKUP(B10,'Llistat de jugadors'!$AZ$3:$BA$322,2,0))</f>
        <v>Pol Xampeny</v>
      </c>
      <c r="D10" s="63" t="str">
        <f>VLOOKUP(C10,'Llistat de jugadors'!$AQ$3:$AR$322,2,0)</f>
        <v>Minibitllerus</v>
      </c>
      <c r="E10" s="65">
        <f>IF(C10="","",VLOOKUP(C10,'Llistat de jugadors'!$G$3:$AI$322,29,0))</f>
        <v>53</v>
      </c>
      <c r="F10" s="63">
        <f>IF(C10="","",VLOOKUP(C10,'Llistat de jugadors'!$G$3:$AL$322,32,0))</f>
        <v>6</v>
      </c>
      <c r="G10" s="63">
        <f>IF(C10="","",VLOOKUP(C10,'Llistat de jugadors'!$G$3:$AH$322,28,0))</f>
        <v>106</v>
      </c>
      <c r="H10" s="63">
        <f>IF(C10="","",VLOOKUP(C10,'Llistat de jugadors'!$G$3:$AB$322,22,0))</f>
        <v>2</v>
      </c>
      <c r="I10" t="str">
        <f>IF(VLOOKUP(B10,'Llistat de jugadors'!$AZ$3:$BA$322,2,0)="","",VLOOKUP(B10,'Llistat de jugadors'!$AZ$3:$BA$322,2,0))</f>
        <v>Pol Xampeny</v>
      </c>
      <c r="J10" t="b">
        <f t="shared" si="0"/>
        <v>0</v>
      </c>
    </row>
    <row r="11" spans="2:10">
      <c r="B11" s="63">
        <v>8</v>
      </c>
      <c r="C11" s="63" t="str">
        <f>IF(J11=TRUE,"",VLOOKUP(B11,'Llistat de jugadors'!$AZ$3:$BA$322,2,0))</f>
        <v>Marina Ruiz</v>
      </c>
      <c r="D11" s="63" t="str">
        <f>VLOOKUP(C11,'Llistat de jugadors'!$AQ$3:$AR$322,2,0)</f>
        <v>Fornada 2007</v>
      </c>
      <c r="E11" s="65">
        <f>IF(C11="","",VLOOKUP(C11,'Llistat de jugadors'!$G$3:$AI$322,29,0))</f>
        <v>52</v>
      </c>
      <c r="F11" s="63">
        <f>IF(C11="","",VLOOKUP(C11,'Llistat de jugadors'!$G$3:$AL$322,32,0))</f>
        <v>7</v>
      </c>
      <c r="G11" s="63">
        <f>IF(C11="","",VLOOKUP(C11,'Llistat de jugadors'!$G$3:$AH$322,28,0))</f>
        <v>104</v>
      </c>
      <c r="H11" s="63">
        <f>IF(C11="","",VLOOKUP(C11,'Llistat de jugadors'!$G$3:$AB$322,22,0))</f>
        <v>2</v>
      </c>
      <c r="I11" t="str">
        <f>IF(VLOOKUP(B11,'Llistat de jugadors'!$AZ$3:$BA$322,2,0)="","",VLOOKUP(B11,'Llistat de jugadors'!$AZ$3:$BA$322,2,0))</f>
        <v>Marina Ruiz</v>
      </c>
      <c r="J11" t="b">
        <f t="shared" si="0"/>
        <v>0</v>
      </c>
    </row>
    <row r="12" spans="2:10">
      <c r="B12" s="63">
        <v>9</v>
      </c>
      <c r="C12" s="63" t="str">
        <f>IF(J12=TRUE,"",VLOOKUP(B12,'Llistat de jugadors'!$AZ$3:$BA$322,2,0))</f>
        <v>Anna Correa</v>
      </c>
      <c r="D12" s="63" t="str">
        <f>VLOOKUP(C12,'Llistat de jugadors'!$AQ$3:$AR$322,2,0)</f>
        <v>Fornada 2007</v>
      </c>
      <c r="E12" s="65">
        <f>IF(C12="","",VLOOKUP(C12,'Llistat de jugadors'!$G$3:$AI$322,29,0))</f>
        <v>37.5</v>
      </c>
      <c r="F12" s="63">
        <f>IF(C12="","",VLOOKUP(C12,'Llistat de jugadors'!$G$3:$AL$322,32,0))</f>
        <v>2</v>
      </c>
      <c r="G12" s="63">
        <f>IF(C12="","",VLOOKUP(C12,'Llistat de jugadors'!$G$3:$AH$322,28,0))</f>
        <v>75</v>
      </c>
      <c r="H12" s="63">
        <f>IF(C12="","",VLOOKUP(C12,'Llistat de jugadors'!$G$3:$AB$322,22,0))</f>
        <v>2</v>
      </c>
      <c r="I12" t="str">
        <f>IF(VLOOKUP(B12,'Llistat de jugadors'!$AZ$3:$BA$322,2,0)="","",VLOOKUP(B12,'Llistat de jugadors'!$AZ$3:$BA$322,2,0))</f>
        <v>Anna Correa</v>
      </c>
      <c r="J12" t="b">
        <f t="shared" si="0"/>
        <v>0</v>
      </c>
    </row>
    <row r="13" spans="2:10">
      <c r="B13" s="63">
        <v>10</v>
      </c>
      <c r="C13" s="63" t="str">
        <f>IF(J13=TRUE,"",VLOOKUP(B13,'Llistat de jugadors'!$AZ$3:$BA$322,2,0))</f>
        <v>Berta Mateu</v>
      </c>
      <c r="D13" s="63" t="str">
        <f>VLOOKUP(C13,'Llistat de jugadors'!$AQ$3:$AR$322,2,0)</f>
        <v>Fornada 2007</v>
      </c>
      <c r="E13" s="65">
        <f>IF(C13="","",VLOOKUP(C13,'Llistat de jugadors'!$G$3:$AI$322,29,0))</f>
        <v>36</v>
      </c>
      <c r="F13" s="63">
        <f>IF(C13="","",VLOOKUP(C13,'Llistat de jugadors'!$G$3:$AL$322,32,0))</f>
        <v>5</v>
      </c>
      <c r="G13" s="63">
        <f>IF(C13="","",VLOOKUP(C13,'Llistat de jugadors'!$G$3:$AH$322,28,0))</f>
        <v>72</v>
      </c>
      <c r="H13" s="63">
        <f>IF(C13="","",VLOOKUP(C13,'Llistat de jugadors'!$G$3:$AB$322,22,0))</f>
        <v>2</v>
      </c>
      <c r="I13" t="str">
        <f>IF(VLOOKUP(B13,'Llistat de jugadors'!$AZ$3:$BA$322,2,0)="","",VLOOKUP(B13,'Llistat de jugadors'!$AZ$3:$BA$322,2,0))</f>
        <v>Berta Mateu</v>
      </c>
      <c r="J13" t="b">
        <f t="shared" si="0"/>
        <v>0</v>
      </c>
    </row>
    <row r="14" spans="2:10">
      <c r="B14" s="63">
        <v>11</v>
      </c>
      <c r="C14" s="63" t="str">
        <f>IF(J14=TRUE,"",VLOOKUP(B14,'Llistat de jugadors'!$AZ$3:$BA$322,2,0))</f>
        <v>Nàdia Pla</v>
      </c>
      <c r="D14" s="63" t="str">
        <f>VLOOKUP(C14,'Llistat de jugadors'!$AQ$3:$AR$322,2,0)</f>
        <v>Fornada 2007</v>
      </c>
      <c r="E14" s="65">
        <f>IF(C14="","",VLOOKUP(C14,'Llistat de jugadors'!$G$3:$AI$322,29,0))</f>
        <v>35.5</v>
      </c>
      <c r="F14" s="63">
        <f>IF(C14="","",VLOOKUP(C14,'Llistat de jugadors'!$G$3:$AL$322,32,0))</f>
        <v>4</v>
      </c>
      <c r="G14" s="63">
        <f>IF(C14="","",VLOOKUP(C14,'Llistat de jugadors'!$G$3:$AH$322,28,0))</f>
        <v>71</v>
      </c>
      <c r="H14" s="63">
        <f>IF(C14="","",VLOOKUP(C14,'Llistat de jugadors'!$G$3:$AB$322,22,0))</f>
        <v>2</v>
      </c>
      <c r="I14" t="str">
        <f>IF(VLOOKUP(B14,'Llistat de jugadors'!$AZ$3:$BA$322,2,0)="","",VLOOKUP(B14,'Llistat de jugadors'!$AZ$3:$BA$322,2,0))</f>
        <v>Nàdia Pla</v>
      </c>
      <c r="J14" t="b">
        <f t="shared" si="0"/>
        <v>0</v>
      </c>
    </row>
    <row r="15" spans="2:10">
      <c r="B15" s="63">
        <v>12</v>
      </c>
      <c r="C15" s="63" t="str">
        <f>IF(J15=TRUE,"",VLOOKUP(B15,'Llistat de jugadors'!$AZ$3:$BA$322,2,0))</f>
        <v>Aina Martín</v>
      </c>
      <c r="D15" s="63" t="str">
        <f>VLOOKUP(C15,'Llistat de jugadors'!$AQ$3:$AR$322,2,0)</f>
        <v>Fornada 2007</v>
      </c>
      <c r="E15" s="65">
        <f>IF(C15="","",VLOOKUP(C15,'Llistat de jugadors'!$G$3:$AI$322,29,0))</f>
        <v>30</v>
      </c>
      <c r="F15" s="63">
        <f>IF(C15="","",VLOOKUP(C15,'Llistat de jugadors'!$G$3:$AL$322,32,0))</f>
        <v>2</v>
      </c>
      <c r="G15" s="63">
        <f>IF(C15="","",VLOOKUP(C15,'Llistat de jugadors'!$G$3:$AH$322,28,0))</f>
        <v>60</v>
      </c>
      <c r="H15" s="63">
        <f>IF(C15="","",VLOOKUP(C15,'Llistat de jugadors'!$G$3:$AB$322,22,0))</f>
        <v>2</v>
      </c>
      <c r="I15" t="str">
        <f>IF(VLOOKUP(B15,'Llistat de jugadors'!$AZ$3:$BA$322,2,0)="","",VLOOKUP(B15,'Llistat de jugadors'!$AZ$3:$BA$322,2,0))</f>
        <v>Aina Martín</v>
      </c>
      <c r="J15" t="b">
        <f t="shared" si="0"/>
        <v>0</v>
      </c>
    </row>
    <row r="16" spans="2:10">
      <c r="B16" s="63">
        <v>13</v>
      </c>
      <c r="C16" s="63" t="str">
        <f>IF(J16=TRUE,"",VLOOKUP(B16,'Llistat de jugadors'!$AZ$3:$BA$322,2,0))</f>
        <v>Jana Martí</v>
      </c>
      <c r="D16" s="63" t="str">
        <f>VLOOKUP(C16,'Llistat de jugadors'!$AQ$3:$AR$322,2,0)</f>
        <v>Els Roscos</v>
      </c>
      <c r="E16" s="65">
        <f>IF(C16="","",VLOOKUP(C16,'Llistat de jugadors'!$G$3:$AI$322,29,0))</f>
        <v>20</v>
      </c>
      <c r="F16" s="63">
        <f>IF(C16="","",VLOOKUP(C16,'Llistat de jugadors'!$G$3:$AL$322,32,0))</f>
        <v>1</v>
      </c>
      <c r="G16" s="63">
        <f>IF(C16="","",VLOOKUP(C16,'Llistat de jugadors'!$G$3:$AH$322,28,0))</f>
        <v>40</v>
      </c>
      <c r="H16" s="63">
        <f>IF(C16="","",VLOOKUP(C16,'Llistat de jugadors'!$G$3:$AB$322,22,0))</f>
        <v>2</v>
      </c>
      <c r="I16" t="str">
        <f>IF(VLOOKUP(B16,'Llistat de jugadors'!$AZ$3:$BA$322,2,0)="","",VLOOKUP(B16,'Llistat de jugadors'!$AZ$3:$BA$322,2,0))</f>
        <v>Jana Martí</v>
      </c>
      <c r="J16" t="b">
        <f t="shared" si="0"/>
        <v>0</v>
      </c>
    </row>
    <row r="17" spans="2:10">
      <c r="B17" s="63">
        <v>14</v>
      </c>
      <c r="C17" s="63" t="str">
        <f>IF(J17=TRUE,"",VLOOKUP(B17,'Llistat de jugadors'!$AZ$3:$BA$322,2,0))</f>
        <v/>
      </c>
      <c r="D17" s="63" t="str">
        <f>VLOOKUP(C17,'Llistat de jugadors'!$AQ$3:$AR$322,2,0)</f>
        <v/>
      </c>
      <c r="E17" s="65" t="str">
        <f>IF(C17="","",VLOOKUP(C17,'Llistat de jugadors'!$G$3:$AI$322,29,0))</f>
        <v/>
      </c>
      <c r="F17" s="63" t="str">
        <f>IF(C17="","",VLOOKUP(C17,'Llistat de jugadors'!$G$3:$AL$322,32,0))</f>
        <v/>
      </c>
      <c r="G17" s="63" t="str">
        <f>IF(C17="","",VLOOKUP(C17,'Llistat de jugadors'!$G$3:$AH$322,28,0))</f>
        <v/>
      </c>
      <c r="H17" s="63" t="str">
        <f>IF(C17="","",VLOOKUP(C17,'Llistat de jugadors'!$G$3:$AB$322,22,0))</f>
        <v/>
      </c>
      <c r="I17" t="e">
        <f>IF(VLOOKUP(B17,'Llistat de jugadors'!$AZ$3:$BA$322,2,0)="","",VLOOKUP(B17,'Llistat de jugadors'!$AZ$3:$BA$322,2,0))</f>
        <v>#N/A</v>
      </c>
      <c r="J17" t="b">
        <f t="shared" si="0"/>
        <v>1</v>
      </c>
    </row>
    <row r="18" spans="2:10">
      <c r="B18" s="63">
        <v>15</v>
      </c>
      <c r="C18" s="63" t="str">
        <f>IF(J18=TRUE,"",VLOOKUP(B18,'Llistat de jugadors'!$AZ$3:$BA$322,2,0))</f>
        <v/>
      </c>
      <c r="D18" s="63" t="str">
        <f>VLOOKUP(C18,'Llistat de jugadors'!$AQ$3:$AR$322,2,0)</f>
        <v/>
      </c>
      <c r="E18" s="65" t="str">
        <f>IF(C18="","",VLOOKUP(C18,'Llistat de jugadors'!$G$3:$AI$322,29,0))</f>
        <v/>
      </c>
      <c r="F18" s="63" t="str">
        <f>IF(C18="","",VLOOKUP(C18,'Llistat de jugadors'!$G$3:$AL$322,32,0))</f>
        <v/>
      </c>
      <c r="G18" s="63" t="str">
        <f>IF(C18="","",VLOOKUP(C18,'Llistat de jugadors'!$G$3:$AH$322,28,0))</f>
        <v/>
      </c>
      <c r="H18" s="63" t="str">
        <f>IF(C18="","",VLOOKUP(C18,'Llistat de jugadors'!$G$3:$AB$322,22,0))</f>
        <v/>
      </c>
      <c r="I18" t="e">
        <f>IF(VLOOKUP(B18,'Llistat de jugadors'!$AZ$3:$BA$322,2,0)="","",VLOOKUP(B18,'Llistat de jugadors'!$AZ$3:$BA$322,2,0))</f>
        <v>#N/A</v>
      </c>
      <c r="J18" t="b">
        <f t="shared" si="0"/>
        <v>1</v>
      </c>
    </row>
    <row r="19" spans="2:10">
      <c r="B19" s="63">
        <v>16</v>
      </c>
      <c r="C19" s="63" t="str">
        <f>IF(J19=TRUE,"",VLOOKUP(B19,'Llistat de jugadors'!$AZ$3:$BA$322,2,0))</f>
        <v/>
      </c>
      <c r="D19" s="63" t="str">
        <f>VLOOKUP(C19,'Llistat de jugadors'!$AQ$3:$AR$322,2,0)</f>
        <v/>
      </c>
      <c r="E19" s="65" t="str">
        <f>IF(C19="","",VLOOKUP(C19,'Llistat de jugadors'!$G$3:$AI$322,29,0))</f>
        <v/>
      </c>
      <c r="F19" s="63" t="str">
        <f>IF(C19="","",VLOOKUP(C19,'Llistat de jugadors'!$G$3:$AL$322,32,0))</f>
        <v/>
      </c>
      <c r="G19" s="63" t="str">
        <f>IF(C19="","",VLOOKUP(C19,'Llistat de jugadors'!$G$3:$AH$322,28,0))</f>
        <v/>
      </c>
      <c r="H19" s="63" t="str">
        <f>IF(C19="","",VLOOKUP(C19,'Llistat de jugadors'!$G$3:$AB$322,22,0))</f>
        <v/>
      </c>
      <c r="I19" t="e">
        <f>IF(VLOOKUP(B19,'Llistat de jugadors'!$AZ$3:$BA$322,2,0)="","",VLOOKUP(B19,'Llistat de jugadors'!$AZ$3:$BA$322,2,0))</f>
        <v>#N/A</v>
      </c>
      <c r="J19" t="b">
        <f t="shared" si="0"/>
        <v>1</v>
      </c>
    </row>
    <row r="20" spans="2:10">
      <c r="B20" s="63">
        <v>17</v>
      </c>
      <c r="C20" s="63" t="str">
        <f>IF(J20=TRUE,"",VLOOKUP(B20,'Llistat de jugadors'!$AZ$3:$BA$322,2,0))</f>
        <v/>
      </c>
      <c r="D20" s="63" t="str">
        <f>VLOOKUP(C20,'Llistat de jugadors'!$AQ$3:$AR$322,2,0)</f>
        <v/>
      </c>
      <c r="E20" s="65" t="str">
        <f>IF(C20="","",VLOOKUP(C20,'Llistat de jugadors'!$G$3:$AI$322,29,0))</f>
        <v/>
      </c>
      <c r="F20" s="63" t="str">
        <f>IF(C20="","",VLOOKUP(C20,'Llistat de jugadors'!$G$3:$AL$322,32,0))</f>
        <v/>
      </c>
      <c r="G20" s="63" t="str">
        <f>IF(C20="","",VLOOKUP(C20,'Llistat de jugadors'!$G$3:$AH$322,28,0))</f>
        <v/>
      </c>
      <c r="H20" s="63" t="str">
        <f>IF(C20="","",VLOOKUP(C20,'Llistat de jugadors'!$G$3:$AB$322,22,0))</f>
        <v/>
      </c>
      <c r="I20" t="e">
        <f>IF(VLOOKUP(B20,'Llistat de jugadors'!$AZ$3:$BA$322,2,0)="","",VLOOKUP(B20,'Llistat de jugadors'!$AZ$3:$BA$322,2,0))</f>
        <v>#N/A</v>
      </c>
      <c r="J20" t="b">
        <f t="shared" si="0"/>
        <v>1</v>
      </c>
    </row>
    <row r="21" spans="2:10">
      <c r="B21" s="63">
        <v>18</v>
      </c>
      <c r="C21" s="63" t="str">
        <f>IF(J21=TRUE,"",VLOOKUP(B21,'Llistat de jugadors'!$AZ$3:$BA$322,2,0))</f>
        <v/>
      </c>
      <c r="D21" s="63" t="str">
        <f>VLOOKUP(C21,'Llistat de jugadors'!$AQ$3:$AR$322,2,0)</f>
        <v/>
      </c>
      <c r="E21" s="65" t="str">
        <f>IF(C21="","",VLOOKUP(C21,'Llistat de jugadors'!$G$3:$AI$322,29,0))</f>
        <v/>
      </c>
      <c r="F21" s="63" t="str">
        <f>IF(C21="","",VLOOKUP(C21,'Llistat de jugadors'!$G$3:$AL$322,32,0))</f>
        <v/>
      </c>
      <c r="G21" s="63" t="str">
        <f>IF(C21="","",VLOOKUP(C21,'Llistat de jugadors'!$G$3:$AH$322,28,0))</f>
        <v/>
      </c>
      <c r="H21" s="63" t="str">
        <f>IF(C21="","",VLOOKUP(C21,'Llistat de jugadors'!$G$3:$AB$322,22,0))</f>
        <v/>
      </c>
      <c r="I21" t="e">
        <f>IF(VLOOKUP(B21,'Llistat de jugadors'!$AZ$3:$BA$322,2,0)="","",VLOOKUP(B21,'Llistat de jugadors'!$AZ$3:$BA$322,2,0))</f>
        <v>#N/A</v>
      </c>
      <c r="J21" t="b">
        <f t="shared" si="0"/>
        <v>1</v>
      </c>
    </row>
    <row r="22" spans="2:10">
      <c r="B22" s="63">
        <v>19</v>
      </c>
      <c r="C22" s="63" t="str">
        <f>IF(J22=TRUE,"",VLOOKUP(B22,'Llistat de jugadors'!$AZ$3:$BA$322,2,0))</f>
        <v/>
      </c>
      <c r="D22" s="63" t="str">
        <f>VLOOKUP(C22,'Llistat de jugadors'!$AQ$3:$AR$322,2,0)</f>
        <v/>
      </c>
      <c r="E22" s="65" t="str">
        <f>IF(C22="","",VLOOKUP(C22,'Llistat de jugadors'!$G$3:$AI$322,29,0))</f>
        <v/>
      </c>
      <c r="F22" s="63" t="str">
        <f>IF(C22="","",VLOOKUP(C22,'Llistat de jugadors'!$G$3:$AL$322,32,0))</f>
        <v/>
      </c>
      <c r="G22" s="63" t="str">
        <f>IF(C22="","",VLOOKUP(C22,'Llistat de jugadors'!$G$3:$AH$322,28,0))</f>
        <v/>
      </c>
      <c r="H22" s="63" t="str">
        <f>IF(C22="","",VLOOKUP(C22,'Llistat de jugadors'!$G$3:$AB$322,22,0))</f>
        <v/>
      </c>
      <c r="I22" t="e">
        <f>IF(VLOOKUP(B22,'Llistat de jugadors'!$AZ$3:$BA$322,2,0)="","",VLOOKUP(B22,'Llistat de jugadors'!$AZ$3:$BA$322,2,0))</f>
        <v>#N/A</v>
      </c>
      <c r="J22" t="b">
        <f t="shared" si="0"/>
        <v>1</v>
      </c>
    </row>
    <row r="23" spans="2:10">
      <c r="B23" s="63">
        <v>20</v>
      </c>
      <c r="C23" s="63" t="str">
        <f>IF(J23=TRUE,"",VLOOKUP(B23,'Llistat de jugadors'!$AZ$3:$BA$322,2,0))</f>
        <v/>
      </c>
      <c r="D23" s="63" t="str">
        <f>VLOOKUP(C23,'Llistat de jugadors'!$AQ$3:$AR$322,2,0)</f>
        <v/>
      </c>
      <c r="E23" s="65" t="str">
        <f>IF(C23="","",VLOOKUP(C23,'Llistat de jugadors'!$G$3:$AI$322,29,0))</f>
        <v/>
      </c>
      <c r="F23" s="63" t="str">
        <f>IF(C23="","",VLOOKUP(C23,'Llistat de jugadors'!$G$3:$AL$322,32,0))</f>
        <v/>
      </c>
      <c r="G23" s="63" t="str">
        <f>IF(C23="","",VLOOKUP(C23,'Llistat de jugadors'!$G$3:$AH$322,28,0))</f>
        <v/>
      </c>
      <c r="H23" s="63" t="str">
        <f>IF(C23="","",VLOOKUP(C23,'Llistat de jugadors'!$G$3:$AB$322,22,0))</f>
        <v/>
      </c>
      <c r="I23" t="e">
        <f>IF(VLOOKUP(B23,'Llistat de jugadors'!$AZ$3:$BA$322,2,0)="","",VLOOKUP(B23,'Llistat de jugadors'!$AZ$3:$BA$322,2,0))</f>
        <v>#N/A</v>
      </c>
      <c r="J23" t="b">
        <f t="shared" si="0"/>
        <v>1</v>
      </c>
    </row>
    <row r="24" spans="2:10">
      <c r="B24" s="63">
        <v>21</v>
      </c>
      <c r="C24" s="63" t="str">
        <f>IF(J24=TRUE,"",VLOOKUP(B24,'Llistat de jugadors'!$AZ$3:$BA$322,2,0))</f>
        <v/>
      </c>
      <c r="D24" s="63" t="str">
        <f>VLOOKUP(C24,'Llistat de jugadors'!$AQ$3:$AR$322,2,0)</f>
        <v/>
      </c>
      <c r="E24" s="65" t="str">
        <f>IF(C24="","",VLOOKUP(C24,'Llistat de jugadors'!$G$3:$AI$322,29,0))</f>
        <v/>
      </c>
      <c r="F24" s="63" t="str">
        <f>IF(C24="","",VLOOKUP(C24,'Llistat de jugadors'!$G$3:$AL$322,32,0))</f>
        <v/>
      </c>
      <c r="G24" s="63" t="str">
        <f>IF(C24="","",VLOOKUP(C24,'Llistat de jugadors'!$G$3:$AH$322,28,0))</f>
        <v/>
      </c>
      <c r="H24" s="63" t="str">
        <f>IF(C24="","",VLOOKUP(C24,'Llistat de jugadors'!$G$3:$AB$322,22,0))</f>
        <v/>
      </c>
      <c r="I24" t="e">
        <f>IF(VLOOKUP(B24,'Llistat de jugadors'!$AZ$3:$BA$322,2,0)="","",VLOOKUP(B24,'Llistat de jugadors'!$AZ$3:$BA$322,2,0))</f>
        <v>#N/A</v>
      </c>
      <c r="J24" t="b">
        <f t="shared" si="0"/>
        <v>1</v>
      </c>
    </row>
    <row r="25" spans="2:10">
      <c r="B25" s="63">
        <v>22</v>
      </c>
      <c r="C25" s="63" t="str">
        <f>IF(J25=TRUE,"",VLOOKUP(B25,'Llistat de jugadors'!$AZ$3:$BA$322,2,0))</f>
        <v/>
      </c>
      <c r="D25" s="63" t="str">
        <f>VLOOKUP(C25,'Llistat de jugadors'!$AQ$3:$AR$322,2,0)</f>
        <v/>
      </c>
      <c r="E25" s="65" t="str">
        <f>IF(C25="","",VLOOKUP(C25,'Llistat de jugadors'!$G$3:$AI$322,29,0))</f>
        <v/>
      </c>
      <c r="F25" s="63" t="str">
        <f>IF(C25="","",VLOOKUP(C25,'Llistat de jugadors'!$G$3:$AL$322,32,0))</f>
        <v/>
      </c>
      <c r="G25" s="63" t="str">
        <f>IF(C25="","",VLOOKUP(C25,'Llistat de jugadors'!$G$3:$AH$322,28,0))</f>
        <v/>
      </c>
      <c r="H25" s="63" t="str">
        <f>IF(C25="","",VLOOKUP(C25,'Llistat de jugadors'!$G$3:$AB$322,22,0))</f>
        <v/>
      </c>
      <c r="I25" t="e">
        <f>IF(VLOOKUP(B25,'Llistat de jugadors'!$AZ$3:$BA$322,2,0)="","",VLOOKUP(B25,'Llistat de jugadors'!$AZ$3:$BA$322,2,0))</f>
        <v>#N/A</v>
      </c>
      <c r="J25" t="b">
        <f t="shared" si="0"/>
        <v>1</v>
      </c>
    </row>
    <row r="26" spans="2:10">
      <c r="B26" s="63">
        <v>23</v>
      </c>
      <c r="C26" s="63" t="str">
        <f>IF(J26=TRUE,"",VLOOKUP(B26,'Llistat de jugadors'!$AZ$3:$BA$322,2,0))</f>
        <v/>
      </c>
      <c r="D26" s="63" t="str">
        <f>VLOOKUP(C26,'Llistat de jugadors'!$AQ$3:$AR$322,2,0)</f>
        <v/>
      </c>
      <c r="E26" s="65" t="str">
        <f>IF(C26="","",VLOOKUP(C26,'Llistat de jugadors'!$G$3:$AI$322,29,0))</f>
        <v/>
      </c>
      <c r="F26" s="63" t="str">
        <f>IF(C26="","",VLOOKUP(C26,'Llistat de jugadors'!$G$3:$AL$322,32,0))</f>
        <v/>
      </c>
      <c r="G26" s="63" t="str">
        <f>IF(C26="","",VLOOKUP(C26,'Llistat de jugadors'!$G$3:$AH$322,28,0))</f>
        <v/>
      </c>
      <c r="H26" s="63" t="str">
        <f>IF(C26="","",VLOOKUP(C26,'Llistat de jugadors'!$G$3:$AB$322,22,0))</f>
        <v/>
      </c>
      <c r="I26" t="e">
        <f>IF(VLOOKUP(B26,'Llistat de jugadors'!$AZ$3:$BA$322,2,0)="","",VLOOKUP(B26,'Llistat de jugadors'!$AZ$3:$BA$322,2,0))</f>
        <v>#N/A</v>
      </c>
      <c r="J26" t="b">
        <f t="shared" si="0"/>
        <v>1</v>
      </c>
    </row>
    <row r="27" spans="2:10">
      <c r="B27" s="63">
        <v>24</v>
      </c>
      <c r="C27" s="63" t="str">
        <f>IF(J27=TRUE,"",VLOOKUP(B27,'Llistat de jugadors'!$AZ$3:$BA$322,2,0))</f>
        <v/>
      </c>
      <c r="D27" s="63" t="str">
        <f>VLOOKUP(C27,'Llistat de jugadors'!$AQ$3:$AR$322,2,0)</f>
        <v/>
      </c>
      <c r="E27" s="65" t="str">
        <f>IF(C27="","",VLOOKUP(C27,'Llistat de jugadors'!$G$3:$AI$322,29,0))</f>
        <v/>
      </c>
      <c r="F27" s="63" t="str">
        <f>IF(C27="","",VLOOKUP(C27,'Llistat de jugadors'!$G$3:$AL$322,32,0))</f>
        <v/>
      </c>
      <c r="G27" s="63" t="str">
        <f>IF(C27="","",VLOOKUP(C27,'Llistat de jugadors'!$G$3:$AH$322,28,0))</f>
        <v/>
      </c>
      <c r="H27" s="63" t="str">
        <f>IF(C27="","",VLOOKUP(C27,'Llistat de jugadors'!$G$3:$AB$322,22,0))</f>
        <v/>
      </c>
      <c r="I27" t="e">
        <f>IF(VLOOKUP(B27,'Llistat de jugadors'!$AZ$3:$BA$322,2,0)="","",VLOOKUP(B27,'Llistat de jugadors'!$AZ$3:$BA$322,2,0))</f>
        <v>#N/A</v>
      </c>
      <c r="J27" t="b">
        <f t="shared" si="0"/>
        <v>1</v>
      </c>
    </row>
    <row r="28" spans="2:10">
      <c r="B28" s="63">
        <v>25</v>
      </c>
      <c r="C28" s="63" t="str">
        <f>IF(J28=TRUE,"",VLOOKUP(B28,'Llistat de jugadors'!$AZ$3:$BA$322,2,0))</f>
        <v/>
      </c>
      <c r="D28" s="63" t="str">
        <f>VLOOKUP(C28,'Llistat de jugadors'!$AQ$3:$AR$322,2,0)</f>
        <v/>
      </c>
      <c r="E28" s="65" t="str">
        <f>IF(C28="","",VLOOKUP(C28,'Llistat de jugadors'!$G$3:$AI$322,29,0))</f>
        <v/>
      </c>
      <c r="F28" s="63" t="str">
        <f>IF(C28="","",VLOOKUP(C28,'Llistat de jugadors'!$G$3:$AL$322,32,0))</f>
        <v/>
      </c>
      <c r="G28" s="63" t="str">
        <f>IF(C28="","",VLOOKUP(C28,'Llistat de jugadors'!$G$3:$AH$322,28,0))</f>
        <v/>
      </c>
      <c r="H28" s="63" t="str">
        <f>IF(C28="","",VLOOKUP(C28,'Llistat de jugadors'!$G$3:$AB$322,22,0))</f>
        <v/>
      </c>
      <c r="I28" t="e">
        <f>IF(VLOOKUP(B28,'Llistat de jugadors'!$AZ$3:$BA$322,2,0)="","",VLOOKUP(B28,'Llistat de jugadors'!$AZ$3:$BA$322,2,0))</f>
        <v>#N/A</v>
      </c>
      <c r="J28" t="b">
        <f t="shared" si="0"/>
        <v>1</v>
      </c>
    </row>
    <row r="29" spans="2:10" ht="18">
      <c r="B29" s="209" t="str">
        <f>B2</f>
        <v>CLASSIFICACIÓ INDIVIDUAL 2007-2011</v>
      </c>
      <c r="C29" s="209"/>
      <c r="D29" s="209"/>
      <c r="E29" s="209"/>
      <c r="F29" s="209"/>
      <c r="G29" s="209"/>
      <c r="H29" s="209"/>
    </row>
    <row r="30" spans="2:10">
      <c r="B30" s="66" t="s">
        <v>342</v>
      </c>
      <c r="C30" s="66" t="s">
        <v>353</v>
      </c>
      <c r="D30" s="66" t="s">
        <v>343</v>
      </c>
      <c r="E30" s="67" t="s">
        <v>327</v>
      </c>
      <c r="F30" s="66" t="s">
        <v>349</v>
      </c>
      <c r="G30" s="66" t="s">
        <v>354</v>
      </c>
      <c r="H30" s="66" t="s">
        <v>316</v>
      </c>
    </row>
    <row r="31" spans="2:10">
      <c r="B31" s="63">
        <v>26</v>
      </c>
      <c r="C31" s="63" t="str">
        <f>IF(J31=TRUE,"",VLOOKUP(B31,'Llistat de jugadors'!$AZ$3:$BA$322,2,0))</f>
        <v/>
      </c>
      <c r="D31" s="63" t="str">
        <f>VLOOKUP(C31,'Llistat de jugadors'!$AQ$3:$AR$322,2,0)</f>
        <v/>
      </c>
      <c r="E31" s="65" t="str">
        <f>IF(C31="","",VLOOKUP(C31,'Llistat de jugadors'!$G$3:$AI$322,29,0))</f>
        <v/>
      </c>
      <c r="F31" s="63" t="str">
        <f>IF(C31="","",VLOOKUP(C31,'Llistat de jugadors'!$G$3:$AL$322,32,0))</f>
        <v/>
      </c>
      <c r="G31" s="63" t="str">
        <f>IF(C31="","",VLOOKUP(C31,'Llistat de jugadors'!$G$3:$AH$322,28,0))</f>
        <v/>
      </c>
      <c r="H31" s="63" t="str">
        <f>IF(C31="","",VLOOKUP(C31,'Llistat de jugadors'!$G$3:$AB$322,22,0))</f>
        <v/>
      </c>
      <c r="I31" t="e">
        <f>IF(VLOOKUP(B31,'Llistat de jugadors'!$AZ$3:$BA$322,2,0)="","",VLOOKUP(B31,'Llistat de jugadors'!$AZ$3:$BA$322,2,0))</f>
        <v>#N/A</v>
      </c>
      <c r="J31" t="b">
        <f t="shared" si="0"/>
        <v>1</v>
      </c>
    </row>
    <row r="32" spans="2:10">
      <c r="B32" s="63">
        <v>27</v>
      </c>
      <c r="C32" s="63" t="str">
        <f>IF(J32=TRUE,"",VLOOKUP(B32,'Llistat de jugadors'!$AZ$3:$BA$322,2,0))</f>
        <v/>
      </c>
      <c r="D32" s="63" t="str">
        <f>VLOOKUP(C32,'Llistat de jugadors'!$AQ$3:$AR$322,2,0)</f>
        <v/>
      </c>
      <c r="E32" s="65" t="str">
        <f>IF(C32="","",VLOOKUP(C32,'Llistat de jugadors'!$G$3:$AI$322,29,0))</f>
        <v/>
      </c>
      <c r="F32" s="63" t="str">
        <f>IF(C32="","",VLOOKUP(C32,'Llistat de jugadors'!$G$3:$AL$322,32,0))</f>
        <v/>
      </c>
      <c r="G32" s="63" t="str">
        <f>IF(C32="","",VLOOKUP(C32,'Llistat de jugadors'!$G$3:$AH$322,28,0))</f>
        <v/>
      </c>
      <c r="H32" s="63" t="str">
        <f>IF(C32="","",VLOOKUP(C32,'Llistat de jugadors'!$G$3:$AB$322,22,0))</f>
        <v/>
      </c>
      <c r="I32" t="e">
        <f>IF(VLOOKUP(B32,'Llistat de jugadors'!$AZ$3:$BA$322,2,0)="","",VLOOKUP(B32,'Llistat de jugadors'!$AZ$3:$BA$322,2,0))</f>
        <v>#N/A</v>
      </c>
      <c r="J32" t="b">
        <f t="shared" si="0"/>
        <v>1</v>
      </c>
    </row>
    <row r="33" spans="2:10">
      <c r="B33" s="63">
        <v>28</v>
      </c>
      <c r="C33" s="63" t="str">
        <f>IF(J33=TRUE,"",VLOOKUP(B33,'Llistat de jugadors'!$AZ$3:$BA$322,2,0))</f>
        <v/>
      </c>
      <c r="D33" s="63" t="str">
        <f>VLOOKUP(C33,'Llistat de jugadors'!$AQ$3:$AR$322,2,0)</f>
        <v/>
      </c>
      <c r="E33" s="65" t="str">
        <f>IF(C33="","",VLOOKUP(C33,'Llistat de jugadors'!$G$3:$AI$322,29,0))</f>
        <v/>
      </c>
      <c r="F33" s="63" t="str">
        <f>IF(C33="","",VLOOKUP(C33,'Llistat de jugadors'!$G$3:$AL$322,32,0))</f>
        <v/>
      </c>
      <c r="G33" s="63" t="str">
        <f>IF(C33="","",VLOOKUP(C33,'Llistat de jugadors'!$G$3:$AH$322,28,0))</f>
        <v/>
      </c>
      <c r="H33" s="63" t="str">
        <f>IF(C33="","",VLOOKUP(C33,'Llistat de jugadors'!$G$3:$AB$322,22,0))</f>
        <v/>
      </c>
      <c r="I33" t="e">
        <f>IF(VLOOKUP(B33,'Llistat de jugadors'!$AZ$3:$BA$322,2,0)="","",VLOOKUP(B33,'Llistat de jugadors'!$AZ$3:$BA$322,2,0))</f>
        <v>#N/A</v>
      </c>
      <c r="J33" t="b">
        <f t="shared" si="0"/>
        <v>1</v>
      </c>
    </row>
    <row r="34" spans="2:10">
      <c r="B34" s="63">
        <v>29</v>
      </c>
      <c r="C34" s="63" t="str">
        <f>IF(J34=TRUE,"",VLOOKUP(B34,'Llistat de jugadors'!$AZ$3:$BA$322,2,0))</f>
        <v/>
      </c>
      <c r="D34" s="63" t="str">
        <f>VLOOKUP(C34,'Llistat de jugadors'!$AQ$3:$AR$322,2,0)</f>
        <v/>
      </c>
      <c r="E34" s="65" t="str">
        <f>IF(C34="","",VLOOKUP(C34,'Llistat de jugadors'!$G$3:$AI$322,29,0))</f>
        <v/>
      </c>
      <c r="F34" s="63" t="str">
        <f>IF(C34="","",VLOOKUP(C34,'Llistat de jugadors'!$G$3:$AL$322,32,0))</f>
        <v/>
      </c>
      <c r="G34" s="63" t="str">
        <f>IF(C34="","",VLOOKUP(C34,'Llistat de jugadors'!$G$3:$AH$322,28,0))</f>
        <v/>
      </c>
      <c r="H34" s="63" t="str">
        <f>IF(C34="","",VLOOKUP(C34,'Llistat de jugadors'!$G$3:$AB$322,22,0))</f>
        <v/>
      </c>
      <c r="I34" t="e">
        <f>IF(VLOOKUP(B34,'Llistat de jugadors'!$AZ$3:$BA$322,2,0)="","",VLOOKUP(B34,'Llistat de jugadors'!$AZ$3:$BA$322,2,0))</f>
        <v>#N/A</v>
      </c>
      <c r="J34" t="b">
        <f t="shared" si="0"/>
        <v>1</v>
      </c>
    </row>
    <row r="35" spans="2:10">
      <c r="B35" s="63">
        <v>30</v>
      </c>
      <c r="C35" s="63" t="str">
        <f>IF(J35=TRUE,"",VLOOKUP(B35,'Llistat de jugadors'!$AZ$3:$BA$322,2,0))</f>
        <v/>
      </c>
      <c r="D35" s="63" t="str">
        <f>VLOOKUP(C35,'Llistat de jugadors'!$AQ$3:$AR$322,2,0)</f>
        <v/>
      </c>
      <c r="E35" s="65" t="str">
        <f>IF(C35="","",VLOOKUP(C35,'Llistat de jugadors'!$G$3:$AI$322,29,0))</f>
        <v/>
      </c>
      <c r="F35" s="63" t="str">
        <f>IF(C35="","",VLOOKUP(C35,'Llistat de jugadors'!$G$3:$AL$322,32,0))</f>
        <v/>
      </c>
      <c r="G35" s="63" t="str">
        <f>IF(C35="","",VLOOKUP(C35,'Llistat de jugadors'!$G$3:$AH$322,28,0))</f>
        <v/>
      </c>
      <c r="H35" s="63" t="str">
        <f>IF(C35="","",VLOOKUP(C35,'Llistat de jugadors'!$G$3:$AB$322,22,0))</f>
        <v/>
      </c>
      <c r="I35" t="e">
        <f>IF(VLOOKUP(B35,'Llistat de jugadors'!$AZ$3:$BA$322,2,0)="","",VLOOKUP(B35,'Llistat de jugadors'!$AZ$3:$BA$322,2,0))</f>
        <v>#N/A</v>
      </c>
      <c r="J35" t="b">
        <f t="shared" si="0"/>
        <v>1</v>
      </c>
    </row>
    <row r="36" spans="2:10">
      <c r="B36" s="63">
        <v>31</v>
      </c>
      <c r="C36" s="63" t="str">
        <f>IF(J36=TRUE,"",VLOOKUP(B36,'Llistat de jugadors'!$AZ$3:$BA$322,2,0))</f>
        <v/>
      </c>
      <c r="D36" s="63" t="str">
        <f>VLOOKUP(C36,'Llistat de jugadors'!$AQ$3:$AR$322,2,0)</f>
        <v/>
      </c>
      <c r="E36" s="65" t="str">
        <f>IF(C36="","",VLOOKUP(C36,'Llistat de jugadors'!$G$3:$AI$322,29,0))</f>
        <v/>
      </c>
      <c r="F36" s="63" t="str">
        <f>IF(C36="","",VLOOKUP(C36,'Llistat de jugadors'!$G$3:$AL$322,32,0))</f>
        <v/>
      </c>
      <c r="G36" s="63" t="str">
        <f>IF(C36="","",VLOOKUP(C36,'Llistat de jugadors'!$G$3:$AH$322,28,0))</f>
        <v/>
      </c>
      <c r="H36" s="63" t="str">
        <f>IF(C36="","",VLOOKUP(C36,'Llistat de jugadors'!$G$3:$AB$322,22,0))</f>
        <v/>
      </c>
      <c r="I36" t="e">
        <f>IF(VLOOKUP(B36,'Llistat de jugadors'!$AZ$3:$BA$322,2,0)="","",VLOOKUP(B36,'Llistat de jugadors'!$AZ$3:$BA$322,2,0))</f>
        <v>#N/A</v>
      </c>
      <c r="J36" t="b">
        <f t="shared" si="0"/>
        <v>1</v>
      </c>
    </row>
    <row r="37" spans="2:10">
      <c r="B37" s="63">
        <v>32</v>
      </c>
      <c r="C37" s="63" t="str">
        <f>IF(J37=TRUE,"",VLOOKUP(B37,'Llistat de jugadors'!$AZ$3:$BA$322,2,0))</f>
        <v/>
      </c>
      <c r="D37" s="63" t="str">
        <f>VLOOKUP(C37,'Llistat de jugadors'!$AQ$3:$AR$322,2,0)</f>
        <v/>
      </c>
      <c r="E37" s="65" t="str">
        <f>IF(C37="","",VLOOKUP(C37,'Llistat de jugadors'!$G$3:$AI$322,29,0))</f>
        <v/>
      </c>
      <c r="F37" s="63" t="str">
        <f>IF(C37="","",VLOOKUP(C37,'Llistat de jugadors'!$G$3:$AL$322,32,0))</f>
        <v/>
      </c>
      <c r="G37" s="63" t="str">
        <f>IF(C37="","",VLOOKUP(C37,'Llistat de jugadors'!$G$3:$AH$322,28,0))</f>
        <v/>
      </c>
      <c r="H37" s="63" t="str">
        <f>IF(C37="","",VLOOKUP(C37,'Llistat de jugadors'!$G$3:$AB$322,22,0))</f>
        <v/>
      </c>
      <c r="I37" t="e">
        <f>IF(VLOOKUP(B37,'Llistat de jugadors'!$AZ$3:$BA$322,2,0)="","",VLOOKUP(B37,'Llistat de jugadors'!$AZ$3:$BA$322,2,0))</f>
        <v>#N/A</v>
      </c>
      <c r="J37" t="b">
        <f t="shared" si="0"/>
        <v>1</v>
      </c>
    </row>
    <row r="38" spans="2:10">
      <c r="B38" s="63">
        <v>33</v>
      </c>
      <c r="C38" s="63" t="str">
        <f>IF(J38=TRUE,"",VLOOKUP(B38,'Llistat de jugadors'!$AZ$3:$BA$322,2,0))</f>
        <v/>
      </c>
      <c r="D38" s="63" t="str">
        <f>VLOOKUP(C38,'Llistat de jugadors'!$AQ$3:$AR$322,2,0)</f>
        <v/>
      </c>
      <c r="E38" s="65" t="str">
        <f>IF(C38="","",VLOOKUP(C38,'Llistat de jugadors'!$G$3:$AI$322,29,0))</f>
        <v/>
      </c>
      <c r="F38" s="63" t="str">
        <f>IF(C38="","",VLOOKUP(C38,'Llistat de jugadors'!$G$3:$AL$322,32,0))</f>
        <v/>
      </c>
      <c r="G38" s="63" t="str">
        <f>IF(C38="","",VLOOKUP(C38,'Llistat de jugadors'!$G$3:$AH$322,28,0))</f>
        <v/>
      </c>
      <c r="H38" s="63" t="str">
        <f>IF(C38="","",VLOOKUP(C38,'Llistat de jugadors'!$G$3:$AB$322,22,0))</f>
        <v/>
      </c>
      <c r="I38" t="e">
        <f>IF(VLOOKUP(B38,'Llistat de jugadors'!$AZ$3:$BA$322,2,0)="","",VLOOKUP(B38,'Llistat de jugadors'!$AZ$3:$BA$322,2,0))</f>
        <v>#N/A</v>
      </c>
      <c r="J38" t="b">
        <f t="shared" ref="J38:J69" si="1">ISERROR(I38)</f>
        <v>1</v>
      </c>
    </row>
    <row r="39" spans="2:10">
      <c r="B39" s="63">
        <v>34</v>
      </c>
      <c r="C39" s="63" t="str">
        <f>IF(J39=TRUE,"",VLOOKUP(B39,'Llistat de jugadors'!$AZ$3:$BA$322,2,0))</f>
        <v/>
      </c>
      <c r="D39" s="63" t="str">
        <f>VLOOKUP(C39,'Llistat de jugadors'!$AQ$3:$AR$322,2,0)</f>
        <v/>
      </c>
      <c r="E39" s="65" t="str">
        <f>IF(C39="","",VLOOKUP(C39,'Llistat de jugadors'!$G$3:$AI$322,29,0))</f>
        <v/>
      </c>
      <c r="F39" s="63" t="str">
        <f>IF(C39="","",VLOOKUP(C39,'Llistat de jugadors'!$G$3:$AL$322,32,0))</f>
        <v/>
      </c>
      <c r="G39" s="63" t="str">
        <f>IF(C39="","",VLOOKUP(C39,'Llistat de jugadors'!$G$3:$AH$322,28,0))</f>
        <v/>
      </c>
      <c r="H39" s="63" t="str">
        <f>IF(C39="","",VLOOKUP(C39,'Llistat de jugadors'!$G$3:$AB$322,22,0))</f>
        <v/>
      </c>
      <c r="I39" t="e">
        <f>IF(VLOOKUP(B39,'Llistat de jugadors'!$AZ$3:$BA$322,2,0)="","",VLOOKUP(B39,'Llistat de jugadors'!$AZ$3:$BA$322,2,0))</f>
        <v>#N/A</v>
      </c>
      <c r="J39" t="b">
        <f t="shared" si="1"/>
        <v>1</v>
      </c>
    </row>
    <row r="40" spans="2:10">
      <c r="B40" s="63">
        <v>35</v>
      </c>
      <c r="C40" s="63" t="str">
        <f>IF(J40=TRUE,"",VLOOKUP(B40,'Llistat de jugadors'!$AZ$3:$BA$322,2,0))</f>
        <v/>
      </c>
      <c r="D40" s="63" t="str">
        <f>VLOOKUP(C40,'Llistat de jugadors'!$AQ$3:$AR$322,2,0)</f>
        <v/>
      </c>
      <c r="E40" s="65" t="str">
        <f>IF(C40="","",VLOOKUP(C40,'Llistat de jugadors'!$G$3:$AI$322,29,0))</f>
        <v/>
      </c>
      <c r="F40" s="63" t="str">
        <f>IF(C40="","",VLOOKUP(C40,'Llistat de jugadors'!$G$3:$AL$322,32,0))</f>
        <v/>
      </c>
      <c r="G40" s="63" t="str">
        <f>IF(C40="","",VLOOKUP(C40,'Llistat de jugadors'!$G$3:$AH$322,28,0))</f>
        <v/>
      </c>
      <c r="H40" s="63" t="str">
        <f>IF(C40="","",VLOOKUP(C40,'Llistat de jugadors'!$G$3:$AB$322,22,0))</f>
        <v/>
      </c>
      <c r="I40" t="e">
        <f>IF(VLOOKUP(B40,'Llistat de jugadors'!$AZ$3:$BA$322,2,0)="","",VLOOKUP(B40,'Llistat de jugadors'!$AZ$3:$BA$322,2,0))</f>
        <v>#N/A</v>
      </c>
      <c r="J40" t="b">
        <f t="shared" si="1"/>
        <v>1</v>
      </c>
    </row>
    <row r="41" spans="2:10">
      <c r="B41" s="63">
        <v>36</v>
      </c>
      <c r="C41" s="63" t="str">
        <f>IF(J41=TRUE,"",VLOOKUP(B41,'Llistat de jugadors'!$AZ$3:$BA$322,2,0))</f>
        <v/>
      </c>
      <c r="D41" s="63" t="str">
        <f>VLOOKUP(C41,'Llistat de jugadors'!$AQ$3:$AR$322,2,0)</f>
        <v/>
      </c>
      <c r="E41" s="65" t="str">
        <f>IF(C41="","",VLOOKUP(C41,'Llistat de jugadors'!$G$3:$AI$322,29,0))</f>
        <v/>
      </c>
      <c r="F41" s="63" t="str">
        <f>IF(C41="","",VLOOKUP(C41,'Llistat de jugadors'!$G$3:$AL$322,32,0))</f>
        <v/>
      </c>
      <c r="G41" s="63" t="str">
        <f>IF(C41="","",VLOOKUP(C41,'Llistat de jugadors'!$G$3:$AH$322,28,0))</f>
        <v/>
      </c>
      <c r="H41" s="63" t="str">
        <f>IF(C41="","",VLOOKUP(C41,'Llistat de jugadors'!$G$3:$AB$322,22,0))</f>
        <v/>
      </c>
      <c r="I41" t="e">
        <f>IF(VLOOKUP(B41,'Llistat de jugadors'!$AZ$3:$BA$322,2,0)="","",VLOOKUP(B41,'Llistat de jugadors'!$AZ$3:$BA$322,2,0))</f>
        <v>#N/A</v>
      </c>
      <c r="J41" t="b">
        <f t="shared" si="1"/>
        <v>1</v>
      </c>
    </row>
    <row r="42" spans="2:10">
      <c r="B42" s="63">
        <v>37</v>
      </c>
      <c r="C42" s="63" t="str">
        <f>IF(J42=TRUE,"",VLOOKUP(B42,'Llistat de jugadors'!$AZ$3:$BA$322,2,0))</f>
        <v/>
      </c>
      <c r="D42" s="63" t="str">
        <f>VLOOKUP(C42,'Llistat de jugadors'!$AQ$3:$AR$322,2,0)</f>
        <v/>
      </c>
      <c r="E42" s="65" t="str">
        <f>IF(C42="","",VLOOKUP(C42,'Llistat de jugadors'!$G$3:$AI$322,29,0))</f>
        <v/>
      </c>
      <c r="F42" s="63" t="str">
        <f>IF(C42="","",VLOOKUP(C42,'Llistat de jugadors'!$G$3:$AL$322,32,0))</f>
        <v/>
      </c>
      <c r="G42" s="63" t="str">
        <f>IF(C42="","",VLOOKUP(C42,'Llistat de jugadors'!$G$3:$AH$322,28,0))</f>
        <v/>
      </c>
      <c r="H42" s="63" t="str">
        <f>IF(C42="","",VLOOKUP(C42,'Llistat de jugadors'!$G$3:$AB$322,22,0))</f>
        <v/>
      </c>
      <c r="I42" t="e">
        <f>IF(VLOOKUP(B42,'Llistat de jugadors'!$AZ$3:$BA$322,2,0)="","",VLOOKUP(B42,'Llistat de jugadors'!$AZ$3:$BA$322,2,0))</f>
        <v>#N/A</v>
      </c>
      <c r="J42" t="b">
        <f t="shared" si="1"/>
        <v>1</v>
      </c>
    </row>
    <row r="43" spans="2:10">
      <c r="B43" s="63">
        <v>38</v>
      </c>
      <c r="C43" s="63" t="str">
        <f>IF(J43=TRUE,"",VLOOKUP(B43,'Llistat de jugadors'!$AZ$3:$BA$322,2,0))</f>
        <v/>
      </c>
      <c r="D43" s="63" t="str">
        <f>VLOOKUP(C43,'Llistat de jugadors'!$AQ$3:$AR$322,2,0)</f>
        <v/>
      </c>
      <c r="E43" s="65" t="str">
        <f>IF(C43="","",VLOOKUP(C43,'Llistat de jugadors'!$G$3:$AI$322,29,0))</f>
        <v/>
      </c>
      <c r="F43" s="63" t="str">
        <f>IF(C43="","",VLOOKUP(C43,'Llistat de jugadors'!$G$3:$AL$322,32,0))</f>
        <v/>
      </c>
      <c r="G43" s="63" t="str">
        <f>IF(C43="","",VLOOKUP(C43,'Llistat de jugadors'!$G$3:$AH$322,28,0))</f>
        <v/>
      </c>
      <c r="H43" s="63" t="str">
        <f>IF(C43="","",VLOOKUP(C43,'Llistat de jugadors'!$G$3:$AB$322,22,0))</f>
        <v/>
      </c>
      <c r="I43" t="e">
        <f>IF(VLOOKUP(B43,'Llistat de jugadors'!$AZ$3:$BA$322,2,0)="","",VLOOKUP(B43,'Llistat de jugadors'!$AZ$3:$BA$322,2,0))</f>
        <v>#N/A</v>
      </c>
      <c r="J43" t="b">
        <f t="shared" si="1"/>
        <v>1</v>
      </c>
    </row>
    <row r="44" spans="2:10">
      <c r="B44" s="63">
        <v>39</v>
      </c>
      <c r="C44" s="63" t="str">
        <f>IF(J44=TRUE,"",VLOOKUP(B44,'Llistat de jugadors'!$AZ$3:$BA$322,2,0))</f>
        <v/>
      </c>
      <c r="D44" s="63" t="str">
        <f>VLOOKUP(C44,'Llistat de jugadors'!$AQ$3:$AR$322,2,0)</f>
        <v/>
      </c>
      <c r="E44" s="65" t="str">
        <f>IF(C44="","",VLOOKUP(C44,'Llistat de jugadors'!$G$3:$AI$322,29,0))</f>
        <v/>
      </c>
      <c r="F44" s="63" t="str">
        <f>IF(C44="","",VLOOKUP(C44,'Llistat de jugadors'!$G$3:$AL$322,32,0))</f>
        <v/>
      </c>
      <c r="G44" s="63" t="str">
        <f>IF(C44="","",VLOOKUP(C44,'Llistat de jugadors'!$G$3:$AH$322,28,0))</f>
        <v/>
      </c>
      <c r="H44" s="63" t="str">
        <f>IF(C44="","",VLOOKUP(C44,'Llistat de jugadors'!$G$3:$AB$322,22,0))</f>
        <v/>
      </c>
      <c r="I44" t="e">
        <f>IF(VLOOKUP(B44,'Llistat de jugadors'!$AZ$3:$BA$322,2,0)="","",VLOOKUP(B44,'Llistat de jugadors'!$AZ$3:$BA$322,2,0))</f>
        <v>#N/A</v>
      </c>
      <c r="J44" t="b">
        <f t="shared" si="1"/>
        <v>1</v>
      </c>
    </row>
    <row r="45" spans="2:10">
      <c r="B45" s="63">
        <v>40</v>
      </c>
      <c r="C45" s="63" t="str">
        <f>IF(J45=TRUE,"",VLOOKUP(B45,'Llistat de jugadors'!$AZ$3:$BA$322,2,0))</f>
        <v/>
      </c>
      <c r="D45" s="63" t="str">
        <f>VLOOKUP(C45,'Llistat de jugadors'!$AQ$3:$AR$322,2,0)</f>
        <v/>
      </c>
      <c r="E45" s="65" t="str">
        <f>IF(C45="","",VLOOKUP(C45,'Llistat de jugadors'!$G$3:$AI$322,29,0))</f>
        <v/>
      </c>
      <c r="F45" s="63" t="str">
        <f>IF(C45="","",VLOOKUP(C45,'Llistat de jugadors'!$G$3:$AL$322,32,0))</f>
        <v/>
      </c>
      <c r="G45" s="63" t="str">
        <f>IF(C45="","",VLOOKUP(C45,'Llistat de jugadors'!$G$3:$AH$322,28,0))</f>
        <v/>
      </c>
      <c r="H45" s="63" t="str">
        <f>IF(C45="","",VLOOKUP(C45,'Llistat de jugadors'!$G$3:$AB$322,22,0))</f>
        <v/>
      </c>
      <c r="I45" t="e">
        <f>IF(VLOOKUP(B45,'Llistat de jugadors'!$AZ$3:$BA$322,2,0)="","",VLOOKUP(B45,'Llistat de jugadors'!$AZ$3:$BA$322,2,0))</f>
        <v>#N/A</v>
      </c>
      <c r="J45" t="b">
        <f t="shared" si="1"/>
        <v>1</v>
      </c>
    </row>
    <row r="46" spans="2:10">
      <c r="B46" s="63">
        <v>41</v>
      </c>
      <c r="C46" s="63" t="str">
        <f>IF(J46=TRUE,"",VLOOKUP(B46,'Llistat de jugadors'!$AZ$3:$BA$322,2,0))</f>
        <v/>
      </c>
      <c r="D46" s="63" t="str">
        <f>VLOOKUP(C46,'Llistat de jugadors'!$AQ$3:$AR$322,2,0)</f>
        <v/>
      </c>
      <c r="E46" s="65" t="str">
        <f>IF(C46="","",VLOOKUP(C46,'Llistat de jugadors'!$G$3:$AI$322,29,0))</f>
        <v/>
      </c>
      <c r="F46" s="63" t="str">
        <f>IF(C46="","",VLOOKUP(C46,'Llistat de jugadors'!$G$3:$AL$322,32,0))</f>
        <v/>
      </c>
      <c r="G46" s="63" t="str">
        <f>IF(C46="","",VLOOKUP(C46,'Llistat de jugadors'!$G$3:$AH$322,28,0))</f>
        <v/>
      </c>
      <c r="H46" s="63" t="str">
        <f>IF(C46="","",VLOOKUP(C46,'Llistat de jugadors'!$G$3:$AB$322,22,0))</f>
        <v/>
      </c>
      <c r="I46" t="e">
        <f>IF(VLOOKUP(B46,'Llistat de jugadors'!$AZ$3:$BA$322,2,0)="","",VLOOKUP(B46,'Llistat de jugadors'!$AZ$3:$BA$322,2,0))</f>
        <v>#N/A</v>
      </c>
      <c r="J46" t="b">
        <f t="shared" si="1"/>
        <v>1</v>
      </c>
    </row>
    <row r="47" spans="2:10">
      <c r="B47" s="63">
        <v>42</v>
      </c>
      <c r="C47" s="63" t="str">
        <f>IF(J47=TRUE,"",VLOOKUP(B47,'Llistat de jugadors'!$AZ$3:$BA$322,2,0))</f>
        <v/>
      </c>
      <c r="D47" s="63" t="str">
        <f>VLOOKUP(C47,'Llistat de jugadors'!$AQ$3:$AR$322,2,0)</f>
        <v/>
      </c>
      <c r="E47" s="65" t="str">
        <f>IF(C47="","",VLOOKUP(C47,'Llistat de jugadors'!$G$3:$AI$322,29,0))</f>
        <v/>
      </c>
      <c r="F47" s="63" t="str">
        <f>IF(C47="","",VLOOKUP(C47,'Llistat de jugadors'!$G$3:$AL$322,32,0))</f>
        <v/>
      </c>
      <c r="G47" s="63" t="str">
        <f>IF(C47="","",VLOOKUP(C47,'Llistat de jugadors'!$G$3:$AH$322,28,0))</f>
        <v/>
      </c>
      <c r="H47" s="63" t="str">
        <f>IF(C47="","",VLOOKUP(C47,'Llistat de jugadors'!$G$3:$AB$322,22,0))</f>
        <v/>
      </c>
      <c r="I47" t="e">
        <f>IF(VLOOKUP(B47,'Llistat de jugadors'!$AZ$3:$BA$322,2,0)="","",VLOOKUP(B47,'Llistat de jugadors'!$AZ$3:$BA$322,2,0))</f>
        <v>#N/A</v>
      </c>
      <c r="J47" t="b">
        <f t="shared" si="1"/>
        <v>1</v>
      </c>
    </row>
    <row r="48" spans="2:10">
      <c r="B48" s="63">
        <v>43</v>
      </c>
      <c r="C48" s="63" t="str">
        <f>IF(J48=TRUE,"",VLOOKUP(B48,'Llistat de jugadors'!$AZ$3:$BA$322,2,0))</f>
        <v/>
      </c>
      <c r="D48" s="63" t="str">
        <f>VLOOKUP(C48,'Llistat de jugadors'!$AQ$3:$AR$322,2,0)</f>
        <v/>
      </c>
      <c r="E48" s="65" t="str">
        <f>IF(C48="","",VLOOKUP(C48,'Llistat de jugadors'!$G$3:$AI$322,29,0))</f>
        <v/>
      </c>
      <c r="F48" s="63" t="str">
        <f>IF(C48="","",VLOOKUP(C48,'Llistat de jugadors'!$G$3:$AL$322,32,0))</f>
        <v/>
      </c>
      <c r="G48" s="63" t="str">
        <f>IF(C48="","",VLOOKUP(C48,'Llistat de jugadors'!$G$3:$AH$322,28,0))</f>
        <v/>
      </c>
      <c r="H48" s="63" t="str">
        <f>IF(C48="","",VLOOKUP(C48,'Llistat de jugadors'!$G$3:$AB$322,22,0))</f>
        <v/>
      </c>
      <c r="I48" t="e">
        <f>IF(VLOOKUP(B48,'Llistat de jugadors'!$AZ$3:$BA$322,2,0)="","",VLOOKUP(B48,'Llistat de jugadors'!$AZ$3:$BA$322,2,0))</f>
        <v>#N/A</v>
      </c>
      <c r="J48" t="b">
        <f t="shared" si="1"/>
        <v>1</v>
      </c>
    </row>
    <row r="49" spans="2:10">
      <c r="B49" s="63">
        <v>44</v>
      </c>
      <c r="C49" s="63" t="str">
        <f>IF(J49=TRUE,"",VLOOKUP(B49,'Llistat de jugadors'!$AZ$3:$BA$322,2,0))</f>
        <v/>
      </c>
      <c r="D49" s="63" t="str">
        <f>VLOOKUP(C49,'Llistat de jugadors'!$AQ$3:$AR$322,2,0)</f>
        <v/>
      </c>
      <c r="E49" s="65" t="str">
        <f>IF(C49="","",VLOOKUP(C49,'Llistat de jugadors'!$G$3:$AI$322,29,0))</f>
        <v/>
      </c>
      <c r="F49" s="63" t="str">
        <f>IF(C49="","",VLOOKUP(C49,'Llistat de jugadors'!$G$3:$AL$322,32,0))</f>
        <v/>
      </c>
      <c r="G49" s="63" t="str">
        <f>IF(C49="","",VLOOKUP(C49,'Llistat de jugadors'!$G$3:$AH$322,28,0))</f>
        <v/>
      </c>
      <c r="H49" s="63" t="str">
        <f>IF(C49="","",VLOOKUP(C49,'Llistat de jugadors'!$G$3:$AB$322,22,0))</f>
        <v/>
      </c>
      <c r="I49" t="e">
        <f>IF(VLOOKUP(B49,'Llistat de jugadors'!$AZ$3:$BA$322,2,0)="","",VLOOKUP(B49,'Llistat de jugadors'!$AZ$3:$BA$322,2,0))</f>
        <v>#N/A</v>
      </c>
      <c r="J49" t="b">
        <f t="shared" si="1"/>
        <v>1</v>
      </c>
    </row>
    <row r="50" spans="2:10">
      <c r="B50" s="63">
        <v>45</v>
      </c>
      <c r="C50" s="63" t="str">
        <f>IF(J50=TRUE,"",VLOOKUP(B50,'Llistat de jugadors'!$AZ$3:$BA$322,2,0))</f>
        <v/>
      </c>
      <c r="D50" s="63" t="str">
        <f>VLOOKUP(C50,'Llistat de jugadors'!$AQ$3:$AR$322,2,0)</f>
        <v/>
      </c>
      <c r="E50" s="65" t="str">
        <f>IF(C50="","",VLOOKUP(C50,'Llistat de jugadors'!$G$3:$AI$322,29,0))</f>
        <v/>
      </c>
      <c r="F50" s="63" t="str">
        <f>IF(C50="","",VLOOKUP(C50,'Llistat de jugadors'!$G$3:$AL$322,32,0))</f>
        <v/>
      </c>
      <c r="G50" s="63" t="str">
        <f>IF(C50="","",VLOOKUP(C50,'Llistat de jugadors'!$G$3:$AH$322,28,0))</f>
        <v/>
      </c>
      <c r="H50" s="63" t="str">
        <f>IF(C50="","",VLOOKUP(C50,'Llistat de jugadors'!$G$3:$AB$322,22,0))</f>
        <v/>
      </c>
      <c r="I50" t="e">
        <f>IF(VLOOKUP(B50,'Llistat de jugadors'!$AZ$3:$BA$322,2,0)="","",VLOOKUP(B50,'Llistat de jugadors'!$AZ$3:$BA$322,2,0))</f>
        <v>#N/A</v>
      </c>
      <c r="J50" t="b">
        <f t="shared" si="1"/>
        <v>1</v>
      </c>
    </row>
    <row r="51" spans="2:10">
      <c r="B51" s="63">
        <v>46</v>
      </c>
      <c r="C51" s="63" t="str">
        <f>IF(J51=TRUE,"",VLOOKUP(B51,'Llistat de jugadors'!$AZ$3:$BA$322,2,0))</f>
        <v/>
      </c>
      <c r="D51" s="63" t="str">
        <f>VLOOKUP(C51,'Llistat de jugadors'!$AQ$3:$AR$322,2,0)</f>
        <v/>
      </c>
      <c r="E51" s="65" t="str">
        <f>IF(C51="","",VLOOKUP(C51,'Llistat de jugadors'!$G$3:$AI$322,29,0))</f>
        <v/>
      </c>
      <c r="F51" s="63" t="str">
        <f>IF(C51="","",VLOOKUP(C51,'Llistat de jugadors'!$G$3:$AL$322,32,0))</f>
        <v/>
      </c>
      <c r="G51" s="63" t="str">
        <f>IF(C51="","",VLOOKUP(C51,'Llistat de jugadors'!$G$3:$AH$322,28,0))</f>
        <v/>
      </c>
      <c r="H51" s="63" t="str">
        <f>IF(C51="","",VLOOKUP(C51,'Llistat de jugadors'!$G$3:$AB$322,22,0))</f>
        <v/>
      </c>
      <c r="I51" t="e">
        <f>IF(VLOOKUP(B51,'Llistat de jugadors'!$AZ$3:$BA$322,2,0)="","",VLOOKUP(B51,'Llistat de jugadors'!$AZ$3:$BA$322,2,0))</f>
        <v>#N/A</v>
      </c>
      <c r="J51" t="b">
        <f t="shared" si="1"/>
        <v>1</v>
      </c>
    </row>
    <row r="52" spans="2:10">
      <c r="B52" s="63">
        <v>47</v>
      </c>
      <c r="C52" s="63" t="str">
        <f>IF(J52=TRUE,"",VLOOKUP(B52,'Llistat de jugadors'!$AZ$3:$BA$322,2,0))</f>
        <v/>
      </c>
      <c r="D52" s="63" t="str">
        <f>VLOOKUP(C52,'Llistat de jugadors'!$AQ$3:$AR$322,2,0)</f>
        <v/>
      </c>
      <c r="E52" s="65" t="str">
        <f>IF(C52="","",VLOOKUP(C52,'Llistat de jugadors'!$G$3:$AI$322,29,0))</f>
        <v/>
      </c>
      <c r="F52" s="63" t="str">
        <f>IF(C52="","",VLOOKUP(C52,'Llistat de jugadors'!$G$3:$AL$322,32,0))</f>
        <v/>
      </c>
      <c r="G52" s="63" t="str">
        <f>IF(C52="","",VLOOKUP(C52,'Llistat de jugadors'!$G$3:$AH$322,28,0))</f>
        <v/>
      </c>
      <c r="H52" s="63" t="str">
        <f>IF(C52="","",VLOOKUP(C52,'Llistat de jugadors'!$G$3:$AB$322,22,0))</f>
        <v/>
      </c>
      <c r="I52" t="e">
        <f>IF(VLOOKUP(B52,'Llistat de jugadors'!$AZ$3:$BA$322,2,0)="","",VLOOKUP(B52,'Llistat de jugadors'!$AZ$3:$BA$322,2,0))</f>
        <v>#N/A</v>
      </c>
      <c r="J52" t="b">
        <f t="shared" si="1"/>
        <v>1</v>
      </c>
    </row>
    <row r="53" spans="2:10">
      <c r="B53" s="63">
        <v>48</v>
      </c>
      <c r="C53" s="63" t="str">
        <f>IF(J53=TRUE,"",VLOOKUP(B53,'Llistat de jugadors'!$AZ$3:$BA$322,2,0))</f>
        <v/>
      </c>
      <c r="D53" s="63" t="str">
        <f>VLOOKUP(C53,'Llistat de jugadors'!$AQ$3:$AR$322,2,0)</f>
        <v/>
      </c>
      <c r="E53" s="65" t="str">
        <f>IF(C53="","",VLOOKUP(C53,'Llistat de jugadors'!$G$3:$AI$322,29,0))</f>
        <v/>
      </c>
      <c r="F53" s="63" t="str">
        <f>IF(C53="","",VLOOKUP(C53,'Llistat de jugadors'!$G$3:$AL$322,32,0))</f>
        <v/>
      </c>
      <c r="G53" s="63" t="str">
        <f>IF(C53="","",VLOOKUP(C53,'Llistat de jugadors'!$G$3:$AH$322,28,0))</f>
        <v/>
      </c>
      <c r="H53" s="63" t="str">
        <f>IF(C53="","",VLOOKUP(C53,'Llistat de jugadors'!$G$3:$AB$322,22,0))</f>
        <v/>
      </c>
      <c r="I53" t="e">
        <f>IF(VLOOKUP(B53,'Llistat de jugadors'!$AZ$3:$BA$322,2,0)="","",VLOOKUP(B53,'Llistat de jugadors'!$AZ$3:$BA$322,2,0))</f>
        <v>#N/A</v>
      </c>
      <c r="J53" t="b">
        <f t="shared" si="1"/>
        <v>1</v>
      </c>
    </row>
    <row r="54" spans="2:10">
      <c r="B54" s="63">
        <v>49</v>
      </c>
      <c r="C54" s="63" t="str">
        <f>IF(J54=TRUE,"",VLOOKUP(B54,'Llistat de jugadors'!$AZ$3:$BA$322,2,0))</f>
        <v/>
      </c>
      <c r="D54" s="63" t="str">
        <f>VLOOKUP(C54,'Llistat de jugadors'!$AQ$3:$AR$322,2,0)</f>
        <v/>
      </c>
      <c r="E54" s="65" t="str">
        <f>IF(C54="","",VLOOKUP(C54,'Llistat de jugadors'!$G$3:$AI$322,29,0))</f>
        <v/>
      </c>
      <c r="F54" s="63" t="str">
        <f>IF(C54="","",VLOOKUP(C54,'Llistat de jugadors'!$G$3:$AL$322,32,0))</f>
        <v/>
      </c>
      <c r="G54" s="63" t="str">
        <f>IF(C54="","",VLOOKUP(C54,'Llistat de jugadors'!$G$3:$AH$322,28,0))</f>
        <v/>
      </c>
      <c r="H54" s="63" t="str">
        <f>IF(C54="","",VLOOKUP(C54,'Llistat de jugadors'!$G$3:$AB$322,22,0))</f>
        <v/>
      </c>
      <c r="I54" t="e">
        <f>IF(VLOOKUP(B54,'Llistat de jugadors'!$AZ$3:$BA$322,2,0)="","",VLOOKUP(B54,'Llistat de jugadors'!$AZ$3:$BA$322,2,0))</f>
        <v>#N/A</v>
      </c>
      <c r="J54" t="b">
        <f t="shared" si="1"/>
        <v>1</v>
      </c>
    </row>
    <row r="55" spans="2:10">
      <c r="B55" s="63">
        <v>50</v>
      </c>
      <c r="C55" s="63" t="str">
        <f>IF(J55=TRUE,"",VLOOKUP(B55,'Llistat de jugadors'!$AZ$3:$BA$322,2,0))</f>
        <v/>
      </c>
      <c r="D55" s="63" t="str">
        <f>VLOOKUP(C55,'Llistat de jugadors'!$AQ$3:$AR$322,2,0)</f>
        <v/>
      </c>
      <c r="E55" s="65" t="str">
        <f>IF(C55="","",VLOOKUP(C55,'Llistat de jugadors'!$G$3:$AI$322,29,0))</f>
        <v/>
      </c>
      <c r="F55" s="63" t="str">
        <f>IF(C55="","",VLOOKUP(C55,'Llistat de jugadors'!$G$3:$AL$322,32,0))</f>
        <v/>
      </c>
      <c r="G55" s="63" t="str">
        <f>IF(C55="","",VLOOKUP(C55,'Llistat de jugadors'!$G$3:$AH$322,28,0))</f>
        <v/>
      </c>
      <c r="H55" s="63" t="str">
        <f>IF(C55="","",VLOOKUP(C55,'Llistat de jugadors'!$G$3:$AB$322,22,0))</f>
        <v/>
      </c>
      <c r="I55" t="e">
        <f>IF(VLOOKUP(B55,'Llistat de jugadors'!$AZ$3:$BA$322,2,0)="","",VLOOKUP(B55,'Llistat de jugadors'!$AZ$3:$BA$322,2,0))</f>
        <v>#N/A</v>
      </c>
      <c r="J55" t="b">
        <f t="shared" si="1"/>
        <v>1</v>
      </c>
    </row>
    <row r="56" spans="2:10">
      <c r="B56" s="20">
        <v>51</v>
      </c>
      <c r="C56" s="98" t="str">
        <f>IF(J56=TRUE,"",VLOOKUP(B56,'Llistat de jugadors'!$AZ$3:$BA$322,2,0))</f>
        <v/>
      </c>
      <c r="D56" s="98" t="str">
        <f>VLOOKUP(C56,'Llistat de jugadors'!$AQ$3:$AR$322,2,0)</f>
        <v/>
      </c>
      <c r="E56" s="99" t="str">
        <f>IF(C56="","",VLOOKUP(C56,'Llistat de jugadors'!$G$3:$AI$322,29,0))</f>
        <v/>
      </c>
      <c r="F56" s="98" t="str">
        <f>IF(C56="","",VLOOKUP(C56,'Llistat de jugadors'!$G$3:$AL$322,32,0))</f>
        <v/>
      </c>
      <c r="G56" s="98" t="str">
        <f>IF(C56="","",VLOOKUP(C56,'Llistat de jugadors'!$G$3:$AH$322,28,0))</f>
        <v/>
      </c>
      <c r="H56" s="98" t="str">
        <f>IF(C56="","",VLOOKUP(C56,'Llistat de jugadors'!$G$3:$AB$322,22,0))</f>
        <v/>
      </c>
      <c r="I56" t="e">
        <f>IF(VLOOKUP(B56,'Llistat de jugadors'!$AZ$3:$BA$322,2,0)="","",VLOOKUP(B56,'Llistat de jugadors'!$AZ$3:$BA$322,2,0))</f>
        <v>#N/A</v>
      </c>
      <c r="J56" t="b">
        <f t="shared" si="1"/>
        <v>1</v>
      </c>
    </row>
    <row r="57" spans="2:10">
      <c r="B57" s="20">
        <v>52</v>
      </c>
      <c r="C57" s="98" t="str">
        <f>IF(J57=TRUE,"",VLOOKUP(B57,'Llistat de jugadors'!$AZ$3:$BA$322,2,0))</f>
        <v/>
      </c>
      <c r="D57" s="98" t="str">
        <f>VLOOKUP(C57,'Llistat de jugadors'!$AQ$3:$AR$322,2,0)</f>
        <v/>
      </c>
      <c r="E57" s="99" t="str">
        <f>IF(C57="","",VLOOKUP(C57,'Llistat de jugadors'!$G$3:$AI$322,29,0))</f>
        <v/>
      </c>
      <c r="F57" s="98" t="str">
        <f>IF(C57="","",VLOOKUP(C57,'Llistat de jugadors'!$G$3:$AL$322,32,0))</f>
        <v/>
      </c>
      <c r="G57" s="98" t="str">
        <f>IF(C57="","",VLOOKUP(C57,'Llistat de jugadors'!$G$3:$AH$322,28,0))</f>
        <v/>
      </c>
      <c r="H57" s="98" t="str">
        <f>IF(C57="","",VLOOKUP(C57,'Llistat de jugadors'!$G$3:$AB$322,22,0))</f>
        <v/>
      </c>
      <c r="I57" t="e">
        <f>IF(VLOOKUP(B57,'Llistat de jugadors'!$AZ$3:$BA$322,2,0)="","",VLOOKUP(B57,'Llistat de jugadors'!$AZ$3:$BA$322,2,0))</f>
        <v>#N/A</v>
      </c>
      <c r="J57" t="b">
        <f t="shared" si="1"/>
        <v>1</v>
      </c>
    </row>
    <row r="58" spans="2:10">
      <c r="B58" s="20">
        <v>53</v>
      </c>
      <c r="C58" s="98" t="str">
        <f>IF(J58=TRUE,"",VLOOKUP(B58,'Llistat de jugadors'!$AZ$3:$BA$322,2,0))</f>
        <v/>
      </c>
      <c r="D58" s="98" t="str">
        <f>VLOOKUP(C58,'Llistat de jugadors'!$AQ$3:$AR$322,2,0)</f>
        <v/>
      </c>
      <c r="E58" s="99" t="str">
        <f>IF(C58="","",VLOOKUP(C58,'Llistat de jugadors'!$G$3:$AI$322,29,0))</f>
        <v/>
      </c>
      <c r="F58" s="98" t="str">
        <f>IF(C58="","",VLOOKUP(C58,'Llistat de jugadors'!$G$3:$AL$322,32,0))</f>
        <v/>
      </c>
      <c r="G58" s="98" t="str">
        <f>IF(C58="","",VLOOKUP(C58,'Llistat de jugadors'!$G$3:$AH$322,28,0))</f>
        <v/>
      </c>
      <c r="H58" s="98" t="str">
        <f>IF(C58="","",VLOOKUP(C58,'Llistat de jugadors'!$G$3:$AB$322,22,0))</f>
        <v/>
      </c>
      <c r="I58" t="e">
        <f>IF(VLOOKUP(B58,'Llistat de jugadors'!$AZ$3:$BA$322,2,0)="","",VLOOKUP(B58,'Llistat de jugadors'!$AZ$3:$BA$322,2,0))</f>
        <v>#N/A</v>
      </c>
      <c r="J58" t="b">
        <f t="shared" si="1"/>
        <v>1</v>
      </c>
    </row>
    <row r="59" spans="2:10">
      <c r="B59" s="20">
        <v>54</v>
      </c>
      <c r="C59" s="98" t="str">
        <f>IF(J59=TRUE,"",VLOOKUP(B59,'Llistat de jugadors'!$AZ$3:$BA$322,2,0))</f>
        <v/>
      </c>
      <c r="D59" s="98" t="str">
        <f>VLOOKUP(C59,'Llistat de jugadors'!$AQ$3:$AR$322,2,0)</f>
        <v/>
      </c>
      <c r="E59" s="99" t="str">
        <f>IF(C59="","",VLOOKUP(C59,'Llistat de jugadors'!$G$3:$AI$322,29,0))</f>
        <v/>
      </c>
      <c r="F59" s="98" t="str">
        <f>IF(C59="","",VLOOKUP(C59,'Llistat de jugadors'!$G$3:$AL$322,32,0))</f>
        <v/>
      </c>
      <c r="G59" s="98" t="str">
        <f>IF(C59="","",VLOOKUP(C59,'Llistat de jugadors'!$G$3:$AH$322,28,0))</f>
        <v/>
      </c>
      <c r="H59" s="98" t="str">
        <f>IF(C59="","",VLOOKUP(C59,'Llistat de jugadors'!$G$3:$AB$322,22,0))</f>
        <v/>
      </c>
      <c r="I59" t="e">
        <f>IF(VLOOKUP(B59,'Llistat de jugadors'!$AZ$3:$BA$322,2,0)="","",VLOOKUP(B59,'Llistat de jugadors'!$AZ$3:$BA$322,2,0))</f>
        <v>#N/A</v>
      </c>
      <c r="J59" t="b">
        <f t="shared" si="1"/>
        <v>1</v>
      </c>
    </row>
    <row r="60" spans="2:10">
      <c r="B60" s="20">
        <v>55</v>
      </c>
      <c r="C60" s="98" t="str">
        <f>IF(J60=TRUE,"",VLOOKUP(B60,'Llistat de jugadors'!$AZ$3:$BA$322,2,0))</f>
        <v/>
      </c>
      <c r="D60" s="98" t="str">
        <f>VLOOKUP(C60,'Llistat de jugadors'!$AQ$3:$AR$322,2,0)</f>
        <v/>
      </c>
      <c r="E60" s="99" t="str">
        <f>IF(C60="","",VLOOKUP(C60,'Llistat de jugadors'!$G$3:$AI$322,29,0))</f>
        <v/>
      </c>
      <c r="F60" s="98" t="str">
        <f>IF(C60="","",VLOOKUP(C60,'Llistat de jugadors'!$G$3:$AL$322,32,0))</f>
        <v/>
      </c>
      <c r="G60" s="98" t="str">
        <f>IF(C60="","",VLOOKUP(C60,'Llistat de jugadors'!$G$3:$AH$322,28,0))</f>
        <v/>
      </c>
      <c r="H60" s="98" t="str">
        <f>IF(C60="","",VLOOKUP(C60,'Llistat de jugadors'!$G$3:$AB$322,22,0))</f>
        <v/>
      </c>
      <c r="I60" t="e">
        <f>IF(VLOOKUP(B60,'Llistat de jugadors'!$AZ$3:$BA$322,2,0)="","",VLOOKUP(B60,'Llistat de jugadors'!$AZ$3:$BA$322,2,0))</f>
        <v>#N/A</v>
      </c>
      <c r="J60" t="b">
        <f t="shared" si="1"/>
        <v>1</v>
      </c>
    </row>
    <row r="61" spans="2:10">
      <c r="B61" s="20">
        <v>56</v>
      </c>
      <c r="C61" s="98" t="str">
        <f>IF(J61=TRUE,"",VLOOKUP(B61,'Llistat de jugadors'!$AZ$3:$BA$322,2,0))</f>
        <v/>
      </c>
      <c r="D61" s="98" t="str">
        <f>VLOOKUP(C61,'Llistat de jugadors'!$AQ$3:$AR$322,2,0)</f>
        <v/>
      </c>
      <c r="E61" s="99" t="str">
        <f>IF(C61="","",VLOOKUP(C61,'Llistat de jugadors'!$G$3:$AI$322,29,0))</f>
        <v/>
      </c>
      <c r="F61" s="98" t="str">
        <f>IF(C61="","",VLOOKUP(C61,'Llistat de jugadors'!$G$3:$AL$322,32,0))</f>
        <v/>
      </c>
      <c r="G61" s="98" t="str">
        <f>IF(C61="","",VLOOKUP(C61,'Llistat de jugadors'!$G$3:$AH$322,28,0))</f>
        <v/>
      </c>
      <c r="H61" s="98" t="str">
        <f>IF(C61="","",VLOOKUP(C61,'Llistat de jugadors'!$G$3:$AB$322,22,0))</f>
        <v/>
      </c>
      <c r="I61" t="e">
        <f>IF(VLOOKUP(B61,'Llistat de jugadors'!$AZ$3:$BA$322,2,0)="","",VLOOKUP(B61,'Llistat de jugadors'!$AZ$3:$BA$322,2,0))</f>
        <v>#N/A</v>
      </c>
      <c r="J61" t="b">
        <f t="shared" si="1"/>
        <v>1</v>
      </c>
    </row>
    <row r="62" spans="2:10">
      <c r="B62" s="20">
        <v>57</v>
      </c>
      <c r="C62" s="98" t="str">
        <f>IF(J62=TRUE,"",VLOOKUP(B62,'Llistat de jugadors'!$AZ$3:$BA$322,2,0))</f>
        <v/>
      </c>
      <c r="D62" s="98" t="str">
        <f>VLOOKUP(C62,'Llistat de jugadors'!$AQ$3:$AR$322,2,0)</f>
        <v/>
      </c>
      <c r="E62" s="99" t="str">
        <f>IF(C62="","",VLOOKUP(C62,'Llistat de jugadors'!$G$3:$AI$322,29,0))</f>
        <v/>
      </c>
      <c r="F62" s="98" t="str">
        <f>IF(C62="","",VLOOKUP(C62,'Llistat de jugadors'!$G$3:$AL$322,32,0))</f>
        <v/>
      </c>
      <c r="G62" s="98" t="str">
        <f>IF(C62="","",VLOOKUP(C62,'Llistat de jugadors'!$G$3:$AH$322,28,0))</f>
        <v/>
      </c>
      <c r="H62" s="98" t="str">
        <f>IF(C62="","",VLOOKUP(C62,'Llistat de jugadors'!$G$3:$AB$322,22,0))</f>
        <v/>
      </c>
      <c r="I62" t="e">
        <f>IF(VLOOKUP(B62,'Llistat de jugadors'!$AZ$3:$BA$322,2,0)="","",VLOOKUP(B62,'Llistat de jugadors'!$AZ$3:$BA$322,2,0))</f>
        <v>#N/A</v>
      </c>
      <c r="J62" t="b">
        <f t="shared" si="1"/>
        <v>1</v>
      </c>
    </row>
    <row r="63" spans="2:10">
      <c r="B63" s="20">
        <v>58</v>
      </c>
      <c r="C63" s="98" t="str">
        <f>IF(J63=TRUE,"",VLOOKUP(B63,'Llistat de jugadors'!$AZ$3:$BA$322,2,0))</f>
        <v/>
      </c>
      <c r="D63" s="98" t="str">
        <f>VLOOKUP(C63,'Llistat de jugadors'!$AQ$3:$AR$322,2,0)</f>
        <v/>
      </c>
      <c r="E63" s="99" t="str">
        <f>IF(C63="","",VLOOKUP(C63,'Llistat de jugadors'!$G$3:$AI$322,29,0))</f>
        <v/>
      </c>
      <c r="F63" s="98" t="str">
        <f>IF(C63="","",VLOOKUP(C63,'Llistat de jugadors'!$G$3:$AL$322,32,0))</f>
        <v/>
      </c>
      <c r="G63" s="98" t="str">
        <f>IF(C63="","",VLOOKUP(C63,'Llistat de jugadors'!$G$3:$AH$322,28,0))</f>
        <v/>
      </c>
      <c r="H63" s="98" t="str">
        <f>IF(C63="","",VLOOKUP(C63,'Llistat de jugadors'!$G$3:$AB$322,22,0))</f>
        <v/>
      </c>
      <c r="I63" t="e">
        <f>IF(VLOOKUP(B63,'Llistat de jugadors'!$AZ$3:$BA$322,2,0)="","",VLOOKUP(B63,'Llistat de jugadors'!$AZ$3:$BA$322,2,0))</f>
        <v>#N/A</v>
      </c>
      <c r="J63" t="b">
        <f t="shared" si="1"/>
        <v>1</v>
      </c>
    </row>
    <row r="64" spans="2:10">
      <c r="B64" s="20">
        <v>59</v>
      </c>
      <c r="C64" s="98" t="str">
        <f>IF(J64=TRUE,"",VLOOKUP(B64,'Llistat de jugadors'!$AZ$3:$BA$322,2,0))</f>
        <v/>
      </c>
      <c r="D64" s="98" t="str">
        <f>VLOOKUP(C64,'Llistat de jugadors'!$AQ$3:$AR$322,2,0)</f>
        <v/>
      </c>
      <c r="E64" s="99" t="str">
        <f>IF(C64="","",VLOOKUP(C64,'Llistat de jugadors'!$G$3:$AI$322,29,0))</f>
        <v/>
      </c>
      <c r="F64" s="98" t="str">
        <f>IF(C64="","",VLOOKUP(C64,'Llistat de jugadors'!$G$3:$AL$322,32,0))</f>
        <v/>
      </c>
      <c r="G64" s="98" t="str">
        <f>IF(C64="","",VLOOKUP(C64,'Llistat de jugadors'!$G$3:$AH$322,28,0))</f>
        <v/>
      </c>
      <c r="H64" s="98" t="str">
        <f>IF(C64="","",VLOOKUP(C64,'Llistat de jugadors'!$G$3:$AB$322,22,0))</f>
        <v/>
      </c>
      <c r="I64" t="e">
        <f>IF(VLOOKUP(B64,'Llistat de jugadors'!$AZ$3:$BA$322,2,0)="","",VLOOKUP(B64,'Llistat de jugadors'!$AZ$3:$BA$322,2,0))</f>
        <v>#N/A</v>
      </c>
      <c r="J64" t="b">
        <f t="shared" si="1"/>
        <v>1</v>
      </c>
    </row>
    <row r="65" spans="2:10">
      <c r="B65" s="20">
        <v>60</v>
      </c>
      <c r="C65" s="98" t="str">
        <f>IF(J65=TRUE,"",VLOOKUP(B65,'Llistat de jugadors'!$AZ$3:$BA$322,2,0))</f>
        <v/>
      </c>
      <c r="D65" s="98" t="str">
        <f>VLOOKUP(C65,'Llistat de jugadors'!$AQ$3:$AR$322,2,0)</f>
        <v/>
      </c>
      <c r="E65" s="99" t="str">
        <f>IF(C65="","",VLOOKUP(C65,'Llistat de jugadors'!$G$3:$AI$322,29,0))</f>
        <v/>
      </c>
      <c r="F65" s="98" t="str">
        <f>IF(C65="","",VLOOKUP(C65,'Llistat de jugadors'!$G$3:$AL$322,32,0))</f>
        <v/>
      </c>
      <c r="G65" s="98" t="str">
        <f>IF(C65="","",VLOOKUP(C65,'Llistat de jugadors'!$G$3:$AH$322,28,0))</f>
        <v/>
      </c>
      <c r="H65" s="98" t="str">
        <f>IF(C65="","",VLOOKUP(C65,'Llistat de jugadors'!$G$3:$AB$322,22,0))</f>
        <v/>
      </c>
      <c r="I65" t="e">
        <f>IF(VLOOKUP(B65,'Llistat de jugadors'!$AZ$3:$BA$322,2,0)="","",VLOOKUP(B65,'Llistat de jugadors'!$AZ$3:$BA$322,2,0))</f>
        <v>#N/A</v>
      </c>
      <c r="J65" t="b">
        <f t="shared" si="1"/>
        <v>1</v>
      </c>
    </row>
    <row r="66" spans="2:10">
      <c r="B66" s="20">
        <v>61</v>
      </c>
      <c r="C66" s="98" t="str">
        <f>IF(J66=TRUE,"",VLOOKUP(B66,'Llistat de jugadors'!$AZ$3:$BA$322,2,0))</f>
        <v/>
      </c>
      <c r="D66" s="98" t="str">
        <f>VLOOKUP(C66,'Llistat de jugadors'!$AQ$3:$AR$322,2,0)</f>
        <v/>
      </c>
      <c r="E66" s="99" t="str">
        <f>IF(C66="","",VLOOKUP(C66,'Llistat de jugadors'!$G$3:$AI$322,29,0))</f>
        <v/>
      </c>
      <c r="F66" s="98" t="str">
        <f>IF(C66="","",VLOOKUP(C66,'Llistat de jugadors'!$G$3:$AL$322,32,0))</f>
        <v/>
      </c>
      <c r="G66" s="98" t="str">
        <f>IF(C66="","",VLOOKUP(C66,'Llistat de jugadors'!$G$3:$AH$322,28,0))</f>
        <v/>
      </c>
      <c r="H66" s="98" t="str">
        <f>IF(C66="","",VLOOKUP(C66,'Llistat de jugadors'!$G$3:$AB$322,22,0))</f>
        <v/>
      </c>
      <c r="I66" t="e">
        <f>IF(VLOOKUP(B66,'Llistat de jugadors'!$AZ$3:$BA$322,2,0)="","",VLOOKUP(B66,'Llistat de jugadors'!$AZ$3:$BA$322,2,0))</f>
        <v>#N/A</v>
      </c>
      <c r="J66" t="b">
        <f t="shared" si="1"/>
        <v>1</v>
      </c>
    </row>
    <row r="67" spans="2:10">
      <c r="B67" s="20">
        <v>62</v>
      </c>
      <c r="C67" s="98" t="str">
        <f>IF(J67=TRUE,"",VLOOKUP(B67,'Llistat de jugadors'!$AZ$3:$BA$322,2,0))</f>
        <v/>
      </c>
      <c r="D67" s="98" t="str">
        <f>VLOOKUP(C67,'Llistat de jugadors'!$AQ$3:$AR$322,2,0)</f>
        <v/>
      </c>
      <c r="E67" s="99" t="str">
        <f>IF(C67="","",VLOOKUP(C67,'Llistat de jugadors'!$G$3:$AI$322,29,0))</f>
        <v/>
      </c>
      <c r="F67" s="98" t="str">
        <f>IF(C67="","",VLOOKUP(C67,'Llistat de jugadors'!$G$3:$AL$322,32,0))</f>
        <v/>
      </c>
      <c r="G67" s="98" t="str">
        <f>IF(C67="","",VLOOKUP(C67,'Llistat de jugadors'!$G$3:$AH$322,28,0))</f>
        <v/>
      </c>
      <c r="H67" s="98" t="str">
        <f>IF(C67="","",VLOOKUP(C67,'Llistat de jugadors'!$G$3:$AB$322,22,0))</f>
        <v/>
      </c>
      <c r="I67" t="e">
        <f>IF(VLOOKUP(B67,'Llistat de jugadors'!$AZ$3:$BA$322,2,0)="","",VLOOKUP(B67,'Llistat de jugadors'!$AZ$3:$BA$322,2,0))</f>
        <v>#N/A</v>
      </c>
      <c r="J67" t="b">
        <f t="shared" si="1"/>
        <v>1</v>
      </c>
    </row>
    <row r="68" spans="2:10">
      <c r="B68" s="20">
        <v>63</v>
      </c>
      <c r="C68" s="98" t="str">
        <f>IF(J68=TRUE,"",VLOOKUP(B68,'Llistat de jugadors'!$AZ$3:$BA$322,2,0))</f>
        <v/>
      </c>
      <c r="D68" s="98" t="str">
        <f>VLOOKUP(C68,'Llistat de jugadors'!$AQ$3:$AR$322,2,0)</f>
        <v/>
      </c>
      <c r="E68" s="99" t="str">
        <f>IF(C68="","",VLOOKUP(C68,'Llistat de jugadors'!$G$3:$AI$322,29,0))</f>
        <v/>
      </c>
      <c r="F68" s="98" t="str">
        <f>IF(C68="","",VLOOKUP(C68,'Llistat de jugadors'!$G$3:$AL$322,32,0))</f>
        <v/>
      </c>
      <c r="G68" s="98" t="str">
        <f>IF(C68="","",VLOOKUP(C68,'Llistat de jugadors'!$G$3:$AH$322,28,0))</f>
        <v/>
      </c>
      <c r="H68" s="98" t="str">
        <f>IF(C68="","",VLOOKUP(C68,'Llistat de jugadors'!$G$3:$AB$322,22,0))</f>
        <v/>
      </c>
      <c r="I68" t="e">
        <f>IF(VLOOKUP(B68,'Llistat de jugadors'!$AZ$3:$BA$322,2,0)="","",VLOOKUP(B68,'Llistat de jugadors'!$AZ$3:$BA$322,2,0))</f>
        <v>#N/A</v>
      </c>
      <c r="J68" t="b">
        <f t="shared" si="1"/>
        <v>1</v>
      </c>
    </row>
    <row r="69" spans="2:10">
      <c r="B69" s="20">
        <v>64</v>
      </c>
      <c r="C69" s="98" t="str">
        <f>IF(J69=TRUE,"",VLOOKUP(B69,'Llistat de jugadors'!$AZ$3:$BA$322,2,0))</f>
        <v/>
      </c>
      <c r="D69" s="98" t="str">
        <f>VLOOKUP(C69,'Llistat de jugadors'!$AQ$3:$AR$322,2,0)</f>
        <v/>
      </c>
      <c r="E69" s="99" t="str">
        <f>IF(C69="","",VLOOKUP(C69,'Llistat de jugadors'!$G$3:$AI$322,29,0))</f>
        <v/>
      </c>
      <c r="F69" s="98" t="str">
        <f>IF(C69="","",VLOOKUP(C69,'Llistat de jugadors'!$G$3:$AL$322,32,0))</f>
        <v/>
      </c>
      <c r="G69" s="98" t="str">
        <f>IF(C69="","",VLOOKUP(C69,'Llistat de jugadors'!$G$3:$AH$322,28,0))</f>
        <v/>
      </c>
      <c r="H69" s="98" t="str">
        <f>IF(C69="","",VLOOKUP(C69,'Llistat de jugadors'!$G$3:$AB$322,22,0))</f>
        <v/>
      </c>
      <c r="I69" t="e">
        <f>IF(VLOOKUP(B69,'Llistat de jugadors'!$AZ$3:$BA$322,2,0)="","",VLOOKUP(B69,'Llistat de jugadors'!$AZ$3:$BA$322,2,0))</f>
        <v>#N/A</v>
      </c>
      <c r="J69" t="b">
        <f t="shared" si="1"/>
        <v>1</v>
      </c>
    </row>
    <row r="70" spans="2:10">
      <c r="B70" s="20">
        <v>65</v>
      </c>
      <c r="C70" s="98" t="str">
        <f>IF(J70=TRUE,"",VLOOKUP(B70,'Llistat de jugadors'!$AZ$3:$BA$322,2,0))</f>
        <v/>
      </c>
      <c r="D70" s="98" t="str">
        <f>VLOOKUP(C70,'Llistat de jugadors'!$AQ$3:$AR$322,2,0)</f>
        <v/>
      </c>
      <c r="E70" s="99" t="str">
        <f>IF(C70="","",VLOOKUP(C70,'Llistat de jugadors'!$G$3:$AI$322,29,0))</f>
        <v/>
      </c>
      <c r="F70" s="98" t="str">
        <f>IF(C70="","",VLOOKUP(C70,'Llistat de jugadors'!$G$3:$AL$322,32,0))</f>
        <v/>
      </c>
      <c r="G70" s="98" t="str">
        <f>IF(C70="","",VLOOKUP(C70,'Llistat de jugadors'!$G$3:$AH$322,28,0))</f>
        <v/>
      </c>
      <c r="H70" s="98" t="str">
        <f>IF(C70="","",VLOOKUP(C70,'Llistat de jugadors'!$G$3:$AB$322,22,0))</f>
        <v/>
      </c>
      <c r="I70" t="e">
        <f>IF(VLOOKUP(B70,'Llistat de jugadors'!$AZ$3:$BA$322,2,0)="","",VLOOKUP(B70,'Llistat de jugadors'!$AZ$3:$BA$322,2,0))</f>
        <v>#N/A</v>
      </c>
      <c r="J70" t="b">
        <f t="shared" ref="J70:J101" si="2">ISERROR(I70)</f>
        <v>1</v>
      </c>
    </row>
    <row r="71" spans="2:10">
      <c r="B71" s="20">
        <v>66</v>
      </c>
      <c r="C71" s="98" t="str">
        <f>IF(J71=TRUE,"",VLOOKUP(B71,'Llistat de jugadors'!$AZ$3:$BA$322,2,0))</f>
        <v/>
      </c>
      <c r="D71" s="98" t="str">
        <f>VLOOKUP(C71,'Llistat de jugadors'!$AQ$3:$AR$322,2,0)</f>
        <v/>
      </c>
      <c r="E71" s="99" t="str">
        <f>IF(C71="","",VLOOKUP(C71,'Llistat de jugadors'!$G$3:$AI$322,29,0))</f>
        <v/>
      </c>
      <c r="F71" s="98" t="str">
        <f>IF(C71="","",VLOOKUP(C71,'Llistat de jugadors'!$G$3:$AL$322,32,0))</f>
        <v/>
      </c>
      <c r="G71" s="98" t="str">
        <f>IF(C71="","",VLOOKUP(C71,'Llistat de jugadors'!$G$3:$AH$322,28,0))</f>
        <v/>
      </c>
      <c r="H71" s="98" t="str">
        <f>IF(C71="","",VLOOKUP(C71,'Llistat de jugadors'!$G$3:$AB$322,22,0))</f>
        <v/>
      </c>
      <c r="I71" t="e">
        <f>IF(VLOOKUP(B71,'Llistat de jugadors'!$AZ$3:$BA$322,2,0)="","",VLOOKUP(B71,'Llistat de jugadors'!$AZ$3:$BA$322,2,0))</f>
        <v>#N/A</v>
      </c>
      <c r="J71" t="b">
        <f t="shared" si="2"/>
        <v>1</v>
      </c>
    </row>
    <row r="72" spans="2:10">
      <c r="B72" s="20">
        <v>67</v>
      </c>
      <c r="C72" s="98" t="str">
        <f>IF(J72=TRUE,"",VLOOKUP(B72,'Llistat de jugadors'!$AZ$3:$BA$322,2,0))</f>
        <v/>
      </c>
      <c r="D72" s="21" t="str">
        <f>VLOOKUP(C72,'Llistat de jugadors'!$AQ$3:$AR$322,2,0)</f>
        <v/>
      </c>
      <c r="E72" s="23" t="str">
        <f>IF(C72="","",VLOOKUP(C72,'Llistat de jugadors'!$G$3:$AI$322,29,0))</f>
        <v/>
      </c>
      <c r="F72" s="21" t="str">
        <f>IF(C72="","",VLOOKUP(C72,'Llistat de jugadors'!$G$3:$AL$322,32,0))</f>
        <v/>
      </c>
      <c r="G72" s="21" t="str">
        <f>IF(C72="","",VLOOKUP(C72,'Llistat de jugadors'!$G$3:$AH$322,28,0))</f>
        <v/>
      </c>
      <c r="H72" s="21" t="str">
        <f>IF(C72="","",VLOOKUP(C72,'Llistat de jugadors'!$G$3:$AB$322,22,0))</f>
        <v/>
      </c>
      <c r="I72" t="e">
        <f>IF(VLOOKUP(B72,'Llistat de jugadors'!$AZ$3:$BA$322,2,0)="","",VLOOKUP(B72,'Llistat de jugadors'!$AZ$3:$BA$322,2,0))</f>
        <v>#N/A</v>
      </c>
      <c r="J72" t="b">
        <f t="shared" si="2"/>
        <v>1</v>
      </c>
    </row>
    <row r="73" spans="2:10">
      <c r="B73" s="20">
        <v>68</v>
      </c>
      <c r="C73" s="98" t="str">
        <f>IF(J73=TRUE,"",VLOOKUP(B73,'Llistat de jugadors'!$AZ$3:$BA$322,2,0))</f>
        <v/>
      </c>
      <c r="D73" s="21" t="str">
        <f>VLOOKUP(C73,'Llistat de jugadors'!$AQ$3:$AR$322,2,0)</f>
        <v/>
      </c>
      <c r="E73" s="23" t="str">
        <f>IF(C73="","",VLOOKUP(C73,'Llistat de jugadors'!$G$3:$AI$322,29,0))</f>
        <v/>
      </c>
      <c r="F73" s="21" t="str">
        <f>IF(C73="","",VLOOKUP(C73,'Llistat de jugadors'!$G$3:$AL$322,32,0))</f>
        <v/>
      </c>
      <c r="G73" s="21" t="str">
        <f>IF(C73="","",VLOOKUP(C73,'Llistat de jugadors'!$G$3:$AH$322,28,0))</f>
        <v/>
      </c>
      <c r="H73" s="21" t="str">
        <f>IF(C73="","",VLOOKUP(C73,'Llistat de jugadors'!$G$3:$AB$322,22,0))</f>
        <v/>
      </c>
      <c r="I73" t="e">
        <f>IF(VLOOKUP(B73,'Llistat de jugadors'!$AZ$3:$BA$322,2,0)="","",VLOOKUP(B73,'Llistat de jugadors'!$AZ$3:$BA$322,2,0))</f>
        <v>#N/A</v>
      </c>
      <c r="J73" t="b">
        <f t="shared" si="2"/>
        <v>1</v>
      </c>
    </row>
    <row r="74" spans="2:10">
      <c r="B74" s="20">
        <v>69</v>
      </c>
      <c r="C74" s="98" t="str">
        <f>IF(J74=TRUE,"",VLOOKUP(B74,'Llistat de jugadors'!$AZ$3:$BA$322,2,0))</f>
        <v/>
      </c>
      <c r="D74" s="21" t="str">
        <f>VLOOKUP(C74,'Llistat de jugadors'!$AQ$3:$AR$322,2,0)</f>
        <v/>
      </c>
      <c r="E74" s="23" t="str">
        <f>IF(C74="","",VLOOKUP(C74,'Llistat de jugadors'!$G$3:$AI$322,29,0))</f>
        <v/>
      </c>
      <c r="F74" s="21" t="str">
        <f>IF(C74="","",VLOOKUP(C74,'Llistat de jugadors'!$G$3:$AL$322,32,0))</f>
        <v/>
      </c>
      <c r="G74" s="21" t="str">
        <f>IF(C74="","",VLOOKUP(C74,'Llistat de jugadors'!$G$3:$AH$322,28,0))</f>
        <v/>
      </c>
      <c r="H74" s="21" t="str">
        <f>IF(C74="","",VLOOKUP(C74,'Llistat de jugadors'!$G$3:$AB$322,22,0))</f>
        <v/>
      </c>
      <c r="I74" t="e">
        <f>IF(VLOOKUP(B74,'Llistat de jugadors'!$AZ$3:$BA$322,2,0)="","",VLOOKUP(B74,'Llistat de jugadors'!$AZ$3:$BA$322,2,0))</f>
        <v>#N/A</v>
      </c>
      <c r="J74" t="b">
        <f t="shared" si="2"/>
        <v>1</v>
      </c>
    </row>
    <row r="75" spans="2:10">
      <c r="B75" s="20">
        <v>70</v>
      </c>
      <c r="C75" s="98" t="str">
        <f>IF(J75=TRUE,"",VLOOKUP(B75,'Llistat de jugadors'!$AZ$3:$BA$322,2,0))</f>
        <v/>
      </c>
      <c r="D75" s="21" t="str">
        <f>VLOOKUP(C75,'Llistat de jugadors'!$AQ$3:$AR$322,2,0)</f>
        <v/>
      </c>
      <c r="E75" s="23" t="str">
        <f>IF(C75="","",VLOOKUP(C75,'Llistat de jugadors'!$G$3:$AI$322,29,0))</f>
        <v/>
      </c>
      <c r="F75" s="21" t="str">
        <f>IF(C75="","",VLOOKUP(C75,'Llistat de jugadors'!$G$3:$AL$322,32,0))</f>
        <v/>
      </c>
      <c r="G75" s="21" t="str">
        <f>IF(C75="","",VLOOKUP(C75,'Llistat de jugadors'!$G$3:$AH$322,28,0))</f>
        <v/>
      </c>
      <c r="H75" s="21" t="str">
        <f>IF(C75="","",VLOOKUP(C75,'Llistat de jugadors'!$G$3:$AB$322,22,0))</f>
        <v/>
      </c>
      <c r="I75" t="e">
        <f>IF(VLOOKUP(B75,'Llistat de jugadors'!$AZ$3:$BA$322,2,0)="","",VLOOKUP(B75,'Llistat de jugadors'!$AZ$3:$BA$322,2,0))</f>
        <v>#N/A</v>
      </c>
      <c r="J75" t="b">
        <f t="shared" si="2"/>
        <v>1</v>
      </c>
    </row>
    <row r="76" spans="2:10">
      <c r="B76" s="20">
        <v>71</v>
      </c>
      <c r="C76" s="98" t="str">
        <f>IF(J76=TRUE,"",VLOOKUP(B76,'Llistat de jugadors'!$AZ$3:$BA$322,2,0))</f>
        <v/>
      </c>
      <c r="D76" s="21" t="str">
        <f>VLOOKUP(C76,'Llistat de jugadors'!$AQ$3:$AR$322,2,0)</f>
        <v/>
      </c>
      <c r="E76" s="23" t="str">
        <f>IF(C76="","",VLOOKUP(C76,'Llistat de jugadors'!$G$3:$AI$322,29,0))</f>
        <v/>
      </c>
      <c r="F76" s="21" t="str">
        <f>IF(C76="","",VLOOKUP(C76,'Llistat de jugadors'!$G$3:$AL$322,32,0))</f>
        <v/>
      </c>
      <c r="G76" s="21" t="str">
        <f>IF(C76="","",VLOOKUP(C76,'Llistat de jugadors'!$G$3:$AH$322,28,0))</f>
        <v/>
      </c>
      <c r="H76" s="21" t="str">
        <f>IF(C76="","",VLOOKUP(C76,'Llistat de jugadors'!$G$3:$AB$322,22,0))</f>
        <v/>
      </c>
      <c r="I76" t="e">
        <f>IF(VLOOKUP(B76,'Llistat de jugadors'!$AZ$3:$BA$322,2,0)="","",VLOOKUP(B76,'Llistat de jugadors'!$AZ$3:$BA$322,2,0))</f>
        <v>#N/A</v>
      </c>
      <c r="J76" t="b">
        <f t="shared" si="2"/>
        <v>1</v>
      </c>
    </row>
    <row r="77" spans="2:10">
      <c r="B77" s="20">
        <v>72</v>
      </c>
      <c r="C77" s="98" t="str">
        <f>IF(J77=TRUE,"",VLOOKUP(B77,'Llistat de jugadors'!$AZ$3:$BA$322,2,0))</f>
        <v/>
      </c>
      <c r="D77" s="21" t="str">
        <f>VLOOKUP(C77,'Llistat de jugadors'!$AQ$3:$AR$322,2,0)</f>
        <v/>
      </c>
      <c r="E77" s="23" t="str">
        <f>IF(C77="","",VLOOKUP(C77,'Llistat de jugadors'!$G$3:$AI$322,29,0))</f>
        <v/>
      </c>
      <c r="F77" s="21" t="str">
        <f>IF(C77="","",VLOOKUP(C77,'Llistat de jugadors'!$G$3:$AL$322,32,0))</f>
        <v/>
      </c>
      <c r="G77" s="21" t="str">
        <f>IF(C77="","",VLOOKUP(C77,'Llistat de jugadors'!$G$3:$AH$322,28,0))</f>
        <v/>
      </c>
      <c r="H77" s="21" t="str">
        <f>IF(C77="","",VLOOKUP(C77,'Llistat de jugadors'!$G$3:$AB$322,22,0))</f>
        <v/>
      </c>
      <c r="I77" t="e">
        <f>IF(VLOOKUP(B77,'Llistat de jugadors'!$AZ$3:$BA$322,2,0)="","",VLOOKUP(B77,'Llistat de jugadors'!$AZ$3:$BA$322,2,0))</f>
        <v>#N/A</v>
      </c>
      <c r="J77" t="b">
        <f t="shared" si="2"/>
        <v>1</v>
      </c>
    </row>
    <row r="78" spans="2:10">
      <c r="B78" s="20">
        <v>73</v>
      </c>
      <c r="C78" s="98" t="str">
        <f>IF(J78=TRUE,"",VLOOKUP(B78,'Llistat de jugadors'!$AZ$3:$BA$322,2,0))</f>
        <v/>
      </c>
      <c r="D78" s="21" t="str">
        <f>VLOOKUP(C78,'Llistat de jugadors'!$AQ$3:$AR$322,2,0)</f>
        <v/>
      </c>
      <c r="E78" s="23" t="str">
        <f>IF(C78="","",VLOOKUP(C78,'Llistat de jugadors'!$G$3:$AI$322,29,0))</f>
        <v/>
      </c>
      <c r="F78" s="21" t="str">
        <f>IF(C78="","",VLOOKUP(C78,'Llistat de jugadors'!$G$3:$AL$322,32,0))</f>
        <v/>
      </c>
      <c r="G78" s="21" t="str">
        <f>IF(C78="","",VLOOKUP(C78,'Llistat de jugadors'!$G$3:$AH$322,28,0))</f>
        <v/>
      </c>
      <c r="H78" s="21" t="str">
        <f>IF(C78="","",VLOOKUP(C78,'Llistat de jugadors'!$G$3:$AB$322,22,0))</f>
        <v/>
      </c>
      <c r="I78" t="e">
        <f>IF(VLOOKUP(B78,'Llistat de jugadors'!$AZ$3:$BA$322,2,0)="","",VLOOKUP(B78,'Llistat de jugadors'!$AZ$3:$BA$322,2,0))</f>
        <v>#N/A</v>
      </c>
      <c r="J78" t="b">
        <f t="shared" si="2"/>
        <v>1</v>
      </c>
    </row>
    <row r="79" spans="2:10">
      <c r="B79" s="20">
        <v>74</v>
      </c>
      <c r="C79" s="98" t="str">
        <f>IF(J79=TRUE,"",VLOOKUP(B79,'Llistat de jugadors'!$AZ$3:$BA$322,2,0))</f>
        <v/>
      </c>
      <c r="D79" s="21" t="str">
        <f>VLOOKUP(C79,'Llistat de jugadors'!$AQ$3:$AR$322,2,0)</f>
        <v/>
      </c>
      <c r="E79" s="23" t="str">
        <f>IF(C79="","",VLOOKUP(C79,'Llistat de jugadors'!$G$3:$AI$322,29,0))</f>
        <v/>
      </c>
      <c r="F79" s="21" t="str">
        <f>IF(C79="","",VLOOKUP(C79,'Llistat de jugadors'!$G$3:$AL$322,32,0))</f>
        <v/>
      </c>
      <c r="G79" s="21" t="str">
        <f>IF(C79="","",VLOOKUP(C79,'Llistat de jugadors'!$G$3:$AH$322,28,0))</f>
        <v/>
      </c>
      <c r="H79" s="21" t="str">
        <f>IF(C79="","",VLOOKUP(C79,'Llistat de jugadors'!$G$3:$AB$322,22,0))</f>
        <v/>
      </c>
      <c r="I79" t="e">
        <f>IF(VLOOKUP(B79,'Llistat de jugadors'!$AZ$3:$BA$322,2,0)="","",VLOOKUP(B79,'Llistat de jugadors'!$AZ$3:$BA$322,2,0))</f>
        <v>#N/A</v>
      </c>
      <c r="J79" t="b">
        <f t="shared" si="2"/>
        <v>1</v>
      </c>
    </row>
    <row r="80" spans="2:10">
      <c r="B80" s="20">
        <v>75</v>
      </c>
      <c r="C80" s="98" t="str">
        <f>IF(J80=TRUE,"",VLOOKUP(B80,'Llistat de jugadors'!$AZ$3:$BA$322,2,0))</f>
        <v/>
      </c>
      <c r="D80" s="21" t="str">
        <f>VLOOKUP(C80,'Llistat de jugadors'!$AQ$3:$AR$322,2,0)</f>
        <v/>
      </c>
      <c r="E80" s="23" t="str">
        <f>IF(C80="","",VLOOKUP(C80,'Llistat de jugadors'!$G$3:$AI$322,29,0))</f>
        <v/>
      </c>
      <c r="F80" s="21" t="str">
        <f>IF(C80="","",VLOOKUP(C80,'Llistat de jugadors'!$G$3:$AL$322,32,0))</f>
        <v/>
      </c>
      <c r="G80" s="21" t="str">
        <f>IF(C80="","",VLOOKUP(C80,'Llistat de jugadors'!$G$3:$AH$322,28,0))</f>
        <v/>
      </c>
      <c r="H80" s="21" t="str">
        <f>IF(C80="","",VLOOKUP(C80,'Llistat de jugadors'!$G$3:$AB$322,22,0))</f>
        <v/>
      </c>
      <c r="I80" t="e">
        <f>IF(VLOOKUP(B80,'Llistat de jugadors'!$AZ$3:$BA$322,2,0)="","",VLOOKUP(B80,'Llistat de jugadors'!$AZ$3:$BA$322,2,0))</f>
        <v>#N/A</v>
      </c>
      <c r="J80" t="b">
        <f t="shared" si="2"/>
        <v>1</v>
      </c>
    </row>
    <row r="81" spans="2:10">
      <c r="B81" s="20">
        <v>76</v>
      </c>
      <c r="C81" s="98" t="str">
        <f>IF(J81=TRUE,"",VLOOKUP(B81,'Llistat de jugadors'!$AZ$3:$BA$322,2,0))</f>
        <v/>
      </c>
      <c r="D81" s="21" t="str">
        <f>VLOOKUP(C81,'Llistat de jugadors'!$AQ$3:$AR$322,2,0)</f>
        <v/>
      </c>
      <c r="E81" s="23" t="str">
        <f>IF(C81="","",VLOOKUP(C81,'Llistat de jugadors'!$G$3:$AI$322,29,0))</f>
        <v/>
      </c>
      <c r="F81" s="21" t="str">
        <f>IF(C81="","",VLOOKUP(C81,'Llistat de jugadors'!$G$3:$AL$322,32,0))</f>
        <v/>
      </c>
      <c r="G81" s="21" t="str">
        <f>IF(C81="","",VLOOKUP(C81,'Llistat de jugadors'!$G$3:$AH$322,28,0))</f>
        <v/>
      </c>
      <c r="H81" s="21" t="str">
        <f>IF(C81="","",VLOOKUP(C81,'Llistat de jugadors'!$G$3:$AB$322,22,0))</f>
        <v/>
      </c>
      <c r="I81" t="e">
        <f>IF(VLOOKUP(B81,'Llistat de jugadors'!$AZ$3:$BA$322,2,0)="","",VLOOKUP(B81,'Llistat de jugadors'!$AZ$3:$BA$322,2,0))</f>
        <v>#N/A</v>
      </c>
      <c r="J81" t="b">
        <f t="shared" si="2"/>
        <v>1</v>
      </c>
    </row>
    <row r="82" spans="2:10">
      <c r="B82" s="20">
        <v>77</v>
      </c>
      <c r="C82" s="98" t="str">
        <f>IF(J82=TRUE,"",VLOOKUP(B82,'Llistat de jugadors'!$AZ$3:$BA$322,2,0))</f>
        <v/>
      </c>
      <c r="D82" s="21" t="str">
        <f>VLOOKUP(C82,'Llistat de jugadors'!$AQ$3:$AR$322,2,0)</f>
        <v/>
      </c>
      <c r="E82" s="23" t="str">
        <f>IF(C82="","",VLOOKUP(C82,'Llistat de jugadors'!$G$3:$AI$322,29,0))</f>
        <v/>
      </c>
      <c r="F82" s="21" t="str">
        <f>IF(C82="","",VLOOKUP(C82,'Llistat de jugadors'!$G$3:$AL$322,32,0))</f>
        <v/>
      </c>
      <c r="G82" s="21" t="str">
        <f>IF(C82="","",VLOOKUP(C82,'Llistat de jugadors'!$G$3:$AH$322,28,0))</f>
        <v/>
      </c>
      <c r="H82" s="21" t="str">
        <f>IF(C82="","",VLOOKUP(C82,'Llistat de jugadors'!$G$3:$AB$322,22,0))</f>
        <v/>
      </c>
      <c r="I82" t="e">
        <f>IF(VLOOKUP(B82,'Llistat de jugadors'!$AZ$3:$BA$322,2,0)="","",VLOOKUP(B82,'Llistat de jugadors'!$AZ$3:$BA$322,2,0))</f>
        <v>#N/A</v>
      </c>
      <c r="J82" t="b">
        <f t="shared" si="2"/>
        <v>1</v>
      </c>
    </row>
    <row r="83" spans="2:10">
      <c r="B83" s="20">
        <v>78</v>
      </c>
      <c r="C83" s="98" t="str">
        <f>IF(J83=TRUE,"",VLOOKUP(B83,'Llistat de jugadors'!$AZ$3:$BA$322,2,0))</f>
        <v/>
      </c>
      <c r="D83" s="21" t="str">
        <f>VLOOKUP(C83,'Llistat de jugadors'!$AQ$3:$AR$322,2,0)</f>
        <v/>
      </c>
      <c r="E83" s="23" t="str">
        <f>IF(C83="","",VLOOKUP(C83,'Llistat de jugadors'!$G$3:$AI$322,29,0))</f>
        <v/>
      </c>
      <c r="F83" s="21" t="str">
        <f>IF(C83="","",VLOOKUP(C83,'Llistat de jugadors'!$G$3:$AL$322,32,0))</f>
        <v/>
      </c>
      <c r="G83" s="21" t="str">
        <f>IF(C83="","",VLOOKUP(C83,'Llistat de jugadors'!$G$3:$AH$322,28,0))</f>
        <v/>
      </c>
      <c r="H83" s="21" t="str">
        <f>IF(C83="","",VLOOKUP(C83,'Llistat de jugadors'!$G$3:$AB$322,22,0))</f>
        <v/>
      </c>
      <c r="I83" t="e">
        <f>IF(VLOOKUP(B83,'Llistat de jugadors'!$AZ$3:$BA$322,2,0)="","",VLOOKUP(B83,'Llistat de jugadors'!$AZ$3:$BA$322,2,0))</f>
        <v>#N/A</v>
      </c>
      <c r="J83" t="b">
        <f t="shared" si="2"/>
        <v>1</v>
      </c>
    </row>
    <row r="84" spans="2:10">
      <c r="B84" s="20">
        <v>79</v>
      </c>
      <c r="C84" s="98" t="str">
        <f>IF(J84=TRUE,"",VLOOKUP(B84,'Llistat de jugadors'!$AZ$3:$BA$322,2,0))</f>
        <v/>
      </c>
      <c r="D84" s="21" t="str">
        <f>VLOOKUP(C84,'Llistat de jugadors'!$AQ$3:$AR$322,2,0)</f>
        <v/>
      </c>
      <c r="E84" s="23" t="str">
        <f>IF(C84="","",VLOOKUP(C84,'Llistat de jugadors'!$G$3:$AI$322,29,0))</f>
        <v/>
      </c>
      <c r="F84" s="21" t="str">
        <f>IF(C84="","",VLOOKUP(C84,'Llistat de jugadors'!$G$3:$AL$322,32,0))</f>
        <v/>
      </c>
      <c r="G84" s="21" t="str">
        <f>IF(C84="","",VLOOKUP(C84,'Llistat de jugadors'!$G$3:$AH$322,28,0))</f>
        <v/>
      </c>
      <c r="H84" s="21" t="str">
        <f>IF(C84="","",VLOOKUP(C84,'Llistat de jugadors'!$G$3:$AB$322,22,0))</f>
        <v/>
      </c>
      <c r="I84" t="e">
        <f>IF(VLOOKUP(B84,'Llistat de jugadors'!$AZ$3:$BA$322,2,0)="","",VLOOKUP(B84,'Llistat de jugadors'!$AZ$3:$BA$322,2,0))</f>
        <v>#N/A</v>
      </c>
      <c r="J84" t="b">
        <f t="shared" si="2"/>
        <v>1</v>
      </c>
    </row>
    <row r="85" spans="2:10">
      <c r="B85" s="20">
        <v>80</v>
      </c>
      <c r="C85" s="98" t="str">
        <f>IF(J85=TRUE,"",VLOOKUP(B85,'Llistat de jugadors'!$AZ$3:$BA$322,2,0))</f>
        <v/>
      </c>
      <c r="D85" s="21" t="str">
        <f>VLOOKUP(C85,'Llistat de jugadors'!$AQ$3:$AR$322,2,0)</f>
        <v/>
      </c>
      <c r="E85" s="23" t="str">
        <f>IF(C85="","",VLOOKUP(C85,'Llistat de jugadors'!$G$3:$AI$322,29,0))</f>
        <v/>
      </c>
      <c r="F85" s="21" t="str">
        <f>IF(C85="","",VLOOKUP(C85,'Llistat de jugadors'!$G$3:$AL$322,32,0))</f>
        <v/>
      </c>
      <c r="G85" s="21" t="str">
        <f>IF(C85="","",VLOOKUP(C85,'Llistat de jugadors'!$G$3:$AH$322,28,0))</f>
        <v/>
      </c>
      <c r="H85" s="21" t="str">
        <f>IF(C85="","",VLOOKUP(C85,'Llistat de jugadors'!$G$3:$AB$322,22,0))</f>
        <v/>
      </c>
      <c r="I85" t="e">
        <f>IF(VLOOKUP(B85,'Llistat de jugadors'!$AZ$3:$BA$322,2,0)="","",VLOOKUP(B85,'Llistat de jugadors'!$AZ$3:$BA$322,2,0))</f>
        <v>#N/A</v>
      </c>
      <c r="J85" t="b">
        <f t="shared" si="2"/>
        <v>1</v>
      </c>
    </row>
    <row r="86" spans="2:10">
      <c r="B86" s="20">
        <v>81</v>
      </c>
      <c r="C86" s="98" t="str">
        <f>IF(J86=TRUE,"",VLOOKUP(B86,'Llistat de jugadors'!$AZ$3:$BA$322,2,0))</f>
        <v/>
      </c>
      <c r="D86" s="21" t="str">
        <f>VLOOKUP(C86,'Llistat de jugadors'!$AQ$3:$AR$322,2,0)</f>
        <v/>
      </c>
      <c r="E86" s="23" t="str">
        <f>IF(C86="","",VLOOKUP(C86,'Llistat de jugadors'!$G$3:$AI$322,29,0))</f>
        <v/>
      </c>
      <c r="F86" s="21" t="str">
        <f>IF(C86="","",VLOOKUP(C86,'Llistat de jugadors'!$G$3:$AL$322,32,0))</f>
        <v/>
      </c>
      <c r="G86" s="21" t="str">
        <f>IF(C86="","",VLOOKUP(C86,'Llistat de jugadors'!$G$3:$AH$322,28,0))</f>
        <v/>
      </c>
      <c r="H86" s="21" t="str">
        <f>IF(C86="","",VLOOKUP(C86,'Llistat de jugadors'!$G$3:$AB$322,22,0))</f>
        <v/>
      </c>
      <c r="I86" t="e">
        <f>IF(VLOOKUP(B86,'Llistat de jugadors'!$AZ$3:$BA$322,2,0)="","",VLOOKUP(B86,'Llistat de jugadors'!$AZ$3:$BA$322,2,0))</f>
        <v>#N/A</v>
      </c>
      <c r="J86" t="b">
        <f t="shared" si="2"/>
        <v>1</v>
      </c>
    </row>
    <row r="87" spans="2:10">
      <c r="B87" s="20">
        <v>82</v>
      </c>
      <c r="C87" s="98" t="str">
        <f>IF(J87=TRUE,"",VLOOKUP(B87,'Llistat de jugadors'!$AZ$3:$BA$322,2,0))</f>
        <v/>
      </c>
      <c r="D87" s="21" t="str">
        <f>VLOOKUP(C87,'Llistat de jugadors'!$AQ$3:$AR$322,2,0)</f>
        <v/>
      </c>
      <c r="E87" s="23" t="str">
        <f>IF(C87="","",VLOOKUP(C87,'Llistat de jugadors'!$G$3:$AI$322,29,0))</f>
        <v/>
      </c>
      <c r="F87" s="21" t="str">
        <f>IF(C87="","",VLOOKUP(C87,'Llistat de jugadors'!$G$3:$AL$322,32,0))</f>
        <v/>
      </c>
      <c r="G87" s="21" t="str">
        <f>IF(C87="","",VLOOKUP(C87,'Llistat de jugadors'!$G$3:$AH$322,28,0))</f>
        <v/>
      </c>
      <c r="H87" s="21" t="str">
        <f>IF(C87="","",VLOOKUP(C87,'Llistat de jugadors'!$G$3:$AB$322,22,0))</f>
        <v/>
      </c>
      <c r="I87" t="e">
        <f>IF(VLOOKUP(B87,'Llistat de jugadors'!$AZ$3:$BA$322,2,0)="","",VLOOKUP(B87,'Llistat de jugadors'!$AZ$3:$BA$322,2,0))</f>
        <v>#N/A</v>
      </c>
      <c r="J87" t="b">
        <f t="shared" si="2"/>
        <v>1</v>
      </c>
    </row>
    <row r="88" spans="2:10">
      <c r="B88" s="20">
        <v>83</v>
      </c>
      <c r="C88" s="98" t="str">
        <f>IF(J88=TRUE,"",VLOOKUP(B88,'Llistat de jugadors'!$AZ$3:$BA$322,2,0))</f>
        <v/>
      </c>
      <c r="D88" s="21" t="str">
        <f>VLOOKUP(C88,'Llistat de jugadors'!$AQ$3:$AR$322,2,0)</f>
        <v/>
      </c>
      <c r="E88" s="23" t="str">
        <f>IF(C88="","",VLOOKUP(C88,'Llistat de jugadors'!$G$3:$AI$322,29,0))</f>
        <v/>
      </c>
      <c r="F88" s="21" t="str">
        <f>IF(C88="","",VLOOKUP(C88,'Llistat de jugadors'!$G$3:$AL$322,32,0))</f>
        <v/>
      </c>
      <c r="G88" s="21" t="str">
        <f>IF(C88="","",VLOOKUP(C88,'Llistat de jugadors'!$G$3:$AH$322,28,0))</f>
        <v/>
      </c>
      <c r="H88" s="21" t="str">
        <f>IF(C88="","",VLOOKUP(C88,'Llistat de jugadors'!$G$3:$AB$322,22,0))</f>
        <v/>
      </c>
      <c r="I88" t="e">
        <f>IF(VLOOKUP(B88,'Llistat de jugadors'!$AZ$3:$BA$322,2,0)="","",VLOOKUP(B88,'Llistat de jugadors'!$AZ$3:$BA$322,2,0))</f>
        <v>#N/A</v>
      </c>
      <c r="J88" t="b">
        <f t="shared" si="2"/>
        <v>1</v>
      </c>
    </row>
    <row r="89" spans="2:10">
      <c r="B89" s="20">
        <v>84</v>
      </c>
      <c r="C89" s="98" t="str">
        <f>IF(J89=TRUE,"",VLOOKUP(B89,'Llistat de jugadors'!$AZ$3:$BA$322,2,0))</f>
        <v/>
      </c>
      <c r="D89" s="21" t="str">
        <f>VLOOKUP(C89,'Llistat de jugadors'!$AQ$3:$AR$322,2,0)</f>
        <v/>
      </c>
      <c r="E89" s="23" t="str">
        <f>IF(C89="","",VLOOKUP(C89,'Llistat de jugadors'!$G$3:$AI$322,29,0))</f>
        <v/>
      </c>
      <c r="F89" s="21" t="str">
        <f>IF(C89="","",VLOOKUP(C89,'Llistat de jugadors'!$G$3:$AL$322,32,0))</f>
        <v/>
      </c>
      <c r="G89" s="21" t="str">
        <f>IF(C89="","",VLOOKUP(C89,'Llistat de jugadors'!$G$3:$AH$322,28,0))</f>
        <v/>
      </c>
      <c r="H89" s="21" t="str">
        <f>IF(C89="","",VLOOKUP(C89,'Llistat de jugadors'!$G$3:$AB$322,22,0))</f>
        <v/>
      </c>
      <c r="I89" t="e">
        <f>IF(VLOOKUP(B89,'Llistat de jugadors'!$AZ$3:$BA$322,2,0)="","",VLOOKUP(B89,'Llistat de jugadors'!$AZ$3:$BA$322,2,0))</f>
        <v>#N/A</v>
      </c>
      <c r="J89" t="b">
        <f t="shared" si="2"/>
        <v>1</v>
      </c>
    </row>
    <row r="90" spans="2:10">
      <c r="B90" s="20">
        <v>85</v>
      </c>
      <c r="C90" s="98" t="str">
        <f>IF(J90=TRUE,"",VLOOKUP(B90,'Llistat de jugadors'!$AZ$3:$BA$322,2,0))</f>
        <v/>
      </c>
      <c r="D90" s="21" t="str">
        <f>VLOOKUP(C90,'Llistat de jugadors'!$AQ$3:$AR$322,2,0)</f>
        <v/>
      </c>
      <c r="E90" s="23" t="str">
        <f>IF(C90="","",VLOOKUP(C90,'Llistat de jugadors'!$G$3:$AI$322,29,0))</f>
        <v/>
      </c>
      <c r="F90" s="21" t="str">
        <f>IF(C90="","",VLOOKUP(C90,'Llistat de jugadors'!$G$3:$AL$322,32,0))</f>
        <v/>
      </c>
      <c r="G90" s="21" t="str">
        <f>IF(C90="","",VLOOKUP(C90,'Llistat de jugadors'!$G$3:$AH$322,28,0))</f>
        <v/>
      </c>
      <c r="H90" s="21" t="str">
        <f>IF(C90="","",VLOOKUP(C90,'Llistat de jugadors'!$G$3:$AB$322,22,0))</f>
        <v/>
      </c>
      <c r="I90" t="e">
        <f>IF(VLOOKUP(B90,'Llistat de jugadors'!$AZ$3:$BA$322,2,0)="","",VLOOKUP(B90,'Llistat de jugadors'!$AZ$3:$BA$322,2,0))</f>
        <v>#N/A</v>
      </c>
      <c r="J90" t="b">
        <f t="shared" si="2"/>
        <v>1</v>
      </c>
    </row>
    <row r="91" spans="2:10">
      <c r="B91" s="20">
        <v>86</v>
      </c>
      <c r="C91" s="98" t="str">
        <f>IF(J91=TRUE,"",VLOOKUP(B91,'Llistat de jugadors'!$AZ$3:$BA$322,2,0))</f>
        <v/>
      </c>
      <c r="D91" s="21" t="str">
        <f>VLOOKUP(C91,'Llistat de jugadors'!$AQ$3:$AR$322,2,0)</f>
        <v/>
      </c>
      <c r="E91" s="23" t="str">
        <f>IF(C91="","",VLOOKUP(C91,'Llistat de jugadors'!$G$3:$AI$322,29,0))</f>
        <v/>
      </c>
      <c r="F91" s="21" t="str">
        <f>IF(C91="","",VLOOKUP(C91,'Llistat de jugadors'!$G$3:$AL$322,32,0))</f>
        <v/>
      </c>
      <c r="G91" s="21" t="str">
        <f>IF(C91="","",VLOOKUP(C91,'Llistat de jugadors'!$G$3:$AH$322,28,0))</f>
        <v/>
      </c>
      <c r="H91" s="21" t="str">
        <f>IF(C91="","",VLOOKUP(C91,'Llistat de jugadors'!$G$3:$AB$322,22,0))</f>
        <v/>
      </c>
      <c r="I91" t="e">
        <f>IF(VLOOKUP(B91,'Llistat de jugadors'!$AZ$3:$BA$322,2,0)="","",VLOOKUP(B91,'Llistat de jugadors'!$AZ$3:$BA$322,2,0))</f>
        <v>#N/A</v>
      </c>
      <c r="J91" t="b">
        <f t="shared" si="2"/>
        <v>1</v>
      </c>
    </row>
    <row r="92" spans="2:10">
      <c r="B92" s="20">
        <v>87</v>
      </c>
      <c r="C92" s="98" t="str">
        <f>IF(J92=TRUE,"",VLOOKUP(B92,'Llistat de jugadors'!$AZ$3:$BA$322,2,0))</f>
        <v/>
      </c>
      <c r="D92" s="21" t="str">
        <f>VLOOKUP(C92,'Llistat de jugadors'!$AQ$3:$AR$322,2,0)</f>
        <v/>
      </c>
      <c r="E92" s="23" t="str">
        <f>IF(C92="","",VLOOKUP(C92,'Llistat de jugadors'!$G$3:$AI$322,29,0))</f>
        <v/>
      </c>
      <c r="F92" s="21" t="str">
        <f>IF(C92="","",VLOOKUP(C92,'Llistat de jugadors'!$G$3:$AL$322,32,0))</f>
        <v/>
      </c>
      <c r="G92" s="21" t="str">
        <f>IF(C92="","",VLOOKUP(C92,'Llistat de jugadors'!$G$3:$AH$322,28,0))</f>
        <v/>
      </c>
      <c r="H92" s="21" t="str">
        <f>IF(C92="","",VLOOKUP(C92,'Llistat de jugadors'!$G$3:$AB$322,22,0))</f>
        <v/>
      </c>
      <c r="I92" t="e">
        <f>IF(VLOOKUP(B92,'Llistat de jugadors'!$AZ$3:$BA$322,2,0)="","",VLOOKUP(B92,'Llistat de jugadors'!$AZ$3:$BA$322,2,0))</f>
        <v>#N/A</v>
      </c>
      <c r="J92" t="b">
        <f t="shared" si="2"/>
        <v>1</v>
      </c>
    </row>
    <row r="93" spans="2:10">
      <c r="B93" s="20">
        <v>88</v>
      </c>
      <c r="C93" s="98" t="str">
        <f>IF(J93=TRUE,"",VLOOKUP(B93,'Llistat de jugadors'!$AZ$3:$BA$322,2,0))</f>
        <v/>
      </c>
      <c r="D93" s="21" t="str">
        <f>VLOOKUP(C93,'Llistat de jugadors'!$AQ$3:$AR$322,2,0)</f>
        <v/>
      </c>
      <c r="E93" s="23" t="str">
        <f>IF(C93="","",VLOOKUP(C93,'Llistat de jugadors'!$G$3:$AI$322,29,0))</f>
        <v/>
      </c>
      <c r="F93" s="21" t="str">
        <f>IF(C93="","",VLOOKUP(C93,'Llistat de jugadors'!$G$3:$AL$322,32,0))</f>
        <v/>
      </c>
      <c r="G93" s="21" t="str">
        <f>IF(C93="","",VLOOKUP(C93,'Llistat de jugadors'!$G$3:$AH$322,28,0))</f>
        <v/>
      </c>
      <c r="H93" s="21" t="str">
        <f>IF(C93="","",VLOOKUP(C93,'Llistat de jugadors'!$G$3:$AB$322,22,0))</f>
        <v/>
      </c>
      <c r="I93" t="e">
        <f>IF(VLOOKUP(B93,'Llistat de jugadors'!$AZ$3:$BA$322,2,0)="","",VLOOKUP(B93,'Llistat de jugadors'!$AZ$3:$BA$322,2,0))</f>
        <v>#N/A</v>
      </c>
      <c r="J93" t="b">
        <f t="shared" si="2"/>
        <v>1</v>
      </c>
    </row>
    <row r="94" spans="2:10">
      <c r="B94" s="20">
        <v>89</v>
      </c>
      <c r="C94" s="98" t="str">
        <f>IF(J94=TRUE,"",VLOOKUP(B94,'Llistat de jugadors'!$AZ$3:$BA$322,2,0))</f>
        <v/>
      </c>
      <c r="D94" s="21" t="str">
        <f>VLOOKUP(C94,'Llistat de jugadors'!$AQ$3:$AR$322,2,0)</f>
        <v/>
      </c>
      <c r="E94" s="23" t="str">
        <f>IF(C94="","",VLOOKUP(C94,'Llistat de jugadors'!$G$3:$AI$322,29,0))</f>
        <v/>
      </c>
      <c r="F94" s="21" t="str">
        <f>IF(C94="","",VLOOKUP(C94,'Llistat de jugadors'!$G$3:$AL$322,32,0))</f>
        <v/>
      </c>
      <c r="G94" s="21" t="str">
        <f>IF(C94="","",VLOOKUP(C94,'Llistat de jugadors'!$G$3:$AH$322,28,0))</f>
        <v/>
      </c>
      <c r="H94" s="21" t="str">
        <f>IF(C94="","",VLOOKUP(C94,'Llistat de jugadors'!$G$3:$AB$322,22,0))</f>
        <v/>
      </c>
      <c r="I94" t="e">
        <f>IF(VLOOKUP(B94,'Llistat de jugadors'!$AZ$3:$BA$322,2,0)="","",VLOOKUP(B94,'Llistat de jugadors'!$AZ$3:$BA$322,2,0))</f>
        <v>#N/A</v>
      </c>
      <c r="J94" t="b">
        <f t="shared" si="2"/>
        <v>1</v>
      </c>
    </row>
    <row r="95" spans="2:10">
      <c r="B95" s="20">
        <v>90</v>
      </c>
      <c r="C95" s="98" t="str">
        <f>IF(J95=TRUE,"",VLOOKUP(B95,'Llistat de jugadors'!$AZ$3:$BA$322,2,0))</f>
        <v/>
      </c>
      <c r="D95" s="21" t="str">
        <f>VLOOKUP(C95,'Llistat de jugadors'!$AQ$3:$AR$322,2,0)</f>
        <v/>
      </c>
      <c r="E95" s="23" t="str">
        <f>IF(C95="","",VLOOKUP(C95,'Llistat de jugadors'!$G$3:$AI$322,29,0))</f>
        <v/>
      </c>
      <c r="F95" s="21" t="str">
        <f>IF(C95="","",VLOOKUP(C95,'Llistat de jugadors'!$G$3:$AL$322,32,0))</f>
        <v/>
      </c>
      <c r="G95" s="21" t="str">
        <f>IF(C95="","",VLOOKUP(C95,'Llistat de jugadors'!$G$3:$AH$322,28,0))</f>
        <v/>
      </c>
      <c r="H95" s="21" t="str">
        <f>IF(C95="","",VLOOKUP(C95,'Llistat de jugadors'!$G$3:$AB$322,22,0))</f>
        <v/>
      </c>
      <c r="I95" t="e">
        <f>IF(VLOOKUP(B95,'Llistat de jugadors'!$AZ$3:$BA$322,2,0)="","",VLOOKUP(B95,'Llistat de jugadors'!$AZ$3:$BA$322,2,0))</f>
        <v>#N/A</v>
      </c>
      <c r="J95" t="b">
        <f t="shared" si="2"/>
        <v>1</v>
      </c>
    </row>
    <row r="96" spans="2:10">
      <c r="B96" s="20">
        <v>91</v>
      </c>
      <c r="C96" s="98" t="str">
        <f>IF(J96=TRUE,"",VLOOKUP(B96,'Llistat de jugadors'!$AZ$3:$BA$322,2,0))</f>
        <v/>
      </c>
      <c r="D96" s="21" t="str">
        <f>VLOOKUP(C96,'Llistat de jugadors'!$AQ$3:$AR$322,2,0)</f>
        <v/>
      </c>
      <c r="E96" s="23" t="str">
        <f>IF(C96="","",VLOOKUP(C96,'Llistat de jugadors'!$G$3:$AI$322,29,0))</f>
        <v/>
      </c>
      <c r="F96" s="21" t="str">
        <f>IF(C96="","",VLOOKUP(C96,'Llistat de jugadors'!$G$3:$AL$322,32,0))</f>
        <v/>
      </c>
      <c r="G96" s="21" t="str">
        <f>IF(C96="","",VLOOKUP(C96,'Llistat de jugadors'!$G$3:$AH$322,28,0))</f>
        <v/>
      </c>
      <c r="H96" s="21" t="str">
        <f>IF(C96="","",VLOOKUP(C96,'Llistat de jugadors'!$G$3:$AB$322,22,0))</f>
        <v/>
      </c>
      <c r="I96" t="e">
        <f>IF(VLOOKUP(B96,'Llistat de jugadors'!$AZ$3:$BA$322,2,0)="","",VLOOKUP(B96,'Llistat de jugadors'!$AZ$3:$BA$322,2,0))</f>
        <v>#N/A</v>
      </c>
      <c r="J96" t="b">
        <f t="shared" si="2"/>
        <v>1</v>
      </c>
    </row>
    <row r="97" spans="2:10">
      <c r="B97" s="20">
        <v>92</v>
      </c>
      <c r="C97" s="98" t="str">
        <f>IF(J97=TRUE,"",VLOOKUP(B97,'Llistat de jugadors'!$AZ$3:$BA$322,2,0))</f>
        <v/>
      </c>
      <c r="D97" s="21" t="str">
        <f>VLOOKUP(C97,'Llistat de jugadors'!$AQ$3:$AR$322,2,0)</f>
        <v/>
      </c>
      <c r="E97" s="23" t="str">
        <f>IF(C97="","",VLOOKUP(C97,'Llistat de jugadors'!$G$3:$AI$322,29,0))</f>
        <v/>
      </c>
      <c r="F97" s="21" t="str">
        <f>IF(C97="","",VLOOKUP(C97,'Llistat de jugadors'!$G$3:$AL$322,32,0))</f>
        <v/>
      </c>
      <c r="G97" s="21" t="str">
        <f>IF(C97="","",VLOOKUP(C97,'Llistat de jugadors'!$G$3:$AH$322,28,0))</f>
        <v/>
      </c>
      <c r="H97" s="21" t="str">
        <f>IF(C97="","",VLOOKUP(C97,'Llistat de jugadors'!$G$3:$AB$322,22,0))</f>
        <v/>
      </c>
      <c r="I97" t="e">
        <f>IF(VLOOKUP(B97,'Llistat de jugadors'!$AZ$3:$BA$322,2,0)="","",VLOOKUP(B97,'Llistat de jugadors'!$AZ$3:$BA$322,2,0))</f>
        <v>#N/A</v>
      </c>
      <c r="J97" t="b">
        <f t="shared" si="2"/>
        <v>1</v>
      </c>
    </row>
    <row r="98" spans="2:10">
      <c r="B98" s="20">
        <v>93</v>
      </c>
      <c r="C98" s="98" t="str">
        <f>IF(J98=TRUE,"",VLOOKUP(B98,'Llistat de jugadors'!$AZ$3:$BA$322,2,0))</f>
        <v/>
      </c>
      <c r="D98" s="21" t="str">
        <f>VLOOKUP(C98,'Llistat de jugadors'!$AQ$3:$AR$322,2,0)</f>
        <v/>
      </c>
      <c r="E98" s="23" t="str">
        <f>IF(C98="","",VLOOKUP(C98,'Llistat de jugadors'!$G$3:$AI$322,29,0))</f>
        <v/>
      </c>
      <c r="F98" s="21" t="str">
        <f>IF(C98="","",VLOOKUP(C98,'Llistat de jugadors'!$G$3:$AL$322,32,0))</f>
        <v/>
      </c>
      <c r="G98" s="21" t="str">
        <f>IF(C98="","",VLOOKUP(C98,'Llistat de jugadors'!$G$3:$AH$322,28,0))</f>
        <v/>
      </c>
      <c r="H98" s="21" t="str">
        <f>IF(C98="","",VLOOKUP(C98,'Llistat de jugadors'!$G$3:$AB$322,22,0))</f>
        <v/>
      </c>
      <c r="I98" t="e">
        <f>IF(VLOOKUP(B98,'Llistat de jugadors'!$AZ$3:$BA$322,2,0)="","",VLOOKUP(B98,'Llistat de jugadors'!$AZ$3:$BA$322,2,0))</f>
        <v>#N/A</v>
      </c>
      <c r="J98" t="b">
        <f t="shared" si="2"/>
        <v>1</v>
      </c>
    </row>
    <row r="99" spans="2:10">
      <c r="B99" s="20">
        <v>94</v>
      </c>
      <c r="C99" s="98" t="str">
        <f>IF(J99=TRUE,"",VLOOKUP(B99,'Llistat de jugadors'!$AZ$3:$BA$322,2,0))</f>
        <v/>
      </c>
      <c r="D99" s="21" t="str">
        <f>VLOOKUP(C99,'Llistat de jugadors'!$AQ$3:$AR$322,2,0)</f>
        <v/>
      </c>
      <c r="E99" s="23" t="str">
        <f>IF(C99="","",VLOOKUP(C99,'Llistat de jugadors'!$G$3:$AI$322,29,0))</f>
        <v/>
      </c>
      <c r="F99" s="21" t="str">
        <f>IF(C99="","",VLOOKUP(C99,'Llistat de jugadors'!$G$3:$AL$322,32,0))</f>
        <v/>
      </c>
      <c r="G99" s="21" t="str">
        <f>IF(C99="","",VLOOKUP(C99,'Llistat de jugadors'!$G$3:$AH$322,28,0))</f>
        <v/>
      </c>
      <c r="H99" s="21" t="str">
        <f>IF(C99="","",VLOOKUP(C99,'Llistat de jugadors'!$G$3:$AB$322,22,0))</f>
        <v/>
      </c>
      <c r="I99" t="e">
        <f>IF(VLOOKUP(B99,'Llistat de jugadors'!$AZ$3:$BA$322,2,0)="","",VLOOKUP(B99,'Llistat de jugadors'!$AZ$3:$BA$322,2,0))</f>
        <v>#N/A</v>
      </c>
      <c r="J99" t="b">
        <f t="shared" si="2"/>
        <v>1</v>
      </c>
    </row>
    <row r="100" spans="2:10">
      <c r="B100" s="20">
        <v>95</v>
      </c>
      <c r="C100" s="98" t="str">
        <f>IF(J100=TRUE,"",VLOOKUP(B100,'Llistat de jugadors'!$AZ$3:$BA$322,2,0))</f>
        <v/>
      </c>
      <c r="D100" s="21" t="str">
        <f>VLOOKUP(C100,'Llistat de jugadors'!$AQ$3:$AR$322,2,0)</f>
        <v/>
      </c>
      <c r="E100" s="23" t="str">
        <f>IF(C100="","",VLOOKUP(C100,'Llistat de jugadors'!$G$3:$AI$322,29,0))</f>
        <v/>
      </c>
      <c r="F100" s="21" t="str">
        <f>IF(C100="","",VLOOKUP(C100,'Llistat de jugadors'!$G$3:$AL$322,32,0))</f>
        <v/>
      </c>
      <c r="G100" s="21" t="str">
        <f>IF(C100="","",VLOOKUP(C100,'Llistat de jugadors'!$G$3:$AH$322,28,0))</f>
        <v/>
      </c>
      <c r="H100" s="21" t="str">
        <f>IF(C100="","",VLOOKUP(C100,'Llistat de jugadors'!$G$3:$AB$322,22,0))</f>
        <v/>
      </c>
      <c r="I100" t="e">
        <f>IF(VLOOKUP(B100,'Llistat de jugadors'!$AZ$3:$BA$322,2,0)="","",VLOOKUP(B100,'Llistat de jugadors'!$AZ$3:$BA$322,2,0))</f>
        <v>#N/A</v>
      </c>
      <c r="J100" t="b">
        <f t="shared" si="2"/>
        <v>1</v>
      </c>
    </row>
    <row r="101" spans="2:10">
      <c r="B101" s="20">
        <v>96</v>
      </c>
      <c r="C101" s="98" t="str">
        <f>IF(J101=TRUE,"",VLOOKUP(B101,'Llistat de jugadors'!$AZ$3:$BA$322,2,0))</f>
        <v/>
      </c>
      <c r="D101" s="21" t="str">
        <f>VLOOKUP(C101,'Llistat de jugadors'!$AQ$3:$AR$322,2,0)</f>
        <v/>
      </c>
      <c r="E101" s="23" t="str">
        <f>IF(C101="","",VLOOKUP(C101,'Llistat de jugadors'!$G$3:$AI$322,29,0))</f>
        <v/>
      </c>
      <c r="F101" s="21" t="str">
        <f>IF(C101="","",VLOOKUP(C101,'Llistat de jugadors'!$G$3:$AL$322,32,0))</f>
        <v/>
      </c>
      <c r="G101" s="21" t="str">
        <f>IF(C101="","",VLOOKUP(C101,'Llistat de jugadors'!$G$3:$AH$322,28,0))</f>
        <v/>
      </c>
      <c r="H101" s="21" t="str">
        <f>IF(C101="","",VLOOKUP(C101,'Llistat de jugadors'!$G$3:$AB$322,22,0))</f>
        <v/>
      </c>
      <c r="I101" t="e">
        <f>IF(VLOOKUP(B101,'Llistat de jugadors'!$AZ$3:$BA$322,2,0)="","",VLOOKUP(B101,'Llistat de jugadors'!$AZ$3:$BA$322,2,0))</f>
        <v>#N/A</v>
      </c>
      <c r="J101" t="b">
        <f t="shared" si="2"/>
        <v>1</v>
      </c>
    </row>
    <row r="102" spans="2:10">
      <c r="B102" s="20">
        <v>97</v>
      </c>
      <c r="C102" s="98" t="str">
        <f>IF(J102=TRUE,"",VLOOKUP(B102,'Llistat de jugadors'!$AZ$3:$BA$322,2,0))</f>
        <v/>
      </c>
      <c r="D102" s="21" t="str">
        <f>VLOOKUP(C102,'Llistat de jugadors'!$AQ$3:$AR$322,2,0)</f>
        <v/>
      </c>
      <c r="E102" s="23" t="str">
        <f>IF(C102="","",VLOOKUP(C102,'Llistat de jugadors'!$G$3:$AI$322,29,0))</f>
        <v/>
      </c>
      <c r="F102" s="21" t="str">
        <f>IF(C102="","",VLOOKUP(C102,'Llistat de jugadors'!$G$3:$AL$322,32,0))</f>
        <v/>
      </c>
      <c r="G102" s="21" t="str">
        <f>IF(C102="","",VLOOKUP(C102,'Llistat de jugadors'!$G$3:$AH$322,28,0))</f>
        <v/>
      </c>
      <c r="H102" s="21" t="str">
        <f>IF(C102="","",VLOOKUP(C102,'Llistat de jugadors'!$G$3:$AB$322,22,0))</f>
        <v/>
      </c>
      <c r="I102" t="e">
        <f>IF(VLOOKUP(B102,'Llistat de jugadors'!$AZ$3:$BA$322,2,0)="","",VLOOKUP(B102,'Llistat de jugadors'!$AZ$3:$BA$322,2,0))</f>
        <v>#N/A</v>
      </c>
      <c r="J102" t="b">
        <f t="shared" ref="J102:J133" si="3">ISERROR(I102)</f>
        <v>1</v>
      </c>
    </row>
    <row r="103" spans="2:10">
      <c r="B103" s="20">
        <v>98</v>
      </c>
      <c r="C103" s="98" t="str">
        <f>IF(J103=TRUE,"",VLOOKUP(B103,'Llistat de jugadors'!$AZ$3:$BA$322,2,0))</f>
        <v/>
      </c>
      <c r="D103" s="21" t="str">
        <f>VLOOKUP(C103,'Llistat de jugadors'!$AQ$3:$AR$322,2,0)</f>
        <v/>
      </c>
      <c r="E103" s="23" t="str">
        <f>IF(C103="","",VLOOKUP(C103,'Llistat de jugadors'!$G$3:$AI$322,29,0))</f>
        <v/>
      </c>
      <c r="F103" s="21" t="str">
        <f>IF(C103="","",VLOOKUP(C103,'Llistat de jugadors'!$G$3:$AL$322,32,0))</f>
        <v/>
      </c>
      <c r="G103" s="21" t="str">
        <f>IF(C103="","",VLOOKUP(C103,'Llistat de jugadors'!$G$3:$AH$322,28,0))</f>
        <v/>
      </c>
      <c r="H103" s="21" t="str">
        <f>IF(C103="","",VLOOKUP(C103,'Llistat de jugadors'!$G$3:$AB$322,22,0))</f>
        <v/>
      </c>
      <c r="I103" t="e">
        <f>IF(VLOOKUP(B103,'Llistat de jugadors'!$AZ$3:$BA$322,2,0)="","",VLOOKUP(B103,'Llistat de jugadors'!$AZ$3:$BA$322,2,0))</f>
        <v>#N/A</v>
      </c>
      <c r="J103" t="b">
        <f t="shared" si="3"/>
        <v>1</v>
      </c>
    </row>
    <row r="104" spans="2:10">
      <c r="B104" s="20">
        <v>99</v>
      </c>
      <c r="C104" s="98" t="str">
        <f>IF(J104=TRUE,"",VLOOKUP(B104,'Llistat de jugadors'!$AZ$3:$BA$322,2,0))</f>
        <v/>
      </c>
      <c r="D104" s="21" t="str">
        <f>VLOOKUP(C104,'Llistat de jugadors'!$AQ$3:$AR$322,2,0)</f>
        <v/>
      </c>
      <c r="E104" s="23" t="str">
        <f>IF(C104="","",VLOOKUP(C104,'Llistat de jugadors'!$G$3:$AI$322,29,0))</f>
        <v/>
      </c>
      <c r="F104" s="21" t="str">
        <f>IF(C104="","",VLOOKUP(C104,'Llistat de jugadors'!$G$3:$AL$322,32,0))</f>
        <v/>
      </c>
      <c r="G104" s="21" t="str">
        <f>IF(C104="","",VLOOKUP(C104,'Llistat de jugadors'!$G$3:$AH$322,28,0))</f>
        <v/>
      </c>
      <c r="H104" s="21" t="str">
        <f>IF(C104="","",VLOOKUP(C104,'Llistat de jugadors'!$G$3:$AB$322,22,0))</f>
        <v/>
      </c>
      <c r="I104" t="e">
        <f>IF(VLOOKUP(B104,'Llistat de jugadors'!$AZ$3:$BA$322,2,0)="","",VLOOKUP(B104,'Llistat de jugadors'!$AZ$3:$BA$322,2,0))</f>
        <v>#N/A</v>
      </c>
      <c r="J104" t="b">
        <f t="shared" si="3"/>
        <v>1</v>
      </c>
    </row>
    <row r="105" spans="2:10">
      <c r="B105" s="20">
        <v>100</v>
      </c>
      <c r="C105" s="98" t="str">
        <f>IF(J105=TRUE,"",VLOOKUP(B105,'Llistat de jugadors'!$AZ$3:$BA$322,2,0))</f>
        <v/>
      </c>
      <c r="D105" s="21" t="str">
        <f>VLOOKUP(C105,'Llistat de jugadors'!$AQ$3:$AR$322,2,0)</f>
        <v/>
      </c>
      <c r="E105" s="23" t="str">
        <f>IF(C105="","",VLOOKUP(C105,'Llistat de jugadors'!$G$3:$AI$322,29,0))</f>
        <v/>
      </c>
      <c r="F105" s="21" t="str">
        <f>IF(C105="","",VLOOKUP(C105,'Llistat de jugadors'!$G$3:$AL$322,32,0))</f>
        <v/>
      </c>
      <c r="G105" s="21" t="str">
        <f>IF(C105="","",VLOOKUP(C105,'Llistat de jugadors'!$G$3:$AH$322,28,0))</f>
        <v/>
      </c>
      <c r="H105" s="21" t="str">
        <f>IF(C105="","",VLOOKUP(C105,'Llistat de jugadors'!$G$3:$AB$322,22,0))</f>
        <v/>
      </c>
      <c r="I105" t="e">
        <f>IF(VLOOKUP(B105,'Llistat de jugadors'!$AZ$3:$BA$322,2,0)="","",VLOOKUP(B105,'Llistat de jugadors'!$AZ$3:$BA$322,2,0))</f>
        <v>#N/A</v>
      </c>
      <c r="J105" t="b">
        <f t="shared" si="3"/>
        <v>1</v>
      </c>
    </row>
    <row r="106" spans="2:10">
      <c r="B106" s="20">
        <v>101</v>
      </c>
      <c r="C106" s="98" t="str">
        <f>IF(J106=TRUE,"",VLOOKUP(B106,'Llistat de jugadors'!$AZ$3:$BA$322,2,0))</f>
        <v/>
      </c>
      <c r="D106" s="21" t="str">
        <f>VLOOKUP(C106,'Llistat de jugadors'!$AQ$3:$AR$322,2,0)</f>
        <v/>
      </c>
      <c r="E106" s="23" t="str">
        <f>IF(C106="","",VLOOKUP(C106,'Llistat de jugadors'!$G$3:$AI$322,29,0))</f>
        <v/>
      </c>
      <c r="F106" s="21" t="str">
        <f>IF(C106="","",VLOOKUP(C106,'Llistat de jugadors'!$G$3:$AL$322,32,0))</f>
        <v/>
      </c>
      <c r="G106" s="21" t="str">
        <f>IF(C106="","",VLOOKUP(C106,'Llistat de jugadors'!$G$3:$AH$322,28,0))</f>
        <v/>
      </c>
      <c r="H106" s="21" t="str">
        <f>IF(C106="","",VLOOKUP(C106,'Llistat de jugadors'!$G$3:$AB$322,22,0))</f>
        <v/>
      </c>
      <c r="I106" t="e">
        <f>IF(VLOOKUP(B106,'Llistat de jugadors'!$AZ$3:$BA$322,2,0)="","",VLOOKUP(B106,'Llistat de jugadors'!$AZ$3:$BA$322,2,0))</f>
        <v>#N/A</v>
      </c>
      <c r="J106" t="b">
        <f t="shared" si="3"/>
        <v>1</v>
      </c>
    </row>
    <row r="107" spans="2:10">
      <c r="B107" s="20">
        <v>102</v>
      </c>
      <c r="C107" s="98" t="str">
        <f>IF(J107=TRUE,"",VLOOKUP(B107,'Llistat de jugadors'!$AZ$3:$BA$322,2,0))</f>
        <v/>
      </c>
      <c r="D107" s="21" t="str">
        <f>VLOOKUP(C107,'Llistat de jugadors'!$AQ$3:$AR$322,2,0)</f>
        <v/>
      </c>
      <c r="E107" s="23" t="str">
        <f>IF(C107="","",VLOOKUP(C107,'Llistat de jugadors'!$G$3:$AI$322,29,0))</f>
        <v/>
      </c>
      <c r="F107" s="21" t="str">
        <f>IF(C107="","",VLOOKUP(C107,'Llistat de jugadors'!$G$3:$AL$322,32,0))</f>
        <v/>
      </c>
      <c r="G107" s="21" t="str">
        <f>IF(C107="","",VLOOKUP(C107,'Llistat de jugadors'!$G$3:$AH$322,28,0))</f>
        <v/>
      </c>
      <c r="H107" s="21" t="str">
        <f>IF(C107="","",VLOOKUP(C107,'Llistat de jugadors'!$G$3:$AB$322,22,0))</f>
        <v/>
      </c>
      <c r="I107" t="e">
        <f>IF(VLOOKUP(B107,'Llistat de jugadors'!$AZ$3:$BA$322,2,0)="","",VLOOKUP(B107,'Llistat de jugadors'!$AZ$3:$BA$322,2,0))</f>
        <v>#N/A</v>
      </c>
      <c r="J107" t="b">
        <f t="shared" si="3"/>
        <v>1</v>
      </c>
    </row>
    <row r="108" spans="2:10">
      <c r="B108" s="20">
        <v>103</v>
      </c>
      <c r="C108" s="98" t="str">
        <f>IF(J108=TRUE,"",VLOOKUP(B108,'Llistat de jugadors'!$AZ$3:$BA$322,2,0))</f>
        <v/>
      </c>
      <c r="D108" s="21" t="str">
        <f>VLOOKUP(C108,'Llistat de jugadors'!$AQ$3:$AR$322,2,0)</f>
        <v/>
      </c>
      <c r="E108" s="23" t="str">
        <f>IF(C108="","",VLOOKUP(C108,'Llistat de jugadors'!$G$3:$AI$322,29,0))</f>
        <v/>
      </c>
      <c r="F108" s="21" t="str">
        <f>IF(C108="","",VLOOKUP(C108,'Llistat de jugadors'!$G$3:$AL$322,32,0))</f>
        <v/>
      </c>
      <c r="G108" s="21" t="str">
        <f>IF(C108="","",VLOOKUP(C108,'Llistat de jugadors'!$G$3:$AH$322,28,0))</f>
        <v/>
      </c>
      <c r="H108" s="21" t="str">
        <f>IF(C108="","",VLOOKUP(C108,'Llistat de jugadors'!$G$3:$AB$322,22,0))</f>
        <v/>
      </c>
      <c r="I108" t="e">
        <f>IF(VLOOKUP(B108,'Llistat de jugadors'!$AZ$3:$BA$322,2,0)="","",VLOOKUP(B108,'Llistat de jugadors'!$AZ$3:$BA$322,2,0))</f>
        <v>#N/A</v>
      </c>
      <c r="J108" t="b">
        <f t="shared" si="3"/>
        <v>1</v>
      </c>
    </row>
    <row r="109" spans="2:10">
      <c r="B109" s="20">
        <v>104</v>
      </c>
      <c r="C109" s="98" t="str">
        <f>IF(J109=TRUE,"",VLOOKUP(B109,'Llistat de jugadors'!$AZ$3:$BA$322,2,0))</f>
        <v/>
      </c>
      <c r="D109" s="21" t="str">
        <f>VLOOKUP(C109,'Llistat de jugadors'!$AQ$3:$AR$322,2,0)</f>
        <v/>
      </c>
      <c r="E109" s="23" t="str">
        <f>IF(C109="","",VLOOKUP(C109,'Llistat de jugadors'!$G$3:$AI$322,29,0))</f>
        <v/>
      </c>
      <c r="F109" s="21" t="str">
        <f>IF(C109="","",VLOOKUP(C109,'Llistat de jugadors'!$G$3:$AL$322,32,0))</f>
        <v/>
      </c>
      <c r="G109" s="21" t="str">
        <f>IF(C109="","",VLOOKUP(C109,'Llistat de jugadors'!$G$3:$AH$322,28,0))</f>
        <v/>
      </c>
      <c r="H109" s="21" t="str">
        <f>IF(C109="","",VLOOKUP(C109,'Llistat de jugadors'!$G$3:$AB$322,22,0))</f>
        <v/>
      </c>
      <c r="I109" t="e">
        <f>IF(VLOOKUP(B109,'Llistat de jugadors'!$AZ$3:$BA$322,2,0)="","",VLOOKUP(B109,'Llistat de jugadors'!$AZ$3:$BA$322,2,0))</f>
        <v>#N/A</v>
      </c>
      <c r="J109" t="b">
        <f t="shared" si="3"/>
        <v>1</v>
      </c>
    </row>
    <row r="110" spans="2:10">
      <c r="B110" s="20">
        <v>105</v>
      </c>
      <c r="C110" s="98" t="str">
        <f>IF(J110=TRUE,"",VLOOKUP(B110,'Llistat de jugadors'!$AZ$3:$BA$322,2,0))</f>
        <v/>
      </c>
      <c r="D110" s="21" t="str">
        <f>VLOOKUP(C110,'Llistat de jugadors'!$AQ$3:$AR$322,2,0)</f>
        <v/>
      </c>
      <c r="E110" s="23" t="str">
        <f>IF(C110="","",VLOOKUP(C110,'Llistat de jugadors'!$G$3:$AI$322,29,0))</f>
        <v/>
      </c>
      <c r="F110" s="21" t="str">
        <f>IF(C110="","",VLOOKUP(C110,'Llistat de jugadors'!$G$3:$AL$322,32,0))</f>
        <v/>
      </c>
      <c r="G110" s="21" t="str">
        <f>IF(C110="","",VLOOKUP(C110,'Llistat de jugadors'!$G$3:$AH$322,28,0))</f>
        <v/>
      </c>
      <c r="H110" s="21" t="str">
        <f>IF(C110="","",VLOOKUP(C110,'Llistat de jugadors'!$G$3:$AB$322,22,0))</f>
        <v/>
      </c>
      <c r="I110" t="e">
        <f>IF(VLOOKUP(B110,'Llistat de jugadors'!$AZ$3:$BA$322,2,0)="","",VLOOKUP(B110,'Llistat de jugadors'!$AZ$3:$BA$322,2,0))</f>
        <v>#N/A</v>
      </c>
      <c r="J110" t="b">
        <f t="shared" si="3"/>
        <v>1</v>
      </c>
    </row>
    <row r="111" spans="2:10">
      <c r="B111" s="20">
        <v>106</v>
      </c>
      <c r="C111" s="98" t="str">
        <f>IF(J111=TRUE,"",VLOOKUP(B111,'Llistat de jugadors'!$AZ$3:$BA$322,2,0))</f>
        <v/>
      </c>
      <c r="D111" s="21" t="str">
        <f>VLOOKUP(C111,'Llistat de jugadors'!$AQ$3:$AR$322,2,0)</f>
        <v/>
      </c>
      <c r="E111" s="23" t="str">
        <f>IF(C111="","",VLOOKUP(C111,'Llistat de jugadors'!$G$3:$AI$322,29,0))</f>
        <v/>
      </c>
      <c r="F111" s="21" t="str">
        <f>IF(C111="","",VLOOKUP(C111,'Llistat de jugadors'!$G$3:$AL$322,32,0))</f>
        <v/>
      </c>
      <c r="G111" s="21" t="str">
        <f>IF(C111="","",VLOOKUP(C111,'Llistat de jugadors'!$G$3:$AH$322,28,0))</f>
        <v/>
      </c>
      <c r="H111" s="21" t="str">
        <f>IF(C111="","",VLOOKUP(C111,'Llistat de jugadors'!$G$3:$AB$322,22,0))</f>
        <v/>
      </c>
      <c r="I111" t="e">
        <f>IF(VLOOKUP(B111,'Llistat de jugadors'!$AZ$3:$BA$322,2,0)="","",VLOOKUP(B111,'Llistat de jugadors'!$AZ$3:$BA$322,2,0))</f>
        <v>#N/A</v>
      </c>
      <c r="J111" t="b">
        <f t="shared" si="3"/>
        <v>1</v>
      </c>
    </row>
    <row r="112" spans="2:10">
      <c r="B112" s="20">
        <v>107</v>
      </c>
      <c r="C112" s="98" t="str">
        <f>IF(J112=TRUE,"",VLOOKUP(B112,'Llistat de jugadors'!$AZ$3:$BA$322,2,0))</f>
        <v/>
      </c>
      <c r="D112" s="21" t="str">
        <f>VLOOKUP(C112,'Llistat de jugadors'!$AQ$3:$AR$322,2,0)</f>
        <v/>
      </c>
      <c r="E112" s="23" t="str">
        <f>IF(C112="","",VLOOKUP(C112,'Llistat de jugadors'!$G$3:$AI$322,29,0))</f>
        <v/>
      </c>
      <c r="F112" s="21" t="str">
        <f>IF(C112="","",VLOOKUP(C112,'Llistat de jugadors'!$G$3:$AL$322,32,0))</f>
        <v/>
      </c>
      <c r="G112" s="21" t="str">
        <f>IF(C112="","",VLOOKUP(C112,'Llistat de jugadors'!$G$3:$AH$322,28,0))</f>
        <v/>
      </c>
      <c r="H112" s="21" t="str">
        <f>IF(C112="","",VLOOKUP(C112,'Llistat de jugadors'!$G$3:$AB$322,22,0))</f>
        <v/>
      </c>
      <c r="I112" t="e">
        <f>IF(VLOOKUP(B112,'Llistat de jugadors'!$AZ$3:$BA$322,2,0)="","",VLOOKUP(B112,'Llistat de jugadors'!$AZ$3:$BA$322,2,0))</f>
        <v>#N/A</v>
      </c>
      <c r="J112" t="b">
        <f t="shared" si="3"/>
        <v>1</v>
      </c>
    </row>
    <row r="113" spans="2:10">
      <c r="B113" s="20">
        <v>108</v>
      </c>
      <c r="C113" s="98" t="str">
        <f>IF(J113=TRUE,"",VLOOKUP(B113,'Llistat de jugadors'!$AZ$3:$BA$322,2,0))</f>
        <v/>
      </c>
      <c r="D113" s="21" t="str">
        <f>VLOOKUP(C113,'Llistat de jugadors'!$AQ$3:$AR$322,2,0)</f>
        <v/>
      </c>
      <c r="E113" s="23" t="str">
        <f>IF(C113="","",VLOOKUP(C113,'Llistat de jugadors'!$G$3:$AI$322,29,0))</f>
        <v/>
      </c>
      <c r="F113" s="21" t="str">
        <f>IF(C113="","",VLOOKUP(C113,'Llistat de jugadors'!$G$3:$AL$322,32,0))</f>
        <v/>
      </c>
      <c r="G113" s="21" t="str">
        <f>IF(C113="","",VLOOKUP(C113,'Llistat de jugadors'!$G$3:$AH$322,28,0))</f>
        <v/>
      </c>
      <c r="H113" s="21" t="str">
        <f>IF(C113="","",VLOOKUP(C113,'Llistat de jugadors'!$G$3:$AB$322,22,0))</f>
        <v/>
      </c>
      <c r="I113" t="e">
        <f>IF(VLOOKUP(B113,'Llistat de jugadors'!$AZ$3:$BA$322,2,0)="","",VLOOKUP(B113,'Llistat de jugadors'!$AZ$3:$BA$322,2,0))</f>
        <v>#N/A</v>
      </c>
      <c r="J113" t="b">
        <f t="shared" si="3"/>
        <v>1</v>
      </c>
    </row>
    <row r="114" spans="2:10">
      <c r="B114" s="20">
        <v>109</v>
      </c>
      <c r="C114" s="98" t="str">
        <f>IF(J114=TRUE,"",VLOOKUP(B114,'Llistat de jugadors'!$AZ$3:$BA$322,2,0))</f>
        <v/>
      </c>
      <c r="D114" s="21" t="str">
        <f>VLOOKUP(C114,'Llistat de jugadors'!$AQ$3:$AR$322,2,0)</f>
        <v/>
      </c>
      <c r="E114" s="23" t="str">
        <f>IF(C114="","",VLOOKUP(C114,'Llistat de jugadors'!$G$3:$AI$322,29,0))</f>
        <v/>
      </c>
      <c r="F114" s="21" t="str">
        <f>IF(C114="","",VLOOKUP(C114,'Llistat de jugadors'!$G$3:$AL$322,32,0))</f>
        <v/>
      </c>
      <c r="G114" s="21" t="str">
        <f>IF(C114="","",VLOOKUP(C114,'Llistat de jugadors'!$G$3:$AH$322,28,0))</f>
        <v/>
      </c>
      <c r="H114" s="21" t="str">
        <f>IF(C114="","",VLOOKUP(C114,'Llistat de jugadors'!$G$3:$AB$322,22,0))</f>
        <v/>
      </c>
      <c r="I114" t="e">
        <f>IF(VLOOKUP(B114,'Llistat de jugadors'!$AZ$3:$BA$322,2,0)="","",VLOOKUP(B114,'Llistat de jugadors'!$AZ$3:$BA$322,2,0))</f>
        <v>#N/A</v>
      </c>
      <c r="J114" t="b">
        <f t="shared" si="3"/>
        <v>1</v>
      </c>
    </row>
    <row r="115" spans="2:10">
      <c r="B115" s="20">
        <v>110</v>
      </c>
      <c r="C115" s="98" t="str">
        <f>IF(J115=TRUE,"",VLOOKUP(B115,'Llistat de jugadors'!$AZ$3:$BA$322,2,0))</f>
        <v/>
      </c>
      <c r="D115" s="21" t="str">
        <f>VLOOKUP(C115,'Llistat de jugadors'!$AQ$3:$AR$322,2,0)</f>
        <v/>
      </c>
      <c r="E115" s="23" t="str">
        <f>IF(C115="","",VLOOKUP(C115,'Llistat de jugadors'!$G$3:$AI$322,29,0))</f>
        <v/>
      </c>
      <c r="F115" s="21" t="str">
        <f>IF(C115="","",VLOOKUP(C115,'Llistat de jugadors'!$G$3:$AL$322,32,0))</f>
        <v/>
      </c>
      <c r="G115" s="21" t="str">
        <f>IF(C115="","",VLOOKUP(C115,'Llistat de jugadors'!$G$3:$AH$322,28,0))</f>
        <v/>
      </c>
      <c r="H115" s="21" t="str">
        <f>IF(C115="","",VLOOKUP(C115,'Llistat de jugadors'!$G$3:$AB$322,22,0))</f>
        <v/>
      </c>
      <c r="I115" t="e">
        <f>IF(VLOOKUP(B115,'Llistat de jugadors'!$AZ$3:$BA$322,2,0)="","",VLOOKUP(B115,'Llistat de jugadors'!$AZ$3:$BA$322,2,0))</f>
        <v>#N/A</v>
      </c>
      <c r="J115" t="b">
        <f t="shared" si="3"/>
        <v>1</v>
      </c>
    </row>
    <row r="116" spans="2:10">
      <c r="B116" s="20">
        <v>111</v>
      </c>
      <c r="C116" s="98" t="str">
        <f>IF(J116=TRUE,"",VLOOKUP(B116,'Llistat de jugadors'!$AZ$3:$BA$322,2,0))</f>
        <v/>
      </c>
      <c r="D116" s="21" t="str">
        <f>VLOOKUP(C116,'Llistat de jugadors'!$AQ$3:$AR$322,2,0)</f>
        <v/>
      </c>
      <c r="E116" s="23" t="str">
        <f>IF(C116="","",VLOOKUP(C116,'Llistat de jugadors'!$G$3:$AI$322,29,0))</f>
        <v/>
      </c>
      <c r="F116" s="21" t="str">
        <f>IF(C116="","",VLOOKUP(C116,'Llistat de jugadors'!$G$3:$AL$322,32,0))</f>
        <v/>
      </c>
      <c r="G116" s="21" t="str">
        <f>IF(C116="","",VLOOKUP(C116,'Llistat de jugadors'!$G$3:$AH$322,28,0))</f>
        <v/>
      </c>
      <c r="H116" s="21" t="str">
        <f>IF(C116="","",VLOOKUP(C116,'Llistat de jugadors'!$G$3:$AB$322,22,0))</f>
        <v/>
      </c>
      <c r="I116" t="e">
        <f>IF(VLOOKUP(B116,'Llistat de jugadors'!$AZ$3:$BA$322,2,0)="","",VLOOKUP(B116,'Llistat de jugadors'!$AZ$3:$BA$322,2,0))</f>
        <v>#N/A</v>
      </c>
      <c r="J116" t="b">
        <f t="shared" si="3"/>
        <v>1</v>
      </c>
    </row>
    <row r="117" spans="2:10">
      <c r="B117" s="20">
        <v>112</v>
      </c>
      <c r="C117" s="98" t="str">
        <f>IF(J117=TRUE,"",VLOOKUP(B117,'Llistat de jugadors'!$AZ$3:$BA$322,2,0))</f>
        <v/>
      </c>
      <c r="D117" s="21" t="str">
        <f>VLOOKUP(C117,'Llistat de jugadors'!$AQ$3:$AR$322,2,0)</f>
        <v/>
      </c>
      <c r="E117" s="23" t="str">
        <f>IF(C117="","",VLOOKUP(C117,'Llistat de jugadors'!$G$3:$AI$322,29,0))</f>
        <v/>
      </c>
      <c r="F117" s="21" t="str">
        <f>IF(C117="","",VLOOKUP(C117,'Llistat de jugadors'!$G$3:$AL$322,32,0))</f>
        <v/>
      </c>
      <c r="G117" s="21" t="str">
        <f>IF(C117="","",VLOOKUP(C117,'Llistat de jugadors'!$G$3:$AH$322,28,0))</f>
        <v/>
      </c>
      <c r="H117" s="21" t="str">
        <f>IF(C117="","",VLOOKUP(C117,'Llistat de jugadors'!$G$3:$AB$322,22,0))</f>
        <v/>
      </c>
      <c r="I117" t="e">
        <f>IF(VLOOKUP(B117,'Llistat de jugadors'!$AZ$3:$BA$322,2,0)="","",VLOOKUP(B117,'Llistat de jugadors'!$AZ$3:$BA$322,2,0))</f>
        <v>#N/A</v>
      </c>
      <c r="J117" t="b">
        <f t="shared" si="3"/>
        <v>1</v>
      </c>
    </row>
    <row r="118" spans="2:10">
      <c r="B118" s="20">
        <v>113</v>
      </c>
      <c r="C118" s="98" t="str">
        <f>IF(J118=TRUE,"",VLOOKUP(B118,'Llistat de jugadors'!$AZ$3:$BA$322,2,0))</f>
        <v/>
      </c>
      <c r="D118" s="21" t="str">
        <f>VLOOKUP(C118,'Llistat de jugadors'!$AQ$3:$AR$322,2,0)</f>
        <v/>
      </c>
      <c r="E118" s="23" t="str">
        <f>IF(C118="","",VLOOKUP(C118,'Llistat de jugadors'!$G$3:$AI$322,29,0))</f>
        <v/>
      </c>
      <c r="F118" s="21" t="str">
        <f>IF(C118="","",VLOOKUP(C118,'Llistat de jugadors'!$G$3:$AL$322,32,0))</f>
        <v/>
      </c>
      <c r="G118" s="21" t="str">
        <f>IF(C118="","",VLOOKUP(C118,'Llistat de jugadors'!$G$3:$AH$322,28,0))</f>
        <v/>
      </c>
      <c r="H118" s="21" t="str">
        <f>IF(C118="","",VLOOKUP(C118,'Llistat de jugadors'!$G$3:$AB$322,22,0))</f>
        <v/>
      </c>
      <c r="I118" t="e">
        <f>IF(VLOOKUP(B118,'Llistat de jugadors'!$AZ$3:$BA$322,2,0)="","",VLOOKUP(B118,'Llistat de jugadors'!$AZ$3:$BA$322,2,0))</f>
        <v>#N/A</v>
      </c>
      <c r="J118" t="b">
        <f t="shared" si="3"/>
        <v>1</v>
      </c>
    </row>
    <row r="119" spans="2:10">
      <c r="B119" s="20">
        <v>114</v>
      </c>
      <c r="C119" s="98" t="str">
        <f>IF(J119=TRUE,"",VLOOKUP(B119,'Llistat de jugadors'!$AZ$3:$BA$322,2,0))</f>
        <v/>
      </c>
      <c r="D119" s="21" t="str">
        <f>VLOOKUP(C119,'Llistat de jugadors'!$AQ$3:$AR$322,2,0)</f>
        <v/>
      </c>
      <c r="E119" s="23" t="str">
        <f>IF(C119="","",VLOOKUP(C119,'Llistat de jugadors'!$G$3:$AI$322,29,0))</f>
        <v/>
      </c>
      <c r="F119" s="21" t="str">
        <f>IF(C119="","",VLOOKUP(C119,'Llistat de jugadors'!$G$3:$AL$322,32,0))</f>
        <v/>
      </c>
      <c r="G119" s="21" t="str">
        <f>IF(C119="","",VLOOKUP(C119,'Llistat de jugadors'!$G$3:$AH$322,28,0))</f>
        <v/>
      </c>
      <c r="H119" s="21" t="str">
        <f>IF(C119="","",VLOOKUP(C119,'Llistat de jugadors'!$G$3:$AB$322,22,0))</f>
        <v/>
      </c>
      <c r="I119" t="e">
        <f>IF(VLOOKUP(B119,'Llistat de jugadors'!$AZ$3:$BA$322,2,0)="","",VLOOKUP(B119,'Llistat de jugadors'!$AZ$3:$BA$322,2,0))</f>
        <v>#N/A</v>
      </c>
      <c r="J119" t="b">
        <f t="shared" si="3"/>
        <v>1</v>
      </c>
    </row>
    <row r="120" spans="2:10">
      <c r="B120" s="20">
        <v>115</v>
      </c>
      <c r="C120" s="98" t="str">
        <f>IF(J120=TRUE,"",VLOOKUP(B120,'Llistat de jugadors'!$AZ$3:$BA$322,2,0))</f>
        <v/>
      </c>
      <c r="D120" s="21" t="str">
        <f>VLOOKUP(C120,'Llistat de jugadors'!$AQ$3:$AR$322,2,0)</f>
        <v/>
      </c>
      <c r="E120" s="23" t="str">
        <f>IF(C120="","",VLOOKUP(C120,'Llistat de jugadors'!$G$3:$AI$322,29,0))</f>
        <v/>
      </c>
      <c r="F120" s="21" t="str">
        <f>IF(C120="","",VLOOKUP(C120,'Llistat de jugadors'!$G$3:$AL$322,32,0))</f>
        <v/>
      </c>
      <c r="G120" s="21" t="str">
        <f>IF(C120="","",VLOOKUP(C120,'Llistat de jugadors'!$G$3:$AH$322,28,0))</f>
        <v/>
      </c>
      <c r="H120" s="21" t="str">
        <f>IF(C120="","",VLOOKUP(C120,'Llistat de jugadors'!$G$3:$AB$322,22,0))</f>
        <v/>
      </c>
      <c r="I120" t="e">
        <f>IF(VLOOKUP(B120,'Llistat de jugadors'!$AZ$3:$BA$322,2,0)="","",VLOOKUP(B120,'Llistat de jugadors'!$AZ$3:$BA$322,2,0))</f>
        <v>#N/A</v>
      </c>
      <c r="J120" t="b">
        <f t="shared" si="3"/>
        <v>1</v>
      </c>
    </row>
    <row r="121" spans="2:10">
      <c r="B121" s="20">
        <v>116</v>
      </c>
      <c r="C121" s="98" t="str">
        <f>IF(J121=TRUE,"",VLOOKUP(B121,'Llistat de jugadors'!$AZ$3:$BA$322,2,0))</f>
        <v/>
      </c>
      <c r="D121" s="21" t="str">
        <f>VLOOKUP(C121,'Llistat de jugadors'!$AQ$3:$AR$322,2,0)</f>
        <v/>
      </c>
      <c r="E121" s="23" t="str">
        <f>IF(C121="","",VLOOKUP(C121,'Llistat de jugadors'!$G$3:$AI$322,29,0))</f>
        <v/>
      </c>
      <c r="F121" s="21" t="str">
        <f>IF(C121="","",VLOOKUP(C121,'Llistat de jugadors'!$G$3:$AL$322,32,0))</f>
        <v/>
      </c>
      <c r="G121" s="21" t="str">
        <f>IF(C121="","",VLOOKUP(C121,'Llistat de jugadors'!$G$3:$AH$322,28,0))</f>
        <v/>
      </c>
      <c r="H121" s="21" t="str">
        <f>IF(C121="","",VLOOKUP(C121,'Llistat de jugadors'!$G$3:$AB$322,22,0))</f>
        <v/>
      </c>
      <c r="I121" t="e">
        <f>IF(VLOOKUP(B121,'Llistat de jugadors'!$AZ$3:$BA$322,2,0)="","",VLOOKUP(B121,'Llistat de jugadors'!$AZ$3:$BA$322,2,0))</f>
        <v>#N/A</v>
      </c>
      <c r="J121" t="b">
        <f t="shared" si="3"/>
        <v>1</v>
      </c>
    </row>
    <row r="122" spans="2:10">
      <c r="B122" s="20">
        <v>117</v>
      </c>
      <c r="C122" s="98" t="str">
        <f>IF(J122=TRUE,"",VLOOKUP(B122,'Llistat de jugadors'!$AZ$3:$BA$322,2,0))</f>
        <v/>
      </c>
      <c r="D122" s="21" t="str">
        <f>VLOOKUP(C122,'Llistat de jugadors'!$AQ$3:$AR$322,2,0)</f>
        <v/>
      </c>
      <c r="E122" s="23" t="str">
        <f>IF(C122="","",VLOOKUP(C122,'Llistat de jugadors'!$G$3:$AI$322,29,0))</f>
        <v/>
      </c>
      <c r="F122" s="21" t="str">
        <f>IF(C122="","",VLOOKUP(C122,'Llistat de jugadors'!$G$3:$AL$322,32,0))</f>
        <v/>
      </c>
      <c r="G122" s="21" t="str">
        <f>IF(C122="","",VLOOKUP(C122,'Llistat de jugadors'!$G$3:$AH$322,28,0))</f>
        <v/>
      </c>
      <c r="H122" s="21" t="str">
        <f>IF(C122="","",VLOOKUP(C122,'Llistat de jugadors'!$G$3:$AB$322,22,0))</f>
        <v/>
      </c>
      <c r="I122" t="e">
        <f>IF(VLOOKUP(B122,'Llistat de jugadors'!$AZ$3:$BA$322,2,0)="","",VLOOKUP(B122,'Llistat de jugadors'!$AZ$3:$BA$322,2,0))</f>
        <v>#N/A</v>
      </c>
      <c r="J122" t="b">
        <f t="shared" si="3"/>
        <v>1</v>
      </c>
    </row>
    <row r="123" spans="2:10">
      <c r="B123" s="20">
        <v>118</v>
      </c>
      <c r="C123" s="98" t="str">
        <f>IF(J123=TRUE,"",VLOOKUP(B123,'Llistat de jugadors'!$AZ$3:$BA$322,2,0))</f>
        <v/>
      </c>
      <c r="D123" s="21" t="str">
        <f>VLOOKUP(C123,'Llistat de jugadors'!$AQ$3:$AR$322,2,0)</f>
        <v/>
      </c>
      <c r="E123" s="23" t="str">
        <f>IF(C123="","",VLOOKUP(C123,'Llistat de jugadors'!$G$3:$AI$322,29,0))</f>
        <v/>
      </c>
      <c r="F123" s="21" t="str">
        <f>IF(C123="","",VLOOKUP(C123,'Llistat de jugadors'!$G$3:$AL$322,32,0))</f>
        <v/>
      </c>
      <c r="G123" s="21" t="str">
        <f>IF(C123="","",VLOOKUP(C123,'Llistat de jugadors'!$G$3:$AH$322,28,0))</f>
        <v/>
      </c>
      <c r="H123" s="21" t="str">
        <f>IF(C123="","",VLOOKUP(C123,'Llistat de jugadors'!$G$3:$AB$322,22,0))</f>
        <v/>
      </c>
      <c r="I123" t="e">
        <f>IF(VLOOKUP(B123,'Llistat de jugadors'!$AZ$3:$BA$322,2,0)="","",VLOOKUP(B123,'Llistat de jugadors'!$AZ$3:$BA$322,2,0))</f>
        <v>#N/A</v>
      </c>
      <c r="J123" t="b">
        <f t="shared" si="3"/>
        <v>1</v>
      </c>
    </row>
    <row r="124" spans="2:10">
      <c r="B124" s="20">
        <v>119</v>
      </c>
      <c r="C124" s="98" t="str">
        <f>IF(J124=TRUE,"",VLOOKUP(B124,'Llistat de jugadors'!$AZ$3:$BA$322,2,0))</f>
        <v/>
      </c>
      <c r="D124" s="21" t="str">
        <f>VLOOKUP(C124,'Llistat de jugadors'!$AQ$3:$AR$322,2,0)</f>
        <v/>
      </c>
      <c r="E124" s="23" t="str">
        <f>IF(C124="","",VLOOKUP(C124,'Llistat de jugadors'!$G$3:$AI$322,29,0))</f>
        <v/>
      </c>
      <c r="F124" s="21" t="str">
        <f>IF(C124="","",VLOOKUP(C124,'Llistat de jugadors'!$G$3:$AL$322,32,0))</f>
        <v/>
      </c>
      <c r="G124" s="21" t="str">
        <f>IF(C124="","",VLOOKUP(C124,'Llistat de jugadors'!$G$3:$AH$322,28,0))</f>
        <v/>
      </c>
      <c r="H124" s="21" t="str">
        <f>IF(C124="","",VLOOKUP(C124,'Llistat de jugadors'!$G$3:$AB$322,22,0))</f>
        <v/>
      </c>
      <c r="I124" t="e">
        <f>IF(VLOOKUP(B124,'Llistat de jugadors'!$AZ$3:$BA$322,2,0)="","",VLOOKUP(B124,'Llistat de jugadors'!$AZ$3:$BA$322,2,0))</f>
        <v>#N/A</v>
      </c>
      <c r="J124" t="b">
        <f t="shared" si="3"/>
        <v>1</v>
      </c>
    </row>
    <row r="125" spans="2:10">
      <c r="B125" s="20">
        <v>120</v>
      </c>
      <c r="C125" s="98" t="str">
        <f>IF(J125=TRUE,"",VLOOKUP(B125,'Llistat de jugadors'!$AZ$3:$BA$322,2,0))</f>
        <v/>
      </c>
      <c r="D125" s="21" t="str">
        <f>VLOOKUP(C125,'Llistat de jugadors'!$AQ$3:$AR$322,2,0)</f>
        <v/>
      </c>
      <c r="E125" s="23" t="str">
        <f>IF(C125="","",VLOOKUP(C125,'Llistat de jugadors'!$G$3:$AI$322,29,0))</f>
        <v/>
      </c>
      <c r="F125" s="21" t="str">
        <f>IF(C125="","",VLOOKUP(C125,'Llistat de jugadors'!$G$3:$AL$322,32,0))</f>
        <v/>
      </c>
      <c r="G125" s="21" t="str">
        <f>IF(C125="","",VLOOKUP(C125,'Llistat de jugadors'!$G$3:$AH$322,28,0))</f>
        <v/>
      </c>
      <c r="H125" s="21" t="str">
        <f>IF(C125="","",VLOOKUP(C125,'Llistat de jugadors'!$G$3:$AB$322,22,0))</f>
        <v/>
      </c>
      <c r="I125" t="e">
        <f>IF(VLOOKUP(B125,'Llistat de jugadors'!$AZ$3:$BA$322,2,0)="","",VLOOKUP(B125,'Llistat de jugadors'!$AZ$3:$BA$322,2,0))</f>
        <v>#N/A</v>
      </c>
      <c r="J125" t="b">
        <f t="shared" si="3"/>
        <v>1</v>
      </c>
    </row>
    <row r="126" spans="2:10">
      <c r="B126" s="20">
        <v>121</v>
      </c>
      <c r="C126" s="98" t="str">
        <f>IF(J126=TRUE,"",VLOOKUP(B126,'Llistat de jugadors'!$AZ$3:$BA$322,2,0))</f>
        <v/>
      </c>
      <c r="D126" s="21" t="str">
        <f>VLOOKUP(C126,'Llistat de jugadors'!$AQ$3:$AR$322,2,0)</f>
        <v/>
      </c>
      <c r="E126" s="23" t="str">
        <f>IF(C126="","",VLOOKUP(C126,'Llistat de jugadors'!$G$3:$AI$322,29,0))</f>
        <v/>
      </c>
      <c r="F126" s="21" t="str">
        <f>IF(C126="","",VLOOKUP(C126,'Llistat de jugadors'!$G$3:$AL$322,32,0))</f>
        <v/>
      </c>
      <c r="G126" s="21" t="str">
        <f>IF(C126="","",VLOOKUP(C126,'Llistat de jugadors'!$G$3:$AH$322,28,0))</f>
        <v/>
      </c>
      <c r="H126" s="21" t="str">
        <f>IF(C126="","",VLOOKUP(C126,'Llistat de jugadors'!$G$3:$AB$322,22,0))</f>
        <v/>
      </c>
      <c r="I126" t="e">
        <f>IF(VLOOKUP(B126,'Llistat de jugadors'!$AZ$3:$BA$322,2,0)="","",VLOOKUP(B126,'Llistat de jugadors'!$AZ$3:$BA$322,2,0))</f>
        <v>#N/A</v>
      </c>
      <c r="J126" t="b">
        <f t="shared" si="3"/>
        <v>1</v>
      </c>
    </row>
    <row r="127" spans="2:10">
      <c r="B127" s="20">
        <v>122</v>
      </c>
      <c r="C127" s="98" t="str">
        <f>IF(J127=TRUE,"",VLOOKUP(B127,'Llistat de jugadors'!$AZ$3:$BA$322,2,0))</f>
        <v/>
      </c>
      <c r="D127" s="21" t="str">
        <f>VLOOKUP(C127,'Llistat de jugadors'!$AQ$3:$AR$322,2,0)</f>
        <v/>
      </c>
      <c r="E127" s="23" t="str">
        <f>IF(C127="","",VLOOKUP(C127,'Llistat de jugadors'!$G$3:$AI$322,29,0))</f>
        <v/>
      </c>
      <c r="F127" s="21" t="str">
        <f>IF(C127="","",VLOOKUP(C127,'Llistat de jugadors'!$G$3:$AL$322,32,0))</f>
        <v/>
      </c>
      <c r="G127" s="21" t="str">
        <f>IF(C127="","",VLOOKUP(C127,'Llistat de jugadors'!$G$3:$AH$322,28,0))</f>
        <v/>
      </c>
      <c r="H127" s="21" t="str">
        <f>IF(C127="","",VLOOKUP(C127,'Llistat de jugadors'!$G$3:$AB$322,22,0))</f>
        <v/>
      </c>
      <c r="I127" t="e">
        <f>IF(VLOOKUP(B127,'Llistat de jugadors'!$AZ$3:$BA$322,2,0)="","",VLOOKUP(B127,'Llistat de jugadors'!$AZ$3:$BA$322,2,0))</f>
        <v>#N/A</v>
      </c>
      <c r="J127" t="b">
        <f t="shared" si="3"/>
        <v>1</v>
      </c>
    </row>
    <row r="128" spans="2:10">
      <c r="B128" s="20">
        <v>123</v>
      </c>
      <c r="C128" s="98" t="str">
        <f>IF(J128=TRUE,"",VLOOKUP(B128,'Llistat de jugadors'!$AZ$3:$BA$322,2,0))</f>
        <v/>
      </c>
      <c r="D128" s="21" t="str">
        <f>VLOOKUP(C128,'Llistat de jugadors'!$AQ$3:$AR$322,2,0)</f>
        <v/>
      </c>
      <c r="E128" s="23" t="str">
        <f>IF(C128="","",VLOOKUP(C128,'Llistat de jugadors'!$G$3:$AI$322,29,0))</f>
        <v/>
      </c>
      <c r="F128" s="21" t="str">
        <f>IF(C128="","",VLOOKUP(C128,'Llistat de jugadors'!$G$3:$AL$322,32,0))</f>
        <v/>
      </c>
      <c r="G128" s="21" t="str">
        <f>IF(C128="","",VLOOKUP(C128,'Llistat de jugadors'!$G$3:$AH$322,28,0))</f>
        <v/>
      </c>
      <c r="H128" s="21" t="str">
        <f>IF(C128="","",VLOOKUP(C128,'Llistat de jugadors'!$G$3:$AB$322,22,0))</f>
        <v/>
      </c>
      <c r="I128" t="e">
        <f>IF(VLOOKUP(B128,'Llistat de jugadors'!$AZ$3:$BA$322,2,0)="","",VLOOKUP(B128,'Llistat de jugadors'!$AZ$3:$BA$322,2,0))</f>
        <v>#N/A</v>
      </c>
      <c r="J128" t="b">
        <f t="shared" si="3"/>
        <v>1</v>
      </c>
    </row>
    <row r="129" spans="2:10">
      <c r="B129" s="20">
        <v>124</v>
      </c>
      <c r="C129" s="98" t="str">
        <f>IF(J129=TRUE,"",VLOOKUP(B129,'Llistat de jugadors'!$AZ$3:$BA$322,2,0))</f>
        <v/>
      </c>
      <c r="D129" s="21" t="str">
        <f>VLOOKUP(C129,'Llistat de jugadors'!$AQ$3:$AR$322,2,0)</f>
        <v/>
      </c>
      <c r="E129" s="23" t="str">
        <f>IF(C129="","",VLOOKUP(C129,'Llistat de jugadors'!$G$3:$AI$322,29,0))</f>
        <v/>
      </c>
      <c r="F129" s="21" t="str">
        <f>IF(C129="","",VLOOKUP(C129,'Llistat de jugadors'!$G$3:$AL$322,32,0))</f>
        <v/>
      </c>
      <c r="G129" s="21" t="str">
        <f>IF(C129="","",VLOOKUP(C129,'Llistat de jugadors'!$G$3:$AH$322,28,0))</f>
        <v/>
      </c>
      <c r="H129" s="21" t="str">
        <f>IF(C129="","",VLOOKUP(C129,'Llistat de jugadors'!$G$3:$AB$322,22,0))</f>
        <v/>
      </c>
      <c r="I129" t="e">
        <f>IF(VLOOKUP(B129,'Llistat de jugadors'!$AZ$3:$BA$322,2,0)="","",VLOOKUP(B129,'Llistat de jugadors'!$AZ$3:$BA$322,2,0))</f>
        <v>#N/A</v>
      </c>
      <c r="J129" t="b">
        <f t="shared" si="3"/>
        <v>1</v>
      </c>
    </row>
    <row r="130" spans="2:10">
      <c r="B130" s="20">
        <v>125</v>
      </c>
      <c r="C130" s="98" t="str">
        <f>IF(J130=TRUE,"",VLOOKUP(B130,'Llistat de jugadors'!$AZ$3:$BA$322,2,0))</f>
        <v/>
      </c>
      <c r="D130" s="21" t="str">
        <f>VLOOKUP(C130,'Llistat de jugadors'!$AQ$3:$AR$322,2,0)</f>
        <v/>
      </c>
      <c r="E130" s="23" t="str">
        <f>IF(C130="","",VLOOKUP(C130,'Llistat de jugadors'!$G$3:$AI$322,29,0))</f>
        <v/>
      </c>
      <c r="F130" s="21" t="str">
        <f>IF(C130="","",VLOOKUP(C130,'Llistat de jugadors'!$G$3:$AL$322,32,0))</f>
        <v/>
      </c>
      <c r="G130" s="21" t="str">
        <f>IF(C130="","",VLOOKUP(C130,'Llistat de jugadors'!$G$3:$AH$322,28,0))</f>
        <v/>
      </c>
      <c r="H130" s="21" t="str">
        <f>IF(C130="","",VLOOKUP(C130,'Llistat de jugadors'!$G$3:$AB$322,22,0))</f>
        <v/>
      </c>
      <c r="I130" t="e">
        <f>IF(VLOOKUP(B130,'Llistat de jugadors'!$AZ$3:$BA$322,2,0)="","",VLOOKUP(B130,'Llistat de jugadors'!$AZ$3:$BA$322,2,0))</f>
        <v>#N/A</v>
      </c>
      <c r="J130" t="b">
        <f t="shared" si="3"/>
        <v>1</v>
      </c>
    </row>
    <row r="131" spans="2:10">
      <c r="B131" s="20">
        <v>126</v>
      </c>
      <c r="C131" s="98" t="str">
        <f>IF(J131=TRUE,"",VLOOKUP(B131,'Llistat de jugadors'!$AZ$3:$BA$322,2,0))</f>
        <v/>
      </c>
      <c r="D131" s="21" t="str">
        <f>VLOOKUP(C131,'Llistat de jugadors'!$AQ$3:$AR$322,2,0)</f>
        <v/>
      </c>
      <c r="E131" s="23" t="str">
        <f>IF(C131="","",VLOOKUP(C131,'Llistat de jugadors'!$G$3:$AI$322,29,0))</f>
        <v/>
      </c>
      <c r="F131" s="21" t="str">
        <f>IF(C131="","",VLOOKUP(C131,'Llistat de jugadors'!$G$3:$AL$322,32,0))</f>
        <v/>
      </c>
      <c r="G131" s="21" t="str">
        <f>IF(C131="","",VLOOKUP(C131,'Llistat de jugadors'!$G$3:$AH$322,28,0))</f>
        <v/>
      </c>
      <c r="H131" s="21" t="str">
        <f>IF(C131="","",VLOOKUP(C131,'Llistat de jugadors'!$G$3:$AB$322,22,0))</f>
        <v/>
      </c>
      <c r="I131" t="e">
        <f>IF(VLOOKUP(B131,'Llistat de jugadors'!$AZ$3:$BA$322,2,0)="","",VLOOKUP(B131,'Llistat de jugadors'!$AZ$3:$BA$322,2,0))</f>
        <v>#N/A</v>
      </c>
      <c r="J131" t="b">
        <f t="shared" si="3"/>
        <v>1</v>
      </c>
    </row>
    <row r="132" spans="2:10">
      <c r="B132" s="20">
        <v>127</v>
      </c>
      <c r="C132" s="98" t="str">
        <f>IF(J132=TRUE,"",VLOOKUP(B132,'Llistat de jugadors'!$AZ$3:$BA$322,2,0))</f>
        <v/>
      </c>
      <c r="D132" s="21" t="str">
        <f>VLOOKUP(C132,'Llistat de jugadors'!$AQ$3:$AR$322,2,0)</f>
        <v/>
      </c>
      <c r="E132" s="23" t="str">
        <f>IF(C132="","",VLOOKUP(C132,'Llistat de jugadors'!$G$3:$AI$322,29,0))</f>
        <v/>
      </c>
      <c r="F132" s="21" t="str">
        <f>IF(C132="","",VLOOKUP(C132,'Llistat de jugadors'!$G$3:$AL$322,32,0))</f>
        <v/>
      </c>
      <c r="G132" s="21" t="str">
        <f>IF(C132="","",VLOOKUP(C132,'Llistat de jugadors'!$G$3:$AH$322,28,0))</f>
        <v/>
      </c>
      <c r="H132" s="21" t="str">
        <f>IF(C132="","",VLOOKUP(C132,'Llistat de jugadors'!$G$3:$AB$322,22,0))</f>
        <v/>
      </c>
      <c r="I132" t="e">
        <f>IF(VLOOKUP(B132,'Llistat de jugadors'!$AZ$3:$BA$322,2,0)="","",VLOOKUP(B132,'Llistat de jugadors'!$AZ$3:$BA$322,2,0))</f>
        <v>#N/A</v>
      </c>
      <c r="J132" t="b">
        <f t="shared" si="3"/>
        <v>1</v>
      </c>
    </row>
    <row r="133" spans="2:10">
      <c r="B133" s="20">
        <v>128</v>
      </c>
      <c r="C133" s="98" t="str">
        <f>IF(J133=TRUE,"",VLOOKUP(B133,'Llistat de jugadors'!$AZ$3:$BA$322,2,0))</f>
        <v/>
      </c>
      <c r="D133" s="21" t="str">
        <f>VLOOKUP(C133,'Llistat de jugadors'!$AQ$3:$AR$322,2,0)</f>
        <v/>
      </c>
      <c r="E133" s="23" t="str">
        <f>IF(C133="","",VLOOKUP(C133,'Llistat de jugadors'!$G$3:$AI$322,29,0))</f>
        <v/>
      </c>
      <c r="F133" s="21" t="str">
        <f>IF(C133="","",VLOOKUP(C133,'Llistat de jugadors'!$G$3:$AL$322,32,0))</f>
        <v/>
      </c>
      <c r="G133" s="21" t="str">
        <f>IF(C133="","",VLOOKUP(C133,'Llistat de jugadors'!$G$3:$AH$322,28,0))</f>
        <v/>
      </c>
      <c r="H133" s="21" t="str">
        <f>IF(C133="","",VLOOKUP(C133,'Llistat de jugadors'!$G$3:$AB$322,22,0))</f>
        <v/>
      </c>
      <c r="I133" t="e">
        <f>IF(VLOOKUP(B133,'Llistat de jugadors'!$AZ$3:$BA$322,2,0)="","",VLOOKUP(B133,'Llistat de jugadors'!$AZ$3:$BA$322,2,0))</f>
        <v>#N/A</v>
      </c>
      <c r="J133" t="b">
        <f t="shared" si="3"/>
        <v>1</v>
      </c>
    </row>
    <row r="134" spans="2:10">
      <c r="B134" s="20">
        <v>129</v>
      </c>
      <c r="C134" s="98" t="str">
        <f>IF(J134=TRUE,"",VLOOKUP(B134,'Llistat de jugadors'!$AZ$3:$BA$322,2,0))</f>
        <v/>
      </c>
      <c r="D134" s="21" t="str">
        <f>VLOOKUP(C134,'Llistat de jugadors'!$AQ$3:$AR$322,2,0)</f>
        <v/>
      </c>
      <c r="E134" s="23" t="str">
        <f>IF(C134="","",VLOOKUP(C134,'Llistat de jugadors'!$G$3:$AI$322,29,0))</f>
        <v/>
      </c>
      <c r="F134" s="21" t="str">
        <f>IF(C134="","",VLOOKUP(C134,'Llistat de jugadors'!$G$3:$AL$322,32,0))</f>
        <v/>
      </c>
      <c r="G134" s="21" t="str">
        <f>IF(C134="","",VLOOKUP(C134,'Llistat de jugadors'!$G$3:$AH$322,28,0))</f>
        <v/>
      </c>
      <c r="H134" s="21" t="str">
        <f>IF(C134="","",VLOOKUP(C134,'Llistat de jugadors'!$G$3:$AB$322,22,0))</f>
        <v/>
      </c>
      <c r="I134" t="e">
        <f>IF(VLOOKUP(B134,'Llistat de jugadors'!$AZ$3:$BA$322,2,0)="","",VLOOKUP(B134,'Llistat de jugadors'!$AZ$3:$BA$322,2,0))</f>
        <v>#N/A</v>
      </c>
      <c r="J134" t="b">
        <f t="shared" ref="J134:J165" si="4">ISERROR(I134)</f>
        <v>1</v>
      </c>
    </row>
    <row r="135" spans="2:10">
      <c r="B135" s="20">
        <v>130</v>
      </c>
      <c r="C135" s="98" t="str">
        <f>IF(J135=TRUE,"",VLOOKUP(B135,'Llistat de jugadors'!$AZ$3:$BA$322,2,0))</f>
        <v/>
      </c>
      <c r="D135" s="21" t="str">
        <f>VLOOKUP(C135,'Llistat de jugadors'!$AQ$3:$AR$322,2,0)</f>
        <v/>
      </c>
      <c r="E135" s="23" t="str">
        <f>IF(C135="","",VLOOKUP(C135,'Llistat de jugadors'!$G$3:$AI$322,29,0))</f>
        <v/>
      </c>
      <c r="F135" s="21" t="str">
        <f>IF(C135="","",VLOOKUP(C135,'Llistat de jugadors'!$G$3:$AL$322,32,0))</f>
        <v/>
      </c>
      <c r="G135" s="21" t="str">
        <f>IF(C135="","",VLOOKUP(C135,'Llistat de jugadors'!$G$3:$AH$322,28,0))</f>
        <v/>
      </c>
      <c r="H135" s="21" t="str">
        <f>IF(C135="","",VLOOKUP(C135,'Llistat de jugadors'!$G$3:$AB$322,22,0))</f>
        <v/>
      </c>
      <c r="I135" t="e">
        <f>IF(VLOOKUP(B135,'Llistat de jugadors'!$AZ$3:$BA$322,2,0)="","",VLOOKUP(B135,'Llistat de jugadors'!$AZ$3:$BA$322,2,0))</f>
        <v>#N/A</v>
      </c>
      <c r="J135" t="b">
        <f t="shared" si="4"/>
        <v>1</v>
      </c>
    </row>
    <row r="136" spans="2:10">
      <c r="B136" s="20">
        <v>131</v>
      </c>
      <c r="C136" s="98" t="str">
        <f>IF(J136=TRUE,"",VLOOKUP(B136,'Llistat de jugadors'!$AZ$3:$BA$322,2,0))</f>
        <v/>
      </c>
      <c r="D136" s="21" t="str">
        <f>VLOOKUP(C136,'Llistat de jugadors'!$AQ$3:$AR$322,2,0)</f>
        <v/>
      </c>
      <c r="E136" s="23" t="str">
        <f>IF(C136="","",VLOOKUP(C136,'Llistat de jugadors'!$G$3:$AI$322,29,0))</f>
        <v/>
      </c>
      <c r="F136" s="21" t="str">
        <f>IF(C136="","",VLOOKUP(C136,'Llistat de jugadors'!$G$3:$AL$322,32,0))</f>
        <v/>
      </c>
      <c r="G136" s="21" t="str">
        <f>IF(C136="","",VLOOKUP(C136,'Llistat de jugadors'!$G$3:$AH$322,28,0))</f>
        <v/>
      </c>
      <c r="H136" s="21" t="str">
        <f>IF(C136="","",VLOOKUP(C136,'Llistat de jugadors'!$G$3:$AB$322,22,0))</f>
        <v/>
      </c>
      <c r="I136" t="e">
        <f>IF(VLOOKUP(B136,'Llistat de jugadors'!$AZ$3:$BA$322,2,0)="","",VLOOKUP(B136,'Llistat de jugadors'!$AZ$3:$BA$322,2,0))</f>
        <v>#N/A</v>
      </c>
      <c r="J136" t="b">
        <f t="shared" si="4"/>
        <v>1</v>
      </c>
    </row>
    <row r="137" spans="2:10">
      <c r="B137" s="20">
        <v>132</v>
      </c>
      <c r="C137" s="98" t="str">
        <f>IF(J137=TRUE,"",VLOOKUP(B137,'Llistat de jugadors'!$AZ$3:$BA$322,2,0))</f>
        <v/>
      </c>
      <c r="D137" s="21" t="str">
        <f>VLOOKUP(C137,'Llistat de jugadors'!$AQ$3:$AR$322,2,0)</f>
        <v/>
      </c>
      <c r="E137" s="23" t="str">
        <f>IF(C137="","",VLOOKUP(C137,'Llistat de jugadors'!$G$3:$AI$322,29,0))</f>
        <v/>
      </c>
      <c r="F137" s="21" t="str">
        <f>IF(C137="","",VLOOKUP(C137,'Llistat de jugadors'!$G$3:$AL$322,32,0))</f>
        <v/>
      </c>
      <c r="G137" s="21" t="str">
        <f>IF(C137="","",VLOOKUP(C137,'Llistat de jugadors'!$G$3:$AH$322,28,0))</f>
        <v/>
      </c>
      <c r="H137" s="21" t="str">
        <f>IF(C137="","",VLOOKUP(C137,'Llistat de jugadors'!$G$3:$AB$322,22,0))</f>
        <v/>
      </c>
      <c r="I137" t="e">
        <f>IF(VLOOKUP(B137,'Llistat de jugadors'!$AZ$3:$BA$322,2,0)="","",VLOOKUP(B137,'Llistat de jugadors'!$AZ$3:$BA$322,2,0))</f>
        <v>#N/A</v>
      </c>
      <c r="J137" t="b">
        <f t="shared" si="4"/>
        <v>1</v>
      </c>
    </row>
    <row r="138" spans="2:10">
      <c r="B138" s="20">
        <v>133</v>
      </c>
      <c r="C138" s="98" t="str">
        <f>IF(J138=TRUE,"",VLOOKUP(B138,'Llistat de jugadors'!$AZ$3:$BA$322,2,0))</f>
        <v/>
      </c>
      <c r="D138" s="21" t="str">
        <f>VLOOKUP(C138,'Llistat de jugadors'!$AQ$3:$AR$322,2,0)</f>
        <v/>
      </c>
      <c r="E138" s="23" t="str">
        <f>IF(C138="","",VLOOKUP(C138,'Llistat de jugadors'!$G$3:$AI$322,29,0))</f>
        <v/>
      </c>
      <c r="F138" s="21" t="str">
        <f>IF(C138="","",VLOOKUP(C138,'Llistat de jugadors'!$G$3:$AL$322,32,0))</f>
        <v/>
      </c>
      <c r="G138" s="21" t="str">
        <f>IF(C138="","",VLOOKUP(C138,'Llistat de jugadors'!$G$3:$AH$322,28,0))</f>
        <v/>
      </c>
      <c r="H138" s="21" t="str">
        <f>IF(C138="","",VLOOKUP(C138,'Llistat de jugadors'!$G$3:$AB$322,22,0))</f>
        <v/>
      </c>
      <c r="I138" t="e">
        <f>IF(VLOOKUP(B138,'Llistat de jugadors'!$AZ$3:$BA$322,2,0)="","",VLOOKUP(B138,'Llistat de jugadors'!$AZ$3:$BA$322,2,0))</f>
        <v>#N/A</v>
      </c>
      <c r="J138" t="b">
        <f t="shared" si="4"/>
        <v>1</v>
      </c>
    </row>
    <row r="139" spans="2:10">
      <c r="B139" s="20">
        <v>134</v>
      </c>
      <c r="C139" s="98" t="str">
        <f>IF(J139=TRUE,"",VLOOKUP(B139,'Llistat de jugadors'!$AZ$3:$BA$322,2,0))</f>
        <v/>
      </c>
      <c r="D139" s="21" t="str">
        <f>VLOOKUP(C139,'Llistat de jugadors'!$AQ$3:$AR$322,2,0)</f>
        <v/>
      </c>
      <c r="E139" s="23" t="str">
        <f>IF(C139="","",VLOOKUP(C139,'Llistat de jugadors'!$G$3:$AI$322,29,0))</f>
        <v/>
      </c>
      <c r="F139" s="21" t="str">
        <f>IF(C139="","",VLOOKUP(C139,'Llistat de jugadors'!$G$3:$AL$322,32,0))</f>
        <v/>
      </c>
      <c r="G139" s="21" t="str">
        <f>IF(C139="","",VLOOKUP(C139,'Llistat de jugadors'!$G$3:$AH$322,28,0))</f>
        <v/>
      </c>
      <c r="H139" s="21" t="str">
        <f>IF(C139="","",VLOOKUP(C139,'Llistat de jugadors'!$G$3:$AB$322,22,0))</f>
        <v/>
      </c>
      <c r="I139" t="e">
        <f>IF(VLOOKUP(B139,'Llistat de jugadors'!$AZ$3:$BA$322,2,0)="","",VLOOKUP(B139,'Llistat de jugadors'!$AZ$3:$BA$322,2,0))</f>
        <v>#N/A</v>
      </c>
      <c r="J139" t="b">
        <f t="shared" si="4"/>
        <v>1</v>
      </c>
    </row>
    <row r="140" spans="2:10">
      <c r="B140" s="20">
        <v>135</v>
      </c>
      <c r="C140" s="98" t="str">
        <f>IF(J140=TRUE,"",VLOOKUP(B140,'Llistat de jugadors'!$AZ$3:$BA$322,2,0))</f>
        <v/>
      </c>
      <c r="D140" s="21" t="str">
        <f>VLOOKUP(C140,'Llistat de jugadors'!$AQ$3:$AR$322,2,0)</f>
        <v/>
      </c>
      <c r="E140" s="23" t="str">
        <f>IF(C140="","",VLOOKUP(C140,'Llistat de jugadors'!$G$3:$AI$322,29,0))</f>
        <v/>
      </c>
      <c r="F140" s="21" t="str">
        <f>IF(C140="","",VLOOKUP(C140,'Llistat de jugadors'!$G$3:$AL$322,32,0))</f>
        <v/>
      </c>
      <c r="G140" s="21" t="str">
        <f>IF(C140="","",VLOOKUP(C140,'Llistat de jugadors'!$G$3:$AH$322,28,0))</f>
        <v/>
      </c>
      <c r="H140" s="21" t="str">
        <f>IF(C140="","",VLOOKUP(C140,'Llistat de jugadors'!$G$3:$AB$322,22,0))</f>
        <v/>
      </c>
      <c r="I140" t="e">
        <f>IF(VLOOKUP(B140,'Llistat de jugadors'!$AZ$3:$BA$322,2,0)="","",VLOOKUP(B140,'Llistat de jugadors'!$AZ$3:$BA$322,2,0))</f>
        <v>#N/A</v>
      </c>
      <c r="J140" t="b">
        <f t="shared" si="4"/>
        <v>1</v>
      </c>
    </row>
    <row r="141" spans="2:10">
      <c r="B141" s="20">
        <v>136</v>
      </c>
      <c r="C141" s="98" t="str">
        <f>IF(J141=TRUE,"",VLOOKUP(B141,'Llistat de jugadors'!$AZ$3:$BA$322,2,0))</f>
        <v/>
      </c>
      <c r="D141" s="21" t="str">
        <f>VLOOKUP(C141,'Llistat de jugadors'!$AQ$3:$AR$322,2,0)</f>
        <v/>
      </c>
      <c r="E141" s="23" t="str">
        <f>IF(C141="","",VLOOKUP(C141,'Llistat de jugadors'!$G$3:$AI$322,29,0))</f>
        <v/>
      </c>
      <c r="F141" s="21" t="str">
        <f>IF(C141="","",VLOOKUP(C141,'Llistat de jugadors'!$G$3:$AL$322,32,0))</f>
        <v/>
      </c>
      <c r="G141" s="21" t="str">
        <f>IF(C141="","",VLOOKUP(C141,'Llistat de jugadors'!$G$3:$AH$322,28,0))</f>
        <v/>
      </c>
      <c r="H141" s="21" t="str">
        <f>IF(C141="","",VLOOKUP(C141,'Llistat de jugadors'!$G$3:$AB$322,22,0))</f>
        <v/>
      </c>
      <c r="I141" t="e">
        <f>IF(VLOOKUP(B141,'Llistat de jugadors'!$AZ$3:$BA$322,2,0)="","",VLOOKUP(B141,'Llistat de jugadors'!$AZ$3:$BA$322,2,0))</f>
        <v>#N/A</v>
      </c>
      <c r="J141" t="b">
        <f t="shared" si="4"/>
        <v>1</v>
      </c>
    </row>
    <row r="142" spans="2:10">
      <c r="B142" s="20">
        <v>137</v>
      </c>
      <c r="C142" s="98" t="str">
        <f>IF(J142=TRUE,"",VLOOKUP(B142,'Llistat de jugadors'!$AZ$3:$BA$322,2,0))</f>
        <v/>
      </c>
      <c r="D142" s="21" t="str">
        <f>VLOOKUP(C142,'Llistat de jugadors'!$AQ$3:$AR$322,2,0)</f>
        <v/>
      </c>
      <c r="E142" s="23" t="str">
        <f>IF(C142="","",VLOOKUP(C142,'Llistat de jugadors'!$G$3:$AI$322,29,0))</f>
        <v/>
      </c>
      <c r="F142" s="21" t="str">
        <f>IF(C142="","",VLOOKUP(C142,'Llistat de jugadors'!$G$3:$AL$322,32,0))</f>
        <v/>
      </c>
      <c r="G142" s="21" t="str">
        <f>IF(C142="","",VLOOKUP(C142,'Llistat de jugadors'!$G$3:$AH$322,28,0))</f>
        <v/>
      </c>
      <c r="H142" s="21" t="str">
        <f>IF(C142="","",VLOOKUP(C142,'Llistat de jugadors'!$G$3:$AB$322,22,0))</f>
        <v/>
      </c>
      <c r="I142" t="e">
        <f>IF(VLOOKUP(B142,'Llistat de jugadors'!$AZ$3:$BA$322,2,0)="","",VLOOKUP(B142,'Llistat de jugadors'!$AZ$3:$BA$322,2,0))</f>
        <v>#N/A</v>
      </c>
      <c r="J142" t="b">
        <f t="shared" si="4"/>
        <v>1</v>
      </c>
    </row>
    <row r="143" spans="2:10">
      <c r="B143" s="20">
        <v>138</v>
      </c>
      <c r="C143" s="98" t="str">
        <f>IF(J143=TRUE,"",VLOOKUP(B143,'Llistat de jugadors'!$AZ$3:$BA$322,2,0))</f>
        <v/>
      </c>
      <c r="D143" s="21" t="str">
        <f>VLOOKUP(C143,'Llistat de jugadors'!$AQ$3:$AR$322,2,0)</f>
        <v/>
      </c>
      <c r="E143" s="23" t="str">
        <f>IF(C143="","",VLOOKUP(C143,'Llistat de jugadors'!$G$3:$AI$322,29,0))</f>
        <v/>
      </c>
      <c r="F143" s="21" t="str">
        <f>IF(C143="","",VLOOKUP(C143,'Llistat de jugadors'!$G$3:$AL$322,32,0))</f>
        <v/>
      </c>
      <c r="G143" s="21" t="str">
        <f>IF(C143="","",VLOOKUP(C143,'Llistat de jugadors'!$G$3:$AH$322,28,0))</f>
        <v/>
      </c>
      <c r="H143" s="21" t="str">
        <f>IF(C143="","",VLOOKUP(C143,'Llistat de jugadors'!$G$3:$AB$322,22,0))</f>
        <v/>
      </c>
      <c r="I143" t="e">
        <f>IF(VLOOKUP(B143,'Llistat de jugadors'!$AZ$3:$BA$322,2,0)="","",VLOOKUP(B143,'Llistat de jugadors'!$AZ$3:$BA$322,2,0))</f>
        <v>#N/A</v>
      </c>
      <c r="J143" t="b">
        <f t="shared" si="4"/>
        <v>1</v>
      </c>
    </row>
    <row r="144" spans="2:10">
      <c r="B144" s="20">
        <v>139</v>
      </c>
      <c r="C144" s="98" t="str">
        <f>IF(J144=TRUE,"",VLOOKUP(B144,'Llistat de jugadors'!$AZ$3:$BA$322,2,0))</f>
        <v/>
      </c>
      <c r="D144" s="21" t="str">
        <f>VLOOKUP(C144,'Llistat de jugadors'!$AQ$3:$AR$322,2,0)</f>
        <v/>
      </c>
      <c r="E144" s="23" t="str">
        <f>IF(C144="","",VLOOKUP(C144,'Llistat de jugadors'!$G$3:$AI$322,29,0))</f>
        <v/>
      </c>
      <c r="F144" s="21" t="str">
        <f>IF(C144="","",VLOOKUP(C144,'Llistat de jugadors'!$G$3:$AL$322,32,0))</f>
        <v/>
      </c>
      <c r="G144" s="21" t="str">
        <f>IF(C144="","",VLOOKUP(C144,'Llistat de jugadors'!$G$3:$AH$322,28,0))</f>
        <v/>
      </c>
      <c r="H144" s="21" t="str">
        <f>IF(C144="","",VLOOKUP(C144,'Llistat de jugadors'!$G$3:$AB$322,22,0))</f>
        <v/>
      </c>
      <c r="I144" t="e">
        <f>IF(VLOOKUP(B144,'Llistat de jugadors'!$AZ$3:$BA$322,2,0)="","",VLOOKUP(B144,'Llistat de jugadors'!$AZ$3:$BA$322,2,0))</f>
        <v>#N/A</v>
      </c>
      <c r="J144" t="b">
        <f t="shared" si="4"/>
        <v>1</v>
      </c>
    </row>
    <row r="145" spans="2:10">
      <c r="B145" s="20">
        <v>140</v>
      </c>
      <c r="C145" s="98" t="str">
        <f>IF(J145=TRUE,"",VLOOKUP(B145,'Llistat de jugadors'!$AZ$3:$BA$322,2,0))</f>
        <v/>
      </c>
      <c r="D145" s="21" t="str">
        <f>VLOOKUP(C145,'Llistat de jugadors'!$AQ$3:$AR$322,2,0)</f>
        <v/>
      </c>
      <c r="E145" s="23" t="str">
        <f>IF(C145="","",VLOOKUP(C145,'Llistat de jugadors'!$G$3:$AI$322,29,0))</f>
        <v/>
      </c>
      <c r="F145" s="21" t="str">
        <f>IF(C145="","",VLOOKUP(C145,'Llistat de jugadors'!$G$3:$AL$322,32,0))</f>
        <v/>
      </c>
      <c r="G145" s="21" t="str">
        <f>IF(C145="","",VLOOKUP(C145,'Llistat de jugadors'!$G$3:$AH$322,28,0))</f>
        <v/>
      </c>
      <c r="H145" s="21" t="str">
        <f>IF(C145="","",VLOOKUP(C145,'Llistat de jugadors'!$G$3:$AB$322,22,0))</f>
        <v/>
      </c>
      <c r="I145" t="e">
        <f>IF(VLOOKUP(B145,'Llistat de jugadors'!$AZ$3:$BA$322,2,0)="","",VLOOKUP(B145,'Llistat de jugadors'!$AZ$3:$BA$322,2,0))</f>
        <v>#N/A</v>
      </c>
      <c r="J145" t="b">
        <f t="shared" si="4"/>
        <v>1</v>
      </c>
    </row>
    <row r="146" spans="2:10">
      <c r="B146" s="20">
        <v>141</v>
      </c>
      <c r="C146" s="98" t="str">
        <f>IF(J146=TRUE,"",VLOOKUP(B146,'Llistat de jugadors'!$AZ$3:$BA$322,2,0))</f>
        <v/>
      </c>
      <c r="D146" s="21" t="str">
        <f>VLOOKUP(C146,'Llistat de jugadors'!$AQ$3:$AR$322,2,0)</f>
        <v/>
      </c>
      <c r="E146" s="23" t="str">
        <f>IF(C146="","",VLOOKUP(C146,'Llistat de jugadors'!$G$3:$AI$322,29,0))</f>
        <v/>
      </c>
      <c r="F146" s="21" t="str">
        <f>IF(C146="","",VLOOKUP(C146,'Llistat de jugadors'!$G$3:$AL$322,32,0))</f>
        <v/>
      </c>
      <c r="G146" s="21" t="str">
        <f>IF(C146="","",VLOOKUP(C146,'Llistat de jugadors'!$G$3:$AH$322,28,0))</f>
        <v/>
      </c>
      <c r="H146" s="21" t="str">
        <f>IF(C146="","",VLOOKUP(C146,'Llistat de jugadors'!$G$3:$AB$322,22,0))</f>
        <v/>
      </c>
      <c r="I146" t="e">
        <f>IF(VLOOKUP(B146,'Llistat de jugadors'!$AZ$3:$BA$322,2,0)="","",VLOOKUP(B146,'Llistat de jugadors'!$AZ$3:$BA$322,2,0))</f>
        <v>#N/A</v>
      </c>
      <c r="J146" t="b">
        <f t="shared" si="4"/>
        <v>1</v>
      </c>
    </row>
    <row r="147" spans="2:10">
      <c r="B147" s="20">
        <v>142</v>
      </c>
      <c r="C147" s="98" t="str">
        <f>IF(J147=TRUE,"",VLOOKUP(B147,'Llistat de jugadors'!$AZ$3:$BA$322,2,0))</f>
        <v/>
      </c>
      <c r="D147" s="21" t="str">
        <f>VLOOKUP(C147,'Llistat de jugadors'!$AQ$3:$AR$322,2,0)</f>
        <v/>
      </c>
      <c r="E147" s="23" t="str">
        <f>IF(C147="","",VLOOKUP(C147,'Llistat de jugadors'!$G$3:$AI$322,29,0))</f>
        <v/>
      </c>
      <c r="F147" s="21" t="str">
        <f>IF(C147="","",VLOOKUP(C147,'Llistat de jugadors'!$G$3:$AL$322,32,0))</f>
        <v/>
      </c>
      <c r="G147" s="21" t="str">
        <f>IF(C147="","",VLOOKUP(C147,'Llistat de jugadors'!$G$3:$AH$322,28,0))</f>
        <v/>
      </c>
      <c r="H147" s="21" t="str">
        <f>IF(C147="","",VLOOKUP(C147,'Llistat de jugadors'!$G$3:$AB$322,22,0))</f>
        <v/>
      </c>
      <c r="I147" t="e">
        <f>IF(VLOOKUP(B147,'Llistat de jugadors'!$AZ$3:$BA$322,2,0)="","",VLOOKUP(B147,'Llistat de jugadors'!$AZ$3:$BA$322,2,0))</f>
        <v>#N/A</v>
      </c>
      <c r="J147" t="b">
        <f t="shared" si="4"/>
        <v>1</v>
      </c>
    </row>
    <row r="148" spans="2:10">
      <c r="B148" s="20">
        <v>143</v>
      </c>
      <c r="C148" s="98" t="str">
        <f>IF(J148=TRUE,"",VLOOKUP(B148,'Llistat de jugadors'!$AZ$3:$BA$322,2,0))</f>
        <v/>
      </c>
      <c r="D148" s="21" t="str">
        <f>VLOOKUP(C148,'Llistat de jugadors'!$AQ$3:$AR$322,2,0)</f>
        <v/>
      </c>
      <c r="E148" s="23" t="str">
        <f>IF(C148="","",VLOOKUP(C148,'Llistat de jugadors'!$G$3:$AI$322,29,0))</f>
        <v/>
      </c>
      <c r="F148" s="21" t="str">
        <f>IF(C148="","",VLOOKUP(C148,'Llistat de jugadors'!$G$3:$AL$322,32,0))</f>
        <v/>
      </c>
      <c r="G148" s="21" t="str">
        <f>IF(C148="","",VLOOKUP(C148,'Llistat de jugadors'!$G$3:$AH$322,28,0))</f>
        <v/>
      </c>
      <c r="H148" s="21" t="str">
        <f>IF(C148="","",VLOOKUP(C148,'Llistat de jugadors'!$G$3:$AB$322,22,0))</f>
        <v/>
      </c>
      <c r="I148" t="e">
        <f>IF(VLOOKUP(B148,'Llistat de jugadors'!$AZ$3:$BA$322,2,0)="","",VLOOKUP(B148,'Llistat de jugadors'!$AZ$3:$BA$322,2,0))</f>
        <v>#N/A</v>
      </c>
      <c r="J148" t="b">
        <f t="shared" si="4"/>
        <v>1</v>
      </c>
    </row>
    <row r="149" spans="2:10">
      <c r="B149" s="20">
        <v>144</v>
      </c>
      <c r="C149" s="98" t="str">
        <f>IF(J149=TRUE,"",VLOOKUP(B149,'Llistat de jugadors'!$AZ$3:$BA$322,2,0))</f>
        <v/>
      </c>
      <c r="D149" s="21" t="str">
        <f>VLOOKUP(C149,'Llistat de jugadors'!$AQ$3:$AR$322,2,0)</f>
        <v/>
      </c>
      <c r="E149" s="23" t="str">
        <f>IF(C149="","",VLOOKUP(C149,'Llistat de jugadors'!$G$3:$AI$322,29,0))</f>
        <v/>
      </c>
      <c r="F149" s="21" t="str">
        <f>IF(C149="","",VLOOKUP(C149,'Llistat de jugadors'!$G$3:$AL$322,32,0))</f>
        <v/>
      </c>
      <c r="G149" s="21" t="str">
        <f>IF(C149="","",VLOOKUP(C149,'Llistat de jugadors'!$G$3:$AH$322,28,0))</f>
        <v/>
      </c>
      <c r="H149" s="21" t="str">
        <f>IF(C149="","",VLOOKUP(C149,'Llistat de jugadors'!$G$3:$AB$322,22,0))</f>
        <v/>
      </c>
      <c r="I149" t="e">
        <f>IF(VLOOKUP(B149,'Llistat de jugadors'!$AZ$3:$BA$322,2,0)="","",VLOOKUP(B149,'Llistat de jugadors'!$AZ$3:$BA$322,2,0))</f>
        <v>#N/A</v>
      </c>
      <c r="J149" t="b">
        <f t="shared" si="4"/>
        <v>1</v>
      </c>
    </row>
    <row r="150" spans="2:10">
      <c r="B150" s="20">
        <v>145</v>
      </c>
      <c r="C150" s="98" t="str">
        <f>IF(J150=TRUE,"",VLOOKUP(B150,'Llistat de jugadors'!$AZ$3:$BA$322,2,0))</f>
        <v/>
      </c>
      <c r="D150" s="21" t="str">
        <f>VLOOKUP(C150,'Llistat de jugadors'!$AQ$3:$AR$322,2,0)</f>
        <v/>
      </c>
      <c r="E150" s="23" t="str">
        <f>IF(C150="","",VLOOKUP(C150,'Llistat de jugadors'!$G$3:$AI$322,29,0))</f>
        <v/>
      </c>
      <c r="F150" s="21" t="str">
        <f>IF(C150="","",VLOOKUP(C150,'Llistat de jugadors'!$G$3:$AL$322,32,0))</f>
        <v/>
      </c>
      <c r="G150" s="21" t="str">
        <f>IF(C150="","",VLOOKUP(C150,'Llistat de jugadors'!$G$3:$AH$322,28,0))</f>
        <v/>
      </c>
      <c r="H150" s="21" t="str">
        <f>IF(C150="","",VLOOKUP(C150,'Llistat de jugadors'!$G$3:$AB$322,22,0))</f>
        <v/>
      </c>
      <c r="I150" t="e">
        <f>IF(VLOOKUP(B150,'Llistat de jugadors'!$AZ$3:$BA$322,2,0)="","",VLOOKUP(B150,'Llistat de jugadors'!$AZ$3:$BA$322,2,0))</f>
        <v>#N/A</v>
      </c>
      <c r="J150" t="b">
        <f t="shared" si="4"/>
        <v>1</v>
      </c>
    </row>
    <row r="151" spans="2:10">
      <c r="B151" s="20">
        <v>146</v>
      </c>
      <c r="C151" s="98" t="str">
        <f>IF(J151=TRUE,"",VLOOKUP(B151,'Llistat de jugadors'!$AZ$3:$BA$322,2,0))</f>
        <v/>
      </c>
      <c r="D151" s="21" t="str">
        <f>VLOOKUP(C151,'Llistat de jugadors'!$AQ$3:$AR$322,2,0)</f>
        <v/>
      </c>
      <c r="E151" s="23" t="str">
        <f>IF(C151="","",VLOOKUP(C151,'Llistat de jugadors'!$G$3:$AI$322,29,0))</f>
        <v/>
      </c>
      <c r="F151" s="21" t="str">
        <f>IF(C151="","",VLOOKUP(C151,'Llistat de jugadors'!$G$3:$AL$322,32,0))</f>
        <v/>
      </c>
      <c r="G151" s="21" t="str">
        <f>IF(C151="","",VLOOKUP(C151,'Llistat de jugadors'!$G$3:$AH$322,28,0))</f>
        <v/>
      </c>
      <c r="H151" s="21" t="str">
        <f>IF(C151="","",VLOOKUP(C151,'Llistat de jugadors'!$G$3:$AB$322,22,0))</f>
        <v/>
      </c>
      <c r="I151" t="e">
        <f>IF(VLOOKUP(B151,'Llistat de jugadors'!$AZ$3:$BA$322,2,0)="","",VLOOKUP(B151,'Llistat de jugadors'!$AZ$3:$BA$322,2,0))</f>
        <v>#N/A</v>
      </c>
      <c r="J151" t="b">
        <f t="shared" si="4"/>
        <v>1</v>
      </c>
    </row>
    <row r="152" spans="2:10">
      <c r="B152" s="20">
        <v>147</v>
      </c>
      <c r="C152" s="98" t="str">
        <f>IF(J152=TRUE,"",VLOOKUP(B152,'Llistat de jugadors'!$AZ$3:$BA$322,2,0))</f>
        <v/>
      </c>
      <c r="D152" s="21" t="str">
        <f>VLOOKUP(C152,'Llistat de jugadors'!$AQ$3:$AR$322,2,0)</f>
        <v/>
      </c>
      <c r="E152" s="23" t="str">
        <f>IF(C152="","",VLOOKUP(C152,'Llistat de jugadors'!$G$3:$AI$322,29,0))</f>
        <v/>
      </c>
      <c r="F152" s="21" t="str">
        <f>IF(C152="","",VLOOKUP(C152,'Llistat de jugadors'!$G$3:$AL$322,32,0))</f>
        <v/>
      </c>
      <c r="G152" s="21" t="str">
        <f>IF(C152="","",VLOOKUP(C152,'Llistat de jugadors'!$G$3:$AH$322,28,0))</f>
        <v/>
      </c>
      <c r="H152" s="21" t="str">
        <f>IF(C152="","",VLOOKUP(C152,'Llistat de jugadors'!$G$3:$AB$322,22,0))</f>
        <v/>
      </c>
      <c r="I152" t="e">
        <f>IF(VLOOKUP(B152,'Llistat de jugadors'!$AZ$3:$BA$322,2,0)="","",VLOOKUP(B152,'Llistat de jugadors'!$AZ$3:$BA$322,2,0))</f>
        <v>#N/A</v>
      </c>
      <c r="J152" t="b">
        <f t="shared" si="4"/>
        <v>1</v>
      </c>
    </row>
    <row r="153" spans="2:10">
      <c r="B153" s="20">
        <v>148</v>
      </c>
      <c r="C153" s="98" t="str">
        <f>IF(J153=TRUE,"",VLOOKUP(B153,'Llistat de jugadors'!$AZ$3:$BA$322,2,0))</f>
        <v/>
      </c>
      <c r="D153" s="21" t="str">
        <f>VLOOKUP(C153,'Llistat de jugadors'!$AQ$3:$AR$322,2,0)</f>
        <v/>
      </c>
      <c r="E153" s="23" t="str">
        <f>IF(C153="","",VLOOKUP(C153,'Llistat de jugadors'!$G$3:$AI$322,29,0))</f>
        <v/>
      </c>
      <c r="F153" s="21" t="str">
        <f>IF(C153="","",VLOOKUP(C153,'Llistat de jugadors'!$G$3:$AL$322,32,0))</f>
        <v/>
      </c>
      <c r="G153" s="21" t="str">
        <f>IF(C153="","",VLOOKUP(C153,'Llistat de jugadors'!$G$3:$AH$322,28,0))</f>
        <v/>
      </c>
      <c r="H153" s="21" t="str">
        <f>IF(C153="","",VLOOKUP(C153,'Llistat de jugadors'!$G$3:$AB$322,22,0))</f>
        <v/>
      </c>
      <c r="I153" t="e">
        <f>IF(VLOOKUP(B153,'Llistat de jugadors'!$AZ$3:$BA$322,2,0)="","",VLOOKUP(B153,'Llistat de jugadors'!$AZ$3:$BA$322,2,0))</f>
        <v>#N/A</v>
      </c>
      <c r="J153" t="b">
        <f t="shared" si="4"/>
        <v>1</v>
      </c>
    </row>
    <row r="154" spans="2:10">
      <c r="B154" s="20">
        <v>149</v>
      </c>
      <c r="C154" s="98" t="str">
        <f>IF(J154=TRUE,"",VLOOKUP(B154,'Llistat de jugadors'!$AZ$3:$BA$322,2,0))</f>
        <v/>
      </c>
      <c r="D154" s="21" t="str">
        <f>VLOOKUP(C154,'Llistat de jugadors'!$AQ$3:$AR$322,2,0)</f>
        <v/>
      </c>
      <c r="E154" s="23" t="str">
        <f>IF(C154="","",VLOOKUP(C154,'Llistat de jugadors'!$G$3:$AI$322,29,0))</f>
        <v/>
      </c>
      <c r="F154" s="21" t="str">
        <f>IF(C154="","",VLOOKUP(C154,'Llistat de jugadors'!$G$3:$AL$322,32,0))</f>
        <v/>
      </c>
      <c r="G154" s="21" t="str">
        <f>IF(C154="","",VLOOKUP(C154,'Llistat de jugadors'!$G$3:$AH$322,28,0))</f>
        <v/>
      </c>
      <c r="H154" s="21" t="str">
        <f>IF(C154="","",VLOOKUP(C154,'Llistat de jugadors'!$G$3:$AB$322,22,0))</f>
        <v/>
      </c>
      <c r="I154" t="e">
        <f>IF(VLOOKUP(B154,'Llistat de jugadors'!$AZ$3:$BA$322,2,0)="","",VLOOKUP(B154,'Llistat de jugadors'!$AZ$3:$BA$322,2,0))</f>
        <v>#N/A</v>
      </c>
      <c r="J154" t="b">
        <f t="shared" si="4"/>
        <v>1</v>
      </c>
    </row>
    <row r="155" spans="2:10">
      <c r="B155" s="20">
        <v>150</v>
      </c>
      <c r="C155" s="98" t="str">
        <f>IF(J155=TRUE,"",VLOOKUP(B155,'Llistat de jugadors'!$AZ$3:$BA$322,2,0))</f>
        <v/>
      </c>
      <c r="D155" s="21" t="str">
        <f>VLOOKUP(C155,'Llistat de jugadors'!$AQ$3:$AR$322,2,0)</f>
        <v/>
      </c>
      <c r="E155" s="23" t="str">
        <f>IF(C155="","",VLOOKUP(C155,'Llistat de jugadors'!$G$3:$AI$322,29,0))</f>
        <v/>
      </c>
      <c r="F155" s="21" t="str">
        <f>IF(C155="","",VLOOKUP(C155,'Llistat de jugadors'!$G$3:$AL$322,32,0))</f>
        <v/>
      </c>
      <c r="G155" s="21" t="str">
        <f>IF(C155="","",VLOOKUP(C155,'Llistat de jugadors'!$G$3:$AH$322,28,0))</f>
        <v/>
      </c>
      <c r="H155" s="21" t="str">
        <f>IF(C155="","",VLOOKUP(C155,'Llistat de jugadors'!$G$3:$AB$322,22,0))</f>
        <v/>
      </c>
      <c r="I155" t="e">
        <f>IF(VLOOKUP(B155,'Llistat de jugadors'!$AZ$3:$BA$322,2,0)="","",VLOOKUP(B155,'Llistat de jugadors'!$AZ$3:$BA$322,2,0))</f>
        <v>#N/A</v>
      </c>
      <c r="J155" t="b">
        <f t="shared" si="4"/>
        <v>1</v>
      </c>
    </row>
    <row r="156" spans="2:10">
      <c r="B156" s="20">
        <v>151</v>
      </c>
      <c r="C156" s="98" t="str">
        <f>IF(J156=TRUE,"",VLOOKUP(B156,'Llistat de jugadors'!$AZ$3:$BA$322,2,0))</f>
        <v/>
      </c>
      <c r="D156" s="21" t="str">
        <f>VLOOKUP(C156,'Llistat de jugadors'!$AQ$3:$AR$322,2,0)</f>
        <v/>
      </c>
      <c r="E156" s="23" t="str">
        <f>IF(C156="","",VLOOKUP(C156,'Llistat de jugadors'!$G$3:$AI$322,29,0))</f>
        <v/>
      </c>
      <c r="F156" s="21" t="str">
        <f>IF(C156="","",VLOOKUP(C156,'Llistat de jugadors'!$G$3:$AL$322,32,0))</f>
        <v/>
      </c>
      <c r="G156" s="21" t="str">
        <f>IF(C156="","",VLOOKUP(C156,'Llistat de jugadors'!$G$3:$AH$322,28,0))</f>
        <v/>
      </c>
      <c r="H156" s="21" t="str">
        <f>IF(C156="","",VLOOKUP(C156,'Llistat de jugadors'!$G$3:$AB$322,22,0))</f>
        <v/>
      </c>
      <c r="I156" t="e">
        <f>IF(VLOOKUP(B156,'Llistat de jugadors'!$AZ$3:$BA$322,2,0)="","",VLOOKUP(B156,'Llistat de jugadors'!$AZ$3:$BA$322,2,0))</f>
        <v>#N/A</v>
      </c>
      <c r="J156" t="b">
        <f t="shared" si="4"/>
        <v>1</v>
      </c>
    </row>
    <row r="157" spans="2:10">
      <c r="B157" s="20">
        <v>152</v>
      </c>
      <c r="C157" s="98" t="str">
        <f>IF(J157=TRUE,"",VLOOKUP(B157,'Llistat de jugadors'!$AZ$3:$BA$322,2,0))</f>
        <v/>
      </c>
      <c r="D157" s="21" t="str">
        <f>VLOOKUP(C157,'Llistat de jugadors'!$AQ$3:$AR$322,2,0)</f>
        <v/>
      </c>
      <c r="E157" s="23" t="str">
        <f>IF(C157="","",VLOOKUP(C157,'Llistat de jugadors'!$G$3:$AI$322,29,0))</f>
        <v/>
      </c>
      <c r="F157" s="21" t="str">
        <f>IF(C157="","",VLOOKUP(C157,'Llistat de jugadors'!$G$3:$AL$322,32,0))</f>
        <v/>
      </c>
      <c r="G157" s="21" t="str">
        <f>IF(C157="","",VLOOKUP(C157,'Llistat de jugadors'!$G$3:$AH$322,28,0))</f>
        <v/>
      </c>
      <c r="H157" s="21" t="str">
        <f>IF(C157="","",VLOOKUP(C157,'Llistat de jugadors'!$G$3:$AB$322,22,0))</f>
        <v/>
      </c>
      <c r="I157" t="e">
        <f>IF(VLOOKUP(B157,'Llistat de jugadors'!$AZ$3:$BA$322,2,0)="","",VLOOKUP(B157,'Llistat de jugadors'!$AZ$3:$BA$322,2,0))</f>
        <v>#N/A</v>
      </c>
      <c r="J157" t="b">
        <f t="shared" si="4"/>
        <v>1</v>
      </c>
    </row>
    <row r="158" spans="2:10">
      <c r="B158" s="20">
        <v>153</v>
      </c>
      <c r="C158" s="98" t="str">
        <f>IF(J158=TRUE,"",VLOOKUP(B158,'Llistat de jugadors'!$AZ$3:$BA$322,2,0))</f>
        <v/>
      </c>
      <c r="D158" s="21" t="str">
        <f>VLOOKUP(C158,'Llistat de jugadors'!$AQ$3:$AR$322,2,0)</f>
        <v/>
      </c>
      <c r="E158" s="23" t="str">
        <f>IF(C158="","",VLOOKUP(C158,'Llistat de jugadors'!$G$3:$AI$322,29,0))</f>
        <v/>
      </c>
      <c r="F158" s="21" t="str">
        <f>IF(C158="","",VLOOKUP(C158,'Llistat de jugadors'!$G$3:$AL$322,32,0))</f>
        <v/>
      </c>
      <c r="G158" s="21" t="str">
        <f>IF(C158="","",VLOOKUP(C158,'Llistat de jugadors'!$G$3:$AH$322,28,0))</f>
        <v/>
      </c>
      <c r="H158" s="21" t="str">
        <f>IF(C158="","",VLOOKUP(C158,'Llistat de jugadors'!$G$3:$AB$322,22,0))</f>
        <v/>
      </c>
      <c r="I158" t="e">
        <f>IF(VLOOKUP(B158,'Llistat de jugadors'!$AZ$3:$BA$322,2,0)="","",VLOOKUP(B158,'Llistat de jugadors'!$AZ$3:$BA$322,2,0))</f>
        <v>#N/A</v>
      </c>
      <c r="J158" t="b">
        <f t="shared" si="4"/>
        <v>1</v>
      </c>
    </row>
    <row r="159" spans="2:10">
      <c r="B159" s="20">
        <v>154</v>
      </c>
      <c r="C159" s="98" t="str">
        <f>IF(J159=TRUE,"",VLOOKUP(B159,'Llistat de jugadors'!$AZ$3:$BA$322,2,0))</f>
        <v/>
      </c>
      <c r="D159" s="21" t="str">
        <f>VLOOKUP(C159,'Llistat de jugadors'!$AQ$3:$AR$322,2,0)</f>
        <v/>
      </c>
      <c r="E159" s="23" t="str">
        <f>IF(C159="","",VLOOKUP(C159,'Llistat de jugadors'!$G$3:$AI$322,29,0))</f>
        <v/>
      </c>
      <c r="F159" s="21" t="str">
        <f>IF(C159="","",VLOOKUP(C159,'Llistat de jugadors'!$G$3:$AL$322,32,0))</f>
        <v/>
      </c>
      <c r="G159" s="21" t="str">
        <f>IF(C159="","",VLOOKUP(C159,'Llistat de jugadors'!$G$3:$AH$322,28,0))</f>
        <v/>
      </c>
      <c r="H159" s="21" t="str">
        <f>IF(C159="","",VLOOKUP(C159,'Llistat de jugadors'!$G$3:$AB$322,22,0))</f>
        <v/>
      </c>
      <c r="I159" t="e">
        <f>IF(VLOOKUP(B159,'Llistat de jugadors'!$AZ$3:$BA$322,2,0)="","",VLOOKUP(B159,'Llistat de jugadors'!$AZ$3:$BA$322,2,0))</f>
        <v>#N/A</v>
      </c>
      <c r="J159" t="b">
        <f t="shared" si="4"/>
        <v>1</v>
      </c>
    </row>
    <row r="160" spans="2:10">
      <c r="B160" s="20">
        <v>155</v>
      </c>
      <c r="C160" s="98" t="str">
        <f>IF(J160=TRUE,"",VLOOKUP(B160,'Llistat de jugadors'!$AZ$3:$BA$322,2,0))</f>
        <v/>
      </c>
      <c r="D160" s="21" t="str">
        <f>VLOOKUP(C160,'Llistat de jugadors'!$AQ$3:$AR$322,2,0)</f>
        <v/>
      </c>
      <c r="E160" s="23" t="str">
        <f>IF(C160="","",VLOOKUP(C160,'Llistat de jugadors'!$G$3:$AI$322,29,0))</f>
        <v/>
      </c>
      <c r="F160" s="21" t="str">
        <f>IF(C160="","",VLOOKUP(C160,'Llistat de jugadors'!$G$3:$AL$322,32,0))</f>
        <v/>
      </c>
      <c r="G160" s="21" t="str">
        <f>IF(C160="","",VLOOKUP(C160,'Llistat de jugadors'!$G$3:$AH$322,28,0))</f>
        <v/>
      </c>
      <c r="H160" s="21" t="str">
        <f>IF(C160="","",VLOOKUP(C160,'Llistat de jugadors'!$G$3:$AB$322,22,0))</f>
        <v/>
      </c>
      <c r="I160" t="e">
        <f>IF(VLOOKUP(B160,'Llistat de jugadors'!$AZ$3:$BA$322,2,0)="","",VLOOKUP(B160,'Llistat de jugadors'!$AZ$3:$BA$322,2,0))</f>
        <v>#N/A</v>
      </c>
      <c r="J160" t="b">
        <f t="shared" si="4"/>
        <v>1</v>
      </c>
    </row>
    <row r="161" spans="2:10">
      <c r="B161" s="20">
        <v>156</v>
      </c>
      <c r="C161" s="98" t="str">
        <f>IF(J161=TRUE,"",VLOOKUP(B161,'Llistat de jugadors'!$AZ$3:$BA$322,2,0))</f>
        <v/>
      </c>
      <c r="D161" s="21" t="str">
        <f>VLOOKUP(C161,'Llistat de jugadors'!$AQ$3:$AR$322,2,0)</f>
        <v/>
      </c>
      <c r="E161" s="23" t="str">
        <f>IF(C161="","",VLOOKUP(C161,'Llistat de jugadors'!$G$3:$AI$322,29,0))</f>
        <v/>
      </c>
      <c r="F161" s="21" t="str">
        <f>IF(C161="","",VLOOKUP(C161,'Llistat de jugadors'!$G$3:$AL$322,32,0))</f>
        <v/>
      </c>
      <c r="G161" s="21" t="str">
        <f>IF(C161="","",VLOOKUP(C161,'Llistat de jugadors'!$G$3:$AH$322,28,0))</f>
        <v/>
      </c>
      <c r="H161" s="21" t="str">
        <f>IF(C161="","",VLOOKUP(C161,'Llistat de jugadors'!$G$3:$AB$322,22,0))</f>
        <v/>
      </c>
      <c r="I161" t="e">
        <f>IF(VLOOKUP(B161,'Llistat de jugadors'!$AZ$3:$BA$322,2,0)="","",VLOOKUP(B161,'Llistat de jugadors'!$AZ$3:$BA$322,2,0))</f>
        <v>#N/A</v>
      </c>
      <c r="J161" t="b">
        <f t="shared" si="4"/>
        <v>1</v>
      </c>
    </row>
    <row r="162" spans="2:10">
      <c r="B162" s="20">
        <v>157</v>
      </c>
      <c r="C162" s="98" t="str">
        <f>IF(J162=TRUE,"",VLOOKUP(B162,'Llistat de jugadors'!$AZ$3:$BA$322,2,0))</f>
        <v/>
      </c>
      <c r="D162" s="21" t="str">
        <f>VLOOKUP(C162,'Llistat de jugadors'!$AQ$3:$AR$322,2,0)</f>
        <v/>
      </c>
      <c r="E162" s="23" t="str">
        <f>IF(C162="","",VLOOKUP(C162,'Llistat de jugadors'!$G$3:$AI$322,29,0))</f>
        <v/>
      </c>
      <c r="F162" s="21" t="str">
        <f>IF(C162="","",VLOOKUP(C162,'Llistat de jugadors'!$G$3:$AL$322,32,0))</f>
        <v/>
      </c>
      <c r="G162" s="21" t="str">
        <f>IF(C162="","",VLOOKUP(C162,'Llistat de jugadors'!$G$3:$AH$322,28,0))</f>
        <v/>
      </c>
      <c r="H162" s="21" t="str">
        <f>IF(C162="","",VLOOKUP(C162,'Llistat de jugadors'!$G$3:$AB$322,22,0))</f>
        <v/>
      </c>
      <c r="I162" t="e">
        <f>IF(VLOOKUP(B162,'Llistat de jugadors'!$AZ$3:$BA$322,2,0)="","",VLOOKUP(B162,'Llistat de jugadors'!$AZ$3:$BA$322,2,0))</f>
        <v>#N/A</v>
      </c>
      <c r="J162" t="b">
        <f t="shared" si="4"/>
        <v>1</v>
      </c>
    </row>
    <row r="163" spans="2:10">
      <c r="B163" s="20">
        <v>158</v>
      </c>
      <c r="C163" s="98" t="str">
        <f>IF(J163=TRUE,"",VLOOKUP(B163,'Llistat de jugadors'!$AZ$3:$BA$322,2,0))</f>
        <v/>
      </c>
      <c r="D163" s="21" t="str">
        <f>VLOOKUP(C163,'Llistat de jugadors'!$AQ$3:$AR$322,2,0)</f>
        <v/>
      </c>
      <c r="E163" s="23" t="str">
        <f>IF(C163="","",VLOOKUP(C163,'Llistat de jugadors'!$G$3:$AI$322,29,0))</f>
        <v/>
      </c>
      <c r="F163" s="21" t="str">
        <f>IF(C163="","",VLOOKUP(C163,'Llistat de jugadors'!$G$3:$AL$322,32,0))</f>
        <v/>
      </c>
      <c r="G163" s="21" t="str">
        <f>IF(C163="","",VLOOKUP(C163,'Llistat de jugadors'!$G$3:$AH$322,28,0))</f>
        <v/>
      </c>
      <c r="H163" s="21" t="str">
        <f>IF(C163="","",VLOOKUP(C163,'Llistat de jugadors'!$G$3:$AB$322,22,0))</f>
        <v/>
      </c>
      <c r="I163" t="e">
        <f>IF(VLOOKUP(B163,'Llistat de jugadors'!$AZ$3:$BA$322,2,0)="","",VLOOKUP(B163,'Llistat de jugadors'!$AZ$3:$BA$322,2,0))</f>
        <v>#N/A</v>
      </c>
      <c r="J163" t="b">
        <f t="shared" si="4"/>
        <v>1</v>
      </c>
    </row>
    <row r="164" spans="2:10">
      <c r="B164" s="20">
        <v>159</v>
      </c>
      <c r="C164" s="98" t="str">
        <f>IF(J164=TRUE,"",VLOOKUP(B164,'Llistat de jugadors'!$AZ$3:$BA$322,2,0))</f>
        <v/>
      </c>
      <c r="D164" s="21" t="str">
        <f>VLOOKUP(C164,'Llistat de jugadors'!$AQ$3:$AR$322,2,0)</f>
        <v/>
      </c>
      <c r="E164" s="23" t="str">
        <f>IF(C164="","",VLOOKUP(C164,'Llistat de jugadors'!$G$3:$AI$322,29,0))</f>
        <v/>
      </c>
      <c r="F164" s="21" t="str">
        <f>IF(C164="","",VLOOKUP(C164,'Llistat de jugadors'!$G$3:$AL$322,32,0))</f>
        <v/>
      </c>
      <c r="G164" s="21" t="str">
        <f>IF(C164="","",VLOOKUP(C164,'Llistat de jugadors'!$G$3:$AH$322,28,0))</f>
        <v/>
      </c>
      <c r="H164" s="21" t="str">
        <f>IF(C164="","",VLOOKUP(C164,'Llistat de jugadors'!$G$3:$AB$322,22,0))</f>
        <v/>
      </c>
      <c r="I164" t="e">
        <f>IF(VLOOKUP(B164,'Llistat de jugadors'!$AZ$3:$BA$322,2,0)="","",VLOOKUP(B164,'Llistat de jugadors'!$AZ$3:$BA$322,2,0))</f>
        <v>#N/A</v>
      </c>
      <c r="J164" t="b">
        <f t="shared" si="4"/>
        <v>1</v>
      </c>
    </row>
    <row r="165" spans="2:10">
      <c r="B165" s="20">
        <v>160</v>
      </c>
      <c r="C165" s="98" t="str">
        <f>IF(J165=TRUE,"",VLOOKUP(B165,'Llistat de jugadors'!$AZ$3:$BA$322,2,0))</f>
        <v/>
      </c>
      <c r="D165" s="21" t="str">
        <f>VLOOKUP(C165,'Llistat de jugadors'!$AQ$3:$AR$322,2,0)</f>
        <v/>
      </c>
      <c r="E165" s="23" t="str">
        <f>IF(C165="","",VLOOKUP(C165,'Llistat de jugadors'!$G$3:$AI$322,29,0))</f>
        <v/>
      </c>
      <c r="F165" s="21" t="str">
        <f>IF(C165="","",VLOOKUP(C165,'Llistat de jugadors'!$G$3:$AL$322,32,0))</f>
        <v/>
      </c>
      <c r="G165" s="21" t="str">
        <f>IF(C165="","",VLOOKUP(C165,'Llistat de jugadors'!$G$3:$AH$322,28,0))</f>
        <v/>
      </c>
      <c r="H165" s="21" t="str">
        <f>IF(C165="","",VLOOKUP(C165,'Llistat de jugadors'!$G$3:$AB$322,22,0))</f>
        <v/>
      </c>
      <c r="I165" t="e">
        <f>IF(VLOOKUP(B165,'Llistat de jugadors'!$AZ$3:$BA$322,2,0)="","",VLOOKUP(B165,'Llistat de jugadors'!$AZ$3:$BA$322,2,0))</f>
        <v>#N/A</v>
      </c>
      <c r="J165" t="b">
        <f t="shared" si="4"/>
        <v>1</v>
      </c>
    </row>
    <row r="166" spans="2:10">
      <c r="B166" s="20">
        <v>161</v>
      </c>
      <c r="C166" s="98" t="str">
        <f>IF(J166=TRUE,"",VLOOKUP(B166,'Llistat de jugadors'!$AZ$3:$BA$322,2,0))</f>
        <v/>
      </c>
      <c r="D166" s="21" t="str">
        <f>VLOOKUP(C166,'Llistat de jugadors'!$AQ$3:$AR$322,2,0)</f>
        <v/>
      </c>
      <c r="E166" s="23" t="str">
        <f>IF(C166="","",VLOOKUP(C166,'Llistat de jugadors'!$G$3:$AI$322,29,0))</f>
        <v/>
      </c>
      <c r="F166" s="21" t="str">
        <f>IF(C166="","",VLOOKUP(C166,'Llistat de jugadors'!$G$3:$AL$322,32,0))</f>
        <v/>
      </c>
      <c r="G166" s="21" t="str">
        <f>IF(C166="","",VLOOKUP(C166,'Llistat de jugadors'!$G$3:$AH$322,28,0))</f>
        <v/>
      </c>
      <c r="H166" s="21" t="str">
        <f>IF(C166="","",VLOOKUP(C166,'Llistat de jugadors'!$G$3:$AB$322,22,0))</f>
        <v/>
      </c>
      <c r="I166" t="e">
        <f>IF(VLOOKUP(B166,'Llistat de jugadors'!$AZ$3:$BA$322,2,0)="","",VLOOKUP(B166,'Llistat de jugadors'!$AZ$3:$BA$322,2,0))</f>
        <v>#N/A</v>
      </c>
      <c r="J166" t="b">
        <f t="shared" ref="J166:J197" si="5">ISERROR(I166)</f>
        <v>1</v>
      </c>
    </row>
    <row r="167" spans="2:10">
      <c r="B167" s="20">
        <v>162</v>
      </c>
      <c r="C167" s="98" t="str">
        <f>IF(J167=TRUE,"",VLOOKUP(B167,'Llistat de jugadors'!$AZ$3:$BA$322,2,0))</f>
        <v/>
      </c>
      <c r="D167" s="21" t="str">
        <f>VLOOKUP(C167,'Llistat de jugadors'!$AQ$3:$AR$322,2,0)</f>
        <v/>
      </c>
      <c r="E167" s="23" t="str">
        <f>IF(C167="","",VLOOKUP(C167,'Llistat de jugadors'!$G$3:$AI$322,29,0))</f>
        <v/>
      </c>
      <c r="F167" s="21" t="str">
        <f>IF(C167="","",VLOOKUP(C167,'Llistat de jugadors'!$G$3:$AL$322,32,0))</f>
        <v/>
      </c>
      <c r="G167" s="21" t="str">
        <f>IF(C167="","",VLOOKUP(C167,'Llistat de jugadors'!$G$3:$AH$322,28,0))</f>
        <v/>
      </c>
      <c r="H167" s="21" t="str">
        <f>IF(C167="","",VLOOKUP(C167,'Llistat de jugadors'!$G$3:$AB$322,22,0))</f>
        <v/>
      </c>
      <c r="I167" t="e">
        <f>IF(VLOOKUP(B167,'Llistat de jugadors'!$AZ$3:$BA$322,2,0)="","",VLOOKUP(B167,'Llistat de jugadors'!$AZ$3:$BA$322,2,0))</f>
        <v>#N/A</v>
      </c>
      <c r="J167" t="b">
        <f t="shared" si="5"/>
        <v>1</v>
      </c>
    </row>
    <row r="168" spans="2:10">
      <c r="B168" s="20">
        <v>163</v>
      </c>
      <c r="C168" s="98" t="str">
        <f>IF(J168=TRUE,"",VLOOKUP(B168,'Llistat de jugadors'!$AZ$3:$BA$322,2,0))</f>
        <v/>
      </c>
      <c r="D168" s="21" t="str">
        <f>VLOOKUP(C168,'Llistat de jugadors'!$AQ$3:$AR$322,2,0)</f>
        <v/>
      </c>
      <c r="E168" s="23" t="str">
        <f>IF(C168="","",VLOOKUP(C168,'Llistat de jugadors'!$G$3:$AI$322,29,0))</f>
        <v/>
      </c>
      <c r="F168" s="21" t="str">
        <f>IF(C168="","",VLOOKUP(C168,'Llistat de jugadors'!$G$3:$AL$322,32,0))</f>
        <v/>
      </c>
      <c r="G168" s="21" t="str">
        <f>IF(C168="","",VLOOKUP(C168,'Llistat de jugadors'!$G$3:$AH$322,28,0))</f>
        <v/>
      </c>
      <c r="H168" s="21" t="str">
        <f>IF(C168="","",VLOOKUP(C168,'Llistat de jugadors'!$G$3:$AB$322,22,0))</f>
        <v/>
      </c>
      <c r="I168" t="e">
        <f>IF(VLOOKUP(B168,'Llistat de jugadors'!$AZ$3:$BA$322,2,0)="","",VLOOKUP(B168,'Llistat de jugadors'!$AZ$3:$BA$322,2,0))</f>
        <v>#N/A</v>
      </c>
      <c r="J168" t="b">
        <f t="shared" si="5"/>
        <v>1</v>
      </c>
    </row>
    <row r="169" spans="2:10">
      <c r="B169" s="20">
        <v>164</v>
      </c>
      <c r="C169" s="98" t="str">
        <f>IF(J169=TRUE,"",VLOOKUP(B169,'Llistat de jugadors'!$AZ$3:$BA$322,2,0))</f>
        <v/>
      </c>
      <c r="D169" s="21" t="str">
        <f>VLOOKUP(C169,'Llistat de jugadors'!$AQ$3:$AR$322,2,0)</f>
        <v/>
      </c>
      <c r="E169" s="23" t="str">
        <f>IF(C169="","",VLOOKUP(C169,'Llistat de jugadors'!$G$3:$AI$322,29,0))</f>
        <v/>
      </c>
      <c r="F169" s="21" t="str">
        <f>IF(C169="","",VLOOKUP(C169,'Llistat de jugadors'!$G$3:$AL$322,32,0))</f>
        <v/>
      </c>
      <c r="G169" s="21" t="str">
        <f>IF(C169="","",VLOOKUP(C169,'Llistat de jugadors'!$G$3:$AH$322,28,0))</f>
        <v/>
      </c>
      <c r="H169" s="21" t="str">
        <f>IF(C169="","",VLOOKUP(C169,'Llistat de jugadors'!$G$3:$AB$322,22,0))</f>
        <v/>
      </c>
      <c r="I169" t="e">
        <f>IF(VLOOKUP(B169,'Llistat de jugadors'!$AZ$3:$BA$322,2,0)="","",VLOOKUP(B169,'Llistat de jugadors'!$AZ$3:$BA$322,2,0))</f>
        <v>#N/A</v>
      </c>
      <c r="J169" t="b">
        <f t="shared" si="5"/>
        <v>1</v>
      </c>
    </row>
    <row r="170" spans="2:10">
      <c r="B170" s="20">
        <v>165</v>
      </c>
      <c r="C170" s="98" t="str">
        <f>IF(J170=TRUE,"",VLOOKUP(B170,'Llistat de jugadors'!$AZ$3:$BA$322,2,0))</f>
        <v/>
      </c>
      <c r="D170" s="21" t="str">
        <f>VLOOKUP(C170,'Llistat de jugadors'!$AQ$3:$AR$322,2,0)</f>
        <v/>
      </c>
      <c r="E170" s="23" t="str">
        <f>IF(C170="","",VLOOKUP(C170,'Llistat de jugadors'!$G$3:$AI$322,29,0))</f>
        <v/>
      </c>
      <c r="F170" s="21" t="str">
        <f>IF(C170="","",VLOOKUP(C170,'Llistat de jugadors'!$G$3:$AL$322,32,0))</f>
        <v/>
      </c>
      <c r="G170" s="21" t="str">
        <f>IF(C170="","",VLOOKUP(C170,'Llistat de jugadors'!$G$3:$AH$322,28,0))</f>
        <v/>
      </c>
      <c r="H170" s="21" t="str">
        <f>IF(C170="","",VLOOKUP(C170,'Llistat de jugadors'!$G$3:$AB$322,22,0))</f>
        <v/>
      </c>
      <c r="I170" t="e">
        <f>IF(VLOOKUP(B170,'Llistat de jugadors'!$AZ$3:$BA$322,2,0)="","",VLOOKUP(B170,'Llistat de jugadors'!$AZ$3:$BA$322,2,0))</f>
        <v>#N/A</v>
      </c>
      <c r="J170" t="b">
        <f t="shared" si="5"/>
        <v>1</v>
      </c>
    </row>
    <row r="171" spans="2:10">
      <c r="B171" s="20">
        <v>166</v>
      </c>
      <c r="C171" s="98" t="str">
        <f>IF(J171=TRUE,"",VLOOKUP(B171,'Llistat de jugadors'!$AZ$3:$BA$322,2,0))</f>
        <v/>
      </c>
      <c r="D171" s="21" t="str">
        <f>VLOOKUP(C171,'Llistat de jugadors'!$AQ$3:$AR$322,2,0)</f>
        <v/>
      </c>
      <c r="E171" s="23" t="str">
        <f>IF(C171="","",VLOOKUP(C171,'Llistat de jugadors'!$G$3:$AI$322,29,0))</f>
        <v/>
      </c>
      <c r="F171" s="21" t="str">
        <f>IF(C171="","",VLOOKUP(C171,'Llistat de jugadors'!$G$3:$AL$322,32,0))</f>
        <v/>
      </c>
      <c r="G171" s="21" t="str">
        <f>IF(C171="","",VLOOKUP(C171,'Llistat de jugadors'!$G$3:$AH$322,28,0))</f>
        <v/>
      </c>
      <c r="H171" s="21" t="str">
        <f>IF(C171="","",VLOOKUP(C171,'Llistat de jugadors'!$G$3:$AB$322,22,0))</f>
        <v/>
      </c>
      <c r="I171" t="e">
        <f>IF(VLOOKUP(B171,'Llistat de jugadors'!$AZ$3:$BA$322,2,0)="","",VLOOKUP(B171,'Llistat de jugadors'!$AZ$3:$BA$322,2,0))</f>
        <v>#N/A</v>
      </c>
      <c r="J171" t="b">
        <f t="shared" si="5"/>
        <v>1</v>
      </c>
    </row>
    <row r="172" spans="2:10">
      <c r="B172" s="20">
        <v>167</v>
      </c>
      <c r="C172" s="98" t="str">
        <f>IF(J172=TRUE,"",VLOOKUP(B172,'Llistat de jugadors'!$AZ$3:$BA$322,2,0))</f>
        <v/>
      </c>
      <c r="D172" s="21" t="str">
        <f>VLOOKUP(C172,'Llistat de jugadors'!$AQ$3:$AR$322,2,0)</f>
        <v/>
      </c>
      <c r="E172" s="23" t="str">
        <f>IF(C172="","",VLOOKUP(C172,'Llistat de jugadors'!$G$3:$AI$322,29,0))</f>
        <v/>
      </c>
      <c r="F172" s="21" t="str">
        <f>IF(C172="","",VLOOKUP(C172,'Llistat de jugadors'!$G$3:$AL$322,32,0))</f>
        <v/>
      </c>
      <c r="G172" s="21" t="str">
        <f>IF(C172="","",VLOOKUP(C172,'Llistat de jugadors'!$G$3:$AH$322,28,0))</f>
        <v/>
      </c>
      <c r="H172" s="21" t="str">
        <f>IF(C172="","",VLOOKUP(C172,'Llistat de jugadors'!$G$3:$AB$322,22,0))</f>
        <v/>
      </c>
      <c r="I172" t="e">
        <f>IF(VLOOKUP(B172,'Llistat de jugadors'!$AZ$3:$BA$322,2,0)="","",VLOOKUP(B172,'Llistat de jugadors'!$AZ$3:$BA$322,2,0))</f>
        <v>#N/A</v>
      </c>
      <c r="J172" t="b">
        <f t="shared" si="5"/>
        <v>1</v>
      </c>
    </row>
    <row r="173" spans="2:10">
      <c r="B173" s="20">
        <v>168</v>
      </c>
      <c r="C173" s="98" t="str">
        <f>IF(J173=TRUE,"",VLOOKUP(B173,'Llistat de jugadors'!$AZ$3:$BA$322,2,0))</f>
        <v/>
      </c>
      <c r="D173" s="21" t="str">
        <f>VLOOKUP(C173,'Llistat de jugadors'!$AQ$3:$AR$322,2,0)</f>
        <v/>
      </c>
      <c r="E173" s="23" t="str">
        <f>IF(C173="","",VLOOKUP(C173,'Llistat de jugadors'!$G$3:$AI$322,29,0))</f>
        <v/>
      </c>
      <c r="F173" s="21" t="str">
        <f>IF(C173="","",VLOOKUP(C173,'Llistat de jugadors'!$G$3:$AL$322,32,0))</f>
        <v/>
      </c>
      <c r="G173" s="21" t="str">
        <f>IF(C173="","",VLOOKUP(C173,'Llistat de jugadors'!$G$3:$AH$322,28,0))</f>
        <v/>
      </c>
      <c r="H173" s="21" t="str">
        <f>IF(C173="","",VLOOKUP(C173,'Llistat de jugadors'!$G$3:$AB$322,22,0))</f>
        <v/>
      </c>
      <c r="I173" t="e">
        <f>IF(VLOOKUP(B173,'Llistat de jugadors'!$AZ$3:$BA$322,2,0)="","",VLOOKUP(B173,'Llistat de jugadors'!$AZ$3:$BA$322,2,0))</f>
        <v>#N/A</v>
      </c>
      <c r="J173" t="b">
        <f t="shared" si="5"/>
        <v>1</v>
      </c>
    </row>
    <row r="174" spans="2:10">
      <c r="B174" s="20">
        <v>169</v>
      </c>
      <c r="C174" s="98" t="str">
        <f>IF(J174=TRUE,"",VLOOKUP(B174,'Llistat de jugadors'!$AZ$3:$BA$322,2,0))</f>
        <v/>
      </c>
      <c r="D174" s="21" t="str">
        <f>VLOOKUP(C174,'Llistat de jugadors'!$AQ$3:$AR$322,2,0)</f>
        <v/>
      </c>
      <c r="E174" s="23" t="str">
        <f>IF(C174="","",VLOOKUP(C174,'Llistat de jugadors'!$G$3:$AI$322,29,0))</f>
        <v/>
      </c>
      <c r="F174" s="21" t="str">
        <f>IF(C174="","",VLOOKUP(C174,'Llistat de jugadors'!$G$3:$AL$322,32,0))</f>
        <v/>
      </c>
      <c r="G174" s="21" t="str">
        <f>IF(C174="","",VLOOKUP(C174,'Llistat de jugadors'!$G$3:$AH$322,28,0))</f>
        <v/>
      </c>
      <c r="H174" s="21" t="str">
        <f>IF(C174="","",VLOOKUP(C174,'Llistat de jugadors'!$G$3:$AB$322,22,0))</f>
        <v/>
      </c>
      <c r="I174" t="e">
        <f>IF(VLOOKUP(B174,'Llistat de jugadors'!$AZ$3:$BA$322,2,0)="","",VLOOKUP(B174,'Llistat de jugadors'!$AZ$3:$BA$322,2,0))</f>
        <v>#N/A</v>
      </c>
      <c r="J174" t="b">
        <f t="shared" si="5"/>
        <v>1</v>
      </c>
    </row>
    <row r="175" spans="2:10">
      <c r="B175" s="20">
        <v>170</v>
      </c>
      <c r="C175" s="98" t="str">
        <f>IF(J175=TRUE,"",VLOOKUP(B175,'Llistat de jugadors'!$AZ$3:$BA$322,2,0))</f>
        <v/>
      </c>
      <c r="D175" s="21" t="str">
        <f>VLOOKUP(C175,'Llistat de jugadors'!$AQ$3:$AR$322,2,0)</f>
        <v/>
      </c>
      <c r="E175" s="23" t="str">
        <f>IF(C175="","",VLOOKUP(C175,'Llistat de jugadors'!$G$3:$AI$322,29,0))</f>
        <v/>
      </c>
      <c r="F175" s="21" t="str">
        <f>IF(C175="","",VLOOKUP(C175,'Llistat de jugadors'!$G$3:$AL$322,32,0))</f>
        <v/>
      </c>
      <c r="G175" s="21" t="str">
        <f>IF(C175="","",VLOOKUP(C175,'Llistat de jugadors'!$G$3:$AH$322,28,0))</f>
        <v/>
      </c>
      <c r="H175" s="21" t="str">
        <f>IF(C175="","",VLOOKUP(C175,'Llistat de jugadors'!$G$3:$AB$322,22,0))</f>
        <v/>
      </c>
      <c r="I175" t="e">
        <f>IF(VLOOKUP(B175,'Llistat de jugadors'!$AZ$3:$BA$322,2,0)="","",VLOOKUP(B175,'Llistat de jugadors'!$AZ$3:$BA$322,2,0))</f>
        <v>#N/A</v>
      </c>
      <c r="J175" t="b">
        <f t="shared" si="5"/>
        <v>1</v>
      </c>
    </row>
    <row r="176" spans="2:10">
      <c r="B176" s="20">
        <v>171</v>
      </c>
      <c r="C176" s="98" t="str">
        <f>IF(J176=TRUE,"",VLOOKUP(B176,'Llistat de jugadors'!$AZ$3:$BA$322,2,0))</f>
        <v/>
      </c>
      <c r="D176" s="21" t="str">
        <f>VLOOKUP(C176,'Llistat de jugadors'!$AQ$3:$AR$322,2,0)</f>
        <v/>
      </c>
      <c r="E176" s="23" t="str">
        <f>IF(C176="","",VLOOKUP(C176,'Llistat de jugadors'!$G$3:$AI$322,29,0))</f>
        <v/>
      </c>
      <c r="F176" s="21" t="str">
        <f>IF(C176="","",VLOOKUP(C176,'Llistat de jugadors'!$G$3:$AL$322,32,0))</f>
        <v/>
      </c>
      <c r="G176" s="21" t="str">
        <f>IF(C176="","",VLOOKUP(C176,'Llistat de jugadors'!$G$3:$AH$322,28,0))</f>
        <v/>
      </c>
      <c r="H176" s="21" t="str">
        <f>IF(C176="","",VLOOKUP(C176,'Llistat de jugadors'!$G$3:$AB$322,22,0))</f>
        <v/>
      </c>
      <c r="I176" t="e">
        <f>IF(VLOOKUP(B176,'Llistat de jugadors'!$AZ$3:$BA$322,2,0)="","",VLOOKUP(B176,'Llistat de jugadors'!$AZ$3:$BA$322,2,0))</f>
        <v>#N/A</v>
      </c>
      <c r="J176" t="b">
        <f t="shared" si="5"/>
        <v>1</v>
      </c>
    </row>
    <row r="177" spans="2:10">
      <c r="B177" s="20">
        <v>172</v>
      </c>
      <c r="C177" s="98" t="str">
        <f>IF(J177=TRUE,"",VLOOKUP(B177,'Llistat de jugadors'!$AZ$3:$BA$322,2,0))</f>
        <v/>
      </c>
      <c r="D177" s="21" t="str">
        <f>VLOOKUP(C177,'Llistat de jugadors'!$AQ$3:$AR$322,2,0)</f>
        <v/>
      </c>
      <c r="E177" s="23" t="str">
        <f>IF(C177="","",VLOOKUP(C177,'Llistat de jugadors'!$G$3:$AI$322,29,0))</f>
        <v/>
      </c>
      <c r="F177" s="21" t="str">
        <f>IF(C177="","",VLOOKUP(C177,'Llistat de jugadors'!$G$3:$AL$322,32,0))</f>
        <v/>
      </c>
      <c r="G177" s="21" t="str">
        <f>IF(C177="","",VLOOKUP(C177,'Llistat de jugadors'!$G$3:$AH$322,28,0))</f>
        <v/>
      </c>
      <c r="H177" s="21" t="str">
        <f>IF(C177="","",VLOOKUP(C177,'Llistat de jugadors'!$G$3:$AB$322,22,0))</f>
        <v/>
      </c>
      <c r="I177" t="e">
        <f>IF(VLOOKUP(B177,'Llistat de jugadors'!$AZ$3:$BA$322,2,0)="","",VLOOKUP(B177,'Llistat de jugadors'!$AZ$3:$BA$322,2,0))</f>
        <v>#N/A</v>
      </c>
      <c r="J177" t="b">
        <f t="shared" si="5"/>
        <v>1</v>
      </c>
    </row>
    <row r="178" spans="2:10">
      <c r="B178" s="20">
        <v>173</v>
      </c>
      <c r="C178" s="98" t="str">
        <f>IF(J178=TRUE,"",VLOOKUP(B178,'Llistat de jugadors'!$AZ$3:$BA$322,2,0))</f>
        <v/>
      </c>
      <c r="D178" s="21" t="str">
        <f>VLOOKUP(C178,'Llistat de jugadors'!$AQ$3:$AR$322,2,0)</f>
        <v/>
      </c>
      <c r="E178" s="23" t="str">
        <f>IF(C178="","",VLOOKUP(C178,'Llistat de jugadors'!$G$3:$AI$322,29,0))</f>
        <v/>
      </c>
      <c r="F178" s="21" t="str">
        <f>IF(C178="","",VLOOKUP(C178,'Llistat de jugadors'!$G$3:$AL$322,32,0))</f>
        <v/>
      </c>
      <c r="G178" s="21" t="str">
        <f>IF(C178="","",VLOOKUP(C178,'Llistat de jugadors'!$G$3:$AH$322,28,0))</f>
        <v/>
      </c>
      <c r="H178" s="21" t="str">
        <f>IF(C178="","",VLOOKUP(C178,'Llistat de jugadors'!$G$3:$AB$322,22,0))</f>
        <v/>
      </c>
      <c r="I178" t="e">
        <f>IF(VLOOKUP(B178,'Llistat de jugadors'!$AZ$3:$BA$322,2,0)="","",VLOOKUP(B178,'Llistat de jugadors'!$AZ$3:$BA$322,2,0))</f>
        <v>#N/A</v>
      </c>
      <c r="J178" t="b">
        <f t="shared" si="5"/>
        <v>1</v>
      </c>
    </row>
    <row r="179" spans="2:10">
      <c r="B179" s="20">
        <v>174</v>
      </c>
      <c r="C179" s="98" t="str">
        <f>IF(J179=TRUE,"",VLOOKUP(B179,'Llistat de jugadors'!$AZ$3:$BA$322,2,0))</f>
        <v/>
      </c>
      <c r="D179" s="21" t="str">
        <f>VLOOKUP(C179,'Llistat de jugadors'!$AQ$3:$AR$322,2,0)</f>
        <v/>
      </c>
      <c r="E179" s="23" t="str">
        <f>IF(C179="","",VLOOKUP(C179,'Llistat de jugadors'!$G$3:$AI$322,29,0))</f>
        <v/>
      </c>
      <c r="F179" s="21" t="str">
        <f>IF(C179="","",VLOOKUP(C179,'Llistat de jugadors'!$G$3:$AL$322,32,0))</f>
        <v/>
      </c>
      <c r="G179" s="21" t="str">
        <f>IF(C179="","",VLOOKUP(C179,'Llistat de jugadors'!$G$3:$AH$322,28,0))</f>
        <v/>
      </c>
      <c r="H179" s="21" t="str">
        <f>IF(C179="","",VLOOKUP(C179,'Llistat de jugadors'!$G$3:$AB$322,22,0))</f>
        <v/>
      </c>
      <c r="I179" t="e">
        <f>IF(VLOOKUP(B179,'Llistat de jugadors'!$AZ$3:$BA$322,2,0)="","",VLOOKUP(B179,'Llistat de jugadors'!$AZ$3:$BA$322,2,0))</f>
        <v>#N/A</v>
      </c>
      <c r="J179" t="b">
        <f t="shared" si="5"/>
        <v>1</v>
      </c>
    </row>
    <row r="180" spans="2:10">
      <c r="B180" s="20">
        <v>175</v>
      </c>
      <c r="C180" s="98" t="str">
        <f>IF(J180=TRUE,"",VLOOKUP(B180,'Llistat de jugadors'!$AZ$3:$BA$322,2,0))</f>
        <v/>
      </c>
      <c r="D180" s="21" t="str">
        <f>VLOOKUP(C180,'Llistat de jugadors'!$AQ$3:$AR$322,2,0)</f>
        <v/>
      </c>
      <c r="E180" s="23" t="str">
        <f>IF(C180="","",VLOOKUP(C180,'Llistat de jugadors'!$G$3:$AI$322,29,0))</f>
        <v/>
      </c>
      <c r="F180" s="21" t="str">
        <f>IF(C180="","",VLOOKUP(C180,'Llistat de jugadors'!$G$3:$AL$322,32,0))</f>
        <v/>
      </c>
      <c r="G180" s="21" t="str">
        <f>IF(C180="","",VLOOKUP(C180,'Llistat de jugadors'!$G$3:$AH$322,28,0))</f>
        <v/>
      </c>
      <c r="H180" s="21" t="str">
        <f>IF(C180="","",VLOOKUP(C180,'Llistat de jugadors'!$G$3:$AB$322,22,0))</f>
        <v/>
      </c>
      <c r="I180" t="e">
        <f>IF(VLOOKUP(B180,'Llistat de jugadors'!$AZ$3:$BA$322,2,0)="","",VLOOKUP(B180,'Llistat de jugadors'!$AZ$3:$BA$322,2,0))</f>
        <v>#N/A</v>
      </c>
      <c r="J180" t="b">
        <f t="shared" si="5"/>
        <v>1</v>
      </c>
    </row>
    <row r="181" spans="2:10">
      <c r="B181" s="20">
        <v>176</v>
      </c>
      <c r="C181" s="98" t="str">
        <f>IF(J181=TRUE,"",VLOOKUP(B181,'Llistat de jugadors'!$AZ$3:$BA$322,2,0))</f>
        <v/>
      </c>
      <c r="D181" s="21" t="str">
        <f>VLOOKUP(C181,'Llistat de jugadors'!$AQ$3:$AR$322,2,0)</f>
        <v/>
      </c>
      <c r="E181" s="23" t="str">
        <f>IF(C181="","",VLOOKUP(C181,'Llistat de jugadors'!$G$3:$AI$322,29,0))</f>
        <v/>
      </c>
      <c r="F181" s="21" t="str">
        <f>IF(C181="","",VLOOKUP(C181,'Llistat de jugadors'!$G$3:$AL$322,32,0))</f>
        <v/>
      </c>
      <c r="G181" s="21" t="str">
        <f>IF(C181="","",VLOOKUP(C181,'Llistat de jugadors'!$G$3:$AH$322,28,0))</f>
        <v/>
      </c>
      <c r="H181" s="21" t="str">
        <f>IF(C181="","",VLOOKUP(C181,'Llistat de jugadors'!$G$3:$AB$322,22,0))</f>
        <v/>
      </c>
      <c r="I181" t="e">
        <f>IF(VLOOKUP(B181,'Llistat de jugadors'!$AZ$3:$BA$322,2,0)="","",VLOOKUP(B181,'Llistat de jugadors'!$AZ$3:$BA$322,2,0))</f>
        <v>#N/A</v>
      </c>
      <c r="J181" t="b">
        <f t="shared" si="5"/>
        <v>1</v>
      </c>
    </row>
    <row r="182" spans="2:10">
      <c r="B182" s="20">
        <v>177</v>
      </c>
      <c r="C182" s="98" t="str">
        <f>IF(J182=TRUE,"",VLOOKUP(B182,'Llistat de jugadors'!$AZ$3:$BA$322,2,0))</f>
        <v/>
      </c>
      <c r="D182" s="21" t="str">
        <f>VLOOKUP(C182,'Llistat de jugadors'!$AQ$3:$AR$322,2,0)</f>
        <v/>
      </c>
      <c r="E182" s="23" t="str">
        <f>IF(C182="","",VLOOKUP(C182,'Llistat de jugadors'!$G$3:$AI$322,29,0))</f>
        <v/>
      </c>
      <c r="F182" s="21" t="str">
        <f>IF(C182="","",VLOOKUP(C182,'Llistat de jugadors'!$G$3:$AL$322,32,0))</f>
        <v/>
      </c>
      <c r="G182" s="21" t="str">
        <f>IF(C182="","",VLOOKUP(C182,'Llistat de jugadors'!$G$3:$AH$322,28,0))</f>
        <v/>
      </c>
      <c r="H182" s="21" t="str">
        <f>IF(C182="","",VLOOKUP(C182,'Llistat de jugadors'!$G$3:$AB$322,22,0))</f>
        <v/>
      </c>
      <c r="I182" t="e">
        <f>IF(VLOOKUP(B182,'Llistat de jugadors'!$AZ$3:$BA$322,2,0)="","",VLOOKUP(B182,'Llistat de jugadors'!$AZ$3:$BA$322,2,0))</f>
        <v>#N/A</v>
      </c>
      <c r="J182" t="b">
        <f t="shared" si="5"/>
        <v>1</v>
      </c>
    </row>
    <row r="183" spans="2:10">
      <c r="B183" s="20">
        <v>178</v>
      </c>
      <c r="C183" s="98" t="str">
        <f>IF(J183=TRUE,"",VLOOKUP(B183,'Llistat de jugadors'!$AZ$3:$BA$322,2,0))</f>
        <v/>
      </c>
      <c r="D183" s="21" t="str">
        <f>VLOOKUP(C183,'Llistat de jugadors'!$AQ$3:$AR$322,2,0)</f>
        <v/>
      </c>
      <c r="E183" s="23" t="str">
        <f>IF(C183="","",VLOOKUP(C183,'Llistat de jugadors'!$G$3:$AI$322,29,0))</f>
        <v/>
      </c>
      <c r="F183" s="21" t="str">
        <f>IF(C183="","",VLOOKUP(C183,'Llistat de jugadors'!$G$3:$AL$322,32,0))</f>
        <v/>
      </c>
      <c r="G183" s="21" t="str">
        <f>IF(C183="","",VLOOKUP(C183,'Llistat de jugadors'!$G$3:$AH$322,28,0))</f>
        <v/>
      </c>
      <c r="H183" s="21" t="str">
        <f>IF(C183="","",VLOOKUP(C183,'Llistat de jugadors'!$G$3:$AB$322,22,0))</f>
        <v/>
      </c>
      <c r="I183" t="e">
        <f>IF(VLOOKUP(B183,'Llistat de jugadors'!$AZ$3:$BA$322,2,0)="","",VLOOKUP(B183,'Llistat de jugadors'!$AZ$3:$BA$322,2,0))</f>
        <v>#N/A</v>
      </c>
      <c r="J183" t="b">
        <f t="shared" si="5"/>
        <v>1</v>
      </c>
    </row>
    <row r="184" spans="2:10">
      <c r="B184" s="20">
        <v>179</v>
      </c>
      <c r="C184" s="98" t="str">
        <f>IF(J184=TRUE,"",VLOOKUP(B184,'Llistat de jugadors'!$AZ$3:$BA$322,2,0))</f>
        <v/>
      </c>
      <c r="D184" s="21" t="str">
        <f>VLOOKUP(C184,'Llistat de jugadors'!$AQ$3:$AR$322,2,0)</f>
        <v/>
      </c>
      <c r="E184" s="23" t="str">
        <f>IF(C184="","",VLOOKUP(C184,'Llistat de jugadors'!$G$3:$AI$322,29,0))</f>
        <v/>
      </c>
      <c r="F184" s="21" t="str">
        <f>IF(C184="","",VLOOKUP(C184,'Llistat de jugadors'!$G$3:$AL$322,32,0))</f>
        <v/>
      </c>
      <c r="G184" s="21" t="str">
        <f>IF(C184="","",VLOOKUP(C184,'Llistat de jugadors'!$G$3:$AH$322,28,0))</f>
        <v/>
      </c>
      <c r="H184" s="21" t="str">
        <f>IF(C184="","",VLOOKUP(C184,'Llistat de jugadors'!$G$3:$AB$322,22,0))</f>
        <v/>
      </c>
      <c r="I184" t="e">
        <f>IF(VLOOKUP(B184,'Llistat de jugadors'!$AZ$3:$BA$322,2,0)="","",VLOOKUP(B184,'Llistat de jugadors'!$AZ$3:$BA$322,2,0))</f>
        <v>#N/A</v>
      </c>
      <c r="J184" t="b">
        <f t="shared" si="5"/>
        <v>1</v>
      </c>
    </row>
    <row r="185" spans="2:10">
      <c r="B185" s="20">
        <v>180</v>
      </c>
      <c r="C185" s="98" t="str">
        <f>IF(J185=TRUE,"",VLOOKUP(B185,'Llistat de jugadors'!$AZ$3:$BA$322,2,0))</f>
        <v/>
      </c>
      <c r="D185" s="21" t="str">
        <f>VLOOKUP(C185,'Llistat de jugadors'!$AQ$3:$AR$322,2,0)</f>
        <v/>
      </c>
      <c r="E185" s="23" t="str">
        <f>IF(C185="","",VLOOKUP(C185,'Llistat de jugadors'!$G$3:$AI$322,29,0))</f>
        <v/>
      </c>
      <c r="F185" s="21" t="str">
        <f>IF(C185="","",VLOOKUP(C185,'Llistat de jugadors'!$G$3:$AL$322,32,0))</f>
        <v/>
      </c>
      <c r="G185" s="21" t="str">
        <f>IF(C185="","",VLOOKUP(C185,'Llistat de jugadors'!$G$3:$AH$322,28,0))</f>
        <v/>
      </c>
      <c r="H185" s="21" t="str">
        <f>IF(C185="","",VLOOKUP(C185,'Llistat de jugadors'!$G$3:$AB$322,22,0))</f>
        <v/>
      </c>
      <c r="I185" t="e">
        <f>IF(VLOOKUP(B185,'Llistat de jugadors'!$AZ$3:$BA$322,2,0)="","",VLOOKUP(B185,'Llistat de jugadors'!$AZ$3:$BA$322,2,0))</f>
        <v>#N/A</v>
      </c>
      <c r="J185" t="b">
        <f t="shared" si="5"/>
        <v>1</v>
      </c>
    </row>
    <row r="186" spans="2:10">
      <c r="B186" s="20">
        <v>181</v>
      </c>
      <c r="C186" s="98" t="str">
        <f>IF(J186=TRUE,"",VLOOKUP(B186,'Llistat de jugadors'!$AZ$3:$BA$322,2,0))</f>
        <v/>
      </c>
      <c r="D186" s="21" t="str">
        <f>VLOOKUP(C186,'Llistat de jugadors'!$AQ$3:$AR$322,2,0)</f>
        <v/>
      </c>
      <c r="E186" s="23" t="str">
        <f>IF(C186="","",VLOOKUP(C186,'Llistat de jugadors'!$G$3:$AI$322,29,0))</f>
        <v/>
      </c>
      <c r="F186" s="21" t="str">
        <f>IF(C186="","",VLOOKUP(C186,'Llistat de jugadors'!$G$3:$AL$322,32,0))</f>
        <v/>
      </c>
      <c r="G186" s="21" t="str">
        <f>IF(C186="","",VLOOKUP(C186,'Llistat de jugadors'!$G$3:$AH$322,28,0))</f>
        <v/>
      </c>
      <c r="H186" s="21" t="str">
        <f>IF(C186="","",VLOOKUP(C186,'Llistat de jugadors'!$G$3:$AB$322,22,0))</f>
        <v/>
      </c>
      <c r="I186" t="e">
        <f>IF(VLOOKUP(B186,'Llistat de jugadors'!$AZ$3:$BA$322,2,0)="","",VLOOKUP(B186,'Llistat de jugadors'!$AZ$3:$BA$322,2,0))</f>
        <v>#N/A</v>
      </c>
      <c r="J186" t="b">
        <f t="shared" si="5"/>
        <v>1</v>
      </c>
    </row>
    <row r="187" spans="2:10">
      <c r="B187" s="20">
        <v>182</v>
      </c>
      <c r="C187" s="98" t="str">
        <f>IF(J187=TRUE,"",VLOOKUP(B187,'Llistat de jugadors'!$AZ$3:$BA$322,2,0))</f>
        <v/>
      </c>
      <c r="D187" s="21" t="str">
        <f>VLOOKUP(C187,'Llistat de jugadors'!$AQ$3:$AR$322,2,0)</f>
        <v/>
      </c>
      <c r="E187" s="23" t="str">
        <f>IF(C187="","",VLOOKUP(C187,'Llistat de jugadors'!$G$3:$AI$322,29,0))</f>
        <v/>
      </c>
      <c r="F187" s="21" t="str">
        <f>IF(C187="","",VLOOKUP(C187,'Llistat de jugadors'!$G$3:$AL$322,32,0))</f>
        <v/>
      </c>
      <c r="G187" s="21" t="str">
        <f>IF(C187="","",VLOOKUP(C187,'Llistat de jugadors'!$G$3:$AH$322,28,0))</f>
        <v/>
      </c>
      <c r="H187" s="21" t="str">
        <f>IF(C187="","",VLOOKUP(C187,'Llistat de jugadors'!$G$3:$AB$322,22,0))</f>
        <v/>
      </c>
      <c r="I187" t="e">
        <f>IF(VLOOKUP(B187,'Llistat de jugadors'!$AZ$3:$BA$322,2,0)="","",VLOOKUP(B187,'Llistat de jugadors'!$AZ$3:$BA$322,2,0))</f>
        <v>#N/A</v>
      </c>
      <c r="J187" t="b">
        <f t="shared" si="5"/>
        <v>1</v>
      </c>
    </row>
    <row r="188" spans="2:10">
      <c r="B188" s="20">
        <v>183</v>
      </c>
      <c r="C188" s="98" t="str">
        <f>IF(J188=TRUE,"",VLOOKUP(B188,'Llistat de jugadors'!$AZ$3:$BA$322,2,0))</f>
        <v/>
      </c>
      <c r="D188" s="21" t="str">
        <f>VLOOKUP(C188,'Llistat de jugadors'!$AQ$3:$AR$322,2,0)</f>
        <v/>
      </c>
      <c r="E188" s="23" t="str">
        <f>IF(C188="","",VLOOKUP(C188,'Llistat de jugadors'!$G$3:$AI$322,29,0))</f>
        <v/>
      </c>
      <c r="F188" s="21" t="str">
        <f>IF(C188="","",VLOOKUP(C188,'Llistat de jugadors'!$G$3:$AL$322,32,0))</f>
        <v/>
      </c>
      <c r="G188" s="21" t="str">
        <f>IF(C188="","",VLOOKUP(C188,'Llistat de jugadors'!$G$3:$AH$322,28,0))</f>
        <v/>
      </c>
      <c r="H188" s="21" t="str">
        <f>IF(C188="","",VLOOKUP(C188,'Llistat de jugadors'!$G$3:$AB$322,22,0))</f>
        <v/>
      </c>
      <c r="I188" t="e">
        <f>IF(VLOOKUP(B188,'Llistat de jugadors'!$AZ$3:$BA$322,2,0)="","",VLOOKUP(B188,'Llistat de jugadors'!$AZ$3:$BA$322,2,0))</f>
        <v>#N/A</v>
      </c>
      <c r="J188" t="b">
        <f t="shared" si="5"/>
        <v>1</v>
      </c>
    </row>
    <row r="189" spans="2:10">
      <c r="B189" s="20">
        <v>184</v>
      </c>
      <c r="C189" s="98" t="str">
        <f>IF(J189=TRUE,"",VLOOKUP(B189,'Llistat de jugadors'!$AZ$3:$BA$322,2,0))</f>
        <v/>
      </c>
      <c r="D189" s="21" t="str">
        <f>VLOOKUP(C189,'Llistat de jugadors'!$AQ$3:$AR$322,2,0)</f>
        <v/>
      </c>
      <c r="E189" s="23" t="str">
        <f>IF(C189="","",VLOOKUP(C189,'Llistat de jugadors'!$G$3:$AI$322,29,0))</f>
        <v/>
      </c>
      <c r="F189" s="21" t="str">
        <f>IF(C189="","",VLOOKUP(C189,'Llistat de jugadors'!$G$3:$AL$322,32,0))</f>
        <v/>
      </c>
      <c r="G189" s="21" t="str">
        <f>IF(C189="","",VLOOKUP(C189,'Llistat de jugadors'!$G$3:$AH$322,28,0))</f>
        <v/>
      </c>
      <c r="H189" s="21" t="str">
        <f>IF(C189="","",VLOOKUP(C189,'Llistat de jugadors'!$G$3:$AB$322,22,0))</f>
        <v/>
      </c>
      <c r="I189" t="e">
        <f>IF(VLOOKUP(B189,'Llistat de jugadors'!$AZ$3:$BA$322,2,0)="","",VLOOKUP(B189,'Llistat de jugadors'!$AZ$3:$BA$322,2,0))</f>
        <v>#N/A</v>
      </c>
      <c r="J189" t="b">
        <f t="shared" si="5"/>
        <v>1</v>
      </c>
    </row>
    <row r="190" spans="2:10">
      <c r="B190" s="20">
        <v>185</v>
      </c>
      <c r="C190" s="98" t="str">
        <f>IF(J190=TRUE,"",VLOOKUP(B190,'Llistat de jugadors'!$AZ$3:$BA$322,2,0))</f>
        <v/>
      </c>
      <c r="D190" s="21" t="str">
        <f>VLOOKUP(C190,'Llistat de jugadors'!$AQ$3:$AR$322,2,0)</f>
        <v/>
      </c>
      <c r="E190" s="23" t="str">
        <f>IF(C190="","",VLOOKUP(C190,'Llistat de jugadors'!$G$3:$AI$322,29,0))</f>
        <v/>
      </c>
      <c r="F190" s="21" t="str">
        <f>IF(C190="","",VLOOKUP(C190,'Llistat de jugadors'!$G$3:$AL$322,32,0))</f>
        <v/>
      </c>
      <c r="G190" s="21" t="str">
        <f>IF(C190="","",VLOOKUP(C190,'Llistat de jugadors'!$G$3:$AH$322,28,0))</f>
        <v/>
      </c>
      <c r="H190" s="21" t="str">
        <f>IF(C190="","",VLOOKUP(C190,'Llistat de jugadors'!$G$3:$AB$322,22,0))</f>
        <v/>
      </c>
      <c r="I190" t="e">
        <f>IF(VLOOKUP(B190,'Llistat de jugadors'!$AZ$3:$BA$322,2,0)="","",VLOOKUP(B190,'Llistat de jugadors'!$AZ$3:$BA$322,2,0))</f>
        <v>#N/A</v>
      </c>
      <c r="J190" t="b">
        <f t="shared" si="5"/>
        <v>1</v>
      </c>
    </row>
    <row r="191" spans="2:10">
      <c r="B191" s="20">
        <v>186</v>
      </c>
      <c r="C191" s="98" t="str">
        <f>IF(J191=TRUE,"",VLOOKUP(B191,'Llistat de jugadors'!$AZ$3:$BA$322,2,0))</f>
        <v/>
      </c>
      <c r="D191" s="21" t="str">
        <f>VLOOKUP(C191,'Llistat de jugadors'!$AQ$3:$AR$322,2,0)</f>
        <v/>
      </c>
      <c r="E191" s="23" t="str">
        <f>IF(C191="","",VLOOKUP(C191,'Llistat de jugadors'!$G$3:$AI$322,29,0))</f>
        <v/>
      </c>
      <c r="F191" s="21" t="str">
        <f>IF(C191="","",VLOOKUP(C191,'Llistat de jugadors'!$G$3:$AL$322,32,0))</f>
        <v/>
      </c>
      <c r="G191" s="21" t="str">
        <f>IF(C191="","",VLOOKUP(C191,'Llistat de jugadors'!$G$3:$AH$322,28,0))</f>
        <v/>
      </c>
      <c r="H191" s="21" t="str">
        <f>IF(C191="","",VLOOKUP(C191,'Llistat de jugadors'!$G$3:$AB$322,22,0))</f>
        <v/>
      </c>
      <c r="I191" t="e">
        <f>IF(VLOOKUP(B191,'Llistat de jugadors'!$AZ$3:$BA$322,2,0)="","",VLOOKUP(B191,'Llistat de jugadors'!$AZ$3:$BA$322,2,0))</f>
        <v>#N/A</v>
      </c>
      <c r="J191" t="b">
        <f t="shared" si="5"/>
        <v>1</v>
      </c>
    </row>
    <row r="192" spans="2:10">
      <c r="B192" s="20">
        <v>187</v>
      </c>
      <c r="C192" s="98" t="str">
        <f>IF(J192=TRUE,"",VLOOKUP(B192,'Llistat de jugadors'!$AZ$3:$BA$322,2,0))</f>
        <v/>
      </c>
      <c r="D192" s="21" t="str">
        <f>VLOOKUP(C192,'Llistat de jugadors'!$AQ$3:$AR$322,2,0)</f>
        <v/>
      </c>
      <c r="E192" s="23" t="str">
        <f>IF(C192="","",VLOOKUP(C192,'Llistat de jugadors'!$G$3:$AI$322,29,0))</f>
        <v/>
      </c>
      <c r="F192" s="21" t="str">
        <f>IF(C192="","",VLOOKUP(C192,'Llistat de jugadors'!$G$3:$AL$322,32,0))</f>
        <v/>
      </c>
      <c r="G192" s="21" t="str">
        <f>IF(C192="","",VLOOKUP(C192,'Llistat de jugadors'!$G$3:$AH$322,28,0))</f>
        <v/>
      </c>
      <c r="H192" s="21" t="str">
        <f>IF(C192="","",VLOOKUP(C192,'Llistat de jugadors'!$G$3:$AB$322,22,0))</f>
        <v/>
      </c>
      <c r="I192" t="e">
        <f>IF(VLOOKUP(B192,'Llistat de jugadors'!$AZ$3:$BA$322,2,0)="","",VLOOKUP(B192,'Llistat de jugadors'!$AZ$3:$BA$322,2,0))</f>
        <v>#N/A</v>
      </c>
      <c r="J192" t="b">
        <f t="shared" si="5"/>
        <v>1</v>
      </c>
    </row>
    <row r="193" spans="2:10">
      <c r="B193" s="20">
        <v>188</v>
      </c>
      <c r="C193" s="98" t="str">
        <f>IF(J193=TRUE,"",VLOOKUP(B193,'Llistat de jugadors'!$AZ$3:$BA$322,2,0))</f>
        <v/>
      </c>
      <c r="D193" s="21" t="str">
        <f>VLOOKUP(C193,'Llistat de jugadors'!$AQ$3:$AR$322,2,0)</f>
        <v/>
      </c>
      <c r="E193" s="23" t="str">
        <f>IF(C193="","",VLOOKUP(C193,'Llistat de jugadors'!$G$3:$AI$322,29,0))</f>
        <v/>
      </c>
      <c r="F193" s="21" t="str">
        <f>IF(C193="","",VLOOKUP(C193,'Llistat de jugadors'!$G$3:$AL$322,32,0))</f>
        <v/>
      </c>
      <c r="G193" s="21" t="str">
        <f>IF(C193="","",VLOOKUP(C193,'Llistat de jugadors'!$G$3:$AH$322,28,0))</f>
        <v/>
      </c>
      <c r="H193" s="21" t="str">
        <f>IF(C193="","",VLOOKUP(C193,'Llistat de jugadors'!$G$3:$AB$322,22,0))</f>
        <v/>
      </c>
      <c r="I193" t="e">
        <f>IF(VLOOKUP(B193,'Llistat de jugadors'!$AZ$3:$BA$322,2,0)="","",VLOOKUP(B193,'Llistat de jugadors'!$AZ$3:$BA$322,2,0))</f>
        <v>#N/A</v>
      </c>
      <c r="J193" t="b">
        <f t="shared" si="5"/>
        <v>1</v>
      </c>
    </row>
    <row r="194" spans="2:10">
      <c r="B194" s="20">
        <v>189</v>
      </c>
      <c r="C194" s="98" t="str">
        <f>IF(J194=TRUE,"",VLOOKUP(B194,'Llistat de jugadors'!$AZ$3:$BA$322,2,0))</f>
        <v/>
      </c>
      <c r="D194" s="21" t="str">
        <f>VLOOKUP(C194,'Llistat de jugadors'!$AQ$3:$AR$322,2,0)</f>
        <v/>
      </c>
      <c r="E194" s="23" t="str">
        <f>IF(C194="","",VLOOKUP(C194,'Llistat de jugadors'!$G$3:$AI$322,29,0))</f>
        <v/>
      </c>
      <c r="F194" s="21" t="str">
        <f>IF(C194="","",VLOOKUP(C194,'Llistat de jugadors'!$G$3:$AL$322,32,0))</f>
        <v/>
      </c>
      <c r="G194" s="21" t="str">
        <f>IF(C194="","",VLOOKUP(C194,'Llistat de jugadors'!$G$3:$AH$322,28,0))</f>
        <v/>
      </c>
      <c r="H194" s="21" t="str">
        <f>IF(C194="","",VLOOKUP(C194,'Llistat de jugadors'!$G$3:$AB$322,22,0))</f>
        <v/>
      </c>
      <c r="I194" t="e">
        <f>IF(VLOOKUP(B194,'Llistat de jugadors'!$AZ$3:$BA$322,2,0)="","",VLOOKUP(B194,'Llistat de jugadors'!$AZ$3:$BA$322,2,0))</f>
        <v>#N/A</v>
      </c>
      <c r="J194" t="b">
        <f t="shared" si="5"/>
        <v>1</v>
      </c>
    </row>
    <row r="195" spans="2:10">
      <c r="B195" s="20">
        <v>190</v>
      </c>
      <c r="C195" s="98" t="str">
        <f>IF(J195=TRUE,"",VLOOKUP(B195,'Llistat de jugadors'!$AZ$3:$BA$322,2,0))</f>
        <v/>
      </c>
      <c r="D195" s="21" t="str">
        <f>VLOOKUP(C195,'Llistat de jugadors'!$AQ$3:$AR$322,2,0)</f>
        <v/>
      </c>
      <c r="E195" s="23" t="str">
        <f>IF(C195="","",VLOOKUP(C195,'Llistat de jugadors'!$G$3:$AI$322,29,0))</f>
        <v/>
      </c>
      <c r="F195" s="21" t="str">
        <f>IF(C195="","",VLOOKUP(C195,'Llistat de jugadors'!$G$3:$AL$322,32,0))</f>
        <v/>
      </c>
      <c r="G195" s="21" t="str">
        <f>IF(C195="","",VLOOKUP(C195,'Llistat de jugadors'!$G$3:$AH$322,28,0))</f>
        <v/>
      </c>
      <c r="H195" s="21" t="str">
        <f>IF(C195="","",VLOOKUP(C195,'Llistat de jugadors'!$G$3:$AB$322,22,0))</f>
        <v/>
      </c>
      <c r="I195" t="e">
        <f>IF(VLOOKUP(B195,'Llistat de jugadors'!$AZ$3:$BA$322,2,0)="","",VLOOKUP(B195,'Llistat de jugadors'!$AZ$3:$BA$322,2,0))</f>
        <v>#N/A</v>
      </c>
      <c r="J195" t="b">
        <f t="shared" si="5"/>
        <v>1</v>
      </c>
    </row>
    <row r="196" spans="2:10">
      <c r="B196" s="20">
        <v>191</v>
      </c>
      <c r="C196" s="98" t="str">
        <f>IF(J196=TRUE,"",VLOOKUP(B196,'Llistat de jugadors'!$AZ$3:$BA$322,2,0))</f>
        <v/>
      </c>
      <c r="D196" s="21" t="str">
        <f>VLOOKUP(C196,'Llistat de jugadors'!$AQ$3:$AR$322,2,0)</f>
        <v/>
      </c>
      <c r="E196" s="23" t="str">
        <f>IF(C196="","",VLOOKUP(C196,'Llistat de jugadors'!$G$3:$AI$322,29,0))</f>
        <v/>
      </c>
      <c r="F196" s="21" t="str">
        <f>IF(C196="","",VLOOKUP(C196,'Llistat de jugadors'!$G$3:$AL$322,32,0))</f>
        <v/>
      </c>
      <c r="G196" s="21" t="str">
        <f>IF(C196="","",VLOOKUP(C196,'Llistat de jugadors'!$G$3:$AH$322,28,0))</f>
        <v/>
      </c>
      <c r="H196" s="21" t="str">
        <f>IF(C196="","",VLOOKUP(C196,'Llistat de jugadors'!$G$3:$AB$322,22,0))</f>
        <v/>
      </c>
      <c r="I196" t="e">
        <f>IF(VLOOKUP(B196,'Llistat de jugadors'!$AZ$3:$BA$322,2,0)="","",VLOOKUP(B196,'Llistat de jugadors'!$AZ$3:$BA$322,2,0))</f>
        <v>#N/A</v>
      </c>
      <c r="J196" t="b">
        <f t="shared" si="5"/>
        <v>1</v>
      </c>
    </row>
    <row r="197" spans="2:10">
      <c r="B197" s="20">
        <v>192</v>
      </c>
      <c r="C197" s="98" t="str">
        <f>IF(J197=TRUE,"",VLOOKUP(B197,'Llistat de jugadors'!$AZ$3:$BA$322,2,0))</f>
        <v/>
      </c>
      <c r="D197" s="21" t="str">
        <f>VLOOKUP(C197,'Llistat de jugadors'!$AQ$3:$AR$322,2,0)</f>
        <v/>
      </c>
      <c r="E197" s="23" t="str">
        <f>IF(C197="","",VLOOKUP(C197,'Llistat de jugadors'!$G$3:$AI$322,29,0))</f>
        <v/>
      </c>
      <c r="F197" s="21" t="str">
        <f>IF(C197="","",VLOOKUP(C197,'Llistat de jugadors'!$G$3:$AL$322,32,0))</f>
        <v/>
      </c>
      <c r="G197" s="21" t="str">
        <f>IF(C197="","",VLOOKUP(C197,'Llistat de jugadors'!$G$3:$AH$322,28,0))</f>
        <v/>
      </c>
      <c r="H197" s="21" t="str">
        <f>IF(C197="","",VLOOKUP(C197,'Llistat de jugadors'!$G$3:$AB$322,22,0))</f>
        <v/>
      </c>
      <c r="I197" t="e">
        <f>IF(VLOOKUP(B197,'Llistat de jugadors'!$AZ$3:$BA$322,2,0)="","",VLOOKUP(B197,'Llistat de jugadors'!$AZ$3:$BA$322,2,0))</f>
        <v>#N/A</v>
      </c>
      <c r="J197" t="b">
        <f t="shared" si="5"/>
        <v>1</v>
      </c>
    </row>
    <row r="198" spans="2:10">
      <c r="B198" s="20">
        <v>193</v>
      </c>
      <c r="C198" s="98" t="str">
        <f>IF(J198=TRUE,"",VLOOKUP(B198,'Llistat de jugadors'!$AZ$3:$BA$322,2,0))</f>
        <v/>
      </c>
      <c r="D198" s="21" t="str">
        <f>VLOOKUP(C198,'Llistat de jugadors'!$AQ$3:$AR$322,2,0)</f>
        <v/>
      </c>
      <c r="E198" s="23" t="str">
        <f>IF(C198="","",VLOOKUP(C198,'Llistat de jugadors'!$G$3:$AI$322,29,0))</f>
        <v/>
      </c>
      <c r="F198" s="21" t="str">
        <f>IF(C198="","",VLOOKUP(C198,'Llistat de jugadors'!$G$3:$AL$322,32,0))</f>
        <v/>
      </c>
      <c r="G198" s="21" t="str">
        <f>IF(C198="","",VLOOKUP(C198,'Llistat de jugadors'!$G$3:$AH$322,28,0))</f>
        <v/>
      </c>
      <c r="H198" s="21" t="str">
        <f>IF(C198="","",VLOOKUP(C198,'Llistat de jugadors'!$G$3:$AB$322,22,0))</f>
        <v/>
      </c>
      <c r="I198" t="e">
        <f>IF(VLOOKUP(B198,'Llistat de jugadors'!$AZ$3:$BA$322,2,0)="","",VLOOKUP(B198,'Llistat de jugadors'!$AZ$3:$BA$322,2,0))</f>
        <v>#N/A</v>
      </c>
      <c r="J198" t="b">
        <f t="shared" ref="J198:J205" si="6">ISERROR(I198)</f>
        <v>1</v>
      </c>
    </row>
    <row r="199" spans="2:10">
      <c r="B199" s="20">
        <v>194</v>
      </c>
      <c r="C199" s="98" t="str">
        <f>IF(J199=TRUE,"",VLOOKUP(B199,'Llistat de jugadors'!$AZ$3:$BA$322,2,0))</f>
        <v/>
      </c>
      <c r="D199" s="21" t="str">
        <f>VLOOKUP(C199,'Llistat de jugadors'!$AQ$3:$AR$322,2,0)</f>
        <v/>
      </c>
      <c r="E199" s="23" t="str">
        <f>IF(C199="","",VLOOKUP(C199,'Llistat de jugadors'!$G$3:$AI$322,29,0))</f>
        <v/>
      </c>
      <c r="F199" s="21" t="str">
        <f>IF(C199="","",VLOOKUP(C199,'Llistat de jugadors'!$G$3:$AL$322,32,0))</f>
        <v/>
      </c>
      <c r="G199" s="21" t="str">
        <f>IF(C199="","",VLOOKUP(C199,'Llistat de jugadors'!$G$3:$AH$322,28,0))</f>
        <v/>
      </c>
      <c r="H199" s="21" t="str">
        <f>IF(C199="","",VLOOKUP(C199,'Llistat de jugadors'!$G$3:$AB$322,22,0))</f>
        <v/>
      </c>
      <c r="I199" t="e">
        <f>IF(VLOOKUP(B199,'Llistat de jugadors'!$AZ$3:$BA$322,2,0)="","",VLOOKUP(B199,'Llistat de jugadors'!$AZ$3:$BA$322,2,0))</f>
        <v>#N/A</v>
      </c>
      <c r="J199" t="b">
        <f t="shared" si="6"/>
        <v>1</v>
      </c>
    </row>
    <row r="200" spans="2:10">
      <c r="B200" s="20">
        <v>195</v>
      </c>
      <c r="C200" s="98" t="str">
        <f>IF(J200=TRUE,"",VLOOKUP(B200,'Llistat de jugadors'!$AZ$3:$BA$322,2,0))</f>
        <v/>
      </c>
      <c r="D200" s="21" t="str">
        <f>VLOOKUP(C200,'Llistat de jugadors'!$AQ$3:$AR$322,2,0)</f>
        <v/>
      </c>
      <c r="E200" s="23" t="str">
        <f>IF(C200="","",VLOOKUP(C200,'Llistat de jugadors'!$G$3:$AI$322,29,0))</f>
        <v/>
      </c>
      <c r="F200" s="21" t="str">
        <f>IF(C200="","",VLOOKUP(C200,'Llistat de jugadors'!$G$3:$AL$322,32,0))</f>
        <v/>
      </c>
      <c r="G200" s="21" t="str">
        <f>IF(C200="","",VLOOKUP(C200,'Llistat de jugadors'!$G$3:$AH$322,28,0))</f>
        <v/>
      </c>
      <c r="H200" s="21" t="str">
        <f>IF(C200="","",VLOOKUP(C200,'Llistat de jugadors'!$G$3:$AB$322,22,0))</f>
        <v/>
      </c>
      <c r="I200" t="e">
        <f>IF(VLOOKUP(B200,'Llistat de jugadors'!$AZ$3:$BA$322,2,0)="","",VLOOKUP(B200,'Llistat de jugadors'!$AZ$3:$BA$322,2,0))</f>
        <v>#N/A</v>
      </c>
      <c r="J200" t="b">
        <f t="shared" si="6"/>
        <v>1</v>
      </c>
    </row>
    <row r="201" spans="2:10">
      <c r="B201" s="20">
        <v>196</v>
      </c>
      <c r="C201" s="98" t="str">
        <f>IF(J201=TRUE,"",VLOOKUP(B201,'Llistat de jugadors'!$AZ$3:$BA$322,2,0))</f>
        <v/>
      </c>
      <c r="D201" s="21" t="str">
        <f>VLOOKUP(C201,'Llistat de jugadors'!$AQ$3:$AR$322,2,0)</f>
        <v/>
      </c>
      <c r="E201" s="23" t="str">
        <f>IF(C201="","",VLOOKUP(C201,'Llistat de jugadors'!$G$3:$AI$322,29,0))</f>
        <v/>
      </c>
      <c r="F201" s="21" t="str">
        <f>IF(C201="","",VLOOKUP(C201,'Llistat de jugadors'!$G$3:$AL$322,32,0))</f>
        <v/>
      </c>
      <c r="G201" s="21" t="str">
        <f>IF(C201="","",VLOOKUP(C201,'Llistat de jugadors'!$G$3:$AH$322,28,0))</f>
        <v/>
      </c>
      <c r="H201" s="21" t="str">
        <f>IF(C201="","",VLOOKUP(C201,'Llistat de jugadors'!$G$3:$AB$322,22,0))</f>
        <v/>
      </c>
      <c r="I201" t="e">
        <f>IF(VLOOKUP(B201,'Llistat de jugadors'!$AZ$3:$BA$322,2,0)="","",VLOOKUP(B201,'Llistat de jugadors'!$AZ$3:$BA$322,2,0))</f>
        <v>#N/A</v>
      </c>
      <c r="J201" t="b">
        <f t="shared" si="6"/>
        <v>1</v>
      </c>
    </row>
    <row r="202" spans="2:10">
      <c r="B202" s="20">
        <v>197</v>
      </c>
      <c r="C202" s="98" t="str">
        <f>IF(J202=TRUE,"",VLOOKUP(B202,'Llistat de jugadors'!$AZ$3:$BA$322,2,0))</f>
        <v/>
      </c>
      <c r="D202" s="21" t="str">
        <f>VLOOKUP(C202,'Llistat de jugadors'!$AQ$3:$AR$322,2,0)</f>
        <v/>
      </c>
      <c r="E202" s="23" t="str">
        <f>IF(C202="","",VLOOKUP(C202,'Llistat de jugadors'!$G$3:$AI$322,29,0))</f>
        <v/>
      </c>
      <c r="F202" s="21" t="str">
        <f>IF(C202="","",VLOOKUP(C202,'Llistat de jugadors'!$G$3:$AL$322,32,0))</f>
        <v/>
      </c>
      <c r="G202" s="21" t="str">
        <f>IF(C202="","",VLOOKUP(C202,'Llistat de jugadors'!$G$3:$AH$322,28,0))</f>
        <v/>
      </c>
      <c r="H202" s="21" t="str">
        <f>IF(C202="","",VLOOKUP(C202,'Llistat de jugadors'!$G$3:$AB$322,22,0))</f>
        <v/>
      </c>
      <c r="I202" t="e">
        <f>IF(VLOOKUP(B202,'Llistat de jugadors'!$AZ$3:$BA$322,2,0)="","",VLOOKUP(B202,'Llistat de jugadors'!$AZ$3:$BA$322,2,0))</f>
        <v>#N/A</v>
      </c>
      <c r="J202" t="b">
        <f t="shared" si="6"/>
        <v>1</v>
      </c>
    </row>
    <row r="203" spans="2:10">
      <c r="B203" s="20">
        <v>198</v>
      </c>
      <c r="C203" s="98" t="str">
        <f>IF(J203=TRUE,"",VLOOKUP(B203,'Llistat de jugadors'!$AZ$3:$BA$322,2,0))</f>
        <v/>
      </c>
      <c r="D203" s="21" t="str">
        <f>VLOOKUP(C203,'Llistat de jugadors'!$AQ$3:$AR$322,2,0)</f>
        <v/>
      </c>
      <c r="E203" s="23" t="str">
        <f>IF(C203="","",VLOOKUP(C203,'Llistat de jugadors'!$G$3:$AI$322,29,0))</f>
        <v/>
      </c>
      <c r="F203" s="21" t="str">
        <f>IF(C203="","",VLOOKUP(C203,'Llistat de jugadors'!$G$3:$AL$322,32,0))</f>
        <v/>
      </c>
      <c r="G203" s="21" t="str">
        <f>IF(C203="","",VLOOKUP(C203,'Llistat de jugadors'!$G$3:$AH$322,28,0))</f>
        <v/>
      </c>
      <c r="H203" s="21" t="str">
        <f>IF(C203="","",VLOOKUP(C203,'Llistat de jugadors'!$G$3:$AB$322,22,0))</f>
        <v/>
      </c>
      <c r="I203" t="e">
        <f>IF(VLOOKUP(B203,'Llistat de jugadors'!$AZ$3:$BA$322,2,0)="","",VLOOKUP(B203,'Llistat de jugadors'!$AZ$3:$BA$322,2,0))</f>
        <v>#N/A</v>
      </c>
      <c r="J203" t="b">
        <f t="shared" si="6"/>
        <v>1</v>
      </c>
    </row>
    <row r="204" spans="2:10">
      <c r="B204" s="20">
        <v>199</v>
      </c>
      <c r="C204" s="98" t="str">
        <f>IF(J204=TRUE,"",VLOOKUP(B204,'Llistat de jugadors'!$AZ$3:$BA$322,2,0))</f>
        <v/>
      </c>
      <c r="D204" s="21" t="str">
        <f>VLOOKUP(C204,'Llistat de jugadors'!$AQ$3:$AR$322,2,0)</f>
        <v/>
      </c>
      <c r="E204" s="23" t="str">
        <f>IF(C204="","",VLOOKUP(C204,'Llistat de jugadors'!$G$3:$AI$322,29,0))</f>
        <v/>
      </c>
      <c r="F204" s="21" t="str">
        <f>IF(C204="","",VLOOKUP(C204,'Llistat de jugadors'!$G$3:$AL$322,32,0))</f>
        <v/>
      </c>
      <c r="G204" s="21" t="str">
        <f>IF(C204="","",VLOOKUP(C204,'Llistat de jugadors'!$G$3:$AH$322,28,0))</f>
        <v/>
      </c>
      <c r="H204" s="21" t="str">
        <f>IF(C204="","",VLOOKUP(C204,'Llistat de jugadors'!$G$3:$AB$322,22,0))</f>
        <v/>
      </c>
      <c r="I204" t="e">
        <f>IF(VLOOKUP(B204,'Llistat de jugadors'!$AZ$3:$BA$322,2,0)="","",VLOOKUP(B204,'Llistat de jugadors'!$AZ$3:$BA$322,2,0))</f>
        <v>#N/A</v>
      </c>
      <c r="J204" t="b">
        <f t="shared" si="6"/>
        <v>1</v>
      </c>
    </row>
    <row r="205" spans="2:10">
      <c r="B205" s="20">
        <v>200</v>
      </c>
      <c r="C205" s="98" t="str">
        <f>IF(J205=TRUE,"",VLOOKUP(B205,'Llistat de jugadors'!$AZ$3:$BA$322,2,0))</f>
        <v/>
      </c>
      <c r="D205" s="21" t="str">
        <f>VLOOKUP(C205,'Llistat de jugadors'!$AQ$3:$AR$322,2,0)</f>
        <v/>
      </c>
      <c r="E205" s="23" t="str">
        <f>IF(C205="","",VLOOKUP(C205,'Llistat de jugadors'!$G$3:$AI$322,29,0))</f>
        <v/>
      </c>
      <c r="F205" s="21" t="str">
        <f>IF(C205="","",VLOOKUP(C205,'Llistat de jugadors'!$G$3:$AL$322,32,0))</f>
        <v/>
      </c>
      <c r="G205" s="21" t="str">
        <f>IF(C205="","",VLOOKUP(C205,'Llistat de jugadors'!$G$3:$AH$322,28,0))</f>
        <v/>
      </c>
      <c r="H205" s="21" t="str">
        <f>IF(C205="","",VLOOKUP(C205,'Llistat de jugadors'!$G$3:$AB$322,22,0))</f>
        <v/>
      </c>
      <c r="I205" t="e">
        <f>IF(VLOOKUP(B205,'Llistat de jugadors'!$AZ$3:$BA$322,2,0)="","",VLOOKUP(B205,'Llistat de jugadors'!$AZ$3:$BA$322,2,0))</f>
        <v>#N/A</v>
      </c>
      <c r="J205" t="b">
        <f t="shared" si="6"/>
        <v>1</v>
      </c>
    </row>
    <row r="206" spans="2:10">
      <c r="B206" s="22"/>
    </row>
    <row r="207" spans="2:10">
      <c r="B207" s="22"/>
    </row>
    <row r="208" spans="2:10">
      <c r="B208" s="22"/>
    </row>
    <row r="209" spans="2:2">
      <c r="B209" s="22"/>
    </row>
    <row r="210" spans="2:2">
      <c r="B210" s="22"/>
    </row>
    <row r="211" spans="2:2">
      <c r="B211" s="22"/>
    </row>
    <row r="212" spans="2:2">
      <c r="B212" s="22"/>
    </row>
    <row r="213" spans="2:2">
      <c r="B213" s="22"/>
    </row>
    <row r="214" spans="2:2">
      <c r="B214" s="22"/>
    </row>
    <row r="215" spans="2:2">
      <c r="B215" s="22"/>
    </row>
    <row r="216" spans="2:2">
      <c r="B216" s="22"/>
    </row>
    <row r="217" spans="2:2">
      <c r="B217" s="22"/>
    </row>
    <row r="218" spans="2:2">
      <c r="B218" s="22"/>
    </row>
    <row r="219" spans="2:2">
      <c r="B219" s="22"/>
    </row>
    <row r="220" spans="2:2">
      <c r="B220" s="22"/>
    </row>
    <row r="221" spans="2:2">
      <c r="B221" s="22"/>
    </row>
    <row r="222" spans="2:2">
      <c r="B222" s="22"/>
    </row>
    <row r="223" spans="2:2">
      <c r="B223" s="22"/>
    </row>
    <row r="224" spans="2:2">
      <c r="B224" s="22"/>
    </row>
    <row r="225" spans="2:2">
      <c r="B225" s="22"/>
    </row>
    <row r="226" spans="2:2">
      <c r="B226" s="22"/>
    </row>
    <row r="227" spans="2:2">
      <c r="B227" s="22"/>
    </row>
    <row r="228" spans="2:2">
      <c r="B228" s="22"/>
    </row>
    <row r="229" spans="2:2">
      <c r="B229" s="22"/>
    </row>
    <row r="230" spans="2:2">
      <c r="B230" s="22"/>
    </row>
    <row r="231" spans="2:2">
      <c r="B231" s="22"/>
    </row>
    <row r="232" spans="2:2">
      <c r="B232" s="22"/>
    </row>
    <row r="233" spans="2:2">
      <c r="B233" s="22"/>
    </row>
    <row r="234" spans="2:2">
      <c r="B234" s="22"/>
    </row>
    <row r="235" spans="2:2">
      <c r="B235" s="22"/>
    </row>
    <row r="236" spans="2:2">
      <c r="B236" s="22"/>
    </row>
    <row r="237" spans="2:2">
      <c r="B237" s="22"/>
    </row>
    <row r="238" spans="2:2">
      <c r="B238" s="22"/>
    </row>
    <row r="239" spans="2:2">
      <c r="B239" s="22"/>
    </row>
    <row r="240" spans="2:2">
      <c r="B240" s="22"/>
    </row>
    <row r="241" spans="2:2">
      <c r="B241" s="22"/>
    </row>
    <row r="242" spans="2:2">
      <c r="B242" s="22"/>
    </row>
    <row r="243" spans="2:2">
      <c r="B243" s="22"/>
    </row>
    <row r="244" spans="2:2">
      <c r="B244" s="22"/>
    </row>
    <row r="245" spans="2:2">
      <c r="B245" s="22"/>
    </row>
    <row r="246" spans="2:2">
      <c r="B246" s="22"/>
    </row>
    <row r="247" spans="2:2">
      <c r="B247" s="22"/>
    </row>
    <row r="248" spans="2:2">
      <c r="B248" s="22"/>
    </row>
    <row r="249" spans="2:2">
      <c r="B249" s="22"/>
    </row>
    <row r="250" spans="2:2">
      <c r="B250" s="22"/>
    </row>
    <row r="251" spans="2:2">
      <c r="B251" s="22"/>
    </row>
    <row r="252" spans="2:2">
      <c r="B252" s="22"/>
    </row>
    <row r="253" spans="2:2">
      <c r="B253" s="22"/>
    </row>
    <row r="254" spans="2:2">
      <c r="B254" s="22"/>
    </row>
    <row r="255" spans="2:2">
      <c r="B255" s="22"/>
    </row>
    <row r="256" spans="2:2">
      <c r="B256" s="22"/>
    </row>
    <row r="257" spans="2:2">
      <c r="B257" s="22"/>
    </row>
    <row r="258" spans="2:2">
      <c r="B258" s="22"/>
    </row>
    <row r="259" spans="2:2">
      <c r="B259" s="22"/>
    </row>
    <row r="260" spans="2:2">
      <c r="B260" s="22"/>
    </row>
    <row r="261" spans="2:2">
      <c r="B261" s="22"/>
    </row>
    <row r="262" spans="2:2">
      <c r="B262" s="22"/>
    </row>
    <row r="263" spans="2:2">
      <c r="B263" s="22"/>
    </row>
    <row r="264" spans="2:2">
      <c r="B264" s="22"/>
    </row>
    <row r="265" spans="2:2">
      <c r="B265" s="22"/>
    </row>
    <row r="266" spans="2:2">
      <c r="B266" s="22"/>
    </row>
    <row r="267" spans="2:2">
      <c r="B267" s="22"/>
    </row>
    <row r="268" spans="2:2">
      <c r="B268" s="22"/>
    </row>
    <row r="269" spans="2:2">
      <c r="B269" s="22"/>
    </row>
    <row r="270" spans="2:2">
      <c r="B270" s="22"/>
    </row>
    <row r="271" spans="2:2">
      <c r="B271" s="22"/>
    </row>
    <row r="272" spans="2:2">
      <c r="B272" s="22"/>
    </row>
    <row r="273" spans="2:2">
      <c r="B273" s="22"/>
    </row>
    <row r="274" spans="2:2">
      <c r="B274" s="22"/>
    </row>
    <row r="275" spans="2:2">
      <c r="B275" s="22"/>
    </row>
    <row r="276" spans="2:2">
      <c r="B276" s="22"/>
    </row>
    <row r="277" spans="2:2">
      <c r="B277" s="22"/>
    </row>
    <row r="278" spans="2:2">
      <c r="B278" s="22"/>
    </row>
    <row r="279" spans="2:2">
      <c r="B279" s="22"/>
    </row>
    <row r="280" spans="2:2">
      <c r="B280" s="22"/>
    </row>
    <row r="281" spans="2:2">
      <c r="B281" s="22"/>
    </row>
    <row r="282" spans="2:2">
      <c r="B282" s="22"/>
    </row>
    <row r="283" spans="2:2">
      <c r="B283" s="22"/>
    </row>
    <row r="284" spans="2:2">
      <c r="B284" s="22"/>
    </row>
    <row r="285" spans="2:2">
      <c r="B285" s="22"/>
    </row>
    <row r="286" spans="2:2">
      <c r="B286" s="22"/>
    </row>
    <row r="287" spans="2:2">
      <c r="B287" s="22"/>
    </row>
    <row r="288" spans="2:2">
      <c r="B288" s="22"/>
    </row>
    <row r="289" spans="2:2">
      <c r="B289" s="22"/>
    </row>
    <row r="290" spans="2:2">
      <c r="B290" s="22"/>
    </row>
    <row r="291" spans="2:2">
      <c r="B291" s="22"/>
    </row>
    <row r="292" spans="2:2">
      <c r="B292" s="22"/>
    </row>
    <row r="293" spans="2:2">
      <c r="B293" s="22"/>
    </row>
    <row r="294" spans="2:2">
      <c r="B294" s="22"/>
    </row>
    <row r="295" spans="2:2">
      <c r="B295" s="22"/>
    </row>
    <row r="296" spans="2:2">
      <c r="B296" s="22"/>
    </row>
    <row r="297" spans="2:2">
      <c r="B297" s="22"/>
    </row>
    <row r="298" spans="2:2">
      <c r="B298" s="22"/>
    </row>
    <row r="299" spans="2:2">
      <c r="B299" s="22"/>
    </row>
    <row r="300" spans="2:2">
      <c r="B300" s="22"/>
    </row>
    <row r="301" spans="2:2">
      <c r="B301" s="22"/>
    </row>
    <row r="302" spans="2:2">
      <c r="B302" s="22"/>
    </row>
    <row r="303" spans="2:2">
      <c r="B303" s="22"/>
    </row>
    <row r="304" spans="2:2">
      <c r="B304" s="22"/>
    </row>
    <row r="305" spans="2:2">
      <c r="B305" s="22"/>
    </row>
    <row r="306" spans="2:2">
      <c r="B306" s="22"/>
    </row>
    <row r="307" spans="2:2">
      <c r="B307" s="22"/>
    </row>
    <row r="308" spans="2:2">
      <c r="B308" s="22"/>
    </row>
    <row r="309" spans="2:2">
      <c r="B309" s="22"/>
    </row>
    <row r="310" spans="2:2">
      <c r="B310" s="22"/>
    </row>
    <row r="311" spans="2:2">
      <c r="B311" s="22"/>
    </row>
    <row r="312" spans="2:2">
      <c r="B312" s="22"/>
    </row>
    <row r="313" spans="2:2">
      <c r="B313" s="22"/>
    </row>
    <row r="314" spans="2:2">
      <c r="B314" s="22"/>
    </row>
    <row r="315" spans="2:2">
      <c r="B315" s="22"/>
    </row>
    <row r="316" spans="2:2">
      <c r="B316" s="22"/>
    </row>
    <row r="317" spans="2:2">
      <c r="B317" s="22"/>
    </row>
    <row r="318" spans="2:2">
      <c r="B318" s="22"/>
    </row>
    <row r="319" spans="2:2">
      <c r="B319" s="22"/>
    </row>
    <row r="320" spans="2:2">
      <c r="B320" s="22"/>
    </row>
    <row r="321" spans="2:2">
      <c r="B321" s="22"/>
    </row>
    <row r="322" spans="2:2">
      <c r="B322" s="22"/>
    </row>
    <row r="323" spans="2:2">
      <c r="B323" s="22"/>
    </row>
    <row r="324" spans="2:2">
      <c r="B324" s="22"/>
    </row>
    <row r="325" spans="2:2">
      <c r="B325" s="22"/>
    </row>
    <row r="326" spans="2:2">
      <c r="B326" s="22"/>
    </row>
    <row r="327" spans="2:2">
      <c r="B327" s="22"/>
    </row>
    <row r="328" spans="2:2">
      <c r="B328" s="22"/>
    </row>
    <row r="329" spans="2:2">
      <c r="B329" s="22"/>
    </row>
    <row r="330" spans="2:2">
      <c r="B330" s="22"/>
    </row>
    <row r="331" spans="2:2">
      <c r="B331" s="22"/>
    </row>
    <row r="332" spans="2:2">
      <c r="B332" s="22"/>
    </row>
    <row r="333" spans="2:2">
      <c r="B333" s="22"/>
    </row>
  </sheetData>
  <sheetProtection sheet="1" objects="1" scenarios="1" formatCells="0"/>
  <customSheetViews>
    <customSheetView guid="{90F97C63-FF46-4687-8AC0-BB059271304A}" hiddenColumns="1" topLeftCell="B1">
      <selection activeCell="H7" sqref="H7:H8"/>
      <pageMargins left="0" right="0" top="0" bottom="0" header="0" footer="0"/>
      <pageSetup paperSize="9" scale="98" orientation="portrait" horizontalDpi="300" verticalDpi="300" r:id="rId1"/>
      <headerFooter alignWithMargins="0"/>
    </customSheetView>
    <customSheetView guid="{AE9205F7-FE34-4615-BC4D-16E49EF38385}" hiddenColumns="1" topLeftCell="B1">
      <selection activeCell="H9" sqref="H9"/>
      <pageMargins left="0" right="0" top="0" bottom="0" header="0" footer="0"/>
      <pageSetup paperSize="9" scale="98" orientation="portrait" horizontalDpi="300" verticalDpi="300" r:id="rId2"/>
      <headerFooter alignWithMargins="0"/>
    </customSheetView>
    <customSheetView guid="{F94E048D-71E0-4324-8FB1-EB708AA0BFEC}" hiddenColumns="1" topLeftCell="B1">
      <selection activeCell="D10" sqref="D10"/>
      <pageMargins left="0" right="0" top="0" bottom="0" header="0" footer="0"/>
      <pageSetup paperSize="9" scale="98" orientation="portrait" horizontalDpi="300" verticalDpi="300" r:id="rId3"/>
      <headerFooter alignWithMargins="0"/>
    </customSheetView>
    <customSheetView guid="{4D39C01D-F783-41AA-B2C1-A385FA45C2D1}" hiddenColumns="1" topLeftCell="B1">
      <selection activeCell="B2" sqref="B2:H38"/>
      <pageMargins left="0" right="0" top="0" bottom="0" header="0" footer="0"/>
      <printOptions horizontalCentered="1"/>
      <pageSetup paperSize="9" scale="98" orientation="portrait" horizontalDpi="300" verticalDpi="300" r:id="rId4"/>
      <headerFooter alignWithMargins="0"/>
    </customSheetView>
    <customSheetView guid="{1B1FDDC4-C135-40FD-98FE-C5C8E2761A79}" hiddenColumns="1" topLeftCell="B1">
      <selection activeCell="B2" sqref="B2:H38"/>
      <pageMargins left="0" right="0" top="0" bottom="0" header="0" footer="0"/>
      <printOptions horizontalCentered="1"/>
      <pageSetup paperSize="9" scale="98" orientation="portrait" horizontalDpi="300" verticalDpi="300" r:id="rId5"/>
      <headerFooter alignWithMargins="0"/>
    </customSheetView>
    <customSheetView guid="{A6784E2B-67BC-4417-8825-EDB5D29AA073}" hiddenColumns="1" topLeftCell="B1">
      <selection activeCell="B2" sqref="B2:H38"/>
      <pageMargins left="0" right="0" top="0" bottom="0" header="0" footer="0"/>
      <printOptions horizontalCentered="1"/>
      <pageSetup paperSize="9" scale="98" orientation="portrait" horizontalDpi="300" verticalDpi="300" r:id="rId6"/>
      <headerFooter alignWithMargins="0"/>
    </customSheetView>
    <customSheetView guid="{649B62F2-A6E1-43DC-8B00-F29CFB7B73B6}" hiddenColumns="1" topLeftCell="B1">
      <selection activeCell="B2" sqref="B2:H2"/>
      <pageMargins left="0" right="0" top="0" bottom="0" header="0" footer="0"/>
      <pageSetup paperSize="9" scale="98" orientation="portrait" horizontalDpi="300" verticalDpi="300" r:id="rId7"/>
      <headerFooter alignWithMargins="0"/>
    </customSheetView>
  </customSheetViews>
  <mergeCells count="2">
    <mergeCell ref="B2:H2"/>
    <mergeCell ref="B29:H29"/>
  </mergeCells>
  <phoneticPr fontId="4" type="noConversion"/>
  <pageMargins left="0.4" right="0.42" top="1.0236220472440944" bottom="1.0236220472440944" header="0.78740157480314965" footer="0.78740157480314965"/>
  <pageSetup paperSize="9" scale="98" orientation="portrait" horizontalDpi="300" verticalDpi="300" r:id="rId8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333"/>
  <sheetViews>
    <sheetView topLeftCell="B1" zoomScaleNormal="100" workbookViewId="0">
      <selection activeCell="G12" sqref="G12"/>
    </sheetView>
  </sheetViews>
  <sheetFormatPr defaultColWidth="11.42578125" defaultRowHeight="12.75"/>
  <cols>
    <col min="1" max="1" width="0" hidden="1" customWidth="1"/>
    <col min="2" max="2" width="5.5703125" bestFit="1" customWidth="1"/>
    <col min="3" max="3" width="23.28515625" customWidth="1"/>
    <col min="4" max="4" width="28.140625" bestFit="1" customWidth="1"/>
    <col min="5" max="5" width="9.140625" style="2" customWidth="1"/>
    <col min="6" max="6" width="8.85546875" customWidth="1"/>
    <col min="7" max="7" width="14" customWidth="1"/>
    <col min="8" max="8" width="12" bestFit="1" customWidth="1"/>
    <col min="9" max="9" width="14.140625" hidden="1" customWidth="1"/>
    <col min="10" max="10" width="12.7109375" hidden="1" customWidth="1"/>
  </cols>
  <sheetData>
    <row r="1" spans="2:10">
      <c r="B1" s="22"/>
    </row>
    <row r="2" spans="2:10" ht="18">
      <c r="B2" s="209" t="s">
        <v>357</v>
      </c>
      <c r="C2" s="209"/>
      <c r="D2" s="209"/>
      <c r="E2" s="209"/>
      <c r="F2" s="209"/>
      <c r="G2" s="209"/>
      <c r="H2" s="209"/>
    </row>
    <row r="3" spans="2:10">
      <c r="B3" s="66" t="s">
        <v>342</v>
      </c>
      <c r="C3" s="66" t="s">
        <v>353</v>
      </c>
      <c r="D3" s="66" t="s">
        <v>343</v>
      </c>
      <c r="E3" s="67" t="s">
        <v>327</v>
      </c>
      <c r="F3" s="66" t="s">
        <v>349</v>
      </c>
      <c r="G3" s="66" t="s">
        <v>354</v>
      </c>
      <c r="H3" s="66" t="s">
        <v>316</v>
      </c>
    </row>
    <row r="4" spans="2:10">
      <c r="B4" s="104">
        <v>1</v>
      </c>
      <c r="C4" s="104" t="str">
        <f>IF(J4=TRUE,"",VLOOKUP(B4,'Llistat de jugadors'!$BC$3:$BD$322,2,0))</f>
        <v>Hervé Manresa</v>
      </c>
      <c r="D4" s="104" t="str">
        <f>VLOOKUP(C4,'Llistat de jugadors'!$AQ$3:$AR$322,2,0)</f>
        <v>Bitllaires d'Estiu</v>
      </c>
      <c r="E4" s="105">
        <f>IF(C4="","",VLOOKUP(C4,'Llistat de jugadors'!$G$3:$AI$322,29,0))</f>
        <v>72.5</v>
      </c>
      <c r="F4" s="104">
        <f>IF(C4="","",VLOOKUP(C4,'Llistat de jugadors'!$G$3:$AL$322,32,0))</f>
        <v>11</v>
      </c>
      <c r="G4" s="104">
        <f>IF(C4="","",VLOOKUP(C4,'Llistat de jugadors'!$G$3:$AH$322,28,0))</f>
        <v>145</v>
      </c>
      <c r="H4" s="104">
        <f>IF(C4="","",VLOOKUP(C4,'Llistat de jugadors'!$G$3:$AB$322,22,0))</f>
        <v>2</v>
      </c>
      <c r="I4" t="str">
        <f>IF(VLOOKUP(B4,'Llistat de jugadors'!$BC$3:$BD$322,2,0)="","",VLOOKUP(B4,'Llistat de jugadors'!$BC$3:$BD$322,2,0))</f>
        <v>Hervé Manresa</v>
      </c>
      <c r="J4" t="b">
        <f t="shared" ref="J4:J37" si="0">ISERROR(I4)</f>
        <v>0</v>
      </c>
    </row>
    <row r="5" spans="2:10">
      <c r="B5" s="104">
        <v>2</v>
      </c>
      <c r="C5" s="104" t="str">
        <f>IF(J5=TRUE,"",VLOOKUP(B5,'Llistat de jugadors'!$BC$3:$BD$322,2,0))</f>
        <v>Jan Illas</v>
      </c>
      <c r="D5" s="104" t="str">
        <f>VLOOKUP(C5,'Llistat de jugadors'!$AQ$3:$AR$322,2,0)</f>
        <v>Les Supernenes</v>
      </c>
      <c r="E5" s="104">
        <f>IF(C5="","",VLOOKUP(C5,'Llistat de jugadors'!$G$3:$AI$322,29,0))</f>
        <v>66.5</v>
      </c>
      <c r="F5" s="104">
        <f>IF(C5="","",VLOOKUP(C5,'Llistat de jugadors'!$G$3:$AL$322,32,0))</f>
        <v>9</v>
      </c>
      <c r="G5" s="104">
        <f>IF(C5="","",VLOOKUP(C5,'Llistat de jugadors'!$G$3:$AH$322,28,0))</f>
        <v>133</v>
      </c>
      <c r="H5" s="104">
        <f>IF(C5="","",VLOOKUP(C5,'Llistat de jugadors'!$G$3:$AB$322,22,0))</f>
        <v>2</v>
      </c>
      <c r="I5" t="str">
        <f>IF(VLOOKUP(B5,'Llistat de jugadors'!$BC$3:$BD$322,2,0)="","",VLOOKUP(B5,'Llistat de jugadors'!$BC$3:$BD$322,2,0))</f>
        <v>Jan Illas</v>
      </c>
      <c r="J5" t="b">
        <f t="shared" si="0"/>
        <v>0</v>
      </c>
    </row>
    <row r="6" spans="2:10">
      <c r="B6" s="104">
        <v>3</v>
      </c>
      <c r="C6" s="104" t="str">
        <f>IF(J6=TRUE,"",VLOOKUP(B6,'Llistat de jugadors'!$BC$3:$BD$322,2,0))</f>
        <v>Nerea Navarrete</v>
      </c>
      <c r="D6" s="104" t="str">
        <f>VLOOKUP(C6,'Llistat de jugadors'!$AQ$3:$AR$322,2,0)</f>
        <v>Team #</v>
      </c>
      <c r="E6" s="104">
        <f>IF(C6="","",VLOOKUP(C6,'Llistat de jugadors'!$G$3:$AI$322,29,0))</f>
        <v>60.5</v>
      </c>
      <c r="F6" s="104">
        <f>IF(C6="","",VLOOKUP(C6,'Llistat de jugadors'!$G$3:$AL$322,32,0))</f>
        <v>8</v>
      </c>
      <c r="G6" s="104">
        <f>IF(C6="","",VLOOKUP(C6,'Llistat de jugadors'!$G$3:$AH$322,28,0))</f>
        <v>121</v>
      </c>
      <c r="H6" s="104">
        <f>IF(C6="","",VLOOKUP(C6,'Llistat de jugadors'!$G$3:$AB$322,22,0))</f>
        <v>2</v>
      </c>
      <c r="I6" t="str">
        <f>IF(VLOOKUP(B6,'Llistat de jugadors'!$BC$3:$BD$322,2,0)="","",VLOOKUP(B6,'Llistat de jugadors'!$BC$3:$BD$322,2,0))</f>
        <v>Nerea Navarrete</v>
      </c>
      <c r="J6" t="b">
        <f t="shared" si="0"/>
        <v>0</v>
      </c>
    </row>
    <row r="7" spans="2:10">
      <c r="B7" s="104">
        <v>4</v>
      </c>
      <c r="C7" s="104" t="str">
        <f>IF(J7=TRUE,"",VLOOKUP(B7,'Llistat de jugadors'!$BC$3:$BD$322,2,0))</f>
        <v>Martí Barrera</v>
      </c>
      <c r="D7" s="104" t="str">
        <f>VLOOKUP(C7,'Llistat de jugadors'!$AQ$3:$AR$322,2,0)</f>
        <v>Bitllerus Junior</v>
      </c>
      <c r="E7" s="104">
        <f>IF(C7="","",VLOOKUP(C7,'Llistat de jugadors'!$G$3:$AI$322,29,0))</f>
        <v>60</v>
      </c>
      <c r="F7" s="104">
        <f>IF(C7="","",VLOOKUP(C7,'Llistat de jugadors'!$G$3:$AL$322,32,0))</f>
        <v>7</v>
      </c>
      <c r="G7" s="104">
        <f>IF(C7="","",VLOOKUP(C7,'Llistat de jugadors'!$G$3:$AH$322,28,0))</f>
        <v>120</v>
      </c>
      <c r="H7" s="104">
        <f>IF(C7="","",VLOOKUP(C7,'Llistat de jugadors'!$G$3:$AB$322,22,0))</f>
        <v>2</v>
      </c>
      <c r="I7" t="str">
        <f>IF(VLOOKUP(B7,'Llistat de jugadors'!$BC$3:$BD$322,2,0)="","",VLOOKUP(B7,'Llistat de jugadors'!$BC$3:$BD$322,2,0))</f>
        <v>Martí Barrera</v>
      </c>
      <c r="J7" t="b">
        <f t="shared" si="0"/>
        <v>0</v>
      </c>
    </row>
    <row r="8" spans="2:10">
      <c r="B8" s="104">
        <v>5</v>
      </c>
      <c r="C8" s="104" t="str">
        <f>IF(J8=TRUE,"",VLOOKUP(B8,'Llistat de jugadors'!$BC$3:$BD$322,2,0))</f>
        <v>Jordi Martí</v>
      </c>
      <c r="D8" s="104" t="str">
        <f>VLOOKUP(C8,'Llistat de jugadors'!$AQ$3:$AR$322,2,0)</f>
        <v>Els Roscos</v>
      </c>
      <c r="E8" s="104">
        <f>IF(C8="","",VLOOKUP(C8,'Llistat de jugadors'!$G$3:$AI$322,29,0))</f>
        <v>59</v>
      </c>
      <c r="F8" s="104">
        <f>IF(C8="","",VLOOKUP(C8,'Llistat de jugadors'!$G$3:$AL$322,32,0))</f>
        <v>9</v>
      </c>
      <c r="G8" s="104">
        <f>IF(C8="","",VLOOKUP(C8,'Llistat de jugadors'!$G$3:$AH$322,28,0))</f>
        <v>118</v>
      </c>
      <c r="H8" s="104">
        <f>IF(C8="","",VLOOKUP(C8,'Llistat de jugadors'!$G$3:$AB$322,22,0))</f>
        <v>2</v>
      </c>
      <c r="I8" t="str">
        <f>IF(VLOOKUP(B8,'Llistat de jugadors'!$BC$3:$BD$322,2,0)="","",VLOOKUP(B8,'Llistat de jugadors'!$BC$3:$BD$322,2,0))</f>
        <v>Jordi Martí</v>
      </c>
      <c r="J8" t="b">
        <f t="shared" si="0"/>
        <v>0</v>
      </c>
    </row>
    <row r="9" spans="2:10">
      <c r="B9" s="63">
        <v>6</v>
      </c>
      <c r="C9" s="63" t="str">
        <f>IF(J9=TRUE,"",VLOOKUP(B9,'Llistat de jugadors'!$BC$3:$BD$322,2,0))</f>
        <v>Abril Fernández</v>
      </c>
      <c r="D9" s="63" t="str">
        <f>VLOOKUP(C9,'Llistat de jugadors'!$AQ$3:$AR$322,2,0)</f>
        <v>Team #</v>
      </c>
      <c r="E9" s="65">
        <f>IF(C9="","",VLOOKUP(C9,'Llistat de jugadors'!$G$3:$AI$322,29,0))</f>
        <v>56.5</v>
      </c>
      <c r="F9" s="63">
        <f>IF(C9="","",VLOOKUP(C9,'Llistat de jugadors'!$G$3:$AL$322,32,0))</f>
        <v>8</v>
      </c>
      <c r="G9" s="63">
        <f>IF(C9="","",VLOOKUP(C9,'Llistat de jugadors'!$G$3:$AH$322,28,0))</f>
        <v>113</v>
      </c>
      <c r="H9" s="63">
        <f>IF(C9="","",VLOOKUP(C9,'Llistat de jugadors'!$G$3:$AB$322,22,0))</f>
        <v>2</v>
      </c>
      <c r="I9" t="str">
        <f>IF(VLOOKUP(B9,'Llistat de jugadors'!$BC$3:$BD$322,2,0)="","",VLOOKUP(B9,'Llistat de jugadors'!$BC$3:$BD$322,2,0))</f>
        <v>Abril Fernández</v>
      </c>
      <c r="J9" t="b">
        <f t="shared" si="0"/>
        <v>0</v>
      </c>
    </row>
    <row r="10" spans="2:10">
      <c r="B10" s="63">
        <v>7</v>
      </c>
      <c r="C10" s="63" t="str">
        <f>IF(J10=TRUE,"",VLOOKUP(B10,'Llistat de jugadors'!$BC$3:$BD$322,2,0))</f>
        <v>Amadeu Ciurana</v>
      </c>
      <c r="D10" s="63" t="str">
        <f>VLOOKUP(C10,'Llistat de jugadors'!$AQ$3:$AR$322,2,0)</f>
        <v>Bitllerus Junior</v>
      </c>
      <c r="E10" s="65">
        <f>IF(C10="","",VLOOKUP(C10,'Llistat de jugadors'!$G$3:$AI$322,29,0))</f>
        <v>55</v>
      </c>
      <c r="F10" s="63">
        <f>IF(C10="","",VLOOKUP(C10,'Llistat de jugadors'!$G$3:$AL$322,32,0))</f>
        <v>4</v>
      </c>
      <c r="G10" s="63">
        <f>IF(C10="","",VLOOKUP(C10,'Llistat de jugadors'!$G$3:$AH$322,28,0))</f>
        <v>55</v>
      </c>
      <c r="H10" s="63">
        <f>IF(C10="","",VLOOKUP(C10,'Llistat de jugadors'!$G$3:$AB$322,22,0))</f>
        <v>1</v>
      </c>
      <c r="I10" t="str">
        <f>IF(VLOOKUP(B10,'Llistat de jugadors'!$BC$3:$BD$322,2,0)="","",VLOOKUP(B10,'Llistat de jugadors'!$BC$3:$BD$322,2,0))</f>
        <v>Amadeu Ciurana</v>
      </c>
      <c r="J10" t="b">
        <f t="shared" si="0"/>
        <v>0</v>
      </c>
    </row>
    <row r="11" spans="2:10">
      <c r="B11" s="63">
        <v>8</v>
      </c>
      <c r="C11" s="63" t="str">
        <f>IF(J11=TRUE,"",VLOOKUP(B11,'Llistat de jugadors'!$BC$3:$BD$322,2,0))</f>
        <v>Natalia Ros</v>
      </c>
      <c r="D11" s="63" t="str">
        <f>VLOOKUP(C11,'Llistat de jugadors'!$AQ$3:$AR$322,2,0)</f>
        <v>Bitllaires de Fogars "B"</v>
      </c>
      <c r="E11" s="65">
        <f>IF(C11="","",VLOOKUP(C11,'Llistat de jugadors'!$G$3:$AI$322,29,0))</f>
        <v>55</v>
      </c>
      <c r="F11" s="63">
        <f>IF(C11="","",VLOOKUP(C11,'Llistat de jugadors'!$G$3:$AL$322,32,0))</f>
        <v>4</v>
      </c>
      <c r="G11" s="63">
        <f>IF(C11="","",VLOOKUP(C11,'Llistat de jugadors'!$G$3:$AH$322,28,0))</f>
        <v>55</v>
      </c>
      <c r="H11" s="63">
        <f>IF(C11="","",VLOOKUP(C11,'Llistat de jugadors'!$G$3:$AB$322,22,0))</f>
        <v>1</v>
      </c>
      <c r="I11" t="str">
        <f>IF(VLOOKUP(B11,'Llistat de jugadors'!$BC$3:$BD$322,2,0)="","",VLOOKUP(B11,'Llistat de jugadors'!$BC$3:$BD$322,2,0))</f>
        <v>Natalia Ros</v>
      </c>
      <c r="J11" t="b">
        <f t="shared" si="0"/>
        <v>0</v>
      </c>
    </row>
    <row r="12" spans="2:10">
      <c r="B12" s="63">
        <v>9</v>
      </c>
      <c r="C12" s="63" t="str">
        <f>IF(J12=TRUE,"",VLOOKUP(B12,'Llistat de jugadors'!$BC$3:$BD$322,2,0))</f>
        <v>Eloi Mercader</v>
      </c>
      <c r="D12" s="63" t="str">
        <f>VLOOKUP(C12,'Llistat de jugadors'!$AQ$3:$AR$322,2,0)</f>
        <v>Juego de Conos</v>
      </c>
      <c r="E12" s="65">
        <f>IF(C12="","",VLOOKUP(C12,'Llistat de jugadors'!$G$3:$AI$322,29,0))</f>
        <v>55</v>
      </c>
      <c r="F12" s="63">
        <f>IF(C12="","",VLOOKUP(C12,'Llistat de jugadors'!$G$3:$AL$322,32,0))</f>
        <v>3</v>
      </c>
      <c r="G12" s="63">
        <f>IF(C12="","",VLOOKUP(C12,'Llistat de jugadors'!$G$3:$AH$322,28,0))</f>
        <v>55</v>
      </c>
      <c r="H12" s="63">
        <f>IF(C12="","",VLOOKUP(C12,'Llistat de jugadors'!$G$3:$AB$322,22,0))</f>
        <v>1</v>
      </c>
      <c r="I12" t="str">
        <f>IF(VLOOKUP(B12,'Llistat de jugadors'!$BC$3:$BD$322,2,0)="","",VLOOKUP(B12,'Llistat de jugadors'!$BC$3:$BD$322,2,0))</f>
        <v>Eloi Mercader</v>
      </c>
      <c r="J12" t="b">
        <f t="shared" si="0"/>
        <v>0</v>
      </c>
    </row>
    <row r="13" spans="2:10">
      <c r="B13" s="63">
        <v>10</v>
      </c>
      <c r="C13" s="63" t="str">
        <f>IF(J13=TRUE,"",VLOOKUP(B13,'Llistat de jugadors'!$BC$3:$BD$322,2,0))</f>
        <v>Jan Caupena</v>
      </c>
      <c r="D13" s="63" t="str">
        <f>VLOOKUP(C13,'Llistat de jugadors'!$AQ$3:$AR$322,2,0)</f>
        <v>Bitllerus Junior</v>
      </c>
      <c r="E13" s="65">
        <f>IF(C13="","",VLOOKUP(C13,'Llistat de jugadors'!$G$3:$AI$322,29,0))</f>
        <v>55</v>
      </c>
      <c r="F13" s="63">
        <f>IF(C13="","",VLOOKUP(C13,'Llistat de jugadors'!$G$3:$AL$322,32,0))</f>
        <v>3</v>
      </c>
      <c r="G13" s="63">
        <f>IF(C13="","",VLOOKUP(C13,'Llistat de jugadors'!$G$3:$AH$322,28,0))</f>
        <v>55</v>
      </c>
      <c r="H13" s="63">
        <f>IF(C13="","",VLOOKUP(C13,'Llistat de jugadors'!$G$3:$AB$322,22,0))</f>
        <v>1</v>
      </c>
      <c r="I13" t="str">
        <f>IF(VLOOKUP(B13,'Llistat de jugadors'!$BC$3:$BD$322,2,0)="","",VLOOKUP(B13,'Llistat de jugadors'!$BC$3:$BD$322,2,0))</f>
        <v>Jan Caupena</v>
      </c>
      <c r="J13" t="b">
        <f t="shared" si="0"/>
        <v>0</v>
      </c>
    </row>
    <row r="14" spans="2:10">
      <c r="B14" s="63">
        <v>11</v>
      </c>
      <c r="C14" s="63" t="str">
        <f>IF(J14=TRUE,"",VLOOKUP(B14,'Llistat de jugadors'!$BC$3:$BD$322,2,0))</f>
        <v>Emma Correa</v>
      </c>
      <c r="D14" s="63" t="str">
        <f>VLOOKUP(C14,'Llistat de jugadors'!$AQ$3:$AR$322,2,0)</f>
        <v>Tòtils</v>
      </c>
      <c r="E14" s="65">
        <f>IF(C14="","",VLOOKUP(C14,'Llistat de jugadors'!$G$3:$AI$322,29,0))</f>
        <v>54.5</v>
      </c>
      <c r="F14" s="63">
        <f>IF(C14="","",VLOOKUP(C14,'Llistat de jugadors'!$G$3:$AL$322,32,0))</f>
        <v>6</v>
      </c>
      <c r="G14" s="63">
        <f>IF(C14="","",VLOOKUP(C14,'Llistat de jugadors'!$G$3:$AH$322,28,0))</f>
        <v>109</v>
      </c>
      <c r="H14" s="63">
        <f>IF(C14="","",VLOOKUP(C14,'Llistat de jugadors'!$G$3:$AB$322,22,0))</f>
        <v>2</v>
      </c>
      <c r="I14" t="str">
        <f>IF(VLOOKUP(B14,'Llistat de jugadors'!$BC$3:$BD$322,2,0)="","",VLOOKUP(B14,'Llistat de jugadors'!$BC$3:$BD$322,2,0))</f>
        <v>Emma Correa</v>
      </c>
      <c r="J14" t="b">
        <f t="shared" si="0"/>
        <v>0</v>
      </c>
    </row>
    <row r="15" spans="2:10">
      <c r="B15" s="63">
        <v>12</v>
      </c>
      <c r="C15" s="63" t="str">
        <f>IF(J15=TRUE,"",VLOOKUP(B15,'Llistat de jugadors'!$BC$3:$BD$322,2,0))</f>
        <v>Lluc Carbonell</v>
      </c>
      <c r="D15" s="63" t="str">
        <f>VLOOKUP(C15,'Llistat de jugadors'!$AQ$3:$AR$322,2,0)</f>
        <v>Bitllerus Junior</v>
      </c>
      <c r="E15" s="65">
        <f>IF(C15="","",VLOOKUP(C15,'Llistat de jugadors'!$G$3:$AI$322,29,0))</f>
        <v>51.5</v>
      </c>
      <c r="F15" s="63">
        <f>IF(C15="","",VLOOKUP(C15,'Llistat de jugadors'!$G$3:$AL$322,32,0))</f>
        <v>6</v>
      </c>
      <c r="G15" s="63">
        <f>IF(C15="","",VLOOKUP(C15,'Llistat de jugadors'!$G$3:$AH$322,28,0))</f>
        <v>103</v>
      </c>
      <c r="H15" s="63">
        <f>IF(C15="","",VLOOKUP(C15,'Llistat de jugadors'!$G$3:$AB$322,22,0))</f>
        <v>2</v>
      </c>
      <c r="I15" t="str">
        <f>IF(VLOOKUP(B15,'Llistat de jugadors'!$BC$3:$BD$322,2,0)="","",VLOOKUP(B15,'Llistat de jugadors'!$BC$3:$BD$322,2,0))</f>
        <v>Lluc Carbonell</v>
      </c>
      <c r="J15" t="b">
        <f t="shared" si="0"/>
        <v>0</v>
      </c>
    </row>
    <row r="16" spans="2:10">
      <c r="B16" s="63">
        <v>13</v>
      </c>
      <c r="C16" s="63" t="str">
        <f>IF(J16=TRUE,"",VLOOKUP(B16,'Llistat de jugadors'!$BC$3:$BD$322,2,0))</f>
        <v>Erik Morcillo</v>
      </c>
      <c r="D16" s="63" t="str">
        <f>VLOOKUP(C16,'Llistat de jugadors'!$AQ$3:$AR$322,2,0)</f>
        <v>Juego de Conos</v>
      </c>
      <c r="E16" s="65">
        <f>IF(C16="","",VLOOKUP(C16,'Llistat de jugadors'!$G$3:$AI$322,29,0))</f>
        <v>50.5</v>
      </c>
      <c r="F16" s="63">
        <f>IF(C16="","",VLOOKUP(C16,'Llistat de jugadors'!$G$3:$AL$322,32,0))</f>
        <v>6</v>
      </c>
      <c r="G16" s="63">
        <f>IF(C16="","",VLOOKUP(C16,'Llistat de jugadors'!$G$3:$AH$322,28,0))</f>
        <v>101</v>
      </c>
      <c r="H16" s="63">
        <f>IF(C16="","",VLOOKUP(C16,'Llistat de jugadors'!$G$3:$AB$322,22,0))</f>
        <v>2</v>
      </c>
      <c r="I16" t="str">
        <f>IF(VLOOKUP(B16,'Llistat de jugadors'!$BC$3:$BD$322,2,0)="","",VLOOKUP(B16,'Llistat de jugadors'!$BC$3:$BD$322,2,0))</f>
        <v>Erik Morcillo</v>
      </c>
      <c r="J16" t="b">
        <f t="shared" si="0"/>
        <v>0</v>
      </c>
    </row>
    <row r="17" spans="2:10">
      <c r="B17" s="63">
        <v>14</v>
      </c>
      <c r="C17" s="63" t="str">
        <f>IF(J17=TRUE,"",VLOOKUP(B17,'Llistat de jugadors'!$BC$3:$BD$322,2,0))</f>
        <v>Alan Mena</v>
      </c>
      <c r="D17" s="63" t="str">
        <f>VLOOKUP(C17,'Llistat de jugadors'!$AQ$3:$AR$322,2,0)</f>
        <v>Bitllerus Junior</v>
      </c>
      <c r="E17" s="65">
        <f>IF(C17="","",VLOOKUP(C17,'Llistat de jugadors'!$G$3:$AI$322,29,0))</f>
        <v>50.5</v>
      </c>
      <c r="F17" s="63">
        <f>IF(C17="","",VLOOKUP(C17,'Llistat de jugadors'!$G$3:$AL$322,32,0))</f>
        <v>5</v>
      </c>
      <c r="G17" s="63">
        <f>IF(C17="","",VLOOKUP(C17,'Llistat de jugadors'!$G$3:$AH$322,28,0))</f>
        <v>101</v>
      </c>
      <c r="H17" s="63">
        <f>IF(C17="","",VLOOKUP(C17,'Llistat de jugadors'!$G$3:$AB$322,22,0))</f>
        <v>2</v>
      </c>
      <c r="I17" t="str">
        <f>IF(VLOOKUP(B17,'Llistat de jugadors'!$BC$3:$BD$322,2,0)="","",VLOOKUP(B17,'Llistat de jugadors'!$BC$3:$BD$322,2,0))</f>
        <v>Alan Mena</v>
      </c>
      <c r="J17" t="b">
        <f t="shared" si="0"/>
        <v>0</v>
      </c>
    </row>
    <row r="18" spans="2:10">
      <c r="B18" s="63">
        <v>15</v>
      </c>
      <c r="C18" s="63" t="str">
        <f>IF(J18=TRUE,"",VLOOKUP(B18,'Llistat de jugadors'!$BC$3:$BD$322,2,0))</f>
        <v>Pablo Pérez</v>
      </c>
      <c r="D18" s="63" t="str">
        <f>VLOOKUP(C18,'Llistat de jugadors'!$AQ$3:$AR$322,2,0)</f>
        <v>Juego de Conos</v>
      </c>
      <c r="E18" s="65">
        <f>IF(C18="","",VLOOKUP(C18,'Llistat de jugadors'!$G$3:$AI$322,29,0))</f>
        <v>48</v>
      </c>
      <c r="F18" s="63">
        <f>IF(C18="","",VLOOKUP(C18,'Llistat de jugadors'!$G$3:$AL$322,32,0))</f>
        <v>3</v>
      </c>
      <c r="G18" s="63">
        <f>IF(C18="","",VLOOKUP(C18,'Llistat de jugadors'!$G$3:$AH$322,28,0))</f>
        <v>48</v>
      </c>
      <c r="H18" s="63">
        <f>IF(C18="","",VLOOKUP(C18,'Llistat de jugadors'!$G$3:$AB$322,22,0))</f>
        <v>1</v>
      </c>
      <c r="I18" t="str">
        <f>IF(VLOOKUP(B18,'Llistat de jugadors'!$BC$3:$BD$322,2,0)="","",VLOOKUP(B18,'Llistat de jugadors'!$BC$3:$BD$322,2,0))</f>
        <v>Pablo Pérez</v>
      </c>
      <c r="J18" t="b">
        <f t="shared" si="0"/>
        <v>0</v>
      </c>
    </row>
    <row r="19" spans="2:10">
      <c r="B19" s="63">
        <v>16</v>
      </c>
      <c r="C19" s="63" t="str">
        <f>IF(J19=TRUE,"",VLOOKUP(B19,'Llistat de jugadors'!$BC$3:$BD$322,2,0))</f>
        <v>Eloi Romera</v>
      </c>
      <c r="D19" s="63" t="str">
        <f>VLOOKUP(C19,'Llistat de jugadors'!$AQ$3:$AR$322,2,0)</f>
        <v>Els Pedrolos Bitlleros</v>
      </c>
      <c r="E19" s="65">
        <f>IF(C19="","",VLOOKUP(C19,'Llistat de jugadors'!$G$3:$AI$322,29,0))</f>
        <v>46</v>
      </c>
      <c r="F19" s="63">
        <f>IF(C19="","",VLOOKUP(C19,'Llistat de jugadors'!$G$3:$AL$322,32,0))</f>
        <v>5</v>
      </c>
      <c r="G19" s="63">
        <f>IF(C19="","",VLOOKUP(C19,'Llistat de jugadors'!$G$3:$AH$322,28,0))</f>
        <v>92</v>
      </c>
      <c r="H19" s="63">
        <f>IF(C19="","",VLOOKUP(C19,'Llistat de jugadors'!$G$3:$AB$322,22,0))</f>
        <v>2</v>
      </c>
      <c r="I19" t="str">
        <f>IF(VLOOKUP(B19,'Llistat de jugadors'!$BC$3:$BD$322,2,0)="","",VLOOKUP(B19,'Llistat de jugadors'!$BC$3:$BD$322,2,0))</f>
        <v>Eloi Romera</v>
      </c>
      <c r="J19" t="b">
        <f t="shared" si="0"/>
        <v>0</v>
      </c>
    </row>
    <row r="20" spans="2:10">
      <c r="B20" s="63">
        <v>17</v>
      </c>
      <c r="C20" s="63" t="str">
        <f>IF(J20=TRUE,"",VLOOKUP(B20,'Llistat de jugadors'!$BC$3:$BD$322,2,0))</f>
        <v>Marc Ruiz</v>
      </c>
      <c r="D20" s="63" t="str">
        <f>VLOOKUP(C20,'Llistat de jugadors'!$AQ$3:$AR$322,2,0)</f>
        <v>Juego de Conos</v>
      </c>
      <c r="E20" s="65">
        <f>IF(C20="","",VLOOKUP(C20,'Llistat de jugadors'!$G$3:$AI$322,29,0))</f>
        <v>45</v>
      </c>
      <c r="F20" s="63">
        <f>IF(C20="","",VLOOKUP(C20,'Llistat de jugadors'!$G$3:$AL$322,32,0))</f>
        <v>2</v>
      </c>
      <c r="G20" s="63">
        <f>IF(C20="","",VLOOKUP(C20,'Llistat de jugadors'!$G$3:$AH$322,28,0))</f>
        <v>45</v>
      </c>
      <c r="H20" s="63">
        <f>IF(C20="","",VLOOKUP(C20,'Llistat de jugadors'!$G$3:$AB$322,22,0))</f>
        <v>1</v>
      </c>
      <c r="I20" t="str">
        <f>IF(VLOOKUP(B20,'Llistat de jugadors'!$BC$3:$BD$322,2,0)="","",VLOOKUP(B20,'Llistat de jugadors'!$BC$3:$BD$322,2,0))</f>
        <v>Marc Ruiz</v>
      </c>
      <c r="J20" t="b">
        <f t="shared" si="0"/>
        <v>0</v>
      </c>
    </row>
    <row r="21" spans="2:10">
      <c r="B21" s="63">
        <v>18</v>
      </c>
      <c r="C21" s="63" t="str">
        <f>IF(J21=TRUE,"",VLOOKUP(B21,'Llistat de jugadors'!$BC$3:$BD$322,2,0))</f>
        <v>Helena Castañeda</v>
      </c>
      <c r="D21" s="63" t="str">
        <f>VLOOKUP(C21,'Llistat de jugadors'!$AQ$3:$AR$322,2,0)</f>
        <v>Team #</v>
      </c>
      <c r="E21" s="65">
        <f>IF(C21="","",VLOOKUP(C21,'Llistat de jugadors'!$G$3:$AI$322,29,0))</f>
        <v>41.5</v>
      </c>
      <c r="F21" s="63">
        <f>IF(C21="","",VLOOKUP(C21,'Llistat de jugadors'!$G$3:$AL$322,32,0))</f>
        <v>4</v>
      </c>
      <c r="G21" s="63">
        <f>IF(C21="","",VLOOKUP(C21,'Llistat de jugadors'!$G$3:$AH$322,28,0))</f>
        <v>83</v>
      </c>
      <c r="H21" s="63">
        <f>IF(C21="","",VLOOKUP(C21,'Llistat de jugadors'!$G$3:$AB$322,22,0))</f>
        <v>2</v>
      </c>
      <c r="I21" t="str">
        <f>IF(VLOOKUP(B21,'Llistat de jugadors'!$BC$3:$BD$322,2,0)="","",VLOOKUP(B21,'Llistat de jugadors'!$BC$3:$BD$322,2,0))</f>
        <v>Helena Castañeda</v>
      </c>
      <c r="J21" t="b">
        <f t="shared" si="0"/>
        <v>0</v>
      </c>
    </row>
    <row r="22" spans="2:10">
      <c r="B22" s="63">
        <v>19</v>
      </c>
      <c r="C22" s="63" t="str">
        <f>IF(J22=TRUE,"",VLOOKUP(B22,'Llistat de jugadors'!$BC$3:$BD$322,2,0))</f>
        <v>Roger Roura</v>
      </c>
      <c r="D22" s="63" t="str">
        <f>VLOOKUP(C22,'Llistat de jugadors'!$AQ$3:$AR$322,2,0)</f>
        <v>Juego de Conos</v>
      </c>
      <c r="E22" s="65">
        <f>IF(C22="","",VLOOKUP(C22,'Llistat de jugadors'!$G$3:$AI$322,29,0))</f>
        <v>40</v>
      </c>
      <c r="F22" s="63">
        <f>IF(C22="","",VLOOKUP(C22,'Llistat de jugadors'!$G$3:$AL$322,32,0))</f>
        <v>4</v>
      </c>
      <c r="G22" s="63">
        <f>IF(C22="","",VLOOKUP(C22,'Llistat de jugadors'!$G$3:$AH$322,28,0))</f>
        <v>80</v>
      </c>
      <c r="H22" s="63">
        <f>IF(C22="","",VLOOKUP(C22,'Llistat de jugadors'!$G$3:$AB$322,22,0))</f>
        <v>2</v>
      </c>
      <c r="I22" t="str">
        <f>IF(VLOOKUP(B22,'Llistat de jugadors'!$BC$3:$BD$322,2,0)="","",VLOOKUP(B22,'Llistat de jugadors'!$BC$3:$BD$322,2,0))</f>
        <v>Roger Roura</v>
      </c>
      <c r="J22" t="b">
        <f t="shared" si="0"/>
        <v>0</v>
      </c>
    </row>
    <row r="23" spans="2:10">
      <c r="B23" s="63">
        <v>20</v>
      </c>
      <c r="C23" s="63" t="str">
        <f>IF(J23=TRUE,"",VLOOKUP(B23,'Llistat de jugadors'!$BC$3:$BD$322,2,0))</f>
        <v>Marc Oller</v>
      </c>
      <c r="D23" s="63" t="str">
        <f>VLOOKUP(C23,'Llistat de jugadors'!$AQ$3:$AR$322,2,0)</f>
        <v>Juego de Conos</v>
      </c>
      <c r="E23" s="65">
        <f>IF(C23="","",VLOOKUP(C23,'Llistat de jugadors'!$G$3:$AI$322,29,0))</f>
        <v>39</v>
      </c>
      <c r="F23" s="63">
        <f>IF(C23="","",VLOOKUP(C23,'Llistat de jugadors'!$G$3:$AL$322,32,0))</f>
        <v>5</v>
      </c>
      <c r="G23" s="63">
        <f>IF(C23="","",VLOOKUP(C23,'Llistat de jugadors'!$G$3:$AH$322,28,0))</f>
        <v>78</v>
      </c>
      <c r="H23" s="63">
        <f>IF(C23="","",VLOOKUP(C23,'Llistat de jugadors'!$G$3:$AB$322,22,0))</f>
        <v>2</v>
      </c>
      <c r="I23" t="str">
        <f>IF(VLOOKUP(B23,'Llistat de jugadors'!$BC$3:$BD$322,2,0)="","",VLOOKUP(B23,'Llistat de jugadors'!$BC$3:$BD$322,2,0))</f>
        <v>Marc Oller</v>
      </c>
      <c r="J23" t="b">
        <f t="shared" si="0"/>
        <v>0</v>
      </c>
    </row>
    <row r="24" spans="2:10">
      <c r="B24" s="63">
        <v>21</v>
      </c>
      <c r="C24" s="63" t="str">
        <f>IF(J24=TRUE,"",VLOOKUP(B24,'Llistat de jugadors'!$BC$3:$BD$322,2,0))</f>
        <v>Sara Correa</v>
      </c>
      <c r="D24" s="63" t="str">
        <f>VLOOKUP(C24,'Llistat de jugadors'!$AQ$3:$AR$322,2,0)</f>
        <v>Tòtils</v>
      </c>
      <c r="E24" s="65">
        <f>IF(C24="","",VLOOKUP(C24,'Llistat de jugadors'!$G$3:$AI$322,29,0))</f>
        <v>34.5</v>
      </c>
      <c r="F24" s="63">
        <f>IF(C24="","",VLOOKUP(C24,'Llistat de jugadors'!$G$3:$AL$322,32,0))</f>
        <v>3</v>
      </c>
      <c r="G24" s="63">
        <f>IF(C24="","",VLOOKUP(C24,'Llistat de jugadors'!$G$3:$AH$322,28,0))</f>
        <v>69</v>
      </c>
      <c r="H24" s="63">
        <f>IF(C24="","",VLOOKUP(C24,'Llistat de jugadors'!$G$3:$AB$322,22,0))</f>
        <v>2</v>
      </c>
      <c r="I24" t="str">
        <f>IF(VLOOKUP(B24,'Llistat de jugadors'!$BC$3:$BD$322,2,0)="","",VLOOKUP(B24,'Llistat de jugadors'!$BC$3:$BD$322,2,0))</f>
        <v>Sara Correa</v>
      </c>
      <c r="J24" t="b">
        <f t="shared" si="0"/>
        <v>0</v>
      </c>
    </row>
    <row r="25" spans="2:10">
      <c r="B25" s="63">
        <v>22</v>
      </c>
      <c r="C25" s="63" t="str">
        <f>IF(J25=TRUE,"",VLOOKUP(B25,'Llistat de jugadors'!$BC$3:$BD$322,2,0))</f>
        <v>Ramón Julià (BD)</v>
      </c>
      <c r="D25" s="63" t="str">
        <f>VLOOKUP(C25,'Llistat de jugadors'!$AQ$3:$AR$322,2,0)</f>
        <v>Bitlla Desèrtica</v>
      </c>
      <c r="E25" s="65">
        <f>IF(C25="","",VLOOKUP(C25,'Llistat de jugadors'!$G$3:$AI$322,29,0))</f>
        <v>34.5</v>
      </c>
      <c r="F25" s="63">
        <f>IF(C25="","",VLOOKUP(C25,'Llistat de jugadors'!$G$3:$AL$322,32,0))</f>
        <v>2</v>
      </c>
      <c r="G25" s="63">
        <f>IF(C25="","",VLOOKUP(C25,'Llistat de jugadors'!$G$3:$AH$322,28,0))</f>
        <v>69</v>
      </c>
      <c r="H25" s="63">
        <f>IF(C25="","",VLOOKUP(C25,'Llistat de jugadors'!$G$3:$AB$322,22,0))</f>
        <v>2</v>
      </c>
      <c r="I25" t="str">
        <f>IF(VLOOKUP(B25,'Llistat de jugadors'!$BC$3:$BD$322,2,0)="","",VLOOKUP(B25,'Llistat de jugadors'!$BC$3:$BD$322,2,0))</f>
        <v>Ramón Julià (BD)</v>
      </c>
      <c r="J25" t="b">
        <f t="shared" si="0"/>
        <v>0</v>
      </c>
    </row>
    <row r="26" spans="2:10">
      <c r="B26" s="63">
        <v>23</v>
      </c>
      <c r="C26" s="63" t="str">
        <f>IF(J26=TRUE,"",VLOOKUP(B26,'Llistat de jugadors'!$BC$3:$BD$322,2,0))</f>
        <v>Marc Buxadé</v>
      </c>
      <c r="D26" s="63" t="str">
        <f>VLOOKUP(C26,'Llistat de jugadors'!$AQ$3:$AR$322,2,0)</f>
        <v>Tòtils</v>
      </c>
      <c r="E26" s="65">
        <f>IF(C26="","",VLOOKUP(C26,'Llistat de jugadors'!$G$3:$AI$322,29,0))</f>
        <v>33.5</v>
      </c>
      <c r="F26" s="63">
        <f>IF(C26="","",VLOOKUP(C26,'Llistat de jugadors'!$G$3:$AL$322,32,0))</f>
        <v>3</v>
      </c>
      <c r="G26" s="63">
        <f>IF(C26="","",VLOOKUP(C26,'Llistat de jugadors'!$G$3:$AH$322,28,0))</f>
        <v>67</v>
      </c>
      <c r="H26" s="63">
        <f>IF(C26="","",VLOOKUP(C26,'Llistat de jugadors'!$G$3:$AB$322,22,0))</f>
        <v>2</v>
      </c>
      <c r="I26" t="str">
        <f>IF(VLOOKUP(B26,'Llistat de jugadors'!$BC$3:$BD$322,2,0)="","",VLOOKUP(B26,'Llistat de jugadors'!$BC$3:$BD$322,2,0))</f>
        <v>Marc Buxadé</v>
      </c>
      <c r="J26" t="b">
        <f t="shared" si="0"/>
        <v>0</v>
      </c>
    </row>
    <row r="27" spans="2:10">
      <c r="B27" s="63">
        <v>24</v>
      </c>
      <c r="C27" s="63" t="str">
        <f>IF(J27=TRUE,"",VLOOKUP(B27,'Llistat de jugadors'!$BC$3:$BD$322,2,0))</f>
        <v>Jordi Durán</v>
      </c>
      <c r="D27" s="63" t="str">
        <f>VLOOKUP(C27,'Llistat de jugadors'!$AQ$3:$AR$322,2,0)</f>
        <v>Bitlla Desèrtica</v>
      </c>
      <c r="E27" s="65">
        <f>IF(C27="","",VLOOKUP(C27,'Llistat de jugadors'!$G$3:$AI$322,29,0))</f>
        <v>32.5</v>
      </c>
      <c r="F27" s="63">
        <f>IF(C27="","",VLOOKUP(C27,'Llistat de jugadors'!$G$3:$AL$322,32,0))</f>
        <v>2</v>
      </c>
      <c r="G27" s="63">
        <f>IF(C27="","",VLOOKUP(C27,'Llistat de jugadors'!$G$3:$AH$322,28,0))</f>
        <v>65</v>
      </c>
      <c r="H27" s="63">
        <f>IF(C27="","",VLOOKUP(C27,'Llistat de jugadors'!$G$3:$AB$322,22,0))</f>
        <v>2</v>
      </c>
      <c r="I27" t="str">
        <f>IF(VLOOKUP(B27,'Llistat de jugadors'!$BC$3:$BD$322,2,0)="","",VLOOKUP(B27,'Llistat de jugadors'!$BC$3:$BD$322,2,0))</f>
        <v>Jordi Durán</v>
      </c>
      <c r="J27" t="b">
        <f t="shared" si="0"/>
        <v>0</v>
      </c>
    </row>
    <row r="28" spans="2:10">
      <c r="B28" s="63">
        <v>25</v>
      </c>
      <c r="C28" s="63" t="str">
        <f>IF(J28=TRUE,"",VLOOKUP(B28,'Llistat de jugadors'!$BC$3:$BD$322,2,0))</f>
        <v>Eudald Manresa</v>
      </c>
      <c r="D28" s="63" t="str">
        <f>VLOOKUP(C28,'Llistat de jugadors'!$AQ$3:$AR$322,2,0)</f>
        <v>Team #</v>
      </c>
      <c r="E28" s="65">
        <f>IF(C28="","",VLOOKUP(C28,'Llistat de jugadors'!$G$3:$AI$322,29,0))</f>
        <v>31</v>
      </c>
      <c r="F28" s="63">
        <f>IF(C28="","",VLOOKUP(C28,'Llistat de jugadors'!$G$3:$AL$322,32,0))</f>
        <v>2</v>
      </c>
      <c r="G28" s="63">
        <f>IF(C28="","",VLOOKUP(C28,'Llistat de jugadors'!$G$3:$AH$322,28,0))</f>
        <v>62</v>
      </c>
      <c r="H28" s="63">
        <f>IF(C28="","",VLOOKUP(C28,'Llistat de jugadors'!$G$3:$AB$322,22,0))</f>
        <v>2</v>
      </c>
      <c r="I28" t="str">
        <f>IF(VLOOKUP(B28,'Llistat de jugadors'!$BC$3:$BD$322,2,0)="","",VLOOKUP(B28,'Llistat de jugadors'!$BC$3:$BD$322,2,0))</f>
        <v>Eudald Manresa</v>
      </c>
      <c r="J28" t="b">
        <f t="shared" si="0"/>
        <v>0</v>
      </c>
    </row>
    <row r="29" spans="2:10" ht="18">
      <c r="B29" s="209" t="str">
        <f>B2</f>
        <v>CLASSIFICACIÓ INDIVIDUAL 2003-2006</v>
      </c>
      <c r="C29" s="209"/>
      <c r="D29" s="209"/>
      <c r="E29" s="209"/>
      <c r="F29" s="209"/>
      <c r="G29" s="209"/>
      <c r="H29" s="209"/>
    </row>
    <row r="30" spans="2:10">
      <c r="B30" s="66" t="s">
        <v>342</v>
      </c>
      <c r="C30" s="66" t="s">
        <v>353</v>
      </c>
      <c r="D30" s="66" t="s">
        <v>343</v>
      </c>
      <c r="E30" s="67" t="s">
        <v>327</v>
      </c>
      <c r="F30" s="66" t="s">
        <v>349</v>
      </c>
      <c r="G30" s="66" t="s">
        <v>354</v>
      </c>
      <c r="H30" s="66" t="s">
        <v>316</v>
      </c>
    </row>
    <row r="31" spans="2:10">
      <c r="B31" s="63">
        <v>26</v>
      </c>
      <c r="C31" s="63" t="str">
        <f>IF(J31=TRUE,"",VLOOKUP(B31,'Llistat de jugadors'!$BC$3:$BD$322,2,0))</f>
        <v>Andrea García (T#)</v>
      </c>
      <c r="D31" s="63" t="str">
        <f>VLOOKUP(C31,'Llistat de jugadors'!$AQ$3:$AR$322,2,0)</f>
        <v>Team #</v>
      </c>
      <c r="E31" s="65">
        <f>IF(C31="","",VLOOKUP(C31,'Llistat de jugadors'!$G$3:$AI$322,29,0))</f>
        <v>29.5</v>
      </c>
      <c r="F31" s="63">
        <f>IF(C31="","",VLOOKUP(C31,'Llistat de jugadors'!$G$3:$AL$322,32,0))</f>
        <v>2</v>
      </c>
      <c r="G31" s="63">
        <f>IF(C31="","",VLOOKUP(C31,'Llistat de jugadors'!$G$3:$AH$322,28,0))</f>
        <v>59</v>
      </c>
      <c r="H31" s="63">
        <f>IF(C31="","",VLOOKUP(C31,'Llistat de jugadors'!$G$3:$AB$322,22,0))</f>
        <v>2</v>
      </c>
      <c r="I31" t="str">
        <f>IF(VLOOKUP(B31,'Llistat de jugadors'!$BC$3:$BD$322,2,0)="","",VLOOKUP(B31,'Llistat de jugadors'!$BC$3:$BD$322,2,0))</f>
        <v>Andrea García (T#)</v>
      </c>
      <c r="J31" t="b">
        <f t="shared" si="0"/>
        <v>0</v>
      </c>
    </row>
    <row r="32" spans="2:10">
      <c r="B32" s="63">
        <v>27</v>
      </c>
      <c r="C32" s="63" t="str">
        <f>IF(J32=TRUE,"",VLOOKUP(B32,'Llistat de jugadors'!$BC$3:$BD$322,2,0))</f>
        <v>Hugo Roldán</v>
      </c>
      <c r="D32" s="63" t="str">
        <f>VLOOKUP(C32,'Llistat de jugadors'!$AQ$3:$AR$322,2,0)</f>
        <v>Bitlla Desèrtica</v>
      </c>
      <c r="E32" s="65">
        <f>IF(C32="","",VLOOKUP(C32,'Llistat de jugadors'!$G$3:$AI$322,29,0))</f>
        <v>27.5</v>
      </c>
      <c r="F32" s="63">
        <f>IF(C32="","",VLOOKUP(C32,'Llistat de jugadors'!$G$3:$AL$322,32,0))</f>
        <v>2</v>
      </c>
      <c r="G32" s="63">
        <f>IF(C32="","",VLOOKUP(C32,'Llistat de jugadors'!$G$3:$AH$322,28,0))</f>
        <v>55</v>
      </c>
      <c r="H32" s="63">
        <f>IF(C32="","",VLOOKUP(C32,'Llistat de jugadors'!$G$3:$AB$322,22,0))</f>
        <v>2</v>
      </c>
      <c r="I32" t="str">
        <f>IF(VLOOKUP(B32,'Llistat de jugadors'!$BC$3:$BD$322,2,0)="","",VLOOKUP(B32,'Llistat de jugadors'!$BC$3:$BD$322,2,0))</f>
        <v>Hugo Roldán</v>
      </c>
      <c r="J32" t="b">
        <f t="shared" si="0"/>
        <v>0</v>
      </c>
    </row>
    <row r="33" spans="2:10">
      <c r="B33" s="63">
        <v>28</v>
      </c>
      <c r="C33" s="63" t="str">
        <f>IF(J33=TRUE,"",VLOOKUP(B33,'Llistat de jugadors'!$BC$3:$BD$322,2,0))</f>
        <v>Dani Rodríguez</v>
      </c>
      <c r="D33" s="63" t="str">
        <f>VLOOKUP(C33,'Llistat de jugadors'!$AQ$3:$AR$322,2,0)</f>
        <v>Bitlla Desèrtica</v>
      </c>
      <c r="E33" s="65">
        <f>IF(C33="","",VLOOKUP(C33,'Llistat de jugadors'!$G$3:$AI$322,29,0))</f>
        <v>26.5</v>
      </c>
      <c r="F33" s="63">
        <f>IF(C33="","",VLOOKUP(C33,'Llistat de jugadors'!$G$3:$AL$322,32,0))</f>
        <v>1</v>
      </c>
      <c r="G33" s="63">
        <f>IF(C33="","",VLOOKUP(C33,'Llistat de jugadors'!$G$3:$AH$322,28,0))</f>
        <v>53</v>
      </c>
      <c r="H33" s="63">
        <f>IF(C33="","",VLOOKUP(C33,'Llistat de jugadors'!$G$3:$AB$322,22,0))</f>
        <v>2</v>
      </c>
      <c r="I33" t="str">
        <f>IF(VLOOKUP(B33,'Llistat de jugadors'!$BC$3:$BD$322,2,0)="","",VLOOKUP(B33,'Llistat de jugadors'!$BC$3:$BD$322,2,0))</f>
        <v>Dani Rodríguez</v>
      </c>
      <c r="J33" t="b">
        <f t="shared" si="0"/>
        <v>0</v>
      </c>
    </row>
    <row r="34" spans="2:10">
      <c r="B34" s="63">
        <v>29</v>
      </c>
      <c r="C34" s="63" t="str">
        <f>IF(J34=TRUE,"",VLOOKUP(B34,'Llistat de jugadors'!$BC$3:$BD$322,2,0))</f>
        <v>Marc Palma</v>
      </c>
      <c r="D34" s="63" t="str">
        <f>VLOOKUP(C34,'Llistat de jugadors'!$AQ$3:$AR$322,2,0)</f>
        <v>Bitlla Desèrtica</v>
      </c>
      <c r="E34" s="65">
        <f>IF(C34="","",VLOOKUP(C34,'Llistat de jugadors'!$G$3:$AI$322,29,0))</f>
        <v>26</v>
      </c>
      <c r="F34" s="63">
        <f>IF(C34="","",VLOOKUP(C34,'Llistat de jugadors'!$G$3:$AL$322,32,0))</f>
        <v>0</v>
      </c>
      <c r="G34" s="63">
        <f>IF(C34="","",VLOOKUP(C34,'Llistat de jugadors'!$G$3:$AH$322,28,0))</f>
        <v>26</v>
      </c>
      <c r="H34" s="63">
        <f>IF(C34="","",VLOOKUP(C34,'Llistat de jugadors'!$G$3:$AB$322,22,0))</f>
        <v>1</v>
      </c>
      <c r="I34" t="str">
        <f>IF(VLOOKUP(B34,'Llistat de jugadors'!$BC$3:$BD$322,2,0)="","",VLOOKUP(B34,'Llistat de jugadors'!$BC$3:$BD$322,2,0))</f>
        <v>Marc Palma</v>
      </c>
      <c r="J34" t="b">
        <f t="shared" si="0"/>
        <v>0</v>
      </c>
    </row>
    <row r="35" spans="2:10">
      <c r="B35" s="63">
        <v>30</v>
      </c>
      <c r="C35" s="63" t="str">
        <f>IF(J35=TRUE,"",VLOOKUP(B35,'Llistat de jugadors'!$BC$3:$BD$322,2,0))</f>
        <v>Pol Oller</v>
      </c>
      <c r="D35" s="63" t="str">
        <f>VLOOKUP(C35,'Llistat de jugadors'!$AQ$3:$AR$322,2,0)</f>
        <v>Juego de Conos</v>
      </c>
      <c r="E35" s="65">
        <f>IF(C35="","",VLOOKUP(C35,'Llistat de jugadors'!$G$3:$AI$322,29,0))</f>
        <v>21</v>
      </c>
      <c r="F35" s="63">
        <f>IF(C35="","",VLOOKUP(C35,'Llistat de jugadors'!$G$3:$AL$322,32,0))</f>
        <v>0</v>
      </c>
      <c r="G35" s="63">
        <f>IF(C35="","",VLOOKUP(C35,'Llistat de jugadors'!$G$3:$AH$322,28,0))</f>
        <v>21</v>
      </c>
      <c r="H35" s="63">
        <f>IF(C35="","",VLOOKUP(C35,'Llistat de jugadors'!$G$3:$AB$322,22,0))</f>
        <v>1</v>
      </c>
      <c r="I35" t="str">
        <f>IF(VLOOKUP(B35,'Llistat de jugadors'!$BC$3:$BD$322,2,0)="","",VLOOKUP(B35,'Llistat de jugadors'!$BC$3:$BD$322,2,0))</f>
        <v>Pol Oller</v>
      </c>
      <c r="J35" t="b">
        <f t="shared" si="0"/>
        <v>0</v>
      </c>
    </row>
    <row r="36" spans="2:10">
      <c r="B36" s="63">
        <v>31</v>
      </c>
      <c r="C36" s="63" t="str">
        <f>IF(J36=TRUE,"",VLOOKUP(B36,'Llistat de jugadors'!$BC$3:$BD$322,2,0))</f>
        <v>Laia Litzell</v>
      </c>
      <c r="D36" s="63" t="str">
        <f>VLOOKUP(C36,'Llistat de jugadors'!$AQ$3:$AR$322,2,0)</f>
        <v>Tòtils</v>
      </c>
      <c r="E36" s="65">
        <f>IF(C36="","",VLOOKUP(C36,'Llistat de jugadors'!$G$3:$AI$322,29,0))</f>
        <v>16.5</v>
      </c>
      <c r="F36" s="63">
        <f>IF(C36="","",VLOOKUP(C36,'Llistat de jugadors'!$G$3:$AL$322,32,0))</f>
        <v>0</v>
      </c>
      <c r="G36" s="63">
        <f>IF(C36="","",VLOOKUP(C36,'Llistat de jugadors'!$G$3:$AH$322,28,0))</f>
        <v>33</v>
      </c>
      <c r="H36" s="63">
        <f>IF(C36="","",VLOOKUP(C36,'Llistat de jugadors'!$G$3:$AB$322,22,0))</f>
        <v>2</v>
      </c>
      <c r="I36" t="str">
        <f>IF(VLOOKUP(B36,'Llistat de jugadors'!$BC$3:$BD$322,2,0)="","",VLOOKUP(B36,'Llistat de jugadors'!$BC$3:$BD$322,2,0))</f>
        <v>Laia Litzell</v>
      </c>
      <c r="J36" t="b">
        <f t="shared" si="0"/>
        <v>0</v>
      </c>
    </row>
    <row r="37" spans="2:10">
      <c r="B37" s="63">
        <v>32</v>
      </c>
      <c r="C37" s="63" t="str">
        <f>IF(J37=TRUE,"",VLOOKUP(B37,'Llistat de jugadors'!$BC$3:$BD$322,2,0))</f>
        <v>Xiaoke Martí</v>
      </c>
      <c r="D37" s="63" t="str">
        <f>VLOOKUP(C37,'Llistat de jugadors'!$AQ$3:$AR$322,2,0)</f>
        <v>Els Roscos</v>
      </c>
      <c r="E37" s="65">
        <f>IF(C37="","",VLOOKUP(C37,'Llistat de jugadors'!$G$3:$AI$322,29,0))</f>
        <v>1.5</v>
      </c>
      <c r="F37" s="63">
        <f>IF(C37="","",VLOOKUP(C37,'Llistat de jugadors'!$G$3:$AL$322,32,0))</f>
        <v>0</v>
      </c>
      <c r="G37" s="63">
        <f>IF(C37="","",VLOOKUP(C37,'Llistat de jugadors'!$G$3:$AH$322,28,0))</f>
        <v>3</v>
      </c>
      <c r="H37" s="63">
        <f>IF(C37="","",VLOOKUP(C37,'Llistat de jugadors'!$G$3:$AB$322,22,0))</f>
        <v>2</v>
      </c>
      <c r="I37" t="str">
        <f>IF(VLOOKUP(B37,'Llistat de jugadors'!$BC$3:$BD$322,2,0)="","",VLOOKUP(B37,'Llistat de jugadors'!$BC$3:$BD$322,2,0))</f>
        <v>Xiaoke Martí</v>
      </c>
      <c r="J37" t="b">
        <f t="shared" si="0"/>
        <v>0</v>
      </c>
    </row>
    <row r="38" spans="2:10">
      <c r="B38" s="63">
        <v>33</v>
      </c>
      <c r="C38" s="63" t="str">
        <f>IF(J38=TRUE,"",VLOOKUP(B38,'Llistat de jugadors'!$BC$3:$BD$322,2,0))</f>
        <v/>
      </c>
      <c r="D38" s="63" t="str">
        <f>VLOOKUP(C38,'Llistat de jugadors'!$AQ$3:$AR$322,2,0)</f>
        <v/>
      </c>
      <c r="E38" s="65" t="str">
        <f>IF(C38="","",VLOOKUP(C38,'Llistat de jugadors'!$G$3:$AI$322,29,0))</f>
        <v/>
      </c>
      <c r="F38" s="63" t="str">
        <f>IF(C38="","",VLOOKUP(C38,'Llistat de jugadors'!$G$3:$AL$322,32,0))</f>
        <v/>
      </c>
      <c r="G38" s="63" t="str">
        <f>IF(C38="","",VLOOKUP(C38,'Llistat de jugadors'!$G$3:$AH$322,28,0))</f>
        <v/>
      </c>
      <c r="H38" s="63" t="str">
        <f>IF(C38="","",VLOOKUP(C38,'Llistat de jugadors'!$G$3:$AB$322,22,0))</f>
        <v/>
      </c>
      <c r="I38" t="e">
        <f>IF(VLOOKUP(B38,'Llistat de jugadors'!$BC$3:$BD$322,2,0)="","",VLOOKUP(B38,'Llistat de jugadors'!$BC$3:$BD$322,2,0))</f>
        <v>#N/A</v>
      </c>
      <c r="J38" t="b">
        <f t="shared" ref="J38:J69" si="1">ISERROR(I38)</f>
        <v>1</v>
      </c>
    </row>
    <row r="39" spans="2:10">
      <c r="B39" s="63">
        <v>34</v>
      </c>
      <c r="C39" s="63" t="str">
        <f>IF(J39=TRUE,"",VLOOKUP(B39,'Llistat de jugadors'!$BC$3:$BD$322,2,0))</f>
        <v/>
      </c>
      <c r="D39" s="63" t="str">
        <f>VLOOKUP(C39,'Llistat de jugadors'!$AQ$3:$AR$322,2,0)</f>
        <v/>
      </c>
      <c r="E39" s="65" t="str">
        <f>IF(C39="","",VLOOKUP(C39,'Llistat de jugadors'!$G$3:$AI$322,29,0))</f>
        <v/>
      </c>
      <c r="F39" s="63" t="str">
        <f>IF(C39="","",VLOOKUP(C39,'Llistat de jugadors'!$G$3:$AL$322,32,0))</f>
        <v/>
      </c>
      <c r="G39" s="63" t="str">
        <f>IF(C39="","",VLOOKUP(C39,'Llistat de jugadors'!$G$3:$AH$322,28,0))</f>
        <v/>
      </c>
      <c r="H39" s="63" t="str">
        <f>IF(C39="","",VLOOKUP(C39,'Llistat de jugadors'!$G$3:$AB$322,22,0))</f>
        <v/>
      </c>
      <c r="I39" t="e">
        <f>IF(VLOOKUP(B39,'Llistat de jugadors'!$BC$3:$BD$322,2,0)="","",VLOOKUP(B39,'Llistat de jugadors'!$BC$3:$BD$322,2,0))</f>
        <v>#N/A</v>
      </c>
      <c r="J39" t="b">
        <f t="shared" si="1"/>
        <v>1</v>
      </c>
    </row>
    <row r="40" spans="2:10">
      <c r="B40" s="63">
        <v>35</v>
      </c>
      <c r="C40" s="63" t="str">
        <f>IF(J40=TRUE,"",VLOOKUP(B40,'Llistat de jugadors'!$BC$3:$BD$322,2,0))</f>
        <v/>
      </c>
      <c r="D40" s="63" t="str">
        <f>VLOOKUP(C40,'Llistat de jugadors'!$AQ$3:$AR$322,2,0)</f>
        <v/>
      </c>
      <c r="E40" s="65" t="str">
        <f>IF(C40="","",VLOOKUP(C40,'Llistat de jugadors'!$G$3:$AI$322,29,0))</f>
        <v/>
      </c>
      <c r="F40" s="63" t="str">
        <f>IF(C40="","",VLOOKUP(C40,'Llistat de jugadors'!$G$3:$AL$322,32,0))</f>
        <v/>
      </c>
      <c r="G40" s="63" t="str">
        <f>IF(C40="","",VLOOKUP(C40,'Llistat de jugadors'!$G$3:$AH$322,28,0))</f>
        <v/>
      </c>
      <c r="H40" s="63" t="str">
        <f>IF(C40="","",VLOOKUP(C40,'Llistat de jugadors'!$G$3:$AB$322,22,0))</f>
        <v/>
      </c>
      <c r="I40" t="e">
        <f>IF(VLOOKUP(B40,'Llistat de jugadors'!$BC$3:$BD$322,2,0)="","",VLOOKUP(B40,'Llistat de jugadors'!$BC$3:$BD$322,2,0))</f>
        <v>#N/A</v>
      </c>
      <c r="J40" t="b">
        <f t="shared" si="1"/>
        <v>1</v>
      </c>
    </row>
    <row r="41" spans="2:10">
      <c r="B41" s="63">
        <v>36</v>
      </c>
      <c r="C41" s="63" t="str">
        <f>IF(J41=TRUE,"",VLOOKUP(B41,'Llistat de jugadors'!$BC$3:$BD$322,2,0))</f>
        <v/>
      </c>
      <c r="D41" s="63" t="str">
        <f>VLOOKUP(C41,'Llistat de jugadors'!$AQ$3:$AR$322,2,0)</f>
        <v/>
      </c>
      <c r="E41" s="65" t="str">
        <f>IF(C41="","",VLOOKUP(C41,'Llistat de jugadors'!$G$3:$AI$322,29,0))</f>
        <v/>
      </c>
      <c r="F41" s="63" t="str">
        <f>IF(C41="","",VLOOKUP(C41,'Llistat de jugadors'!$G$3:$AL$322,32,0))</f>
        <v/>
      </c>
      <c r="G41" s="63" t="str">
        <f>IF(C41="","",VLOOKUP(C41,'Llistat de jugadors'!$G$3:$AH$322,28,0))</f>
        <v/>
      </c>
      <c r="H41" s="63" t="str">
        <f>IF(C41="","",VLOOKUP(C41,'Llistat de jugadors'!$G$3:$AB$322,22,0))</f>
        <v/>
      </c>
      <c r="I41" t="e">
        <f>IF(VLOOKUP(B41,'Llistat de jugadors'!$BC$3:$BD$322,2,0)="","",VLOOKUP(B41,'Llistat de jugadors'!$BC$3:$BD$322,2,0))</f>
        <v>#N/A</v>
      </c>
      <c r="J41" t="b">
        <f t="shared" si="1"/>
        <v>1</v>
      </c>
    </row>
    <row r="42" spans="2:10">
      <c r="B42" s="63">
        <v>37</v>
      </c>
      <c r="C42" s="63" t="str">
        <f>IF(J42=TRUE,"",VLOOKUP(B42,'Llistat de jugadors'!$BC$3:$BD$322,2,0))</f>
        <v/>
      </c>
      <c r="D42" s="63" t="str">
        <f>VLOOKUP(C42,'Llistat de jugadors'!$AQ$3:$AR$322,2,0)</f>
        <v/>
      </c>
      <c r="E42" s="65" t="str">
        <f>IF(C42="","",VLOOKUP(C42,'Llistat de jugadors'!$G$3:$AI$322,29,0))</f>
        <v/>
      </c>
      <c r="F42" s="63" t="str">
        <f>IF(C42="","",VLOOKUP(C42,'Llistat de jugadors'!$G$3:$AL$322,32,0))</f>
        <v/>
      </c>
      <c r="G42" s="63" t="str">
        <f>IF(C42="","",VLOOKUP(C42,'Llistat de jugadors'!$G$3:$AH$322,28,0))</f>
        <v/>
      </c>
      <c r="H42" s="63" t="str">
        <f>IF(C42="","",VLOOKUP(C42,'Llistat de jugadors'!$G$3:$AB$322,22,0))</f>
        <v/>
      </c>
      <c r="I42" t="e">
        <f>IF(VLOOKUP(B42,'Llistat de jugadors'!$BC$3:$BD$322,2,0)="","",VLOOKUP(B42,'Llistat de jugadors'!$BC$3:$BD$322,2,0))</f>
        <v>#N/A</v>
      </c>
      <c r="J42" t="b">
        <f t="shared" si="1"/>
        <v>1</v>
      </c>
    </row>
    <row r="43" spans="2:10">
      <c r="B43" s="63">
        <v>38</v>
      </c>
      <c r="C43" s="63" t="str">
        <f>IF(J43=TRUE,"",VLOOKUP(B43,'Llistat de jugadors'!$BC$3:$BD$322,2,0))</f>
        <v/>
      </c>
      <c r="D43" s="63" t="str">
        <f>VLOOKUP(C43,'Llistat de jugadors'!$AQ$3:$AR$322,2,0)</f>
        <v/>
      </c>
      <c r="E43" s="65" t="str">
        <f>IF(C43="","",VLOOKUP(C43,'Llistat de jugadors'!$G$3:$AI$322,29,0))</f>
        <v/>
      </c>
      <c r="F43" s="63" t="str">
        <f>IF(C43="","",VLOOKUP(C43,'Llistat de jugadors'!$G$3:$AL$322,32,0))</f>
        <v/>
      </c>
      <c r="G43" s="63" t="str">
        <f>IF(C43="","",VLOOKUP(C43,'Llistat de jugadors'!$G$3:$AH$322,28,0))</f>
        <v/>
      </c>
      <c r="H43" s="63" t="str">
        <f>IF(C43="","",VLOOKUP(C43,'Llistat de jugadors'!$G$3:$AB$322,22,0))</f>
        <v/>
      </c>
      <c r="I43" t="e">
        <f>IF(VLOOKUP(B43,'Llistat de jugadors'!$BC$3:$BD$322,2,0)="","",VLOOKUP(B43,'Llistat de jugadors'!$BC$3:$BD$322,2,0))</f>
        <v>#N/A</v>
      </c>
      <c r="J43" t="b">
        <f t="shared" si="1"/>
        <v>1</v>
      </c>
    </row>
    <row r="44" spans="2:10">
      <c r="B44" s="63">
        <v>39</v>
      </c>
      <c r="C44" s="63" t="str">
        <f>IF(J44=TRUE,"",VLOOKUP(B44,'Llistat de jugadors'!$BC$3:$BD$322,2,0))</f>
        <v/>
      </c>
      <c r="D44" s="63" t="str">
        <f>VLOOKUP(C44,'Llistat de jugadors'!$AQ$3:$AR$322,2,0)</f>
        <v/>
      </c>
      <c r="E44" s="65" t="str">
        <f>IF(C44="","",VLOOKUP(C44,'Llistat de jugadors'!$G$3:$AI$322,29,0))</f>
        <v/>
      </c>
      <c r="F44" s="63" t="str">
        <f>IF(C44="","",VLOOKUP(C44,'Llistat de jugadors'!$G$3:$AL$322,32,0))</f>
        <v/>
      </c>
      <c r="G44" s="63" t="str">
        <f>IF(C44="","",VLOOKUP(C44,'Llistat de jugadors'!$G$3:$AH$322,28,0))</f>
        <v/>
      </c>
      <c r="H44" s="63" t="str">
        <f>IF(C44="","",VLOOKUP(C44,'Llistat de jugadors'!$G$3:$AB$322,22,0))</f>
        <v/>
      </c>
      <c r="I44" t="e">
        <f>IF(VLOOKUP(B44,'Llistat de jugadors'!$BC$3:$BD$322,2,0)="","",VLOOKUP(B44,'Llistat de jugadors'!$BC$3:$BD$322,2,0))</f>
        <v>#N/A</v>
      </c>
      <c r="J44" t="b">
        <f t="shared" si="1"/>
        <v>1</v>
      </c>
    </row>
    <row r="45" spans="2:10">
      <c r="B45" s="63">
        <v>40</v>
      </c>
      <c r="C45" s="63" t="str">
        <f>IF(J45=TRUE,"",VLOOKUP(B45,'Llistat de jugadors'!$BC$3:$BD$322,2,0))</f>
        <v/>
      </c>
      <c r="D45" s="63" t="str">
        <f>VLOOKUP(C45,'Llistat de jugadors'!$AQ$3:$AR$322,2,0)</f>
        <v/>
      </c>
      <c r="E45" s="65" t="str">
        <f>IF(C45="","",VLOOKUP(C45,'Llistat de jugadors'!$G$3:$AI$322,29,0))</f>
        <v/>
      </c>
      <c r="F45" s="63" t="str">
        <f>IF(C45="","",VLOOKUP(C45,'Llistat de jugadors'!$G$3:$AL$322,32,0))</f>
        <v/>
      </c>
      <c r="G45" s="63" t="str">
        <f>IF(C45="","",VLOOKUP(C45,'Llistat de jugadors'!$G$3:$AH$322,28,0))</f>
        <v/>
      </c>
      <c r="H45" s="63" t="str">
        <f>IF(C45="","",VLOOKUP(C45,'Llistat de jugadors'!$G$3:$AB$322,22,0))</f>
        <v/>
      </c>
      <c r="I45" t="e">
        <f>IF(VLOOKUP(B45,'Llistat de jugadors'!$BC$3:$BD$322,2,0)="","",VLOOKUP(B45,'Llistat de jugadors'!$BC$3:$BD$322,2,0))</f>
        <v>#N/A</v>
      </c>
      <c r="J45" t="b">
        <f t="shared" si="1"/>
        <v>1</v>
      </c>
    </row>
    <row r="46" spans="2:10">
      <c r="B46" s="63">
        <v>41</v>
      </c>
      <c r="C46" s="63" t="str">
        <f>IF(J46=TRUE,"",VLOOKUP(B46,'Llistat de jugadors'!$BC$3:$BD$322,2,0))</f>
        <v/>
      </c>
      <c r="D46" s="63" t="str">
        <f>VLOOKUP(C46,'Llistat de jugadors'!$AQ$3:$AR$322,2,0)</f>
        <v/>
      </c>
      <c r="E46" s="65" t="str">
        <f>IF(C46="","",VLOOKUP(C46,'Llistat de jugadors'!$G$3:$AI$322,29,0))</f>
        <v/>
      </c>
      <c r="F46" s="63" t="str">
        <f>IF(C46="","",VLOOKUP(C46,'Llistat de jugadors'!$G$3:$AL$322,32,0))</f>
        <v/>
      </c>
      <c r="G46" s="63" t="str">
        <f>IF(C46="","",VLOOKUP(C46,'Llistat de jugadors'!$G$3:$AH$322,28,0))</f>
        <v/>
      </c>
      <c r="H46" s="63" t="str">
        <f>IF(C46="","",VLOOKUP(C46,'Llistat de jugadors'!$G$3:$AB$322,22,0))</f>
        <v/>
      </c>
      <c r="I46" t="e">
        <f>IF(VLOOKUP(B46,'Llistat de jugadors'!$BC$3:$BD$322,2,0)="","",VLOOKUP(B46,'Llistat de jugadors'!$BC$3:$BD$322,2,0))</f>
        <v>#N/A</v>
      </c>
      <c r="J46" t="b">
        <f t="shared" si="1"/>
        <v>1</v>
      </c>
    </row>
    <row r="47" spans="2:10">
      <c r="B47" s="63">
        <v>42</v>
      </c>
      <c r="C47" s="63" t="str">
        <f>IF(J47=TRUE,"",VLOOKUP(B47,'Llistat de jugadors'!$BC$3:$BD$322,2,0))</f>
        <v/>
      </c>
      <c r="D47" s="63" t="str">
        <f>VLOOKUP(C47,'Llistat de jugadors'!$AQ$3:$AR$322,2,0)</f>
        <v/>
      </c>
      <c r="E47" s="65" t="str">
        <f>IF(C47="","",VLOOKUP(C47,'Llistat de jugadors'!$G$3:$AI$322,29,0))</f>
        <v/>
      </c>
      <c r="F47" s="63" t="str">
        <f>IF(C47="","",VLOOKUP(C47,'Llistat de jugadors'!$G$3:$AL$322,32,0))</f>
        <v/>
      </c>
      <c r="G47" s="63" t="str">
        <f>IF(C47="","",VLOOKUP(C47,'Llistat de jugadors'!$G$3:$AH$322,28,0))</f>
        <v/>
      </c>
      <c r="H47" s="63" t="str">
        <f>IF(C47="","",VLOOKUP(C47,'Llistat de jugadors'!$G$3:$AB$322,22,0))</f>
        <v/>
      </c>
      <c r="I47" t="e">
        <f>IF(VLOOKUP(B47,'Llistat de jugadors'!$BC$3:$BD$322,2,0)="","",VLOOKUP(B47,'Llistat de jugadors'!$BC$3:$BD$322,2,0))</f>
        <v>#N/A</v>
      </c>
      <c r="J47" t="b">
        <f t="shared" si="1"/>
        <v>1</v>
      </c>
    </row>
    <row r="48" spans="2:10">
      <c r="B48" s="63">
        <v>43</v>
      </c>
      <c r="C48" s="63" t="str">
        <f>IF(J48=TRUE,"",VLOOKUP(B48,'Llistat de jugadors'!$BC$3:$BD$322,2,0))</f>
        <v/>
      </c>
      <c r="D48" s="63" t="str">
        <f>VLOOKUP(C48,'Llistat de jugadors'!$AQ$3:$AR$322,2,0)</f>
        <v/>
      </c>
      <c r="E48" s="65" t="str">
        <f>IF(C48="","",VLOOKUP(C48,'Llistat de jugadors'!$G$3:$AI$322,29,0))</f>
        <v/>
      </c>
      <c r="F48" s="63" t="str">
        <f>IF(C48="","",VLOOKUP(C48,'Llistat de jugadors'!$G$3:$AL$322,32,0))</f>
        <v/>
      </c>
      <c r="G48" s="63" t="str">
        <f>IF(C48="","",VLOOKUP(C48,'Llistat de jugadors'!$G$3:$AH$322,28,0))</f>
        <v/>
      </c>
      <c r="H48" s="63" t="str">
        <f>IF(C48="","",VLOOKUP(C48,'Llistat de jugadors'!$G$3:$AB$322,22,0))</f>
        <v/>
      </c>
      <c r="I48" t="e">
        <f>IF(VLOOKUP(B48,'Llistat de jugadors'!$BC$3:$BD$322,2,0)="","",VLOOKUP(B48,'Llistat de jugadors'!$BC$3:$BD$322,2,0))</f>
        <v>#N/A</v>
      </c>
      <c r="J48" t="b">
        <f t="shared" si="1"/>
        <v>1</v>
      </c>
    </row>
    <row r="49" spans="2:10">
      <c r="B49" s="63">
        <v>44</v>
      </c>
      <c r="C49" s="63" t="str">
        <f>IF(J49=TRUE,"",VLOOKUP(B49,'Llistat de jugadors'!$BC$3:$BD$322,2,0))</f>
        <v/>
      </c>
      <c r="D49" s="63" t="str">
        <f>VLOOKUP(C49,'Llistat de jugadors'!$AQ$3:$AR$322,2,0)</f>
        <v/>
      </c>
      <c r="E49" s="65" t="str">
        <f>IF(C49="","",VLOOKUP(C49,'Llistat de jugadors'!$G$3:$AI$322,29,0))</f>
        <v/>
      </c>
      <c r="F49" s="63" t="str">
        <f>IF(C49="","",VLOOKUP(C49,'Llistat de jugadors'!$G$3:$AL$322,32,0))</f>
        <v/>
      </c>
      <c r="G49" s="63" t="str">
        <f>IF(C49="","",VLOOKUP(C49,'Llistat de jugadors'!$G$3:$AH$322,28,0))</f>
        <v/>
      </c>
      <c r="H49" s="63" t="str">
        <f>IF(C49="","",VLOOKUP(C49,'Llistat de jugadors'!$G$3:$AB$322,22,0))</f>
        <v/>
      </c>
      <c r="I49" t="e">
        <f>IF(VLOOKUP(B49,'Llistat de jugadors'!$BC$3:$BD$322,2,0)="","",VLOOKUP(B49,'Llistat de jugadors'!$BC$3:$BD$322,2,0))</f>
        <v>#N/A</v>
      </c>
      <c r="J49" t="b">
        <f t="shared" si="1"/>
        <v>1</v>
      </c>
    </row>
    <row r="50" spans="2:10">
      <c r="B50" s="63">
        <v>45</v>
      </c>
      <c r="C50" s="63" t="str">
        <f>IF(J50=TRUE,"",VLOOKUP(B50,'Llistat de jugadors'!$BC$3:$BD$322,2,0))</f>
        <v/>
      </c>
      <c r="D50" s="63" t="str">
        <f>VLOOKUP(C50,'Llistat de jugadors'!$AQ$3:$AR$322,2,0)</f>
        <v/>
      </c>
      <c r="E50" s="65" t="str">
        <f>IF(C50="","",VLOOKUP(C50,'Llistat de jugadors'!$G$3:$AI$322,29,0))</f>
        <v/>
      </c>
      <c r="F50" s="63" t="str">
        <f>IF(C50="","",VLOOKUP(C50,'Llistat de jugadors'!$G$3:$AL$322,32,0))</f>
        <v/>
      </c>
      <c r="G50" s="63" t="str">
        <f>IF(C50="","",VLOOKUP(C50,'Llistat de jugadors'!$G$3:$AH$322,28,0))</f>
        <v/>
      </c>
      <c r="H50" s="63" t="str">
        <f>IF(C50="","",VLOOKUP(C50,'Llistat de jugadors'!$G$3:$AB$322,22,0))</f>
        <v/>
      </c>
      <c r="I50" t="e">
        <f>IF(VLOOKUP(B50,'Llistat de jugadors'!$BC$3:$BD$322,2,0)="","",VLOOKUP(B50,'Llistat de jugadors'!$BC$3:$BD$322,2,0))</f>
        <v>#N/A</v>
      </c>
      <c r="J50" t="b">
        <f t="shared" si="1"/>
        <v>1</v>
      </c>
    </row>
    <row r="51" spans="2:10">
      <c r="B51" s="63">
        <v>46</v>
      </c>
      <c r="C51" s="63" t="str">
        <f>IF(J51=TRUE,"",VLOOKUP(B51,'Llistat de jugadors'!$BC$3:$BD$322,2,0))</f>
        <v/>
      </c>
      <c r="D51" s="63" t="str">
        <f>VLOOKUP(C51,'Llistat de jugadors'!$AQ$3:$AR$322,2,0)</f>
        <v/>
      </c>
      <c r="E51" s="65" t="str">
        <f>IF(C51="","",VLOOKUP(C51,'Llistat de jugadors'!$G$3:$AI$322,29,0))</f>
        <v/>
      </c>
      <c r="F51" s="63" t="str">
        <f>IF(C51="","",VLOOKUP(C51,'Llistat de jugadors'!$G$3:$AL$322,32,0))</f>
        <v/>
      </c>
      <c r="G51" s="63" t="str">
        <f>IF(C51="","",VLOOKUP(C51,'Llistat de jugadors'!$G$3:$AH$322,28,0))</f>
        <v/>
      </c>
      <c r="H51" s="63" t="str">
        <f>IF(C51="","",VLOOKUP(C51,'Llistat de jugadors'!$G$3:$AB$322,22,0))</f>
        <v/>
      </c>
      <c r="I51" t="e">
        <f>IF(VLOOKUP(B51,'Llistat de jugadors'!$BC$3:$BD$322,2,0)="","",VLOOKUP(B51,'Llistat de jugadors'!$BC$3:$BD$322,2,0))</f>
        <v>#N/A</v>
      </c>
      <c r="J51" t="b">
        <f t="shared" si="1"/>
        <v>1</v>
      </c>
    </row>
    <row r="52" spans="2:10">
      <c r="B52" s="63">
        <v>47</v>
      </c>
      <c r="C52" s="63" t="str">
        <f>IF(J52=TRUE,"",VLOOKUP(B52,'Llistat de jugadors'!$BC$3:$BD$322,2,0))</f>
        <v/>
      </c>
      <c r="D52" s="63" t="str">
        <f>VLOOKUP(C52,'Llistat de jugadors'!$AQ$3:$AR$322,2,0)</f>
        <v/>
      </c>
      <c r="E52" s="65" t="str">
        <f>IF(C52="","",VLOOKUP(C52,'Llistat de jugadors'!$G$3:$AI$322,29,0))</f>
        <v/>
      </c>
      <c r="F52" s="63" t="str">
        <f>IF(C52="","",VLOOKUP(C52,'Llistat de jugadors'!$G$3:$AL$322,32,0))</f>
        <v/>
      </c>
      <c r="G52" s="63" t="str">
        <f>IF(C52="","",VLOOKUP(C52,'Llistat de jugadors'!$G$3:$AH$322,28,0))</f>
        <v/>
      </c>
      <c r="H52" s="63" t="str">
        <f>IF(C52="","",VLOOKUP(C52,'Llistat de jugadors'!$G$3:$AB$322,22,0))</f>
        <v/>
      </c>
      <c r="I52" t="e">
        <f>IF(VLOOKUP(B52,'Llistat de jugadors'!$BC$3:$BD$322,2,0)="","",VLOOKUP(B52,'Llistat de jugadors'!$BC$3:$BD$322,2,0))</f>
        <v>#N/A</v>
      </c>
      <c r="J52" t="b">
        <f t="shared" si="1"/>
        <v>1</v>
      </c>
    </row>
    <row r="53" spans="2:10">
      <c r="B53" s="63">
        <v>48</v>
      </c>
      <c r="C53" s="63" t="str">
        <f>IF(J53=TRUE,"",VLOOKUP(B53,'Llistat de jugadors'!$BC$3:$BD$322,2,0))</f>
        <v/>
      </c>
      <c r="D53" s="63" t="str">
        <f>VLOOKUP(C53,'Llistat de jugadors'!$AQ$3:$AR$322,2,0)</f>
        <v/>
      </c>
      <c r="E53" s="65" t="str">
        <f>IF(C53="","",VLOOKUP(C53,'Llistat de jugadors'!$G$3:$AI$322,29,0))</f>
        <v/>
      </c>
      <c r="F53" s="63" t="str">
        <f>IF(C53="","",VLOOKUP(C53,'Llistat de jugadors'!$G$3:$AL$322,32,0))</f>
        <v/>
      </c>
      <c r="G53" s="63" t="str">
        <f>IF(C53="","",VLOOKUP(C53,'Llistat de jugadors'!$G$3:$AH$322,28,0))</f>
        <v/>
      </c>
      <c r="H53" s="63" t="str">
        <f>IF(C53="","",VLOOKUP(C53,'Llistat de jugadors'!$G$3:$AB$322,22,0))</f>
        <v/>
      </c>
      <c r="I53" t="e">
        <f>IF(VLOOKUP(B53,'Llistat de jugadors'!$BC$3:$BD$322,2,0)="","",VLOOKUP(B53,'Llistat de jugadors'!$BC$3:$BD$322,2,0))</f>
        <v>#N/A</v>
      </c>
      <c r="J53" t="b">
        <f t="shared" si="1"/>
        <v>1</v>
      </c>
    </row>
    <row r="54" spans="2:10">
      <c r="B54" s="63">
        <v>49</v>
      </c>
      <c r="C54" s="63" t="str">
        <f>IF(J54=TRUE,"",VLOOKUP(B54,'Llistat de jugadors'!$BC$3:$BD$322,2,0))</f>
        <v/>
      </c>
      <c r="D54" s="63" t="str">
        <f>VLOOKUP(C54,'Llistat de jugadors'!$AQ$3:$AR$322,2,0)</f>
        <v/>
      </c>
      <c r="E54" s="65" t="str">
        <f>IF(C54="","",VLOOKUP(C54,'Llistat de jugadors'!$G$3:$AI$322,29,0))</f>
        <v/>
      </c>
      <c r="F54" s="63" t="str">
        <f>IF(C54="","",VLOOKUP(C54,'Llistat de jugadors'!$G$3:$AL$322,32,0))</f>
        <v/>
      </c>
      <c r="G54" s="63" t="str">
        <f>IF(C54="","",VLOOKUP(C54,'Llistat de jugadors'!$G$3:$AH$322,28,0))</f>
        <v/>
      </c>
      <c r="H54" s="63" t="str">
        <f>IF(C54="","",VLOOKUP(C54,'Llistat de jugadors'!$G$3:$AB$322,22,0))</f>
        <v/>
      </c>
      <c r="I54" t="e">
        <f>IF(VLOOKUP(B54,'Llistat de jugadors'!$BC$3:$BD$322,2,0)="","",VLOOKUP(B54,'Llistat de jugadors'!$BC$3:$BD$322,2,0))</f>
        <v>#N/A</v>
      </c>
      <c r="J54" t="b">
        <f t="shared" si="1"/>
        <v>1</v>
      </c>
    </row>
    <row r="55" spans="2:10">
      <c r="B55" s="63">
        <v>50</v>
      </c>
      <c r="C55" s="63" t="str">
        <f>IF(J55=TRUE,"",VLOOKUP(B55,'Llistat de jugadors'!$BC$3:$BD$322,2,0))</f>
        <v/>
      </c>
      <c r="D55" s="63" t="str">
        <f>VLOOKUP(C55,'Llistat de jugadors'!$AQ$3:$AR$322,2,0)</f>
        <v/>
      </c>
      <c r="E55" s="65" t="str">
        <f>IF(C55="","",VLOOKUP(C55,'Llistat de jugadors'!$G$3:$AI$322,29,0))</f>
        <v/>
      </c>
      <c r="F55" s="63" t="str">
        <f>IF(C55="","",VLOOKUP(C55,'Llistat de jugadors'!$G$3:$AL$322,32,0))</f>
        <v/>
      </c>
      <c r="G55" s="63" t="str">
        <f>IF(C55="","",VLOOKUP(C55,'Llistat de jugadors'!$G$3:$AH$322,28,0))</f>
        <v/>
      </c>
      <c r="H55" s="63" t="str">
        <f>IF(C55="","",VLOOKUP(C55,'Llistat de jugadors'!$G$3:$AB$322,22,0))</f>
        <v/>
      </c>
      <c r="I55" t="e">
        <f>IF(VLOOKUP(B55,'Llistat de jugadors'!$BC$3:$BD$322,2,0)="","",VLOOKUP(B55,'Llistat de jugadors'!$BC$3:$BD$322,2,0))</f>
        <v>#N/A</v>
      </c>
      <c r="J55" t="b">
        <f t="shared" si="1"/>
        <v>1</v>
      </c>
    </row>
    <row r="56" spans="2:10">
      <c r="B56" s="20">
        <v>51</v>
      </c>
      <c r="C56" s="98" t="str">
        <f>IF(J56=TRUE,"",VLOOKUP(B56,'Llistat de jugadors'!$BC$3:$BD$322,2,0))</f>
        <v/>
      </c>
      <c r="D56" s="98" t="str">
        <f>VLOOKUP(C56,'Llistat de jugadors'!$AQ$3:$AR$322,2,0)</f>
        <v/>
      </c>
      <c r="E56" s="99" t="str">
        <f>IF(C56="","",VLOOKUP(C56,'Llistat de jugadors'!$G$3:$AI$322,29,0))</f>
        <v/>
      </c>
      <c r="F56" s="98" t="str">
        <f>IF(C56="","",VLOOKUP(C56,'Llistat de jugadors'!$G$3:$AL$322,32,0))</f>
        <v/>
      </c>
      <c r="G56" s="98" t="str">
        <f>IF(C56="","",VLOOKUP(C56,'Llistat de jugadors'!$G$3:$AH$322,28,0))</f>
        <v/>
      </c>
      <c r="H56" s="98" t="str">
        <f>IF(C56="","",VLOOKUP(C56,'Llistat de jugadors'!$G$3:$AB$322,22,0))</f>
        <v/>
      </c>
      <c r="I56" t="e">
        <f>IF(VLOOKUP(B56,'Llistat de jugadors'!$BC$3:$BD$322,2,0)="","",VLOOKUP(B56,'Llistat de jugadors'!$BC$3:$BD$322,2,0))</f>
        <v>#N/A</v>
      </c>
      <c r="J56" t="b">
        <f t="shared" si="1"/>
        <v>1</v>
      </c>
    </row>
    <row r="57" spans="2:10">
      <c r="B57" s="20">
        <v>52</v>
      </c>
      <c r="C57" s="98" t="str">
        <f>IF(J57=TRUE,"",VLOOKUP(B57,'Llistat de jugadors'!$BC$3:$BD$322,2,0))</f>
        <v/>
      </c>
      <c r="D57" s="98" t="str">
        <f>VLOOKUP(C57,'Llistat de jugadors'!$AQ$3:$AR$322,2,0)</f>
        <v/>
      </c>
      <c r="E57" s="99" t="str">
        <f>IF(C57="","",VLOOKUP(C57,'Llistat de jugadors'!$G$3:$AI$322,29,0))</f>
        <v/>
      </c>
      <c r="F57" s="98" t="str">
        <f>IF(C57="","",VLOOKUP(C57,'Llistat de jugadors'!$G$3:$AL$322,32,0))</f>
        <v/>
      </c>
      <c r="G57" s="98" t="str">
        <f>IF(C57="","",VLOOKUP(C57,'Llistat de jugadors'!$G$3:$AH$322,28,0))</f>
        <v/>
      </c>
      <c r="H57" s="98" t="str">
        <f>IF(C57="","",VLOOKUP(C57,'Llistat de jugadors'!$G$3:$AB$322,22,0))</f>
        <v/>
      </c>
      <c r="I57" t="e">
        <f>IF(VLOOKUP(B57,'Llistat de jugadors'!$BC$3:$BD$322,2,0)="","",VLOOKUP(B57,'Llistat de jugadors'!$BC$3:$BD$322,2,0))</f>
        <v>#N/A</v>
      </c>
      <c r="J57" t="b">
        <f t="shared" si="1"/>
        <v>1</v>
      </c>
    </row>
    <row r="58" spans="2:10">
      <c r="B58" s="20">
        <v>53</v>
      </c>
      <c r="C58" s="98" t="str">
        <f>IF(J58=TRUE,"",VLOOKUP(B58,'Llistat de jugadors'!$BC$3:$BD$322,2,0))</f>
        <v/>
      </c>
      <c r="D58" s="98" t="str">
        <f>VLOOKUP(C58,'Llistat de jugadors'!$AQ$3:$AR$322,2,0)</f>
        <v/>
      </c>
      <c r="E58" s="99" t="str">
        <f>IF(C58="","",VLOOKUP(C58,'Llistat de jugadors'!$G$3:$AI$322,29,0))</f>
        <v/>
      </c>
      <c r="F58" s="98" t="str">
        <f>IF(C58="","",VLOOKUP(C58,'Llistat de jugadors'!$G$3:$AL$322,32,0))</f>
        <v/>
      </c>
      <c r="G58" s="98" t="str">
        <f>IF(C58="","",VLOOKUP(C58,'Llistat de jugadors'!$G$3:$AH$322,28,0))</f>
        <v/>
      </c>
      <c r="H58" s="98" t="str">
        <f>IF(C58="","",VLOOKUP(C58,'Llistat de jugadors'!$G$3:$AB$322,22,0))</f>
        <v/>
      </c>
      <c r="I58" t="e">
        <f>IF(VLOOKUP(B58,'Llistat de jugadors'!$BC$3:$BD$322,2,0)="","",VLOOKUP(B58,'Llistat de jugadors'!$BC$3:$BD$322,2,0))</f>
        <v>#N/A</v>
      </c>
      <c r="J58" t="b">
        <f t="shared" si="1"/>
        <v>1</v>
      </c>
    </row>
    <row r="59" spans="2:10">
      <c r="B59" s="20">
        <v>54</v>
      </c>
      <c r="C59" s="98" t="str">
        <f>IF(J59=TRUE,"",VLOOKUP(B59,'Llistat de jugadors'!$BC$3:$BD$322,2,0))</f>
        <v/>
      </c>
      <c r="D59" s="98" t="str">
        <f>VLOOKUP(C59,'Llistat de jugadors'!$AQ$3:$AR$322,2,0)</f>
        <v/>
      </c>
      <c r="E59" s="99" t="str">
        <f>IF(C59="","",VLOOKUP(C59,'Llistat de jugadors'!$G$3:$AI$322,29,0))</f>
        <v/>
      </c>
      <c r="F59" s="98" t="str">
        <f>IF(C59="","",VLOOKUP(C59,'Llistat de jugadors'!$G$3:$AL$322,32,0))</f>
        <v/>
      </c>
      <c r="G59" s="98" t="str">
        <f>IF(C59="","",VLOOKUP(C59,'Llistat de jugadors'!$G$3:$AH$322,28,0))</f>
        <v/>
      </c>
      <c r="H59" s="98" t="str">
        <f>IF(C59="","",VLOOKUP(C59,'Llistat de jugadors'!$G$3:$AB$322,22,0))</f>
        <v/>
      </c>
      <c r="I59" t="e">
        <f>IF(VLOOKUP(B59,'Llistat de jugadors'!$BC$3:$BD$322,2,0)="","",VLOOKUP(B59,'Llistat de jugadors'!$BC$3:$BD$322,2,0))</f>
        <v>#N/A</v>
      </c>
      <c r="J59" t="b">
        <f t="shared" si="1"/>
        <v>1</v>
      </c>
    </row>
    <row r="60" spans="2:10">
      <c r="B60" s="20">
        <v>55</v>
      </c>
      <c r="C60" s="98" t="str">
        <f>IF(J60=TRUE,"",VLOOKUP(B60,'Llistat de jugadors'!$BC$3:$BD$322,2,0))</f>
        <v/>
      </c>
      <c r="D60" s="98" t="str">
        <f>VLOOKUP(C60,'Llistat de jugadors'!$AQ$3:$AR$322,2,0)</f>
        <v/>
      </c>
      <c r="E60" s="99" t="str">
        <f>IF(C60="","",VLOOKUP(C60,'Llistat de jugadors'!$G$3:$AI$322,29,0))</f>
        <v/>
      </c>
      <c r="F60" s="98" t="str">
        <f>IF(C60="","",VLOOKUP(C60,'Llistat de jugadors'!$G$3:$AL$322,32,0))</f>
        <v/>
      </c>
      <c r="G60" s="98" t="str">
        <f>IF(C60="","",VLOOKUP(C60,'Llistat de jugadors'!$G$3:$AH$322,28,0))</f>
        <v/>
      </c>
      <c r="H60" s="98" t="str">
        <f>IF(C60="","",VLOOKUP(C60,'Llistat de jugadors'!$G$3:$AB$322,22,0))</f>
        <v/>
      </c>
      <c r="I60" t="e">
        <f>IF(VLOOKUP(B60,'Llistat de jugadors'!$BC$3:$BD$322,2,0)="","",VLOOKUP(B60,'Llistat de jugadors'!$BC$3:$BD$322,2,0))</f>
        <v>#N/A</v>
      </c>
      <c r="J60" t="b">
        <f t="shared" si="1"/>
        <v>1</v>
      </c>
    </row>
    <row r="61" spans="2:10">
      <c r="B61" s="20">
        <v>56</v>
      </c>
      <c r="C61" s="98" t="str">
        <f>IF(J61=TRUE,"",VLOOKUP(B61,'Llistat de jugadors'!$BC$3:$BD$322,2,0))</f>
        <v/>
      </c>
      <c r="D61" s="98" t="str">
        <f>VLOOKUP(C61,'Llistat de jugadors'!$AQ$3:$AR$322,2,0)</f>
        <v/>
      </c>
      <c r="E61" s="99" t="str">
        <f>IF(C61="","",VLOOKUP(C61,'Llistat de jugadors'!$G$3:$AI$322,29,0))</f>
        <v/>
      </c>
      <c r="F61" s="98" t="str">
        <f>IF(C61="","",VLOOKUP(C61,'Llistat de jugadors'!$G$3:$AL$322,32,0))</f>
        <v/>
      </c>
      <c r="G61" s="98" t="str">
        <f>IF(C61="","",VLOOKUP(C61,'Llistat de jugadors'!$G$3:$AH$322,28,0))</f>
        <v/>
      </c>
      <c r="H61" s="98" t="str">
        <f>IF(C61="","",VLOOKUP(C61,'Llistat de jugadors'!$G$3:$AB$322,22,0))</f>
        <v/>
      </c>
      <c r="I61" t="e">
        <f>IF(VLOOKUP(B61,'Llistat de jugadors'!$BC$3:$BD$322,2,0)="","",VLOOKUP(B61,'Llistat de jugadors'!$BC$3:$BD$322,2,0))</f>
        <v>#N/A</v>
      </c>
      <c r="J61" t="b">
        <f t="shared" si="1"/>
        <v>1</v>
      </c>
    </row>
    <row r="62" spans="2:10">
      <c r="B62" s="20">
        <v>57</v>
      </c>
      <c r="C62" s="98" t="str">
        <f>IF(J62=TRUE,"",VLOOKUP(B62,'Llistat de jugadors'!$BC$3:$BD$322,2,0))</f>
        <v/>
      </c>
      <c r="D62" s="98" t="str">
        <f>VLOOKUP(C62,'Llistat de jugadors'!$AQ$3:$AR$322,2,0)</f>
        <v/>
      </c>
      <c r="E62" s="99" t="str">
        <f>IF(C62="","",VLOOKUP(C62,'Llistat de jugadors'!$G$3:$AI$322,29,0))</f>
        <v/>
      </c>
      <c r="F62" s="98" t="str">
        <f>IF(C62="","",VLOOKUP(C62,'Llistat de jugadors'!$G$3:$AL$322,32,0))</f>
        <v/>
      </c>
      <c r="G62" s="98" t="str">
        <f>IF(C62="","",VLOOKUP(C62,'Llistat de jugadors'!$G$3:$AH$322,28,0))</f>
        <v/>
      </c>
      <c r="H62" s="98" t="str">
        <f>IF(C62="","",VLOOKUP(C62,'Llistat de jugadors'!$G$3:$AB$322,22,0))</f>
        <v/>
      </c>
      <c r="I62" t="e">
        <f>IF(VLOOKUP(B62,'Llistat de jugadors'!$BC$3:$BD$322,2,0)="","",VLOOKUP(B62,'Llistat de jugadors'!$BC$3:$BD$322,2,0))</f>
        <v>#N/A</v>
      </c>
      <c r="J62" t="b">
        <f t="shared" si="1"/>
        <v>1</v>
      </c>
    </row>
    <row r="63" spans="2:10">
      <c r="B63" s="20">
        <v>58</v>
      </c>
      <c r="C63" s="98" t="str">
        <f>IF(J63=TRUE,"",VLOOKUP(B63,'Llistat de jugadors'!$BC$3:$BD$322,2,0))</f>
        <v/>
      </c>
      <c r="D63" s="98" t="str">
        <f>VLOOKUP(C63,'Llistat de jugadors'!$AQ$3:$AR$322,2,0)</f>
        <v/>
      </c>
      <c r="E63" s="99" t="str">
        <f>IF(C63="","",VLOOKUP(C63,'Llistat de jugadors'!$G$3:$AI$322,29,0))</f>
        <v/>
      </c>
      <c r="F63" s="98" t="str">
        <f>IF(C63="","",VLOOKUP(C63,'Llistat de jugadors'!$G$3:$AL$322,32,0))</f>
        <v/>
      </c>
      <c r="G63" s="98" t="str">
        <f>IF(C63="","",VLOOKUP(C63,'Llistat de jugadors'!$G$3:$AH$322,28,0))</f>
        <v/>
      </c>
      <c r="H63" s="98" t="str">
        <f>IF(C63="","",VLOOKUP(C63,'Llistat de jugadors'!$G$3:$AB$322,22,0))</f>
        <v/>
      </c>
      <c r="I63" t="e">
        <f>IF(VLOOKUP(B63,'Llistat de jugadors'!$BC$3:$BD$322,2,0)="","",VLOOKUP(B63,'Llistat de jugadors'!$BC$3:$BD$322,2,0))</f>
        <v>#N/A</v>
      </c>
      <c r="J63" t="b">
        <f t="shared" si="1"/>
        <v>1</v>
      </c>
    </row>
    <row r="64" spans="2:10">
      <c r="B64" s="20">
        <v>59</v>
      </c>
      <c r="C64" s="98" t="str">
        <f>IF(J64=TRUE,"",VLOOKUP(B64,'Llistat de jugadors'!$BC$3:$BD$322,2,0))</f>
        <v/>
      </c>
      <c r="D64" s="98" t="str">
        <f>VLOOKUP(C64,'Llistat de jugadors'!$AQ$3:$AR$322,2,0)</f>
        <v/>
      </c>
      <c r="E64" s="99" t="str">
        <f>IF(C64="","",VLOOKUP(C64,'Llistat de jugadors'!$G$3:$AI$322,29,0))</f>
        <v/>
      </c>
      <c r="F64" s="98" t="str">
        <f>IF(C64="","",VLOOKUP(C64,'Llistat de jugadors'!$G$3:$AL$322,32,0))</f>
        <v/>
      </c>
      <c r="G64" s="98" t="str">
        <f>IF(C64="","",VLOOKUP(C64,'Llistat de jugadors'!$G$3:$AH$322,28,0))</f>
        <v/>
      </c>
      <c r="H64" s="98" t="str">
        <f>IF(C64="","",VLOOKUP(C64,'Llistat de jugadors'!$G$3:$AB$322,22,0))</f>
        <v/>
      </c>
      <c r="I64" t="e">
        <f>IF(VLOOKUP(B64,'Llistat de jugadors'!$BC$3:$BD$322,2,0)="","",VLOOKUP(B64,'Llistat de jugadors'!$BC$3:$BD$322,2,0))</f>
        <v>#N/A</v>
      </c>
      <c r="J64" t="b">
        <f t="shared" si="1"/>
        <v>1</v>
      </c>
    </row>
    <row r="65" spans="2:10">
      <c r="B65" s="20">
        <v>60</v>
      </c>
      <c r="C65" s="98" t="str">
        <f>IF(J65=TRUE,"",VLOOKUP(B65,'Llistat de jugadors'!$BC$3:$BD$322,2,0))</f>
        <v/>
      </c>
      <c r="D65" s="98" t="str">
        <f>VLOOKUP(C65,'Llistat de jugadors'!$AQ$3:$AR$322,2,0)</f>
        <v/>
      </c>
      <c r="E65" s="99" t="str">
        <f>IF(C65="","",VLOOKUP(C65,'Llistat de jugadors'!$G$3:$AI$322,29,0))</f>
        <v/>
      </c>
      <c r="F65" s="98" t="str">
        <f>IF(C65="","",VLOOKUP(C65,'Llistat de jugadors'!$G$3:$AL$322,32,0))</f>
        <v/>
      </c>
      <c r="G65" s="98" t="str">
        <f>IF(C65="","",VLOOKUP(C65,'Llistat de jugadors'!$G$3:$AH$322,28,0))</f>
        <v/>
      </c>
      <c r="H65" s="98" t="str">
        <f>IF(C65="","",VLOOKUP(C65,'Llistat de jugadors'!$G$3:$AB$322,22,0))</f>
        <v/>
      </c>
      <c r="I65" t="e">
        <f>IF(VLOOKUP(B65,'Llistat de jugadors'!$BC$3:$BD$322,2,0)="","",VLOOKUP(B65,'Llistat de jugadors'!$BC$3:$BD$322,2,0))</f>
        <v>#N/A</v>
      </c>
      <c r="J65" t="b">
        <f t="shared" si="1"/>
        <v>1</v>
      </c>
    </row>
    <row r="66" spans="2:10">
      <c r="B66" s="20">
        <v>61</v>
      </c>
      <c r="C66" s="98" t="str">
        <f>IF(J66=TRUE,"",VLOOKUP(B66,'Llistat de jugadors'!$BC$3:$BD$322,2,0))</f>
        <v/>
      </c>
      <c r="D66" s="98" t="str">
        <f>VLOOKUP(C66,'Llistat de jugadors'!$AQ$3:$AR$322,2,0)</f>
        <v/>
      </c>
      <c r="E66" s="99" t="str">
        <f>IF(C66="","",VLOOKUP(C66,'Llistat de jugadors'!$G$3:$AI$322,29,0))</f>
        <v/>
      </c>
      <c r="F66" s="98" t="str">
        <f>IF(C66="","",VLOOKUP(C66,'Llistat de jugadors'!$G$3:$AL$322,32,0))</f>
        <v/>
      </c>
      <c r="G66" s="98" t="str">
        <f>IF(C66="","",VLOOKUP(C66,'Llistat de jugadors'!$G$3:$AH$322,28,0))</f>
        <v/>
      </c>
      <c r="H66" s="98" t="str">
        <f>IF(C66="","",VLOOKUP(C66,'Llistat de jugadors'!$G$3:$AB$322,22,0))</f>
        <v/>
      </c>
      <c r="I66" t="e">
        <f>IF(VLOOKUP(B66,'Llistat de jugadors'!$BC$3:$BD$322,2,0)="","",VLOOKUP(B66,'Llistat de jugadors'!$BC$3:$BD$322,2,0))</f>
        <v>#N/A</v>
      </c>
      <c r="J66" t="b">
        <f t="shared" si="1"/>
        <v>1</v>
      </c>
    </row>
    <row r="67" spans="2:10">
      <c r="B67" s="20">
        <v>62</v>
      </c>
      <c r="C67" s="98" t="str">
        <f>IF(J67=TRUE,"",VLOOKUP(B67,'Llistat de jugadors'!$BC$3:$BD$322,2,0))</f>
        <v/>
      </c>
      <c r="D67" s="98" t="str">
        <f>VLOOKUP(C67,'Llistat de jugadors'!$AQ$3:$AR$322,2,0)</f>
        <v/>
      </c>
      <c r="E67" s="99" t="str">
        <f>IF(C67="","",VLOOKUP(C67,'Llistat de jugadors'!$G$3:$AI$322,29,0))</f>
        <v/>
      </c>
      <c r="F67" s="98" t="str">
        <f>IF(C67="","",VLOOKUP(C67,'Llistat de jugadors'!$G$3:$AL$322,32,0))</f>
        <v/>
      </c>
      <c r="G67" s="98" t="str">
        <f>IF(C67="","",VLOOKUP(C67,'Llistat de jugadors'!$G$3:$AH$322,28,0))</f>
        <v/>
      </c>
      <c r="H67" s="98" t="str">
        <f>IF(C67="","",VLOOKUP(C67,'Llistat de jugadors'!$G$3:$AB$322,22,0))</f>
        <v/>
      </c>
      <c r="I67" t="e">
        <f>IF(VLOOKUP(B67,'Llistat de jugadors'!$BC$3:$BD$322,2,0)="","",VLOOKUP(B67,'Llistat de jugadors'!$BC$3:$BD$322,2,0))</f>
        <v>#N/A</v>
      </c>
      <c r="J67" t="b">
        <f t="shared" si="1"/>
        <v>1</v>
      </c>
    </row>
    <row r="68" spans="2:10">
      <c r="B68" s="20">
        <v>63</v>
      </c>
      <c r="C68" s="98" t="str">
        <f>IF(J68=TRUE,"",VLOOKUP(B68,'Llistat de jugadors'!$BC$3:$BD$322,2,0))</f>
        <v/>
      </c>
      <c r="D68" s="98" t="str">
        <f>VLOOKUP(C68,'Llistat de jugadors'!$AQ$3:$AR$322,2,0)</f>
        <v/>
      </c>
      <c r="E68" s="99" t="str">
        <f>IF(C68="","",VLOOKUP(C68,'Llistat de jugadors'!$G$3:$AI$322,29,0))</f>
        <v/>
      </c>
      <c r="F68" s="98" t="str">
        <f>IF(C68="","",VLOOKUP(C68,'Llistat de jugadors'!$G$3:$AL$322,32,0))</f>
        <v/>
      </c>
      <c r="G68" s="98" t="str">
        <f>IF(C68="","",VLOOKUP(C68,'Llistat de jugadors'!$G$3:$AH$322,28,0))</f>
        <v/>
      </c>
      <c r="H68" s="98" t="str">
        <f>IF(C68="","",VLOOKUP(C68,'Llistat de jugadors'!$G$3:$AB$322,22,0))</f>
        <v/>
      </c>
      <c r="I68" t="e">
        <f>IF(VLOOKUP(B68,'Llistat de jugadors'!$BC$3:$BD$322,2,0)="","",VLOOKUP(B68,'Llistat de jugadors'!$BC$3:$BD$322,2,0))</f>
        <v>#N/A</v>
      </c>
      <c r="J68" t="b">
        <f t="shared" si="1"/>
        <v>1</v>
      </c>
    </row>
    <row r="69" spans="2:10">
      <c r="B69" s="20">
        <v>64</v>
      </c>
      <c r="C69" s="98" t="str">
        <f>IF(J69=TRUE,"",VLOOKUP(B69,'Llistat de jugadors'!$BC$3:$BD$322,2,0))</f>
        <v/>
      </c>
      <c r="D69" s="98" t="str">
        <f>VLOOKUP(C69,'Llistat de jugadors'!$AQ$3:$AR$322,2,0)</f>
        <v/>
      </c>
      <c r="E69" s="99" t="str">
        <f>IF(C69="","",VLOOKUP(C69,'Llistat de jugadors'!$G$3:$AI$322,29,0))</f>
        <v/>
      </c>
      <c r="F69" s="98" t="str">
        <f>IF(C69="","",VLOOKUP(C69,'Llistat de jugadors'!$G$3:$AL$322,32,0))</f>
        <v/>
      </c>
      <c r="G69" s="98" t="str">
        <f>IF(C69="","",VLOOKUP(C69,'Llistat de jugadors'!$G$3:$AH$322,28,0))</f>
        <v/>
      </c>
      <c r="H69" s="98" t="str">
        <f>IF(C69="","",VLOOKUP(C69,'Llistat de jugadors'!$G$3:$AB$322,22,0))</f>
        <v/>
      </c>
      <c r="I69" t="e">
        <f>IF(VLOOKUP(B69,'Llistat de jugadors'!$BC$3:$BD$322,2,0)="","",VLOOKUP(B69,'Llistat de jugadors'!$BC$3:$BD$322,2,0))</f>
        <v>#N/A</v>
      </c>
      <c r="J69" t="b">
        <f t="shared" si="1"/>
        <v>1</v>
      </c>
    </row>
    <row r="70" spans="2:10">
      <c r="B70" s="20">
        <v>65</v>
      </c>
      <c r="C70" s="98" t="str">
        <f>IF(J70=TRUE,"",VLOOKUP(B70,'Llistat de jugadors'!$BC$3:$BD$322,2,0))</f>
        <v/>
      </c>
      <c r="D70" s="98" t="str">
        <f>VLOOKUP(C70,'Llistat de jugadors'!$AQ$3:$AR$322,2,0)</f>
        <v/>
      </c>
      <c r="E70" s="99" t="str">
        <f>IF(C70="","",VLOOKUP(C70,'Llistat de jugadors'!$G$3:$AI$322,29,0))</f>
        <v/>
      </c>
      <c r="F70" s="98" t="str">
        <f>IF(C70="","",VLOOKUP(C70,'Llistat de jugadors'!$G$3:$AL$322,32,0))</f>
        <v/>
      </c>
      <c r="G70" s="98" t="str">
        <f>IF(C70="","",VLOOKUP(C70,'Llistat de jugadors'!$G$3:$AH$322,28,0))</f>
        <v/>
      </c>
      <c r="H70" s="98" t="str">
        <f>IF(C70="","",VLOOKUP(C70,'Llistat de jugadors'!$G$3:$AB$322,22,0))</f>
        <v/>
      </c>
      <c r="I70" t="e">
        <f>IF(VLOOKUP(B70,'Llistat de jugadors'!$BC$3:$BD$322,2,0)="","",VLOOKUP(B70,'Llistat de jugadors'!$BC$3:$BD$322,2,0))</f>
        <v>#N/A</v>
      </c>
      <c r="J70" t="b">
        <f t="shared" ref="J70:J101" si="2">ISERROR(I70)</f>
        <v>1</v>
      </c>
    </row>
    <row r="71" spans="2:10">
      <c r="B71" s="20">
        <v>66</v>
      </c>
      <c r="C71" s="98" t="str">
        <f>IF(J71=TRUE,"",VLOOKUP(B71,'Llistat de jugadors'!$BC$3:$BD$322,2,0))</f>
        <v/>
      </c>
      <c r="D71" s="98" t="str">
        <f>VLOOKUP(C71,'Llistat de jugadors'!$AQ$3:$AR$322,2,0)</f>
        <v/>
      </c>
      <c r="E71" s="99" t="str">
        <f>IF(C71="","",VLOOKUP(C71,'Llistat de jugadors'!$G$3:$AI$322,29,0))</f>
        <v/>
      </c>
      <c r="F71" s="98" t="str">
        <f>IF(C71="","",VLOOKUP(C71,'Llistat de jugadors'!$G$3:$AL$322,32,0))</f>
        <v/>
      </c>
      <c r="G71" s="98" t="str">
        <f>IF(C71="","",VLOOKUP(C71,'Llistat de jugadors'!$G$3:$AH$322,28,0))</f>
        <v/>
      </c>
      <c r="H71" s="98" t="str">
        <f>IF(C71="","",VLOOKUP(C71,'Llistat de jugadors'!$G$3:$AB$322,22,0))</f>
        <v/>
      </c>
      <c r="I71" t="e">
        <f>IF(VLOOKUP(B71,'Llistat de jugadors'!$BC$3:$BD$322,2,0)="","",VLOOKUP(B71,'Llistat de jugadors'!$BC$3:$BD$322,2,0))</f>
        <v>#N/A</v>
      </c>
      <c r="J71" t="b">
        <f t="shared" si="2"/>
        <v>1</v>
      </c>
    </row>
    <row r="72" spans="2:10">
      <c r="B72" s="20">
        <v>67</v>
      </c>
      <c r="C72" s="98" t="str">
        <f>IF(J72=TRUE,"",VLOOKUP(B72,'Llistat de jugadors'!$BC$3:$BD$322,2,0))</f>
        <v/>
      </c>
      <c r="D72" s="21" t="str">
        <f>VLOOKUP(C72,'Llistat de jugadors'!$AQ$3:$AR$322,2,0)</f>
        <v/>
      </c>
      <c r="E72" s="23" t="str">
        <f>IF(C72="","",VLOOKUP(C72,'Llistat de jugadors'!$G$3:$AI$322,29,0))</f>
        <v/>
      </c>
      <c r="F72" s="21" t="str">
        <f>IF(C72="","",VLOOKUP(C72,'Llistat de jugadors'!$G$3:$AL$322,32,0))</f>
        <v/>
      </c>
      <c r="G72" s="21" t="str">
        <f>IF(C72="","",VLOOKUP(C72,'Llistat de jugadors'!$G$3:$AH$322,28,0))</f>
        <v/>
      </c>
      <c r="H72" s="21" t="str">
        <f>IF(C72="","",VLOOKUP(C72,'Llistat de jugadors'!$G$3:$AB$322,22,0))</f>
        <v/>
      </c>
      <c r="I72" t="e">
        <f>IF(VLOOKUP(B72,'Llistat de jugadors'!$BC$3:$BD$322,2,0)="","",VLOOKUP(B72,'Llistat de jugadors'!$BC$3:$BD$322,2,0))</f>
        <v>#N/A</v>
      </c>
      <c r="J72" t="b">
        <f t="shared" si="2"/>
        <v>1</v>
      </c>
    </row>
    <row r="73" spans="2:10">
      <c r="B73" s="20">
        <v>68</v>
      </c>
      <c r="C73" s="98" t="str">
        <f>IF(J73=TRUE,"",VLOOKUP(B73,'Llistat de jugadors'!$BC$3:$BD$322,2,0))</f>
        <v/>
      </c>
      <c r="D73" s="21" t="str">
        <f>VLOOKUP(C73,'Llistat de jugadors'!$AQ$3:$AR$322,2,0)</f>
        <v/>
      </c>
      <c r="E73" s="23" t="str">
        <f>IF(C73="","",VLOOKUP(C73,'Llistat de jugadors'!$G$3:$AI$322,29,0))</f>
        <v/>
      </c>
      <c r="F73" s="21" t="str">
        <f>IF(C73="","",VLOOKUP(C73,'Llistat de jugadors'!$G$3:$AL$322,32,0))</f>
        <v/>
      </c>
      <c r="G73" s="21" t="str">
        <f>IF(C73="","",VLOOKUP(C73,'Llistat de jugadors'!$G$3:$AH$322,28,0))</f>
        <v/>
      </c>
      <c r="H73" s="21" t="str">
        <f>IF(C73="","",VLOOKUP(C73,'Llistat de jugadors'!$G$3:$AB$322,22,0))</f>
        <v/>
      </c>
      <c r="I73" t="e">
        <f>IF(VLOOKUP(B73,'Llistat de jugadors'!$BC$3:$BD$322,2,0)="","",VLOOKUP(B73,'Llistat de jugadors'!$BC$3:$BD$322,2,0))</f>
        <v>#N/A</v>
      </c>
      <c r="J73" t="b">
        <f t="shared" si="2"/>
        <v>1</v>
      </c>
    </row>
    <row r="74" spans="2:10">
      <c r="B74" s="20">
        <v>69</v>
      </c>
      <c r="C74" s="98" t="str">
        <f>IF(J74=TRUE,"",VLOOKUP(B74,'Llistat de jugadors'!$BC$3:$BD$322,2,0))</f>
        <v/>
      </c>
      <c r="D74" s="21" t="str">
        <f>VLOOKUP(C74,'Llistat de jugadors'!$AQ$3:$AR$322,2,0)</f>
        <v/>
      </c>
      <c r="E74" s="23" t="str">
        <f>IF(C74="","",VLOOKUP(C74,'Llistat de jugadors'!$G$3:$AI$322,29,0))</f>
        <v/>
      </c>
      <c r="F74" s="21" t="str">
        <f>IF(C74="","",VLOOKUP(C74,'Llistat de jugadors'!$G$3:$AL$322,32,0))</f>
        <v/>
      </c>
      <c r="G74" s="21" t="str">
        <f>IF(C74="","",VLOOKUP(C74,'Llistat de jugadors'!$G$3:$AH$322,28,0))</f>
        <v/>
      </c>
      <c r="H74" s="21" t="str">
        <f>IF(C74="","",VLOOKUP(C74,'Llistat de jugadors'!$G$3:$AB$322,22,0))</f>
        <v/>
      </c>
      <c r="I74" t="e">
        <f>IF(VLOOKUP(B74,'Llistat de jugadors'!$BC$3:$BD$322,2,0)="","",VLOOKUP(B74,'Llistat de jugadors'!$BC$3:$BD$322,2,0))</f>
        <v>#N/A</v>
      </c>
      <c r="J74" t="b">
        <f t="shared" si="2"/>
        <v>1</v>
      </c>
    </row>
    <row r="75" spans="2:10">
      <c r="B75" s="20">
        <v>70</v>
      </c>
      <c r="C75" s="98" t="str">
        <f>IF(J75=TRUE,"",VLOOKUP(B75,'Llistat de jugadors'!$BC$3:$BD$322,2,0))</f>
        <v/>
      </c>
      <c r="D75" s="21" t="str">
        <f>VLOOKUP(C75,'Llistat de jugadors'!$AQ$3:$AR$322,2,0)</f>
        <v/>
      </c>
      <c r="E75" s="23" t="str">
        <f>IF(C75="","",VLOOKUP(C75,'Llistat de jugadors'!$G$3:$AI$322,29,0))</f>
        <v/>
      </c>
      <c r="F75" s="21" t="str">
        <f>IF(C75="","",VLOOKUP(C75,'Llistat de jugadors'!$G$3:$AL$322,32,0))</f>
        <v/>
      </c>
      <c r="G75" s="21" t="str">
        <f>IF(C75="","",VLOOKUP(C75,'Llistat de jugadors'!$G$3:$AH$322,28,0))</f>
        <v/>
      </c>
      <c r="H75" s="21" t="str">
        <f>IF(C75="","",VLOOKUP(C75,'Llistat de jugadors'!$G$3:$AB$322,22,0))</f>
        <v/>
      </c>
      <c r="I75" t="e">
        <f>IF(VLOOKUP(B75,'Llistat de jugadors'!$BC$3:$BD$322,2,0)="","",VLOOKUP(B75,'Llistat de jugadors'!$BC$3:$BD$322,2,0))</f>
        <v>#N/A</v>
      </c>
      <c r="J75" t="b">
        <f t="shared" si="2"/>
        <v>1</v>
      </c>
    </row>
    <row r="76" spans="2:10">
      <c r="B76" s="20">
        <v>71</v>
      </c>
      <c r="C76" s="98" t="str">
        <f>IF(J76=TRUE,"",VLOOKUP(B76,'Llistat de jugadors'!$BC$3:$BD$322,2,0))</f>
        <v/>
      </c>
      <c r="D76" s="21" t="str">
        <f>VLOOKUP(C76,'Llistat de jugadors'!$AQ$3:$AR$322,2,0)</f>
        <v/>
      </c>
      <c r="E76" s="23" t="str">
        <f>IF(C76="","",VLOOKUP(C76,'Llistat de jugadors'!$G$3:$AI$322,29,0))</f>
        <v/>
      </c>
      <c r="F76" s="21" t="str">
        <f>IF(C76="","",VLOOKUP(C76,'Llistat de jugadors'!$G$3:$AL$322,32,0))</f>
        <v/>
      </c>
      <c r="G76" s="21" t="str">
        <f>IF(C76="","",VLOOKUP(C76,'Llistat de jugadors'!$G$3:$AH$322,28,0))</f>
        <v/>
      </c>
      <c r="H76" s="21" t="str">
        <f>IF(C76="","",VLOOKUP(C76,'Llistat de jugadors'!$G$3:$AB$322,22,0))</f>
        <v/>
      </c>
      <c r="I76" t="e">
        <f>IF(VLOOKUP(B76,'Llistat de jugadors'!$BC$3:$BD$322,2,0)="","",VLOOKUP(B76,'Llistat de jugadors'!$BC$3:$BD$322,2,0))</f>
        <v>#N/A</v>
      </c>
      <c r="J76" t="b">
        <f t="shared" si="2"/>
        <v>1</v>
      </c>
    </row>
    <row r="77" spans="2:10">
      <c r="B77" s="20">
        <v>72</v>
      </c>
      <c r="C77" s="98" t="str">
        <f>IF(J77=TRUE,"",VLOOKUP(B77,'Llistat de jugadors'!$BC$3:$BD$322,2,0))</f>
        <v/>
      </c>
      <c r="D77" s="21" t="str">
        <f>VLOOKUP(C77,'Llistat de jugadors'!$AQ$3:$AR$322,2,0)</f>
        <v/>
      </c>
      <c r="E77" s="23" t="str">
        <f>IF(C77="","",VLOOKUP(C77,'Llistat de jugadors'!$G$3:$AI$322,29,0))</f>
        <v/>
      </c>
      <c r="F77" s="21" t="str">
        <f>IF(C77="","",VLOOKUP(C77,'Llistat de jugadors'!$G$3:$AL$322,32,0))</f>
        <v/>
      </c>
      <c r="G77" s="21" t="str">
        <f>IF(C77="","",VLOOKUP(C77,'Llistat de jugadors'!$G$3:$AH$322,28,0))</f>
        <v/>
      </c>
      <c r="H77" s="21" t="str">
        <f>IF(C77="","",VLOOKUP(C77,'Llistat de jugadors'!$G$3:$AB$322,22,0))</f>
        <v/>
      </c>
      <c r="I77" t="e">
        <f>IF(VLOOKUP(B77,'Llistat de jugadors'!$BC$3:$BD$322,2,0)="","",VLOOKUP(B77,'Llistat de jugadors'!$BC$3:$BD$322,2,0))</f>
        <v>#N/A</v>
      </c>
      <c r="J77" t="b">
        <f t="shared" si="2"/>
        <v>1</v>
      </c>
    </row>
    <row r="78" spans="2:10">
      <c r="B78" s="20">
        <v>73</v>
      </c>
      <c r="C78" s="98" t="str">
        <f>IF(J78=TRUE,"",VLOOKUP(B78,'Llistat de jugadors'!$BC$3:$BD$322,2,0))</f>
        <v/>
      </c>
      <c r="D78" s="21" t="str">
        <f>VLOOKUP(C78,'Llistat de jugadors'!$AQ$3:$AR$322,2,0)</f>
        <v/>
      </c>
      <c r="E78" s="23" t="str">
        <f>IF(C78="","",VLOOKUP(C78,'Llistat de jugadors'!$G$3:$AI$322,29,0))</f>
        <v/>
      </c>
      <c r="F78" s="21" t="str">
        <f>IF(C78="","",VLOOKUP(C78,'Llistat de jugadors'!$G$3:$AL$322,32,0))</f>
        <v/>
      </c>
      <c r="G78" s="21" t="str">
        <f>IF(C78="","",VLOOKUP(C78,'Llistat de jugadors'!$G$3:$AH$322,28,0))</f>
        <v/>
      </c>
      <c r="H78" s="21" t="str">
        <f>IF(C78="","",VLOOKUP(C78,'Llistat de jugadors'!$G$3:$AB$322,22,0))</f>
        <v/>
      </c>
      <c r="I78" t="e">
        <f>IF(VLOOKUP(B78,'Llistat de jugadors'!$BC$3:$BD$322,2,0)="","",VLOOKUP(B78,'Llistat de jugadors'!$BC$3:$BD$322,2,0))</f>
        <v>#N/A</v>
      </c>
      <c r="J78" t="b">
        <f t="shared" si="2"/>
        <v>1</v>
      </c>
    </row>
    <row r="79" spans="2:10">
      <c r="B79" s="20">
        <v>74</v>
      </c>
      <c r="C79" s="98" t="str">
        <f>IF(J79=TRUE,"",VLOOKUP(B79,'Llistat de jugadors'!$BC$3:$BD$322,2,0))</f>
        <v/>
      </c>
      <c r="D79" s="21" t="str">
        <f>VLOOKUP(C79,'Llistat de jugadors'!$AQ$3:$AR$322,2,0)</f>
        <v/>
      </c>
      <c r="E79" s="23" t="str">
        <f>IF(C79="","",VLOOKUP(C79,'Llistat de jugadors'!$G$3:$AI$322,29,0))</f>
        <v/>
      </c>
      <c r="F79" s="21" t="str">
        <f>IF(C79="","",VLOOKUP(C79,'Llistat de jugadors'!$G$3:$AL$322,32,0))</f>
        <v/>
      </c>
      <c r="G79" s="21" t="str">
        <f>IF(C79="","",VLOOKUP(C79,'Llistat de jugadors'!$G$3:$AH$322,28,0))</f>
        <v/>
      </c>
      <c r="H79" s="21" t="str">
        <f>IF(C79="","",VLOOKUP(C79,'Llistat de jugadors'!$G$3:$AB$322,22,0))</f>
        <v/>
      </c>
      <c r="I79" t="e">
        <f>IF(VLOOKUP(B79,'Llistat de jugadors'!$BC$3:$BD$322,2,0)="","",VLOOKUP(B79,'Llistat de jugadors'!$BC$3:$BD$322,2,0))</f>
        <v>#N/A</v>
      </c>
      <c r="J79" t="b">
        <f t="shared" si="2"/>
        <v>1</v>
      </c>
    </row>
    <row r="80" spans="2:10">
      <c r="B80" s="20">
        <v>75</v>
      </c>
      <c r="C80" s="98" t="str">
        <f>IF(J80=TRUE,"",VLOOKUP(B80,'Llistat de jugadors'!$BC$3:$BD$322,2,0))</f>
        <v/>
      </c>
      <c r="D80" s="21" t="str">
        <f>VLOOKUP(C80,'Llistat de jugadors'!$AQ$3:$AR$322,2,0)</f>
        <v/>
      </c>
      <c r="E80" s="23" t="str">
        <f>IF(C80="","",VLOOKUP(C80,'Llistat de jugadors'!$G$3:$AI$322,29,0))</f>
        <v/>
      </c>
      <c r="F80" s="21" t="str">
        <f>IF(C80="","",VLOOKUP(C80,'Llistat de jugadors'!$G$3:$AL$322,32,0))</f>
        <v/>
      </c>
      <c r="G80" s="21" t="str">
        <f>IF(C80="","",VLOOKUP(C80,'Llistat de jugadors'!$G$3:$AH$322,28,0))</f>
        <v/>
      </c>
      <c r="H80" s="21" t="str">
        <f>IF(C80="","",VLOOKUP(C80,'Llistat de jugadors'!$G$3:$AB$322,22,0))</f>
        <v/>
      </c>
      <c r="I80" t="e">
        <f>IF(VLOOKUP(B80,'Llistat de jugadors'!$BC$3:$BD$322,2,0)="","",VLOOKUP(B80,'Llistat de jugadors'!$BC$3:$BD$322,2,0))</f>
        <v>#N/A</v>
      </c>
      <c r="J80" t="b">
        <f t="shared" si="2"/>
        <v>1</v>
      </c>
    </row>
    <row r="81" spans="2:10">
      <c r="B81" s="20">
        <v>76</v>
      </c>
      <c r="C81" s="98" t="str">
        <f>IF(J81=TRUE,"",VLOOKUP(B81,'Llistat de jugadors'!$BC$3:$BD$322,2,0))</f>
        <v/>
      </c>
      <c r="D81" s="21" t="str">
        <f>VLOOKUP(C81,'Llistat de jugadors'!$AQ$3:$AR$322,2,0)</f>
        <v/>
      </c>
      <c r="E81" s="23" t="str">
        <f>IF(C81="","",VLOOKUP(C81,'Llistat de jugadors'!$G$3:$AI$322,29,0))</f>
        <v/>
      </c>
      <c r="F81" s="21" t="str">
        <f>IF(C81="","",VLOOKUP(C81,'Llistat de jugadors'!$G$3:$AL$322,32,0))</f>
        <v/>
      </c>
      <c r="G81" s="21" t="str">
        <f>IF(C81="","",VLOOKUP(C81,'Llistat de jugadors'!$G$3:$AH$322,28,0))</f>
        <v/>
      </c>
      <c r="H81" s="21" t="str">
        <f>IF(C81="","",VLOOKUP(C81,'Llistat de jugadors'!$G$3:$AB$322,22,0))</f>
        <v/>
      </c>
      <c r="I81" t="e">
        <f>IF(VLOOKUP(B81,'Llistat de jugadors'!$BC$3:$BD$322,2,0)="","",VLOOKUP(B81,'Llistat de jugadors'!$BC$3:$BD$322,2,0))</f>
        <v>#N/A</v>
      </c>
      <c r="J81" t="b">
        <f t="shared" si="2"/>
        <v>1</v>
      </c>
    </row>
    <row r="82" spans="2:10">
      <c r="B82" s="20">
        <v>77</v>
      </c>
      <c r="C82" s="98" t="str">
        <f>IF(J82=TRUE,"",VLOOKUP(B82,'Llistat de jugadors'!$BC$3:$BD$322,2,0))</f>
        <v/>
      </c>
      <c r="D82" s="21" t="str">
        <f>VLOOKUP(C82,'Llistat de jugadors'!$AQ$3:$AR$322,2,0)</f>
        <v/>
      </c>
      <c r="E82" s="23" t="str">
        <f>IF(C82="","",VLOOKUP(C82,'Llistat de jugadors'!$G$3:$AI$322,29,0))</f>
        <v/>
      </c>
      <c r="F82" s="21" t="str">
        <f>IF(C82="","",VLOOKUP(C82,'Llistat de jugadors'!$G$3:$AL$322,32,0))</f>
        <v/>
      </c>
      <c r="G82" s="21" t="str">
        <f>IF(C82="","",VLOOKUP(C82,'Llistat de jugadors'!$G$3:$AH$322,28,0))</f>
        <v/>
      </c>
      <c r="H82" s="21" t="str">
        <f>IF(C82="","",VLOOKUP(C82,'Llistat de jugadors'!$G$3:$AB$322,22,0))</f>
        <v/>
      </c>
      <c r="I82" t="e">
        <f>IF(VLOOKUP(B82,'Llistat de jugadors'!$BC$3:$BD$322,2,0)="","",VLOOKUP(B82,'Llistat de jugadors'!$BC$3:$BD$322,2,0))</f>
        <v>#N/A</v>
      </c>
      <c r="J82" t="b">
        <f t="shared" si="2"/>
        <v>1</v>
      </c>
    </row>
    <row r="83" spans="2:10">
      <c r="B83" s="20">
        <v>78</v>
      </c>
      <c r="C83" s="98" t="str">
        <f>IF(J83=TRUE,"",VLOOKUP(B83,'Llistat de jugadors'!$BC$3:$BD$322,2,0))</f>
        <v/>
      </c>
      <c r="D83" s="21" t="str">
        <f>VLOOKUP(C83,'Llistat de jugadors'!$AQ$3:$AR$322,2,0)</f>
        <v/>
      </c>
      <c r="E83" s="23" t="str">
        <f>IF(C83="","",VLOOKUP(C83,'Llistat de jugadors'!$G$3:$AI$322,29,0))</f>
        <v/>
      </c>
      <c r="F83" s="21" t="str">
        <f>IF(C83="","",VLOOKUP(C83,'Llistat de jugadors'!$G$3:$AL$322,32,0))</f>
        <v/>
      </c>
      <c r="G83" s="21" t="str">
        <f>IF(C83="","",VLOOKUP(C83,'Llistat de jugadors'!$G$3:$AH$322,28,0))</f>
        <v/>
      </c>
      <c r="H83" s="21" t="str">
        <f>IF(C83="","",VLOOKUP(C83,'Llistat de jugadors'!$G$3:$AB$322,22,0))</f>
        <v/>
      </c>
      <c r="I83" t="e">
        <f>IF(VLOOKUP(B83,'Llistat de jugadors'!$BC$3:$BD$322,2,0)="","",VLOOKUP(B83,'Llistat de jugadors'!$BC$3:$BD$322,2,0))</f>
        <v>#N/A</v>
      </c>
      <c r="J83" t="b">
        <f t="shared" si="2"/>
        <v>1</v>
      </c>
    </row>
    <row r="84" spans="2:10">
      <c r="B84" s="20">
        <v>79</v>
      </c>
      <c r="C84" s="98" t="str">
        <f>IF(J84=TRUE,"",VLOOKUP(B84,'Llistat de jugadors'!$BC$3:$BD$322,2,0))</f>
        <v/>
      </c>
      <c r="D84" s="21" t="str">
        <f>VLOOKUP(C84,'Llistat de jugadors'!$AQ$3:$AR$322,2,0)</f>
        <v/>
      </c>
      <c r="E84" s="23" t="str">
        <f>IF(C84="","",VLOOKUP(C84,'Llistat de jugadors'!$G$3:$AI$322,29,0))</f>
        <v/>
      </c>
      <c r="F84" s="21" t="str">
        <f>IF(C84="","",VLOOKUP(C84,'Llistat de jugadors'!$G$3:$AL$322,32,0))</f>
        <v/>
      </c>
      <c r="G84" s="21" t="str">
        <f>IF(C84="","",VLOOKUP(C84,'Llistat de jugadors'!$G$3:$AH$322,28,0))</f>
        <v/>
      </c>
      <c r="H84" s="21" t="str">
        <f>IF(C84="","",VLOOKUP(C84,'Llistat de jugadors'!$G$3:$AB$322,22,0))</f>
        <v/>
      </c>
      <c r="I84" t="e">
        <f>IF(VLOOKUP(B84,'Llistat de jugadors'!$BC$3:$BD$322,2,0)="","",VLOOKUP(B84,'Llistat de jugadors'!$BC$3:$BD$322,2,0))</f>
        <v>#N/A</v>
      </c>
      <c r="J84" t="b">
        <f t="shared" si="2"/>
        <v>1</v>
      </c>
    </row>
    <row r="85" spans="2:10">
      <c r="B85" s="20">
        <v>80</v>
      </c>
      <c r="C85" s="98" t="str">
        <f>IF(J85=TRUE,"",VLOOKUP(B85,'Llistat de jugadors'!$BC$3:$BD$322,2,0))</f>
        <v/>
      </c>
      <c r="D85" s="21" t="str">
        <f>VLOOKUP(C85,'Llistat de jugadors'!$AQ$3:$AR$322,2,0)</f>
        <v/>
      </c>
      <c r="E85" s="23" t="str">
        <f>IF(C85="","",VLOOKUP(C85,'Llistat de jugadors'!$G$3:$AI$322,29,0))</f>
        <v/>
      </c>
      <c r="F85" s="21" t="str">
        <f>IF(C85="","",VLOOKUP(C85,'Llistat de jugadors'!$G$3:$AL$322,32,0))</f>
        <v/>
      </c>
      <c r="G85" s="21" t="str">
        <f>IF(C85="","",VLOOKUP(C85,'Llistat de jugadors'!$G$3:$AH$322,28,0))</f>
        <v/>
      </c>
      <c r="H85" s="21" t="str">
        <f>IF(C85="","",VLOOKUP(C85,'Llistat de jugadors'!$G$3:$AB$322,22,0))</f>
        <v/>
      </c>
      <c r="I85" t="e">
        <f>IF(VLOOKUP(B85,'Llistat de jugadors'!$BC$3:$BD$322,2,0)="","",VLOOKUP(B85,'Llistat de jugadors'!$BC$3:$BD$322,2,0))</f>
        <v>#N/A</v>
      </c>
      <c r="J85" t="b">
        <f t="shared" si="2"/>
        <v>1</v>
      </c>
    </row>
    <row r="86" spans="2:10">
      <c r="B86" s="20">
        <v>81</v>
      </c>
      <c r="C86" s="98" t="str">
        <f>IF(J86=TRUE,"",VLOOKUP(B86,'Llistat de jugadors'!$BC$3:$BD$322,2,0))</f>
        <v/>
      </c>
      <c r="D86" s="21" t="str">
        <f>VLOOKUP(C86,'Llistat de jugadors'!$AQ$3:$AR$322,2,0)</f>
        <v/>
      </c>
      <c r="E86" s="23" t="str">
        <f>IF(C86="","",VLOOKUP(C86,'Llistat de jugadors'!$G$3:$AI$322,29,0))</f>
        <v/>
      </c>
      <c r="F86" s="21" t="str">
        <f>IF(C86="","",VLOOKUP(C86,'Llistat de jugadors'!$G$3:$AL$322,32,0))</f>
        <v/>
      </c>
      <c r="G86" s="21" t="str">
        <f>IF(C86="","",VLOOKUP(C86,'Llistat de jugadors'!$G$3:$AH$322,28,0))</f>
        <v/>
      </c>
      <c r="H86" s="21" t="str">
        <f>IF(C86="","",VLOOKUP(C86,'Llistat de jugadors'!$G$3:$AB$322,22,0))</f>
        <v/>
      </c>
      <c r="I86" t="e">
        <f>IF(VLOOKUP(B86,'Llistat de jugadors'!$BC$3:$BD$322,2,0)="","",VLOOKUP(B86,'Llistat de jugadors'!$BC$3:$BD$322,2,0))</f>
        <v>#N/A</v>
      </c>
      <c r="J86" t="b">
        <f t="shared" si="2"/>
        <v>1</v>
      </c>
    </row>
    <row r="87" spans="2:10">
      <c r="B87" s="20">
        <v>82</v>
      </c>
      <c r="C87" s="98" t="str">
        <f>IF(J87=TRUE,"",VLOOKUP(B87,'Llistat de jugadors'!$BC$3:$BD$322,2,0))</f>
        <v/>
      </c>
      <c r="D87" s="21" t="str">
        <f>VLOOKUP(C87,'Llistat de jugadors'!$AQ$3:$AR$322,2,0)</f>
        <v/>
      </c>
      <c r="E87" s="23" t="str">
        <f>IF(C87="","",VLOOKUP(C87,'Llistat de jugadors'!$G$3:$AI$322,29,0))</f>
        <v/>
      </c>
      <c r="F87" s="21" t="str">
        <f>IF(C87="","",VLOOKUP(C87,'Llistat de jugadors'!$G$3:$AL$322,32,0))</f>
        <v/>
      </c>
      <c r="G87" s="21" t="str">
        <f>IF(C87="","",VLOOKUP(C87,'Llistat de jugadors'!$G$3:$AH$322,28,0))</f>
        <v/>
      </c>
      <c r="H87" s="21" t="str">
        <f>IF(C87="","",VLOOKUP(C87,'Llistat de jugadors'!$G$3:$AB$322,22,0))</f>
        <v/>
      </c>
      <c r="I87" t="e">
        <f>IF(VLOOKUP(B87,'Llistat de jugadors'!$BC$3:$BD$322,2,0)="","",VLOOKUP(B87,'Llistat de jugadors'!$BC$3:$BD$322,2,0))</f>
        <v>#N/A</v>
      </c>
      <c r="J87" t="b">
        <f t="shared" si="2"/>
        <v>1</v>
      </c>
    </row>
    <row r="88" spans="2:10">
      <c r="B88" s="20">
        <v>83</v>
      </c>
      <c r="C88" s="98" t="str">
        <f>IF(J88=TRUE,"",VLOOKUP(B88,'Llistat de jugadors'!$BC$3:$BD$322,2,0))</f>
        <v/>
      </c>
      <c r="D88" s="21" t="str">
        <f>VLOOKUP(C88,'Llistat de jugadors'!$AQ$3:$AR$322,2,0)</f>
        <v/>
      </c>
      <c r="E88" s="23" t="str">
        <f>IF(C88="","",VLOOKUP(C88,'Llistat de jugadors'!$G$3:$AI$322,29,0))</f>
        <v/>
      </c>
      <c r="F88" s="21" t="str">
        <f>IF(C88="","",VLOOKUP(C88,'Llistat de jugadors'!$G$3:$AL$322,32,0))</f>
        <v/>
      </c>
      <c r="G88" s="21" t="str">
        <f>IF(C88="","",VLOOKUP(C88,'Llistat de jugadors'!$G$3:$AH$322,28,0))</f>
        <v/>
      </c>
      <c r="H88" s="21" t="str">
        <f>IF(C88="","",VLOOKUP(C88,'Llistat de jugadors'!$G$3:$AB$322,22,0))</f>
        <v/>
      </c>
      <c r="I88" t="e">
        <f>IF(VLOOKUP(B88,'Llistat de jugadors'!$BC$3:$BD$322,2,0)="","",VLOOKUP(B88,'Llistat de jugadors'!$BC$3:$BD$322,2,0))</f>
        <v>#N/A</v>
      </c>
      <c r="J88" t="b">
        <f t="shared" si="2"/>
        <v>1</v>
      </c>
    </row>
    <row r="89" spans="2:10">
      <c r="B89" s="20">
        <v>84</v>
      </c>
      <c r="C89" s="98" t="str">
        <f>IF(J89=TRUE,"",VLOOKUP(B89,'Llistat de jugadors'!$BC$3:$BD$322,2,0))</f>
        <v/>
      </c>
      <c r="D89" s="21" t="str">
        <f>VLOOKUP(C89,'Llistat de jugadors'!$AQ$3:$AR$322,2,0)</f>
        <v/>
      </c>
      <c r="E89" s="23" t="str">
        <f>IF(C89="","",VLOOKUP(C89,'Llistat de jugadors'!$G$3:$AI$322,29,0))</f>
        <v/>
      </c>
      <c r="F89" s="21" t="str">
        <f>IF(C89="","",VLOOKUP(C89,'Llistat de jugadors'!$G$3:$AL$322,32,0))</f>
        <v/>
      </c>
      <c r="G89" s="21" t="str">
        <f>IF(C89="","",VLOOKUP(C89,'Llistat de jugadors'!$G$3:$AH$322,28,0))</f>
        <v/>
      </c>
      <c r="H89" s="21" t="str">
        <f>IF(C89="","",VLOOKUP(C89,'Llistat de jugadors'!$G$3:$AB$322,22,0))</f>
        <v/>
      </c>
      <c r="I89" t="e">
        <f>IF(VLOOKUP(B89,'Llistat de jugadors'!$BC$3:$BD$322,2,0)="","",VLOOKUP(B89,'Llistat de jugadors'!$BC$3:$BD$322,2,0))</f>
        <v>#N/A</v>
      </c>
      <c r="J89" t="b">
        <f t="shared" si="2"/>
        <v>1</v>
      </c>
    </row>
    <row r="90" spans="2:10">
      <c r="B90" s="20">
        <v>85</v>
      </c>
      <c r="C90" s="98" t="str">
        <f>IF(J90=TRUE,"",VLOOKUP(B90,'Llistat de jugadors'!$BC$3:$BD$322,2,0))</f>
        <v/>
      </c>
      <c r="D90" s="21" t="str">
        <f>VLOOKUP(C90,'Llistat de jugadors'!$AQ$3:$AR$322,2,0)</f>
        <v/>
      </c>
      <c r="E90" s="23" t="str">
        <f>IF(C90="","",VLOOKUP(C90,'Llistat de jugadors'!$G$3:$AI$322,29,0))</f>
        <v/>
      </c>
      <c r="F90" s="21" t="str">
        <f>IF(C90="","",VLOOKUP(C90,'Llistat de jugadors'!$G$3:$AL$322,32,0))</f>
        <v/>
      </c>
      <c r="G90" s="21" t="str">
        <f>IF(C90="","",VLOOKUP(C90,'Llistat de jugadors'!$G$3:$AH$322,28,0))</f>
        <v/>
      </c>
      <c r="H90" s="21" t="str">
        <f>IF(C90="","",VLOOKUP(C90,'Llistat de jugadors'!$G$3:$AB$322,22,0))</f>
        <v/>
      </c>
      <c r="I90" t="e">
        <f>IF(VLOOKUP(B90,'Llistat de jugadors'!$BC$3:$BD$322,2,0)="","",VLOOKUP(B90,'Llistat de jugadors'!$BC$3:$BD$322,2,0))</f>
        <v>#N/A</v>
      </c>
      <c r="J90" t="b">
        <f t="shared" si="2"/>
        <v>1</v>
      </c>
    </row>
    <row r="91" spans="2:10">
      <c r="B91" s="20">
        <v>86</v>
      </c>
      <c r="C91" s="98" t="str">
        <f>IF(J91=TRUE,"",VLOOKUP(B91,'Llistat de jugadors'!$BC$3:$BD$322,2,0))</f>
        <v/>
      </c>
      <c r="D91" s="21" t="str">
        <f>VLOOKUP(C91,'Llistat de jugadors'!$AQ$3:$AR$322,2,0)</f>
        <v/>
      </c>
      <c r="E91" s="23" t="str">
        <f>IF(C91="","",VLOOKUP(C91,'Llistat de jugadors'!$G$3:$AI$322,29,0))</f>
        <v/>
      </c>
      <c r="F91" s="21" t="str">
        <f>IF(C91="","",VLOOKUP(C91,'Llistat de jugadors'!$G$3:$AL$322,32,0))</f>
        <v/>
      </c>
      <c r="G91" s="21" t="str">
        <f>IF(C91="","",VLOOKUP(C91,'Llistat de jugadors'!$G$3:$AH$322,28,0))</f>
        <v/>
      </c>
      <c r="H91" s="21" t="str">
        <f>IF(C91="","",VLOOKUP(C91,'Llistat de jugadors'!$G$3:$AB$322,22,0))</f>
        <v/>
      </c>
      <c r="I91" t="e">
        <f>IF(VLOOKUP(B91,'Llistat de jugadors'!$BC$3:$BD$322,2,0)="","",VLOOKUP(B91,'Llistat de jugadors'!$BC$3:$BD$322,2,0))</f>
        <v>#N/A</v>
      </c>
      <c r="J91" t="b">
        <f t="shared" si="2"/>
        <v>1</v>
      </c>
    </row>
    <row r="92" spans="2:10">
      <c r="B92" s="20">
        <v>87</v>
      </c>
      <c r="C92" s="98" t="str">
        <f>IF(J92=TRUE,"",VLOOKUP(B92,'Llistat de jugadors'!$BC$3:$BD$322,2,0))</f>
        <v/>
      </c>
      <c r="D92" s="21" t="str">
        <f>VLOOKUP(C92,'Llistat de jugadors'!$AQ$3:$AR$322,2,0)</f>
        <v/>
      </c>
      <c r="E92" s="23" t="str">
        <f>IF(C92="","",VLOOKUP(C92,'Llistat de jugadors'!$G$3:$AI$322,29,0))</f>
        <v/>
      </c>
      <c r="F92" s="21" t="str">
        <f>IF(C92="","",VLOOKUP(C92,'Llistat de jugadors'!$G$3:$AL$322,32,0))</f>
        <v/>
      </c>
      <c r="G92" s="21" t="str">
        <f>IF(C92="","",VLOOKUP(C92,'Llistat de jugadors'!$G$3:$AH$322,28,0))</f>
        <v/>
      </c>
      <c r="H92" s="21" t="str">
        <f>IF(C92="","",VLOOKUP(C92,'Llistat de jugadors'!$G$3:$AB$322,22,0))</f>
        <v/>
      </c>
      <c r="I92" t="e">
        <f>IF(VLOOKUP(B92,'Llistat de jugadors'!$BC$3:$BD$322,2,0)="","",VLOOKUP(B92,'Llistat de jugadors'!$BC$3:$BD$322,2,0))</f>
        <v>#N/A</v>
      </c>
      <c r="J92" t="b">
        <f t="shared" si="2"/>
        <v>1</v>
      </c>
    </row>
    <row r="93" spans="2:10">
      <c r="B93" s="20">
        <v>88</v>
      </c>
      <c r="C93" s="98" t="str">
        <f>IF(J93=TRUE,"",VLOOKUP(B93,'Llistat de jugadors'!$BC$3:$BD$322,2,0))</f>
        <v/>
      </c>
      <c r="D93" s="21" t="str">
        <f>VLOOKUP(C93,'Llistat de jugadors'!$AQ$3:$AR$322,2,0)</f>
        <v/>
      </c>
      <c r="E93" s="23" t="str">
        <f>IF(C93="","",VLOOKUP(C93,'Llistat de jugadors'!$G$3:$AI$322,29,0))</f>
        <v/>
      </c>
      <c r="F93" s="21" t="str">
        <f>IF(C93="","",VLOOKUP(C93,'Llistat de jugadors'!$G$3:$AL$322,32,0))</f>
        <v/>
      </c>
      <c r="G93" s="21" t="str">
        <f>IF(C93="","",VLOOKUP(C93,'Llistat de jugadors'!$G$3:$AH$322,28,0))</f>
        <v/>
      </c>
      <c r="H93" s="21" t="str">
        <f>IF(C93="","",VLOOKUP(C93,'Llistat de jugadors'!$G$3:$AB$322,22,0))</f>
        <v/>
      </c>
      <c r="I93" t="e">
        <f>IF(VLOOKUP(B93,'Llistat de jugadors'!$BC$3:$BD$322,2,0)="","",VLOOKUP(B93,'Llistat de jugadors'!$BC$3:$BD$322,2,0))</f>
        <v>#N/A</v>
      </c>
      <c r="J93" t="b">
        <f t="shared" si="2"/>
        <v>1</v>
      </c>
    </row>
    <row r="94" spans="2:10">
      <c r="B94" s="20">
        <v>89</v>
      </c>
      <c r="C94" s="98" t="str">
        <f>IF(J94=TRUE,"",VLOOKUP(B94,'Llistat de jugadors'!$BC$3:$BD$322,2,0))</f>
        <v/>
      </c>
      <c r="D94" s="21" t="str">
        <f>VLOOKUP(C94,'Llistat de jugadors'!$AQ$3:$AR$322,2,0)</f>
        <v/>
      </c>
      <c r="E94" s="23" t="str">
        <f>IF(C94="","",VLOOKUP(C94,'Llistat de jugadors'!$G$3:$AI$322,29,0))</f>
        <v/>
      </c>
      <c r="F94" s="21" t="str">
        <f>IF(C94="","",VLOOKUP(C94,'Llistat de jugadors'!$G$3:$AL$322,32,0))</f>
        <v/>
      </c>
      <c r="G94" s="21" t="str">
        <f>IF(C94="","",VLOOKUP(C94,'Llistat de jugadors'!$G$3:$AH$322,28,0))</f>
        <v/>
      </c>
      <c r="H94" s="21" t="str">
        <f>IF(C94="","",VLOOKUP(C94,'Llistat de jugadors'!$G$3:$AB$322,22,0))</f>
        <v/>
      </c>
      <c r="I94" t="e">
        <f>IF(VLOOKUP(B94,'Llistat de jugadors'!$BC$3:$BD$322,2,0)="","",VLOOKUP(B94,'Llistat de jugadors'!$BC$3:$BD$322,2,0))</f>
        <v>#N/A</v>
      </c>
      <c r="J94" t="b">
        <f t="shared" si="2"/>
        <v>1</v>
      </c>
    </row>
    <row r="95" spans="2:10">
      <c r="B95" s="20">
        <v>90</v>
      </c>
      <c r="C95" s="98" t="str">
        <f>IF(J95=TRUE,"",VLOOKUP(B95,'Llistat de jugadors'!$BC$3:$BD$322,2,0))</f>
        <v/>
      </c>
      <c r="D95" s="21" t="str">
        <f>VLOOKUP(C95,'Llistat de jugadors'!$AQ$3:$AR$322,2,0)</f>
        <v/>
      </c>
      <c r="E95" s="23" t="str">
        <f>IF(C95="","",VLOOKUP(C95,'Llistat de jugadors'!$G$3:$AI$322,29,0))</f>
        <v/>
      </c>
      <c r="F95" s="21" t="str">
        <f>IF(C95="","",VLOOKUP(C95,'Llistat de jugadors'!$G$3:$AL$322,32,0))</f>
        <v/>
      </c>
      <c r="G95" s="21" t="str">
        <f>IF(C95="","",VLOOKUP(C95,'Llistat de jugadors'!$G$3:$AH$322,28,0))</f>
        <v/>
      </c>
      <c r="H95" s="21" t="str">
        <f>IF(C95="","",VLOOKUP(C95,'Llistat de jugadors'!$G$3:$AB$322,22,0))</f>
        <v/>
      </c>
      <c r="I95" t="e">
        <f>IF(VLOOKUP(B95,'Llistat de jugadors'!$BC$3:$BD$322,2,0)="","",VLOOKUP(B95,'Llistat de jugadors'!$BC$3:$BD$322,2,0))</f>
        <v>#N/A</v>
      </c>
      <c r="J95" t="b">
        <f t="shared" si="2"/>
        <v>1</v>
      </c>
    </row>
    <row r="96" spans="2:10">
      <c r="B96" s="20">
        <v>91</v>
      </c>
      <c r="C96" s="98" t="str">
        <f>IF(J96=TRUE,"",VLOOKUP(B96,'Llistat de jugadors'!$BC$3:$BD$322,2,0))</f>
        <v/>
      </c>
      <c r="D96" s="21" t="str">
        <f>VLOOKUP(C96,'Llistat de jugadors'!$AQ$3:$AR$322,2,0)</f>
        <v/>
      </c>
      <c r="E96" s="23" t="str">
        <f>IF(C96="","",VLOOKUP(C96,'Llistat de jugadors'!$G$3:$AI$322,29,0))</f>
        <v/>
      </c>
      <c r="F96" s="21" t="str">
        <f>IF(C96="","",VLOOKUP(C96,'Llistat de jugadors'!$G$3:$AL$322,32,0))</f>
        <v/>
      </c>
      <c r="G96" s="21" t="str">
        <f>IF(C96="","",VLOOKUP(C96,'Llistat de jugadors'!$G$3:$AH$322,28,0))</f>
        <v/>
      </c>
      <c r="H96" s="21" t="str">
        <f>IF(C96="","",VLOOKUP(C96,'Llistat de jugadors'!$G$3:$AB$322,22,0))</f>
        <v/>
      </c>
      <c r="I96" t="e">
        <f>IF(VLOOKUP(B96,'Llistat de jugadors'!$BC$3:$BD$322,2,0)="","",VLOOKUP(B96,'Llistat de jugadors'!$BC$3:$BD$322,2,0))</f>
        <v>#N/A</v>
      </c>
      <c r="J96" t="b">
        <f t="shared" si="2"/>
        <v>1</v>
      </c>
    </row>
    <row r="97" spans="2:10">
      <c r="B97" s="20">
        <v>92</v>
      </c>
      <c r="C97" s="98" t="str">
        <f>IF(J97=TRUE,"",VLOOKUP(B97,'Llistat de jugadors'!$BC$3:$BD$322,2,0))</f>
        <v/>
      </c>
      <c r="D97" s="21" t="str">
        <f>VLOOKUP(C97,'Llistat de jugadors'!$AQ$3:$AR$322,2,0)</f>
        <v/>
      </c>
      <c r="E97" s="23" t="str">
        <f>IF(C97="","",VLOOKUP(C97,'Llistat de jugadors'!$G$3:$AI$322,29,0))</f>
        <v/>
      </c>
      <c r="F97" s="21" t="str">
        <f>IF(C97="","",VLOOKUP(C97,'Llistat de jugadors'!$G$3:$AL$322,32,0))</f>
        <v/>
      </c>
      <c r="G97" s="21" t="str">
        <f>IF(C97="","",VLOOKUP(C97,'Llistat de jugadors'!$G$3:$AH$322,28,0))</f>
        <v/>
      </c>
      <c r="H97" s="21" t="str">
        <f>IF(C97="","",VLOOKUP(C97,'Llistat de jugadors'!$G$3:$AB$322,22,0))</f>
        <v/>
      </c>
      <c r="I97" t="e">
        <f>IF(VLOOKUP(B97,'Llistat de jugadors'!$BC$3:$BD$322,2,0)="","",VLOOKUP(B97,'Llistat de jugadors'!$BC$3:$BD$322,2,0))</f>
        <v>#N/A</v>
      </c>
      <c r="J97" t="b">
        <f t="shared" si="2"/>
        <v>1</v>
      </c>
    </row>
    <row r="98" spans="2:10">
      <c r="B98" s="20">
        <v>93</v>
      </c>
      <c r="C98" s="98" t="str">
        <f>IF(J98=TRUE,"",VLOOKUP(B98,'Llistat de jugadors'!$BC$3:$BD$322,2,0))</f>
        <v/>
      </c>
      <c r="D98" s="21" t="str">
        <f>VLOOKUP(C98,'Llistat de jugadors'!$AQ$3:$AR$322,2,0)</f>
        <v/>
      </c>
      <c r="E98" s="23" t="str">
        <f>IF(C98="","",VLOOKUP(C98,'Llistat de jugadors'!$G$3:$AI$322,29,0))</f>
        <v/>
      </c>
      <c r="F98" s="21" t="str">
        <f>IF(C98="","",VLOOKUP(C98,'Llistat de jugadors'!$G$3:$AL$322,32,0))</f>
        <v/>
      </c>
      <c r="G98" s="21" t="str">
        <f>IF(C98="","",VLOOKUP(C98,'Llistat de jugadors'!$G$3:$AH$322,28,0))</f>
        <v/>
      </c>
      <c r="H98" s="21" t="str">
        <f>IF(C98="","",VLOOKUP(C98,'Llistat de jugadors'!$G$3:$AB$322,22,0))</f>
        <v/>
      </c>
      <c r="I98" t="e">
        <f>IF(VLOOKUP(B98,'Llistat de jugadors'!$BC$3:$BD$322,2,0)="","",VLOOKUP(B98,'Llistat de jugadors'!$BC$3:$BD$322,2,0))</f>
        <v>#N/A</v>
      </c>
      <c r="J98" t="b">
        <f t="shared" si="2"/>
        <v>1</v>
      </c>
    </row>
    <row r="99" spans="2:10">
      <c r="B99" s="20">
        <v>94</v>
      </c>
      <c r="C99" s="98" t="str">
        <f>IF(J99=TRUE,"",VLOOKUP(B99,'Llistat de jugadors'!$BC$3:$BD$322,2,0))</f>
        <v/>
      </c>
      <c r="D99" s="21" t="str">
        <f>VLOOKUP(C99,'Llistat de jugadors'!$AQ$3:$AR$322,2,0)</f>
        <v/>
      </c>
      <c r="E99" s="23" t="str">
        <f>IF(C99="","",VLOOKUP(C99,'Llistat de jugadors'!$G$3:$AI$322,29,0))</f>
        <v/>
      </c>
      <c r="F99" s="21" t="str">
        <f>IF(C99="","",VLOOKUP(C99,'Llistat de jugadors'!$G$3:$AL$322,32,0))</f>
        <v/>
      </c>
      <c r="G99" s="21" t="str">
        <f>IF(C99="","",VLOOKUP(C99,'Llistat de jugadors'!$G$3:$AH$322,28,0))</f>
        <v/>
      </c>
      <c r="H99" s="21" t="str">
        <f>IF(C99="","",VLOOKUP(C99,'Llistat de jugadors'!$G$3:$AB$322,22,0))</f>
        <v/>
      </c>
      <c r="I99" t="e">
        <f>IF(VLOOKUP(B99,'Llistat de jugadors'!$BC$3:$BD$322,2,0)="","",VLOOKUP(B99,'Llistat de jugadors'!$BC$3:$BD$322,2,0))</f>
        <v>#N/A</v>
      </c>
      <c r="J99" t="b">
        <f t="shared" si="2"/>
        <v>1</v>
      </c>
    </row>
    <row r="100" spans="2:10">
      <c r="B100" s="20">
        <v>95</v>
      </c>
      <c r="C100" s="98" t="str">
        <f>IF(J100=TRUE,"",VLOOKUP(B100,'Llistat de jugadors'!$BC$3:$BD$322,2,0))</f>
        <v/>
      </c>
      <c r="D100" s="21" t="str">
        <f>VLOOKUP(C100,'Llistat de jugadors'!$AQ$3:$AR$322,2,0)</f>
        <v/>
      </c>
      <c r="E100" s="23" t="str">
        <f>IF(C100="","",VLOOKUP(C100,'Llistat de jugadors'!$G$3:$AI$322,29,0))</f>
        <v/>
      </c>
      <c r="F100" s="21" t="str">
        <f>IF(C100="","",VLOOKUP(C100,'Llistat de jugadors'!$G$3:$AL$322,32,0))</f>
        <v/>
      </c>
      <c r="G100" s="21" t="str">
        <f>IF(C100="","",VLOOKUP(C100,'Llistat de jugadors'!$G$3:$AH$322,28,0))</f>
        <v/>
      </c>
      <c r="H100" s="21" t="str">
        <f>IF(C100="","",VLOOKUP(C100,'Llistat de jugadors'!$G$3:$AB$322,22,0))</f>
        <v/>
      </c>
      <c r="I100" t="e">
        <f>IF(VLOOKUP(B100,'Llistat de jugadors'!$BC$3:$BD$322,2,0)="","",VLOOKUP(B100,'Llistat de jugadors'!$BC$3:$BD$322,2,0))</f>
        <v>#N/A</v>
      </c>
      <c r="J100" t="b">
        <f t="shared" si="2"/>
        <v>1</v>
      </c>
    </row>
    <row r="101" spans="2:10">
      <c r="B101" s="20">
        <v>96</v>
      </c>
      <c r="C101" s="98" t="str">
        <f>IF(J101=TRUE,"",VLOOKUP(B101,'Llistat de jugadors'!$BC$3:$BD$322,2,0))</f>
        <v/>
      </c>
      <c r="D101" s="21" t="str">
        <f>VLOOKUP(C101,'Llistat de jugadors'!$AQ$3:$AR$322,2,0)</f>
        <v/>
      </c>
      <c r="E101" s="23" t="str">
        <f>IF(C101="","",VLOOKUP(C101,'Llistat de jugadors'!$G$3:$AI$322,29,0))</f>
        <v/>
      </c>
      <c r="F101" s="21" t="str">
        <f>IF(C101="","",VLOOKUP(C101,'Llistat de jugadors'!$G$3:$AL$322,32,0))</f>
        <v/>
      </c>
      <c r="G101" s="21" t="str">
        <f>IF(C101="","",VLOOKUP(C101,'Llistat de jugadors'!$G$3:$AH$322,28,0))</f>
        <v/>
      </c>
      <c r="H101" s="21" t="str">
        <f>IF(C101="","",VLOOKUP(C101,'Llistat de jugadors'!$G$3:$AB$322,22,0))</f>
        <v/>
      </c>
      <c r="I101" t="e">
        <f>IF(VLOOKUP(B101,'Llistat de jugadors'!$BC$3:$BD$322,2,0)="","",VLOOKUP(B101,'Llistat de jugadors'!$BC$3:$BD$322,2,0))</f>
        <v>#N/A</v>
      </c>
      <c r="J101" t="b">
        <f t="shared" si="2"/>
        <v>1</v>
      </c>
    </row>
    <row r="102" spans="2:10">
      <c r="B102" s="20">
        <v>97</v>
      </c>
      <c r="C102" s="98" t="str">
        <f>IF(J102=TRUE,"",VLOOKUP(B102,'Llistat de jugadors'!$BC$3:$BD$322,2,0))</f>
        <v/>
      </c>
      <c r="D102" s="21" t="str">
        <f>VLOOKUP(C102,'Llistat de jugadors'!$AQ$3:$AR$322,2,0)</f>
        <v/>
      </c>
      <c r="E102" s="23" t="str">
        <f>IF(C102="","",VLOOKUP(C102,'Llistat de jugadors'!$G$3:$AI$322,29,0))</f>
        <v/>
      </c>
      <c r="F102" s="21" t="str">
        <f>IF(C102="","",VLOOKUP(C102,'Llistat de jugadors'!$G$3:$AL$322,32,0))</f>
        <v/>
      </c>
      <c r="G102" s="21" t="str">
        <f>IF(C102="","",VLOOKUP(C102,'Llistat de jugadors'!$G$3:$AH$322,28,0))</f>
        <v/>
      </c>
      <c r="H102" s="21" t="str">
        <f>IF(C102="","",VLOOKUP(C102,'Llistat de jugadors'!$G$3:$AB$322,22,0))</f>
        <v/>
      </c>
      <c r="I102" t="e">
        <f>IF(VLOOKUP(B102,'Llistat de jugadors'!$BC$3:$BD$322,2,0)="","",VLOOKUP(B102,'Llistat de jugadors'!$BC$3:$BD$322,2,0))</f>
        <v>#N/A</v>
      </c>
      <c r="J102" t="b">
        <f t="shared" ref="J102:J133" si="3">ISERROR(I102)</f>
        <v>1</v>
      </c>
    </row>
    <row r="103" spans="2:10">
      <c r="B103" s="20">
        <v>98</v>
      </c>
      <c r="C103" s="98" t="str">
        <f>IF(J103=TRUE,"",VLOOKUP(B103,'Llistat de jugadors'!$BC$3:$BD$322,2,0))</f>
        <v/>
      </c>
      <c r="D103" s="21" t="str">
        <f>VLOOKUP(C103,'Llistat de jugadors'!$AQ$3:$AR$322,2,0)</f>
        <v/>
      </c>
      <c r="E103" s="23" t="str">
        <f>IF(C103="","",VLOOKUP(C103,'Llistat de jugadors'!$G$3:$AI$322,29,0))</f>
        <v/>
      </c>
      <c r="F103" s="21" t="str">
        <f>IF(C103="","",VLOOKUP(C103,'Llistat de jugadors'!$G$3:$AL$322,32,0))</f>
        <v/>
      </c>
      <c r="G103" s="21" t="str">
        <f>IF(C103="","",VLOOKUP(C103,'Llistat de jugadors'!$G$3:$AH$322,28,0))</f>
        <v/>
      </c>
      <c r="H103" s="21" t="str">
        <f>IF(C103="","",VLOOKUP(C103,'Llistat de jugadors'!$G$3:$AB$322,22,0))</f>
        <v/>
      </c>
      <c r="I103" t="e">
        <f>IF(VLOOKUP(B103,'Llistat de jugadors'!$BC$3:$BD$322,2,0)="","",VLOOKUP(B103,'Llistat de jugadors'!$BC$3:$BD$322,2,0))</f>
        <v>#N/A</v>
      </c>
      <c r="J103" t="b">
        <f t="shared" si="3"/>
        <v>1</v>
      </c>
    </row>
    <row r="104" spans="2:10">
      <c r="B104" s="20">
        <v>99</v>
      </c>
      <c r="C104" s="98" t="str">
        <f>IF(J104=TRUE,"",VLOOKUP(B104,'Llistat de jugadors'!$BC$3:$BD$322,2,0))</f>
        <v/>
      </c>
      <c r="D104" s="21" t="str">
        <f>VLOOKUP(C104,'Llistat de jugadors'!$AQ$3:$AR$322,2,0)</f>
        <v/>
      </c>
      <c r="E104" s="23" t="str">
        <f>IF(C104="","",VLOOKUP(C104,'Llistat de jugadors'!$G$3:$AI$322,29,0))</f>
        <v/>
      </c>
      <c r="F104" s="21" t="str">
        <f>IF(C104="","",VLOOKUP(C104,'Llistat de jugadors'!$G$3:$AL$322,32,0))</f>
        <v/>
      </c>
      <c r="G104" s="21" t="str">
        <f>IF(C104="","",VLOOKUP(C104,'Llistat de jugadors'!$G$3:$AH$322,28,0))</f>
        <v/>
      </c>
      <c r="H104" s="21" t="str">
        <f>IF(C104="","",VLOOKUP(C104,'Llistat de jugadors'!$G$3:$AB$322,22,0))</f>
        <v/>
      </c>
      <c r="I104" t="e">
        <f>IF(VLOOKUP(B104,'Llistat de jugadors'!$BC$3:$BD$322,2,0)="","",VLOOKUP(B104,'Llistat de jugadors'!$BC$3:$BD$322,2,0))</f>
        <v>#N/A</v>
      </c>
      <c r="J104" t="b">
        <f t="shared" si="3"/>
        <v>1</v>
      </c>
    </row>
    <row r="105" spans="2:10">
      <c r="B105" s="20">
        <v>100</v>
      </c>
      <c r="C105" s="98" t="str">
        <f>IF(J105=TRUE,"",VLOOKUP(B105,'Llistat de jugadors'!$BC$3:$BD$322,2,0))</f>
        <v/>
      </c>
      <c r="D105" s="21" t="str">
        <f>VLOOKUP(C105,'Llistat de jugadors'!$AQ$3:$AR$322,2,0)</f>
        <v/>
      </c>
      <c r="E105" s="23" t="str">
        <f>IF(C105="","",VLOOKUP(C105,'Llistat de jugadors'!$G$3:$AI$322,29,0))</f>
        <v/>
      </c>
      <c r="F105" s="21" t="str">
        <f>IF(C105="","",VLOOKUP(C105,'Llistat de jugadors'!$G$3:$AL$322,32,0))</f>
        <v/>
      </c>
      <c r="G105" s="21" t="str">
        <f>IF(C105="","",VLOOKUP(C105,'Llistat de jugadors'!$G$3:$AH$322,28,0))</f>
        <v/>
      </c>
      <c r="H105" s="21" t="str">
        <f>IF(C105="","",VLOOKUP(C105,'Llistat de jugadors'!$G$3:$AB$322,22,0))</f>
        <v/>
      </c>
      <c r="I105" t="e">
        <f>IF(VLOOKUP(B105,'Llistat de jugadors'!$BC$3:$BD$322,2,0)="","",VLOOKUP(B105,'Llistat de jugadors'!$BC$3:$BD$322,2,0))</f>
        <v>#N/A</v>
      </c>
      <c r="J105" t="b">
        <f t="shared" si="3"/>
        <v>1</v>
      </c>
    </row>
    <row r="106" spans="2:10">
      <c r="B106" s="20">
        <v>101</v>
      </c>
      <c r="C106" s="98" t="str">
        <f>IF(J106=TRUE,"",VLOOKUP(B106,'Llistat de jugadors'!$BC$3:$BD$322,2,0))</f>
        <v/>
      </c>
      <c r="D106" s="21" t="str">
        <f>VLOOKUP(C106,'Llistat de jugadors'!$AQ$3:$AR$322,2,0)</f>
        <v/>
      </c>
      <c r="E106" s="23" t="str">
        <f>IF(C106="","",VLOOKUP(C106,'Llistat de jugadors'!$G$3:$AI$322,29,0))</f>
        <v/>
      </c>
      <c r="F106" s="21" t="str">
        <f>IF(C106="","",VLOOKUP(C106,'Llistat de jugadors'!$G$3:$AL$322,32,0))</f>
        <v/>
      </c>
      <c r="G106" s="21" t="str">
        <f>IF(C106="","",VLOOKUP(C106,'Llistat de jugadors'!$G$3:$AH$322,28,0))</f>
        <v/>
      </c>
      <c r="H106" s="21" t="str">
        <f>IF(C106="","",VLOOKUP(C106,'Llistat de jugadors'!$G$3:$AB$322,22,0))</f>
        <v/>
      </c>
      <c r="I106" t="e">
        <f>IF(VLOOKUP(B106,'Llistat de jugadors'!$BC$3:$BD$322,2,0)="","",VLOOKUP(B106,'Llistat de jugadors'!$BC$3:$BD$322,2,0))</f>
        <v>#N/A</v>
      </c>
      <c r="J106" t="b">
        <f t="shared" si="3"/>
        <v>1</v>
      </c>
    </row>
    <row r="107" spans="2:10">
      <c r="B107" s="20">
        <v>102</v>
      </c>
      <c r="C107" s="98" t="str">
        <f>IF(J107=TRUE,"",VLOOKUP(B107,'Llistat de jugadors'!$BC$3:$BD$322,2,0))</f>
        <v/>
      </c>
      <c r="D107" s="21" t="str">
        <f>VLOOKUP(C107,'Llistat de jugadors'!$AQ$3:$AR$322,2,0)</f>
        <v/>
      </c>
      <c r="E107" s="23" t="str">
        <f>IF(C107="","",VLOOKUP(C107,'Llistat de jugadors'!$G$3:$AI$322,29,0))</f>
        <v/>
      </c>
      <c r="F107" s="21" t="str">
        <f>IF(C107="","",VLOOKUP(C107,'Llistat de jugadors'!$G$3:$AL$322,32,0))</f>
        <v/>
      </c>
      <c r="G107" s="21" t="str">
        <f>IF(C107="","",VLOOKUP(C107,'Llistat de jugadors'!$G$3:$AH$322,28,0))</f>
        <v/>
      </c>
      <c r="H107" s="21" t="str">
        <f>IF(C107="","",VLOOKUP(C107,'Llistat de jugadors'!$G$3:$AB$322,22,0))</f>
        <v/>
      </c>
      <c r="I107" t="e">
        <f>IF(VLOOKUP(B107,'Llistat de jugadors'!$BC$3:$BD$322,2,0)="","",VLOOKUP(B107,'Llistat de jugadors'!$BC$3:$BD$322,2,0))</f>
        <v>#N/A</v>
      </c>
      <c r="J107" t="b">
        <f t="shared" si="3"/>
        <v>1</v>
      </c>
    </row>
    <row r="108" spans="2:10">
      <c r="B108" s="20">
        <v>103</v>
      </c>
      <c r="C108" s="98" t="str">
        <f>IF(J108=TRUE,"",VLOOKUP(B108,'Llistat de jugadors'!$BC$3:$BD$322,2,0))</f>
        <v/>
      </c>
      <c r="D108" s="21" t="str">
        <f>VLOOKUP(C108,'Llistat de jugadors'!$AQ$3:$AR$322,2,0)</f>
        <v/>
      </c>
      <c r="E108" s="23" t="str">
        <f>IF(C108="","",VLOOKUP(C108,'Llistat de jugadors'!$G$3:$AI$322,29,0))</f>
        <v/>
      </c>
      <c r="F108" s="21" t="str">
        <f>IF(C108="","",VLOOKUP(C108,'Llistat de jugadors'!$G$3:$AL$322,32,0))</f>
        <v/>
      </c>
      <c r="G108" s="21" t="str">
        <f>IF(C108="","",VLOOKUP(C108,'Llistat de jugadors'!$G$3:$AH$322,28,0))</f>
        <v/>
      </c>
      <c r="H108" s="21" t="str">
        <f>IF(C108="","",VLOOKUP(C108,'Llistat de jugadors'!$G$3:$AB$322,22,0))</f>
        <v/>
      </c>
      <c r="I108" t="e">
        <f>IF(VLOOKUP(B108,'Llistat de jugadors'!$BC$3:$BD$322,2,0)="","",VLOOKUP(B108,'Llistat de jugadors'!$BC$3:$BD$322,2,0))</f>
        <v>#N/A</v>
      </c>
      <c r="J108" t="b">
        <f t="shared" si="3"/>
        <v>1</v>
      </c>
    </row>
    <row r="109" spans="2:10">
      <c r="B109" s="20">
        <v>104</v>
      </c>
      <c r="C109" s="98" t="str">
        <f>IF(J109=TRUE,"",VLOOKUP(B109,'Llistat de jugadors'!$BC$3:$BD$322,2,0))</f>
        <v/>
      </c>
      <c r="D109" s="21" t="str">
        <f>VLOOKUP(C109,'Llistat de jugadors'!$AQ$3:$AR$322,2,0)</f>
        <v/>
      </c>
      <c r="E109" s="23" t="str">
        <f>IF(C109="","",VLOOKUP(C109,'Llistat de jugadors'!$G$3:$AI$322,29,0))</f>
        <v/>
      </c>
      <c r="F109" s="21" t="str">
        <f>IF(C109="","",VLOOKUP(C109,'Llistat de jugadors'!$G$3:$AL$322,32,0))</f>
        <v/>
      </c>
      <c r="G109" s="21" t="str">
        <f>IF(C109="","",VLOOKUP(C109,'Llistat de jugadors'!$G$3:$AH$322,28,0))</f>
        <v/>
      </c>
      <c r="H109" s="21" t="str">
        <f>IF(C109="","",VLOOKUP(C109,'Llistat de jugadors'!$G$3:$AB$322,22,0))</f>
        <v/>
      </c>
      <c r="I109" t="e">
        <f>IF(VLOOKUP(B109,'Llistat de jugadors'!$BC$3:$BD$322,2,0)="","",VLOOKUP(B109,'Llistat de jugadors'!$BC$3:$BD$322,2,0))</f>
        <v>#N/A</v>
      </c>
      <c r="J109" t="b">
        <f t="shared" si="3"/>
        <v>1</v>
      </c>
    </row>
    <row r="110" spans="2:10">
      <c r="B110" s="20">
        <v>105</v>
      </c>
      <c r="C110" s="98" t="str">
        <f>IF(J110=TRUE,"",VLOOKUP(B110,'Llistat de jugadors'!$BC$3:$BD$322,2,0))</f>
        <v/>
      </c>
      <c r="D110" s="21" t="str">
        <f>VLOOKUP(C110,'Llistat de jugadors'!$AQ$3:$AR$322,2,0)</f>
        <v/>
      </c>
      <c r="E110" s="23" t="str">
        <f>IF(C110="","",VLOOKUP(C110,'Llistat de jugadors'!$G$3:$AI$322,29,0))</f>
        <v/>
      </c>
      <c r="F110" s="21" t="str">
        <f>IF(C110="","",VLOOKUP(C110,'Llistat de jugadors'!$G$3:$AL$322,32,0))</f>
        <v/>
      </c>
      <c r="G110" s="21" t="str">
        <f>IF(C110="","",VLOOKUP(C110,'Llistat de jugadors'!$G$3:$AH$322,28,0))</f>
        <v/>
      </c>
      <c r="H110" s="21" t="str">
        <f>IF(C110="","",VLOOKUP(C110,'Llistat de jugadors'!$G$3:$AB$322,22,0))</f>
        <v/>
      </c>
      <c r="I110" t="e">
        <f>IF(VLOOKUP(B110,'Llistat de jugadors'!$BC$3:$BD$322,2,0)="","",VLOOKUP(B110,'Llistat de jugadors'!$BC$3:$BD$322,2,0))</f>
        <v>#N/A</v>
      </c>
      <c r="J110" t="b">
        <f t="shared" si="3"/>
        <v>1</v>
      </c>
    </row>
    <row r="111" spans="2:10">
      <c r="B111" s="20">
        <v>106</v>
      </c>
      <c r="C111" s="98" t="str">
        <f>IF(J111=TRUE,"",VLOOKUP(B111,'Llistat de jugadors'!$BC$3:$BD$322,2,0))</f>
        <v/>
      </c>
      <c r="D111" s="21" t="str">
        <f>VLOOKUP(C111,'Llistat de jugadors'!$AQ$3:$AR$322,2,0)</f>
        <v/>
      </c>
      <c r="E111" s="23" t="str">
        <f>IF(C111="","",VLOOKUP(C111,'Llistat de jugadors'!$G$3:$AI$322,29,0))</f>
        <v/>
      </c>
      <c r="F111" s="21" t="str">
        <f>IF(C111="","",VLOOKUP(C111,'Llistat de jugadors'!$G$3:$AL$322,32,0))</f>
        <v/>
      </c>
      <c r="G111" s="21" t="str">
        <f>IF(C111="","",VLOOKUP(C111,'Llistat de jugadors'!$G$3:$AH$322,28,0))</f>
        <v/>
      </c>
      <c r="H111" s="21" t="str">
        <f>IF(C111="","",VLOOKUP(C111,'Llistat de jugadors'!$G$3:$AB$322,22,0))</f>
        <v/>
      </c>
      <c r="I111" t="e">
        <f>IF(VLOOKUP(B111,'Llistat de jugadors'!$BC$3:$BD$322,2,0)="","",VLOOKUP(B111,'Llistat de jugadors'!$BC$3:$BD$322,2,0))</f>
        <v>#N/A</v>
      </c>
      <c r="J111" t="b">
        <f t="shared" si="3"/>
        <v>1</v>
      </c>
    </row>
    <row r="112" spans="2:10">
      <c r="B112" s="20">
        <v>107</v>
      </c>
      <c r="C112" s="98" t="str">
        <f>IF(J112=TRUE,"",VLOOKUP(B112,'Llistat de jugadors'!$BC$3:$BD$322,2,0))</f>
        <v/>
      </c>
      <c r="D112" s="21" t="str">
        <f>VLOOKUP(C112,'Llistat de jugadors'!$AQ$3:$AR$322,2,0)</f>
        <v/>
      </c>
      <c r="E112" s="23" t="str">
        <f>IF(C112="","",VLOOKUP(C112,'Llistat de jugadors'!$G$3:$AI$322,29,0))</f>
        <v/>
      </c>
      <c r="F112" s="21" t="str">
        <f>IF(C112="","",VLOOKUP(C112,'Llistat de jugadors'!$G$3:$AL$322,32,0))</f>
        <v/>
      </c>
      <c r="G112" s="21" t="str">
        <f>IF(C112="","",VLOOKUP(C112,'Llistat de jugadors'!$G$3:$AH$322,28,0))</f>
        <v/>
      </c>
      <c r="H112" s="21" t="str">
        <f>IF(C112="","",VLOOKUP(C112,'Llistat de jugadors'!$G$3:$AB$322,22,0))</f>
        <v/>
      </c>
      <c r="I112" t="e">
        <f>IF(VLOOKUP(B112,'Llistat de jugadors'!$BC$3:$BD$322,2,0)="","",VLOOKUP(B112,'Llistat de jugadors'!$BC$3:$BD$322,2,0))</f>
        <v>#N/A</v>
      </c>
      <c r="J112" t="b">
        <f t="shared" si="3"/>
        <v>1</v>
      </c>
    </row>
    <row r="113" spans="2:10">
      <c r="B113" s="20">
        <v>108</v>
      </c>
      <c r="C113" s="98" t="str">
        <f>IF(J113=TRUE,"",VLOOKUP(B113,'Llistat de jugadors'!$BC$3:$BD$322,2,0))</f>
        <v/>
      </c>
      <c r="D113" s="21" t="str">
        <f>VLOOKUP(C113,'Llistat de jugadors'!$AQ$3:$AR$322,2,0)</f>
        <v/>
      </c>
      <c r="E113" s="23" t="str">
        <f>IF(C113="","",VLOOKUP(C113,'Llistat de jugadors'!$G$3:$AI$322,29,0))</f>
        <v/>
      </c>
      <c r="F113" s="21" t="str">
        <f>IF(C113="","",VLOOKUP(C113,'Llistat de jugadors'!$G$3:$AL$322,32,0))</f>
        <v/>
      </c>
      <c r="G113" s="21" t="str">
        <f>IF(C113="","",VLOOKUP(C113,'Llistat de jugadors'!$G$3:$AH$322,28,0))</f>
        <v/>
      </c>
      <c r="H113" s="21" t="str">
        <f>IF(C113="","",VLOOKUP(C113,'Llistat de jugadors'!$G$3:$AB$322,22,0))</f>
        <v/>
      </c>
      <c r="I113" t="e">
        <f>IF(VLOOKUP(B113,'Llistat de jugadors'!$BC$3:$BD$322,2,0)="","",VLOOKUP(B113,'Llistat de jugadors'!$BC$3:$BD$322,2,0))</f>
        <v>#N/A</v>
      </c>
      <c r="J113" t="b">
        <f t="shared" si="3"/>
        <v>1</v>
      </c>
    </row>
    <row r="114" spans="2:10">
      <c r="B114" s="20">
        <v>109</v>
      </c>
      <c r="C114" s="98" t="str">
        <f>IF(J114=TRUE,"",VLOOKUP(B114,'Llistat de jugadors'!$BC$3:$BD$322,2,0))</f>
        <v/>
      </c>
      <c r="D114" s="21" t="str">
        <f>VLOOKUP(C114,'Llistat de jugadors'!$AQ$3:$AR$322,2,0)</f>
        <v/>
      </c>
      <c r="E114" s="23" t="str">
        <f>IF(C114="","",VLOOKUP(C114,'Llistat de jugadors'!$G$3:$AI$322,29,0))</f>
        <v/>
      </c>
      <c r="F114" s="21" t="str">
        <f>IF(C114="","",VLOOKUP(C114,'Llistat de jugadors'!$G$3:$AL$322,32,0))</f>
        <v/>
      </c>
      <c r="G114" s="21" t="str">
        <f>IF(C114="","",VLOOKUP(C114,'Llistat de jugadors'!$G$3:$AH$322,28,0))</f>
        <v/>
      </c>
      <c r="H114" s="21" t="str">
        <f>IF(C114="","",VLOOKUP(C114,'Llistat de jugadors'!$G$3:$AB$322,22,0))</f>
        <v/>
      </c>
      <c r="I114" t="e">
        <f>IF(VLOOKUP(B114,'Llistat de jugadors'!$BC$3:$BD$322,2,0)="","",VLOOKUP(B114,'Llistat de jugadors'!$BC$3:$BD$322,2,0))</f>
        <v>#N/A</v>
      </c>
      <c r="J114" t="b">
        <f t="shared" si="3"/>
        <v>1</v>
      </c>
    </row>
    <row r="115" spans="2:10">
      <c r="B115" s="20">
        <v>110</v>
      </c>
      <c r="C115" s="98" t="str">
        <f>IF(J115=TRUE,"",VLOOKUP(B115,'Llistat de jugadors'!$BC$3:$BD$322,2,0))</f>
        <v/>
      </c>
      <c r="D115" s="21" t="str">
        <f>VLOOKUP(C115,'Llistat de jugadors'!$AQ$3:$AR$322,2,0)</f>
        <v/>
      </c>
      <c r="E115" s="23" t="str">
        <f>IF(C115="","",VLOOKUP(C115,'Llistat de jugadors'!$G$3:$AI$322,29,0))</f>
        <v/>
      </c>
      <c r="F115" s="21" t="str">
        <f>IF(C115="","",VLOOKUP(C115,'Llistat de jugadors'!$G$3:$AL$322,32,0))</f>
        <v/>
      </c>
      <c r="G115" s="21" t="str">
        <f>IF(C115="","",VLOOKUP(C115,'Llistat de jugadors'!$G$3:$AH$322,28,0))</f>
        <v/>
      </c>
      <c r="H115" s="21" t="str">
        <f>IF(C115="","",VLOOKUP(C115,'Llistat de jugadors'!$G$3:$AB$322,22,0))</f>
        <v/>
      </c>
      <c r="I115" t="e">
        <f>IF(VLOOKUP(B115,'Llistat de jugadors'!$BC$3:$BD$322,2,0)="","",VLOOKUP(B115,'Llistat de jugadors'!$BC$3:$BD$322,2,0))</f>
        <v>#N/A</v>
      </c>
      <c r="J115" t="b">
        <f t="shared" si="3"/>
        <v>1</v>
      </c>
    </row>
    <row r="116" spans="2:10">
      <c r="B116" s="20">
        <v>111</v>
      </c>
      <c r="C116" s="98" t="str">
        <f>IF(J116=TRUE,"",VLOOKUP(B116,'Llistat de jugadors'!$BC$3:$BD$322,2,0))</f>
        <v/>
      </c>
      <c r="D116" s="21" t="str">
        <f>VLOOKUP(C116,'Llistat de jugadors'!$AQ$3:$AR$322,2,0)</f>
        <v/>
      </c>
      <c r="E116" s="23" t="str">
        <f>IF(C116="","",VLOOKUP(C116,'Llistat de jugadors'!$G$3:$AI$322,29,0))</f>
        <v/>
      </c>
      <c r="F116" s="21" t="str">
        <f>IF(C116="","",VLOOKUP(C116,'Llistat de jugadors'!$G$3:$AL$322,32,0))</f>
        <v/>
      </c>
      <c r="G116" s="21" t="str">
        <f>IF(C116="","",VLOOKUP(C116,'Llistat de jugadors'!$G$3:$AH$322,28,0))</f>
        <v/>
      </c>
      <c r="H116" s="21" t="str">
        <f>IF(C116="","",VLOOKUP(C116,'Llistat de jugadors'!$G$3:$AB$322,22,0))</f>
        <v/>
      </c>
      <c r="I116" t="e">
        <f>IF(VLOOKUP(B116,'Llistat de jugadors'!$BC$3:$BD$322,2,0)="","",VLOOKUP(B116,'Llistat de jugadors'!$BC$3:$BD$322,2,0))</f>
        <v>#N/A</v>
      </c>
      <c r="J116" t="b">
        <f t="shared" si="3"/>
        <v>1</v>
      </c>
    </row>
    <row r="117" spans="2:10">
      <c r="B117" s="20">
        <v>112</v>
      </c>
      <c r="C117" s="98" t="str">
        <f>IF(J117=TRUE,"",VLOOKUP(B117,'Llistat de jugadors'!$BC$3:$BD$322,2,0))</f>
        <v/>
      </c>
      <c r="D117" s="21" t="str">
        <f>VLOOKUP(C117,'Llistat de jugadors'!$AQ$3:$AR$322,2,0)</f>
        <v/>
      </c>
      <c r="E117" s="23" t="str">
        <f>IF(C117="","",VLOOKUP(C117,'Llistat de jugadors'!$G$3:$AI$322,29,0))</f>
        <v/>
      </c>
      <c r="F117" s="21" t="str">
        <f>IF(C117="","",VLOOKUP(C117,'Llistat de jugadors'!$G$3:$AL$322,32,0))</f>
        <v/>
      </c>
      <c r="G117" s="21" t="str">
        <f>IF(C117="","",VLOOKUP(C117,'Llistat de jugadors'!$G$3:$AH$322,28,0))</f>
        <v/>
      </c>
      <c r="H117" s="21" t="str">
        <f>IF(C117="","",VLOOKUP(C117,'Llistat de jugadors'!$G$3:$AB$322,22,0))</f>
        <v/>
      </c>
      <c r="I117" t="e">
        <f>IF(VLOOKUP(B117,'Llistat de jugadors'!$BC$3:$BD$322,2,0)="","",VLOOKUP(B117,'Llistat de jugadors'!$BC$3:$BD$322,2,0))</f>
        <v>#N/A</v>
      </c>
      <c r="J117" t="b">
        <f t="shared" si="3"/>
        <v>1</v>
      </c>
    </row>
    <row r="118" spans="2:10">
      <c r="B118" s="20">
        <v>113</v>
      </c>
      <c r="C118" s="98" t="str">
        <f>IF(J118=TRUE,"",VLOOKUP(B118,'Llistat de jugadors'!$BC$3:$BD$322,2,0))</f>
        <v/>
      </c>
      <c r="D118" s="21" t="str">
        <f>VLOOKUP(C118,'Llistat de jugadors'!$AQ$3:$AR$322,2,0)</f>
        <v/>
      </c>
      <c r="E118" s="23" t="str">
        <f>IF(C118="","",VLOOKUP(C118,'Llistat de jugadors'!$G$3:$AI$322,29,0))</f>
        <v/>
      </c>
      <c r="F118" s="21" t="str">
        <f>IF(C118="","",VLOOKUP(C118,'Llistat de jugadors'!$G$3:$AL$322,32,0))</f>
        <v/>
      </c>
      <c r="G118" s="21" t="str">
        <f>IF(C118="","",VLOOKUP(C118,'Llistat de jugadors'!$G$3:$AH$322,28,0))</f>
        <v/>
      </c>
      <c r="H118" s="21" t="str">
        <f>IF(C118="","",VLOOKUP(C118,'Llistat de jugadors'!$G$3:$AB$322,22,0))</f>
        <v/>
      </c>
      <c r="I118" t="e">
        <f>IF(VLOOKUP(B118,'Llistat de jugadors'!$BC$3:$BD$322,2,0)="","",VLOOKUP(B118,'Llistat de jugadors'!$BC$3:$BD$322,2,0))</f>
        <v>#N/A</v>
      </c>
      <c r="J118" t="b">
        <f t="shared" si="3"/>
        <v>1</v>
      </c>
    </row>
    <row r="119" spans="2:10">
      <c r="B119" s="20">
        <v>114</v>
      </c>
      <c r="C119" s="98" t="str">
        <f>IF(J119=TRUE,"",VLOOKUP(B119,'Llistat de jugadors'!$BC$3:$BD$322,2,0))</f>
        <v/>
      </c>
      <c r="D119" s="21" t="str">
        <f>VLOOKUP(C119,'Llistat de jugadors'!$AQ$3:$AR$322,2,0)</f>
        <v/>
      </c>
      <c r="E119" s="23" t="str">
        <f>IF(C119="","",VLOOKUP(C119,'Llistat de jugadors'!$G$3:$AI$322,29,0))</f>
        <v/>
      </c>
      <c r="F119" s="21" t="str">
        <f>IF(C119="","",VLOOKUP(C119,'Llistat de jugadors'!$G$3:$AL$322,32,0))</f>
        <v/>
      </c>
      <c r="G119" s="21" t="str">
        <f>IF(C119="","",VLOOKUP(C119,'Llistat de jugadors'!$G$3:$AH$322,28,0))</f>
        <v/>
      </c>
      <c r="H119" s="21" t="str">
        <f>IF(C119="","",VLOOKUP(C119,'Llistat de jugadors'!$G$3:$AB$322,22,0))</f>
        <v/>
      </c>
      <c r="I119" t="e">
        <f>IF(VLOOKUP(B119,'Llistat de jugadors'!$BC$3:$BD$322,2,0)="","",VLOOKUP(B119,'Llistat de jugadors'!$BC$3:$BD$322,2,0))</f>
        <v>#N/A</v>
      </c>
      <c r="J119" t="b">
        <f t="shared" si="3"/>
        <v>1</v>
      </c>
    </row>
    <row r="120" spans="2:10">
      <c r="B120" s="20">
        <v>115</v>
      </c>
      <c r="C120" s="98" t="str">
        <f>IF(J120=TRUE,"",VLOOKUP(B120,'Llistat de jugadors'!$BC$3:$BD$322,2,0))</f>
        <v/>
      </c>
      <c r="D120" s="21" t="str">
        <f>VLOOKUP(C120,'Llistat de jugadors'!$AQ$3:$AR$322,2,0)</f>
        <v/>
      </c>
      <c r="E120" s="23" t="str">
        <f>IF(C120="","",VLOOKUP(C120,'Llistat de jugadors'!$G$3:$AI$322,29,0))</f>
        <v/>
      </c>
      <c r="F120" s="21" t="str">
        <f>IF(C120="","",VLOOKUP(C120,'Llistat de jugadors'!$G$3:$AL$322,32,0))</f>
        <v/>
      </c>
      <c r="G120" s="21" t="str">
        <f>IF(C120="","",VLOOKUP(C120,'Llistat de jugadors'!$G$3:$AH$322,28,0))</f>
        <v/>
      </c>
      <c r="H120" s="21" t="str">
        <f>IF(C120="","",VLOOKUP(C120,'Llistat de jugadors'!$G$3:$AB$322,22,0))</f>
        <v/>
      </c>
      <c r="I120" t="e">
        <f>IF(VLOOKUP(B120,'Llistat de jugadors'!$BC$3:$BD$322,2,0)="","",VLOOKUP(B120,'Llistat de jugadors'!$BC$3:$BD$322,2,0))</f>
        <v>#N/A</v>
      </c>
      <c r="J120" t="b">
        <f t="shared" si="3"/>
        <v>1</v>
      </c>
    </row>
    <row r="121" spans="2:10">
      <c r="B121" s="20">
        <v>116</v>
      </c>
      <c r="C121" s="98" t="str">
        <f>IF(J121=TRUE,"",VLOOKUP(B121,'Llistat de jugadors'!$BC$3:$BD$322,2,0))</f>
        <v/>
      </c>
      <c r="D121" s="21" t="str">
        <f>VLOOKUP(C121,'Llistat de jugadors'!$AQ$3:$AR$322,2,0)</f>
        <v/>
      </c>
      <c r="E121" s="23" t="str">
        <f>IF(C121="","",VLOOKUP(C121,'Llistat de jugadors'!$G$3:$AI$322,29,0))</f>
        <v/>
      </c>
      <c r="F121" s="21" t="str">
        <f>IF(C121="","",VLOOKUP(C121,'Llistat de jugadors'!$G$3:$AL$322,32,0))</f>
        <v/>
      </c>
      <c r="G121" s="21" t="str">
        <f>IF(C121="","",VLOOKUP(C121,'Llistat de jugadors'!$G$3:$AH$322,28,0))</f>
        <v/>
      </c>
      <c r="H121" s="21" t="str">
        <f>IF(C121="","",VLOOKUP(C121,'Llistat de jugadors'!$G$3:$AB$322,22,0))</f>
        <v/>
      </c>
      <c r="I121" t="e">
        <f>IF(VLOOKUP(B121,'Llistat de jugadors'!$BC$3:$BD$322,2,0)="","",VLOOKUP(B121,'Llistat de jugadors'!$BC$3:$BD$322,2,0))</f>
        <v>#N/A</v>
      </c>
      <c r="J121" t="b">
        <f t="shared" si="3"/>
        <v>1</v>
      </c>
    </row>
    <row r="122" spans="2:10">
      <c r="B122" s="20">
        <v>117</v>
      </c>
      <c r="C122" s="98" t="str">
        <f>IF(J122=TRUE,"",VLOOKUP(B122,'Llistat de jugadors'!$BC$3:$BD$322,2,0))</f>
        <v/>
      </c>
      <c r="D122" s="21" t="str">
        <f>VLOOKUP(C122,'Llistat de jugadors'!$AQ$3:$AR$322,2,0)</f>
        <v/>
      </c>
      <c r="E122" s="23" t="str">
        <f>IF(C122="","",VLOOKUP(C122,'Llistat de jugadors'!$G$3:$AI$322,29,0))</f>
        <v/>
      </c>
      <c r="F122" s="21" t="str">
        <f>IF(C122="","",VLOOKUP(C122,'Llistat de jugadors'!$G$3:$AL$322,32,0))</f>
        <v/>
      </c>
      <c r="G122" s="21" t="str">
        <f>IF(C122="","",VLOOKUP(C122,'Llistat de jugadors'!$G$3:$AH$322,28,0))</f>
        <v/>
      </c>
      <c r="H122" s="21" t="str">
        <f>IF(C122="","",VLOOKUP(C122,'Llistat de jugadors'!$G$3:$AB$322,22,0))</f>
        <v/>
      </c>
      <c r="I122" t="e">
        <f>IF(VLOOKUP(B122,'Llistat de jugadors'!$BC$3:$BD$322,2,0)="","",VLOOKUP(B122,'Llistat de jugadors'!$BC$3:$BD$322,2,0))</f>
        <v>#N/A</v>
      </c>
      <c r="J122" t="b">
        <f t="shared" si="3"/>
        <v>1</v>
      </c>
    </row>
    <row r="123" spans="2:10">
      <c r="B123" s="20">
        <v>118</v>
      </c>
      <c r="C123" s="98" t="str">
        <f>IF(J123=TRUE,"",VLOOKUP(B123,'Llistat de jugadors'!$BC$3:$BD$322,2,0))</f>
        <v/>
      </c>
      <c r="D123" s="21" t="str">
        <f>VLOOKUP(C123,'Llistat de jugadors'!$AQ$3:$AR$322,2,0)</f>
        <v/>
      </c>
      <c r="E123" s="23" t="str">
        <f>IF(C123="","",VLOOKUP(C123,'Llistat de jugadors'!$G$3:$AI$322,29,0))</f>
        <v/>
      </c>
      <c r="F123" s="21" t="str">
        <f>IF(C123="","",VLOOKUP(C123,'Llistat de jugadors'!$G$3:$AL$322,32,0))</f>
        <v/>
      </c>
      <c r="G123" s="21" t="str">
        <f>IF(C123="","",VLOOKUP(C123,'Llistat de jugadors'!$G$3:$AH$322,28,0))</f>
        <v/>
      </c>
      <c r="H123" s="21" t="str">
        <f>IF(C123="","",VLOOKUP(C123,'Llistat de jugadors'!$G$3:$AB$322,22,0))</f>
        <v/>
      </c>
      <c r="I123" t="e">
        <f>IF(VLOOKUP(B123,'Llistat de jugadors'!$BC$3:$BD$322,2,0)="","",VLOOKUP(B123,'Llistat de jugadors'!$BC$3:$BD$322,2,0))</f>
        <v>#N/A</v>
      </c>
      <c r="J123" t="b">
        <f t="shared" si="3"/>
        <v>1</v>
      </c>
    </row>
    <row r="124" spans="2:10">
      <c r="B124" s="20">
        <v>119</v>
      </c>
      <c r="C124" s="98" t="str">
        <f>IF(J124=TRUE,"",VLOOKUP(B124,'Llistat de jugadors'!$BC$3:$BD$322,2,0))</f>
        <v/>
      </c>
      <c r="D124" s="21" t="str">
        <f>VLOOKUP(C124,'Llistat de jugadors'!$AQ$3:$AR$322,2,0)</f>
        <v/>
      </c>
      <c r="E124" s="23" t="str">
        <f>IF(C124="","",VLOOKUP(C124,'Llistat de jugadors'!$G$3:$AI$322,29,0))</f>
        <v/>
      </c>
      <c r="F124" s="21" t="str">
        <f>IF(C124="","",VLOOKUP(C124,'Llistat de jugadors'!$G$3:$AL$322,32,0))</f>
        <v/>
      </c>
      <c r="G124" s="21" t="str">
        <f>IF(C124="","",VLOOKUP(C124,'Llistat de jugadors'!$G$3:$AH$322,28,0))</f>
        <v/>
      </c>
      <c r="H124" s="21" t="str">
        <f>IF(C124="","",VLOOKUP(C124,'Llistat de jugadors'!$G$3:$AB$322,22,0))</f>
        <v/>
      </c>
      <c r="I124" t="e">
        <f>IF(VLOOKUP(B124,'Llistat de jugadors'!$BC$3:$BD$322,2,0)="","",VLOOKUP(B124,'Llistat de jugadors'!$BC$3:$BD$322,2,0))</f>
        <v>#N/A</v>
      </c>
      <c r="J124" t="b">
        <f t="shared" si="3"/>
        <v>1</v>
      </c>
    </row>
    <row r="125" spans="2:10">
      <c r="B125" s="20">
        <v>120</v>
      </c>
      <c r="C125" s="98" t="str">
        <f>IF(J125=TRUE,"",VLOOKUP(B125,'Llistat de jugadors'!$BC$3:$BD$322,2,0))</f>
        <v/>
      </c>
      <c r="D125" s="21" t="str">
        <f>VLOOKUP(C125,'Llistat de jugadors'!$AQ$3:$AR$322,2,0)</f>
        <v/>
      </c>
      <c r="E125" s="23" t="str">
        <f>IF(C125="","",VLOOKUP(C125,'Llistat de jugadors'!$G$3:$AI$322,29,0))</f>
        <v/>
      </c>
      <c r="F125" s="21" t="str">
        <f>IF(C125="","",VLOOKUP(C125,'Llistat de jugadors'!$G$3:$AL$322,32,0))</f>
        <v/>
      </c>
      <c r="G125" s="21" t="str">
        <f>IF(C125="","",VLOOKUP(C125,'Llistat de jugadors'!$G$3:$AH$322,28,0))</f>
        <v/>
      </c>
      <c r="H125" s="21" t="str">
        <f>IF(C125="","",VLOOKUP(C125,'Llistat de jugadors'!$G$3:$AB$322,22,0))</f>
        <v/>
      </c>
      <c r="I125" t="e">
        <f>IF(VLOOKUP(B125,'Llistat de jugadors'!$BC$3:$BD$322,2,0)="","",VLOOKUP(B125,'Llistat de jugadors'!$BC$3:$BD$322,2,0))</f>
        <v>#N/A</v>
      </c>
      <c r="J125" t="b">
        <f t="shared" si="3"/>
        <v>1</v>
      </c>
    </row>
    <row r="126" spans="2:10">
      <c r="B126" s="20">
        <v>121</v>
      </c>
      <c r="C126" s="98" t="str">
        <f>IF(J126=TRUE,"",VLOOKUP(B126,'Llistat de jugadors'!$BC$3:$BD$322,2,0))</f>
        <v/>
      </c>
      <c r="D126" s="21" t="str">
        <f>VLOOKUP(C126,'Llistat de jugadors'!$AQ$3:$AR$322,2,0)</f>
        <v/>
      </c>
      <c r="E126" s="23" t="str">
        <f>IF(C126="","",VLOOKUP(C126,'Llistat de jugadors'!$G$3:$AI$322,29,0))</f>
        <v/>
      </c>
      <c r="F126" s="21" t="str">
        <f>IF(C126="","",VLOOKUP(C126,'Llistat de jugadors'!$G$3:$AL$322,32,0))</f>
        <v/>
      </c>
      <c r="G126" s="21" t="str">
        <f>IF(C126="","",VLOOKUP(C126,'Llistat de jugadors'!$G$3:$AH$322,28,0))</f>
        <v/>
      </c>
      <c r="H126" s="21" t="str">
        <f>IF(C126="","",VLOOKUP(C126,'Llistat de jugadors'!$G$3:$AB$322,22,0))</f>
        <v/>
      </c>
      <c r="I126" t="e">
        <f>IF(VLOOKUP(B126,'Llistat de jugadors'!$BC$3:$BD$322,2,0)="","",VLOOKUP(B126,'Llistat de jugadors'!$BC$3:$BD$322,2,0))</f>
        <v>#N/A</v>
      </c>
      <c r="J126" t="b">
        <f t="shared" si="3"/>
        <v>1</v>
      </c>
    </row>
    <row r="127" spans="2:10">
      <c r="B127" s="20">
        <v>122</v>
      </c>
      <c r="C127" s="98" t="str">
        <f>IF(J127=TRUE,"",VLOOKUP(B127,'Llistat de jugadors'!$BC$3:$BD$322,2,0))</f>
        <v/>
      </c>
      <c r="D127" s="21" t="str">
        <f>VLOOKUP(C127,'Llistat de jugadors'!$AQ$3:$AR$322,2,0)</f>
        <v/>
      </c>
      <c r="E127" s="23" t="str">
        <f>IF(C127="","",VLOOKUP(C127,'Llistat de jugadors'!$G$3:$AI$322,29,0))</f>
        <v/>
      </c>
      <c r="F127" s="21" t="str">
        <f>IF(C127="","",VLOOKUP(C127,'Llistat de jugadors'!$G$3:$AL$322,32,0))</f>
        <v/>
      </c>
      <c r="G127" s="21" t="str">
        <f>IF(C127="","",VLOOKUP(C127,'Llistat de jugadors'!$G$3:$AH$322,28,0))</f>
        <v/>
      </c>
      <c r="H127" s="21" t="str">
        <f>IF(C127="","",VLOOKUP(C127,'Llistat de jugadors'!$G$3:$AB$322,22,0))</f>
        <v/>
      </c>
      <c r="I127" t="e">
        <f>IF(VLOOKUP(B127,'Llistat de jugadors'!$BC$3:$BD$322,2,0)="","",VLOOKUP(B127,'Llistat de jugadors'!$BC$3:$BD$322,2,0))</f>
        <v>#N/A</v>
      </c>
      <c r="J127" t="b">
        <f t="shared" si="3"/>
        <v>1</v>
      </c>
    </row>
    <row r="128" spans="2:10">
      <c r="B128" s="20">
        <v>123</v>
      </c>
      <c r="C128" s="98" t="str">
        <f>IF(J128=TRUE,"",VLOOKUP(B128,'Llistat de jugadors'!$BC$3:$BD$322,2,0))</f>
        <v/>
      </c>
      <c r="D128" s="21" t="str">
        <f>VLOOKUP(C128,'Llistat de jugadors'!$AQ$3:$AR$322,2,0)</f>
        <v/>
      </c>
      <c r="E128" s="23" t="str">
        <f>IF(C128="","",VLOOKUP(C128,'Llistat de jugadors'!$G$3:$AI$322,29,0))</f>
        <v/>
      </c>
      <c r="F128" s="21" t="str">
        <f>IF(C128="","",VLOOKUP(C128,'Llistat de jugadors'!$G$3:$AL$322,32,0))</f>
        <v/>
      </c>
      <c r="G128" s="21" t="str">
        <f>IF(C128="","",VLOOKUP(C128,'Llistat de jugadors'!$G$3:$AH$322,28,0))</f>
        <v/>
      </c>
      <c r="H128" s="21" t="str">
        <f>IF(C128="","",VLOOKUP(C128,'Llistat de jugadors'!$G$3:$AB$322,22,0))</f>
        <v/>
      </c>
      <c r="I128" t="e">
        <f>IF(VLOOKUP(B128,'Llistat de jugadors'!$BC$3:$BD$322,2,0)="","",VLOOKUP(B128,'Llistat de jugadors'!$BC$3:$BD$322,2,0))</f>
        <v>#N/A</v>
      </c>
      <c r="J128" t="b">
        <f t="shared" si="3"/>
        <v>1</v>
      </c>
    </row>
    <row r="129" spans="2:10">
      <c r="B129" s="20">
        <v>124</v>
      </c>
      <c r="C129" s="98" t="str">
        <f>IF(J129=TRUE,"",VLOOKUP(B129,'Llistat de jugadors'!$BC$3:$BD$322,2,0))</f>
        <v/>
      </c>
      <c r="D129" s="21" t="str">
        <f>VLOOKUP(C129,'Llistat de jugadors'!$AQ$3:$AR$322,2,0)</f>
        <v/>
      </c>
      <c r="E129" s="23" t="str">
        <f>IF(C129="","",VLOOKUP(C129,'Llistat de jugadors'!$G$3:$AI$322,29,0))</f>
        <v/>
      </c>
      <c r="F129" s="21" t="str">
        <f>IF(C129="","",VLOOKUP(C129,'Llistat de jugadors'!$G$3:$AL$322,32,0))</f>
        <v/>
      </c>
      <c r="G129" s="21" t="str">
        <f>IF(C129="","",VLOOKUP(C129,'Llistat de jugadors'!$G$3:$AH$322,28,0))</f>
        <v/>
      </c>
      <c r="H129" s="21" t="str">
        <f>IF(C129="","",VLOOKUP(C129,'Llistat de jugadors'!$G$3:$AB$322,22,0))</f>
        <v/>
      </c>
      <c r="I129" t="e">
        <f>IF(VLOOKUP(B129,'Llistat de jugadors'!$BC$3:$BD$322,2,0)="","",VLOOKUP(B129,'Llistat de jugadors'!$BC$3:$BD$322,2,0))</f>
        <v>#N/A</v>
      </c>
      <c r="J129" t="b">
        <f t="shared" si="3"/>
        <v>1</v>
      </c>
    </row>
    <row r="130" spans="2:10">
      <c r="B130" s="20">
        <v>125</v>
      </c>
      <c r="C130" s="98" t="str">
        <f>IF(J130=TRUE,"",VLOOKUP(B130,'Llistat de jugadors'!$BC$3:$BD$322,2,0))</f>
        <v/>
      </c>
      <c r="D130" s="21" t="str">
        <f>VLOOKUP(C130,'Llistat de jugadors'!$AQ$3:$AR$322,2,0)</f>
        <v/>
      </c>
      <c r="E130" s="23" t="str">
        <f>IF(C130="","",VLOOKUP(C130,'Llistat de jugadors'!$G$3:$AI$322,29,0))</f>
        <v/>
      </c>
      <c r="F130" s="21" t="str">
        <f>IF(C130="","",VLOOKUP(C130,'Llistat de jugadors'!$G$3:$AL$322,32,0))</f>
        <v/>
      </c>
      <c r="G130" s="21" t="str">
        <f>IF(C130="","",VLOOKUP(C130,'Llistat de jugadors'!$G$3:$AH$322,28,0))</f>
        <v/>
      </c>
      <c r="H130" s="21" t="str">
        <f>IF(C130="","",VLOOKUP(C130,'Llistat de jugadors'!$G$3:$AB$322,22,0))</f>
        <v/>
      </c>
      <c r="I130" t="e">
        <f>IF(VLOOKUP(B130,'Llistat de jugadors'!$BC$3:$BD$322,2,0)="","",VLOOKUP(B130,'Llistat de jugadors'!$BC$3:$BD$322,2,0))</f>
        <v>#N/A</v>
      </c>
      <c r="J130" t="b">
        <f t="shared" si="3"/>
        <v>1</v>
      </c>
    </row>
    <row r="131" spans="2:10">
      <c r="B131" s="20">
        <v>126</v>
      </c>
      <c r="C131" s="98" t="str">
        <f>IF(J131=TRUE,"",VLOOKUP(B131,'Llistat de jugadors'!$BC$3:$BD$322,2,0))</f>
        <v/>
      </c>
      <c r="D131" s="21" t="str">
        <f>VLOOKUP(C131,'Llistat de jugadors'!$AQ$3:$AR$322,2,0)</f>
        <v/>
      </c>
      <c r="E131" s="23" t="str">
        <f>IF(C131="","",VLOOKUP(C131,'Llistat de jugadors'!$G$3:$AI$322,29,0))</f>
        <v/>
      </c>
      <c r="F131" s="21" t="str">
        <f>IF(C131="","",VLOOKUP(C131,'Llistat de jugadors'!$G$3:$AL$322,32,0))</f>
        <v/>
      </c>
      <c r="G131" s="21" t="str">
        <f>IF(C131="","",VLOOKUP(C131,'Llistat de jugadors'!$G$3:$AH$322,28,0))</f>
        <v/>
      </c>
      <c r="H131" s="21" t="str">
        <f>IF(C131="","",VLOOKUP(C131,'Llistat de jugadors'!$G$3:$AB$322,22,0))</f>
        <v/>
      </c>
      <c r="I131" t="e">
        <f>IF(VLOOKUP(B131,'Llistat de jugadors'!$BC$3:$BD$322,2,0)="","",VLOOKUP(B131,'Llistat de jugadors'!$BC$3:$BD$322,2,0))</f>
        <v>#N/A</v>
      </c>
      <c r="J131" t="b">
        <f t="shared" si="3"/>
        <v>1</v>
      </c>
    </row>
    <row r="132" spans="2:10">
      <c r="B132" s="20">
        <v>127</v>
      </c>
      <c r="C132" s="98" t="str">
        <f>IF(J132=TRUE,"",VLOOKUP(B132,'Llistat de jugadors'!$BC$3:$BD$322,2,0))</f>
        <v/>
      </c>
      <c r="D132" s="21" t="str">
        <f>VLOOKUP(C132,'Llistat de jugadors'!$AQ$3:$AR$322,2,0)</f>
        <v/>
      </c>
      <c r="E132" s="23" t="str">
        <f>IF(C132="","",VLOOKUP(C132,'Llistat de jugadors'!$G$3:$AI$322,29,0))</f>
        <v/>
      </c>
      <c r="F132" s="21" t="str">
        <f>IF(C132="","",VLOOKUP(C132,'Llistat de jugadors'!$G$3:$AL$322,32,0))</f>
        <v/>
      </c>
      <c r="G132" s="21" t="str">
        <f>IF(C132="","",VLOOKUP(C132,'Llistat de jugadors'!$G$3:$AH$322,28,0))</f>
        <v/>
      </c>
      <c r="H132" s="21" t="str">
        <f>IF(C132="","",VLOOKUP(C132,'Llistat de jugadors'!$G$3:$AB$322,22,0))</f>
        <v/>
      </c>
      <c r="I132" t="e">
        <f>IF(VLOOKUP(B132,'Llistat de jugadors'!$BC$3:$BD$322,2,0)="","",VLOOKUP(B132,'Llistat de jugadors'!$BC$3:$BD$322,2,0))</f>
        <v>#N/A</v>
      </c>
      <c r="J132" t="b">
        <f t="shared" si="3"/>
        <v>1</v>
      </c>
    </row>
    <row r="133" spans="2:10">
      <c r="B133" s="20">
        <v>128</v>
      </c>
      <c r="C133" s="98" t="str">
        <f>IF(J133=TRUE,"",VLOOKUP(B133,'Llistat de jugadors'!$BC$3:$BD$322,2,0))</f>
        <v/>
      </c>
      <c r="D133" s="21" t="str">
        <f>VLOOKUP(C133,'Llistat de jugadors'!$AQ$3:$AR$322,2,0)</f>
        <v/>
      </c>
      <c r="E133" s="23" t="str">
        <f>IF(C133="","",VLOOKUP(C133,'Llistat de jugadors'!$G$3:$AI$322,29,0))</f>
        <v/>
      </c>
      <c r="F133" s="21" t="str">
        <f>IF(C133="","",VLOOKUP(C133,'Llistat de jugadors'!$G$3:$AL$322,32,0))</f>
        <v/>
      </c>
      <c r="G133" s="21" t="str">
        <f>IF(C133="","",VLOOKUP(C133,'Llistat de jugadors'!$G$3:$AH$322,28,0))</f>
        <v/>
      </c>
      <c r="H133" s="21" t="str">
        <f>IF(C133="","",VLOOKUP(C133,'Llistat de jugadors'!$G$3:$AB$322,22,0))</f>
        <v/>
      </c>
      <c r="I133" t="e">
        <f>IF(VLOOKUP(B133,'Llistat de jugadors'!$BC$3:$BD$322,2,0)="","",VLOOKUP(B133,'Llistat de jugadors'!$BC$3:$BD$322,2,0))</f>
        <v>#N/A</v>
      </c>
      <c r="J133" t="b">
        <f t="shared" si="3"/>
        <v>1</v>
      </c>
    </row>
    <row r="134" spans="2:10">
      <c r="B134" s="20">
        <v>129</v>
      </c>
      <c r="C134" s="98" t="str">
        <f>IF(J134=TRUE,"",VLOOKUP(B134,'Llistat de jugadors'!$BC$3:$BD$322,2,0))</f>
        <v/>
      </c>
      <c r="D134" s="21" t="str">
        <f>VLOOKUP(C134,'Llistat de jugadors'!$AQ$3:$AR$322,2,0)</f>
        <v/>
      </c>
      <c r="E134" s="23" t="str">
        <f>IF(C134="","",VLOOKUP(C134,'Llistat de jugadors'!$G$3:$AI$322,29,0))</f>
        <v/>
      </c>
      <c r="F134" s="21" t="str">
        <f>IF(C134="","",VLOOKUP(C134,'Llistat de jugadors'!$G$3:$AL$322,32,0))</f>
        <v/>
      </c>
      <c r="G134" s="21" t="str">
        <f>IF(C134="","",VLOOKUP(C134,'Llistat de jugadors'!$G$3:$AH$322,28,0))</f>
        <v/>
      </c>
      <c r="H134" s="21" t="str">
        <f>IF(C134="","",VLOOKUP(C134,'Llistat de jugadors'!$G$3:$AB$322,22,0))</f>
        <v/>
      </c>
      <c r="I134" t="e">
        <f>IF(VLOOKUP(B134,'Llistat de jugadors'!$BC$3:$BD$322,2,0)="","",VLOOKUP(B134,'Llistat de jugadors'!$BC$3:$BD$322,2,0))</f>
        <v>#N/A</v>
      </c>
      <c r="J134" t="b">
        <f t="shared" ref="J134:J165" si="4">ISERROR(I134)</f>
        <v>1</v>
      </c>
    </row>
    <row r="135" spans="2:10">
      <c r="B135" s="20">
        <v>130</v>
      </c>
      <c r="C135" s="98" t="str">
        <f>IF(J135=TRUE,"",VLOOKUP(B135,'Llistat de jugadors'!$BC$3:$BD$322,2,0))</f>
        <v/>
      </c>
      <c r="D135" s="21" t="str">
        <f>VLOOKUP(C135,'Llistat de jugadors'!$AQ$3:$AR$322,2,0)</f>
        <v/>
      </c>
      <c r="E135" s="23" t="str">
        <f>IF(C135="","",VLOOKUP(C135,'Llistat de jugadors'!$G$3:$AI$322,29,0))</f>
        <v/>
      </c>
      <c r="F135" s="21" t="str">
        <f>IF(C135="","",VLOOKUP(C135,'Llistat de jugadors'!$G$3:$AL$322,32,0))</f>
        <v/>
      </c>
      <c r="G135" s="21" t="str">
        <f>IF(C135="","",VLOOKUP(C135,'Llistat de jugadors'!$G$3:$AH$322,28,0))</f>
        <v/>
      </c>
      <c r="H135" s="21" t="str">
        <f>IF(C135="","",VLOOKUP(C135,'Llistat de jugadors'!$G$3:$AB$322,22,0))</f>
        <v/>
      </c>
      <c r="I135" t="e">
        <f>IF(VLOOKUP(B135,'Llistat de jugadors'!$BC$3:$BD$322,2,0)="","",VLOOKUP(B135,'Llistat de jugadors'!$BC$3:$BD$322,2,0))</f>
        <v>#N/A</v>
      </c>
      <c r="J135" t="b">
        <f t="shared" si="4"/>
        <v>1</v>
      </c>
    </row>
    <row r="136" spans="2:10">
      <c r="B136" s="20">
        <v>131</v>
      </c>
      <c r="C136" s="98" t="str">
        <f>IF(J136=TRUE,"",VLOOKUP(B136,'Llistat de jugadors'!$BC$3:$BD$322,2,0))</f>
        <v/>
      </c>
      <c r="D136" s="21" t="str">
        <f>VLOOKUP(C136,'Llistat de jugadors'!$AQ$3:$AR$322,2,0)</f>
        <v/>
      </c>
      <c r="E136" s="23" t="str">
        <f>IF(C136="","",VLOOKUP(C136,'Llistat de jugadors'!$G$3:$AI$322,29,0))</f>
        <v/>
      </c>
      <c r="F136" s="21" t="str">
        <f>IF(C136="","",VLOOKUP(C136,'Llistat de jugadors'!$G$3:$AL$322,32,0))</f>
        <v/>
      </c>
      <c r="G136" s="21" t="str">
        <f>IF(C136="","",VLOOKUP(C136,'Llistat de jugadors'!$G$3:$AH$322,28,0))</f>
        <v/>
      </c>
      <c r="H136" s="21" t="str">
        <f>IF(C136="","",VLOOKUP(C136,'Llistat de jugadors'!$G$3:$AB$322,22,0))</f>
        <v/>
      </c>
      <c r="I136" t="e">
        <f>IF(VLOOKUP(B136,'Llistat de jugadors'!$BC$3:$BD$322,2,0)="","",VLOOKUP(B136,'Llistat de jugadors'!$BC$3:$BD$322,2,0))</f>
        <v>#N/A</v>
      </c>
      <c r="J136" t="b">
        <f t="shared" si="4"/>
        <v>1</v>
      </c>
    </row>
    <row r="137" spans="2:10">
      <c r="B137" s="20">
        <v>132</v>
      </c>
      <c r="C137" s="98" t="str">
        <f>IF(J137=TRUE,"",VLOOKUP(B137,'Llistat de jugadors'!$BC$3:$BD$322,2,0))</f>
        <v/>
      </c>
      <c r="D137" s="21" t="str">
        <f>VLOOKUP(C137,'Llistat de jugadors'!$AQ$3:$AR$322,2,0)</f>
        <v/>
      </c>
      <c r="E137" s="23" t="str">
        <f>IF(C137="","",VLOOKUP(C137,'Llistat de jugadors'!$G$3:$AI$322,29,0))</f>
        <v/>
      </c>
      <c r="F137" s="21" t="str">
        <f>IF(C137="","",VLOOKUP(C137,'Llistat de jugadors'!$G$3:$AL$322,32,0))</f>
        <v/>
      </c>
      <c r="G137" s="21" t="str">
        <f>IF(C137="","",VLOOKUP(C137,'Llistat de jugadors'!$G$3:$AH$322,28,0))</f>
        <v/>
      </c>
      <c r="H137" s="21" t="str">
        <f>IF(C137="","",VLOOKUP(C137,'Llistat de jugadors'!$G$3:$AB$322,22,0))</f>
        <v/>
      </c>
      <c r="I137" t="e">
        <f>IF(VLOOKUP(B137,'Llistat de jugadors'!$BC$3:$BD$322,2,0)="","",VLOOKUP(B137,'Llistat de jugadors'!$BC$3:$BD$322,2,0))</f>
        <v>#N/A</v>
      </c>
      <c r="J137" t="b">
        <f t="shared" si="4"/>
        <v>1</v>
      </c>
    </row>
    <row r="138" spans="2:10">
      <c r="B138" s="20">
        <v>133</v>
      </c>
      <c r="C138" s="98" t="str">
        <f>IF(J138=TRUE,"",VLOOKUP(B138,'Llistat de jugadors'!$BC$3:$BD$322,2,0))</f>
        <v/>
      </c>
      <c r="D138" s="21" t="str">
        <f>VLOOKUP(C138,'Llistat de jugadors'!$AQ$3:$AR$322,2,0)</f>
        <v/>
      </c>
      <c r="E138" s="23" t="str">
        <f>IF(C138="","",VLOOKUP(C138,'Llistat de jugadors'!$G$3:$AI$322,29,0))</f>
        <v/>
      </c>
      <c r="F138" s="21" t="str">
        <f>IF(C138="","",VLOOKUP(C138,'Llistat de jugadors'!$G$3:$AL$322,32,0))</f>
        <v/>
      </c>
      <c r="G138" s="21" t="str">
        <f>IF(C138="","",VLOOKUP(C138,'Llistat de jugadors'!$G$3:$AH$322,28,0))</f>
        <v/>
      </c>
      <c r="H138" s="21" t="str">
        <f>IF(C138="","",VLOOKUP(C138,'Llistat de jugadors'!$G$3:$AB$322,22,0))</f>
        <v/>
      </c>
      <c r="I138" t="e">
        <f>IF(VLOOKUP(B138,'Llistat de jugadors'!$BC$3:$BD$322,2,0)="","",VLOOKUP(B138,'Llistat de jugadors'!$BC$3:$BD$322,2,0))</f>
        <v>#N/A</v>
      </c>
      <c r="J138" t="b">
        <f t="shared" si="4"/>
        <v>1</v>
      </c>
    </row>
    <row r="139" spans="2:10">
      <c r="B139" s="20">
        <v>134</v>
      </c>
      <c r="C139" s="98" t="str">
        <f>IF(J139=TRUE,"",VLOOKUP(B139,'Llistat de jugadors'!$BC$3:$BD$322,2,0))</f>
        <v/>
      </c>
      <c r="D139" s="21" t="str">
        <f>VLOOKUP(C139,'Llistat de jugadors'!$AQ$3:$AR$322,2,0)</f>
        <v/>
      </c>
      <c r="E139" s="23" t="str">
        <f>IF(C139="","",VLOOKUP(C139,'Llistat de jugadors'!$G$3:$AI$322,29,0))</f>
        <v/>
      </c>
      <c r="F139" s="21" t="str">
        <f>IF(C139="","",VLOOKUP(C139,'Llistat de jugadors'!$G$3:$AL$322,32,0))</f>
        <v/>
      </c>
      <c r="G139" s="21" t="str">
        <f>IF(C139="","",VLOOKUP(C139,'Llistat de jugadors'!$G$3:$AH$322,28,0))</f>
        <v/>
      </c>
      <c r="H139" s="21" t="str">
        <f>IF(C139="","",VLOOKUP(C139,'Llistat de jugadors'!$G$3:$AB$322,22,0))</f>
        <v/>
      </c>
      <c r="I139" t="e">
        <f>IF(VLOOKUP(B139,'Llistat de jugadors'!$BC$3:$BD$322,2,0)="","",VLOOKUP(B139,'Llistat de jugadors'!$BC$3:$BD$322,2,0))</f>
        <v>#N/A</v>
      </c>
      <c r="J139" t="b">
        <f t="shared" si="4"/>
        <v>1</v>
      </c>
    </row>
    <row r="140" spans="2:10">
      <c r="B140" s="20">
        <v>135</v>
      </c>
      <c r="C140" s="98" t="str">
        <f>IF(J140=TRUE,"",VLOOKUP(B140,'Llistat de jugadors'!$BC$3:$BD$322,2,0))</f>
        <v/>
      </c>
      <c r="D140" s="21" t="str">
        <f>VLOOKUP(C140,'Llistat de jugadors'!$AQ$3:$AR$322,2,0)</f>
        <v/>
      </c>
      <c r="E140" s="23" t="str">
        <f>IF(C140="","",VLOOKUP(C140,'Llistat de jugadors'!$G$3:$AI$322,29,0))</f>
        <v/>
      </c>
      <c r="F140" s="21" t="str">
        <f>IF(C140="","",VLOOKUP(C140,'Llistat de jugadors'!$G$3:$AL$322,32,0))</f>
        <v/>
      </c>
      <c r="G140" s="21" t="str">
        <f>IF(C140="","",VLOOKUP(C140,'Llistat de jugadors'!$G$3:$AH$322,28,0))</f>
        <v/>
      </c>
      <c r="H140" s="21" t="str">
        <f>IF(C140="","",VLOOKUP(C140,'Llistat de jugadors'!$G$3:$AB$322,22,0))</f>
        <v/>
      </c>
      <c r="I140" t="e">
        <f>IF(VLOOKUP(B140,'Llistat de jugadors'!$BC$3:$BD$322,2,0)="","",VLOOKUP(B140,'Llistat de jugadors'!$BC$3:$BD$322,2,0))</f>
        <v>#N/A</v>
      </c>
      <c r="J140" t="b">
        <f t="shared" si="4"/>
        <v>1</v>
      </c>
    </row>
    <row r="141" spans="2:10">
      <c r="B141" s="20">
        <v>136</v>
      </c>
      <c r="C141" s="98" t="str">
        <f>IF(J141=TRUE,"",VLOOKUP(B141,'Llistat de jugadors'!$BC$3:$BD$322,2,0))</f>
        <v/>
      </c>
      <c r="D141" s="21" t="str">
        <f>VLOOKUP(C141,'Llistat de jugadors'!$AQ$3:$AR$322,2,0)</f>
        <v/>
      </c>
      <c r="E141" s="23" t="str">
        <f>IF(C141="","",VLOOKUP(C141,'Llistat de jugadors'!$G$3:$AI$322,29,0))</f>
        <v/>
      </c>
      <c r="F141" s="21" t="str">
        <f>IF(C141="","",VLOOKUP(C141,'Llistat de jugadors'!$G$3:$AL$322,32,0))</f>
        <v/>
      </c>
      <c r="G141" s="21" t="str">
        <f>IF(C141="","",VLOOKUP(C141,'Llistat de jugadors'!$G$3:$AH$322,28,0))</f>
        <v/>
      </c>
      <c r="H141" s="21" t="str">
        <f>IF(C141="","",VLOOKUP(C141,'Llistat de jugadors'!$G$3:$AB$322,22,0))</f>
        <v/>
      </c>
      <c r="I141" t="e">
        <f>IF(VLOOKUP(B141,'Llistat de jugadors'!$BC$3:$BD$322,2,0)="","",VLOOKUP(B141,'Llistat de jugadors'!$BC$3:$BD$322,2,0))</f>
        <v>#N/A</v>
      </c>
      <c r="J141" t="b">
        <f t="shared" si="4"/>
        <v>1</v>
      </c>
    </row>
    <row r="142" spans="2:10">
      <c r="B142" s="20">
        <v>137</v>
      </c>
      <c r="C142" s="98" t="str">
        <f>IF(J142=TRUE,"",VLOOKUP(B142,'Llistat de jugadors'!$BC$3:$BD$322,2,0))</f>
        <v/>
      </c>
      <c r="D142" s="21" t="str">
        <f>VLOOKUP(C142,'Llistat de jugadors'!$AQ$3:$AR$322,2,0)</f>
        <v/>
      </c>
      <c r="E142" s="23" t="str">
        <f>IF(C142="","",VLOOKUP(C142,'Llistat de jugadors'!$G$3:$AI$322,29,0))</f>
        <v/>
      </c>
      <c r="F142" s="21" t="str">
        <f>IF(C142="","",VLOOKUP(C142,'Llistat de jugadors'!$G$3:$AL$322,32,0))</f>
        <v/>
      </c>
      <c r="G142" s="21" t="str">
        <f>IF(C142="","",VLOOKUP(C142,'Llistat de jugadors'!$G$3:$AH$322,28,0))</f>
        <v/>
      </c>
      <c r="H142" s="21" t="str">
        <f>IF(C142="","",VLOOKUP(C142,'Llistat de jugadors'!$G$3:$AB$322,22,0))</f>
        <v/>
      </c>
      <c r="I142" t="e">
        <f>IF(VLOOKUP(B142,'Llistat de jugadors'!$BC$3:$BD$322,2,0)="","",VLOOKUP(B142,'Llistat de jugadors'!$BC$3:$BD$322,2,0))</f>
        <v>#N/A</v>
      </c>
      <c r="J142" t="b">
        <f t="shared" si="4"/>
        <v>1</v>
      </c>
    </row>
    <row r="143" spans="2:10">
      <c r="B143" s="20">
        <v>138</v>
      </c>
      <c r="C143" s="98" t="str">
        <f>IF(J143=TRUE,"",VLOOKUP(B143,'Llistat de jugadors'!$BC$3:$BD$322,2,0))</f>
        <v/>
      </c>
      <c r="D143" s="21" t="str">
        <f>VLOOKUP(C143,'Llistat de jugadors'!$AQ$3:$AR$322,2,0)</f>
        <v/>
      </c>
      <c r="E143" s="23" t="str">
        <f>IF(C143="","",VLOOKUP(C143,'Llistat de jugadors'!$G$3:$AI$322,29,0))</f>
        <v/>
      </c>
      <c r="F143" s="21" t="str">
        <f>IF(C143="","",VLOOKUP(C143,'Llistat de jugadors'!$G$3:$AL$322,32,0))</f>
        <v/>
      </c>
      <c r="G143" s="21" t="str">
        <f>IF(C143="","",VLOOKUP(C143,'Llistat de jugadors'!$G$3:$AH$322,28,0))</f>
        <v/>
      </c>
      <c r="H143" s="21" t="str">
        <f>IF(C143="","",VLOOKUP(C143,'Llistat de jugadors'!$G$3:$AB$322,22,0))</f>
        <v/>
      </c>
      <c r="I143" t="e">
        <f>IF(VLOOKUP(B143,'Llistat de jugadors'!$BC$3:$BD$322,2,0)="","",VLOOKUP(B143,'Llistat de jugadors'!$BC$3:$BD$322,2,0))</f>
        <v>#N/A</v>
      </c>
      <c r="J143" t="b">
        <f t="shared" si="4"/>
        <v>1</v>
      </c>
    </row>
    <row r="144" spans="2:10">
      <c r="B144" s="20">
        <v>139</v>
      </c>
      <c r="C144" s="98" t="str">
        <f>IF(J144=TRUE,"",VLOOKUP(B144,'Llistat de jugadors'!$BC$3:$BD$322,2,0))</f>
        <v/>
      </c>
      <c r="D144" s="21" t="str">
        <f>VLOOKUP(C144,'Llistat de jugadors'!$AQ$3:$AR$322,2,0)</f>
        <v/>
      </c>
      <c r="E144" s="23" t="str">
        <f>IF(C144="","",VLOOKUP(C144,'Llistat de jugadors'!$G$3:$AI$322,29,0))</f>
        <v/>
      </c>
      <c r="F144" s="21" t="str">
        <f>IF(C144="","",VLOOKUP(C144,'Llistat de jugadors'!$G$3:$AL$322,32,0))</f>
        <v/>
      </c>
      <c r="G144" s="21" t="str">
        <f>IF(C144="","",VLOOKUP(C144,'Llistat de jugadors'!$G$3:$AH$322,28,0))</f>
        <v/>
      </c>
      <c r="H144" s="21" t="str">
        <f>IF(C144="","",VLOOKUP(C144,'Llistat de jugadors'!$G$3:$AB$322,22,0))</f>
        <v/>
      </c>
      <c r="I144" t="e">
        <f>IF(VLOOKUP(B144,'Llistat de jugadors'!$BC$3:$BD$322,2,0)="","",VLOOKUP(B144,'Llistat de jugadors'!$BC$3:$BD$322,2,0))</f>
        <v>#N/A</v>
      </c>
      <c r="J144" t="b">
        <f t="shared" si="4"/>
        <v>1</v>
      </c>
    </row>
    <row r="145" spans="2:10">
      <c r="B145" s="20">
        <v>140</v>
      </c>
      <c r="C145" s="98" t="str">
        <f>IF(J145=TRUE,"",VLOOKUP(B145,'Llistat de jugadors'!$BC$3:$BD$322,2,0))</f>
        <v/>
      </c>
      <c r="D145" s="21" t="str">
        <f>VLOOKUP(C145,'Llistat de jugadors'!$AQ$3:$AR$322,2,0)</f>
        <v/>
      </c>
      <c r="E145" s="23" t="str">
        <f>IF(C145="","",VLOOKUP(C145,'Llistat de jugadors'!$G$3:$AI$322,29,0))</f>
        <v/>
      </c>
      <c r="F145" s="21" t="str">
        <f>IF(C145="","",VLOOKUP(C145,'Llistat de jugadors'!$G$3:$AL$322,32,0))</f>
        <v/>
      </c>
      <c r="G145" s="21" t="str">
        <f>IF(C145="","",VLOOKUP(C145,'Llistat de jugadors'!$G$3:$AH$322,28,0))</f>
        <v/>
      </c>
      <c r="H145" s="21" t="str">
        <f>IF(C145="","",VLOOKUP(C145,'Llistat de jugadors'!$G$3:$AB$322,22,0))</f>
        <v/>
      </c>
      <c r="I145" t="e">
        <f>IF(VLOOKUP(B145,'Llistat de jugadors'!$BC$3:$BD$322,2,0)="","",VLOOKUP(B145,'Llistat de jugadors'!$BC$3:$BD$322,2,0))</f>
        <v>#N/A</v>
      </c>
      <c r="J145" t="b">
        <f t="shared" si="4"/>
        <v>1</v>
      </c>
    </row>
    <row r="146" spans="2:10">
      <c r="B146" s="20">
        <v>141</v>
      </c>
      <c r="C146" s="98" t="str">
        <f>IF(J146=TRUE,"",VLOOKUP(B146,'Llistat de jugadors'!$BC$3:$BD$322,2,0))</f>
        <v/>
      </c>
      <c r="D146" s="21" t="str">
        <f>VLOOKUP(C146,'Llistat de jugadors'!$AQ$3:$AR$322,2,0)</f>
        <v/>
      </c>
      <c r="E146" s="23" t="str">
        <f>IF(C146="","",VLOOKUP(C146,'Llistat de jugadors'!$G$3:$AI$322,29,0))</f>
        <v/>
      </c>
      <c r="F146" s="21" t="str">
        <f>IF(C146="","",VLOOKUP(C146,'Llistat de jugadors'!$G$3:$AL$322,32,0))</f>
        <v/>
      </c>
      <c r="G146" s="21" t="str">
        <f>IF(C146="","",VLOOKUP(C146,'Llistat de jugadors'!$G$3:$AH$322,28,0))</f>
        <v/>
      </c>
      <c r="H146" s="21" t="str">
        <f>IF(C146="","",VLOOKUP(C146,'Llistat de jugadors'!$G$3:$AB$322,22,0))</f>
        <v/>
      </c>
      <c r="I146" t="e">
        <f>IF(VLOOKUP(B146,'Llistat de jugadors'!$BC$3:$BD$322,2,0)="","",VLOOKUP(B146,'Llistat de jugadors'!$BC$3:$BD$322,2,0))</f>
        <v>#N/A</v>
      </c>
      <c r="J146" t="b">
        <f t="shared" si="4"/>
        <v>1</v>
      </c>
    </row>
    <row r="147" spans="2:10">
      <c r="B147" s="20">
        <v>142</v>
      </c>
      <c r="C147" s="98" t="str">
        <f>IF(J147=TRUE,"",VLOOKUP(B147,'Llistat de jugadors'!$BC$3:$BD$322,2,0))</f>
        <v/>
      </c>
      <c r="D147" s="21" t="str">
        <f>VLOOKUP(C147,'Llistat de jugadors'!$AQ$3:$AR$322,2,0)</f>
        <v/>
      </c>
      <c r="E147" s="23" t="str">
        <f>IF(C147="","",VLOOKUP(C147,'Llistat de jugadors'!$G$3:$AI$322,29,0))</f>
        <v/>
      </c>
      <c r="F147" s="21" t="str">
        <f>IF(C147="","",VLOOKUP(C147,'Llistat de jugadors'!$G$3:$AL$322,32,0))</f>
        <v/>
      </c>
      <c r="G147" s="21" t="str">
        <f>IF(C147="","",VLOOKUP(C147,'Llistat de jugadors'!$G$3:$AH$322,28,0))</f>
        <v/>
      </c>
      <c r="H147" s="21" t="str">
        <f>IF(C147="","",VLOOKUP(C147,'Llistat de jugadors'!$G$3:$AB$322,22,0))</f>
        <v/>
      </c>
      <c r="I147" t="e">
        <f>IF(VLOOKUP(B147,'Llistat de jugadors'!$BC$3:$BD$322,2,0)="","",VLOOKUP(B147,'Llistat de jugadors'!$BC$3:$BD$322,2,0))</f>
        <v>#N/A</v>
      </c>
      <c r="J147" t="b">
        <f t="shared" si="4"/>
        <v>1</v>
      </c>
    </row>
    <row r="148" spans="2:10">
      <c r="B148" s="20">
        <v>143</v>
      </c>
      <c r="C148" s="98" t="str">
        <f>IF(J148=TRUE,"",VLOOKUP(B148,'Llistat de jugadors'!$BC$3:$BD$322,2,0))</f>
        <v/>
      </c>
      <c r="D148" s="21" t="str">
        <f>VLOOKUP(C148,'Llistat de jugadors'!$AQ$3:$AR$322,2,0)</f>
        <v/>
      </c>
      <c r="E148" s="23" t="str">
        <f>IF(C148="","",VLOOKUP(C148,'Llistat de jugadors'!$G$3:$AI$322,29,0))</f>
        <v/>
      </c>
      <c r="F148" s="21" t="str">
        <f>IF(C148="","",VLOOKUP(C148,'Llistat de jugadors'!$G$3:$AL$322,32,0))</f>
        <v/>
      </c>
      <c r="G148" s="21" t="str">
        <f>IF(C148="","",VLOOKUP(C148,'Llistat de jugadors'!$G$3:$AH$322,28,0))</f>
        <v/>
      </c>
      <c r="H148" s="21" t="str">
        <f>IF(C148="","",VLOOKUP(C148,'Llistat de jugadors'!$G$3:$AB$322,22,0))</f>
        <v/>
      </c>
      <c r="I148" t="e">
        <f>IF(VLOOKUP(B148,'Llistat de jugadors'!$BC$3:$BD$322,2,0)="","",VLOOKUP(B148,'Llistat de jugadors'!$BC$3:$BD$322,2,0))</f>
        <v>#N/A</v>
      </c>
      <c r="J148" t="b">
        <f t="shared" si="4"/>
        <v>1</v>
      </c>
    </row>
    <row r="149" spans="2:10">
      <c r="B149" s="20">
        <v>144</v>
      </c>
      <c r="C149" s="98" t="str">
        <f>IF(J149=TRUE,"",VLOOKUP(B149,'Llistat de jugadors'!$BC$3:$BD$322,2,0))</f>
        <v/>
      </c>
      <c r="D149" s="21" t="str">
        <f>VLOOKUP(C149,'Llistat de jugadors'!$AQ$3:$AR$322,2,0)</f>
        <v/>
      </c>
      <c r="E149" s="23" t="str">
        <f>IF(C149="","",VLOOKUP(C149,'Llistat de jugadors'!$G$3:$AI$322,29,0))</f>
        <v/>
      </c>
      <c r="F149" s="21" t="str">
        <f>IF(C149="","",VLOOKUP(C149,'Llistat de jugadors'!$G$3:$AL$322,32,0))</f>
        <v/>
      </c>
      <c r="G149" s="21" t="str">
        <f>IF(C149="","",VLOOKUP(C149,'Llistat de jugadors'!$G$3:$AH$322,28,0))</f>
        <v/>
      </c>
      <c r="H149" s="21" t="str">
        <f>IF(C149="","",VLOOKUP(C149,'Llistat de jugadors'!$G$3:$AB$322,22,0))</f>
        <v/>
      </c>
      <c r="I149" t="e">
        <f>IF(VLOOKUP(B149,'Llistat de jugadors'!$BC$3:$BD$322,2,0)="","",VLOOKUP(B149,'Llistat de jugadors'!$BC$3:$BD$322,2,0))</f>
        <v>#N/A</v>
      </c>
      <c r="J149" t="b">
        <f t="shared" si="4"/>
        <v>1</v>
      </c>
    </row>
    <row r="150" spans="2:10">
      <c r="B150" s="20">
        <v>145</v>
      </c>
      <c r="C150" s="98" t="str">
        <f>IF(J150=TRUE,"",VLOOKUP(B150,'Llistat de jugadors'!$BC$3:$BD$322,2,0))</f>
        <v/>
      </c>
      <c r="D150" s="21" t="str">
        <f>VLOOKUP(C150,'Llistat de jugadors'!$AQ$3:$AR$322,2,0)</f>
        <v/>
      </c>
      <c r="E150" s="23" t="str">
        <f>IF(C150="","",VLOOKUP(C150,'Llistat de jugadors'!$G$3:$AI$322,29,0))</f>
        <v/>
      </c>
      <c r="F150" s="21" t="str">
        <f>IF(C150="","",VLOOKUP(C150,'Llistat de jugadors'!$G$3:$AL$322,32,0))</f>
        <v/>
      </c>
      <c r="G150" s="21" t="str">
        <f>IF(C150="","",VLOOKUP(C150,'Llistat de jugadors'!$G$3:$AH$322,28,0))</f>
        <v/>
      </c>
      <c r="H150" s="21" t="str">
        <f>IF(C150="","",VLOOKUP(C150,'Llistat de jugadors'!$G$3:$AB$322,22,0))</f>
        <v/>
      </c>
      <c r="I150" t="e">
        <f>IF(VLOOKUP(B150,'Llistat de jugadors'!$BC$3:$BD$322,2,0)="","",VLOOKUP(B150,'Llistat de jugadors'!$BC$3:$BD$322,2,0))</f>
        <v>#N/A</v>
      </c>
      <c r="J150" t="b">
        <f t="shared" si="4"/>
        <v>1</v>
      </c>
    </row>
    <row r="151" spans="2:10">
      <c r="B151" s="20">
        <v>146</v>
      </c>
      <c r="C151" s="98" t="str">
        <f>IF(J151=TRUE,"",VLOOKUP(B151,'Llistat de jugadors'!$BC$3:$BD$322,2,0))</f>
        <v/>
      </c>
      <c r="D151" s="21" t="str">
        <f>VLOOKUP(C151,'Llistat de jugadors'!$AQ$3:$AR$322,2,0)</f>
        <v/>
      </c>
      <c r="E151" s="23" t="str">
        <f>IF(C151="","",VLOOKUP(C151,'Llistat de jugadors'!$G$3:$AI$322,29,0))</f>
        <v/>
      </c>
      <c r="F151" s="21" t="str">
        <f>IF(C151="","",VLOOKUP(C151,'Llistat de jugadors'!$G$3:$AL$322,32,0))</f>
        <v/>
      </c>
      <c r="G151" s="21" t="str">
        <f>IF(C151="","",VLOOKUP(C151,'Llistat de jugadors'!$G$3:$AH$322,28,0))</f>
        <v/>
      </c>
      <c r="H151" s="21" t="str">
        <f>IF(C151="","",VLOOKUP(C151,'Llistat de jugadors'!$G$3:$AB$322,22,0))</f>
        <v/>
      </c>
      <c r="I151" t="e">
        <f>IF(VLOOKUP(B151,'Llistat de jugadors'!$BC$3:$BD$322,2,0)="","",VLOOKUP(B151,'Llistat de jugadors'!$BC$3:$BD$322,2,0))</f>
        <v>#N/A</v>
      </c>
      <c r="J151" t="b">
        <f t="shared" si="4"/>
        <v>1</v>
      </c>
    </row>
    <row r="152" spans="2:10">
      <c r="B152" s="20">
        <v>147</v>
      </c>
      <c r="C152" s="98" t="str">
        <f>IF(J152=TRUE,"",VLOOKUP(B152,'Llistat de jugadors'!$BC$3:$BD$322,2,0))</f>
        <v/>
      </c>
      <c r="D152" s="21" t="str">
        <f>VLOOKUP(C152,'Llistat de jugadors'!$AQ$3:$AR$322,2,0)</f>
        <v/>
      </c>
      <c r="E152" s="23" t="str">
        <f>IF(C152="","",VLOOKUP(C152,'Llistat de jugadors'!$G$3:$AI$322,29,0))</f>
        <v/>
      </c>
      <c r="F152" s="21" t="str">
        <f>IF(C152="","",VLOOKUP(C152,'Llistat de jugadors'!$G$3:$AL$322,32,0))</f>
        <v/>
      </c>
      <c r="G152" s="21" t="str">
        <f>IF(C152="","",VLOOKUP(C152,'Llistat de jugadors'!$G$3:$AH$322,28,0))</f>
        <v/>
      </c>
      <c r="H152" s="21" t="str">
        <f>IF(C152="","",VLOOKUP(C152,'Llistat de jugadors'!$G$3:$AB$322,22,0))</f>
        <v/>
      </c>
      <c r="I152" t="e">
        <f>IF(VLOOKUP(B152,'Llistat de jugadors'!$BC$3:$BD$322,2,0)="","",VLOOKUP(B152,'Llistat de jugadors'!$BC$3:$BD$322,2,0))</f>
        <v>#N/A</v>
      </c>
      <c r="J152" t="b">
        <f t="shared" si="4"/>
        <v>1</v>
      </c>
    </row>
    <row r="153" spans="2:10">
      <c r="B153" s="20">
        <v>148</v>
      </c>
      <c r="C153" s="98" t="str">
        <f>IF(J153=TRUE,"",VLOOKUP(B153,'Llistat de jugadors'!$BC$3:$BD$322,2,0))</f>
        <v/>
      </c>
      <c r="D153" s="21" t="str">
        <f>VLOOKUP(C153,'Llistat de jugadors'!$AQ$3:$AR$322,2,0)</f>
        <v/>
      </c>
      <c r="E153" s="23" t="str">
        <f>IF(C153="","",VLOOKUP(C153,'Llistat de jugadors'!$G$3:$AI$322,29,0))</f>
        <v/>
      </c>
      <c r="F153" s="21" t="str">
        <f>IF(C153="","",VLOOKUP(C153,'Llistat de jugadors'!$G$3:$AL$322,32,0))</f>
        <v/>
      </c>
      <c r="G153" s="21" t="str">
        <f>IF(C153="","",VLOOKUP(C153,'Llistat de jugadors'!$G$3:$AH$322,28,0))</f>
        <v/>
      </c>
      <c r="H153" s="21" t="str">
        <f>IF(C153="","",VLOOKUP(C153,'Llistat de jugadors'!$G$3:$AB$322,22,0))</f>
        <v/>
      </c>
      <c r="I153" t="e">
        <f>IF(VLOOKUP(B153,'Llistat de jugadors'!$BC$3:$BD$322,2,0)="","",VLOOKUP(B153,'Llistat de jugadors'!$BC$3:$BD$322,2,0))</f>
        <v>#N/A</v>
      </c>
      <c r="J153" t="b">
        <f t="shared" si="4"/>
        <v>1</v>
      </c>
    </row>
    <row r="154" spans="2:10">
      <c r="B154" s="20">
        <v>149</v>
      </c>
      <c r="C154" s="98" t="str">
        <f>IF(J154=TRUE,"",VLOOKUP(B154,'Llistat de jugadors'!$BC$3:$BD$322,2,0))</f>
        <v/>
      </c>
      <c r="D154" s="21" t="str">
        <f>VLOOKUP(C154,'Llistat de jugadors'!$AQ$3:$AR$322,2,0)</f>
        <v/>
      </c>
      <c r="E154" s="23" t="str">
        <f>IF(C154="","",VLOOKUP(C154,'Llistat de jugadors'!$G$3:$AI$322,29,0))</f>
        <v/>
      </c>
      <c r="F154" s="21" t="str">
        <f>IF(C154="","",VLOOKUP(C154,'Llistat de jugadors'!$G$3:$AL$322,32,0))</f>
        <v/>
      </c>
      <c r="G154" s="21" t="str">
        <f>IF(C154="","",VLOOKUP(C154,'Llistat de jugadors'!$G$3:$AH$322,28,0))</f>
        <v/>
      </c>
      <c r="H154" s="21" t="str">
        <f>IF(C154="","",VLOOKUP(C154,'Llistat de jugadors'!$G$3:$AB$322,22,0))</f>
        <v/>
      </c>
      <c r="I154" t="e">
        <f>IF(VLOOKUP(B154,'Llistat de jugadors'!$BC$3:$BD$322,2,0)="","",VLOOKUP(B154,'Llistat de jugadors'!$BC$3:$BD$322,2,0))</f>
        <v>#N/A</v>
      </c>
      <c r="J154" t="b">
        <f t="shared" si="4"/>
        <v>1</v>
      </c>
    </row>
    <row r="155" spans="2:10">
      <c r="B155" s="20">
        <v>150</v>
      </c>
      <c r="C155" s="98" t="str">
        <f>IF(J155=TRUE,"",VLOOKUP(B155,'Llistat de jugadors'!$BC$3:$BD$322,2,0))</f>
        <v/>
      </c>
      <c r="D155" s="21" t="str">
        <f>VLOOKUP(C155,'Llistat de jugadors'!$AQ$3:$AR$322,2,0)</f>
        <v/>
      </c>
      <c r="E155" s="23" t="str">
        <f>IF(C155="","",VLOOKUP(C155,'Llistat de jugadors'!$G$3:$AI$322,29,0))</f>
        <v/>
      </c>
      <c r="F155" s="21" t="str">
        <f>IF(C155="","",VLOOKUP(C155,'Llistat de jugadors'!$G$3:$AL$322,32,0))</f>
        <v/>
      </c>
      <c r="G155" s="21" t="str">
        <f>IF(C155="","",VLOOKUP(C155,'Llistat de jugadors'!$G$3:$AH$322,28,0))</f>
        <v/>
      </c>
      <c r="H155" s="21" t="str">
        <f>IF(C155="","",VLOOKUP(C155,'Llistat de jugadors'!$G$3:$AB$322,22,0))</f>
        <v/>
      </c>
      <c r="I155" t="e">
        <f>IF(VLOOKUP(B155,'Llistat de jugadors'!$BC$3:$BD$322,2,0)="","",VLOOKUP(B155,'Llistat de jugadors'!$BC$3:$BD$322,2,0))</f>
        <v>#N/A</v>
      </c>
      <c r="J155" t="b">
        <f t="shared" si="4"/>
        <v>1</v>
      </c>
    </row>
    <row r="156" spans="2:10">
      <c r="B156" s="20">
        <v>151</v>
      </c>
      <c r="C156" s="98" t="str">
        <f>IF(J156=TRUE,"",VLOOKUP(B156,'Llistat de jugadors'!$BC$3:$BD$322,2,0))</f>
        <v/>
      </c>
      <c r="D156" s="21" t="str">
        <f>VLOOKUP(C156,'Llistat de jugadors'!$AQ$3:$AR$322,2,0)</f>
        <v/>
      </c>
      <c r="E156" s="23" t="str">
        <f>IF(C156="","",VLOOKUP(C156,'Llistat de jugadors'!$G$3:$AI$322,29,0))</f>
        <v/>
      </c>
      <c r="F156" s="21" t="str">
        <f>IF(C156="","",VLOOKUP(C156,'Llistat de jugadors'!$G$3:$AL$322,32,0))</f>
        <v/>
      </c>
      <c r="G156" s="21" t="str">
        <f>IF(C156="","",VLOOKUP(C156,'Llistat de jugadors'!$G$3:$AH$322,28,0))</f>
        <v/>
      </c>
      <c r="H156" s="21" t="str">
        <f>IF(C156="","",VLOOKUP(C156,'Llistat de jugadors'!$G$3:$AB$322,22,0))</f>
        <v/>
      </c>
      <c r="I156" t="e">
        <f>IF(VLOOKUP(B156,'Llistat de jugadors'!$BC$3:$BD$322,2,0)="","",VLOOKUP(B156,'Llistat de jugadors'!$BC$3:$BD$322,2,0))</f>
        <v>#N/A</v>
      </c>
      <c r="J156" t="b">
        <f t="shared" si="4"/>
        <v>1</v>
      </c>
    </row>
    <row r="157" spans="2:10">
      <c r="B157" s="20">
        <v>152</v>
      </c>
      <c r="C157" s="98" t="str">
        <f>IF(J157=TRUE,"",VLOOKUP(B157,'Llistat de jugadors'!$BC$3:$BD$322,2,0))</f>
        <v/>
      </c>
      <c r="D157" s="21" t="str">
        <f>VLOOKUP(C157,'Llistat de jugadors'!$AQ$3:$AR$322,2,0)</f>
        <v/>
      </c>
      <c r="E157" s="23" t="str">
        <f>IF(C157="","",VLOOKUP(C157,'Llistat de jugadors'!$G$3:$AI$322,29,0))</f>
        <v/>
      </c>
      <c r="F157" s="21" t="str">
        <f>IF(C157="","",VLOOKUP(C157,'Llistat de jugadors'!$G$3:$AL$322,32,0))</f>
        <v/>
      </c>
      <c r="G157" s="21" t="str">
        <f>IF(C157="","",VLOOKUP(C157,'Llistat de jugadors'!$G$3:$AH$322,28,0))</f>
        <v/>
      </c>
      <c r="H157" s="21" t="str">
        <f>IF(C157="","",VLOOKUP(C157,'Llistat de jugadors'!$G$3:$AB$322,22,0))</f>
        <v/>
      </c>
      <c r="I157" t="e">
        <f>IF(VLOOKUP(B157,'Llistat de jugadors'!$BC$3:$BD$322,2,0)="","",VLOOKUP(B157,'Llistat de jugadors'!$BC$3:$BD$322,2,0))</f>
        <v>#N/A</v>
      </c>
      <c r="J157" t="b">
        <f t="shared" si="4"/>
        <v>1</v>
      </c>
    </row>
    <row r="158" spans="2:10">
      <c r="B158" s="20">
        <v>153</v>
      </c>
      <c r="C158" s="98" t="str">
        <f>IF(J158=TRUE,"",VLOOKUP(B158,'Llistat de jugadors'!$BC$3:$BD$322,2,0))</f>
        <v/>
      </c>
      <c r="D158" s="21" t="str">
        <f>VLOOKUP(C158,'Llistat de jugadors'!$AQ$3:$AR$322,2,0)</f>
        <v/>
      </c>
      <c r="E158" s="23" t="str">
        <f>IF(C158="","",VLOOKUP(C158,'Llistat de jugadors'!$G$3:$AI$322,29,0))</f>
        <v/>
      </c>
      <c r="F158" s="21" t="str">
        <f>IF(C158="","",VLOOKUP(C158,'Llistat de jugadors'!$G$3:$AL$322,32,0))</f>
        <v/>
      </c>
      <c r="G158" s="21" t="str">
        <f>IF(C158="","",VLOOKUP(C158,'Llistat de jugadors'!$G$3:$AH$322,28,0))</f>
        <v/>
      </c>
      <c r="H158" s="21" t="str">
        <f>IF(C158="","",VLOOKUP(C158,'Llistat de jugadors'!$G$3:$AB$322,22,0))</f>
        <v/>
      </c>
      <c r="I158" t="e">
        <f>IF(VLOOKUP(B158,'Llistat de jugadors'!$BC$3:$BD$322,2,0)="","",VLOOKUP(B158,'Llistat de jugadors'!$BC$3:$BD$322,2,0))</f>
        <v>#N/A</v>
      </c>
      <c r="J158" t="b">
        <f t="shared" si="4"/>
        <v>1</v>
      </c>
    </row>
    <row r="159" spans="2:10">
      <c r="B159" s="20">
        <v>154</v>
      </c>
      <c r="C159" s="98" t="str">
        <f>IF(J159=TRUE,"",VLOOKUP(B159,'Llistat de jugadors'!$BC$3:$BD$322,2,0))</f>
        <v/>
      </c>
      <c r="D159" s="21" t="str">
        <f>VLOOKUP(C159,'Llistat de jugadors'!$AQ$3:$AR$322,2,0)</f>
        <v/>
      </c>
      <c r="E159" s="23" t="str">
        <f>IF(C159="","",VLOOKUP(C159,'Llistat de jugadors'!$G$3:$AI$322,29,0))</f>
        <v/>
      </c>
      <c r="F159" s="21" t="str">
        <f>IF(C159="","",VLOOKUP(C159,'Llistat de jugadors'!$G$3:$AL$322,32,0))</f>
        <v/>
      </c>
      <c r="G159" s="21" t="str">
        <f>IF(C159="","",VLOOKUP(C159,'Llistat de jugadors'!$G$3:$AH$322,28,0))</f>
        <v/>
      </c>
      <c r="H159" s="21" t="str">
        <f>IF(C159="","",VLOOKUP(C159,'Llistat de jugadors'!$G$3:$AB$322,22,0))</f>
        <v/>
      </c>
      <c r="I159" t="e">
        <f>IF(VLOOKUP(B159,'Llistat de jugadors'!$BC$3:$BD$322,2,0)="","",VLOOKUP(B159,'Llistat de jugadors'!$BC$3:$BD$322,2,0))</f>
        <v>#N/A</v>
      </c>
      <c r="J159" t="b">
        <f t="shared" si="4"/>
        <v>1</v>
      </c>
    </row>
    <row r="160" spans="2:10">
      <c r="B160" s="20">
        <v>155</v>
      </c>
      <c r="C160" s="98" t="str">
        <f>IF(J160=TRUE,"",VLOOKUP(B160,'Llistat de jugadors'!$BC$3:$BD$322,2,0))</f>
        <v/>
      </c>
      <c r="D160" s="21" t="str">
        <f>VLOOKUP(C160,'Llistat de jugadors'!$AQ$3:$AR$322,2,0)</f>
        <v/>
      </c>
      <c r="E160" s="23" t="str">
        <f>IF(C160="","",VLOOKUP(C160,'Llistat de jugadors'!$G$3:$AI$322,29,0))</f>
        <v/>
      </c>
      <c r="F160" s="21" t="str">
        <f>IF(C160="","",VLOOKUP(C160,'Llistat de jugadors'!$G$3:$AL$322,32,0))</f>
        <v/>
      </c>
      <c r="G160" s="21" t="str">
        <f>IF(C160="","",VLOOKUP(C160,'Llistat de jugadors'!$G$3:$AH$322,28,0))</f>
        <v/>
      </c>
      <c r="H160" s="21" t="str">
        <f>IF(C160="","",VLOOKUP(C160,'Llistat de jugadors'!$G$3:$AB$322,22,0))</f>
        <v/>
      </c>
      <c r="I160" t="e">
        <f>IF(VLOOKUP(B160,'Llistat de jugadors'!$BC$3:$BD$322,2,0)="","",VLOOKUP(B160,'Llistat de jugadors'!$BC$3:$BD$322,2,0))</f>
        <v>#N/A</v>
      </c>
      <c r="J160" t="b">
        <f t="shared" si="4"/>
        <v>1</v>
      </c>
    </row>
    <row r="161" spans="2:10">
      <c r="B161" s="20">
        <v>156</v>
      </c>
      <c r="C161" s="98" t="str">
        <f>IF(J161=TRUE,"",VLOOKUP(B161,'Llistat de jugadors'!$BC$3:$BD$322,2,0))</f>
        <v/>
      </c>
      <c r="D161" s="21" t="str">
        <f>VLOOKUP(C161,'Llistat de jugadors'!$AQ$3:$AR$322,2,0)</f>
        <v/>
      </c>
      <c r="E161" s="23" t="str">
        <f>IF(C161="","",VLOOKUP(C161,'Llistat de jugadors'!$G$3:$AI$322,29,0))</f>
        <v/>
      </c>
      <c r="F161" s="21" t="str">
        <f>IF(C161="","",VLOOKUP(C161,'Llistat de jugadors'!$G$3:$AL$322,32,0))</f>
        <v/>
      </c>
      <c r="G161" s="21" t="str">
        <f>IF(C161="","",VLOOKUP(C161,'Llistat de jugadors'!$G$3:$AH$322,28,0))</f>
        <v/>
      </c>
      <c r="H161" s="21" t="str">
        <f>IF(C161="","",VLOOKUP(C161,'Llistat de jugadors'!$G$3:$AB$322,22,0))</f>
        <v/>
      </c>
      <c r="I161" t="e">
        <f>IF(VLOOKUP(B161,'Llistat de jugadors'!$BC$3:$BD$322,2,0)="","",VLOOKUP(B161,'Llistat de jugadors'!$BC$3:$BD$322,2,0))</f>
        <v>#N/A</v>
      </c>
      <c r="J161" t="b">
        <f t="shared" si="4"/>
        <v>1</v>
      </c>
    </row>
    <row r="162" spans="2:10">
      <c r="B162" s="20">
        <v>157</v>
      </c>
      <c r="C162" s="98" t="str">
        <f>IF(J162=TRUE,"",VLOOKUP(B162,'Llistat de jugadors'!$BC$3:$BD$322,2,0))</f>
        <v/>
      </c>
      <c r="D162" s="21" t="str">
        <f>VLOOKUP(C162,'Llistat de jugadors'!$AQ$3:$AR$322,2,0)</f>
        <v/>
      </c>
      <c r="E162" s="23" t="str">
        <f>IF(C162="","",VLOOKUP(C162,'Llistat de jugadors'!$G$3:$AI$322,29,0))</f>
        <v/>
      </c>
      <c r="F162" s="21" t="str">
        <f>IF(C162="","",VLOOKUP(C162,'Llistat de jugadors'!$G$3:$AL$322,32,0))</f>
        <v/>
      </c>
      <c r="G162" s="21" t="str">
        <f>IF(C162="","",VLOOKUP(C162,'Llistat de jugadors'!$G$3:$AH$322,28,0))</f>
        <v/>
      </c>
      <c r="H162" s="21" t="str">
        <f>IF(C162="","",VLOOKUP(C162,'Llistat de jugadors'!$G$3:$AB$322,22,0))</f>
        <v/>
      </c>
      <c r="I162" t="e">
        <f>IF(VLOOKUP(B162,'Llistat de jugadors'!$BC$3:$BD$322,2,0)="","",VLOOKUP(B162,'Llistat de jugadors'!$BC$3:$BD$322,2,0))</f>
        <v>#N/A</v>
      </c>
      <c r="J162" t="b">
        <f t="shared" si="4"/>
        <v>1</v>
      </c>
    </row>
    <row r="163" spans="2:10">
      <c r="B163" s="20">
        <v>158</v>
      </c>
      <c r="C163" s="98" t="str">
        <f>IF(J163=TRUE,"",VLOOKUP(B163,'Llistat de jugadors'!$BC$3:$BD$322,2,0))</f>
        <v/>
      </c>
      <c r="D163" s="21" t="str">
        <f>VLOOKUP(C163,'Llistat de jugadors'!$AQ$3:$AR$322,2,0)</f>
        <v/>
      </c>
      <c r="E163" s="23" t="str">
        <f>IF(C163="","",VLOOKUP(C163,'Llistat de jugadors'!$G$3:$AI$322,29,0))</f>
        <v/>
      </c>
      <c r="F163" s="21" t="str">
        <f>IF(C163="","",VLOOKUP(C163,'Llistat de jugadors'!$G$3:$AL$322,32,0))</f>
        <v/>
      </c>
      <c r="G163" s="21" t="str">
        <f>IF(C163="","",VLOOKUP(C163,'Llistat de jugadors'!$G$3:$AH$322,28,0))</f>
        <v/>
      </c>
      <c r="H163" s="21" t="str">
        <f>IF(C163="","",VLOOKUP(C163,'Llistat de jugadors'!$G$3:$AB$322,22,0))</f>
        <v/>
      </c>
      <c r="I163" t="e">
        <f>IF(VLOOKUP(B163,'Llistat de jugadors'!$BC$3:$BD$322,2,0)="","",VLOOKUP(B163,'Llistat de jugadors'!$BC$3:$BD$322,2,0))</f>
        <v>#N/A</v>
      </c>
      <c r="J163" t="b">
        <f t="shared" si="4"/>
        <v>1</v>
      </c>
    </row>
    <row r="164" spans="2:10">
      <c r="B164" s="20">
        <v>159</v>
      </c>
      <c r="C164" s="98" t="str">
        <f>IF(J164=TRUE,"",VLOOKUP(B164,'Llistat de jugadors'!$BC$3:$BD$322,2,0))</f>
        <v/>
      </c>
      <c r="D164" s="21" t="str">
        <f>VLOOKUP(C164,'Llistat de jugadors'!$AQ$3:$AR$322,2,0)</f>
        <v/>
      </c>
      <c r="E164" s="23" t="str">
        <f>IF(C164="","",VLOOKUP(C164,'Llistat de jugadors'!$G$3:$AI$322,29,0))</f>
        <v/>
      </c>
      <c r="F164" s="21" t="str">
        <f>IF(C164="","",VLOOKUP(C164,'Llistat de jugadors'!$G$3:$AL$322,32,0))</f>
        <v/>
      </c>
      <c r="G164" s="21" t="str">
        <f>IF(C164="","",VLOOKUP(C164,'Llistat de jugadors'!$G$3:$AH$322,28,0))</f>
        <v/>
      </c>
      <c r="H164" s="21" t="str">
        <f>IF(C164="","",VLOOKUP(C164,'Llistat de jugadors'!$G$3:$AB$322,22,0))</f>
        <v/>
      </c>
      <c r="I164" t="e">
        <f>IF(VLOOKUP(B164,'Llistat de jugadors'!$BC$3:$BD$322,2,0)="","",VLOOKUP(B164,'Llistat de jugadors'!$BC$3:$BD$322,2,0))</f>
        <v>#N/A</v>
      </c>
      <c r="J164" t="b">
        <f t="shared" si="4"/>
        <v>1</v>
      </c>
    </row>
    <row r="165" spans="2:10">
      <c r="B165" s="20">
        <v>160</v>
      </c>
      <c r="C165" s="98" t="str">
        <f>IF(J165=TRUE,"",VLOOKUP(B165,'Llistat de jugadors'!$BC$3:$BD$322,2,0))</f>
        <v/>
      </c>
      <c r="D165" s="21" t="str">
        <f>VLOOKUP(C165,'Llistat de jugadors'!$AQ$3:$AR$322,2,0)</f>
        <v/>
      </c>
      <c r="E165" s="23" t="str">
        <f>IF(C165="","",VLOOKUP(C165,'Llistat de jugadors'!$G$3:$AI$322,29,0))</f>
        <v/>
      </c>
      <c r="F165" s="21" t="str">
        <f>IF(C165="","",VLOOKUP(C165,'Llistat de jugadors'!$G$3:$AL$322,32,0))</f>
        <v/>
      </c>
      <c r="G165" s="21" t="str">
        <f>IF(C165="","",VLOOKUP(C165,'Llistat de jugadors'!$G$3:$AH$322,28,0))</f>
        <v/>
      </c>
      <c r="H165" s="21" t="str">
        <f>IF(C165="","",VLOOKUP(C165,'Llistat de jugadors'!$G$3:$AB$322,22,0))</f>
        <v/>
      </c>
      <c r="I165" t="e">
        <f>IF(VLOOKUP(B165,'Llistat de jugadors'!$BC$3:$BD$322,2,0)="","",VLOOKUP(B165,'Llistat de jugadors'!$BC$3:$BD$322,2,0))</f>
        <v>#N/A</v>
      </c>
      <c r="J165" t="b">
        <f t="shared" si="4"/>
        <v>1</v>
      </c>
    </row>
    <row r="166" spans="2:10">
      <c r="B166" s="20">
        <v>161</v>
      </c>
      <c r="C166" s="98" t="str">
        <f>IF(J166=TRUE,"",VLOOKUP(B166,'Llistat de jugadors'!$BC$3:$BD$322,2,0))</f>
        <v/>
      </c>
      <c r="D166" s="21" t="str">
        <f>VLOOKUP(C166,'Llistat de jugadors'!$AQ$3:$AR$322,2,0)</f>
        <v/>
      </c>
      <c r="E166" s="23" t="str">
        <f>IF(C166="","",VLOOKUP(C166,'Llistat de jugadors'!$G$3:$AI$322,29,0))</f>
        <v/>
      </c>
      <c r="F166" s="21" t="str">
        <f>IF(C166="","",VLOOKUP(C166,'Llistat de jugadors'!$G$3:$AL$322,32,0))</f>
        <v/>
      </c>
      <c r="G166" s="21" t="str">
        <f>IF(C166="","",VLOOKUP(C166,'Llistat de jugadors'!$G$3:$AH$322,28,0))</f>
        <v/>
      </c>
      <c r="H166" s="21" t="str">
        <f>IF(C166="","",VLOOKUP(C166,'Llistat de jugadors'!$G$3:$AB$322,22,0))</f>
        <v/>
      </c>
      <c r="I166" t="e">
        <f>IF(VLOOKUP(B166,'Llistat de jugadors'!$BC$3:$BD$322,2,0)="","",VLOOKUP(B166,'Llistat de jugadors'!$BC$3:$BD$322,2,0))</f>
        <v>#N/A</v>
      </c>
      <c r="J166" t="b">
        <f t="shared" ref="J166:J197" si="5">ISERROR(I166)</f>
        <v>1</v>
      </c>
    </row>
    <row r="167" spans="2:10">
      <c r="B167" s="20">
        <v>162</v>
      </c>
      <c r="C167" s="98" t="str">
        <f>IF(J167=TRUE,"",VLOOKUP(B167,'Llistat de jugadors'!$BC$3:$BD$322,2,0))</f>
        <v/>
      </c>
      <c r="D167" s="21" t="str">
        <f>VLOOKUP(C167,'Llistat de jugadors'!$AQ$3:$AR$322,2,0)</f>
        <v/>
      </c>
      <c r="E167" s="23" t="str">
        <f>IF(C167="","",VLOOKUP(C167,'Llistat de jugadors'!$G$3:$AI$322,29,0))</f>
        <v/>
      </c>
      <c r="F167" s="21" t="str">
        <f>IF(C167="","",VLOOKUP(C167,'Llistat de jugadors'!$G$3:$AL$322,32,0))</f>
        <v/>
      </c>
      <c r="G167" s="21" t="str">
        <f>IF(C167="","",VLOOKUP(C167,'Llistat de jugadors'!$G$3:$AH$322,28,0))</f>
        <v/>
      </c>
      <c r="H167" s="21" t="str">
        <f>IF(C167="","",VLOOKUP(C167,'Llistat de jugadors'!$G$3:$AB$322,22,0))</f>
        <v/>
      </c>
      <c r="I167" t="e">
        <f>IF(VLOOKUP(B167,'Llistat de jugadors'!$BC$3:$BD$322,2,0)="","",VLOOKUP(B167,'Llistat de jugadors'!$BC$3:$BD$322,2,0))</f>
        <v>#N/A</v>
      </c>
      <c r="J167" t="b">
        <f t="shared" si="5"/>
        <v>1</v>
      </c>
    </row>
    <row r="168" spans="2:10">
      <c r="B168" s="20">
        <v>163</v>
      </c>
      <c r="C168" s="98" t="str">
        <f>IF(J168=TRUE,"",VLOOKUP(B168,'Llistat de jugadors'!$BC$3:$BD$322,2,0))</f>
        <v/>
      </c>
      <c r="D168" s="21" t="str">
        <f>VLOOKUP(C168,'Llistat de jugadors'!$AQ$3:$AR$322,2,0)</f>
        <v/>
      </c>
      <c r="E168" s="23" t="str">
        <f>IF(C168="","",VLOOKUP(C168,'Llistat de jugadors'!$G$3:$AI$322,29,0))</f>
        <v/>
      </c>
      <c r="F168" s="21" t="str">
        <f>IF(C168="","",VLOOKUP(C168,'Llistat de jugadors'!$G$3:$AL$322,32,0))</f>
        <v/>
      </c>
      <c r="G168" s="21" t="str">
        <f>IF(C168="","",VLOOKUP(C168,'Llistat de jugadors'!$G$3:$AH$322,28,0))</f>
        <v/>
      </c>
      <c r="H168" s="21" t="str">
        <f>IF(C168="","",VLOOKUP(C168,'Llistat de jugadors'!$G$3:$AB$322,22,0))</f>
        <v/>
      </c>
      <c r="I168" t="e">
        <f>IF(VLOOKUP(B168,'Llistat de jugadors'!$BC$3:$BD$322,2,0)="","",VLOOKUP(B168,'Llistat de jugadors'!$BC$3:$BD$322,2,0))</f>
        <v>#N/A</v>
      </c>
      <c r="J168" t="b">
        <f t="shared" si="5"/>
        <v>1</v>
      </c>
    </row>
    <row r="169" spans="2:10">
      <c r="B169" s="20">
        <v>164</v>
      </c>
      <c r="C169" s="98" t="str">
        <f>IF(J169=TRUE,"",VLOOKUP(B169,'Llistat de jugadors'!$BC$3:$BD$322,2,0))</f>
        <v/>
      </c>
      <c r="D169" s="21" t="str">
        <f>VLOOKUP(C169,'Llistat de jugadors'!$AQ$3:$AR$322,2,0)</f>
        <v/>
      </c>
      <c r="E169" s="23" t="str">
        <f>IF(C169="","",VLOOKUP(C169,'Llistat de jugadors'!$G$3:$AI$322,29,0))</f>
        <v/>
      </c>
      <c r="F169" s="21" t="str">
        <f>IF(C169="","",VLOOKUP(C169,'Llistat de jugadors'!$G$3:$AL$322,32,0))</f>
        <v/>
      </c>
      <c r="G169" s="21" t="str">
        <f>IF(C169="","",VLOOKUP(C169,'Llistat de jugadors'!$G$3:$AH$322,28,0))</f>
        <v/>
      </c>
      <c r="H169" s="21" t="str">
        <f>IF(C169="","",VLOOKUP(C169,'Llistat de jugadors'!$G$3:$AB$322,22,0))</f>
        <v/>
      </c>
      <c r="I169" t="e">
        <f>IF(VLOOKUP(B169,'Llistat de jugadors'!$BC$3:$BD$322,2,0)="","",VLOOKUP(B169,'Llistat de jugadors'!$BC$3:$BD$322,2,0))</f>
        <v>#N/A</v>
      </c>
      <c r="J169" t="b">
        <f t="shared" si="5"/>
        <v>1</v>
      </c>
    </row>
    <row r="170" spans="2:10">
      <c r="B170" s="20">
        <v>165</v>
      </c>
      <c r="C170" s="98" t="str">
        <f>IF(J170=TRUE,"",VLOOKUP(B170,'Llistat de jugadors'!$BC$3:$BD$322,2,0))</f>
        <v/>
      </c>
      <c r="D170" s="21" t="str">
        <f>VLOOKUP(C170,'Llistat de jugadors'!$AQ$3:$AR$322,2,0)</f>
        <v/>
      </c>
      <c r="E170" s="23" t="str">
        <f>IF(C170="","",VLOOKUP(C170,'Llistat de jugadors'!$G$3:$AI$322,29,0))</f>
        <v/>
      </c>
      <c r="F170" s="21" t="str">
        <f>IF(C170="","",VLOOKUP(C170,'Llistat de jugadors'!$G$3:$AL$322,32,0))</f>
        <v/>
      </c>
      <c r="G170" s="21" t="str">
        <f>IF(C170="","",VLOOKUP(C170,'Llistat de jugadors'!$G$3:$AH$322,28,0))</f>
        <v/>
      </c>
      <c r="H170" s="21" t="str">
        <f>IF(C170="","",VLOOKUP(C170,'Llistat de jugadors'!$G$3:$AB$322,22,0))</f>
        <v/>
      </c>
      <c r="I170" t="e">
        <f>IF(VLOOKUP(B170,'Llistat de jugadors'!$BC$3:$BD$322,2,0)="","",VLOOKUP(B170,'Llistat de jugadors'!$BC$3:$BD$322,2,0))</f>
        <v>#N/A</v>
      </c>
      <c r="J170" t="b">
        <f t="shared" si="5"/>
        <v>1</v>
      </c>
    </row>
    <row r="171" spans="2:10">
      <c r="B171" s="20">
        <v>166</v>
      </c>
      <c r="C171" s="98" t="str">
        <f>IF(J171=TRUE,"",VLOOKUP(B171,'Llistat de jugadors'!$BC$3:$BD$322,2,0))</f>
        <v/>
      </c>
      <c r="D171" s="21" t="str">
        <f>VLOOKUP(C171,'Llistat de jugadors'!$AQ$3:$AR$322,2,0)</f>
        <v/>
      </c>
      <c r="E171" s="23" t="str">
        <f>IF(C171="","",VLOOKUP(C171,'Llistat de jugadors'!$G$3:$AI$322,29,0))</f>
        <v/>
      </c>
      <c r="F171" s="21" t="str">
        <f>IF(C171="","",VLOOKUP(C171,'Llistat de jugadors'!$G$3:$AL$322,32,0))</f>
        <v/>
      </c>
      <c r="G171" s="21" t="str">
        <f>IF(C171="","",VLOOKUP(C171,'Llistat de jugadors'!$G$3:$AH$322,28,0))</f>
        <v/>
      </c>
      <c r="H171" s="21" t="str">
        <f>IF(C171="","",VLOOKUP(C171,'Llistat de jugadors'!$G$3:$AB$322,22,0))</f>
        <v/>
      </c>
      <c r="I171" t="e">
        <f>IF(VLOOKUP(B171,'Llistat de jugadors'!$BC$3:$BD$322,2,0)="","",VLOOKUP(B171,'Llistat de jugadors'!$BC$3:$BD$322,2,0))</f>
        <v>#N/A</v>
      </c>
      <c r="J171" t="b">
        <f t="shared" si="5"/>
        <v>1</v>
      </c>
    </row>
    <row r="172" spans="2:10">
      <c r="B172" s="20">
        <v>167</v>
      </c>
      <c r="C172" s="98" t="str">
        <f>IF(J172=TRUE,"",VLOOKUP(B172,'Llistat de jugadors'!$BC$3:$BD$322,2,0))</f>
        <v/>
      </c>
      <c r="D172" s="21" t="str">
        <f>VLOOKUP(C172,'Llistat de jugadors'!$AQ$3:$AR$322,2,0)</f>
        <v/>
      </c>
      <c r="E172" s="23" t="str">
        <f>IF(C172="","",VLOOKUP(C172,'Llistat de jugadors'!$G$3:$AI$322,29,0))</f>
        <v/>
      </c>
      <c r="F172" s="21" t="str">
        <f>IF(C172="","",VLOOKUP(C172,'Llistat de jugadors'!$G$3:$AL$322,32,0))</f>
        <v/>
      </c>
      <c r="G172" s="21" t="str">
        <f>IF(C172="","",VLOOKUP(C172,'Llistat de jugadors'!$G$3:$AH$322,28,0))</f>
        <v/>
      </c>
      <c r="H172" s="21" t="str">
        <f>IF(C172="","",VLOOKUP(C172,'Llistat de jugadors'!$G$3:$AB$322,22,0))</f>
        <v/>
      </c>
      <c r="I172" t="e">
        <f>IF(VLOOKUP(B172,'Llistat de jugadors'!$BC$3:$BD$322,2,0)="","",VLOOKUP(B172,'Llistat de jugadors'!$BC$3:$BD$322,2,0))</f>
        <v>#N/A</v>
      </c>
      <c r="J172" t="b">
        <f t="shared" si="5"/>
        <v>1</v>
      </c>
    </row>
    <row r="173" spans="2:10">
      <c r="B173" s="20">
        <v>168</v>
      </c>
      <c r="C173" s="98" t="str">
        <f>IF(J173=TRUE,"",VLOOKUP(B173,'Llistat de jugadors'!$BC$3:$BD$322,2,0))</f>
        <v/>
      </c>
      <c r="D173" s="21" t="str">
        <f>VLOOKUP(C173,'Llistat de jugadors'!$AQ$3:$AR$322,2,0)</f>
        <v/>
      </c>
      <c r="E173" s="23" t="str">
        <f>IF(C173="","",VLOOKUP(C173,'Llistat de jugadors'!$G$3:$AI$322,29,0))</f>
        <v/>
      </c>
      <c r="F173" s="21" t="str">
        <f>IF(C173="","",VLOOKUP(C173,'Llistat de jugadors'!$G$3:$AL$322,32,0))</f>
        <v/>
      </c>
      <c r="G173" s="21" t="str">
        <f>IF(C173="","",VLOOKUP(C173,'Llistat de jugadors'!$G$3:$AH$322,28,0))</f>
        <v/>
      </c>
      <c r="H173" s="21" t="str">
        <f>IF(C173="","",VLOOKUP(C173,'Llistat de jugadors'!$G$3:$AB$322,22,0))</f>
        <v/>
      </c>
      <c r="I173" t="e">
        <f>IF(VLOOKUP(B173,'Llistat de jugadors'!$BC$3:$BD$322,2,0)="","",VLOOKUP(B173,'Llistat de jugadors'!$BC$3:$BD$322,2,0))</f>
        <v>#N/A</v>
      </c>
      <c r="J173" t="b">
        <f t="shared" si="5"/>
        <v>1</v>
      </c>
    </row>
    <row r="174" spans="2:10">
      <c r="B174" s="20">
        <v>169</v>
      </c>
      <c r="C174" s="98" t="str">
        <f>IF(J174=TRUE,"",VLOOKUP(B174,'Llistat de jugadors'!$BC$3:$BD$322,2,0))</f>
        <v/>
      </c>
      <c r="D174" s="21" t="str">
        <f>VLOOKUP(C174,'Llistat de jugadors'!$AQ$3:$AR$322,2,0)</f>
        <v/>
      </c>
      <c r="E174" s="23" t="str">
        <f>IF(C174="","",VLOOKUP(C174,'Llistat de jugadors'!$G$3:$AI$322,29,0))</f>
        <v/>
      </c>
      <c r="F174" s="21" t="str">
        <f>IF(C174="","",VLOOKUP(C174,'Llistat de jugadors'!$G$3:$AL$322,32,0))</f>
        <v/>
      </c>
      <c r="G174" s="21" t="str">
        <f>IF(C174="","",VLOOKUP(C174,'Llistat de jugadors'!$G$3:$AH$322,28,0))</f>
        <v/>
      </c>
      <c r="H174" s="21" t="str">
        <f>IF(C174="","",VLOOKUP(C174,'Llistat de jugadors'!$G$3:$AB$322,22,0))</f>
        <v/>
      </c>
      <c r="I174" t="e">
        <f>IF(VLOOKUP(B174,'Llistat de jugadors'!$BC$3:$BD$322,2,0)="","",VLOOKUP(B174,'Llistat de jugadors'!$BC$3:$BD$322,2,0))</f>
        <v>#N/A</v>
      </c>
      <c r="J174" t="b">
        <f t="shared" si="5"/>
        <v>1</v>
      </c>
    </row>
    <row r="175" spans="2:10">
      <c r="B175" s="20">
        <v>170</v>
      </c>
      <c r="C175" s="98" t="str">
        <f>IF(J175=TRUE,"",VLOOKUP(B175,'Llistat de jugadors'!$BC$3:$BD$322,2,0))</f>
        <v/>
      </c>
      <c r="D175" s="21" t="str">
        <f>VLOOKUP(C175,'Llistat de jugadors'!$AQ$3:$AR$322,2,0)</f>
        <v/>
      </c>
      <c r="E175" s="23" t="str">
        <f>IF(C175="","",VLOOKUP(C175,'Llistat de jugadors'!$G$3:$AI$322,29,0))</f>
        <v/>
      </c>
      <c r="F175" s="21" t="str">
        <f>IF(C175="","",VLOOKUP(C175,'Llistat de jugadors'!$G$3:$AL$322,32,0))</f>
        <v/>
      </c>
      <c r="G175" s="21" t="str">
        <f>IF(C175="","",VLOOKUP(C175,'Llistat de jugadors'!$G$3:$AH$322,28,0))</f>
        <v/>
      </c>
      <c r="H175" s="21" t="str">
        <f>IF(C175="","",VLOOKUP(C175,'Llistat de jugadors'!$G$3:$AB$322,22,0))</f>
        <v/>
      </c>
      <c r="I175" t="e">
        <f>IF(VLOOKUP(B175,'Llistat de jugadors'!$BC$3:$BD$322,2,0)="","",VLOOKUP(B175,'Llistat de jugadors'!$BC$3:$BD$322,2,0))</f>
        <v>#N/A</v>
      </c>
      <c r="J175" t="b">
        <f t="shared" si="5"/>
        <v>1</v>
      </c>
    </row>
    <row r="176" spans="2:10">
      <c r="B176" s="20">
        <v>171</v>
      </c>
      <c r="C176" s="98" t="str">
        <f>IF(J176=TRUE,"",VLOOKUP(B176,'Llistat de jugadors'!$BC$3:$BD$322,2,0))</f>
        <v/>
      </c>
      <c r="D176" s="21" t="str">
        <f>VLOOKUP(C176,'Llistat de jugadors'!$AQ$3:$AR$322,2,0)</f>
        <v/>
      </c>
      <c r="E176" s="23" t="str">
        <f>IF(C176="","",VLOOKUP(C176,'Llistat de jugadors'!$G$3:$AI$322,29,0))</f>
        <v/>
      </c>
      <c r="F176" s="21" t="str">
        <f>IF(C176="","",VLOOKUP(C176,'Llistat de jugadors'!$G$3:$AL$322,32,0))</f>
        <v/>
      </c>
      <c r="G176" s="21" t="str">
        <f>IF(C176="","",VLOOKUP(C176,'Llistat de jugadors'!$G$3:$AH$322,28,0))</f>
        <v/>
      </c>
      <c r="H176" s="21" t="str">
        <f>IF(C176="","",VLOOKUP(C176,'Llistat de jugadors'!$G$3:$AB$322,22,0))</f>
        <v/>
      </c>
      <c r="I176" t="e">
        <f>IF(VLOOKUP(B176,'Llistat de jugadors'!$BC$3:$BD$322,2,0)="","",VLOOKUP(B176,'Llistat de jugadors'!$BC$3:$BD$322,2,0))</f>
        <v>#N/A</v>
      </c>
      <c r="J176" t="b">
        <f t="shared" si="5"/>
        <v>1</v>
      </c>
    </row>
    <row r="177" spans="2:10">
      <c r="B177" s="20">
        <v>172</v>
      </c>
      <c r="C177" s="98" t="str">
        <f>IF(J177=TRUE,"",VLOOKUP(B177,'Llistat de jugadors'!$BC$3:$BD$322,2,0))</f>
        <v/>
      </c>
      <c r="D177" s="21" t="str">
        <f>VLOOKUP(C177,'Llistat de jugadors'!$AQ$3:$AR$322,2,0)</f>
        <v/>
      </c>
      <c r="E177" s="23" t="str">
        <f>IF(C177="","",VLOOKUP(C177,'Llistat de jugadors'!$G$3:$AI$322,29,0))</f>
        <v/>
      </c>
      <c r="F177" s="21" t="str">
        <f>IF(C177="","",VLOOKUP(C177,'Llistat de jugadors'!$G$3:$AL$322,32,0))</f>
        <v/>
      </c>
      <c r="G177" s="21" t="str">
        <f>IF(C177="","",VLOOKUP(C177,'Llistat de jugadors'!$G$3:$AH$322,28,0))</f>
        <v/>
      </c>
      <c r="H177" s="21" t="str">
        <f>IF(C177="","",VLOOKUP(C177,'Llistat de jugadors'!$G$3:$AB$322,22,0))</f>
        <v/>
      </c>
      <c r="I177" t="e">
        <f>IF(VLOOKUP(B177,'Llistat de jugadors'!$BC$3:$BD$322,2,0)="","",VLOOKUP(B177,'Llistat de jugadors'!$BC$3:$BD$322,2,0))</f>
        <v>#N/A</v>
      </c>
      <c r="J177" t="b">
        <f t="shared" si="5"/>
        <v>1</v>
      </c>
    </row>
    <row r="178" spans="2:10">
      <c r="B178" s="20">
        <v>173</v>
      </c>
      <c r="C178" s="98" t="str">
        <f>IF(J178=TRUE,"",VLOOKUP(B178,'Llistat de jugadors'!$BC$3:$BD$322,2,0))</f>
        <v/>
      </c>
      <c r="D178" s="21" t="str">
        <f>VLOOKUP(C178,'Llistat de jugadors'!$AQ$3:$AR$322,2,0)</f>
        <v/>
      </c>
      <c r="E178" s="23" t="str">
        <f>IF(C178="","",VLOOKUP(C178,'Llistat de jugadors'!$G$3:$AI$322,29,0))</f>
        <v/>
      </c>
      <c r="F178" s="21" t="str">
        <f>IF(C178="","",VLOOKUP(C178,'Llistat de jugadors'!$G$3:$AL$322,32,0))</f>
        <v/>
      </c>
      <c r="G178" s="21" t="str">
        <f>IF(C178="","",VLOOKUP(C178,'Llistat de jugadors'!$G$3:$AH$322,28,0))</f>
        <v/>
      </c>
      <c r="H178" s="21" t="str">
        <f>IF(C178="","",VLOOKUP(C178,'Llistat de jugadors'!$G$3:$AB$322,22,0))</f>
        <v/>
      </c>
      <c r="I178" t="e">
        <f>IF(VLOOKUP(B178,'Llistat de jugadors'!$BC$3:$BD$322,2,0)="","",VLOOKUP(B178,'Llistat de jugadors'!$BC$3:$BD$322,2,0))</f>
        <v>#N/A</v>
      </c>
      <c r="J178" t="b">
        <f t="shared" si="5"/>
        <v>1</v>
      </c>
    </row>
    <row r="179" spans="2:10">
      <c r="B179" s="20">
        <v>174</v>
      </c>
      <c r="C179" s="98" t="str">
        <f>IF(J179=TRUE,"",VLOOKUP(B179,'Llistat de jugadors'!$BC$3:$BD$322,2,0))</f>
        <v/>
      </c>
      <c r="D179" s="21" t="str">
        <f>VLOOKUP(C179,'Llistat de jugadors'!$AQ$3:$AR$322,2,0)</f>
        <v/>
      </c>
      <c r="E179" s="23" t="str">
        <f>IF(C179="","",VLOOKUP(C179,'Llistat de jugadors'!$G$3:$AI$322,29,0))</f>
        <v/>
      </c>
      <c r="F179" s="21" t="str">
        <f>IF(C179="","",VLOOKUP(C179,'Llistat de jugadors'!$G$3:$AL$322,32,0))</f>
        <v/>
      </c>
      <c r="G179" s="21" t="str">
        <f>IF(C179="","",VLOOKUP(C179,'Llistat de jugadors'!$G$3:$AH$322,28,0))</f>
        <v/>
      </c>
      <c r="H179" s="21" t="str">
        <f>IF(C179="","",VLOOKUP(C179,'Llistat de jugadors'!$G$3:$AB$322,22,0))</f>
        <v/>
      </c>
      <c r="I179" t="e">
        <f>IF(VLOOKUP(B179,'Llistat de jugadors'!$BC$3:$BD$322,2,0)="","",VLOOKUP(B179,'Llistat de jugadors'!$BC$3:$BD$322,2,0))</f>
        <v>#N/A</v>
      </c>
      <c r="J179" t="b">
        <f t="shared" si="5"/>
        <v>1</v>
      </c>
    </row>
    <row r="180" spans="2:10">
      <c r="B180" s="20">
        <v>175</v>
      </c>
      <c r="C180" s="98" t="str">
        <f>IF(J180=TRUE,"",VLOOKUP(B180,'Llistat de jugadors'!$BC$3:$BD$322,2,0))</f>
        <v/>
      </c>
      <c r="D180" s="21" t="str">
        <f>VLOOKUP(C180,'Llistat de jugadors'!$AQ$3:$AR$322,2,0)</f>
        <v/>
      </c>
      <c r="E180" s="23" t="str">
        <f>IF(C180="","",VLOOKUP(C180,'Llistat de jugadors'!$G$3:$AI$322,29,0))</f>
        <v/>
      </c>
      <c r="F180" s="21" t="str">
        <f>IF(C180="","",VLOOKUP(C180,'Llistat de jugadors'!$G$3:$AL$322,32,0))</f>
        <v/>
      </c>
      <c r="G180" s="21" t="str">
        <f>IF(C180="","",VLOOKUP(C180,'Llistat de jugadors'!$G$3:$AH$322,28,0))</f>
        <v/>
      </c>
      <c r="H180" s="21" t="str">
        <f>IF(C180="","",VLOOKUP(C180,'Llistat de jugadors'!$G$3:$AB$322,22,0))</f>
        <v/>
      </c>
      <c r="I180" t="e">
        <f>IF(VLOOKUP(B180,'Llistat de jugadors'!$BC$3:$BD$322,2,0)="","",VLOOKUP(B180,'Llistat de jugadors'!$BC$3:$BD$322,2,0))</f>
        <v>#N/A</v>
      </c>
      <c r="J180" t="b">
        <f t="shared" si="5"/>
        <v>1</v>
      </c>
    </row>
    <row r="181" spans="2:10">
      <c r="B181" s="20">
        <v>176</v>
      </c>
      <c r="C181" s="98" t="str">
        <f>IF(J181=TRUE,"",VLOOKUP(B181,'Llistat de jugadors'!$BC$3:$BD$322,2,0))</f>
        <v/>
      </c>
      <c r="D181" s="21" t="str">
        <f>VLOOKUP(C181,'Llistat de jugadors'!$AQ$3:$AR$322,2,0)</f>
        <v/>
      </c>
      <c r="E181" s="23" t="str">
        <f>IF(C181="","",VLOOKUP(C181,'Llistat de jugadors'!$G$3:$AI$322,29,0))</f>
        <v/>
      </c>
      <c r="F181" s="21" t="str">
        <f>IF(C181="","",VLOOKUP(C181,'Llistat de jugadors'!$G$3:$AL$322,32,0))</f>
        <v/>
      </c>
      <c r="G181" s="21" t="str">
        <f>IF(C181="","",VLOOKUP(C181,'Llistat de jugadors'!$G$3:$AH$322,28,0))</f>
        <v/>
      </c>
      <c r="H181" s="21" t="str">
        <f>IF(C181="","",VLOOKUP(C181,'Llistat de jugadors'!$G$3:$AB$322,22,0))</f>
        <v/>
      </c>
      <c r="I181" t="e">
        <f>IF(VLOOKUP(B181,'Llistat de jugadors'!$BC$3:$BD$322,2,0)="","",VLOOKUP(B181,'Llistat de jugadors'!$BC$3:$BD$322,2,0))</f>
        <v>#N/A</v>
      </c>
      <c r="J181" t="b">
        <f t="shared" si="5"/>
        <v>1</v>
      </c>
    </row>
    <row r="182" spans="2:10">
      <c r="B182" s="20">
        <v>177</v>
      </c>
      <c r="C182" s="98" t="str">
        <f>IF(J182=TRUE,"",VLOOKUP(B182,'Llistat de jugadors'!$BC$3:$BD$322,2,0))</f>
        <v/>
      </c>
      <c r="D182" s="21" t="str">
        <f>VLOOKUP(C182,'Llistat de jugadors'!$AQ$3:$AR$322,2,0)</f>
        <v/>
      </c>
      <c r="E182" s="23" t="str">
        <f>IF(C182="","",VLOOKUP(C182,'Llistat de jugadors'!$G$3:$AI$322,29,0))</f>
        <v/>
      </c>
      <c r="F182" s="21" t="str">
        <f>IF(C182="","",VLOOKUP(C182,'Llistat de jugadors'!$G$3:$AL$322,32,0))</f>
        <v/>
      </c>
      <c r="G182" s="21" t="str">
        <f>IF(C182="","",VLOOKUP(C182,'Llistat de jugadors'!$G$3:$AH$322,28,0))</f>
        <v/>
      </c>
      <c r="H182" s="21" t="str">
        <f>IF(C182="","",VLOOKUP(C182,'Llistat de jugadors'!$G$3:$AB$322,22,0))</f>
        <v/>
      </c>
      <c r="I182" t="e">
        <f>IF(VLOOKUP(B182,'Llistat de jugadors'!$BC$3:$BD$322,2,0)="","",VLOOKUP(B182,'Llistat de jugadors'!$BC$3:$BD$322,2,0))</f>
        <v>#N/A</v>
      </c>
      <c r="J182" t="b">
        <f t="shared" si="5"/>
        <v>1</v>
      </c>
    </row>
    <row r="183" spans="2:10">
      <c r="B183" s="20">
        <v>178</v>
      </c>
      <c r="C183" s="98" t="str">
        <f>IF(J183=TRUE,"",VLOOKUP(B183,'Llistat de jugadors'!$BC$3:$BD$322,2,0))</f>
        <v/>
      </c>
      <c r="D183" s="21" t="str">
        <f>VLOOKUP(C183,'Llistat de jugadors'!$AQ$3:$AR$322,2,0)</f>
        <v/>
      </c>
      <c r="E183" s="23" t="str">
        <f>IF(C183="","",VLOOKUP(C183,'Llistat de jugadors'!$G$3:$AI$322,29,0))</f>
        <v/>
      </c>
      <c r="F183" s="21" t="str">
        <f>IF(C183="","",VLOOKUP(C183,'Llistat de jugadors'!$G$3:$AL$322,32,0))</f>
        <v/>
      </c>
      <c r="G183" s="21" t="str">
        <f>IF(C183="","",VLOOKUP(C183,'Llistat de jugadors'!$G$3:$AH$322,28,0))</f>
        <v/>
      </c>
      <c r="H183" s="21" t="str">
        <f>IF(C183="","",VLOOKUP(C183,'Llistat de jugadors'!$G$3:$AB$322,22,0))</f>
        <v/>
      </c>
      <c r="I183" t="e">
        <f>IF(VLOOKUP(B183,'Llistat de jugadors'!$BC$3:$BD$322,2,0)="","",VLOOKUP(B183,'Llistat de jugadors'!$BC$3:$BD$322,2,0))</f>
        <v>#N/A</v>
      </c>
      <c r="J183" t="b">
        <f t="shared" si="5"/>
        <v>1</v>
      </c>
    </row>
    <row r="184" spans="2:10">
      <c r="B184" s="20">
        <v>179</v>
      </c>
      <c r="C184" s="98" t="str">
        <f>IF(J184=TRUE,"",VLOOKUP(B184,'Llistat de jugadors'!$BC$3:$BD$322,2,0))</f>
        <v/>
      </c>
      <c r="D184" s="21" t="str">
        <f>VLOOKUP(C184,'Llistat de jugadors'!$AQ$3:$AR$322,2,0)</f>
        <v/>
      </c>
      <c r="E184" s="23" t="str">
        <f>IF(C184="","",VLOOKUP(C184,'Llistat de jugadors'!$G$3:$AI$322,29,0))</f>
        <v/>
      </c>
      <c r="F184" s="21" t="str">
        <f>IF(C184="","",VLOOKUP(C184,'Llistat de jugadors'!$G$3:$AL$322,32,0))</f>
        <v/>
      </c>
      <c r="G184" s="21" t="str">
        <f>IF(C184="","",VLOOKUP(C184,'Llistat de jugadors'!$G$3:$AH$322,28,0))</f>
        <v/>
      </c>
      <c r="H184" s="21" t="str">
        <f>IF(C184="","",VLOOKUP(C184,'Llistat de jugadors'!$G$3:$AB$322,22,0))</f>
        <v/>
      </c>
      <c r="I184" t="e">
        <f>IF(VLOOKUP(B184,'Llistat de jugadors'!$BC$3:$BD$322,2,0)="","",VLOOKUP(B184,'Llistat de jugadors'!$BC$3:$BD$322,2,0))</f>
        <v>#N/A</v>
      </c>
      <c r="J184" t="b">
        <f t="shared" si="5"/>
        <v>1</v>
      </c>
    </row>
    <row r="185" spans="2:10">
      <c r="B185" s="20">
        <v>180</v>
      </c>
      <c r="C185" s="98" t="str">
        <f>IF(J185=TRUE,"",VLOOKUP(B185,'Llistat de jugadors'!$BC$3:$BD$322,2,0))</f>
        <v/>
      </c>
      <c r="D185" s="21" t="str">
        <f>VLOOKUP(C185,'Llistat de jugadors'!$AQ$3:$AR$322,2,0)</f>
        <v/>
      </c>
      <c r="E185" s="23" t="str">
        <f>IF(C185="","",VLOOKUP(C185,'Llistat de jugadors'!$G$3:$AI$322,29,0))</f>
        <v/>
      </c>
      <c r="F185" s="21" t="str">
        <f>IF(C185="","",VLOOKUP(C185,'Llistat de jugadors'!$G$3:$AL$322,32,0))</f>
        <v/>
      </c>
      <c r="G185" s="21" t="str">
        <f>IF(C185="","",VLOOKUP(C185,'Llistat de jugadors'!$G$3:$AH$322,28,0))</f>
        <v/>
      </c>
      <c r="H185" s="21" t="str">
        <f>IF(C185="","",VLOOKUP(C185,'Llistat de jugadors'!$G$3:$AB$322,22,0))</f>
        <v/>
      </c>
      <c r="I185" t="e">
        <f>IF(VLOOKUP(B185,'Llistat de jugadors'!$BC$3:$BD$322,2,0)="","",VLOOKUP(B185,'Llistat de jugadors'!$BC$3:$BD$322,2,0))</f>
        <v>#N/A</v>
      </c>
      <c r="J185" t="b">
        <f t="shared" si="5"/>
        <v>1</v>
      </c>
    </row>
    <row r="186" spans="2:10">
      <c r="B186" s="20">
        <v>181</v>
      </c>
      <c r="C186" s="98" t="str">
        <f>IF(J186=TRUE,"",VLOOKUP(B186,'Llistat de jugadors'!$BC$3:$BD$322,2,0))</f>
        <v/>
      </c>
      <c r="D186" s="21" t="str">
        <f>VLOOKUP(C186,'Llistat de jugadors'!$AQ$3:$AR$322,2,0)</f>
        <v/>
      </c>
      <c r="E186" s="23" t="str">
        <f>IF(C186="","",VLOOKUP(C186,'Llistat de jugadors'!$G$3:$AI$322,29,0))</f>
        <v/>
      </c>
      <c r="F186" s="21" t="str">
        <f>IF(C186="","",VLOOKUP(C186,'Llistat de jugadors'!$G$3:$AL$322,32,0))</f>
        <v/>
      </c>
      <c r="G186" s="21" t="str">
        <f>IF(C186="","",VLOOKUP(C186,'Llistat de jugadors'!$G$3:$AH$322,28,0))</f>
        <v/>
      </c>
      <c r="H186" s="21" t="str">
        <f>IF(C186="","",VLOOKUP(C186,'Llistat de jugadors'!$G$3:$AB$322,22,0))</f>
        <v/>
      </c>
      <c r="I186" t="e">
        <f>IF(VLOOKUP(B186,'Llistat de jugadors'!$BC$3:$BD$322,2,0)="","",VLOOKUP(B186,'Llistat de jugadors'!$BC$3:$BD$322,2,0))</f>
        <v>#N/A</v>
      </c>
      <c r="J186" t="b">
        <f t="shared" si="5"/>
        <v>1</v>
      </c>
    </row>
    <row r="187" spans="2:10">
      <c r="B187" s="20">
        <v>182</v>
      </c>
      <c r="C187" s="98" t="str">
        <f>IF(J187=TRUE,"",VLOOKUP(B187,'Llistat de jugadors'!$BC$3:$BD$322,2,0))</f>
        <v/>
      </c>
      <c r="D187" s="21" t="str">
        <f>VLOOKUP(C187,'Llistat de jugadors'!$AQ$3:$AR$322,2,0)</f>
        <v/>
      </c>
      <c r="E187" s="23" t="str">
        <f>IF(C187="","",VLOOKUP(C187,'Llistat de jugadors'!$G$3:$AI$322,29,0))</f>
        <v/>
      </c>
      <c r="F187" s="21" t="str">
        <f>IF(C187="","",VLOOKUP(C187,'Llistat de jugadors'!$G$3:$AL$322,32,0))</f>
        <v/>
      </c>
      <c r="G187" s="21" t="str">
        <f>IF(C187="","",VLOOKUP(C187,'Llistat de jugadors'!$G$3:$AH$322,28,0))</f>
        <v/>
      </c>
      <c r="H187" s="21" t="str">
        <f>IF(C187="","",VLOOKUP(C187,'Llistat de jugadors'!$G$3:$AB$322,22,0))</f>
        <v/>
      </c>
      <c r="I187" t="e">
        <f>IF(VLOOKUP(B187,'Llistat de jugadors'!$BC$3:$BD$322,2,0)="","",VLOOKUP(B187,'Llistat de jugadors'!$BC$3:$BD$322,2,0))</f>
        <v>#N/A</v>
      </c>
      <c r="J187" t="b">
        <f t="shared" si="5"/>
        <v>1</v>
      </c>
    </row>
    <row r="188" spans="2:10">
      <c r="B188" s="20">
        <v>183</v>
      </c>
      <c r="C188" s="98" t="str">
        <f>IF(J188=TRUE,"",VLOOKUP(B188,'Llistat de jugadors'!$BC$3:$BD$322,2,0))</f>
        <v/>
      </c>
      <c r="D188" s="21" t="str">
        <f>VLOOKUP(C188,'Llistat de jugadors'!$AQ$3:$AR$322,2,0)</f>
        <v/>
      </c>
      <c r="E188" s="23" t="str">
        <f>IF(C188="","",VLOOKUP(C188,'Llistat de jugadors'!$G$3:$AI$322,29,0))</f>
        <v/>
      </c>
      <c r="F188" s="21" t="str">
        <f>IF(C188="","",VLOOKUP(C188,'Llistat de jugadors'!$G$3:$AL$322,32,0))</f>
        <v/>
      </c>
      <c r="G188" s="21" t="str">
        <f>IF(C188="","",VLOOKUP(C188,'Llistat de jugadors'!$G$3:$AH$322,28,0))</f>
        <v/>
      </c>
      <c r="H188" s="21" t="str">
        <f>IF(C188="","",VLOOKUP(C188,'Llistat de jugadors'!$G$3:$AB$322,22,0))</f>
        <v/>
      </c>
      <c r="I188" t="e">
        <f>IF(VLOOKUP(B188,'Llistat de jugadors'!$BC$3:$BD$322,2,0)="","",VLOOKUP(B188,'Llistat de jugadors'!$BC$3:$BD$322,2,0))</f>
        <v>#N/A</v>
      </c>
      <c r="J188" t="b">
        <f t="shared" si="5"/>
        <v>1</v>
      </c>
    </row>
    <row r="189" spans="2:10">
      <c r="B189" s="20">
        <v>184</v>
      </c>
      <c r="C189" s="98" t="str">
        <f>IF(J189=TRUE,"",VLOOKUP(B189,'Llistat de jugadors'!$BC$3:$BD$322,2,0))</f>
        <v/>
      </c>
      <c r="D189" s="21" t="str">
        <f>VLOOKUP(C189,'Llistat de jugadors'!$AQ$3:$AR$322,2,0)</f>
        <v/>
      </c>
      <c r="E189" s="23" t="str">
        <f>IF(C189="","",VLOOKUP(C189,'Llistat de jugadors'!$G$3:$AI$322,29,0))</f>
        <v/>
      </c>
      <c r="F189" s="21" t="str">
        <f>IF(C189="","",VLOOKUP(C189,'Llistat de jugadors'!$G$3:$AL$322,32,0))</f>
        <v/>
      </c>
      <c r="G189" s="21" t="str">
        <f>IF(C189="","",VLOOKUP(C189,'Llistat de jugadors'!$G$3:$AH$322,28,0))</f>
        <v/>
      </c>
      <c r="H189" s="21" t="str">
        <f>IF(C189="","",VLOOKUP(C189,'Llistat de jugadors'!$G$3:$AB$322,22,0))</f>
        <v/>
      </c>
      <c r="I189" t="e">
        <f>IF(VLOOKUP(B189,'Llistat de jugadors'!$BC$3:$BD$322,2,0)="","",VLOOKUP(B189,'Llistat de jugadors'!$BC$3:$BD$322,2,0))</f>
        <v>#N/A</v>
      </c>
      <c r="J189" t="b">
        <f t="shared" si="5"/>
        <v>1</v>
      </c>
    </row>
    <row r="190" spans="2:10">
      <c r="B190" s="20">
        <v>185</v>
      </c>
      <c r="C190" s="98" t="str">
        <f>IF(J190=TRUE,"",VLOOKUP(B190,'Llistat de jugadors'!$BC$3:$BD$322,2,0))</f>
        <v/>
      </c>
      <c r="D190" s="21" t="str">
        <f>VLOOKUP(C190,'Llistat de jugadors'!$AQ$3:$AR$322,2,0)</f>
        <v/>
      </c>
      <c r="E190" s="23" t="str">
        <f>IF(C190="","",VLOOKUP(C190,'Llistat de jugadors'!$G$3:$AI$322,29,0))</f>
        <v/>
      </c>
      <c r="F190" s="21" t="str">
        <f>IF(C190="","",VLOOKUP(C190,'Llistat de jugadors'!$G$3:$AL$322,32,0))</f>
        <v/>
      </c>
      <c r="G190" s="21" t="str">
        <f>IF(C190="","",VLOOKUP(C190,'Llistat de jugadors'!$G$3:$AH$322,28,0))</f>
        <v/>
      </c>
      <c r="H190" s="21" t="str">
        <f>IF(C190="","",VLOOKUP(C190,'Llistat de jugadors'!$G$3:$AB$322,22,0))</f>
        <v/>
      </c>
      <c r="I190" t="e">
        <f>IF(VLOOKUP(B190,'Llistat de jugadors'!$BC$3:$BD$322,2,0)="","",VLOOKUP(B190,'Llistat de jugadors'!$BC$3:$BD$322,2,0))</f>
        <v>#N/A</v>
      </c>
      <c r="J190" t="b">
        <f t="shared" si="5"/>
        <v>1</v>
      </c>
    </row>
    <row r="191" spans="2:10">
      <c r="B191" s="20">
        <v>186</v>
      </c>
      <c r="C191" s="98" t="str">
        <f>IF(J191=TRUE,"",VLOOKUP(B191,'Llistat de jugadors'!$BC$3:$BD$322,2,0))</f>
        <v/>
      </c>
      <c r="D191" s="21" t="str">
        <f>VLOOKUP(C191,'Llistat de jugadors'!$AQ$3:$AR$322,2,0)</f>
        <v/>
      </c>
      <c r="E191" s="23" t="str">
        <f>IF(C191="","",VLOOKUP(C191,'Llistat de jugadors'!$G$3:$AI$322,29,0))</f>
        <v/>
      </c>
      <c r="F191" s="21" t="str">
        <f>IF(C191="","",VLOOKUP(C191,'Llistat de jugadors'!$G$3:$AL$322,32,0))</f>
        <v/>
      </c>
      <c r="G191" s="21" t="str">
        <f>IF(C191="","",VLOOKUP(C191,'Llistat de jugadors'!$G$3:$AH$322,28,0))</f>
        <v/>
      </c>
      <c r="H191" s="21" t="str">
        <f>IF(C191="","",VLOOKUP(C191,'Llistat de jugadors'!$G$3:$AB$322,22,0))</f>
        <v/>
      </c>
      <c r="I191" t="e">
        <f>IF(VLOOKUP(B191,'Llistat de jugadors'!$BC$3:$BD$322,2,0)="","",VLOOKUP(B191,'Llistat de jugadors'!$BC$3:$BD$322,2,0))</f>
        <v>#N/A</v>
      </c>
      <c r="J191" t="b">
        <f t="shared" si="5"/>
        <v>1</v>
      </c>
    </row>
    <row r="192" spans="2:10">
      <c r="B192" s="20">
        <v>187</v>
      </c>
      <c r="C192" s="98" t="str">
        <f>IF(J192=TRUE,"",VLOOKUP(B192,'Llistat de jugadors'!$BC$3:$BD$322,2,0))</f>
        <v/>
      </c>
      <c r="D192" s="21" t="str">
        <f>VLOOKUP(C192,'Llistat de jugadors'!$AQ$3:$AR$322,2,0)</f>
        <v/>
      </c>
      <c r="E192" s="23" t="str">
        <f>IF(C192="","",VLOOKUP(C192,'Llistat de jugadors'!$G$3:$AI$322,29,0))</f>
        <v/>
      </c>
      <c r="F192" s="21" t="str">
        <f>IF(C192="","",VLOOKUP(C192,'Llistat de jugadors'!$G$3:$AL$322,32,0))</f>
        <v/>
      </c>
      <c r="G192" s="21" t="str">
        <f>IF(C192="","",VLOOKUP(C192,'Llistat de jugadors'!$G$3:$AH$322,28,0))</f>
        <v/>
      </c>
      <c r="H192" s="21" t="str">
        <f>IF(C192="","",VLOOKUP(C192,'Llistat de jugadors'!$G$3:$AB$322,22,0))</f>
        <v/>
      </c>
      <c r="I192" t="e">
        <f>IF(VLOOKUP(B192,'Llistat de jugadors'!$BC$3:$BD$322,2,0)="","",VLOOKUP(B192,'Llistat de jugadors'!$BC$3:$BD$322,2,0))</f>
        <v>#N/A</v>
      </c>
      <c r="J192" t="b">
        <f t="shared" si="5"/>
        <v>1</v>
      </c>
    </row>
    <row r="193" spans="2:10">
      <c r="B193" s="20">
        <v>188</v>
      </c>
      <c r="C193" s="98" t="str">
        <f>IF(J193=TRUE,"",VLOOKUP(B193,'Llistat de jugadors'!$BC$3:$BD$322,2,0))</f>
        <v/>
      </c>
      <c r="D193" s="21" t="str">
        <f>VLOOKUP(C193,'Llistat de jugadors'!$AQ$3:$AR$322,2,0)</f>
        <v/>
      </c>
      <c r="E193" s="23" t="str">
        <f>IF(C193="","",VLOOKUP(C193,'Llistat de jugadors'!$G$3:$AI$322,29,0))</f>
        <v/>
      </c>
      <c r="F193" s="21" t="str">
        <f>IF(C193="","",VLOOKUP(C193,'Llistat de jugadors'!$G$3:$AL$322,32,0))</f>
        <v/>
      </c>
      <c r="G193" s="21" t="str">
        <f>IF(C193="","",VLOOKUP(C193,'Llistat de jugadors'!$G$3:$AH$322,28,0))</f>
        <v/>
      </c>
      <c r="H193" s="21" t="str">
        <f>IF(C193="","",VLOOKUP(C193,'Llistat de jugadors'!$G$3:$AB$322,22,0))</f>
        <v/>
      </c>
      <c r="I193" t="e">
        <f>IF(VLOOKUP(B193,'Llistat de jugadors'!$BC$3:$BD$322,2,0)="","",VLOOKUP(B193,'Llistat de jugadors'!$BC$3:$BD$322,2,0))</f>
        <v>#N/A</v>
      </c>
      <c r="J193" t="b">
        <f t="shared" si="5"/>
        <v>1</v>
      </c>
    </row>
    <row r="194" spans="2:10">
      <c r="B194" s="20">
        <v>189</v>
      </c>
      <c r="C194" s="98" t="str">
        <f>IF(J194=TRUE,"",VLOOKUP(B194,'Llistat de jugadors'!$BC$3:$BD$322,2,0))</f>
        <v/>
      </c>
      <c r="D194" s="21" t="str">
        <f>VLOOKUP(C194,'Llistat de jugadors'!$AQ$3:$AR$322,2,0)</f>
        <v/>
      </c>
      <c r="E194" s="23" t="str">
        <f>IF(C194="","",VLOOKUP(C194,'Llistat de jugadors'!$G$3:$AI$322,29,0))</f>
        <v/>
      </c>
      <c r="F194" s="21" t="str">
        <f>IF(C194="","",VLOOKUP(C194,'Llistat de jugadors'!$G$3:$AL$322,32,0))</f>
        <v/>
      </c>
      <c r="G194" s="21" t="str">
        <f>IF(C194="","",VLOOKUP(C194,'Llistat de jugadors'!$G$3:$AH$322,28,0))</f>
        <v/>
      </c>
      <c r="H194" s="21" t="str">
        <f>IF(C194="","",VLOOKUP(C194,'Llistat de jugadors'!$G$3:$AB$322,22,0))</f>
        <v/>
      </c>
      <c r="I194" t="e">
        <f>IF(VLOOKUP(B194,'Llistat de jugadors'!$BC$3:$BD$322,2,0)="","",VLOOKUP(B194,'Llistat de jugadors'!$BC$3:$BD$322,2,0))</f>
        <v>#N/A</v>
      </c>
      <c r="J194" t="b">
        <f t="shared" si="5"/>
        <v>1</v>
      </c>
    </row>
    <row r="195" spans="2:10">
      <c r="B195" s="20">
        <v>190</v>
      </c>
      <c r="C195" s="98" t="str">
        <f>IF(J195=TRUE,"",VLOOKUP(B195,'Llistat de jugadors'!$BC$3:$BD$322,2,0))</f>
        <v/>
      </c>
      <c r="D195" s="21" t="str">
        <f>VLOOKUP(C195,'Llistat de jugadors'!$AQ$3:$AR$322,2,0)</f>
        <v/>
      </c>
      <c r="E195" s="23" t="str">
        <f>IF(C195="","",VLOOKUP(C195,'Llistat de jugadors'!$G$3:$AI$322,29,0))</f>
        <v/>
      </c>
      <c r="F195" s="21" t="str">
        <f>IF(C195="","",VLOOKUP(C195,'Llistat de jugadors'!$G$3:$AL$322,32,0))</f>
        <v/>
      </c>
      <c r="G195" s="21" t="str">
        <f>IF(C195="","",VLOOKUP(C195,'Llistat de jugadors'!$G$3:$AH$322,28,0))</f>
        <v/>
      </c>
      <c r="H195" s="21" t="str">
        <f>IF(C195="","",VLOOKUP(C195,'Llistat de jugadors'!$G$3:$AB$322,22,0))</f>
        <v/>
      </c>
      <c r="I195" t="e">
        <f>IF(VLOOKUP(B195,'Llistat de jugadors'!$BC$3:$BD$322,2,0)="","",VLOOKUP(B195,'Llistat de jugadors'!$BC$3:$BD$322,2,0))</f>
        <v>#N/A</v>
      </c>
      <c r="J195" t="b">
        <f t="shared" si="5"/>
        <v>1</v>
      </c>
    </row>
    <row r="196" spans="2:10">
      <c r="B196" s="20">
        <v>191</v>
      </c>
      <c r="C196" s="98" t="str">
        <f>IF(J196=TRUE,"",VLOOKUP(B196,'Llistat de jugadors'!$BC$3:$BD$322,2,0))</f>
        <v/>
      </c>
      <c r="D196" s="21" t="str">
        <f>VLOOKUP(C196,'Llistat de jugadors'!$AQ$3:$AR$322,2,0)</f>
        <v/>
      </c>
      <c r="E196" s="23" t="str">
        <f>IF(C196="","",VLOOKUP(C196,'Llistat de jugadors'!$G$3:$AI$322,29,0))</f>
        <v/>
      </c>
      <c r="F196" s="21" t="str">
        <f>IF(C196="","",VLOOKUP(C196,'Llistat de jugadors'!$G$3:$AL$322,32,0))</f>
        <v/>
      </c>
      <c r="G196" s="21" t="str">
        <f>IF(C196="","",VLOOKUP(C196,'Llistat de jugadors'!$G$3:$AH$322,28,0))</f>
        <v/>
      </c>
      <c r="H196" s="21" t="str">
        <f>IF(C196="","",VLOOKUP(C196,'Llistat de jugadors'!$G$3:$AB$322,22,0))</f>
        <v/>
      </c>
      <c r="I196" t="e">
        <f>IF(VLOOKUP(B196,'Llistat de jugadors'!$BC$3:$BD$322,2,0)="","",VLOOKUP(B196,'Llistat de jugadors'!$BC$3:$BD$322,2,0))</f>
        <v>#N/A</v>
      </c>
      <c r="J196" t="b">
        <f t="shared" si="5"/>
        <v>1</v>
      </c>
    </row>
    <row r="197" spans="2:10">
      <c r="B197" s="20">
        <v>192</v>
      </c>
      <c r="C197" s="98" t="str">
        <f>IF(J197=TRUE,"",VLOOKUP(B197,'Llistat de jugadors'!$BC$3:$BD$322,2,0))</f>
        <v/>
      </c>
      <c r="D197" s="21" t="str">
        <f>VLOOKUP(C197,'Llistat de jugadors'!$AQ$3:$AR$322,2,0)</f>
        <v/>
      </c>
      <c r="E197" s="23" t="str">
        <f>IF(C197="","",VLOOKUP(C197,'Llistat de jugadors'!$G$3:$AI$322,29,0))</f>
        <v/>
      </c>
      <c r="F197" s="21" t="str">
        <f>IF(C197="","",VLOOKUP(C197,'Llistat de jugadors'!$G$3:$AL$322,32,0))</f>
        <v/>
      </c>
      <c r="G197" s="21" t="str">
        <f>IF(C197="","",VLOOKUP(C197,'Llistat de jugadors'!$G$3:$AH$322,28,0))</f>
        <v/>
      </c>
      <c r="H197" s="21" t="str">
        <f>IF(C197="","",VLOOKUP(C197,'Llistat de jugadors'!$G$3:$AB$322,22,0))</f>
        <v/>
      </c>
      <c r="I197" t="e">
        <f>IF(VLOOKUP(B197,'Llistat de jugadors'!$BC$3:$BD$322,2,0)="","",VLOOKUP(B197,'Llistat de jugadors'!$BC$3:$BD$322,2,0))</f>
        <v>#N/A</v>
      </c>
      <c r="J197" t="b">
        <f t="shared" si="5"/>
        <v>1</v>
      </c>
    </row>
    <row r="198" spans="2:10">
      <c r="B198" s="20">
        <v>193</v>
      </c>
      <c r="C198" s="98" t="str">
        <f>IF(J198=TRUE,"",VLOOKUP(B198,'Llistat de jugadors'!$BC$3:$BD$322,2,0))</f>
        <v/>
      </c>
      <c r="D198" s="21" t="str">
        <f>VLOOKUP(C198,'Llistat de jugadors'!$AQ$3:$AR$322,2,0)</f>
        <v/>
      </c>
      <c r="E198" s="23" t="str">
        <f>IF(C198="","",VLOOKUP(C198,'Llistat de jugadors'!$G$3:$AI$322,29,0))</f>
        <v/>
      </c>
      <c r="F198" s="21" t="str">
        <f>IF(C198="","",VLOOKUP(C198,'Llistat de jugadors'!$G$3:$AL$322,32,0))</f>
        <v/>
      </c>
      <c r="G198" s="21" t="str">
        <f>IF(C198="","",VLOOKUP(C198,'Llistat de jugadors'!$G$3:$AH$322,28,0))</f>
        <v/>
      </c>
      <c r="H198" s="21" t="str">
        <f>IF(C198="","",VLOOKUP(C198,'Llistat de jugadors'!$G$3:$AB$322,22,0))</f>
        <v/>
      </c>
      <c r="I198" t="e">
        <f>IF(VLOOKUP(B198,'Llistat de jugadors'!$BC$3:$BD$322,2,0)="","",VLOOKUP(B198,'Llistat de jugadors'!$BC$3:$BD$322,2,0))</f>
        <v>#N/A</v>
      </c>
      <c r="J198" t="b">
        <f t="shared" ref="J198:J205" si="6">ISERROR(I198)</f>
        <v>1</v>
      </c>
    </row>
    <row r="199" spans="2:10">
      <c r="B199" s="20">
        <v>194</v>
      </c>
      <c r="C199" s="98" t="str">
        <f>IF(J199=TRUE,"",VLOOKUP(B199,'Llistat de jugadors'!$BC$3:$BD$322,2,0))</f>
        <v/>
      </c>
      <c r="D199" s="21" t="str">
        <f>VLOOKUP(C199,'Llistat de jugadors'!$AQ$3:$AR$322,2,0)</f>
        <v/>
      </c>
      <c r="E199" s="23" t="str">
        <f>IF(C199="","",VLOOKUP(C199,'Llistat de jugadors'!$G$3:$AI$322,29,0))</f>
        <v/>
      </c>
      <c r="F199" s="21" t="str">
        <f>IF(C199="","",VLOOKUP(C199,'Llistat de jugadors'!$G$3:$AL$322,32,0))</f>
        <v/>
      </c>
      <c r="G199" s="21" t="str">
        <f>IF(C199="","",VLOOKUP(C199,'Llistat de jugadors'!$G$3:$AH$322,28,0))</f>
        <v/>
      </c>
      <c r="H199" s="21" t="str">
        <f>IF(C199="","",VLOOKUP(C199,'Llistat de jugadors'!$G$3:$AB$322,22,0))</f>
        <v/>
      </c>
      <c r="I199" t="e">
        <f>IF(VLOOKUP(B199,'Llistat de jugadors'!$BC$3:$BD$322,2,0)="","",VLOOKUP(B199,'Llistat de jugadors'!$BC$3:$BD$322,2,0))</f>
        <v>#N/A</v>
      </c>
      <c r="J199" t="b">
        <f t="shared" si="6"/>
        <v>1</v>
      </c>
    </row>
    <row r="200" spans="2:10">
      <c r="B200" s="20">
        <v>195</v>
      </c>
      <c r="C200" s="98" t="str">
        <f>IF(J200=TRUE,"",VLOOKUP(B200,'Llistat de jugadors'!$BC$3:$BD$322,2,0))</f>
        <v/>
      </c>
      <c r="D200" s="21" t="str">
        <f>VLOOKUP(C200,'Llistat de jugadors'!$AQ$3:$AR$322,2,0)</f>
        <v/>
      </c>
      <c r="E200" s="23" t="str">
        <f>IF(C200="","",VLOOKUP(C200,'Llistat de jugadors'!$G$3:$AI$322,29,0))</f>
        <v/>
      </c>
      <c r="F200" s="21" t="str">
        <f>IF(C200="","",VLOOKUP(C200,'Llistat de jugadors'!$G$3:$AL$322,32,0))</f>
        <v/>
      </c>
      <c r="G200" s="21" t="str">
        <f>IF(C200="","",VLOOKUP(C200,'Llistat de jugadors'!$G$3:$AH$322,28,0))</f>
        <v/>
      </c>
      <c r="H200" s="21" t="str">
        <f>IF(C200="","",VLOOKUP(C200,'Llistat de jugadors'!$G$3:$AB$322,22,0))</f>
        <v/>
      </c>
      <c r="I200" t="e">
        <f>IF(VLOOKUP(B200,'Llistat de jugadors'!$BC$3:$BD$322,2,0)="","",VLOOKUP(B200,'Llistat de jugadors'!$BC$3:$BD$322,2,0))</f>
        <v>#N/A</v>
      </c>
      <c r="J200" t="b">
        <f t="shared" si="6"/>
        <v>1</v>
      </c>
    </row>
    <row r="201" spans="2:10">
      <c r="B201" s="20">
        <v>196</v>
      </c>
      <c r="C201" s="98" t="str">
        <f>IF(J201=TRUE,"",VLOOKUP(B201,'Llistat de jugadors'!$BC$3:$BD$322,2,0))</f>
        <v/>
      </c>
      <c r="D201" s="21" t="str">
        <f>VLOOKUP(C201,'Llistat de jugadors'!$AQ$3:$AR$322,2,0)</f>
        <v/>
      </c>
      <c r="E201" s="23" t="str">
        <f>IF(C201="","",VLOOKUP(C201,'Llistat de jugadors'!$G$3:$AI$322,29,0))</f>
        <v/>
      </c>
      <c r="F201" s="21" t="str">
        <f>IF(C201="","",VLOOKUP(C201,'Llistat de jugadors'!$G$3:$AL$322,32,0))</f>
        <v/>
      </c>
      <c r="G201" s="21" t="str">
        <f>IF(C201="","",VLOOKUP(C201,'Llistat de jugadors'!$G$3:$AH$322,28,0))</f>
        <v/>
      </c>
      <c r="H201" s="21" t="str">
        <f>IF(C201="","",VLOOKUP(C201,'Llistat de jugadors'!$G$3:$AB$322,22,0))</f>
        <v/>
      </c>
      <c r="I201" t="e">
        <f>IF(VLOOKUP(B201,'Llistat de jugadors'!$BC$3:$BD$322,2,0)="","",VLOOKUP(B201,'Llistat de jugadors'!$BC$3:$BD$322,2,0))</f>
        <v>#N/A</v>
      </c>
      <c r="J201" t="b">
        <f t="shared" si="6"/>
        <v>1</v>
      </c>
    </row>
    <row r="202" spans="2:10">
      <c r="B202" s="20">
        <v>197</v>
      </c>
      <c r="C202" s="98" t="str">
        <f>IF(J202=TRUE,"",VLOOKUP(B202,'Llistat de jugadors'!$BC$3:$BD$322,2,0))</f>
        <v/>
      </c>
      <c r="D202" s="21" t="str">
        <f>VLOOKUP(C202,'Llistat de jugadors'!$AQ$3:$AR$322,2,0)</f>
        <v/>
      </c>
      <c r="E202" s="23" t="str">
        <f>IF(C202="","",VLOOKUP(C202,'Llistat de jugadors'!$G$3:$AI$322,29,0))</f>
        <v/>
      </c>
      <c r="F202" s="21" t="str">
        <f>IF(C202="","",VLOOKUP(C202,'Llistat de jugadors'!$G$3:$AL$322,32,0))</f>
        <v/>
      </c>
      <c r="G202" s="21" t="str">
        <f>IF(C202="","",VLOOKUP(C202,'Llistat de jugadors'!$G$3:$AH$322,28,0))</f>
        <v/>
      </c>
      <c r="H202" s="21" t="str">
        <f>IF(C202="","",VLOOKUP(C202,'Llistat de jugadors'!$G$3:$AB$322,22,0))</f>
        <v/>
      </c>
      <c r="I202" t="e">
        <f>IF(VLOOKUP(B202,'Llistat de jugadors'!$BC$3:$BD$322,2,0)="","",VLOOKUP(B202,'Llistat de jugadors'!$BC$3:$BD$322,2,0))</f>
        <v>#N/A</v>
      </c>
      <c r="J202" t="b">
        <f t="shared" si="6"/>
        <v>1</v>
      </c>
    </row>
    <row r="203" spans="2:10">
      <c r="B203" s="20">
        <v>198</v>
      </c>
      <c r="C203" s="98" t="str">
        <f>IF(J203=TRUE,"",VLOOKUP(B203,'Llistat de jugadors'!$BC$3:$BD$322,2,0))</f>
        <v/>
      </c>
      <c r="D203" s="21" t="str">
        <f>VLOOKUP(C203,'Llistat de jugadors'!$AQ$3:$AR$322,2,0)</f>
        <v/>
      </c>
      <c r="E203" s="23" t="str">
        <f>IF(C203="","",VLOOKUP(C203,'Llistat de jugadors'!$G$3:$AI$322,29,0))</f>
        <v/>
      </c>
      <c r="F203" s="21" t="str">
        <f>IF(C203="","",VLOOKUP(C203,'Llistat de jugadors'!$G$3:$AL$322,32,0))</f>
        <v/>
      </c>
      <c r="G203" s="21" t="str">
        <f>IF(C203="","",VLOOKUP(C203,'Llistat de jugadors'!$G$3:$AH$322,28,0))</f>
        <v/>
      </c>
      <c r="H203" s="21" t="str">
        <f>IF(C203="","",VLOOKUP(C203,'Llistat de jugadors'!$G$3:$AB$322,22,0))</f>
        <v/>
      </c>
      <c r="I203" t="e">
        <f>IF(VLOOKUP(B203,'Llistat de jugadors'!$BC$3:$BD$322,2,0)="","",VLOOKUP(B203,'Llistat de jugadors'!$BC$3:$BD$322,2,0))</f>
        <v>#N/A</v>
      </c>
      <c r="J203" t="b">
        <f t="shared" si="6"/>
        <v>1</v>
      </c>
    </row>
    <row r="204" spans="2:10">
      <c r="B204" s="20">
        <v>199</v>
      </c>
      <c r="C204" s="98" t="str">
        <f>IF(J204=TRUE,"",VLOOKUP(B204,'Llistat de jugadors'!$BC$3:$BD$322,2,0))</f>
        <v/>
      </c>
      <c r="D204" s="21" t="str">
        <f>VLOOKUP(C204,'Llistat de jugadors'!$AQ$3:$AR$322,2,0)</f>
        <v/>
      </c>
      <c r="E204" s="23" t="str">
        <f>IF(C204="","",VLOOKUP(C204,'Llistat de jugadors'!$G$3:$AI$322,29,0))</f>
        <v/>
      </c>
      <c r="F204" s="21" t="str">
        <f>IF(C204="","",VLOOKUP(C204,'Llistat de jugadors'!$G$3:$AL$322,32,0))</f>
        <v/>
      </c>
      <c r="G204" s="21" t="str">
        <f>IF(C204="","",VLOOKUP(C204,'Llistat de jugadors'!$G$3:$AH$322,28,0))</f>
        <v/>
      </c>
      <c r="H204" s="21" t="str">
        <f>IF(C204="","",VLOOKUP(C204,'Llistat de jugadors'!$G$3:$AB$322,22,0))</f>
        <v/>
      </c>
      <c r="I204" t="e">
        <f>IF(VLOOKUP(B204,'Llistat de jugadors'!$BC$3:$BD$322,2,0)="","",VLOOKUP(B204,'Llistat de jugadors'!$BC$3:$BD$322,2,0))</f>
        <v>#N/A</v>
      </c>
      <c r="J204" t="b">
        <f t="shared" si="6"/>
        <v>1</v>
      </c>
    </row>
    <row r="205" spans="2:10">
      <c r="B205" s="20">
        <v>200</v>
      </c>
      <c r="C205" s="98" t="str">
        <f>IF(J205=TRUE,"",VLOOKUP(B205,'Llistat de jugadors'!$BC$3:$BD$322,2,0))</f>
        <v/>
      </c>
      <c r="D205" s="21" t="str">
        <f>VLOOKUP(C205,'Llistat de jugadors'!$AQ$3:$AR$322,2,0)</f>
        <v/>
      </c>
      <c r="E205" s="23" t="str">
        <f>IF(C205="","",VLOOKUP(C205,'Llistat de jugadors'!$G$3:$AI$322,29,0))</f>
        <v/>
      </c>
      <c r="F205" s="21" t="str">
        <f>IF(C205="","",VLOOKUP(C205,'Llistat de jugadors'!$G$3:$AL$322,32,0))</f>
        <v/>
      </c>
      <c r="G205" s="21" t="str">
        <f>IF(C205="","",VLOOKUP(C205,'Llistat de jugadors'!$G$3:$AH$322,28,0))</f>
        <v/>
      </c>
      <c r="H205" s="21" t="str">
        <f>IF(C205="","",VLOOKUP(C205,'Llistat de jugadors'!$G$3:$AB$322,22,0))</f>
        <v/>
      </c>
      <c r="I205" t="e">
        <f>IF(VLOOKUP(B205,'Llistat de jugadors'!$BC$3:$BD$322,2,0)="","",VLOOKUP(B205,'Llistat de jugadors'!$BC$3:$BD$322,2,0))</f>
        <v>#N/A</v>
      </c>
      <c r="J205" t="b">
        <f t="shared" si="6"/>
        <v>1</v>
      </c>
    </row>
    <row r="206" spans="2:10">
      <c r="B206" s="22"/>
    </row>
    <row r="207" spans="2:10">
      <c r="B207" s="22"/>
    </row>
    <row r="208" spans="2:10">
      <c r="B208" s="22"/>
    </row>
    <row r="209" spans="2:2">
      <c r="B209" s="22"/>
    </row>
    <row r="210" spans="2:2">
      <c r="B210" s="22"/>
    </row>
    <row r="211" spans="2:2">
      <c r="B211" s="22"/>
    </row>
    <row r="212" spans="2:2">
      <c r="B212" s="22"/>
    </row>
    <row r="213" spans="2:2">
      <c r="B213" s="22"/>
    </row>
    <row r="214" spans="2:2">
      <c r="B214" s="22"/>
    </row>
    <row r="215" spans="2:2">
      <c r="B215" s="22"/>
    </row>
    <row r="216" spans="2:2">
      <c r="B216" s="22"/>
    </row>
    <row r="217" spans="2:2">
      <c r="B217" s="22"/>
    </row>
    <row r="218" spans="2:2">
      <c r="B218" s="22"/>
    </row>
    <row r="219" spans="2:2">
      <c r="B219" s="22"/>
    </row>
    <row r="220" spans="2:2">
      <c r="B220" s="22"/>
    </row>
    <row r="221" spans="2:2">
      <c r="B221" s="22"/>
    </row>
    <row r="222" spans="2:2">
      <c r="B222" s="22"/>
    </row>
    <row r="223" spans="2:2">
      <c r="B223" s="22"/>
    </row>
    <row r="224" spans="2:2">
      <c r="B224" s="22"/>
    </row>
    <row r="225" spans="2:2">
      <c r="B225" s="22"/>
    </row>
    <row r="226" spans="2:2">
      <c r="B226" s="22"/>
    </row>
    <row r="227" spans="2:2">
      <c r="B227" s="22"/>
    </row>
    <row r="228" spans="2:2">
      <c r="B228" s="22"/>
    </row>
    <row r="229" spans="2:2">
      <c r="B229" s="22"/>
    </row>
    <row r="230" spans="2:2">
      <c r="B230" s="22"/>
    </row>
    <row r="231" spans="2:2">
      <c r="B231" s="22"/>
    </row>
    <row r="232" spans="2:2">
      <c r="B232" s="22"/>
    </row>
    <row r="233" spans="2:2">
      <c r="B233" s="22"/>
    </row>
    <row r="234" spans="2:2">
      <c r="B234" s="22"/>
    </row>
    <row r="235" spans="2:2">
      <c r="B235" s="22"/>
    </row>
    <row r="236" spans="2:2">
      <c r="B236" s="22"/>
    </row>
    <row r="237" spans="2:2">
      <c r="B237" s="22"/>
    </row>
    <row r="238" spans="2:2">
      <c r="B238" s="22"/>
    </row>
    <row r="239" spans="2:2">
      <c r="B239" s="22"/>
    </row>
    <row r="240" spans="2:2">
      <c r="B240" s="22"/>
    </row>
    <row r="241" spans="2:2">
      <c r="B241" s="22"/>
    </row>
    <row r="242" spans="2:2">
      <c r="B242" s="22"/>
    </row>
    <row r="243" spans="2:2">
      <c r="B243" s="22"/>
    </row>
    <row r="244" spans="2:2">
      <c r="B244" s="22"/>
    </row>
    <row r="245" spans="2:2">
      <c r="B245" s="22"/>
    </row>
    <row r="246" spans="2:2">
      <c r="B246" s="22"/>
    </row>
    <row r="247" spans="2:2">
      <c r="B247" s="22"/>
    </row>
    <row r="248" spans="2:2">
      <c r="B248" s="22"/>
    </row>
    <row r="249" spans="2:2">
      <c r="B249" s="22"/>
    </row>
    <row r="250" spans="2:2">
      <c r="B250" s="22"/>
    </row>
    <row r="251" spans="2:2">
      <c r="B251" s="22"/>
    </row>
    <row r="252" spans="2:2">
      <c r="B252" s="22"/>
    </row>
    <row r="253" spans="2:2">
      <c r="B253" s="22"/>
    </row>
    <row r="254" spans="2:2">
      <c r="B254" s="22"/>
    </row>
    <row r="255" spans="2:2">
      <c r="B255" s="22"/>
    </row>
    <row r="256" spans="2:2">
      <c r="B256" s="22"/>
    </row>
    <row r="257" spans="2:2">
      <c r="B257" s="22"/>
    </row>
    <row r="258" spans="2:2">
      <c r="B258" s="22"/>
    </row>
    <row r="259" spans="2:2">
      <c r="B259" s="22"/>
    </row>
    <row r="260" spans="2:2">
      <c r="B260" s="22"/>
    </row>
    <row r="261" spans="2:2">
      <c r="B261" s="22"/>
    </row>
    <row r="262" spans="2:2">
      <c r="B262" s="22"/>
    </row>
    <row r="263" spans="2:2">
      <c r="B263" s="22"/>
    </row>
    <row r="264" spans="2:2">
      <c r="B264" s="22"/>
    </row>
    <row r="265" spans="2:2">
      <c r="B265" s="22"/>
    </row>
    <row r="266" spans="2:2">
      <c r="B266" s="22"/>
    </row>
    <row r="267" spans="2:2">
      <c r="B267" s="22"/>
    </row>
    <row r="268" spans="2:2">
      <c r="B268" s="22"/>
    </row>
    <row r="269" spans="2:2">
      <c r="B269" s="22"/>
    </row>
    <row r="270" spans="2:2">
      <c r="B270" s="22"/>
    </row>
    <row r="271" spans="2:2">
      <c r="B271" s="22"/>
    </row>
    <row r="272" spans="2:2">
      <c r="B272" s="22"/>
    </row>
    <row r="273" spans="2:2">
      <c r="B273" s="22"/>
    </row>
    <row r="274" spans="2:2">
      <c r="B274" s="22"/>
    </row>
    <row r="275" spans="2:2">
      <c r="B275" s="22"/>
    </row>
    <row r="276" spans="2:2">
      <c r="B276" s="22"/>
    </row>
    <row r="277" spans="2:2">
      <c r="B277" s="22"/>
    </row>
    <row r="278" spans="2:2">
      <c r="B278" s="22"/>
    </row>
    <row r="279" spans="2:2">
      <c r="B279" s="22"/>
    </row>
    <row r="280" spans="2:2">
      <c r="B280" s="22"/>
    </row>
    <row r="281" spans="2:2">
      <c r="B281" s="22"/>
    </row>
    <row r="282" spans="2:2">
      <c r="B282" s="22"/>
    </row>
    <row r="283" spans="2:2">
      <c r="B283" s="22"/>
    </row>
    <row r="284" spans="2:2">
      <c r="B284" s="22"/>
    </row>
    <row r="285" spans="2:2">
      <c r="B285" s="22"/>
    </row>
    <row r="286" spans="2:2">
      <c r="B286" s="22"/>
    </row>
    <row r="287" spans="2:2">
      <c r="B287" s="22"/>
    </row>
    <row r="288" spans="2:2">
      <c r="B288" s="22"/>
    </row>
    <row r="289" spans="2:2">
      <c r="B289" s="22"/>
    </row>
    <row r="290" spans="2:2">
      <c r="B290" s="22"/>
    </row>
    <row r="291" spans="2:2">
      <c r="B291" s="22"/>
    </row>
    <row r="292" spans="2:2">
      <c r="B292" s="22"/>
    </row>
    <row r="293" spans="2:2">
      <c r="B293" s="22"/>
    </row>
    <row r="294" spans="2:2">
      <c r="B294" s="22"/>
    </row>
    <row r="295" spans="2:2">
      <c r="B295" s="22"/>
    </row>
    <row r="296" spans="2:2">
      <c r="B296" s="22"/>
    </row>
    <row r="297" spans="2:2">
      <c r="B297" s="22"/>
    </row>
    <row r="298" spans="2:2">
      <c r="B298" s="22"/>
    </row>
    <row r="299" spans="2:2">
      <c r="B299" s="22"/>
    </row>
    <row r="300" spans="2:2">
      <c r="B300" s="22"/>
    </row>
    <row r="301" spans="2:2">
      <c r="B301" s="22"/>
    </row>
    <row r="302" spans="2:2">
      <c r="B302" s="22"/>
    </row>
    <row r="303" spans="2:2">
      <c r="B303" s="22"/>
    </row>
    <row r="304" spans="2:2">
      <c r="B304" s="22"/>
    </row>
    <row r="305" spans="2:2">
      <c r="B305" s="22"/>
    </row>
    <row r="306" spans="2:2">
      <c r="B306" s="22"/>
    </row>
    <row r="307" spans="2:2">
      <c r="B307" s="22"/>
    </row>
    <row r="308" spans="2:2">
      <c r="B308" s="22"/>
    </row>
    <row r="309" spans="2:2">
      <c r="B309" s="22"/>
    </row>
    <row r="310" spans="2:2">
      <c r="B310" s="22"/>
    </row>
    <row r="311" spans="2:2">
      <c r="B311" s="22"/>
    </row>
    <row r="312" spans="2:2">
      <c r="B312" s="22"/>
    </row>
    <row r="313" spans="2:2">
      <c r="B313" s="22"/>
    </row>
    <row r="314" spans="2:2">
      <c r="B314" s="22"/>
    </row>
    <row r="315" spans="2:2">
      <c r="B315" s="22"/>
    </row>
    <row r="316" spans="2:2">
      <c r="B316" s="22"/>
    </row>
    <row r="317" spans="2:2">
      <c r="B317" s="22"/>
    </row>
    <row r="318" spans="2:2">
      <c r="B318" s="22"/>
    </row>
    <row r="319" spans="2:2">
      <c r="B319" s="22"/>
    </row>
    <row r="320" spans="2:2">
      <c r="B320" s="22"/>
    </row>
    <row r="321" spans="2:2">
      <c r="B321" s="22"/>
    </row>
    <row r="322" spans="2:2">
      <c r="B322" s="22"/>
    </row>
    <row r="323" spans="2:2">
      <c r="B323" s="22"/>
    </row>
    <row r="324" spans="2:2">
      <c r="B324" s="22"/>
    </row>
    <row r="325" spans="2:2">
      <c r="B325" s="22"/>
    </row>
    <row r="326" spans="2:2">
      <c r="B326" s="22"/>
    </row>
    <row r="327" spans="2:2">
      <c r="B327" s="22"/>
    </row>
    <row r="328" spans="2:2">
      <c r="B328" s="22"/>
    </row>
    <row r="329" spans="2:2">
      <c r="B329" s="22"/>
    </row>
    <row r="330" spans="2:2">
      <c r="B330" s="22"/>
    </row>
    <row r="331" spans="2:2">
      <c r="B331" s="22"/>
    </row>
    <row r="332" spans="2:2">
      <c r="B332" s="22"/>
    </row>
    <row r="333" spans="2:2">
      <c r="B333" s="22"/>
    </row>
  </sheetData>
  <sheetProtection sheet="1" objects="1" scenarios="1" formatCells="0"/>
  <customSheetViews>
    <customSheetView guid="{90F97C63-FF46-4687-8AC0-BB059271304A}" hiddenColumns="1" topLeftCell="B1">
      <selection activeCell="G12" sqref="G12"/>
      <pageMargins left="0" right="0" top="0" bottom="0" header="0" footer="0"/>
      <pageSetup paperSize="9" scale="98" orientation="portrait" horizontalDpi="300" verticalDpi="300" r:id="rId1"/>
      <headerFooter alignWithMargins="0"/>
    </customSheetView>
    <customSheetView guid="{AE9205F7-FE34-4615-BC4D-16E49EF38385}" hiddenColumns="1" topLeftCell="B1">
      <selection activeCell="H13" sqref="H13"/>
      <pageMargins left="0" right="0" top="0" bottom="0" header="0" footer="0"/>
      <pageSetup paperSize="9" scale="98" orientation="portrait" horizontalDpi="300" verticalDpi="300" r:id="rId2"/>
      <headerFooter alignWithMargins="0"/>
    </customSheetView>
    <customSheetView guid="{F94E048D-71E0-4324-8FB1-EB708AA0BFEC}" hiddenColumns="1" topLeftCell="B1">
      <selection activeCell="F49" sqref="F49"/>
      <pageMargins left="0" right="0" top="0" bottom="0" header="0" footer="0"/>
      <pageSetup paperSize="9" scale="98" orientation="portrait" horizontalDpi="300" verticalDpi="300" r:id="rId3"/>
      <headerFooter alignWithMargins="0"/>
    </customSheetView>
    <customSheetView guid="{4D39C01D-F783-41AA-B2C1-A385FA45C2D1}" hiddenColumns="1" topLeftCell="B1">
      <selection activeCell="B2" sqref="B2:H3"/>
      <pageMargins left="0" right="0" top="0" bottom="0" header="0" footer="0"/>
      <printOptions horizontalCentered="1"/>
      <pageSetup paperSize="9" scale="98" orientation="portrait" horizontalDpi="300" verticalDpi="300" r:id="rId4"/>
      <headerFooter alignWithMargins="0"/>
    </customSheetView>
    <customSheetView guid="{1B1FDDC4-C135-40FD-98FE-C5C8E2761A79}" hiddenColumns="1" topLeftCell="B28">
      <selection activeCell="B2" sqref="B2:H48"/>
      <pageMargins left="0" right="0" top="0" bottom="0" header="0" footer="0"/>
      <printOptions horizontalCentered="1"/>
      <pageSetup paperSize="9" scale="98" orientation="portrait" horizontalDpi="300" verticalDpi="300" r:id="rId5"/>
      <headerFooter alignWithMargins="0"/>
    </customSheetView>
    <customSheetView guid="{A6784E2B-67BC-4417-8825-EDB5D29AA073}" hiddenColumns="1" topLeftCell="B28">
      <selection activeCell="B2" sqref="B2:H48"/>
      <pageMargins left="0" right="0" top="0" bottom="0" header="0" footer="0"/>
      <printOptions horizontalCentered="1"/>
      <pageSetup paperSize="9" scale="98" orientation="portrait" horizontalDpi="300" verticalDpi="300" r:id="rId6"/>
      <headerFooter alignWithMargins="0"/>
    </customSheetView>
    <customSheetView guid="{649B62F2-A6E1-43DC-8B00-F29CFB7B73B6}" hiddenColumns="1" topLeftCell="B1">
      <selection activeCell="B2" sqref="B2:H2"/>
      <pageMargins left="0" right="0" top="0" bottom="0" header="0" footer="0"/>
      <pageSetup paperSize="9" scale="98" orientation="portrait" horizontalDpi="300" verticalDpi="300" r:id="rId7"/>
      <headerFooter alignWithMargins="0"/>
    </customSheetView>
  </customSheetViews>
  <mergeCells count="2">
    <mergeCell ref="B2:H2"/>
    <mergeCell ref="B29:H29"/>
  </mergeCells>
  <phoneticPr fontId="4" type="noConversion"/>
  <pageMargins left="0.4" right="0.42" top="1.0236220472440944" bottom="1.0236220472440944" header="0.78740157480314965" footer="0.78740157480314965"/>
  <pageSetup paperSize="9" scale="98" orientation="portrait" horizontalDpi="300" verticalDpi="300" r:id="rId8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C3" sqref="C3:C7"/>
    </sheetView>
  </sheetViews>
  <sheetFormatPr defaultColWidth="11.42578125" defaultRowHeight="12.75"/>
  <cols>
    <col min="1" max="1" width="5.5703125" bestFit="1" customWidth="1"/>
    <col min="2" max="3" width="39.5703125" customWidth="1"/>
    <col min="4" max="4" width="11.5703125" bestFit="1" customWidth="1"/>
  </cols>
  <sheetData>
    <row r="1" spans="1:6" ht="18">
      <c r="A1" s="210" t="s">
        <v>358</v>
      </c>
      <c r="B1" s="211"/>
      <c r="C1" s="211"/>
      <c r="D1" s="211"/>
      <c r="E1" s="211"/>
      <c r="F1" s="46"/>
    </row>
    <row r="2" spans="1:6">
      <c r="A2" s="47" t="s">
        <v>342</v>
      </c>
      <c r="B2" s="48" t="s">
        <v>353</v>
      </c>
      <c r="C2" s="48" t="s">
        <v>343</v>
      </c>
      <c r="D2" s="48" t="s">
        <v>359</v>
      </c>
      <c r="E2" s="48" t="s">
        <v>24</v>
      </c>
      <c r="F2" s="44"/>
    </row>
    <row r="3" spans="1:6">
      <c r="A3" s="19">
        <v>1</v>
      </c>
      <c r="B3" s="43" t="str">
        <f>IF(ISERROR(VLOOKUP(A3,'Llistat de jugadors'!BY$4:CA$322,2,0)),"",VLOOKUP(A3,'Llistat de jugadors'!BY$4:CA$322,2,0))</f>
        <v>Xiaoke Martí</v>
      </c>
      <c r="C3" s="43" t="str">
        <f>VLOOKUP(B3,'Llistat de jugadors'!G$3:AR$322,38,0)</f>
        <v>Els Roscos</v>
      </c>
      <c r="D3" s="49">
        <f>VLOOKUP(B3,'Llistat de jugadors'!BZ$4:CA$322,2,0)</f>
        <v>15.000000133</v>
      </c>
      <c r="E3" s="49">
        <f>VLOOKUP(B3,'Llistat de jugadors'!G$3:AB$322,22,0)</f>
        <v>2</v>
      </c>
      <c r="F3" s="45"/>
    </row>
    <row r="4" spans="1:6">
      <c r="A4" s="19">
        <v>2</v>
      </c>
      <c r="B4" s="43" t="str">
        <f>IF(ISERROR(VLOOKUP(A4,'Llistat de jugadors'!BY$4:CA$322,2,0)),"",VLOOKUP(A4,'Llistat de jugadors'!BY$4:CA$322,2,0))</f>
        <v>Judit Soler</v>
      </c>
      <c r="C4" s="43" t="str">
        <f>VLOOKUP(B4,'Llistat de jugadors'!G$3:AR$322,38,0)</f>
        <v>Next Stop…?</v>
      </c>
      <c r="D4" s="49">
        <f>VLOOKUP(B4,'Llistat de jugadors'!BZ$4:CA$322,2,0)</f>
        <v>15.000000022</v>
      </c>
      <c r="E4" s="49">
        <f>VLOOKUP(B4,'Llistat de jugadors'!G$3:AB$322,22,0)</f>
        <v>2</v>
      </c>
      <c r="F4" s="45"/>
    </row>
    <row r="5" spans="1:6">
      <c r="A5" s="19">
        <v>3</v>
      </c>
      <c r="B5" s="43" t="str">
        <f>IF(ISERROR(VLOOKUP(A5,'Llistat de jugadors'!BY$4:CA$322,2,0)),"",VLOOKUP(A5,'Llistat de jugadors'!BY$4:CA$322,2,0))</f>
        <v>Glòria Morales</v>
      </c>
      <c r="C5" s="43" t="str">
        <f>VLOOKUP(B5,'Llistat de jugadors'!G$3:AR$322,38,0)</f>
        <v>Els de Sempre</v>
      </c>
      <c r="D5" s="49">
        <f>VLOOKUP(B5,'Llistat de jugadors'!BZ$4:CA$322,2,0)</f>
        <v>13.000000094000001</v>
      </c>
      <c r="E5" s="49">
        <f>VLOOKUP(B5,'Llistat de jugadors'!G$3:AB$322,22,0)</f>
        <v>2</v>
      </c>
      <c r="F5" s="45"/>
    </row>
    <row r="6" spans="1:6">
      <c r="A6" s="43">
        <v>4</v>
      </c>
      <c r="B6" s="43" t="str">
        <f>IF(ISERROR(VLOOKUP(A6,'Llistat de jugadors'!BY$4:CA$322,2,0)),"",VLOOKUP(A6,'Llistat de jugadors'!BY$4:CA$322,2,0))</f>
        <v>Maria Pignatelli</v>
      </c>
      <c r="C6" s="43" t="str">
        <f>VLOOKUP(B6,'Llistat de jugadors'!G$3:AR$322,38,0)</f>
        <v>La Nevereta</v>
      </c>
      <c r="D6" s="49">
        <f>VLOOKUP(B6,'Llistat de jugadors'!BZ$4:CA$322,2,0)</f>
        <v>9.0000003050000004</v>
      </c>
      <c r="E6" s="49">
        <f>VLOOKUP(B6,'Llistat de jugadors'!G$3:AB$322,22,0)</f>
        <v>2</v>
      </c>
      <c r="F6" s="45"/>
    </row>
    <row r="7" spans="1:6">
      <c r="A7" s="43">
        <v>5</v>
      </c>
      <c r="B7" s="43" t="str">
        <f>IF(ISERROR(VLOOKUP(A7,'Llistat de jugadors'!BY$4:CA$322,2,0)),"",VLOOKUP(A7,'Llistat de jugadors'!BY$4:CA$322,2,0))</f>
        <v>Carles Llopart</v>
      </c>
      <c r="C7" s="43" t="str">
        <f>VLOOKUP(B7,'Llistat de jugadors'!G$3:AR$322,38,0)</f>
        <v>La Nevereta</v>
      </c>
      <c r="D7" s="49">
        <f>VLOOKUP(B7,'Llistat de jugadors'!BZ$4:CA$322,2,0)</f>
        <v>8.0000003060000004</v>
      </c>
      <c r="E7" s="49">
        <f>VLOOKUP(B7,'Llistat de jugadors'!G$3:AB$322,22,0)</f>
        <v>2</v>
      </c>
      <c r="F7" s="45"/>
    </row>
  </sheetData>
  <sheetProtection sheet="1" objects="1" scenarios="1"/>
  <customSheetViews>
    <customSheetView guid="{90F97C63-FF46-4687-8AC0-BB059271304A}">
      <selection activeCell="C3" sqref="C3:C7"/>
      <pageMargins left="0" right="0" top="0" bottom="0" header="0" footer="0"/>
      <pageSetup paperSize="9" orientation="portrait" r:id="rId1"/>
      <headerFooter alignWithMargins="0"/>
    </customSheetView>
    <customSheetView guid="{AE9205F7-FE34-4615-BC4D-16E49EF38385}">
      <selection activeCell="C3" sqref="C3"/>
      <pageMargins left="0" right="0" top="0" bottom="0" header="0" footer="0"/>
      <pageSetup paperSize="9" orientation="portrait" r:id="rId2"/>
      <headerFooter alignWithMargins="0"/>
    </customSheetView>
    <customSheetView guid="{F94E048D-71E0-4324-8FB1-EB708AA0BFEC}">
      <selection activeCell="C3" sqref="C3"/>
      <pageMargins left="0" right="0" top="0" bottom="0" header="0" footer="0"/>
      <pageSetup paperSize="9" orientation="portrait" r:id="rId3"/>
      <headerFooter alignWithMargins="0"/>
    </customSheetView>
    <customSheetView guid="{4D39C01D-F783-41AA-B2C1-A385FA45C2D1}">
      <selection activeCell="D11" sqref="D11"/>
      <pageMargins left="0" right="0" top="0" bottom="0" header="0" footer="0"/>
      <pageSetup paperSize="9" orientation="portrait" r:id="rId4"/>
      <headerFooter alignWithMargins="0"/>
    </customSheetView>
    <customSheetView guid="{1B1FDDC4-C135-40FD-98FE-C5C8E2761A79}">
      <selection activeCell="D11" sqref="D11"/>
      <pageMargins left="0" right="0" top="0" bottom="0" header="0" footer="0"/>
      <pageSetup paperSize="9" orientation="portrait" r:id="rId5"/>
      <headerFooter alignWithMargins="0"/>
    </customSheetView>
    <customSheetView guid="{A6784E2B-67BC-4417-8825-EDB5D29AA073}">
      <selection activeCell="D11" sqref="D11"/>
      <pageMargins left="0" right="0" top="0" bottom="0" header="0" footer="0"/>
      <pageSetup paperSize="9" orientation="portrait" r:id="rId6"/>
      <headerFooter alignWithMargins="0"/>
    </customSheetView>
    <customSheetView guid="{649B62F2-A6E1-43DC-8B00-F29CFB7B73B6}">
      <selection activeCell="C3" sqref="C3:C7"/>
      <pageMargins left="0" right="0" top="0" bottom="0" header="0" footer="0"/>
      <pageSetup paperSize="9" orientation="portrait" r:id="rId7"/>
      <headerFooter alignWithMargins="0"/>
    </customSheetView>
  </customSheetViews>
  <mergeCells count="1">
    <mergeCell ref="A1:E1"/>
  </mergeCells>
  <phoneticPr fontId="4" type="noConversion"/>
  <pageMargins left="0.75" right="0.75" top="1" bottom="1" header="0" footer="0"/>
  <pageSetup paperSize="9" orientation="portrait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Alan Mena</cp:lastModifiedBy>
  <cp:revision/>
  <dcterms:created xsi:type="dcterms:W3CDTF">2007-06-23T16:18:56Z</dcterms:created>
  <dcterms:modified xsi:type="dcterms:W3CDTF">2022-04-26T19:10:58Z</dcterms:modified>
  <cp:category/>
  <cp:contentStatus/>
</cp:coreProperties>
</file>