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6FD7E319-D15B-1A4C-B2D8-92E75F887FEB}" xr6:coauthVersionLast="45" xr6:coauthVersionMax="45" xr10:uidLastSave="{00000000-0000-0000-0000-000000000000}"/>
  <bookViews>
    <workbookView xWindow="0" yWindow="460" windowWidth="33600" windowHeight="19300" tabRatio="770" activeTab="8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DATE &amp; TIME" sheetId="17" r:id="rId5"/>
    <sheet name="INFORMATION" sheetId="6" r:id="rId6"/>
    <sheet name="LOOKUP" sheetId="12" r:id="rId7"/>
    <sheet name="LOGICAL" sheetId="8" r:id="rId8"/>
    <sheet name="CORE" sheetId="1" r:id="rId9"/>
    <sheet name="REF" sheetId="2" r:id="rId10"/>
    <sheet name="OPERATORS" sheetId="13" r:id="rId11"/>
    <sheet name="ENGINEERING" sheetId="15" r:id="rId12"/>
  </sheets>
  <externalReferences>
    <externalReference r:id="rId13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  <definedName name="NAMEDCELL123">"'ciao"</definedName>
    <definedName name="QF_SYS_LISTPRICECURRENCY">CORE!$F$12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5" i="1" l="1"/>
  <c r="AF16" i="13" l="1"/>
  <c r="AF3" i="13"/>
  <c r="W58" i="12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R4" i="1" l="1"/>
  <c r="Q5" i="1"/>
  <c r="R5" i="1"/>
  <c r="Q4" i="1"/>
  <c r="D9" i="1"/>
  <c r="AG93" i="5" l="1" a="1"/>
  <c r="AH93" i="5" s="1"/>
  <c r="AF93" i="5" a="1"/>
  <c r="AF93" i="5" s="1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W56" i="5"/>
  <c r="AG56" i="5" a="1"/>
  <c r="AH56" i="5" s="1"/>
  <c r="Q56" i="5"/>
  <c r="Y56" i="5"/>
  <c r="Z56" i="5"/>
  <c r="AA56" i="5"/>
  <c r="AB56" i="5"/>
  <c r="AC56" i="5"/>
  <c r="AD56" i="5"/>
  <c r="AE56" i="5"/>
  <c r="X56" i="5"/>
  <c r="V56" i="5"/>
  <c r="AF56" i="5" a="1"/>
  <c r="AF56" i="5" s="1"/>
  <c r="U56" i="5"/>
  <c r="T56" i="5"/>
  <c r="S56" i="5"/>
  <c r="R56" i="5"/>
  <c r="S61" i="5"/>
  <c r="W23" i="5"/>
  <c r="V23" i="5"/>
  <c r="S23" i="5"/>
  <c r="AF23" i="5"/>
  <c r="R23" i="5"/>
  <c r="T23" i="5"/>
  <c r="U23" i="5"/>
  <c r="X23" i="5"/>
  <c r="Y23" i="5"/>
  <c r="Z23" i="5"/>
  <c r="AA23" i="5"/>
  <c r="AB23" i="5"/>
  <c r="AC23" i="5"/>
  <c r="AD23" i="5"/>
  <c r="Q23" i="5"/>
  <c r="AE23" i="5" s="1"/>
  <c r="AM23" i="5" a="1"/>
  <c r="AV23" i="5" s="1"/>
  <c r="AG23" i="5" a="1"/>
  <c r="AG23" i="5" s="1"/>
  <c r="AS93" i="5" l="1"/>
  <c r="AV93" i="5"/>
  <c r="AT93" i="5"/>
  <c r="AP93" i="5"/>
  <c r="AN93" i="5"/>
  <c r="AL93" i="5"/>
  <c r="AK93" i="5"/>
  <c r="AG93" i="5"/>
  <c r="AU93" i="5"/>
  <c r="AR93" i="5"/>
  <c r="AM93" i="5"/>
  <c r="AJ93" i="5"/>
  <c r="AI93" i="5"/>
  <c r="AQ93" i="5"/>
  <c r="AO93" i="5"/>
  <c r="AG56" i="5"/>
  <c r="AQ56" i="5"/>
  <c r="AS56" i="5"/>
  <c r="AU56" i="5"/>
  <c r="AP56" i="5"/>
  <c r="AN56" i="5"/>
  <c r="AL56" i="5"/>
  <c r="AK56" i="5"/>
  <c r="AJ56" i="5"/>
  <c r="AV56" i="5"/>
  <c r="AT56" i="5"/>
  <c r="AR56" i="5"/>
  <c r="AO56" i="5"/>
  <c r="AM56" i="5"/>
  <c r="AI56" i="5"/>
  <c r="AL23" i="5"/>
  <c r="AH23" i="5"/>
  <c r="AI23" i="5"/>
  <c r="AJ23" i="5"/>
  <c r="AK23" i="5"/>
  <c r="AM23" i="5"/>
  <c r="AN23" i="5"/>
  <c r="AO23" i="5"/>
  <c r="AP23" i="5"/>
  <c r="AQ23" i="5"/>
  <c r="AR23" i="5"/>
  <c r="AS23" i="5"/>
  <c r="AT23" i="5"/>
  <c r="AU23" i="5"/>
  <c r="U55" i="9"/>
  <c r="AD54" i="9" l="1"/>
  <c r="AE54" i="9"/>
  <c r="Q55" i="9"/>
  <c r="R55" i="9"/>
  <c r="S55" i="9"/>
  <c r="Y54" i="9"/>
  <c r="X54" i="9"/>
  <c r="W54" i="9"/>
  <c r="W55" i="9"/>
  <c r="X55" i="9"/>
  <c r="AC56" i="9"/>
  <c r="AC54" i="9"/>
  <c r="AC52" i="9" s="1"/>
  <c r="U54" i="9"/>
  <c r="T54" i="9"/>
  <c r="V54" i="9"/>
  <c r="AF54" i="9"/>
  <c r="V55" i="9"/>
  <c r="Y55" i="9"/>
  <c r="AA55" i="9"/>
  <c r="AB55" i="9"/>
  <c r="AC55" i="9"/>
  <c r="AD55" i="9"/>
  <c r="AE55" i="9"/>
  <c r="AE56" i="9"/>
  <c r="AB54" i="9"/>
  <c r="AA54" i="9"/>
  <c r="Z54" i="9"/>
  <c r="AG55" i="9" a="1"/>
  <c r="AG55" i="9" s="1"/>
  <c r="AF55" i="9" a="1"/>
  <c r="AF55" i="9" s="1"/>
  <c r="T55" i="9"/>
  <c r="S54" i="9"/>
  <c r="R54" i="9"/>
  <c r="R56" i="9"/>
  <c r="Q54" i="9"/>
  <c r="Q56" i="9" s="1"/>
  <c r="AF26" i="9" a="1"/>
  <c r="AF26" i="9" s="1"/>
  <c r="V26" i="9"/>
  <c r="K54" i="9"/>
  <c r="K55" i="9"/>
  <c r="Q26" i="9"/>
  <c r="Y56" i="9"/>
  <c r="Z56" i="9"/>
  <c r="W56" i="9"/>
  <c r="X56" i="9"/>
  <c r="T56" i="9"/>
  <c r="Q33" i="9"/>
  <c r="R33" i="9"/>
  <c r="AG56" i="9" a="1"/>
  <c r="AG56" i="9" s="1"/>
  <c r="AF56" i="9" a="1"/>
  <c r="AF56" i="9" s="1"/>
  <c r="AF33" i="9" a="1"/>
  <c r="AF33" i="9" s="1"/>
  <c r="W33" i="9"/>
  <c r="U33" i="9"/>
  <c r="X33" i="9"/>
  <c r="K26" i="9"/>
  <c r="R26" i="9"/>
  <c r="S26" i="9"/>
  <c r="T26" i="9"/>
  <c r="U26" i="9"/>
  <c r="W26" i="9"/>
  <c r="X26" i="9"/>
  <c r="Y26" i="9"/>
  <c r="Z26" i="9"/>
  <c r="AA26" i="9"/>
  <c r="AB26" i="9"/>
  <c r="AC26" i="9"/>
  <c r="AD26" i="9"/>
  <c r="AE26" i="9"/>
  <c r="AG26" i="9" a="1"/>
  <c r="AJ26" i="9" s="1"/>
  <c r="K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 a="1"/>
  <c r="AF27" i="9" s="1"/>
  <c r="AG27" i="9" a="1"/>
  <c r="AQ27" i="9" s="1"/>
  <c r="K56" i="9"/>
  <c r="Z55" i="9" s="1"/>
  <c r="S56" i="9"/>
  <c r="U56" i="9"/>
  <c r="V56" i="9"/>
  <c r="AB56" i="9"/>
  <c r="AD56" i="9"/>
  <c r="T33" i="9"/>
  <c r="S33" i="9"/>
  <c r="AE33" i="9"/>
  <c r="V33" i="9"/>
  <c r="Y33" i="9"/>
  <c r="AA33" i="9"/>
  <c r="AB33" i="9"/>
  <c r="AC33" i="9"/>
  <c r="AD33" i="9"/>
  <c r="K33" i="9"/>
  <c r="AG33" i="9" s="1" a="1"/>
  <c r="AG33" i="9" s="1"/>
  <c r="Z33" i="9" l="1"/>
  <c r="AV55" i="9"/>
  <c r="AQ55" i="9"/>
  <c r="AT55" i="9"/>
  <c r="AR55" i="9"/>
  <c r="AO55" i="9"/>
  <c r="AJ55" i="9"/>
  <c r="AH55" i="9"/>
  <c r="AU55" i="9"/>
  <c r="AS55" i="9"/>
  <c r="AP55" i="9"/>
  <c r="AN55" i="9"/>
  <c r="AM55" i="9"/>
  <c r="AL55" i="9"/>
  <c r="AK55" i="9"/>
  <c r="AI55" i="9"/>
  <c r="AT56" i="9"/>
  <c r="AR56" i="9"/>
  <c r="AP56" i="9"/>
  <c r="AO56" i="9"/>
  <c r="AN56" i="9"/>
  <c r="AM56" i="9"/>
  <c r="AL56" i="9"/>
  <c r="AK56" i="9"/>
  <c r="AS56" i="9"/>
  <c r="AQ56" i="9"/>
  <c r="AJ56" i="9"/>
  <c r="AI56" i="9"/>
  <c r="AU56" i="9"/>
  <c r="AV56" i="9"/>
  <c r="AH56" i="9"/>
  <c r="AI26" i="9"/>
  <c r="AO27" i="9"/>
  <c r="AH26" i="9"/>
  <c r="AG26" i="9"/>
  <c r="AM27" i="9"/>
  <c r="AL27" i="9"/>
  <c r="AK27" i="9"/>
  <c r="AN27" i="9"/>
  <c r="AP27" i="9"/>
  <c r="AJ27" i="9"/>
  <c r="AH27" i="9"/>
  <c r="AV27" i="9"/>
  <c r="AG27" i="9"/>
  <c r="AU27" i="9"/>
  <c r="AT27" i="9"/>
  <c r="AL26" i="9"/>
  <c r="AI27" i="9"/>
  <c r="AS27" i="9"/>
  <c r="AR27" i="9"/>
  <c r="AK26" i="9"/>
  <c r="AA56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V21" i="12"/>
  <c r="V20" i="12"/>
  <c r="AG6" i="5" a="1"/>
  <c r="AG6" i="5" s="1"/>
  <c r="AF6" i="5" a="1"/>
  <c r="AF6" i="5" s="1"/>
  <c r="T24" i="5"/>
  <c r="T21" i="5"/>
  <c r="T22" i="5"/>
  <c r="Q61" i="5"/>
  <c r="U61" i="5"/>
  <c r="T61" i="5"/>
  <c r="AU6" i="5" l="1"/>
  <c r="AS6" i="5"/>
  <c r="AR6" i="5"/>
  <c r="AO6" i="5"/>
  <c r="AI6" i="5"/>
  <c r="AV6" i="5"/>
  <c r="AT6" i="5"/>
  <c r="AQ6" i="5"/>
  <c r="AP6" i="5"/>
  <c r="AN6" i="5"/>
  <c r="AM6" i="5"/>
  <c r="AL6" i="5"/>
  <c r="AJ6" i="5"/>
  <c r="AH6" i="5"/>
  <c r="AK6" i="5"/>
  <c r="R6" i="5"/>
  <c r="Q6" i="5"/>
  <c r="AA6" i="5"/>
  <c r="AB6" i="5"/>
  <c r="AC6" i="5"/>
  <c r="AD6" i="5"/>
  <c r="AE6" i="5"/>
  <c r="Z6" i="5"/>
  <c r="Y6" i="5"/>
  <c r="X6" i="5"/>
  <c r="W6" i="5"/>
  <c r="V6" i="5"/>
  <c r="U6" i="5"/>
  <c r="T6" i="5"/>
  <c r="S6" i="5"/>
  <c r="AG24" i="5" a="1"/>
  <c r="AH24" i="5" s="1"/>
  <c r="AF24" i="5" a="1"/>
  <c r="AF24" i="5" s="1"/>
  <c r="AE24" i="5"/>
  <c r="AD24" i="5"/>
  <c r="AC24" i="5"/>
  <c r="AB24" i="5"/>
  <c r="AA24" i="5"/>
  <c r="Z24" i="5"/>
  <c r="Y24" i="5"/>
  <c r="X24" i="5"/>
  <c r="W24" i="5"/>
  <c r="V24" i="5"/>
  <c r="U24" i="5"/>
  <c r="S24" i="5"/>
  <c r="R24" i="5"/>
  <c r="Q24" i="5"/>
  <c r="R5" i="5"/>
  <c r="R4" i="5"/>
  <c r="S5" i="5"/>
  <c r="S4" i="5"/>
  <c r="S67" i="5"/>
  <c r="S65" i="5"/>
  <c r="S62" i="5"/>
  <c r="R67" i="5"/>
  <c r="R65" i="5"/>
  <c r="R62" i="5"/>
  <c r="AM22" i="5" a="1"/>
  <c r="AM22" i="5" s="1"/>
  <c r="AG22" i="5" a="1"/>
  <c r="AG22" i="5" s="1"/>
  <c r="AF22" i="5"/>
  <c r="AE22" i="5"/>
  <c r="AD22" i="5"/>
  <c r="AC22" i="5"/>
  <c r="AB22" i="5"/>
  <c r="AA22" i="5"/>
  <c r="Z22" i="5"/>
  <c r="Y22" i="5"/>
  <c r="X22" i="5"/>
  <c r="W22" i="5"/>
  <c r="V22" i="5"/>
  <c r="U22" i="5"/>
  <c r="S22" i="5"/>
  <c r="R22" i="5"/>
  <c r="Q22" i="5"/>
  <c r="R61" i="5"/>
  <c r="U62" i="5"/>
  <c r="X61" i="5"/>
  <c r="Q21" i="5"/>
  <c r="AM21" i="5" a="1"/>
  <c r="AM21" i="5" s="1"/>
  <c r="AG21" i="5" a="1"/>
  <c r="AG21" i="5" s="1"/>
  <c r="AF21" i="5"/>
  <c r="Y21" i="5"/>
  <c r="X21" i="5"/>
  <c r="Z21" i="5"/>
  <c r="AA21" i="5"/>
  <c r="AB21" i="5"/>
  <c r="AC21" i="5"/>
  <c r="AD21" i="5"/>
  <c r="AE21" i="5"/>
  <c r="W21" i="5"/>
  <c r="V21" i="5"/>
  <c r="U21" i="5"/>
  <c r="S21" i="5"/>
  <c r="R21" i="5"/>
  <c r="AO24" i="5" l="1"/>
  <c r="AG24" i="5"/>
  <c r="AU24" i="5"/>
  <c r="AS24" i="5"/>
  <c r="AP24" i="5"/>
  <c r="AL24" i="5"/>
  <c r="AK24" i="5"/>
  <c r="AR24" i="5"/>
  <c r="AQ24" i="5"/>
  <c r="AN24" i="5"/>
  <c r="AJ24" i="5"/>
  <c r="AI24" i="5"/>
  <c r="AV24" i="5"/>
  <c r="AT24" i="5"/>
  <c r="AM24" i="5"/>
  <c r="AS22" i="5"/>
  <c r="AV22" i="5"/>
  <c r="AU22" i="5"/>
  <c r="AT22" i="5"/>
  <c r="AR22" i="5"/>
  <c r="AQ22" i="5"/>
  <c r="AP22" i="5"/>
  <c r="AO22" i="5"/>
  <c r="AN22" i="5"/>
  <c r="AI22" i="5"/>
  <c r="AL22" i="5"/>
  <c r="AK22" i="5"/>
  <c r="AJ22" i="5"/>
  <c r="AH22" i="5"/>
  <c r="AU21" i="5"/>
  <c r="AS21" i="5"/>
  <c r="AN21" i="5"/>
  <c r="AV21" i="5"/>
  <c r="AT21" i="5"/>
  <c r="AR21" i="5"/>
  <c r="AQ21" i="5"/>
  <c r="AP21" i="5"/>
  <c r="AO21" i="5"/>
  <c r="AL21" i="5"/>
  <c r="AK21" i="5"/>
  <c r="AJ21" i="5"/>
  <c r="AI21" i="5"/>
  <c r="AH21" i="5"/>
  <c r="AG72" i="3" a="1"/>
  <c r="AH72" i="3" s="1"/>
  <c r="AF72" i="3" a="1"/>
  <c r="AF72" i="3" s="1"/>
  <c r="Z72" i="3"/>
  <c r="AA72" i="3"/>
  <c r="AB72" i="3"/>
  <c r="AC72" i="3"/>
  <c r="AD72" i="3"/>
  <c r="AE72" i="3"/>
  <c r="Y72" i="3"/>
  <c r="X72" i="3"/>
  <c r="W72" i="3"/>
  <c r="V72" i="3"/>
  <c r="U72" i="3"/>
  <c r="R72" i="3"/>
  <c r="S72" i="3"/>
  <c r="T72" i="3"/>
  <c r="Q72" i="3"/>
  <c r="AG72" i="3" l="1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G19" i="6" a="1"/>
  <c r="AG19" i="6" s="1"/>
  <c r="V19" i="6"/>
  <c r="AQ19" i="6" l="1"/>
  <c r="AH19" i="6"/>
  <c r="AO19" i="6"/>
  <c r="AJ19" i="6"/>
  <c r="AV19" i="6"/>
  <c r="AU19" i="6"/>
  <c r="AT19" i="6"/>
  <c r="AS19" i="6"/>
  <c r="AR19" i="6"/>
  <c r="AP19" i="6"/>
  <c r="AN19" i="6"/>
  <c r="AM19" i="6"/>
  <c r="AL19" i="6"/>
  <c r="AK19" i="6"/>
  <c r="AI19" i="6"/>
  <c r="D22" i="1"/>
  <c r="Q27" i="17" l="1"/>
  <c r="AE27" i="17" s="1"/>
  <c r="V27" i="17"/>
  <c r="X27" i="17"/>
  <c r="S27" i="17"/>
  <c r="U27" i="17"/>
  <c r="T27" i="17"/>
  <c r="X6" i="17"/>
  <c r="X20" i="17"/>
  <c r="W27" i="17"/>
  <c r="AG27" i="17" a="1"/>
  <c r="AG27" i="17" s="1"/>
  <c r="AS27" i="17"/>
  <c r="AT27" i="17"/>
  <c r="AU27" i="17"/>
  <c r="AV27" i="17"/>
  <c r="AF27" i="17" a="1"/>
  <c r="AF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AF18" i="17" a="1"/>
  <c r="AF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AF11" i="17" a="1"/>
  <c r="AF11" i="17" s="1"/>
  <c r="AF13" i="17" a="1"/>
  <c r="AF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AF20" i="17" a="1"/>
  <c r="AF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F19" i="17" a="1"/>
  <c r="AF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AF26" i="17" a="1"/>
  <c r="AF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AF14" i="17" a="1"/>
  <c r="AF14" i="17" s="1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AF6" i="17" a="1"/>
  <c r="AF6" i="17" s="1"/>
  <c r="R6" i="17"/>
  <c r="U6" i="17"/>
  <c r="V6" i="17"/>
  <c r="W6" i="17"/>
  <c r="Y6" i="17"/>
  <c r="Z6" i="17"/>
  <c r="AA6" i="17"/>
  <c r="AB6" i="17"/>
  <c r="AC6" i="17"/>
  <c r="AD6" i="17"/>
  <c r="AE6" i="17"/>
  <c r="Q6" i="17"/>
  <c r="AF5" i="17" a="1"/>
  <c r="AF5" i="17" s="1"/>
  <c r="AG5" i="17" a="1"/>
  <c r="AH5" i="17" s="1"/>
  <c r="W5" i="17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Q5" i="17"/>
  <c r="AF3" i="17" a="1"/>
  <c r="AF3" i="17" s="1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Q3" i="17"/>
  <c r="AR27" i="17" l="1"/>
  <c r="AQ27" i="17"/>
  <c r="AO27" i="17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2" i="5"/>
  <c r="AF5" i="5"/>
  <c r="AM5" i="5" l="1" a="1"/>
  <c r="AM5" i="5" s="1"/>
  <c r="AG5" i="5" a="1"/>
  <c r="AH5" i="5" s="1"/>
  <c r="AG5" i="5"/>
  <c r="X5" i="5"/>
  <c r="W5" i="5"/>
  <c r="Z5" i="5"/>
  <c r="AA5" i="5"/>
  <c r="AB5" i="5"/>
  <c r="AC5" i="5"/>
  <c r="AD5" i="5"/>
  <c r="AE5" i="5"/>
  <c r="Y5" i="5"/>
  <c r="U4" i="5"/>
  <c r="U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Q62" i="5"/>
  <c r="V67" i="5"/>
  <c r="U67" i="5"/>
  <c r="Q67" i="5"/>
  <c r="AM67" i="5" a="1"/>
  <c r="AM67" i="5" s="1"/>
  <c r="AG67" i="5" a="1"/>
  <c r="AI67" i="5" s="1"/>
  <c r="AH67" i="5"/>
  <c r="AF67" i="5"/>
  <c r="AE67" i="5"/>
  <c r="AD67" i="5"/>
  <c r="AC67" i="5"/>
  <c r="AB67" i="5"/>
  <c r="AA67" i="5"/>
  <c r="Z67" i="5"/>
  <c r="Y67" i="5"/>
  <c r="X67" i="5"/>
  <c r="W67" i="5"/>
  <c r="AV5" i="5" l="1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G9" i="8" a="1"/>
  <c r="AG9" i="8" s="1"/>
  <c r="AN9" i="8"/>
  <c r="AQ9" i="8"/>
  <c r="AS9" i="8"/>
  <c r="AF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Q9" i="8"/>
  <c r="J9" i="8"/>
  <c r="AQ10" i="8"/>
  <c r="AF10" i="8"/>
  <c r="AS13" i="8"/>
  <c r="AR13" i="8"/>
  <c r="AQ13" i="8"/>
  <c r="AP13" i="8"/>
  <c r="AO13" i="8"/>
  <c r="AN13" i="8"/>
  <c r="AK13" i="8" a="1"/>
  <c r="AK13" i="8" s="1"/>
  <c r="AI13" i="8" a="1"/>
  <c r="AI13" i="8" s="1"/>
  <c r="AG13" i="8" a="1"/>
  <c r="AG13" i="8" s="1"/>
  <c r="AF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Q13" i="8"/>
  <c r="J13" i="8"/>
  <c r="AP3" i="8"/>
  <c r="AO3" i="8"/>
  <c r="AN3" i="8"/>
  <c r="AK3" i="8" a="1"/>
  <c r="AK3" i="8" s="1"/>
  <c r="AF3" i="8"/>
  <c r="AQ3" i="8"/>
  <c r="V3" i="8"/>
  <c r="I3" i="8"/>
  <c r="X3" i="8" s="1"/>
  <c r="W3" i="8"/>
  <c r="R3" i="8"/>
  <c r="S3" i="8"/>
  <c r="T3" i="8"/>
  <c r="U3" i="8"/>
  <c r="Z3" i="8"/>
  <c r="AA3" i="8"/>
  <c r="AB3" i="8"/>
  <c r="AC3" i="8"/>
  <c r="AD3" i="8"/>
  <c r="AE3" i="8"/>
  <c r="Q3" i="8"/>
  <c r="W10" i="8"/>
  <c r="V10" i="8"/>
  <c r="R10" i="8"/>
  <c r="S10" i="8"/>
  <c r="T10" i="8"/>
  <c r="U10" i="8"/>
  <c r="X10" i="8"/>
  <c r="Z10" i="8"/>
  <c r="AA10" i="8"/>
  <c r="AB10" i="8"/>
  <c r="AC10" i="8"/>
  <c r="AD10" i="8"/>
  <c r="AE10" i="8"/>
  <c r="Q10" i="8"/>
  <c r="AP10" i="8"/>
  <c r="AO10" i="8"/>
  <c r="J3" i="8"/>
  <c r="Y3" i="8" s="1"/>
  <c r="I4" i="8"/>
  <c r="AN10" i="8"/>
  <c r="AK10" i="8" a="1"/>
  <c r="AK10" i="8" s="1"/>
  <c r="AM9" i="8" l="1"/>
  <c r="AM13" i="8"/>
  <c r="AT18" i="12"/>
  <c r="AG3" i="8" a="1"/>
  <c r="AG3" i="8" s="1"/>
  <c r="AL9" i="8"/>
  <c r="AV9" i="8"/>
  <c r="AU9" i="8"/>
  <c r="AI3" i="8" a="1"/>
  <c r="AI3" i="8" s="1"/>
  <c r="AT9" i="8"/>
  <c r="AS18" i="12"/>
  <c r="AT17" i="12"/>
  <c r="AS17" i="12"/>
  <c r="AT16" i="12"/>
  <c r="AK9" i="8"/>
  <c r="AR9" i="8"/>
  <c r="AJ9" i="8"/>
  <c r="AI9" i="8"/>
  <c r="AP9" i="8"/>
  <c r="AH9" i="8"/>
  <c r="AO9" i="8"/>
  <c r="AL13" i="8"/>
  <c r="AJ13" i="8"/>
  <c r="AH13" i="8"/>
  <c r="AM3" i="8"/>
  <c r="AL3" i="8"/>
  <c r="AJ3" i="8"/>
  <c r="AH3" i="8"/>
  <c r="AL10" i="8"/>
  <c r="AM10" i="8"/>
  <c r="J10" i="8"/>
  <c r="Y10" i="8" s="1"/>
  <c r="AR16" i="12" a="1"/>
  <c r="AR16" i="12" s="1"/>
  <c r="AP16" i="12" a="1"/>
  <c r="AQ16" i="12" s="1"/>
  <c r="AQ18" i="12"/>
  <c r="Q18" i="12"/>
  <c r="Q17" i="12"/>
  <c r="U16" i="12"/>
  <c r="AR18" i="12" l="1"/>
  <c r="AP18" i="12"/>
  <c r="AP16" i="12"/>
  <c r="AI10" i="8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Y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Y16" i="12"/>
  <c r="Z16" i="12"/>
  <c r="AA16" i="12"/>
  <c r="AB16" i="12"/>
  <c r="AC16" i="12"/>
  <c r="AD16" i="12"/>
  <c r="Q16" i="12"/>
  <c r="AE16" i="12" s="1"/>
  <c r="J18" i="12"/>
  <c r="J17" i="12"/>
  <c r="J16" i="12"/>
  <c r="X16" i="12" s="1"/>
  <c r="AH10" i="8" l="1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Y11" i="8" l="1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AK59" i="12" l="1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T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Y17" i="15"/>
  <c r="Z17" i="15"/>
  <c r="AA17" i="15"/>
  <c r="AB17" i="15"/>
  <c r="AC17" i="15"/>
  <c r="AD17" i="15"/>
  <c r="AE17" i="15"/>
  <c r="J17" i="15"/>
  <c r="W28" i="15"/>
  <c r="T17" i="15" l="1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AJ26" i="15" l="1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G14" i="13" a="1"/>
  <c r="AG14" i="13" s="1"/>
  <c r="AG13" i="13" a="1"/>
  <c r="AG13" i="13" s="1"/>
  <c r="AG12" i="13" a="1"/>
  <c r="AG12" i="13" s="1"/>
  <c r="AG11" i="13" a="1"/>
  <c r="AG11" i="13" s="1"/>
  <c r="AG10" i="13" a="1"/>
  <c r="AG10" i="13" s="1"/>
  <c r="AI10" i="13"/>
  <c r="AG9" i="13" a="1"/>
  <c r="AG9" i="13" s="1"/>
  <c r="AF17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AE14" i="13" s="1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V7" i="13"/>
  <c r="AK4" i="13" a="1"/>
  <c r="AK4" i="13" s="1"/>
  <c r="AG7" i="13" a="1"/>
  <c r="AG7" i="13" s="1"/>
  <c r="AG4" i="13" a="1"/>
  <c r="AG4" i="13" s="1"/>
  <c r="AG3" i="13" a="1"/>
  <c r="AI3" i="13" s="1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R4" i="13"/>
  <c r="S4" i="13"/>
  <c r="T4" i="13"/>
  <c r="U4" i="13"/>
  <c r="V4" i="13"/>
  <c r="Y4" i="13"/>
  <c r="Z4" i="13"/>
  <c r="AA4" i="13"/>
  <c r="AB4" i="13"/>
  <c r="AC4" i="13"/>
  <c r="AD4" i="13"/>
  <c r="Q4" i="13"/>
  <c r="AE4" i="13" s="1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G3" i="13" l="1"/>
  <c r="AH7" i="13"/>
  <c r="AJ10" i="13"/>
  <c r="AI13" i="13"/>
  <c r="AO7" i="13"/>
  <c r="AJ15" i="13"/>
  <c r="AT7" i="13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3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N3" i="13"/>
  <c r="AU3" i="13"/>
  <c r="AM3" i="13"/>
  <c r="AT3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AV3" i="13" l="1"/>
  <c r="Y12" i="12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Y47" i="12" s="1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U21" i="12"/>
  <c r="T21" i="12"/>
  <c r="S21" i="12"/>
  <c r="AE20" i="12"/>
  <c r="AD20" i="12"/>
  <c r="AC20" i="12"/>
  <c r="AB20" i="12"/>
  <c r="AA20" i="12"/>
  <c r="Z20" i="12"/>
  <c r="X20" i="12"/>
  <c r="W20" i="12"/>
  <c r="U20" i="12"/>
  <c r="T20" i="12"/>
  <c r="S20" i="12"/>
  <c r="R20" i="12"/>
  <c r="AF25" i="12" l="1"/>
  <c r="AF28" i="12"/>
  <c r="AF27" i="12"/>
  <c r="AF26" i="12"/>
  <c r="AF24" i="12"/>
  <c r="AF23" i="12"/>
  <c r="AF22" i="12"/>
  <c r="AF21" i="12"/>
  <c r="J20" i="12"/>
  <c r="Y26" i="12" l="1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I26" i="1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F29" i="1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AG16" i="1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AH29" i="11" l="1"/>
  <c r="AG29" i="11"/>
  <c r="AH21" i="11"/>
  <c r="AH16" i="1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G26" i="11"/>
  <c r="AG40" i="11" a="1"/>
  <c r="Y16" i="11"/>
  <c r="Y20" i="11"/>
  <c r="AJ29" i="11"/>
  <c r="Y21" i="11"/>
  <c r="Y18" i="11"/>
  <c r="AJ13" i="11" a="1"/>
  <c r="AV13" i="11" s="1"/>
  <c r="AU29" i="1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U37" i="11"/>
  <c r="AH37" i="11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K5" i="8" a="1"/>
  <c r="AK5" i="8" s="1"/>
  <c r="AI5" i="8" a="1"/>
  <c r="AI5" i="8" s="1"/>
  <c r="AG5" i="8" a="1"/>
  <c r="AG5" i="8" s="1"/>
  <c r="AF74" i="3"/>
  <c r="AA5" i="8"/>
  <c r="S5" i="8"/>
  <c r="W5" i="8"/>
  <c r="V5" i="8"/>
  <c r="AF5" i="8"/>
  <c r="R5" i="8"/>
  <c r="T5" i="8"/>
  <c r="U5" i="8"/>
  <c r="X5" i="8"/>
  <c r="Z5" i="8"/>
  <c r="AB5" i="8"/>
  <c r="AC5" i="8"/>
  <c r="AD5" i="8"/>
  <c r="AE5" i="8"/>
  <c r="Q5" i="8"/>
  <c r="J5" i="8"/>
  <c r="Y5" i="8" s="1"/>
  <c r="AF7" i="6"/>
  <c r="AF8" i="6"/>
  <c r="AA4" i="5"/>
  <c r="V4" i="5"/>
  <c r="AM4" i="5" a="1"/>
  <c r="AR4" i="5" s="1"/>
  <c r="AG4" i="5" a="1"/>
  <c r="AJ4" i="5" s="1"/>
  <c r="AF4" i="5"/>
  <c r="AE4" i="5"/>
  <c r="AD4" i="5"/>
  <c r="AC4" i="5"/>
  <c r="AB4" i="5"/>
  <c r="Z4" i="5"/>
  <c r="Y4" i="5"/>
  <c r="X4" i="5"/>
  <c r="W4" i="5"/>
  <c r="T4" i="5"/>
  <c r="Q4" i="5"/>
  <c r="AF61" i="5"/>
  <c r="AF65" i="5"/>
  <c r="AM65" i="5" a="1"/>
  <c r="AP65" i="5" s="1"/>
  <c r="AG65" i="5" a="1"/>
  <c r="AG65" i="5" s="1"/>
  <c r="AE65" i="5"/>
  <c r="AD65" i="5"/>
  <c r="AC65" i="5"/>
  <c r="AB65" i="5"/>
  <c r="AA65" i="5"/>
  <c r="Z65" i="5"/>
  <c r="Y65" i="5"/>
  <c r="X65" i="5"/>
  <c r="W65" i="5"/>
  <c r="V65" i="5"/>
  <c r="U65" i="5"/>
  <c r="Q65" i="5"/>
  <c r="AM61" i="5" a="1"/>
  <c r="AO61" i="5" s="1"/>
  <c r="AG61" i="5" a="1"/>
  <c r="AG61" i="5" s="1"/>
  <c r="Z61" i="5"/>
  <c r="AA61" i="5"/>
  <c r="AB61" i="5"/>
  <c r="AC61" i="5"/>
  <c r="AD61" i="5"/>
  <c r="AE61" i="5"/>
  <c r="Y61" i="5"/>
  <c r="W61" i="5"/>
  <c r="V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Q47" i="3"/>
  <c r="X47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R32" i="3"/>
  <c r="X32" i="3"/>
  <c r="Y32" i="3"/>
  <c r="Z32" i="3"/>
  <c r="AA32" i="3"/>
  <c r="AB32" i="3"/>
  <c r="AC32" i="3"/>
  <c r="AD32" i="3"/>
  <c r="AE32" i="3"/>
  <c r="Q32" i="3"/>
  <c r="AG31" i="3" a="1"/>
  <c r="AH31" i="3" s="1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W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T71" i="3"/>
  <c r="AG68" i="3" a="1"/>
  <c r="AG68" i="3" s="1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H51" i="3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G23" i="3" a="1"/>
  <c r="AM23" i="3" s="1"/>
  <c r="AG22" i="3" a="1"/>
  <c r="AL22" i="3" s="1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X35" i="3"/>
  <c r="F9" i="1"/>
  <c r="E9" i="1" l="1"/>
  <c r="AR24" i="3"/>
  <c r="AG31" i="3"/>
  <c r="AI37" i="11"/>
  <c r="AJ37" i="11"/>
  <c r="AL29" i="11"/>
  <c r="AR37" i="11"/>
  <c r="AJ22" i="3"/>
  <c r="AU5" i="8"/>
  <c r="AK37" i="11"/>
  <c r="AT5" i="8"/>
  <c r="AS37" i="11"/>
  <c r="AM37" i="11"/>
  <c r="AI61" i="5"/>
  <c r="AK65" i="5"/>
  <c r="AV4" i="5"/>
  <c r="AT4" i="5"/>
  <c r="AH61" i="5"/>
  <c r="AH5" i="8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R6" i="8"/>
  <c r="AK6" i="8"/>
  <c r="AS6" i="8"/>
  <c r="AN6" i="8"/>
  <c r="AV6" i="8"/>
  <c r="AO6" i="8"/>
  <c r="AP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V35" i="3"/>
  <c r="R35" i="3"/>
  <c r="Q35" i="3"/>
  <c r="AD35" i="3"/>
  <c r="AA35" i="3"/>
  <c r="AC35" i="3"/>
  <c r="AB35" i="3"/>
  <c r="S35" i="3"/>
  <c r="Y35" i="3"/>
  <c r="W35" i="3"/>
  <c r="T35" i="3"/>
  <c r="AE35" i="3"/>
  <c r="Z35" i="3"/>
  <c r="U35" i="3"/>
  <c r="AQ6" i="8" l="1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R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R66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B18" i="1" l="1"/>
  <c r="B17" i="1"/>
  <c r="E19" i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M21" i="1" l="1"/>
  <c r="K5" i="1"/>
  <c r="L6" i="1" s="1" a="1"/>
  <c r="L6" i="1" s="1"/>
  <c r="G9" i="1"/>
  <c r="J5" i="1"/>
  <c r="K4" i="1"/>
  <c r="N5" i="1"/>
  <c r="G11" i="1"/>
  <c r="M5" i="1"/>
  <c r="J9" i="1"/>
  <c r="L7" i="1"/>
  <c r="M7" i="1"/>
  <c r="M4" i="1"/>
  <c r="L24" i="1"/>
  <c r="K14" i="1"/>
  <c r="K15" i="1" s="1"/>
  <c r="K9" i="1"/>
  <c r="H12" i="1"/>
  <c r="H10" i="1"/>
  <c r="G12" i="1"/>
  <c r="G10" i="1"/>
  <c r="K10" i="1"/>
  <c r="K8" i="1"/>
  <c r="M6" i="1"/>
  <c r="H11" i="1"/>
  <c r="J10" i="1"/>
  <c r="H20" i="1" l="1" a="1"/>
  <c r="H20" i="1" s="1"/>
  <c r="P9" i="1"/>
  <c r="F11" i="1"/>
  <c r="H16" i="1" a="1"/>
  <c r="H22" i="1" l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<sst xmlns="http://schemas.openxmlformats.org/spreadsheetml/2006/main" count="757" uniqueCount="465">
  <si>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</si>
  <si>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</si>
  <si>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</si>
  <si>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</si>
  <si>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</si>
  <si>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</si>
  <si>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</si>
  <si>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</si>
  <si>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</si>
  <si>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</si>
  <si>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</si>
  <si>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</si>
  <si>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</si>
  <si>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</si>
  <si>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</si>
  <si>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</si>
  <si>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</si>
  <si>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</si>
  <si>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</si>
  <si>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</si>
  <si>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</si>
  <si>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</si>
  <si>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</si>
  <si>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</si>
  <si>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</si>
  <si>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</si>
  <si>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</si>
  <si>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</si>
  <si>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</si>
  <si>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</si>
  <si>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</si>
  <si>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</si>
  <si>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</si>
  <si>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</si>
  <si>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</si>
  <si>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</si>
  <si>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</si>
  <si>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</si>
  <si>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</si>
  <si>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</si>
  <si>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</si>
  <si>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</si>
  <si>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</si>
  <si>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</si>
  <si>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</si>
  <si>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</si>
  <si>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</si>
  <si>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</si>
  <si>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</si>
  <si>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</si>
  <si>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</si>
  <si>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</si>
  <si>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</si>
  <si>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</si>
  <si>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</si>
  <si>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</si>
  <si>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</si>
  <si>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</si>
  <si>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</si>
  <si>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</si>
  <si>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</si>
  <si>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</si>
  <si>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</si>
  <si>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</si>
  <si>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</si>
  <si>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</si>
  <si>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</si>
  <si>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</si>
  <si>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</si>
  <si>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</si>
  <si>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</si>
  <si>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</si>
  <si>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</si>
  <si>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</si>
  <si>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</si>
  <si>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</si>
  <si>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</si>
  <si>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</si>
  <si>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</si>
  <si>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</si>
  <si>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</si>
  <si>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</si>
  <si>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</si>
  <si>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</si>
  <si>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</si>
  <si>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</si>
  <si>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</si>
  <si>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</si>
  <si>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</si>
  <si>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</si>
  <si>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</si>
  <si>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</si>
  <si>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</si>
  <si>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</si>
  <si>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</si>
  <si>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</si>
  <si>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</si>
  <si>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</si>
  <si>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</si>
  <si>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</si>
  <si>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</si>
  <si>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</si>
  <si>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</si>
  <si>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</si>
  <si>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</si>
  <si>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</si>
  <si>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</si>
  <si>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</si>
  <si>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</si>
  <si>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</si>
  <si>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</si>
  <si>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</si>
  <si>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</si>
  <si>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</si>
  <si>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</si>
  <si>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</si>
  <si>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</si>
  <si>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</si>
  <si>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</si>
  <si>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</si>
  <si>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</si>
  <si>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</si>
  <si>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</si>
  <si>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</si>
  <si>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</si>
  <si>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</si>
  <si>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</si>
  <si>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</si>
  <si>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</si>
  <si>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</si>
  <si>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</si>
  <si>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</si>
  <si>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</si>
  <si>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</si>
  <si>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</si>
  <si>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</si>
  <si>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</si>
  <si>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</si>
  <si>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</si>
  <si>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</si>
  <si>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</si>
  <si>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</si>
  <si>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</si>
  <si>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</si>
  <si>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</si>
  <si>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</si>
  <si>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</si>
  <si>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</si>
  <si>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</si>
  <si>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</si>
  <si>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</si>
  <si>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</si>
  <si>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</si>
  <si>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</si>
  <si>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</si>
  <si>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</si>
  <si>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</si>
  <si>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</si>
  <si>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</si>
  <si>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</si>
  <si>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</si>
  <si>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</si>
  <si>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</si>
  <si>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</si>
  <si>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</si>
  <si>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</si>
  <si>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</si>
  <si>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</si>
  <si>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</si>
  <si>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</si>
  <si>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</si>
  <si>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</si>
  <si>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</si>
  <si>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</si>
  <si>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</si>
  <si>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</si>
  <si>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</si>
  <si>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</si>
  <si>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</si>
  <si>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</si>
  <si>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</si>
  <si>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</si>
  <si>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</si>
  <si>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</si>
  <si>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</si>
  <si>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</si>
  <si>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</si>
  <si>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</si>
  <si>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</si>
  <si>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</si>
  <si>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</si>
  <si>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</si>
  <si>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</si>
  <si>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</si>
  <si>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</si>
  <si>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</si>
  <si>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</si>
  <si>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</si>
  <si>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</si>
  <si>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</si>
  <si>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</si>
  <si>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</si>
  <si>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</si>
  <si>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</si>
  <si>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</si>
  <si>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</si>
  <si>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</si>
  <si>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</si>
  <si>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</si>
  <si>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</si>
  <si>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</si>
  <si>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</si>
  <si>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</si>
  <si>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</si>
  <si>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</si>
  <si>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</si>
  <si>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</si>
  <si>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</si>
  <si>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</si>
  <si>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</si>
  <si>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</si>
  <si>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</si>
  <si>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</si>
  <si>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</si>
  <si>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</si>
  <si>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</si>
  <si>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</si>
  <si>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</si>
  <si>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</si>
  <si>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</si>
  <si>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</si>
  <si>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</si>
  <si>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</si>
  <si>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</si>
  <si>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</si>
  <si>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</si>
  <si>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</si>
  <si>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</si>
  <si>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</si>
  <si>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</si>
  <si>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</si>
  <si>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</si>
  <si>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</si>
  <si>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</si>
  <si>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</si>
  <si>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</si>
  <si>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</si>
  <si>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</si>
  <si>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</si>
  <si>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</si>
  <si>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</si>
  <si>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</si>
  <si>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</si>
  <si>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</si>
  <si>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</si>
  <si>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</si>
  <si>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</si>
  <si>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</si>
  <si>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</si>
  <si>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</si>
  <si>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</si>
  <si>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</si>
  <si>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</si>
  <si>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</si>
  <si>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</si>
  <si>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</si>
  <si>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</si>
  <si>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</si>
  <si>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</si>
  <si>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</si>
  <si>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</si>
  <si>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</si>
  <si>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</si>
  <si>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</si>
  <si>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</si>
  <si>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</si>
  <si>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</si>
  <si>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</si>
  <si>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</si>
  <si>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</si>
  <si>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</si>
  <si>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</si>
  <si>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</si>
  <si>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</si>
  <si>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</si>
  <si>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</si>
  <si>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</si>
  <si>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</si>
  <si>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</si>
  <si>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</si>
  <si>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</si>
  <si>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</si>
  <si>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</si>
  <si>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</si>
  <si>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</si>
  <si>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</si>
  <si>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</si>
  <si>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</si>
  <si>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</si>
  <si>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</si>
  <si>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</si>
  <si>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</si>
  <si>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</si>
  <si>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</si>
  <si>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</si>
  <si>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</si>
  <si>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</si>
  <si>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</si>
  <si>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</si>
  <si>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</si>
  <si>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</si>
  <si>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</si>
  <si>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</si>
  <si>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</si>
  <si>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</si>
  <si>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</si>
  <si>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</si>
  <si>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</si>
  <si>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</si>
  <si>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</si>
  <si>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</si>
  <si>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</si>
  <si>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</si>
  <si>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</si>
  <si>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</si>
  <si>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</si>
  <si>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</si>
  <si>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</si>
  <si>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</si>
  <si>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</si>
  <si>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</si>
  <si>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</si>
  <si>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</si>
  <si>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</si>
  <si>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</si>
  <si>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</si>
  <si>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</si>
  <si>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</si>
  <si>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</si>
  <si>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</si>
  <si>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</si>
  <si>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</si>
  <si>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</si>
  <si>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</si>
  <si>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</si>
  <si>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</si>
  <si>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</si>
  <si>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</si>
  <si>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</si>
  <si>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</si>
  <si>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</si>
  <si>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</si>
  <si>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</si>
  <si>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</si>
  <si>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</si>
  <si>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</si>
  <si>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</si>
  <si>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</si>
  <si>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</si>
  <si>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</si>
  <si>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</si>
  <si>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</si>
  <si>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</si>
  <si>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</si>
  <si>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</si>
  <si>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</si>
  <si>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</si>
  <si>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</si>
  <si>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</si>
  <si>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</si>
  <si>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</si>
  <si>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</si>
  <si>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</si>
  <si>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</si>
  <si>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</si>
  <si>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</si>
  <si>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</si>
  <si>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</si>
  <si>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</si>
  <si>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</si>
  <si>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</si>
  <si>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</si>
  <si>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</si>
  <si>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</si>
  <si>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</si>
  <si>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</si>
  <si>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</si>
  <si>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</si>
  <si>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</si>
  <si>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</si>
  <si>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</si>
  <si>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</si>
  <si>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</si>
  <si>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</si>
  <si>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</si>
  <si>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</si>
  <si>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</si>
  <si>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</si>
  <si>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</si>
  <si>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</si>
  <si>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</si>
  <si>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</si>
  <si>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</si>
  <si>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</si>
  <si>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</si>
  <si>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</si>
  <si>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</si>
  <si>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</si>
  <si>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</si>
  <si>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</si>
  <si>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</si>
  <si>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</si>
  <si>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</si>
  <si>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</si>
  <si>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</si>
  <si>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</si>
  <si>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</si>
  <si>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</si>
  <si>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</si>
  <si>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</si>
  <si>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</si>
  <si>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</si>
  <si>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</si>
  <si>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</si>
  <si>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</si>
  <si>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</si>
  <si>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</si>
  <si>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</si>
  <si>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</si>
  <si>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</si>
  <si>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</si>
  <si>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</si>
  <si>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</si>
  <si>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</si>
  <si>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</si>
  <si>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</si>
  <si>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</si>
  <si>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</si>
  <si>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</si>
  <si>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</si>
  <si>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</si>
  <si>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</si>
  <si>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</si>
  <si>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</si>
  <si>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</si>
  <si>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</si>
  <si>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</si>
  <si>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</si>
  <si>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</si>
  <si>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</si>
  <si>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</si>
  <si>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</si>
  <si>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</si>
  <si>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</si>
  <si>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</si>
  <si>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</si>
  <si>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</si>
  <si>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</si>
  <si>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</si>
  <si>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</si>
  <si>
    <t>29/02/1900</t>
  </si>
  <si>
    <t>1</t>
  </si>
  <si>
    <t/>
  </si>
  <si>
    <t>01/01/1900</t>
  </si>
  <si>
    <t>1/01/1900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</si>
</sst>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€&quot;#,##0.00;[Red]\-&quot;€&quot;#,##0.00"/>
    <numFmt numFmtId="165" formatCode="0.0"/>
    <numFmt numFmtId="166" formatCode="0.00000000000000"/>
    <numFmt numFmtId="167" formatCode="0.000000000000000000"/>
    <numFmt numFmtId="168" formatCode="0.0000000000000000"/>
    <numFmt numFmtId="169" formatCode="0.0000000000000000000"/>
    <numFmt numFmtId="170" formatCode="0.0000000000000000000000"/>
    <numFmt numFmtId="171" formatCode="&quot;€&quot;#,##0.00000;[Red]\-&quot;€&quot;#,##0.00000"/>
  </numFmts>
  <fonts count="8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  <font>
      <sz val="9"/>
      <color indexed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5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5" fontId="3" fillId="0" borderId="0" xfId="0" applyNumberFormat="1" applyFont="1"/>
    <xf numFmtId="165" fontId="2" fillId="2" borderId="0" xfId="0" applyNumberFormat="1" applyFont="1" applyFill="1"/>
    <xf numFmtId="165" fontId="2" fillId="0" borderId="0" xfId="0" applyNumberFormat="1" applyFont="1" applyFill="1"/>
    <xf numFmtId="165" fontId="3" fillId="2" borderId="0" xfId="0" applyNumberFormat="1" applyFont="1" applyFill="1"/>
    <xf numFmtId="165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0" xfId="0" quotePrefix="1" applyFont="1" applyFill="1"/>
    <xf numFmtId="0" fontId="2" fillId="0" borderId="0" xfId="0" applyFont="1" applyFill="1" applyAlignment="1"/>
    <xf numFmtId="0" fontId="5" fillId="0" borderId="0" xfId="0" applyFont="1" applyFill="1"/>
    <xf numFmtId="0" fontId="6" fillId="0" borderId="0" xfId="0" applyFont="1"/>
    <xf numFmtId="165" fontId="2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2" fillId="0" borderId="0" xfId="0" applyNumberFormat="1" applyFont="1" applyFill="1"/>
    <xf numFmtId="165" fontId="3" fillId="0" borderId="0" xfId="0" applyNumberFormat="1" applyFont="1" applyFill="1"/>
    <xf numFmtId="14" fontId="2" fillId="0" borderId="0" xfId="0" applyNumberFormat="1" applyFont="1" applyFill="1"/>
    <xf numFmtId="14" fontId="2" fillId="0" borderId="0" xfId="0" applyNumberFormat="1" applyFont="1"/>
    <xf numFmtId="2" fontId="2" fillId="0" borderId="0" xfId="0" applyNumberFormat="1" applyFont="1"/>
    <xf numFmtId="165" fontId="2" fillId="0" borderId="0" xfId="0" quotePrefix="1" applyNumberFormat="1" applyFont="1" applyFill="1"/>
    <xf numFmtId="2" fontId="2" fillId="0" borderId="0" xfId="0" applyNumberFormat="1" applyFont="1" applyFill="1"/>
    <xf numFmtId="0" fontId="2" fillId="0" borderId="0" xfId="0" quotePrefix="1" applyFont="1"/>
    <xf numFmtId="166" fontId="2" fillId="0" borderId="0" xfId="0" applyNumberFormat="1" applyFont="1"/>
    <xf numFmtId="167" fontId="2" fillId="0" borderId="0" xfId="0" applyNumberFormat="1" applyFont="1"/>
    <xf numFmtId="14" fontId="0" fillId="0" borderId="0" xfId="0" applyNumberFormat="1"/>
    <xf numFmtId="0" fontId="0" fillId="0" borderId="0" xfId="0" applyNumberFormat="1"/>
    <xf numFmtId="0" fontId="2" fillId="3" borderId="0" xfId="0" applyFont="1" applyFill="1" applyAlignment="1"/>
    <xf numFmtId="168" fontId="2" fillId="0" borderId="0" xfId="0" applyNumberFormat="1" applyFont="1"/>
    <xf numFmtId="169" fontId="2" fillId="0" borderId="0" xfId="0" applyNumberFormat="1" applyFont="1"/>
    <xf numFmtId="170" fontId="2" fillId="0" borderId="0" xfId="0" applyNumberFormat="1" applyFont="1"/>
    <xf numFmtId="164" fontId="2" fillId="0" borderId="0" xfId="0" applyNumberFormat="1" applyFont="1"/>
    <xf numFmtId="171" fontId="2" fillId="0" borderId="0" xfId="0" applyNumberFormat="1" applyFont="1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7" fillId="4" borderId="2" xfId="0" applyFont="1" applyFill="1" applyBorder="1" applyAlignment="1" applyProtection="1">
      <alignment vertic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48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 t="shared" ref="R32:AE32" si="35">FACTDOUBLE(C32)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si="35"/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8" t="s">
        <v>61</v>
      </c>
      <c r="B36" s="14">
        <v>0</v>
      </c>
      <c r="C36" s="14">
        <v>5.7</v>
      </c>
      <c r="D36" s="14">
        <v>15.7</v>
      </c>
      <c r="E36" s="14">
        <v>63</v>
      </c>
      <c r="F36" s="1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10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8" t="s">
        <v>63</v>
      </c>
      <c r="B39" s="14">
        <v>0</v>
      </c>
      <c r="C39" s="14">
        <v>5.7</v>
      </c>
      <c r="D39" s="14">
        <v>15.7</v>
      </c>
      <c r="E39" s="14">
        <v>63</v>
      </c>
      <c r="F39" s="1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9" t="e">
        <v>#DIV/0!</v>
      </c>
      <c r="M39" s="9" t="e">
        <v>#NAME?</v>
      </c>
      <c r="N39" s="9" t="e">
        <v>#NULL!</v>
      </c>
      <c r="O39" s="9" t="e">
        <v>#NUM!</v>
      </c>
      <c r="P39" s="9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10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MROUND(B47,1.4)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0.74570521217672026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8" t="s">
        <v>87</v>
      </c>
      <c r="B72" s="14">
        <v>0</v>
      </c>
      <c r="C72" s="14">
        <v>1</v>
      </c>
      <c r="D72" s="14">
        <v>2.2999999999999998</v>
      </c>
      <c r="E72" s="14">
        <v>10</v>
      </c>
      <c r="F72" s="14">
        <v>-1</v>
      </c>
      <c r="G72" s="6"/>
      <c r="H72" s="6" t="s">
        <v>32</v>
      </c>
      <c r="I72" s="6" t="b">
        <v>1</v>
      </c>
      <c r="J72" s="6" t="e">
        <v>#VALUE!</v>
      </c>
      <c r="K72" s="6" t="e">
        <v>#N/A</v>
      </c>
      <c r="L72" s="9" t="e">
        <v>#DIV/0!</v>
      </c>
      <c r="M72" s="9" t="e">
        <v>#NAME?</v>
      </c>
      <c r="N72" s="9" t="e">
        <v>#NULL!</v>
      </c>
      <c r="O72" s="9" t="e">
        <v>#NUM!</v>
      </c>
      <c r="P72" s="9" t="e">
        <v>#REF!</v>
      </c>
      <c r="Q72" s="6">
        <f>SUMIF(B72:C72,1,D72:E72)</f>
        <v>10</v>
      </c>
      <c r="R72" s="6">
        <f>SUMIF(C72:D72,"1",E72:F72)</f>
        <v>10</v>
      </c>
      <c r="S72" s="6">
        <f>SUMIF(D72:E72,"&gt;1",F72:G72)</f>
        <v>-1</v>
      </c>
      <c r="T72" s="6">
        <f>SUMIF(E72:F72,"&lt;&gt;-1",F72:G72)</f>
        <v>-1</v>
      </c>
      <c r="U72" s="6">
        <f>SUMIF(F72:G72,1,H72:I72)</f>
        <v>0</v>
      </c>
      <c r="V72" s="6">
        <f>SUMIF(G72:H72,G72,C72:D72)</f>
        <v>0</v>
      </c>
      <c r="W72" s="6">
        <f>SUMIF(H72:I72,H72,D72:E72)</f>
        <v>2.2999999999999998</v>
      </c>
      <c r="X72" s="6">
        <f>SUMIF(H72:I72,"&lt;=TRUE",E72:F72)</f>
        <v>-1</v>
      </c>
      <c r="Y72" s="6" t="e">
        <f>SUMIF(H72:I72,H72,J72:K72)</f>
        <v>#VALUE!</v>
      </c>
      <c r="Z72" s="6" t="e">
        <f t="shared" ref="Z72:AE72" si="65">SUMIF(I72:J72,I72,K72:L72)</f>
        <v>#N/A</v>
      </c>
      <c r="AA72" s="6" t="e">
        <f t="shared" si="65"/>
        <v>#DIV/0!</v>
      </c>
      <c r="AB72" s="6" t="e">
        <f t="shared" si="65"/>
        <v>#NAME?</v>
      </c>
      <c r="AC72" s="6" t="e">
        <f t="shared" si="65"/>
        <v>#NULL!</v>
      </c>
      <c r="AD72" s="6" t="e">
        <f t="shared" si="65"/>
        <v>#NUM!</v>
      </c>
      <c r="AE72" s="6" t="e">
        <f t="shared" si="65"/>
        <v>#REF!</v>
      </c>
      <c r="AF72" s="11">
        <f t="array" ref="AF72">SUMIF(C72:G72,{1,"&gt;3"},D72:H72)</f>
        <v>2.2999999999999998</v>
      </c>
      <c r="AG72" s="6">
        <f t="array" ref="AG72:AV72">SUMIF(E72:I72,{"*ao","","TRUE",TRUE,"*a?"},B72:F72)</f>
        <v>10</v>
      </c>
      <c r="AH72" s="6">
        <v>2.2999999999999998</v>
      </c>
      <c r="AI72" s="6">
        <v>-1</v>
      </c>
      <c r="AJ72" s="6">
        <v>-1</v>
      </c>
      <c r="AK72" s="6">
        <v>10</v>
      </c>
      <c r="AL72" s="6" t="e">
        <v>#N/A</v>
      </c>
      <c r="AM72" s="6" t="e">
        <v>#N/A</v>
      </c>
      <c r="AN72" s="6" t="e"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4" t="e">
        <v>#N/A</v>
      </c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6">TAN(B79)</f>
        <v>0</v>
      </c>
      <c r="R79" s="6">
        <f t="shared" si="66"/>
        <v>1.5574077246549023</v>
      </c>
      <c r="S79" s="6">
        <f t="shared" si="66"/>
        <v>-1.1192136417341325</v>
      </c>
      <c r="T79" s="6">
        <f t="shared" si="66"/>
        <v>0.64836082745908663</v>
      </c>
      <c r="U79" s="6">
        <f t="shared" si="66"/>
        <v>-1.5574077246549023</v>
      </c>
      <c r="V79" s="6">
        <f t="shared" si="66"/>
        <v>0</v>
      </c>
      <c r="W79" s="6" t="e">
        <f t="shared" si="66"/>
        <v>#VALUE!</v>
      </c>
      <c r="X79" s="6">
        <f t="shared" si="66"/>
        <v>1.5574077246549023</v>
      </c>
      <c r="Y79" s="6" t="e">
        <f t="shared" si="66"/>
        <v>#VALUE!</v>
      </c>
      <c r="Z79" s="6" t="e">
        <f t="shared" si="66"/>
        <v>#N/A</v>
      </c>
      <c r="AA79" s="6" t="e">
        <f t="shared" si="66"/>
        <v>#DIV/0!</v>
      </c>
      <c r="AB79" s="6" t="e">
        <f t="shared" si="66"/>
        <v>#NAME?</v>
      </c>
      <c r="AC79" s="6" t="e">
        <f t="shared" si="66"/>
        <v>#NULL!</v>
      </c>
      <c r="AD79" s="6" t="e">
        <f t="shared" si="66"/>
        <v>#NUM!</v>
      </c>
      <c r="AE79" s="6" t="e">
        <f t="shared" si="66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7">TANH(B80)</f>
        <v>0</v>
      </c>
      <c r="R80" s="6">
        <f t="shared" si="67"/>
        <v>0.76159415595576485</v>
      </c>
      <c r="S80" s="6">
        <f t="shared" si="67"/>
        <v>0.98009639626619138</v>
      </c>
      <c r="T80" s="6">
        <f t="shared" si="67"/>
        <v>0.99999999587769262</v>
      </c>
      <c r="U80" s="6">
        <f t="shared" si="67"/>
        <v>-0.76159415595576485</v>
      </c>
      <c r="V80" s="6">
        <f t="shared" si="67"/>
        <v>0</v>
      </c>
      <c r="W80" s="6" t="e">
        <f t="shared" si="67"/>
        <v>#VALUE!</v>
      </c>
      <c r="X80" s="6">
        <f t="shared" si="67"/>
        <v>0.76159415595576485</v>
      </c>
      <c r="Y80" s="6" t="e">
        <f t="shared" si="67"/>
        <v>#VALUE!</v>
      </c>
      <c r="Z80" s="6" t="e">
        <f t="shared" si="67"/>
        <v>#N/A</v>
      </c>
      <c r="AA80" s="6" t="e">
        <f t="shared" si="67"/>
        <v>#DIV/0!</v>
      </c>
      <c r="AB80" s="6" t="e">
        <f t="shared" si="67"/>
        <v>#NAME?</v>
      </c>
      <c r="AC80" s="6" t="e">
        <f t="shared" si="67"/>
        <v>#NULL!</v>
      </c>
      <c r="AD80" s="6" t="e">
        <f t="shared" si="67"/>
        <v>#NUM!</v>
      </c>
      <c r="AE80" s="6" t="e">
        <f t="shared" si="67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8">TRUNC(J81,I81)</f>
        <v>#VALUE!</v>
      </c>
      <c r="Z81" s="6" t="e">
        <f t="shared" si="68"/>
        <v>#N/A</v>
      </c>
      <c r="AA81" s="6" t="e">
        <f t="shared" si="68"/>
        <v>#DIV/0!</v>
      </c>
      <c r="AB81" s="6" t="e">
        <f t="shared" si="68"/>
        <v>#NAME?</v>
      </c>
      <c r="AC81" s="6" t="e">
        <f t="shared" si="68"/>
        <v>#NULL!</v>
      </c>
      <c r="AD81" s="6" t="e">
        <f t="shared" si="68"/>
        <v>#NUM!</v>
      </c>
      <c r="AE81" s="6" t="e">
        <f t="shared" si="68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xmlns:xlrd2="http://schemas.microsoft.com/office/spreadsheetml/2017/richdata2"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61"/>
  <sheetViews>
    <sheetView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4" width="2.1640625" style="4" bestFit="1" customWidth="1"/>
    <col min="5" max="5" width="4.83203125" style="4" bestFit="1" customWidth="1"/>
    <col min="6" max="6" width="2.83203125" style="4" bestFit="1" customWidth="1"/>
    <col min="7" max="7" width="4.6640625" style="4" bestFit="1" customWidth="1"/>
    <col min="8" max="8" width="7.16406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7" width="4.83203125" style="4" bestFit="1" customWidth="1"/>
    <col min="18" max="22" width="5.6640625" style="4" bestFit="1" customWidth="1"/>
    <col min="23" max="23" width="13.1640625" style="4" bestFit="1" customWidth="1"/>
    <col min="24" max="31" width="5.6640625" style="4" bestFit="1" customWidth="1"/>
    <col min="32" max="32" width="14.5" style="4" bestFit="1" customWidth="1"/>
    <col min="33" max="33" width="5.6640625" style="4" bestFit="1" customWidth="1"/>
    <col min="34" max="37" width="8.1640625" style="4" bestFit="1" customWidth="1"/>
    <col min="38" max="48" width="5.6640625" style="4" bestFit="1" customWidth="1"/>
    <col min="49" max="16384" width="10.83203125" style="4"/>
  </cols>
  <sheetData>
    <row r="1" spans="1:62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62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62" x14ac:dyDescent="0.15">
      <c r="A3" s="16" t="s">
        <v>237</v>
      </c>
    </row>
    <row r="4" spans="1:62" x14ac:dyDescent="0.15">
      <c r="A4" s="16" t="s">
        <v>238</v>
      </c>
    </row>
    <row r="5" spans="1:62" x14ac:dyDescent="0.15">
      <c r="A5" s="16" t="s">
        <v>239</v>
      </c>
    </row>
    <row r="6" spans="1:62" x14ac:dyDescent="0.15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243</v>
      </c>
    </row>
    <row r="10" spans="1:62" x14ac:dyDescent="0.15">
      <c r="A10" s="16" t="s">
        <v>244</v>
      </c>
    </row>
    <row r="11" spans="1:62" x14ac:dyDescent="0.15">
      <c r="A11" s="16" t="s">
        <v>245</v>
      </c>
    </row>
    <row r="12" spans="1:62" x14ac:dyDescent="0.15">
      <c r="A12" s="16" t="s">
        <v>246</v>
      </c>
    </row>
    <row r="13" spans="1:62" x14ac:dyDescent="0.15">
      <c r="A13" s="16" t="s">
        <v>247</v>
      </c>
    </row>
    <row r="14" spans="1:62" x14ac:dyDescent="0.15">
      <c r="A14" s="16" t="s">
        <v>248</v>
      </c>
    </row>
    <row r="15" spans="1:62" x14ac:dyDescent="0.15">
      <c r="A15" s="16" t="s">
        <v>249</v>
      </c>
    </row>
    <row r="16" spans="1:62" x14ac:dyDescent="0.15">
      <c r="A16" s="16" t="s">
        <v>250</v>
      </c>
    </row>
    <row r="17" spans="1:48" x14ac:dyDescent="0.15">
      <c r="A17" s="16" t="s">
        <v>251</v>
      </c>
    </row>
    <row r="18" spans="1:48" x14ac:dyDescent="0.15">
      <c r="A18" s="16" t="s">
        <v>252</v>
      </c>
    </row>
    <row r="19" spans="1:48" x14ac:dyDescent="0.15">
      <c r="A19" s="16" t="s">
        <v>253</v>
      </c>
    </row>
    <row r="20" spans="1:48" x14ac:dyDescent="0.15">
      <c r="A20" s="16" t="s">
        <v>254</v>
      </c>
    </row>
    <row r="21" spans="1:48" x14ac:dyDescent="0.15">
      <c r="A21" s="16" t="s">
        <v>255</v>
      </c>
    </row>
    <row r="22" spans="1:48" x14ac:dyDescent="0.15">
      <c r="A22" s="16" t="s">
        <v>256</v>
      </c>
    </row>
    <row r="23" spans="1:48" x14ac:dyDescent="0.15">
      <c r="A23" s="16" t="s">
        <v>257</v>
      </c>
    </row>
    <row r="24" spans="1:48" x14ac:dyDescent="0.15">
      <c r="A24" s="16" t="s">
        <v>258</v>
      </c>
    </row>
    <row r="25" spans="1:48" x14ac:dyDescent="0.15">
      <c r="A25" s="16" t="s">
        <v>259</v>
      </c>
    </row>
    <row r="26" spans="1:48" x14ac:dyDescent="0.15">
      <c r="A26" s="53" t="s">
        <v>260</v>
      </c>
      <c r="B26" s="4">
        <v>3</v>
      </c>
      <c r="C26" s="4">
        <v>6</v>
      </c>
      <c r="D26" s="4">
        <v>7</v>
      </c>
      <c r="E26" s="4">
        <v>4</v>
      </c>
      <c r="F26" s="4">
        <v>9</v>
      </c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>IRR({7,2,-1,4,-3;7,2,-1,4,4},B26)</f>
        <v>#NUM!</v>
      </c>
      <c r="R26" s="6" t="e">
        <f>IRR({7,2,-1,4,-3;7,2,-1,4,4},C26)</f>
        <v>#NUM!</v>
      </c>
      <c r="S26" s="6">
        <f>IRR({-7,2,1,4,-3;-7,2,-1,4,4},D26)</f>
        <v>-2.1126011550541612E-2</v>
      </c>
      <c r="T26" s="6">
        <f>IRR({-7,2,-1,4,-3,7,2,1,4},E26)</f>
        <v>0.18158629375365587</v>
      </c>
      <c r="U26" s="6">
        <f>IRR(B27:D27,F26)</f>
        <v>18.999999999999982</v>
      </c>
      <c r="V26" s="6" t="e">
        <f>IRR(C27:E27,G26)</f>
        <v>#NUM!</v>
      </c>
      <c r="W26" s="6" t="e">
        <f t="shared" ref="W26:X26" si="0">IRR(D27:F27,H26)</f>
        <v>#VALUE!</v>
      </c>
      <c r="X26" s="6" t="e">
        <f t="shared" si="0"/>
        <v>#NUM!</v>
      </c>
      <c r="Y26" s="6" t="e">
        <f>IRR({-7,2,-1,4,-3;7,2,-1,4,#N/A})</f>
        <v>#VALUE!</v>
      </c>
      <c r="Z26" s="6" t="e">
        <f>IRR({-7,2,-1,4,-3;7,2,-1,4,#VALUE!})</f>
        <v>#VALUE!</v>
      </c>
      <c r="AA26" s="6" t="e">
        <f>IRR({-7,2,-1,4,-3;7,2,-1,4,#DIV/0!})</f>
        <v>#VALUE!</v>
      </c>
      <c r="AB26" s="6" t="e">
        <f>IRR({-7,2,-1,4,-3;7,2,-1,4,#NAME?})</f>
        <v>#VALUE!</v>
      </c>
      <c r="AC26" s="6" t="e">
        <f>IRR({-7,2,-1,4,-3;7,2,-1,4,#NULL!})</f>
        <v>#VALUE!</v>
      </c>
      <c r="AD26" s="6" t="e">
        <f>IRR({-7,2,-1,4,-3;7,2,-1,4,#NUM!})</f>
        <v>#VALUE!</v>
      </c>
      <c r="AE26" s="6" t="e">
        <f>IRR({-7,2,-1,4,-3;7,2,-1,4,#REF!})</f>
        <v>#VALUE!</v>
      </c>
      <c r="AF26" s="47">
        <f t="array" ref="AF26">IRR({-7,2,-1,4,-3;7,2,-1,4,4},B54:D54)</f>
        <v>0.19086464188385843</v>
      </c>
      <c r="AG26" s="20">
        <f t="array" ref="AG26:AL26">IRR({-7,2,-1,4,-3;7,2,-1,4,4},B26:F26)</f>
        <v>0.19086464188385688</v>
      </c>
      <c r="AH26" s="4">
        <v>0.19086464188385688</v>
      </c>
      <c r="AI26" s="4">
        <v>0.19086464188385688</v>
      </c>
      <c r="AJ26" s="4">
        <v>0.19086464188385688</v>
      </c>
      <c r="AK26" s="4">
        <v>0.19086464188385688</v>
      </c>
      <c r="AL26" s="4" t="e">
        <v>#N/A</v>
      </c>
    </row>
    <row r="27" spans="1:48" x14ac:dyDescent="0.15">
      <c r="A27" s="53"/>
      <c r="B27" s="14">
        <v>-0.1</v>
      </c>
      <c r="C27" s="14">
        <v>2</v>
      </c>
      <c r="D27" s="14">
        <v>0</v>
      </c>
      <c r="E27" s="14">
        <v>4</v>
      </c>
      <c r="F27" s="14">
        <v>5</v>
      </c>
      <c r="G27" s="6"/>
      <c r="H27" s="6" t="s">
        <v>32</v>
      </c>
      <c r="I27" s="6" t="b">
        <v>1</v>
      </c>
      <c r="J27" s="6" t="e">
        <v>#N/A</v>
      </c>
      <c r="K27" s="6" t="e">
        <f>#VALUE!</f>
        <v>#VALUE!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IRR({-7,2,-1,4,-3;7,2,-1,4,4})</f>
        <v>0.19086464188385688</v>
      </c>
      <c r="R27" s="6" t="e">
        <f>IRR({7,2,-1,4,-3;7,2,-1,4,4},C27)</f>
        <v>#NUM!</v>
      </c>
      <c r="S27" s="6">
        <f>IRR({-7,2,1,4,-3;-7,2,-1,4,4},D27)</f>
        <v>-2.1126011550582802E-2</v>
      </c>
      <c r="T27" s="6">
        <f>IRR({-7,2,-1,4,-3,7,2,1,4},E27)</f>
        <v>0.18158629375365587</v>
      </c>
      <c r="U27" s="6">
        <f>IRR(B27:F27,F27)</f>
        <v>19.105109618637595</v>
      </c>
      <c r="V27" s="6">
        <f>IRR(B27:G27)</f>
        <v>19.105109618587242</v>
      </c>
      <c r="W27" s="6">
        <f>IRR(B27:H27)</f>
        <v>19.105109618587242</v>
      </c>
      <c r="X27" s="6">
        <f>IRR(B27:I27)</f>
        <v>19.105109618587242</v>
      </c>
      <c r="Y27" s="6" t="e">
        <f>IRR(B27:J27)</f>
        <v>#VALUE!</v>
      </c>
      <c r="Z27" s="6" t="e">
        <f>IRR({-7,2,-1,4,-3,7,2,1,3},J27)</f>
        <v>#N/A</v>
      </c>
      <c r="AA27" s="6" t="e">
        <f>IRR({-7,2,-1,4,-3,7,2,1,3},L27)</f>
        <v>#DIV/0!</v>
      </c>
      <c r="AB27" s="6" t="e">
        <f>IRR({-7,2,-1,4,-3,7,2,1,3},M27)</f>
        <v>#NAME?</v>
      </c>
      <c r="AC27" s="6" t="e">
        <f>IRR({-7,2,-1,4,-3,7,2,1,3},N27)</f>
        <v>#NULL!</v>
      </c>
      <c r="AD27" s="6" t="e">
        <f>IRR({-7,2,-1,4,-3,7,2,1,3},O27)</f>
        <v>#NUM!</v>
      </c>
      <c r="AE27" s="6" t="e">
        <f>IRR({-7,2,-1,4,-3,7,2,1,3},P27)</f>
        <v>#REF!</v>
      </c>
      <c r="AF27" s="11" t="e">
        <f t="array" ref="AF27">IRR(C27:F27)</f>
        <v>#NUM!</v>
      </c>
      <c r="AG27" s="6">
        <f t="array" ref="AG27:AV27">IRR(B27:F27,B27:P27)</f>
        <v>19.105109618635709</v>
      </c>
      <c r="AH27" s="6">
        <v>19.105109618617355</v>
      </c>
      <c r="AI27" s="6">
        <v>19.105109618638089</v>
      </c>
      <c r="AJ27" s="6">
        <v>19.105109618596039</v>
      </c>
      <c r="AK27" s="6">
        <v>19.105109618637595</v>
      </c>
      <c r="AL27" s="6">
        <v>19.105109618638089</v>
      </c>
      <c r="AM27" s="6" t="e">
        <v>#VALUE!</v>
      </c>
      <c r="AN27" s="6">
        <v>19.105109618608335</v>
      </c>
      <c r="AO27" s="6" t="e">
        <v>#N/A</v>
      </c>
      <c r="AP27" s="6" t="e">
        <v>#VALUE!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6" t="e">
        <v>#N/A</v>
      </c>
    </row>
    <row r="28" spans="1:48" x14ac:dyDescent="0.15">
      <c r="A28" s="16" t="s">
        <v>261</v>
      </c>
      <c r="D28" s="14"/>
      <c r="E28" s="14"/>
      <c r="F28" s="14"/>
      <c r="Q28" s="20"/>
      <c r="R28" s="20"/>
    </row>
    <row r="29" spans="1:48" x14ac:dyDescent="0.15">
      <c r="A29" s="16" t="s">
        <v>262</v>
      </c>
    </row>
    <row r="30" spans="1:48" x14ac:dyDescent="0.15">
      <c r="A30" s="16" t="s">
        <v>263</v>
      </c>
    </row>
    <row r="31" spans="1:48" x14ac:dyDescent="0.15">
      <c r="A31" s="16" t="s">
        <v>264</v>
      </c>
    </row>
    <row r="32" spans="1:48" x14ac:dyDescent="0.15">
      <c r="A32" s="16" t="s">
        <v>265</v>
      </c>
    </row>
    <row r="33" spans="1:48" x14ac:dyDescent="0.15">
      <c r="A33" s="17" t="s">
        <v>266</v>
      </c>
      <c r="B33" s="14">
        <v>-0.1</v>
      </c>
      <c r="C33" s="14">
        <v>2</v>
      </c>
      <c r="D33" s="14">
        <v>0</v>
      </c>
      <c r="E33" s="14">
        <v>4</v>
      </c>
      <c r="F33" s="14">
        <v>5</v>
      </c>
      <c r="G33" s="6"/>
      <c r="H33" s="6" t="s">
        <v>32</v>
      </c>
      <c r="I33" s="6" t="b">
        <v>1</v>
      </c>
      <c r="J33" s="6" t="e">
        <v>#N/A</v>
      </c>
      <c r="K33" s="6" t="e">
        <f>#VALUE!</f>
        <v>#VALUE!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 t="shared" ref="Q33:X33" si="1">NPV(B33,B33:F33)</f>
        <v>16.922200206608068</v>
      </c>
      <c r="R33" s="6">
        <f t="shared" si="1"/>
        <v>0.87654320987654322</v>
      </c>
      <c r="S33" s="6">
        <f t="shared" si="1"/>
        <v>9</v>
      </c>
      <c r="T33" s="6">
        <f t="shared" si="1"/>
        <v>1</v>
      </c>
      <c r="U33" s="6" t="e">
        <f t="shared" si="1"/>
        <v>#N/A</v>
      </c>
      <c r="V33" s="6" t="e">
        <f t="shared" si="1"/>
        <v>#N/A</v>
      </c>
      <c r="W33" s="6" t="e">
        <f t="shared" si="1"/>
        <v>#VALUE!</v>
      </c>
      <c r="X33" s="6" t="e">
        <f t="shared" si="1"/>
        <v>#N/A</v>
      </c>
      <c r="Y33" s="6" t="e">
        <f t="shared" ref="Y33:AD33" si="2">NPV(J33,J33:N33)</f>
        <v>#N/A</v>
      </c>
      <c r="Z33" s="6" t="e">
        <f>NPV(K33,K33:O33)</f>
        <v>#VALUE!</v>
      </c>
      <c r="AA33" s="6" t="e">
        <f t="shared" si="2"/>
        <v>#DIV/0!</v>
      </c>
      <c r="AB33" s="6" t="e">
        <f t="shared" si="2"/>
        <v>#NAME?</v>
      </c>
      <c r="AC33" s="6" t="e">
        <f t="shared" si="2"/>
        <v>#NULL!</v>
      </c>
      <c r="AD33" s="6" t="e">
        <f t="shared" si="2"/>
        <v>#NUM!</v>
      </c>
      <c r="AE33" s="6" t="e">
        <f>NPV(P33,P33:T33)</f>
        <v>#REF!</v>
      </c>
      <c r="AF33" s="6">
        <f t="array" ref="AF33">NPV(B33:F33,B33:F33)</f>
        <v>16.922200206608068</v>
      </c>
      <c r="AG33" s="6">
        <f t="array" ref="AG33:AV33">NPV(B33:P33,B33:F33)</f>
        <v>16.922200206608068</v>
      </c>
      <c r="AH33" s="6">
        <v>0.25884773662551441</v>
      </c>
      <c r="AI33" s="6">
        <v>10.9</v>
      </c>
      <c r="AJ33" s="6">
        <v>6.8000000000000019E-2</v>
      </c>
      <c r="AK33" s="6">
        <v>4.2618312757201647E-2</v>
      </c>
      <c r="AL33" s="6">
        <v>10.9</v>
      </c>
      <c r="AM33" s="6" t="e">
        <v>#VALUE!</v>
      </c>
      <c r="AN33" s="6">
        <v>0.85624999999999996</v>
      </c>
      <c r="AO33" s="6" t="e">
        <v>#N/A</v>
      </c>
      <c r="AP33" s="6" t="e">
        <v>#VALUE!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#REF!</v>
      </c>
      <c r="AV33" s="6" t="e">
        <v>#N/A</v>
      </c>
    </row>
    <row r="34" spans="1:48" x14ac:dyDescent="0.15">
      <c r="A34" s="16" t="s">
        <v>267</v>
      </c>
      <c r="Q34" s="49"/>
    </row>
    <row r="35" spans="1:48" x14ac:dyDescent="0.15">
      <c r="A35" s="16" t="s">
        <v>268</v>
      </c>
      <c r="H35" s="50"/>
    </row>
    <row r="36" spans="1:48" x14ac:dyDescent="0.15">
      <c r="A36" s="16" t="s">
        <v>269</v>
      </c>
    </row>
    <row r="37" spans="1:48" x14ac:dyDescent="0.15">
      <c r="A37" s="16" t="s">
        <v>270</v>
      </c>
    </row>
    <row r="38" spans="1:48" x14ac:dyDescent="0.15">
      <c r="A38" s="16" t="s">
        <v>271</v>
      </c>
    </row>
    <row r="39" spans="1:48" x14ac:dyDescent="0.15">
      <c r="A39" s="16" t="s">
        <v>272</v>
      </c>
    </row>
    <row r="40" spans="1:48" x14ac:dyDescent="0.15">
      <c r="A40" s="16" t="s">
        <v>273</v>
      </c>
    </row>
    <row r="41" spans="1:48" x14ac:dyDescent="0.15">
      <c r="A41" s="16" t="s">
        <v>274</v>
      </c>
      <c r="K41" s="14"/>
    </row>
    <row r="42" spans="1:48" x14ac:dyDescent="0.15">
      <c r="A42" s="16" t="s">
        <v>275</v>
      </c>
      <c r="K42" s="14"/>
    </row>
    <row r="43" spans="1:48" x14ac:dyDescent="0.15">
      <c r="A43" s="16" t="s">
        <v>276</v>
      </c>
      <c r="K43" s="14"/>
    </row>
    <row r="44" spans="1:48" x14ac:dyDescent="0.15">
      <c r="A44" s="16" t="s">
        <v>277</v>
      </c>
      <c r="K44" s="14"/>
    </row>
    <row r="45" spans="1:48" x14ac:dyDescent="0.15">
      <c r="A45" s="16" t="s">
        <v>278</v>
      </c>
      <c r="K45" s="14"/>
    </row>
    <row r="46" spans="1:48" x14ac:dyDescent="0.15">
      <c r="A46" s="16" t="s">
        <v>279</v>
      </c>
      <c r="J46" s="14"/>
      <c r="K46" s="14"/>
    </row>
    <row r="47" spans="1:48" x14ac:dyDescent="0.15">
      <c r="A47" s="16" t="s">
        <v>280</v>
      </c>
      <c r="J47" s="14"/>
      <c r="K47" s="14"/>
    </row>
    <row r="48" spans="1:48" x14ac:dyDescent="0.15">
      <c r="A48" s="16" t="s">
        <v>281</v>
      </c>
      <c r="J48" s="14"/>
      <c r="K48" s="14"/>
    </row>
    <row r="49" spans="1:48" x14ac:dyDescent="0.15">
      <c r="A49" s="16" t="s">
        <v>282</v>
      </c>
      <c r="J49" s="14"/>
      <c r="K49" s="14"/>
    </row>
    <row r="50" spans="1:48" x14ac:dyDescent="0.15">
      <c r="A50" s="16" t="s">
        <v>283</v>
      </c>
      <c r="J50" s="14"/>
      <c r="K50" s="14"/>
      <c r="Q50" s="41"/>
    </row>
    <row r="51" spans="1:48" x14ac:dyDescent="0.15">
      <c r="A51" s="16" t="s">
        <v>284</v>
      </c>
      <c r="Q51" s="47"/>
    </row>
    <row r="52" spans="1:48" x14ac:dyDescent="0.15">
      <c r="A52" s="16" t="s">
        <v>285</v>
      </c>
      <c r="Q52" s="47"/>
      <c r="R52" s="48"/>
      <c r="AC52" s="4" t="e">
        <f>XNPV(AC54,$B$55:G$55,$B$54:G$54)</f>
        <v>#NUM!</v>
      </c>
    </row>
    <row r="53" spans="1:48" x14ac:dyDescent="0.15">
      <c r="A53" s="16" t="s">
        <v>286</v>
      </c>
      <c r="Q53" s="42"/>
      <c r="R53" s="48"/>
    </row>
    <row r="54" spans="1:48" x14ac:dyDescent="0.15">
      <c r="A54" s="53" t="s">
        <v>287</v>
      </c>
      <c r="B54" s="4">
        <v>1</v>
      </c>
      <c r="C54" s="4">
        <v>99</v>
      </c>
      <c r="D54" s="4">
        <v>55</v>
      </c>
      <c r="E54" s="4">
        <v>4</v>
      </c>
      <c r="F54" s="40">
        <v>9</v>
      </c>
      <c r="H54" s="36">
        <v>32015</v>
      </c>
      <c r="I54" s="6" t="b">
        <v>1</v>
      </c>
      <c r="J54" s="6" t="e">
        <v>#N/A</v>
      </c>
      <c r="K54" s="6" t="e">
        <f>#VALUE!</f>
        <v>#VALUE!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>
        <f>XIRR(B55:F55,B54:F54,B54)</f>
        <v>0.59931974858045578</v>
      </c>
      <c r="R54" s="6" t="e">
        <f>XIRR(B56,$B$55:$F$55,$B$54:$F$54)</f>
        <v>#VALUE!</v>
      </c>
      <c r="S54" s="6" t="e">
        <f>XIRR(C55:G55,C54:G54)</f>
        <v>#NUM!</v>
      </c>
      <c r="T54" s="6" t="e">
        <f>XIRR({-10,#N/A,1,2,7},{3,#REF!,7,4,9})</f>
        <v>#REF!</v>
      </c>
      <c r="U54" s="6" t="e">
        <f>XIRR({-10,#N/A,1,2,7},{3,#VALUE!,7,4,9},#REF!)</f>
        <v>#REF!</v>
      </c>
      <c r="V54" s="6" t="e">
        <f>XIRR($B$55:$F$55,$B$54:$F$54,H56)</f>
        <v>#VALUE!</v>
      </c>
      <c r="W54" s="46">
        <f>XIRR($B$55:$F$55,$B$54:$F$54,"26/08/1987")</f>
        <v>0.59931975404310833</v>
      </c>
      <c r="X54" s="6" t="e">
        <f>XIRR($B$55:$F$55,$B$54:$F$54,TRUE)</f>
        <v>#VALUE!</v>
      </c>
      <c r="Y54" s="6" t="e">
        <f>XIRR($B$55:$F$55,$B$54:$F$54,TRUE)</f>
        <v>#VALUE!</v>
      </c>
      <c r="Z54" s="6" t="e">
        <f>XIRR($B$55:$F$55,$B$54:$F$54,#N/A)</f>
        <v>#N/A</v>
      </c>
      <c r="AA54" s="6" t="e">
        <f>XIRR($B$55:$F$55,$B$54:$F$54,#VALUE!)</f>
        <v>#VALUE!</v>
      </c>
      <c r="AB54" s="6" t="e">
        <f>XIRR($B$55:$F$55,$B$54:$F$54,#DIV/0!)</f>
        <v>#DIV/0!</v>
      </c>
      <c r="AC54" s="6">
        <f>XIRR($B$55:G$55,$B$54:G$54)</f>
        <v>0.59931975007057214</v>
      </c>
      <c r="AD54" s="6">
        <f>XIRR($B$55:H$55,$B$54:H$54)</f>
        <v>0.59931975007057214</v>
      </c>
      <c r="AE54" s="6" t="e">
        <f>XIRR($B$55:I$55,$B$54:I$54)</f>
        <v>#VALUE!</v>
      </c>
      <c r="AF54" s="20" t="e">
        <f>XIRR($B$55:I$55,$B$54:I$54)</f>
        <v>#VALUE!</v>
      </c>
    </row>
    <row r="55" spans="1:48" x14ac:dyDescent="0.15">
      <c r="A55" s="53"/>
      <c r="B55" s="4">
        <v>-10</v>
      </c>
      <c r="C55" s="4">
        <v>1</v>
      </c>
      <c r="D55" s="4">
        <v>5</v>
      </c>
      <c r="E55" s="4">
        <v>1E-4</v>
      </c>
      <c r="F55" s="4">
        <v>4.5</v>
      </c>
      <c r="H55" s="40" t="s">
        <v>461</v>
      </c>
      <c r="I55" s="6" t="b">
        <v>1</v>
      </c>
      <c r="J55" s="6" t="e">
        <v>#N/A</v>
      </c>
      <c r="K55" s="6" t="e">
        <f>#VALUE!</f>
        <v>#VALUE!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 t="e">
        <f>XIRR(B54:F54,B55:F55,C55)</f>
        <v>#NUM!</v>
      </c>
      <c r="R55" s="6" t="e">
        <f>XIRR($B$55:$F$55,$B$54:$F$54,-0.1)</f>
        <v>#NUM!</v>
      </c>
      <c r="S55" s="6">
        <f>XIRR($B$55:$F$55,$B$54:$F$54,C55)</f>
        <v>0.59931974858045578</v>
      </c>
      <c r="T55" s="6">
        <f t="shared" ref="T55" si="3">XIRR($B$55:$F$55,$B$54:$F$54,D56)</f>
        <v>0.59931975585937503</v>
      </c>
      <c r="U55" s="6">
        <f>XIRR($B$55:$F$55,$B$54:$F$54,E56)</f>
        <v>0.59931974858045578</v>
      </c>
      <c r="V55" s="6">
        <f>XIRR($B$55:$F$55,$B$54:$F$54,G56)</f>
        <v>0.59931975585937503</v>
      </c>
      <c r="W55" s="6">
        <f>XIRR($B$55:$F$55,$B$54:$F$54,H55)</f>
        <v>0.59931974858045578</v>
      </c>
      <c r="X55" s="6" t="e">
        <f>XIRR($B$55:$F$55,$B$54:$F$54,I56)</f>
        <v>#VALUE!</v>
      </c>
      <c r="Y55" s="6" t="e">
        <f t="shared" ref="Y55:AD55" si="4">XIRR($B$55:$F$55,$B$54:$F$54,J56)</f>
        <v>#N/A</v>
      </c>
      <c r="Z55" s="6" t="e">
        <f t="shared" si="4"/>
        <v>#VALUE!</v>
      </c>
      <c r="AA55" s="6" t="e">
        <f t="shared" si="4"/>
        <v>#DIV/0!</v>
      </c>
      <c r="AB55" s="6" t="e">
        <f t="shared" si="4"/>
        <v>#NAME?</v>
      </c>
      <c r="AC55" s="6" t="e">
        <f t="shared" si="4"/>
        <v>#NULL!</v>
      </c>
      <c r="AD55" s="6" t="e">
        <f t="shared" si="4"/>
        <v>#NUM!</v>
      </c>
      <c r="AE55" s="6" t="e">
        <f>XIRR($B$55:$F$55,$B$54:$F$54,P56)</f>
        <v>#REF!</v>
      </c>
      <c r="AF55" s="4" t="e">
        <f t="array" ref="AF55">XIRR($B$55:$F$55,$B$54:$F$54,C56:P56)</f>
        <v>#VALUE!</v>
      </c>
      <c r="AG55" s="4" t="e">
        <f t="array" ref="AG55:AV55">XIRR($B$55:$F$55,$B$54:$F$54,B56:P56)</f>
        <v>#VALUE!</v>
      </c>
      <c r="AH55" s="4" t="e">
        <v>#VALUE!</v>
      </c>
      <c r="AI55" s="4" t="e">
        <v>#VALUE!</v>
      </c>
      <c r="AJ55" s="4" t="e">
        <v>#VALUE!</v>
      </c>
      <c r="AK55" s="4" t="e">
        <v>#VALUE!</v>
      </c>
      <c r="AL55" s="4" t="e">
        <v>#VALUE!</v>
      </c>
      <c r="AM55" s="4" t="e">
        <v>#VALUE!</v>
      </c>
      <c r="AN55" s="4" t="e">
        <v>#VALUE!</v>
      </c>
      <c r="AO55" s="4" t="e">
        <v>#VALUE!</v>
      </c>
      <c r="AP55" s="4" t="e">
        <v>#VALUE!</v>
      </c>
      <c r="AQ55" s="4" t="e">
        <v>#VALUE!</v>
      </c>
      <c r="AR55" s="4" t="e">
        <v>#VALUE!</v>
      </c>
      <c r="AS55" s="4" t="e">
        <v>#VALUE!</v>
      </c>
      <c r="AT55" s="4" t="e">
        <v>#VALUE!</v>
      </c>
      <c r="AU55" s="4" t="e">
        <v>#VALUE!</v>
      </c>
      <c r="AV55" s="4" t="e">
        <v>#VALUE!</v>
      </c>
    </row>
    <row r="56" spans="1:48" x14ac:dyDescent="0.15">
      <c r="A56" s="17" t="s">
        <v>288</v>
      </c>
      <c r="B56" s="14">
        <v>-0.1</v>
      </c>
      <c r="C56" s="14">
        <v>2</v>
      </c>
      <c r="D56" s="14">
        <v>0</v>
      </c>
      <c r="E56" s="14">
        <v>4</v>
      </c>
      <c r="F56" s="14">
        <v>5</v>
      </c>
      <c r="G56" s="6"/>
      <c r="H56" s="6" t="s">
        <v>32</v>
      </c>
      <c r="I56" s="6" t="b">
        <v>1</v>
      </c>
      <c r="J56" s="6" t="e">
        <v>#N/A</v>
      </c>
      <c r="K56" s="6" t="e">
        <f>#VALUE!</f>
        <v>#VALUE!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XNPV(Q54,B55:F55,B54:F54)</f>
        <v>4.5941641602098571E-9</v>
      </c>
      <c r="R56" s="6" t="e">
        <f t="shared" ref="R56:Z56" si="5">XNPV(B56,$B$55:$F$55,$B$54:$F$54)</f>
        <v>#NUM!</v>
      </c>
      <c r="S56" s="6">
        <f t="shared" si="5"/>
        <v>-0.61247484329765634</v>
      </c>
      <c r="T56" s="6" t="e">
        <f t="shared" si="5"/>
        <v>#NUM!</v>
      </c>
      <c r="U56" s="6">
        <f t="shared" si="5"/>
        <v>-1.0661583524424625</v>
      </c>
      <c r="V56" s="6">
        <f t="shared" si="5"/>
        <v>-1.2193650514728072</v>
      </c>
      <c r="W56" s="6" t="e">
        <f t="shared" si="5"/>
        <v>#NUM!</v>
      </c>
      <c r="X56" s="6" t="e">
        <f t="shared" si="5"/>
        <v>#VALUE!</v>
      </c>
      <c r="Y56" s="6" t="e">
        <f t="shared" si="5"/>
        <v>#VALUE!</v>
      </c>
      <c r="Z56" s="6" t="e">
        <f t="shared" si="5"/>
        <v>#N/A</v>
      </c>
      <c r="AA56" s="6" t="e">
        <f t="shared" ref="AA56:AB56" si="6">XNPV(K56,$B$55:$F$55,$B$54:$F$54)</f>
        <v>#VALUE!</v>
      </c>
      <c r="AB56" s="6" t="e">
        <f t="shared" si="6"/>
        <v>#DIV/0!</v>
      </c>
      <c r="AC56" s="6" t="e">
        <f>XNPV(M56,$B$55:$F$55,$B$54:$F$54)</f>
        <v>#NAME?</v>
      </c>
      <c r="AD56" s="6" t="e">
        <f t="shared" ref="AD56" si="7">XNPV(N56,$B$55:$F$55,$B$54:$F$54)</f>
        <v>#NULL!</v>
      </c>
      <c r="AE56" s="6" t="e">
        <f>XNPV(O56,$B$55:$F$55,$B$54:$F$54)</f>
        <v>#NUM!</v>
      </c>
      <c r="AF56" s="6" t="e">
        <f t="array" ref="AF56">XNPV(C56:D56,$B$55:$F$55,$B$54:$F$54)</f>
        <v>#VALUE!</v>
      </c>
      <c r="AG56" s="6" t="e">
        <f t="array" ref="AG56:AV56">XNPV(C56:P56,$B$55:$F$55,$B$54:$F$54)</f>
        <v>#VALUE!</v>
      </c>
      <c r="AH56" s="6" t="e">
        <v>#VALUE!</v>
      </c>
      <c r="AI56" s="6" t="e">
        <v>#VALUE!</v>
      </c>
      <c r="AJ56" s="6" t="e">
        <v>#VALUE!</v>
      </c>
      <c r="AK56" s="6" t="e">
        <v>#VALUE!</v>
      </c>
      <c r="AL56" s="6" t="e">
        <v>#VALUE!</v>
      </c>
      <c r="AM56" s="6" t="e">
        <v>#VALUE!</v>
      </c>
      <c r="AN56" s="6" t="e">
        <v>#VALUE!</v>
      </c>
      <c r="AO56" s="6" t="e">
        <v>#VALUE!</v>
      </c>
      <c r="AP56" s="6" t="e">
        <v>#VALUE!</v>
      </c>
      <c r="AQ56" s="6" t="e">
        <v>#VALUE!</v>
      </c>
      <c r="AR56" s="6" t="e">
        <v>#VALUE!</v>
      </c>
      <c r="AS56" s="6" t="e">
        <v>#VALUE!</v>
      </c>
      <c r="AT56" s="6" t="e">
        <v>#VALUE!</v>
      </c>
      <c r="AU56" s="6" t="e">
        <v>#VALUE!</v>
      </c>
      <c r="AV56" s="6" t="e">
        <v>#VALUE!</v>
      </c>
    </row>
    <row r="57" spans="1:48" x14ac:dyDescent="0.15">
      <c r="A57" s="16" t="s">
        <v>289</v>
      </c>
      <c r="R57" s="49"/>
    </row>
    <row r="58" spans="1:48" x14ac:dyDescent="0.15">
      <c r="A58" s="16" t="s">
        <v>290</v>
      </c>
    </row>
    <row r="59" spans="1:48" x14ac:dyDescent="0.15">
      <c r="A59" s="16" t="s">
        <v>291</v>
      </c>
    </row>
    <row r="61" spans="1:48" x14ac:dyDescent="0.15">
      <c r="Q61" s="14"/>
    </row>
  </sheetData>
  <mergeCells count="10">
    <mergeCell ref="A54:A55"/>
    <mergeCell ref="A26:A27"/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5.6640625" style="4" bestFit="1" customWidth="1"/>
    <col min="34" max="34" width="2.83203125" style="4" bestFit="1" customWidth="1"/>
    <col min="35" max="35" width="3.6640625" style="4" bestFit="1" customWidth="1"/>
    <col min="36" max="36" width="5.6640625" style="4" bestFit="1" customWidth="1"/>
    <col min="37" max="37" width="3.5" style="4" bestFit="1" customWidth="1"/>
    <col min="38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5.1640625" style="4" bestFit="1" customWidth="1"/>
    <col min="47" max="47" width="5.6640625" style="4" bestFit="1" customWidth="1"/>
    <col min="48" max="48" width="4.6640625" style="4" bestFit="1" customWidth="1"/>
    <col min="49" max="16384" width="10.83203125" style="4"/>
  </cols>
  <sheetData>
    <row r="1" spans="1:62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62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62" x14ac:dyDescent="0.15">
      <c r="A3" s="16" t="s">
        <v>292</v>
      </c>
    </row>
    <row r="4" spans="1:62" x14ac:dyDescent="0.15">
      <c r="A4" s="16" t="s">
        <v>293</v>
      </c>
    </row>
    <row r="5" spans="1:62" x14ac:dyDescent="0.15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297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298</v>
      </c>
    </row>
    <row r="10" spans="1:62" x14ac:dyDescent="0.15">
      <c r="A10" s="16" t="s">
        <v>299</v>
      </c>
    </row>
    <row r="11" spans="1:62" x14ac:dyDescent="0.15">
      <c r="A11" s="16" t="s">
        <v>300</v>
      </c>
    </row>
    <row r="12" spans="1:62" x14ac:dyDescent="0.15">
      <c r="A12" s="16" t="s">
        <v>301</v>
      </c>
    </row>
    <row r="13" spans="1:62" x14ac:dyDescent="0.15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0">FIND("ia","ciao",I13)</f>
        <v>2</v>
      </c>
      <c r="Y13" s="4" t="e">
        <f t="shared" si="0"/>
        <v>#VALUE!</v>
      </c>
      <c r="Z13" s="4" t="e">
        <f t="shared" si="0"/>
        <v>#N/A</v>
      </c>
      <c r="AA13" s="4" t="e">
        <f t="shared" si="0"/>
        <v>#DIV/0!</v>
      </c>
      <c r="AB13" s="4" t="e">
        <f t="shared" si="0"/>
        <v>#NAME?</v>
      </c>
      <c r="AC13" s="4" t="e">
        <f t="shared" si="0"/>
        <v>#NULL!</v>
      </c>
      <c r="AD13" s="4" t="e">
        <f t="shared" si="0"/>
        <v>#NUM!</v>
      </c>
      <c r="AE13" s="4" t="e">
        <f t="shared" si="0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 x14ac:dyDescent="0.15">
      <c r="A15" s="16" t="s">
        <v>304</v>
      </c>
    </row>
    <row r="16" spans="1:62" x14ac:dyDescent="0.15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">LEFT("ciao",C16)</f>
        <v>c</v>
      </c>
      <c r="S16" s="4" t="str">
        <f>LEFT(D16,2)</f>
        <v>2.</v>
      </c>
      <c r="T16" s="4" t="str">
        <f t="shared" si="1"/>
        <v>ciao</v>
      </c>
      <c r="U16" s="4" t="e">
        <f t="shared" si="1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">LEFT("ciao",J16)</f>
        <v>#VALUE!</v>
      </c>
      <c r="Z16" s="4" t="e">
        <f t="shared" si="2"/>
        <v>#N/A</v>
      </c>
      <c r="AA16" s="4" t="e">
        <f t="shared" si="2"/>
        <v>#DIV/0!</v>
      </c>
      <c r="AB16" s="4" t="e">
        <f t="shared" si="2"/>
        <v>#NAME?</v>
      </c>
      <c r="AC16" s="4" t="e">
        <f t="shared" si="2"/>
        <v>#NULL!</v>
      </c>
      <c r="AD16" s="4" t="e">
        <f t="shared" si="2"/>
        <v>#NUM!</v>
      </c>
      <c r="AE16" s="4" t="e">
        <f t="shared" si="2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6" t="s">
        <v>306</v>
      </c>
    </row>
    <row r="18" spans="1:48" x14ac:dyDescent="0.15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3">LEN(C18)</f>
        <v>3</v>
      </c>
      <c r="S18" s="4">
        <f t="shared" si="3"/>
        <v>3</v>
      </c>
      <c r="T18" s="4">
        <f t="shared" si="3"/>
        <v>2</v>
      </c>
      <c r="U18" s="4">
        <f t="shared" si="3"/>
        <v>2</v>
      </c>
      <c r="V18" s="4">
        <f t="shared" si="3"/>
        <v>0</v>
      </c>
      <c r="W18" s="4">
        <f t="shared" si="3"/>
        <v>4</v>
      </c>
      <c r="X18" s="4">
        <f t="shared" si="3"/>
        <v>4</v>
      </c>
      <c r="Y18" s="4" t="e">
        <f t="shared" si="3"/>
        <v>#VALUE!</v>
      </c>
      <c r="Z18" s="4" t="e">
        <f t="shared" si="3"/>
        <v>#N/A</v>
      </c>
      <c r="AA18" s="4" t="e">
        <f t="shared" si="3"/>
        <v>#DIV/0!</v>
      </c>
      <c r="AB18" s="4" t="e">
        <f t="shared" si="3"/>
        <v>#NAME?</v>
      </c>
      <c r="AC18" s="4" t="e">
        <f t="shared" si="3"/>
        <v>#NULL!</v>
      </c>
      <c r="AD18" s="4" t="e">
        <f t="shared" si="3"/>
        <v>#NUM!</v>
      </c>
      <c r="AE18" s="4" t="e">
        <f t="shared" si="3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6" t="s">
        <v>308</v>
      </c>
    </row>
    <row r="20" spans="1:48" x14ac:dyDescent="0.15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4">LOWER(C20)</f>
        <v>1.9</v>
      </c>
      <c r="S20" s="4" t="str">
        <f t="shared" si="4"/>
        <v>2.3</v>
      </c>
      <c r="T20" s="4" t="str">
        <f t="shared" si="4"/>
        <v>10</v>
      </c>
      <c r="U20" s="4" t="str">
        <f t="shared" si="4"/>
        <v>-1</v>
      </c>
      <c r="V20" s="4" t="str">
        <f t="shared" si="4"/>
        <v/>
      </c>
      <c r="W20" s="4" t="str">
        <f t="shared" si="4"/>
        <v>ciao</v>
      </c>
      <c r="X20" s="4" t="str">
        <f t="shared" si="4"/>
        <v>true</v>
      </c>
      <c r="Y20" s="4" t="e">
        <f t="shared" si="4"/>
        <v>#VALUE!</v>
      </c>
      <c r="Z20" s="4" t="e">
        <f t="shared" si="4"/>
        <v>#N/A</v>
      </c>
      <c r="AA20" s="4" t="e">
        <f t="shared" si="4"/>
        <v>#DIV/0!</v>
      </c>
      <c r="AB20" s="4" t="e">
        <f t="shared" si="4"/>
        <v>#NAME?</v>
      </c>
      <c r="AC20" s="4" t="e">
        <f t="shared" si="4"/>
        <v>#NULL!</v>
      </c>
      <c r="AD20" s="4" t="e">
        <f t="shared" si="4"/>
        <v>#NUM!</v>
      </c>
      <c r="AE20" s="4" t="e">
        <f t="shared" si="4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5">MID("ciao",K21,2)</f>
        <v>#N/A</v>
      </c>
      <c r="AA21" s="4" t="e">
        <f t="shared" si="5"/>
        <v>#DIV/0!</v>
      </c>
      <c r="AB21" s="4" t="e">
        <f t="shared" si="5"/>
        <v>#NAME?</v>
      </c>
      <c r="AC21" s="4" t="e">
        <f t="shared" si="5"/>
        <v>#NULL!</v>
      </c>
      <c r="AD21" s="4" t="e">
        <f t="shared" si="5"/>
        <v>#NUM!</v>
      </c>
      <c r="AE21" s="4" t="e">
        <f t="shared" si="5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6" t="s">
        <v>311</v>
      </c>
    </row>
    <row r="23" spans="1:48" x14ac:dyDescent="0.15">
      <c r="A23" s="16" t="s">
        <v>312</v>
      </c>
    </row>
    <row r="24" spans="1:48" x14ac:dyDescent="0.15">
      <c r="A24" s="16" t="s">
        <v>313</v>
      </c>
    </row>
    <row r="25" spans="1:48" x14ac:dyDescent="0.15">
      <c r="A25" s="16" t="s">
        <v>314</v>
      </c>
    </row>
    <row r="26" spans="1:48" x14ac:dyDescent="0.15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6">REPLACE("ciao",K26,2,"vv")</f>
        <v>#N/A</v>
      </c>
      <c r="AA26" s="4" t="e">
        <f t="shared" si="6"/>
        <v>#DIV/0!</v>
      </c>
      <c r="AB26" s="4" t="e">
        <f t="shared" si="6"/>
        <v>#NAME?</v>
      </c>
      <c r="AC26" s="4" t="e">
        <f t="shared" si="6"/>
        <v>#NULL!</v>
      </c>
      <c r="AD26" s="4" t="e">
        <f t="shared" si="6"/>
        <v>#NUM!</v>
      </c>
      <c r="AE26" s="4" t="e">
        <f t="shared" si="6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6" t="s">
        <v>316</v>
      </c>
    </row>
    <row r="28" spans="1:48" x14ac:dyDescent="0.15">
      <c r="A28" s="16" t="s">
        <v>317</v>
      </c>
    </row>
    <row r="29" spans="1:48" x14ac:dyDescent="0.15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7">RIGHT("ciao",E29)</f>
        <v>ciao</v>
      </c>
      <c r="U29" s="4" t="e">
        <f t="shared" si="7"/>
        <v>#VALUE!</v>
      </c>
      <c r="V29" s="4" t="str">
        <f t="shared" si="7"/>
        <v/>
      </c>
      <c r="W29" s="4" t="e">
        <f t="shared" si="7"/>
        <v>#VALUE!</v>
      </c>
      <c r="X29" s="4" t="str">
        <f t="shared" si="7"/>
        <v>o</v>
      </c>
      <c r="Y29" s="4" t="e">
        <f t="shared" si="7"/>
        <v>#VALUE!</v>
      </c>
      <c r="Z29" s="4" t="e">
        <f t="shared" si="7"/>
        <v>#N/A</v>
      </c>
      <c r="AA29" s="4" t="e">
        <f t="shared" si="7"/>
        <v>#DIV/0!</v>
      </c>
      <c r="AB29" s="4" t="e">
        <f t="shared" si="7"/>
        <v>#NAME?</v>
      </c>
      <c r="AC29" s="4" t="e">
        <f t="shared" si="7"/>
        <v>#NULL!</v>
      </c>
      <c r="AD29" s="4" t="e">
        <f t="shared" si="7"/>
        <v>#NUM!</v>
      </c>
      <c r="AE29" s="4" t="e">
        <f t="shared" si="7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6" t="s">
        <v>319</v>
      </c>
    </row>
    <row r="31" spans="1:48" x14ac:dyDescent="0.15">
      <c r="A31" s="16" t="s">
        <v>320</v>
      </c>
    </row>
    <row r="32" spans="1:48" x14ac:dyDescent="0.15">
      <c r="A32" s="16" t="s">
        <v>321</v>
      </c>
    </row>
    <row r="33" spans="1:48" x14ac:dyDescent="0.15">
      <c r="A33" s="16" t="s">
        <v>322</v>
      </c>
    </row>
    <row r="34" spans="1:48" x14ac:dyDescent="0.15">
      <c r="A34" s="16" t="s">
        <v>323</v>
      </c>
    </row>
    <row r="35" spans="1:48" x14ac:dyDescent="0.15">
      <c r="A35" s="16" t="s">
        <v>324</v>
      </c>
    </row>
    <row r="36" spans="1:48" x14ac:dyDescent="0.15">
      <c r="A36" s="16" t="s">
        <v>325</v>
      </c>
    </row>
    <row r="37" spans="1:48" x14ac:dyDescent="0.15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8">TRIM(C37)</f>
        <v>1.9</v>
      </c>
      <c r="S37" s="4" t="str">
        <f t="shared" si="8"/>
        <v>2.3</v>
      </c>
      <c r="T37" s="4" t="str">
        <f t="shared" si="8"/>
        <v>10</v>
      </c>
      <c r="U37" s="4" t="str">
        <f t="shared" si="8"/>
        <v>-1</v>
      </c>
      <c r="V37" s="4" t="str">
        <f t="shared" si="8"/>
        <v/>
      </c>
      <c r="W37" s="4" t="str">
        <f t="shared" si="8"/>
        <v>ciao</v>
      </c>
      <c r="X37" s="4" t="str">
        <f t="shared" si="8"/>
        <v>TRUE</v>
      </c>
      <c r="Y37" s="4" t="e">
        <f t="shared" si="8"/>
        <v>#VALUE!</v>
      </c>
      <c r="Z37" s="4" t="e">
        <f t="shared" si="8"/>
        <v>#N/A</v>
      </c>
      <c r="AA37" s="4" t="e">
        <f t="shared" si="8"/>
        <v>#DIV/0!</v>
      </c>
      <c r="AB37" s="4" t="e">
        <f t="shared" si="8"/>
        <v>#NAME?</v>
      </c>
      <c r="AC37" s="4" t="e">
        <f t="shared" si="8"/>
        <v>#NULL!</v>
      </c>
      <c r="AD37" s="4" t="e">
        <f t="shared" si="8"/>
        <v>#NUM!</v>
      </c>
      <c r="AE37" s="4" t="e">
        <f t="shared" si="8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327</v>
      </c>
    </row>
    <row r="39" spans="1:48" x14ac:dyDescent="0.15">
      <c r="A39" s="16" t="s">
        <v>328</v>
      </c>
    </row>
    <row r="40" spans="1:48" x14ac:dyDescent="0.15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9">UPPER(C40)</f>
        <v>1.9</v>
      </c>
      <c r="S40" s="4" t="str">
        <f t="shared" si="9"/>
        <v>2.3</v>
      </c>
      <c r="T40" s="4" t="str">
        <f t="shared" si="9"/>
        <v>10</v>
      </c>
      <c r="U40" s="4" t="str">
        <f t="shared" si="9"/>
        <v>-1</v>
      </c>
      <c r="V40" s="4" t="str">
        <f t="shared" si="9"/>
        <v/>
      </c>
      <c r="W40" s="4" t="str">
        <f t="shared" si="9"/>
        <v>CIAO</v>
      </c>
      <c r="X40" s="4" t="str">
        <f t="shared" si="9"/>
        <v>TRUE</v>
      </c>
      <c r="Y40" s="4" t="e">
        <f t="shared" si="9"/>
        <v>#VALUE!</v>
      </c>
      <c r="Z40" s="4" t="e">
        <f t="shared" si="9"/>
        <v>#N/A</v>
      </c>
      <c r="AA40" s="4" t="e">
        <f t="shared" si="9"/>
        <v>#DIV/0!</v>
      </c>
      <c r="AB40" s="4" t="e">
        <f t="shared" si="9"/>
        <v>#NAME?</v>
      </c>
      <c r="AC40" s="4" t="e">
        <f t="shared" si="9"/>
        <v>#NULL!</v>
      </c>
      <c r="AD40" s="4" t="e">
        <f t="shared" si="9"/>
        <v>#NUM!</v>
      </c>
      <c r="AE40" s="4" t="e">
        <f t="shared" si="9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6.83203125" style="4" bestFit="1" customWidth="1"/>
    <col min="2" max="2" width="1.5" style="4" bestFit="1" customWidth="1"/>
    <col min="3" max="4" width="3.1640625" style="4" bestFit="1" customWidth="1"/>
    <col min="5" max="5" width="5.6640625" style="4" bestFit="1" customWidth="1"/>
    <col min="6" max="6" width="3.1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4" width="5.6640625" style="4" bestFit="1" customWidth="1"/>
    <col min="15" max="15" width="4.83203125" style="4" bestFit="1" customWidth="1"/>
    <col min="16" max="16" width="4" style="4" bestFit="1" customWidth="1"/>
    <col min="17" max="18" width="5.6640625" style="4" bestFit="1" customWidth="1"/>
    <col min="19" max="19" width="3.1640625" style="4" bestFit="1" customWidth="1"/>
    <col min="20" max="20" width="4.83203125" style="4" bestFit="1" customWidth="1"/>
    <col min="21" max="22" width="5.1640625" style="4" bestFit="1" customWidth="1"/>
    <col min="23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5.6640625" style="4" bestFit="1" customWidth="1"/>
    <col min="34" max="35" width="4.83203125" style="4" bestFit="1" customWidth="1"/>
    <col min="36" max="36" width="3.33203125" style="4" bestFit="1" customWidth="1"/>
    <col min="37" max="38" width="5.33203125" style="4" bestFit="1" customWidth="1"/>
    <col min="39" max="48" width="6.1640625" style="4" bestFit="1" customWidth="1"/>
    <col min="49" max="16384" width="10.83203125" style="4"/>
  </cols>
  <sheetData>
    <row r="1" spans="1:48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48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48" x14ac:dyDescent="0.15">
      <c r="A3" s="16" t="s">
        <v>99</v>
      </c>
    </row>
    <row r="4" spans="1:48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31" t="s">
        <v>460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 t="e">
        <f>AVERAGE(C4:D4,D4:E4,E4:F4,"")</f>
        <v>#VALUE!</v>
      </c>
      <c r="S4" s="6">
        <f>AVERAGE(D4:E4,E4:F4,F4:G4,"29/02/1900")</f>
        <v>10.1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7" t="s">
        <v>101</v>
      </c>
      <c r="B5" s="14">
        <v>0</v>
      </c>
      <c r="C5" s="14">
        <v>0.1</v>
      </c>
      <c r="D5" s="14">
        <v>0.2</v>
      </c>
      <c r="E5" s="14">
        <v>0.3</v>
      </c>
      <c r="F5" s="14">
        <v>-0.1</v>
      </c>
      <c r="G5" s="6"/>
      <c r="H5" s="31" t="s">
        <v>460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AVERAGEA(B5:C5,C5:D5,D5:E5)</f>
        <v>0.15000000000000002</v>
      </c>
      <c r="R5" s="6" t="e">
        <f>AVERAGEA(C5:D5,D5:E5,E5:F5,"")</f>
        <v>#VALUE!</v>
      </c>
      <c r="S5" s="6">
        <f>AVERAGEA(D5:E5,E5:F5,F5:G5,"29/02/1900")</f>
        <v>10.1</v>
      </c>
      <c r="T5" s="6">
        <f t="shared" ref="T5" si="1">AVERAGEA(E5:F5,F5:G5,G5:H5)</f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7" t="s">
        <v>102</v>
      </c>
      <c r="B6" s="14">
        <v>1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31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AVERAGEIF(B6:C6,1,D6:E6)</f>
        <v>6.15</v>
      </c>
      <c r="R6" s="6">
        <f>AVERAGEIF(C6:D6,"1",E6:F6)</f>
        <v>10</v>
      </c>
      <c r="S6" s="6">
        <f>AVERAGEIF(D6:E6,"&gt;1",F6:G6)</f>
        <v>-1</v>
      </c>
      <c r="T6" s="6">
        <f>AVERAGEIF(E6:F6,"&lt;&gt;-1",F6:G6)</f>
        <v>-1</v>
      </c>
      <c r="U6" s="6" t="e">
        <f>AVERAGEIF(F6:G6,1,H6:I6)</f>
        <v>#DIV/0!</v>
      </c>
      <c r="V6" s="6" t="e">
        <f>AVERAGEIF(G6:H6,G6,C6:D6)</f>
        <v>#DIV/0!</v>
      </c>
      <c r="W6" s="6">
        <f>AVERAGEIF(H6:I6,H6,D6:E6)</f>
        <v>2.2999999999999998</v>
      </c>
      <c r="X6" s="6">
        <f>AVERAGEIF(H6:I6,"&lt;=TRUE",E6:F6)</f>
        <v>-1</v>
      </c>
      <c r="Y6" s="6" t="e">
        <f>AVERAGEIF(H6:I6,H6,J6:K6)</f>
        <v>#VALUE!</v>
      </c>
      <c r="Z6" s="6" t="e">
        <f>AVERAGEIF(I6:J6,I6,K6:L6)</f>
        <v>#N/A</v>
      </c>
      <c r="AA6" s="6" t="e">
        <f t="shared" ref="AA6:AE6" si="3">AVERAGEIF(J6:K6,J6,L6:M6)</f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1">
        <f t="array" ref="AF6">AVERAGEIF(C6:G6,{1,"&gt;3"},D6:H6)</f>
        <v>2.2999999999999998</v>
      </c>
      <c r="AG6" s="6">
        <f t="array" ref="AG6:AV6">AVERAGEIF(E6:I6,{"*ao","","TRUE",TRUE,"*a?"},B6:F6)</f>
        <v>10</v>
      </c>
      <c r="AH6" s="6">
        <v>2.2999999999999998</v>
      </c>
      <c r="AI6" s="6">
        <v>-1</v>
      </c>
      <c r="AJ6" s="6">
        <v>-1</v>
      </c>
      <c r="AK6" s="6">
        <v>10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4" t="e">
        <v>#N/A</v>
      </c>
    </row>
    <row r="7" spans="1:48" x14ac:dyDescent="0.15">
      <c r="A7" s="16" t="s">
        <v>103</v>
      </c>
    </row>
    <row r="8" spans="1:48" x14ac:dyDescent="0.15">
      <c r="A8" s="16" t="s">
        <v>104</v>
      </c>
    </row>
    <row r="9" spans="1:48" x14ac:dyDescent="0.15">
      <c r="A9" s="16" t="s">
        <v>105</v>
      </c>
    </row>
    <row r="10" spans="1:48" x14ac:dyDescent="0.15">
      <c r="A10" s="16" t="s">
        <v>106</v>
      </c>
    </row>
    <row r="11" spans="1:48" x14ac:dyDescent="0.15">
      <c r="A11" s="16" t="s">
        <v>107</v>
      </c>
    </row>
    <row r="12" spans="1:48" x14ac:dyDescent="0.15">
      <c r="A12" s="16" t="s">
        <v>108</v>
      </c>
    </row>
    <row r="13" spans="1:48" x14ac:dyDescent="0.15">
      <c r="A13" s="16" t="s">
        <v>109</v>
      </c>
    </row>
    <row r="14" spans="1:48" x14ac:dyDescent="0.15">
      <c r="A14" s="16" t="s">
        <v>110</v>
      </c>
    </row>
    <row r="15" spans="1:48" x14ac:dyDescent="0.15">
      <c r="A15" s="16" t="s">
        <v>111</v>
      </c>
    </row>
    <row r="16" spans="1:48" x14ac:dyDescent="0.15">
      <c r="A16" s="16" t="s">
        <v>112</v>
      </c>
    </row>
    <row r="17" spans="1:48" x14ac:dyDescent="0.15">
      <c r="A17" s="16" t="s">
        <v>113</v>
      </c>
    </row>
    <row r="18" spans="1:48" x14ac:dyDescent="0.15">
      <c r="A18" s="16" t="s">
        <v>114</v>
      </c>
    </row>
    <row r="19" spans="1:48" x14ac:dyDescent="0.15">
      <c r="A19" s="16" t="s">
        <v>115</v>
      </c>
    </row>
    <row r="20" spans="1:48" x14ac:dyDescent="0.15">
      <c r="A20" s="16" t="s">
        <v>116</v>
      </c>
    </row>
    <row r="21" spans="1:48" x14ac:dyDescent="0.15">
      <c r="A21" s="17" t="s">
        <v>117</v>
      </c>
      <c r="B21" s="14">
        <v>0</v>
      </c>
      <c r="C21" s="14">
        <v>0.1</v>
      </c>
      <c r="D21" s="14">
        <v>0.2</v>
      </c>
      <c r="E21" s="14">
        <v>0.3</v>
      </c>
      <c r="F21" s="14">
        <v>-0.1</v>
      </c>
      <c r="G21" s="6"/>
      <c r="H21" s="31" t="s">
        <v>460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>COUNT(B21:C21,C21:D21,D21:E21,TRUE,"26/08")</f>
        <v>8</v>
      </c>
      <c r="R21" s="6">
        <f>COUNT(C21:D21,D21:E21,E21:F21)</f>
        <v>6</v>
      </c>
      <c r="S21" s="6">
        <f>COUNT(D21:E21,E21:F21,F21:G21)</f>
        <v>5</v>
      </c>
      <c r="T21" s="6">
        <f>COUNT(G21)</f>
        <v>0</v>
      </c>
      <c r="U21" s="6">
        <f>COUNT(F21:G21,G21:H21,H21:I21)</f>
        <v>1</v>
      </c>
      <c r="V21" s="6">
        <f>COUNT(F21:G21)</f>
        <v>1</v>
      </c>
      <c r="W21" s="6">
        <f>COUNT(H21,F21)</f>
        <v>1</v>
      </c>
      <c r="X21" s="6">
        <f t="shared" ref="X21:AE21" si="4">COUNT(I21,G21)</f>
        <v>0</v>
      </c>
      <c r="Y21" s="6">
        <f>COUNT(J21,H21)</f>
        <v>0</v>
      </c>
      <c r="Z21" s="6">
        <f t="shared" si="4"/>
        <v>0</v>
      </c>
      <c r="AA21" s="6">
        <f t="shared" si="4"/>
        <v>0</v>
      </c>
      <c r="AB21" s="6">
        <f t="shared" si="4"/>
        <v>0</v>
      </c>
      <c r="AC21" s="6">
        <f t="shared" si="4"/>
        <v>0</v>
      </c>
      <c r="AD21" s="6">
        <f t="shared" si="4"/>
        <v>0</v>
      </c>
      <c r="AE21" s="6">
        <f t="shared" si="4"/>
        <v>0</v>
      </c>
      <c r="AF21" s="6">
        <f>COUNT(G21:I21)</f>
        <v>0</v>
      </c>
      <c r="AG21" s="6">
        <f t="array" ref="AG21:AL21">COUNT(B21:I21)</f>
        <v>5</v>
      </c>
      <c r="AH21" s="6">
        <v>5</v>
      </c>
      <c r="AI21" s="6">
        <v>5</v>
      </c>
      <c r="AJ21" s="6">
        <v>5</v>
      </c>
      <c r="AK21" s="6">
        <v>5</v>
      </c>
      <c r="AL21" s="6">
        <v>5</v>
      </c>
      <c r="AM21" s="6">
        <f t="array" ref="AM21:AV21">COUNT(I21:P21)</f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4">
        <v>0</v>
      </c>
    </row>
    <row r="22" spans="1:48" x14ac:dyDescent="0.15">
      <c r="A22" s="17" t="s">
        <v>118</v>
      </c>
      <c r="B22" s="14">
        <v>0</v>
      </c>
      <c r="C22" s="14">
        <v>0.1</v>
      </c>
      <c r="D22" s="14">
        <v>-2</v>
      </c>
      <c r="E22" s="14">
        <v>-3</v>
      </c>
      <c r="F22" s="14">
        <v>4</v>
      </c>
      <c r="G22" s="6"/>
      <c r="H22" s="31" t="s">
        <v>460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>COUNTA(B22:C22,C22:D22,D22:E22,TRUE,"26/08")</f>
        <v>8</v>
      </c>
      <c r="R22" s="6">
        <f>COUNTA(C22:D22,D22:E22,E22:F22)</f>
        <v>6</v>
      </c>
      <c r="S22" s="6">
        <f>COUNTA(D22:E22,E22:F22,F22:G22)</f>
        <v>5</v>
      </c>
      <c r="T22" s="6">
        <f>COUNTA(G22)</f>
        <v>0</v>
      </c>
      <c r="U22" s="6">
        <f>COUNTA(F22:G22,G22:H22,H22:I22)</f>
        <v>4</v>
      </c>
      <c r="V22" s="6">
        <f>COUNTA(F22:G22)</f>
        <v>1</v>
      </c>
      <c r="W22" s="6">
        <f t="shared" ref="W22:AE22" si="5">COUNTA(H22,F22)</f>
        <v>2</v>
      </c>
      <c r="X22" s="6">
        <f t="shared" si="5"/>
        <v>1</v>
      </c>
      <c r="Y22" s="6">
        <f t="shared" si="5"/>
        <v>2</v>
      </c>
      <c r="Z22" s="6">
        <f t="shared" si="5"/>
        <v>2</v>
      </c>
      <c r="AA22" s="6">
        <f t="shared" si="5"/>
        <v>2</v>
      </c>
      <c r="AB22" s="6">
        <f t="shared" si="5"/>
        <v>2</v>
      </c>
      <c r="AC22" s="6">
        <f t="shared" si="5"/>
        <v>2</v>
      </c>
      <c r="AD22" s="6">
        <f t="shared" si="5"/>
        <v>2</v>
      </c>
      <c r="AE22" s="6">
        <f t="shared" si="5"/>
        <v>2</v>
      </c>
      <c r="AF22" s="6">
        <f>COUNTA(G22:I22)</f>
        <v>2</v>
      </c>
      <c r="AG22" s="6">
        <f t="array" ref="AG22:AL22">COUNTA(B22:I22)</f>
        <v>7</v>
      </c>
      <c r="AH22" s="6">
        <v>7</v>
      </c>
      <c r="AI22" s="6">
        <v>7</v>
      </c>
      <c r="AJ22" s="6">
        <v>7</v>
      </c>
      <c r="AK22" s="6">
        <v>7</v>
      </c>
      <c r="AL22" s="6">
        <v>7</v>
      </c>
      <c r="AM22" s="6">
        <f t="array" ref="AM22:AV22">COUNTA(I22:P22)</f>
        <v>8</v>
      </c>
      <c r="AN22" s="6"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4">
        <v>8</v>
      </c>
    </row>
    <row r="23" spans="1:48" x14ac:dyDescent="0.15">
      <c r="A23" s="17" t="s">
        <v>119</v>
      </c>
      <c r="B23" s="14">
        <v>0</v>
      </c>
      <c r="C23" s="14">
        <v>0.1</v>
      </c>
      <c r="D23" s="14">
        <v>-2</v>
      </c>
      <c r="E23" s="14">
        <v>-3</v>
      </c>
      <c r="F23" s="14">
        <v>4</v>
      </c>
      <c r="G23" s="6"/>
      <c r="H23" s="31" t="s">
        <v>462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>
        <f>COUNTBLANK(B23:C23)</f>
        <v>0</v>
      </c>
      <c r="R23" s="6">
        <f t="shared" ref="R23:AE23" si="6">COUNTBLANK(C23:D23)</f>
        <v>0</v>
      </c>
      <c r="S23" s="6">
        <f>COUNTBLANK(B23)</f>
        <v>0</v>
      </c>
      <c r="T23" s="6">
        <f t="shared" si="6"/>
        <v>0</v>
      </c>
      <c r="U23" s="6">
        <f t="shared" si="6"/>
        <v>1</v>
      </c>
      <c r="V23" s="6">
        <f>COUNTBLANK(G23:H23)</f>
        <v>2</v>
      </c>
      <c r="W23" s="6">
        <f>COUNTBLANK(H23:I23)</f>
        <v>1</v>
      </c>
      <c r="X23" s="6">
        <f t="shared" si="6"/>
        <v>0</v>
      </c>
      <c r="Y23" s="6">
        <f t="shared" si="6"/>
        <v>0</v>
      </c>
      <c r="Z23" s="6">
        <f t="shared" si="6"/>
        <v>0</v>
      </c>
      <c r="AA23" s="6">
        <f t="shared" si="6"/>
        <v>0</v>
      </c>
      <c r="AB23" s="6">
        <f t="shared" si="6"/>
        <v>0</v>
      </c>
      <c r="AC23" s="6">
        <f t="shared" si="6"/>
        <v>0</v>
      </c>
      <c r="AD23" s="6">
        <f t="shared" si="6"/>
        <v>0</v>
      </c>
      <c r="AE23" s="6">
        <f t="shared" si="6"/>
        <v>0</v>
      </c>
      <c r="AF23" s="6">
        <f>COUNTA(G23:I23)</f>
        <v>2</v>
      </c>
      <c r="AG23" s="6">
        <f t="array" ref="AG23:AL23">COUNTA(B23:I23)</f>
        <v>7</v>
      </c>
      <c r="AH23" s="6">
        <v>7</v>
      </c>
      <c r="AI23" s="6">
        <v>7</v>
      </c>
      <c r="AJ23" s="6">
        <v>7</v>
      </c>
      <c r="AK23" s="6">
        <v>7</v>
      </c>
      <c r="AL23" s="6">
        <v>7</v>
      </c>
      <c r="AM23" s="6">
        <f t="array" ref="AM23:AV23">COUNTA(I23:P23)</f>
        <v>8</v>
      </c>
      <c r="AN23" s="6"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4">
        <v>8</v>
      </c>
    </row>
    <row r="24" spans="1:48" x14ac:dyDescent="0.15">
      <c r="A24" s="17" t="s">
        <v>120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31" t="s">
        <v>460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>
        <f>COUNTIF(B24:C24,1)</f>
        <v>1</v>
      </c>
      <c r="R24" s="6">
        <f>COUNTIF(C24:D24,"1")</f>
        <v>1</v>
      </c>
      <c r="S24" s="6">
        <f>COUNTIF(D24:E24,"&gt;1")</f>
        <v>2</v>
      </c>
      <c r="T24" s="6">
        <f>COUNTIF(E24:F24,"&lt;&gt;-1")</f>
        <v>1</v>
      </c>
      <c r="U24" s="6">
        <f>COUNTIF(F24:G24,1)</f>
        <v>0</v>
      </c>
      <c r="V24" s="6">
        <f>COUNTIF(G24:H24,G24)</f>
        <v>0</v>
      </c>
      <c r="W24" s="6">
        <f>COUNTIF(H24:I24,H24)</f>
        <v>1</v>
      </c>
      <c r="X24" s="6">
        <f>COUNTIF(H24:I24,"&lt;=TRUE")</f>
        <v>1</v>
      </c>
      <c r="Y24" s="6">
        <f t="shared" ref="Y24:AE24" si="7">COUNTIF(H24:I24,H24)</f>
        <v>1</v>
      </c>
      <c r="Z24" s="6">
        <f t="shared" si="7"/>
        <v>1</v>
      </c>
      <c r="AA24" s="6">
        <f t="shared" si="7"/>
        <v>1</v>
      </c>
      <c r="AB24" s="6">
        <f t="shared" si="7"/>
        <v>1</v>
      </c>
      <c r="AC24" s="6">
        <f t="shared" si="7"/>
        <v>1</v>
      </c>
      <c r="AD24" s="6">
        <f t="shared" si="7"/>
        <v>1</v>
      </c>
      <c r="AE24" s="6">
        <f t="shared" si="7"/>
        <v>1</v>
      </c>
      <c r="AF24" s="11">
        <f t="array" ref="AF24">COUNTIF(C24:G24,{1,"&gt;3"})</f>
        <v>1</v>
      </c>
      <c r="AG24" s="6">
        <f t="array" ref="AG24:AV24">COUNTIF(E24:I24,{"*ao","","TRUE",TRUE,"*a?"})</f>
        <v>0</v>
      </c>
      <c r="AH24" s="6">
        <v>1</v>
      </c>
      <c r="AI24" s="6">
        <v>1</v>
      </c>
      <c r="AJ24" s="6">
        <v>1</v>
      </c>
      <c r="AK24" s="6">
        <v>0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4" t="e">
        <v>#N/A</v>
      </c>
    </row>
    <row r="25" spans="1:48" x14ac:dyDescent="0.15">
      <c r="A25" s="16" t="s">
        <v>121</v>
      </c>
    </row>
    <row r="26" spans="1:48" x14ac:dyDescent="0.15">
      <c r="A26" s="16" t="s">
        <v>122</v>
      </c>
    </row>
    <row r="27" spans="1:48" x14ac:dyDescent="0.15">
      <c r="A27" s="16" t="s">
        <v>123</v>
      </c>
    </row>
    <row r="28" spans="1:48" x14ac:dyDescent="0.15">
      <c r="A28" s="16" t="s">
        <v>124</v>
      </c>
    </row>
    <row r="29" spans="1:48" x14ac:dyDescent="0.15">
      <c r="A29" s="16" t="s">
        <v>125</v>
      </c>
    </row>
    <row r="30" spans="1:48" x14ac:dyDescent="0.15">
      <c r="A30" s="16" t="s">
        <v>126</v>
      </c>
    </row>
    <row r="31" spans="1:48" x14ac:dyDescent="0.15">
      <c r="A31" s="16" t="s">
        <v>127</v>
      </c>
    </row>
    <row r="32" spans="1:48" x14ac:dyDescent="0.15">
      <c r="A32" s="16" t="s">
        <v>128</v>
      </c>
    </row>
    <row r="33" spans="1:1" x14ac:dyDescent="0.15">
      <c r="A33" s="16" t="s">
        <v>129</v>
      </c>
    </row>
    <row r="34" spans="1:1" x14ac:dyDescent="0.15">
      <c r="A34" s="16" t="s">
        <v>130</v>
      </c>
    </row>
    <row r="35" spans="1:1" x14ac:dyDescent="0.15">
      <c r="A35" s="16" t="s">
        <v>131</v>
      </c>
    </row>
    <row r="36" spans="1:1" x14ac:dyDescent="0.15">
      <c r="A36" s="16" t="s">
        <v>132</v>
      </c>
    </row>
    <row r="37" spans="1:1" x14ac:dyDescent="0.15">
      <c r="A37" s="16" t="s">
        <v>133</v>
      </c>
    </row>
    <row r="38" spans="1:1" x14ac:dyDescent="0.15">
      <c r="A38" s="16" t="s">
        <v>134</v>
      </c>
    </row>
    <row r="39" spans="1:1" x14ac:dyDescent="0.15">
      <c r="A39" s="16" t="s">
        <v>135</v>
      </c>
    </row>
    <row r="40" spans="1:1" x14ac:dyDescent="0.15">
      <c r="A40" s="16" t="s">
        <v>136</v>
      </c>
    </row>
    <row r="41" spans="1:1" x14ac:dyDescent="0.15">
      <c r="A41" s="16" t="s">
        <v>137</v>
      </c>
    </row>
    <row r="42" spans="1:1" x14ac:dyDescent="0.15">
      <c r="A42" s="16" t="s">
        <v>138</v>
      </c>
    </row>
    <row r="43" spans="1:1" x14ac:dyDescent="0.15">
      <c r="A43" s="16" t="s">
        <v>139</v>
      </c>
    </row>
    <row r="44" spans="1:1" x14ac:dyDescent="0.15">
      <c r="A44" s="16" t="s">
        <v>140</v>
      </c>
    </row>
    <row r="45" spans="1:1" x14ac:dyDescent="0.15">
      <c r="A45" s="16" t="s">
        <v>141</v>
      </c>
    </row>
    <row r="46" spans="1:1" x14ac:dyDescent="0.15">
      <c r="A46" s="16" t="s">
        <v>142</v>
      </c>
    </row>
    <row r="47" spans="1:1" x14ac:dyDescent="0.15">
      <c r="A47" s="16" t="s">
        <v>143</v>
      </c>
    </row>
    <row r="48" spans="1:1" x14ac:dyDescent="0.15">
      <c r="A48" s="16" t="s">
        <v>144</v>
      </c>
    </row>
    <row r="49" spans="1:48" x14ac:dyDescent="0.15">
      <c r="A49" s="16" t="s">
        <v>145</v>
      </c>
    </row>
    <row r="50" spans="1:48" x14ac:dyDescent="0.15">
      <c r="A50" s="16" t="s">
        <v>146</v>
      </c>
    </row>
    <row r="51" spans="1:48" x14ac:dyDescent="0.15">
      <c r="A51" s="16" t="s">
        <v>147</v>
      </c>
    </row>
    <row r="52" spans="1:48" x14ac:dyDescent="0.15">
      <c r="A52" s="16" t="s">
        <v>148</v>
      </c>
    </row>
    <row r="53" spans="1:48" x14ac:dyDescent="0.15">
      <c r="A53" s="16" t="s">
        <v>149</v>
      </c>
    </row>
    <row r="54" spans="1:48" x14ac:dyDescent="0.15">
      <c r="A54" s="16" t="s">
        <v>150</v>
      </c>
    </row>
    <row r="55" spans="1:48" x14ac:dyDescent="0.15">
      <c r="A55" s="16" t="s">
        <v>151</v>
      </c>
      <c r="AG55" s="51"/>
      <c r="AH55" s="51"/>
      <c r="AI55" s="51"/>
      <c r="AJ55" s="51"/>
      <c r="AK55" s="51"/>
      <c r="AL55" s="13"/>
      <c r="AM55" s="13"/>
      <c r="AN55" s="13"/>
      <c r="AO55" s="13"/>
      <c r="AP55" s="13"/>
      <c r="AQ55" s="9"/>
      <c r="AR55" s="9"/>
      <c r="AS55" s="9"/>
      <c r="AT55" s="9"/>
      <c r="AU55" s="9"/>
    </row>
    <row r="56" spans="1:48" x14ac:dyDescent="0.15">
      <c r="A56" s="17" t="s">
        <v>152</v>
      </c>
      <c r="B56" s="14">
        <v>0.1</v>
      </c>
      <c r="C56" s="14">
        <v>-10</v>
      </c>
      <c r="D56" s="14">
        <v>0.9</v>
      </c>
      <c r="E56" s="14">
        <v>2.2000000000000002</v>
      </c>
      <c r="F56" s="14">
        <v>-0.1</v>
      </c>
      <c r="G56" s="6"/>
      <c r="H56" s="31" t="s">
        <v>463</v>
      </c>
      <c r="I56" s="6" t="b">
        <v>1</v>
      </c>
      <c r="J56" s="6" t="e"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LARGE($B56:$I56,"1")</f>
        <v>2.2000000000000002</v>
      </c>
      <c r="R56" s="6">
        <f>LARGE($B56:$I56,2)</f>
        <v>0.9</v>
      </c>
      <c r="S56" s="6">
        <f>LARGE($B56:$I56,3)</f>
        <v>0.1</v>
      </c>
      <c r="T56" s="6">
        <f>LARGE($B56:$I56,3)</f>
        <v>0.1</v>
      </c>
      <c r="U56" s="6">
        <f>LARGE($B56:$I56,4)</f>
        <v>-0.1</v>
      </c>
      <c r="V56" s="6" t="e">
        <f>LARGE($B56:$I56,G56)</f>
        <v>#NUM!</v>
      </c>
      <c r="W56" s="6" t="e">
        <f>LARGE($B56:$I56,"c")</f>
        <v>#VALUE!</v>
      </c>
      <c r="X56" s="6">
        <f t="shared" ref="X56" si="8">LARGE($B56:$I56,I56)</f>
        <v>2.2000000000000002</v>
      </c>
      <c r="Y56" s="6" t="e">
        <f>LARGE($B56:$J56,J56)</f>
        <v>#VALUE!</v>
      </c>
      <c r="Z56" s="6" t="e">
        <f t="shared" ref="Z56:AE56" si="9">LARGE($B56:$J56,K56)</f>
        <v>#N/A</v>
      </c>
      <c r="AA56" s="6" t="e">
        <f t="shared" si="9"/>
        <v>#DIV/0!</v>
      </c>
      <c r="AB56" s="6" t="e">
        <f t="shared" si="9"/>
        <v>#NAME?</v>
      </c>
      <c r="AC56" s="6" t="e">
        <f t="shared" si="9"/>
        <v>#NULL!</v>
      </c>
      <c r="AD56" s="6" t="e">
        <f t="shared" si="9"/>
        <v>#NUM!</v>
      </c>
      <c r="AE56" s="6" t="e">
        <f t="shared" si="9"/>
        <v>#REF!</v>
      </c>
      <c r="AF56" s="6" t="e">
        <f t="array" ref="AF56">LARGE($B56:$I56,D56:E56)</f>
        <v>#NUM!</v>
      </c>
      <c r="AG56" s="6" t="e">
        <f t="array" ref="AG56:AV56">LARGE($B56:$I56,B56:P56)</f>
        <v>#NUM!</v>
      </c>
      <c r="AH56" s="6" t="e">
        <v>#NUM!</v>
      </c>
      <c r="AI56" s="6" t="e">
        <v>#NUM!</v>
      </c>
      <c r="AJ56" s="6">
        <v>0.1</v>
      </c>
      <c r="AK56" s="6" t="e">
        <v>#NUM!</v>
      </c>
      <c r="AL56" s="6" t="e">
        <v>#NUM!</v>
      </c>
      <c r="AM56" s="6">
        <v>2.2000000000000002</v>
      </c>
      <c r="AN56" s="6">
        <v>2.2000000000000002</v>
      </c>
      <c r="AO56" s="6" t="e">
        <v>#VALUE!</v>
      </c>
      <c r="AP56" s="6" t="e">
        <v>#N/A</v>
      </c>
      <c r="AQ56" s="6" t="e">
        <v>#DIV/0!</v>
      </c>
      <c r="AR56" s="6" t="e">
        <v>#NAME?</v>
      </c>
      <c r="AS56" s="6" t="e">
        <v>#NULL!</v>
      </c>
      <c r="AT56" s="6" t="e">
        <v>#NUM!</v>
      </c>
      <c r="AU56" s="6" t="e">
        <v>#REF!</v>
      </c>
      <c r="AV56" s="4" t="e">
        <v>#N/A</v>
      </c>
    </row>
    <row r="57" spans="1:48" x14ac:dyDescent="0.15">
      <c r="A57" s="16" t="s">
        <v>153</v>
      </c>
    </row>
    <row r="58" spans="1:48" x14ac:dyDescent="0.15">
      <c r="A58" s="16" t="s">
        <v>154</v>
      </c>
    </row>
    <row r="59" spans="1:48" x14ac:dyDescent="0.15">
      <c r="A59" s="16" t="s">
        <v>155</v>
      </c>
    </row>
    <row r="60" spans="1:48" x14ac:dyDescent="0.15">
      <c r="A60" s="16" t="s">
        <v>156</v>
      </c>
    </row>
    <row r="61" spans="1:48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31" t="s">
        <v>460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MAX(B61:C61,C61:D61,D61:E61,"2")</f>
        <v>2</v>
      </c>
      <c r="R61" s="6" t="e">
        <f>MAX(C61:D61,D61:E61,E61:F61,"")</f>
        <v>#VALUE!</v>
      </c>
      <c r="S61" s="6">
        <f>MAX(D61:E61,E61:F61,F61:G61,"29/02/1900")</f>
        <v>60</v>
      </c>
      <c r="T61" s="6">
        <f>MAX(G61)</f>
        <v>0</v>
      </c>
      <c r="U61" s="6">
        <f>MAX(F61:G61,G61:H61,H61:I61)</f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10">MAX(K61:L61)</f>
        <v>#N/A</v>
      </c>
      <c r="AA61" s="6" t="e">
        <f t="shared" si="10"/>
        <v>#DIV/0!</v>
      </c>
      <c r="AB61" s="6" t="e">
        <f t="shared" si="10"/>
        <v>#NAME?</v>
      </c>
      <c r="AC61" s="6" t="e">
        <f t="shared" si="10"/>
        <v>#NULL!</v>
      </c>
      <c r="AD61" s="6" t="e">
        <f t="shared" si="10"/>
        <v>#NUM!</v>
      </c>
      <c r="AE61" s="6" t="e">
        <f t="shared" si="10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7" t="s">
        <v>157</v>
      </c>
      <c r="B62" s="14">
        <v>0</v>
      </c>
      <c r="C62" s="14">
        <v>0.1</v>
      </c>
      <c r="D62" s="14">
        <v>-2</v>
      </c>
      <c r="E62" s="14">
        <v>-3</v>
      </c>
      <c r="F62" s="14">
        <v>4</v>
      </c>
      <c r="G62" s="6"/>
      <c r="H62" s="31" t="s">
        <v>460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MAXA(B62:C62,C62:D62,D62:E62)</f>
        <v>0.1</v>
      </c>
      <c r="R62" s="6" t="e">
        <f>MAXA(C62:D62,D62:E62,E62:F62,"")</f>
        <v>#VALUE!</v>
      </c>
      <c r="S62" s="6">
        <f>MAXA(D62,E62,I62,"29/02/1900")</f>
        <v>60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11">MAXA(M62:N62)</f>
        <v>#NAME?</v>
      </c>
      <c r="AC62" s="6" t="e">
        <f t="shared" si="11"/>
        <v>#NULL!</v>
      </c>
      <c r="AD62" s="6" t="e">
        <f t="shared" si="11"/>
        <v>#NUM!</v>
      </c>
      <c r="AE62" s="6" t="e">
        <f t="shared" si="11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6" t="s">
        <v>158</v>
      </c>
    </row>
    <row r="64" spans="1:48" x14ac:dyDescent="0.15">
      <c r="A64" s="16" t="s">
        <v>159</v>
      </c>
    </row>
    <row r="65" spans="1:48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31" t="s">
        <v>460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 t="e">
        <f>MIN(C65:D65,D65:E65,E65:F65,"")</f>
        <v>#VALUE!</v>
      </c>
      <c r="S65" s="6">
        <f>MIN(D65:E65,E65:F65,F65:G65,"29/02/1900")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12">MIN(J65:K65)</f>
        <v>#VALUE!</v>
      </c>
      <c r="Z65" s="6" t="e">
        <f t="shared" si="12"/>
        <v>#N/A</v>
      </c>
      <c r="AA65" s="6" t="e">
        <f t="shared" si="12"/>
        <v>#DIV/0!</v>
      </c>
      <c r="AB65" s="6" t="e">
        <f t="shared" si="12"/>
        <v>#NAME?</v>
      </c>
      <c r="AC65" s="6" t="e">
        <f t="shared" si="12"/>
        <v>#NULL!</v>
      </c>
      <c r="AD65" s="6" t="e">
        <f t="shared" si="12"/>
        <v>#NUM!</v>
      </c>
      <c r="AE65" s="6" t="e">
        <f t="shared" si="12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6" t="s">
        <v>160</v>
      </c>
    </row>
    <row r="67" spans="1:48" x14ac:dyDescent="0.15">
      <c r="A67" s="17" t="s">
        <v>161</v>
      </c>
      <c r="B67" s="14">
        <v>0</v>
      </c>
      <c r="C67" s="14">
        <v>-0.1</v>
      </c>
      <c r="D67" s="14">
        <v>2</v>
      </c>
      <c r="E67" s="14">
        <v>3</v>
      </c>
      <c r="F67" s="14">
        <v>4</v>
      </c>
      <c r="G67" s="6"/>
      <c r="H67" s="31" t="s">
        <v>460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>MINA(B67:C67,C67:D67,D67:E67)</f>
        <v>-0.1</v>
      </c>
      <c r="R67" s="6" t="e">
        <f>MINA(C67:D67,D67:E67,E67:F67,"")</f>
        <v>#VALUE!</v>
      </c>
      <c r="S67" s="6">
        <f>MINA(D67,E67,I67,"29/02/1900")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13">MINA(J67:K67)</f>
        <v>#VALUE!</v>
      </c>
      <c r="Z67" s="6" t="e">
        <f t="shared" si="13"/>
        <v>#N/A</v>
      </c>
      <c r="AA67" s="6" t="e">
        <f t="shared" si="13"/>
        <v>#DIV/0!</v>
      </c>
      <c r="AB67" s="6" t="e">
        <f t="shared" si="13"/>
        <v>#NAME?</v>
      </c>
      <c r="AC67" s="6" t="e">
        <f t="shared" si="13"/>
        <v>#NULL!</v>
      </c>
      <c r="AD67" s="6" t="e">
        <f t="shared" si="13"/>
        <v>#NUM!</v>
      </c>
      <c r="AE67" s="6" t="e">
        <f t="shared" si="13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6" t="s">
        <v>162</v>
      </c>
    </row>
    <row r="69" spans="1:48" x14ac:dyDescent="0.15">
      <c r="A69" s="16" t="s">
        <v>163</v>
      </c>
    </row>
    <row r="70" spans="1:48" x14ac:dyDescent="0.15">
      <c r="A70" s="16" t="s">
        <v>164</v>
      </c>
    </row>
    <row r="71" spans="1:48" x14ac:dyDescent="0.15">
      <c r="A71" s="16" t="s">
        <v>165</v>
      </c>
    </row>
    <row r="72" spans="1:48" x14ac:dyDescent="0.15">
      <c r="A72" s="16" t="s">
        <v>166</v>
      </c>
    </row>
    <row r="73" spans="1:48" x14ac:dyDescent="0.15">
      <c r="A73" s="16" t="s">
        <v>167</v>
      </c>
    </row>
    <row r="74" spans="1:48" x14ac:dyDescent="0.15">
      <c r="A74" s="16" t="s">
        <v>168</v>
      </c>
    </row>
    <row r="75" spans="1:48" x14ac:dyDescent="0.15">
      <c r="A75" s="16" t="s">
        <v>169</v>
      </c>
    </row>
    <row r="76" spans="1:48" x14ac:dyDescent="0.15">
      <c r="A76" s="16" t="s">
        <v>170</v>
      </c>
    </row>
    <row r="77" spans="1:48" x14ac:dyDescent="0.15">
      <c r="A77" s="16" t="s">
        <v>171</v>
      </c>
    </row>
    <row r="78" spans="1:48" x14ac:dyDescent="0.15">
      <c r="A78" s="16" t="s">
        <v>172</v>
      </c>
    </row>
    <row r="79" spans="1:48" x14ac:dyDescent="0.15">
      <c r="A79" s="16" t="s">
        <v>173</v>
      </c>
    </row>
    <row r="80" spans="1:48" x14ac:dyDescent="0.15">
      <c r="A80" s="16" t="s">
        <v>174</v>
      </c>
    </row>
    <row r="81" spans="1:48" x14ac:dyDescent="0.15">
      <c r="A81" s="16" t="s">
        <v>175</v>
      </c>
    </row>
    <row r="82" spans="1:48" x14ac:dyDescent="0.15">
      <c r="A82" s="16" t="s">
        <v>176</v>
      </c>
    </row>
    <row r="83" spans="1:48" x14ac:dyDescent="0.15">
      <c r="A83" s="16" t="s">
        <v>177</v>
      </c>
    </row>
    <row r="84" spans="1:48" x14ac:dyDescent="0.15">
      <c r="A84" s="16" t="s">
        <v>178</v>
      </c>
    </row>
    <row r="85" spans="1:48" x14ac:dyDescent="0.15">
      <c r="A85" s="16" t="s">
        <v>179</v>
      </c>
    </row>
    <row r="86" spans="1:48" x14ac:dyDescent="0.15">
      <c r="A86" s="16" t="s">
        <v>180</v>
      </c>
    </row>
    <row r="87" spans="1:48" x14ac:dyDescent="0.15">
      <c r="A87" s="16" t="s">
        <v>181</v>
      </c>
    </row>
    <row r="88" spans="1:48" x14ac:dyDescent="0.15">
      <c r="A88" s="16" t="s">
        <v>182</v>
      </c>
    </row>
    <row r="89" spans="1:48" x14ac:dyDescent="0.15">
      <c r="A89" s="16" t="s">
        <v>183</v>
      </c>
    </row>
    <row r="90" spans="1:48" x14ac:dyDescent="0.15">
      <c r="A90" s="16" t="s">
        <v>184</v>
      </c>
    </row>
    <row r="91" spans="1:48" x14ac:dyDescent="0.15">
      <c r="A91" s="16" t="s">
        <v>185</v>
      </c>
    </row>
    <row r="92" spans="1:48" x14ac:dyDescent="0.15">
      <c r="A92" s="16" t="s">
        <v>186</v>
      </c>
    </row>
    <row r="93" spans="1:48" x14ac:dyDescent="0.15">
      <c r="A93" s="17" t="s">
        <v>187</v>
      </c>
      <c r="B93" s="14">
        <v>0</v>
      </c>
      <c r="C93" s="14">
        <v>-10</v>
      </c>
      <c r="D93" s="14">
        <v>0.9</v>
      </c>
      <c r="E93" s="14">
        <v>2.2000000000000002</v>
      </c>
      <c r="F93" s="14">
        <v>-0.1</v>
      </c>
      <c r="G93" s="6"/>
      <c r="H93" s="31" t="s">
        <v>464</v>
      </c>
      <c r="I93" s="6" t="b">
        <v>1</v>
      </c>
      <c r="J93" s="6" t="e">
        <v>#VALUE!</v>
      </c>
      <c r="K93" s="6" t="e">
        <v>#N/A</v>
      </c>
      <c r="L93" s="9" t="e">
        <v>#DIV/0!</v>
      </c>
      <c r="M93" s="9" t="e">
        <v>#NAME?</v>
      </c>
      <c r="N93" s="9" t="e">
        <v>#NULL!</v>
      </c>
      <c r="O93" s="9" t="e">
        <v>#NUM!</v>
      </c>
      <c r="P93" s="9" t="e">
        <v>#REF!</v>
      </c>
      <c r="Q93" s="6">
        <f>SMALL($B93:$I93,"1")</f>
        <v>-10</v>
      </c>
      <c r="R93" s="6">
        <f>SMALL($B93:$I93,2)</f>
        <v>-0.1</v>
      </c>
      <c r="S93" s="6">
        <f>SMALL($B93:$I93,3)</f>
        <v>0</v>
      </c>
      <c r="T93" s="6">
        <f>SMALL($B93:$I93,3)</f>
        <v>0</v>
      </c>
      <c r="U93" s="6">
        <f>SMALL($B93:$I93,4)</f>
        <v>0.9</v>
      </c>
      <c r="V93" s="6" t="e">
        <f>SMALL($B93:$I93,G93)</f>
        <v>#NUM!</v>
      </c>
      <c r="W93" s="6" t="e">
        <f>SMALL($B93:$I93,"c")</f>
        <v>#VALUE!</v>
      </c>
      <c r="X93" s="6">
        <f>SMALL($B93:$I93,I93)</f>
        <v>-10</v>
      </c>
      <c r="Y93" s="6" t="e">
        <f t="shared" ref="Y93:AE93" si="14">SMALL($B93:$J93,J93)</f>
        <v>#VALUE!</v>
      </c>
      <c r="Z93" s="6" t="e">
        <f t="shared" si="14"/>
        <v>#N/A</v>
      </c>
      <c r="AA93" s="6" t="e">
        <f t="shared" si="14"/>
        <v>#DIV/0!</v>
      </c>
      <c r="AB93" s="6" t="e">
        <f t="shared" si="14"/>
        <v>#NAME?</v>
      </c>
      <c r="AC93" s="6" t="e">
        <f t="shared" si="14"/>
        <v>#NULL!</v>
      </c>
      <c r="AD93" s="6" t="e">
        <f t="shared" si="14"/>
        <v>#NUM!</v>
      </c>
      <c r="AE93" s="6" t="e">
        <f t="shared" si="14"/>
        <v>#REF!</v>
      </c>
      <c r="AF93" s="6" t="e">
        <f t="array" ref="AF93">SMALL($B93:$I93,D93:E93)</f>
        <v>#NUM!</v>
      </c>
      <c r="AG93" s="6" t="e">
        <f t="array" ref="AG93:AV93">SMALL($B93:$I93,B93:P93)</f>
        <v>#NUM!</v>
      </c>
      <c r="AH93" s="6" t="e">
        <v>#NUM!</v>
      </c>
      <c r="AI93" s="6" t="e">
        <v>#NUM!</v>
      </c>
      <c r="AJ93" s="6">
        <v>-0.1</v>
      </c>
      <c r="AK93" s="6" t="e">
        <v>#NUM!</v>
      </c>
      <c r="AL93" s="6" t="e">
        <v>#NUM!</v>
      </c>
      <c r="AM93" s="6">
        <v>-10</v>
      </c>
      <c r="AN93" s="6">
        <v>-10</v>
      </c>
      <c r="AO93" s="6" t="e">
        <v>#VALUE!</v>
      </c>
      <c r="AP93" s="6" t="e">
        <v>#N/A</v>
      </c>
      <c r="AQ93" s="6" t="e">
        <v>#DIV/0!</v>
      </c>
      <c r="AR93" s="6" t="e">
        <v>#NAME?</v>
      </c>
      <c r="AS93" s="6" t="e">
        <v>#NULL!</v>
      </c>
      <c r="AT93" s="6" t="e">
        <v>#NUM!</v>
      </c>
      <c r="AU93" s="6" t="e">
        <v>#REF!</v>
      </c>
      <c r="AV93" s="4" t="e">
        <v>#N/A</v>
      </c>
    </row>
    <row r="94" spans="1:48" x14ac:dyDescent="0.15">
      <c r="A94" s="16" t="s">
        <v>188</v>
      </c>
    </row>
    <row r="95" spans="1:48" x14ac:dyDescent="0.15">
      <c r="A95" s="16" t="s">
        <v>189</v>
      </c>
    </row>
    <row r="96" spans="1:48" x14ac:dyDescent="0.15">
      <c r="A96" s="16" t="s">
        <v>190</v>
      </c>
    </row>
    <row r="97" spans="1:1" x14ac:dyDescent="0.15">
      <c r="A97" s="16" t="s">
        <v>191</v>
      </c>
    </row>
    <row r="98" spans="1:1" x14ac:dyDescent="0.15">
      <c r="A98" s="16" t="s">
        <v>192</v>
      </c>
    </row>
    <row r="99" spans="1:1" x14ac:dyDescent="0.15">
      <c r="A99" s="16" t="s">
        <v>193</v>
      </c>
    </row>
    <row r="100" spans="1:1" x14ac:dyDescent="0.15">
      <c r="A100" s="16" t="s">
        <v>194</v>
      </c>
    </row>
    <row r="101" spans="1:1" x14ac:dyDescent="0.15">
      <c r="A101" s="16" t="s">
        <v>206</v>
      </c>
    </row>
    <row r="102" spans="1:1" x14ac:dyDescent="0.15">
      <c r="A102" s="16" t="s">
        <v>195</v>
      </c>
    </row>
    <row r="103" spans="1:1" x14ac:dyDescent="0.15">
      <c r="A103" s="16" t="s">
        <v>196</v>
      </c>
    </row>
    <row r="104" spans="1:1" x14ac:dyDescent="0.15">
      <c r="A104" s="16" t="s">
        <v>207</v>
      </c>
    </row>
    <row r="105" spans="1:1" x14ac:dyDescent="0.15">
      <c r="A105" s="16" t="s">
        <v>197</v>
      </c>
    </row>
    <row r="106" spans="1:1" x14ac:dyDescent="0.15">
      <c r="A106" s="16" t="s">
        <v>198</v>
      </c>
    </row>
    <row r="107" spans="1:1" x14ac:dyDescent="0.15">
      <c r="A107" s="16" t="s">
        <v>199</v>
      </c>
    </row>
    <row r="108" spans="1:1" x14ac:dyDescent="0.15">
      <c r="A108" s="16" t="s">
        <v>200</v>
      </c>
    </row>
    <row r="109" spans="1:1" x14ac:dyDescent="0.15">
      <c r="A109" s="16" t="s">
        <v>201</v>
      </c>
    </row>
    <row r="110" spans="1:1" x14ac:dyDescent="0.15">
      <c r="A110" s="16" t="s">
        <v>202</v>
      </c>
    </row>
    <row r="111" spans="1:1" x14ac:dyDescent="0.15">
      <c r="A111" s="16" t="s">
        <v>203</v>
      </c>
    </row>
    <row r="112" spans="1:1" x14ac:dyDescent="0.15">
      <c r="A112" s="16" t="s">
        <v>204</v>
      </c>
    </row>
    <row r="113" spans="1:1" x14ac:dyDescent="0.15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34"/>
  <sheetViews>
    <sheetView zoomScale="237" workbookViewId="0">
      <selection sqref="A1:XFD1048576"/>
    </sheetView>
  </sheetViews>
  <sheetFormatPr baseColWidth="10" defaultColWidth="10.83203125" defaultRowHeight="11" x14ac:dyDescent="0.15"/>
  <cols>
    <col min="1" max="1" width="12" style="4" bestFit="1" customWidth="1"/>
    <col min="2" max="2" width="18.6640625" style="4" bestFit="1" customWidth="1"/>
    <col min="3" max="3" width="1.83203125" style="4" bestFit="1" customWidth="1"/>
    <col min="4" max="4" width="7.33203125" style="4" bestFit="1" customWidth="1"/>
    <col min="5" max="5" width="2.83203125" style="4" bestFit="1" customWidth="1"/>
    <col min="6" max="6" width="1.5" style="4" bestFit="1" customWidth="1"/>
    <col min="7" max="7" width="4.6640625" style="4" bestFit="1" customWidth="1"/>
    <col min="8" max="8" width="6.6640625" style="4" bestFit="1" customWidth="1"/>
    <col min="9" max="9" width="3.832031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6.1640625" style="4" bestFit="1" customWidth="1"/>
    <col min="19" max="20" width="5.6640625" style="4" bestFit="1" customWidth="1"/>
    <col min="21" max="21" width="10.83203125" style="4" bestFit="1" customWidth="1"/>
    <col min="22" max="22" width="5.6640625" style="4" bestFit="1" customWidth="1"/>
    <col min="23" max="23" width="5.33203125" style="4" bestFit="1" customWidth="1"/>
    <col min="24" max="25" width="5.6640625" style="4" bestFit="1" customWidth="1"/>
    <col min="26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8" width="5.83203125" style="4" bestFit="1" customWidth="1"/>
    <col min="39" max="39" width="5.6640625" style="4" bestFit="1" customWidth="1"/>
    <col min="40" max="40" width="6" style="4" bestFit="1" customWidth="1"/>
    <col min="41" max="41" width="5.83203125" style="4" bestFit="1" customWidth="1"/>
    <col min="42" max="42" width="5.6640625" style="4" bestFit="1" customWidth="1"/>
    <col min="43" max="43" width="6" style="4" bestFit="1" customWidth="1"/>
    <col min="44" max="44" width="5.83203125" style="4" bestFit="1" customWidth="1"/>
    <col min="45" max="48" width="5.6640625" style="4" bestFit="1" customWidth="1"/>
    <col min="49" max="16384" width="10.83203125" style="4"/>
  </cols>
  <sheetData>
    <row r="1" spans="1:48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48" x14ac:dyDescent="0.15">
      <c r="A2" s="52"/>
      <c r="B2" s="52" t="s">
        <v>27</v>
      </c>
      <c r="C2" s="52"/>
      <c r="D2" s="52"/>
      <c r="E2" s="52"/>
      <c r="F2" s="52"/>
      <c r="G2" s="32" t="s">
        <v>38</v>
      </c>
      <c r="H2" s="32" t="s">
        <v>28</v>
      </c>
      <c r="I2" s="32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32" t="s">
        <v>38</v>
      </c>
      <c r="W2" s="32" t="s">
        <v>28</v>
      </c>
      <c r="X2" s="32" t="s">
        <v>94</v>
      </c>
      <c r="Y2" s="52" t="s">
        <v>29</v>
      </c>
      <c r="Z2" s="52"/>
      <c r="AA2" s="52"/>
      <c r="AB2" s="52"/>
      <c r="AC2" s="52"/>
      <c r="AD2" s="52"/>
      <c r="AE2" s="52"/>
      <c r="AF2" s="32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48" s="7" customFormat="1" x14ac:dyDescent="0.15">
      <c r="A3" s="17" t="s">
        <v>429</v>
      </c>
      <c r="B3" s="33">
        <v>1987</v>
      </c>
      <c r="C3" s="33">
        <v>8</v>
      </c>
      <c r="D3" s="33">
        <v>1</v>
      </c>
      <c r="E3" s="33">
        <v>0.7</v>
      </c>
      <c r="F3" s="33">
        <v>0</v>
      </c>
      <c r="G3" s="11"/>
      <c r="H3" s="38" t="s">
        <v>454</v>
      </c>
      <c r="I3" s="11" t="b">
        <v>1</v>
      </c>
      <c r="J3" s="11" t="e">
        <v>#VALUE!</v>
      </c>
      <c r="K3" s="11" t="e">
        <v>#N/A</v>
      </c>
      <c r="L3" s="34" t="e">
        <v>#DIV/0!</v>
      </c>
      <c r="M3" s="34" t="e">
        <v>#NAME?</v>
      </c>
      <c r="N3" s="34" t="e">
        <v>#NULL!</v>
      </c>
      <c r="O3" s="34" t="e">
        <v>#NUM!</v>
      </c>
      <c r="P3" s="34" t="e">
        <v>#REF!</v>
      </c>
      <c r="Q3" s="11">
        <f>DATE(B3,C3,D3)</f>
        <v>31990</v>
      </c>
      <c r="R3" s="11">
        <f>DATE(B3,C3,E3)</f>
        <v>31989</v>
      </c>
      <c r="S3" s="11" t="e">
        <f>DATE(0.9,0.9,0.9)</f>
        <v>#NUM!</v>
      </c>
      <c r="T3" s="11">
        <f>DATE(0,1,0)</f>
        <v>0</v>
      </c>
      <c r="U3" s="11">
        <f>DATE(1,0,0)</f>
        <v>335</v>
      </c>
      <c r="V3" s="11">
        <f>DATE(B3,C3,G3)</f>
        <v>31989</v>
      </c>
      <c r="W3" s="11">
        <f>DATE(C3,D3,H3)</f>
        <v>2921</v>
      </c>
      <c r="X3" s="11">
        <f>DATE(D3,E3,I3)</f>
        <v>336</v>
      </c>
      <c r="Y3" s="11" t="e">
        <f>DATE(E3,F3,J3)</f>
        <v>#VALUE!</v>
      </c>
      <c r="Z3" s="11" t="e">
        <f t="shared" ref="Z3:AA3" si="0">DATE(F3,G3,K3)</f>
        <v>#N/A</v>
      </c>
      <c r="AA3" s="11" t="e">
        <f t="shared" si="0"/>
        <v>#DIV/0!</v>
      </c>
      <c r="AB3" s="11" t="e">
        <f>DATE(H3,I3,M3)</f>
        <v>#NAME?</v>
      </c>
      <c r="AC3" s="11" t="e">
        <f>DATE(I3,N3,J3)</f>
        <v>#NULL!</v>
      </c>
      <c r="AD3" s="11" t="e">
        <f>DATE(B3,O3,K3)</f>
        <v>#NUM!</v>
      </c>
      <c r="AE3" s="11" t="e">
        <f>DATE(P3,J3,L3)</f>
        <v>#REF!</v>
      </c>
      <c r="AF3" s="11">
        <f t="array" ref="AF3">DATE(B3,C3,D3:G3)</f>
        <v>31990</v>
      </c>
      <c r="AG3" s="11">
        <f t="array" ref="AG3:AJ3">DATE(B3,C3,D3:F3)</f>
        <v>31990</v>
      </c>
      <c r="AH3" s="11">
        <v>31989</v>
      </c>
      <c r="AI3" s="11">
        <v>31989</v>
      </c>
      <c r="AJ3" s="11" t="e">
        <v>#N/A</v>
      </c>
      <c r="AK3" s="11">
        <f t="array" ref="AK3:AM3">DATE(B3:D3,G3,C3:E3)</f>
        <v>31754</v>
      </c>
      <c r="AL3" s="11">
        <v>2892</v>
      </c>
      <c r="AM3" s="11">
        <v>335</v>
      </c>
      <c r="AN3" s="11" t="e">
        <f t="array" ref="AN3:AV3">DATE(B3:H3,G3,J3:P3)</f>
        <v>#VALUE!</v>
      </c>
      <c r="AO3" s="11" t="e">
        <v>#N/A</v>
      </c>
      <c r="AP3" s="11" t="e">
        <v>#DIV/0!</v>
      </c>
      <c r="AQ3" s="11" t="e">
        <v>#NAME?</v>
      </c>
      <c r="AR3" s="11" t="e">
        <v>#NULL!</v>
      </c>
      <c r="AS3" s="11" t="e">
        <v>#NUM!</v>
      </c>
      <c r="AT3" s="11" t="e">
        <v>#REF!</v>
      </c>
      <c r="AU3" s="11" t="e">
        <v>#N/A</v>
      </c>
      <c r="AV3" s="35" t="e">
        <v>#N/A</v>
      </c>
    </row>
    <row r="4" spans="1:48" s="7" customFormat="1" x14ac:dyDescent="0.15">
      <c r="A4" s="29" t="s">
        <v>430</v>
      </c>
      <c r="B4" s="33"/>
      <c r="C4" s="33"/>
      <c r="D4" s="33"/>
      <c r="E4" s="33"/>
      <c r="F4" s="33"/>
      <c r="G4" s="11"/>
      <c r="H4" s="11"/>
      <c r="I4" s="11"/>
      <c r="J4" s="11"/>
      <c r="K4" s="11"/>
      <c r="L4" s="34"/>
      <c r="M4" s="34"/>
      <c r="N4" s="34"/>
      <c r="O4" s="34"/>
      <c r="P4" s="3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</row>
    <row r="5" spans="1:48" s="7" customFormat="1" x14ac:dyDescent="0.15">
      <c r="A5" s="17" t="s">
        <v>431</v>
      </c>
      <c r="B5" s="33">
        <v>1987</v>
      </c>
      <c r="C5" s="33">
        <v>8</v>
      </c>
      <c r="D5" s="33">
        <v>1</v>
      </c>
      <c r="E5" s="33">
        <v>0.7</v>
      </c>
      <c r="F5" s="33">
        <v>0</v>
      </c>
      <c r="G5" s="11"/>
      <c r="H5" s="38" t="s">
        <v>459</v>
      </c>
      <c r="I5" s="11" t="b">
        <v>1</v>
      </c>
      <c r="J5" s="11" t="e">
        <v>#VALUE!</v>
      </c>
      <c r="K5" s="11" t="e">
        <v>#N/A</v>
      </c>
      <c r="L5" s="34" t="e">
        <v>#DIV/0!</v>
      </c>
      <c r="M5" s="34" t="e">
        <v>#NAME?</v>
      </c>
      <c r="N5" s="34" t="e">
        <v>#NULL!</v>
      </c>
      <c r="O5" s="34" t="e">
        <v>#NUM!</v>
      </c>
      <c r="P5" s="34" t="e">
        <v>#REF!</v>
      </c>
      <c r="Q5" s="11" t="e">
        <f>DATEVALUE(B5)</f>
        <v>#VALUE!</v>
      </c>
      <c r="R5" s="11" t="e">
        <f t="shared" ref="R5:AE5" si="1">DATEVALUE(C5)</f>
        <v>#VALUE!</v>
      </c>
      <c r="S5" s="11" t="e">
        <f t="shared" si="1"/>
        <v>#VALUE!</v>
      </c>
      <c r="T5" s="11" t="e">
        <f t="shared" si="1"/>
        <v>#VALUE!</v>
      </c>
      <c r="U5" s="11" t="e">
        <f t="shared" si="1"/>
        <v>#VALUE!</v>
      </c>
      <c r="V5" s="11" t="e">
        <f>DATEVALUE(G5)</f>
        <v>#VALUE!</v>
      </c>
      <c r="W5" s="11">
        <f>DATEVALUE(H5)</f>
        <v>32015</v>
      </c>
      <c r="X5" s="11" t="e">
        <f t="shared" si="1"/>
        <v>#VALUE!</v>
      </c>
      <c r="Y5" s="11" t="e">
        <f t="shared" si="1"/>
        <v>#VALUE!</v>
      </c>
      <c r="Z5" s="11" t="e">
        <f t="shared" si="1"/>
        <v>#N/A</v>
      </c>
      <c r="AA5" s="11" t="e">
        <f t="shared" si="1"/>
        <v>#DIV/0!</v>
      </c>
      <c r="AB5" s="11" t="e">
        <f t="shared" si="1"/>
        <v>#NAME?</v>
      </c>
      <c r="AC5" s="11" t="e">
        <f t="shared" si="1"/>
        <v>#NULL!</v>
      </c>
      <c r="AD5" s="11" t="e">
        <f t="shared" si="1"/>
        <v>#NUM!</v>
      </c>
      <c r="AE5" s="11" t="e">
        <f t="shared" si="1"/>
        <v>#REF!</v>
      </c>
      <c r="AF5" s="11">
        <f t="array" ref="AF5">DATEVALUE(H5:I5)</f>
        <v>32015</v>
      </c>
      <c r="AG5" s="11" t="e">
        <f t="array" ref="AG5:AV5">DATEVALUE(B5:P5)</f>
        <v>#VALUE!</v>
      </c>
      <c r="AH5" s="11" t="e">
        <v>#VALUE!</v>
      </c>
      <c r="AI5" s="11" t="e">
        <v>#VALUE!</v>
      </c>
      <c r="AJ5" s="11" t="e">
        <v>#VALUE!</v>
      </c>
      <c r="AK5" s="11" t="e">
        <v>#VALUE!</v>
      </c>
      <c r="AL5" s="11" t="e">
        <v>#VALUE!</v>
      </c>
      <c r="AM5" s="11">
        <v>32015</v>
      </c>
      <c r="AN5" s="11" t="e">
        <v>#VALUE!</v>
      </c>
      <c r="AO5" s="11" t="e">
        <v>#VALUE!</v>
      </c>
      <c r="AP5" s="11" t="e">
        <v>#N/A</v>
      </c>
      <c r="AQ5" s="11" t="e">
        <v>#DIV/0!</v>
      </c>
      <c r="AR5" s="11" t="e">
        <v>#NAME?</v>
      </c>
      <c r="AS5" s="11" t="e">
        <v>#NULL!</v>
      </c>
      <c r="AT5" s="11" t="e">
        <v>#NUM!</v>
      </c>
      <c r="AU5" s="11" t="e">
        <v>#REF!</v>
      </c>
      <c r="AV5" s="7" t="e">
        <v>#N/A</v>
      </c>
    </row>
    <row r="6" spans="1:48" x14ac:dyDescent="0.15">
      <c r="A6" s="17" t="s">
        <v>432</v>
      </c>
      <c r="B6" s="33">
        <v>1987</v>
      </c>
      <c r="C6" s="33">
        <v>-1</v>
      </c>
      <c r="D6" s="33">
        <v>2958466</v>
      </c>
      <c r="E6" s="33">
        <v>0.7</v>
      </c>
      <c r="F6" s="33">
        <v>0</v>
      </c>
      <c r="G6" s="11"/>
      <c r="H6" s="38" t="s">
        <v>456</v>
      </c>
      <c r="I6" s="11" t="b">
        <v>1</v>
      </c>
      <c r="J6" s="11" t="e">
        <v>#VALUE!</v>
      </c>
      <c r="K6" s="11" t="e">
        <v>#N/A</v>
      </c>
      <c r="L6" s="34" t="e">
        <v>#DIV/0!</v>
      </c>
      <c r="M6" s="34" t="e">
        <v>#NAME?</v>
      </c>
      <c r="N6" s="34" t="e">
        <v>#NULL!</v>
      </c>
      <c r="O6" s="34" t="e">
        <v>#NUM!</v>
      </c>
      <c r="P6" s="34" t="e">
        <v>#REF!</v>
      </c>
      <c r="Q6" s="11">
        <f>DAY(B6)</f>
        <v>9</v>
      </c>
      <c r="R6" s="11" t="e">
        <f t="shared" ref="R6:AE6" si="2">DAY(C6)</f>
        <v>#NUM!</v>
      </c>
      <c r="S6" s="11" t="e">
        <f t="shared" si="2"/>
        <v>#NUM!</v>
      </c>
      <c r="T6" s="11">
        <f>DAY(E6)</f>
        <v>0</v>
      </c>
      <c r="U6" s="11">
        <f t="shared" si="2"/>
        <v>0</v>
      </c>
      <c r="V6" s="11">
        <f t="shared" si="2"/>
        <v>0</v>
      </c>
      <c r="W6" s="11">
        <f t="shared" si="2"/>
        <v>22</v>
      </c>
      <c r="X6" s="11">
        <f>DAY(I6)</f>
        <v>1</v>
      </c>
      <c r="Y6" s="11" t="e">
        <f t="shared" si="2"/>
        <v>#VALUE!</v>
      </c>
      <c r="Z6" s="11" t="e">
        <f t="shared" si="2"/>
        <v>#N/A</v>
      </c>
      <c r="AA6" s="11" t="e">
        <f t="shared" si="2"/>
        <v>#DIV/0!</v>
      </c>
      <c r="AB6" s="11" t="e">
        <f t="shared" si="2"/>
        <v>#NAME?</v>
      </c>
      <c r="AC6" s="11" t="e">
        <f t="shared" si="2"/>
        <v>#NULL!</v>
      </c>
      <c r="AD6" s="11" t="e">
        <f t="shared" si="2"/>
        <v>#NUM!</v>
      </c>
      <c r="AE6" s="11" t="e">
        <f t="shared" si="2"/>
        <v>#REF!</v>
      </c>
      <c r="AF6" s="11">
        <f t="array" ref="AF6">DAY(H6:I6)</f>
        <v>22</v>
      </c>
      <c r="AG6" s="11">
        <f t="array" ref="AG6:AV6">DAY(B6:P6)</f>
        <v>9</v>
      </c>
      <c r="AH6" s="11" t="e">
        <v>#NUM!</v>
      </c>
      <c r="AI6" s="11" t="e">
        <v>#NUM!</v>
      </c>
      <c r="AJ6" s="11">
        <v>0</v>
      </c>
      <c r="AK6" s="11">
        <v>0</v>
      </c>
      <c r="AL6" s="11">
        <v>0</v>
      </c>
      <c r="AM6" s="11">
        <v>22</v>
      </c>
      <c r="AN6" s="11">
        <v>1</v>
      </c>
      <c r="AO6" s="11" t="e">
        <v>#VALUE!</v>
      </c>
      <c r="AP6" s="11" t="e">
        <v>#N/A</v>
      </c>
      <c r="AQ6" s="11" t="e">
        <v>#DIV/0!</v>
      </c>
      <c r="AR6" s="11" t="e">
        <v>#NAME?</v>
      </c>
      <c r="AS6" s="11" t="e">
        <v>#NULL!</v>
      </c>
      <c r="AT6" s="11" t="e">
        <v>#NUM!</v>
      </c>
      <c r="AU6" s="11" t="e">
        <v>#REF!</v>
      </c>
      <c r="AV6" s="7" t="e">
        <v>#N/A</v>
      </c>
    </row>
    <row r="7" spans="1:48" x14ac:dyDescent="0.15">
      <c r="A7" s="16" t="s">
        <v>433</v>
      </c>
      <c r="B7" s="36"/>
      <c r="Q7" s="37"/>
      <c r="R7" s="37"/>
      <c r="S7" s="36"/>
    </row>
    <row r="8" spans="1:48" x14ac:dyDescent="0.15">
      <c r="A8" s="16" t="s">
        <v>434</v>
      </c>
      <c r="B8" s="36"/>
      <c r="Q8" s="14"/>
    </row>
    <row r="9" spans="1:48" x14ac:dyDescent="0.15">
      <c r="A9" s="16" t="s">
        <v>435</v>
      </c>
    </row>
    <row r="10" spans="1:48" x14ac:dyDescent="0.15">
      <c r="A10" s="16" t="s">
        <v>436</v>
      </c>
    </row>
    <row r="11" spans="1:48" x14ac:dyDescent="0.15">
      <c r="A11" s="17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40" t="s">
        <v>457</v>
      </c>
      <c r="I11" s="4" t="b">
        <v>1</v>
      </c>
      <c r="J11" s="11" t="e">
        <v>#VALUE!</v>
      </c>
      <c r="K11" s="11" t="e">
        <v>#N/A</v>
      </c>
      <c r="L11" s="34" t="e">
        <v>#DIV/0!</v>
      </c>
      <c r="M11" s="34" t="e">
        <v>#NAME?</v>
      </c>
      <c r="N11" s="34" t="e">
        <v>#NULL!</v>
      </c>
      <c r="O11" s="34" t="e">
        <v>#NUM!</v>
      </c>
      <c r="P11" s="34" t="e">
        <v>#REF!</v>
      </c>
      <c r="Q11" s="4">
        <f>HOUR(B11)</f>
        <v>10</v>
      </c>
      <c r="R11" s="4" t="e">
        <f t="shared" ref="R11:AE11" si="3">HOUR(C11)</f>
        <v>#NUM!</v>
      </c>
      <c r="S11" s="4">
        <f t="shared" si="3"/>
        <v>7</v>
      </c>
      <c r="T11" s="4">
        <f>HOUR(E11)</f>
        <v>9</v>
      </c>
      <c r="U11" s="4">
        <f t="shared" si="3"/>
        <v>0</v>
      </c>
      <c r="V11" s="4">
        <f t="shared" si="3"/>
        <v>0</v>
      </c>
      <c r="W11" s="4">
        <f t="shared" si="3"/>
        <v>0</v>
      </c>
      <c r="X11" s="4">
        <f t="shared" si="3"/>
        <v>0</v>
      </c>
      <c r="Y11" s="4" t="e">
        <f t="shared" si="3"/>
        <v>#VALUE!</v>
      </c>
      <c r="Z11" s="4" t="e">
        <f t="shared" si="3"/>
        <v>#N/A</v>
      </c>
      <c r="AA11" s="4" t="e">
        <f t="shared" si="3"/>
        <v>#DIV/0!</v>
      </c>
      <c r="AB11" s="4" t="e">
        <f t="shared" si="3"/>
        <v>#NAME?</v>
      </c>
      <c r="AC11" s="4" t="e">
        <f t="shared" si="3"/>
        <v>#NULL!</v>
      </c>
      <c r="AD11" s="4" t="e">
        <f t="shared" si="3"/>
        <v>#NUM!</v>
      </c>
      <c r="AE11" s="4" t="e">
        <f t="shared" si="3"/>
        <v>#REF!</v>
      </c>
      <c r="AF11" s="4">
        <f t="array" ref="AF11">HOUR(H6:I6)</f>
        <v>0</v>
      </c>
      <c r="AG11" s="11">
        <f t="array" ref="AG11:AV11">HOUR(B11:P11)</f>
        <v>10</v>
      </c>
      <c r="AH11" s="11" t="e">
        <v>#NUM!</v>
      </c>
      <c r="AI11" s="11">
        <v>7</v>
      </c>
      <c r="AJ11" s="11">
        <v>9</v>
      </c>
      <c r="AK11" s="11">
        <v>0</v>
      </c>
      <c r="AL11" s="11">
        <v>0</v>
      </c>
      <c r="AM11" s="11">
        <v>0</v>
      </c>
      <c r="AN11" s="11">
        <v>0</v>
      </c>
      <c r="AO11" s="11" t="e">
        <v>#VALUE!</v>
      </c>
      <c r="AP11" s="11" t="e">
        <v>#N/A</v>
      </c>
      <c r="AQ11" s="11" t="e">
        <v>#DIV/0!</v>
      </c>
      <c r="AR11" s="11" t="e">
        <v>#NAME?</v>
      </c>
      <c r="AS11" s="11" t="e">
        <v>#NULL!</v>
      </c>
      <c r="AT11" s="11" t="e">
        <v>#NUM!</v>
      </c>
      <c r="AU11" s="11" t="e">
        <v>#REF!</v>
      </c>
      <c r="AV11" s="7" t="e">
        <v>#N/A</v>
      </c>
    </row>
    <row r="12" spans="1:48" x14ac:dyDescent="0.15">
      <c r="A12" s="16" t="s">
        <v>438</v>
      </c>
    </row>
    <row r="13" spans="1:48" x14ac:dyDescent="0.15">
      <c r="A13" s="17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40" t="s">
        <v>457</v>
      </c>
      <c r="I13" s="4" t="b">
        <v>1</v>
      </c>
      <c r="J13" s="11" t="e">
        <v>#VALUE!</v>
      </c>
      <c r="K13" s="11" t="e">
        <v>#N/A</v>
      </c>
      <c r="L13" s="34" t="e">
        <v>#DIV/0!</v>
      </c>
      <c r="M13" s="34" t="e">
        <v>#NAME?</v>
      </c>
      <c r="N13" s="34" t="e">
        <v>#NULL!</v>
      </c>
      <c r="O13" s="34" t="e">
        <v>#NUM!</v>
      </c>
      <c r="P13" s="34" t="e">
        <v>#REF!</v>
      </c>
      <c r="Q13" s="4">
        <f>MINUTE(B13)</f>
        <v>33</v>
      </c>
      <c r="R13" s="4" t="e">
        <f t="shared" ref="R13:AE13" si="4">MINUTE(C13)</f>
        <v>#NUM!</v>
      </c>
      <c r="S13" s="4">
        <f t="shared" si="4"/>
        <v>55</v>
      </c>
      <c r="T13" s="4">
        <f>MINUTE(E13)</f>
        <v>36</v>
      </c>
      <c r="U13" s="4">
        <f t="shared" si="4"/>
        <v>0</v>
      </c>
      <c r="V13" s="4">
        <f t="shared" si="4"/>
        <v>0</v>
      </c>
      <c r="W13" s="4">
        <f t="shared" si="4"/>
        <v>0</v>
      </c>
      <c r="X13" s="4">
        <f t="shared" si="4"/>
        <v>0</v>
      </c>
      <c r="Y13" s="4" t="e">
        <f t="shared" si="4"/>
        <v>#VALUE!</v>
      </c>
      <c r="Z13" s="4" t="e">
        <f t="shared" si="4"/>
        <v>#N/A</v>
      </c>
      <c r="AA13" s="4" t="e">
        <f t="shared" si="4"/>
        <v>#DIV/0!</v>
      </c>
      <c r="AB13" s="4" t="e">
        <f t="shared" si="4"/>
        <v>#NAME?</v>
      </c>
      <c r="AC13" s="4" t="e">
        <f t="shared" si="4"/>
        <v>#NULL!</v>
      </c>
      <c r="AD13" s="4" t="e">
        <f t="shared" si="4"/>
        <v>#NUM!</v>
      </c>
      <c r="AE13" s="4" t="e">
        <f t="shared" si="4"/>
        <v>#REF!</v>
      </c>
      <c r="AF13" s="4">
        <f t="array" ref="AF13">MINUTE(H8:I8)</f>
        <v>0</v>
      </c>
      <c r="AG13" s="11">
        <f t="array" ref="AG13:AV13">MINUTE(B13:P13)</f>
        <v>33</v>
      </c>
      <c r="AH13" s="11" t="e">
        <v>#NUM!</v>
      </c>
      <c r="AI13" s="11">
        <v>55</v>
      </c>
      <c r="AJ13" s="11">
        <v>36</v>
      </c>
      <c r="AK13" s="11">
        <v>0</v>
      </c>
      <c r="AL13" s="11">
        <v>0</v>
      </c>
      <c r="AM13" s="11">
        <v>0</v>
      </c>
      <c r="AN13" s="11">
        <v>0</v>
      </c>
      <c r="AO13" s="11" t="e">
        <v>#VALUE!</v>
      </c>
      <c r="AP13" s="11" t="e">
        <v>#N/A</v>
      </c>
      <c r="AQ13" s="11" t="e">
        <v>#DIV/0!</v>
      </c>
      <c r="AR13" s="11" t="e">
        <v>#NAME?</v>
      </c>
      <c r="AS13" s="11" t="e">
        <v>#NULL!</v>
      </c>
      <c r="AT13" s="11" t="e">
        <v>#NUM!</v>
      </c>
      <c r="AU13" s="11" t="e">
        <v>#REF!</v>
      </c>
      <c r="AV13" s="7" t="e">
        <v>#N/A</v>
      </c>
    </row>
    <row r="14" spans="1:48" x14ac:dyDescent="0.15">
      <c r="A14" s="17" t="s">
        <v>440</v>
      </c>
      <c r="B14" s="33">
        <v>1987</v>
      </c>
      <c r="C14" s="33">
        <v>8</v>
      </c>
      <c r="D14" s="33">
        <v>1</v>
      </c>
      <c r="E14" s="33">
        <v>0.7</v>
      </c>
      <c r="F14" s="33">
        <v>0</v>
      </c>
      <c r="G14" s="11"/>
      <c r="H14" s="38" t="s">
        <v>456</v>
      </c>
      <c r="I14" s="11" t="b">
        <v>1</v>
      </c>
      <c r="J14" s="11" t="e">
        <v>#VALUE!</v>
      </c>
      <c r="K14" s="11" t="e">
        <v>#N/A</v>
      </c>
      <c r="L14" s="34" t="e">
        <v>#DIV/0!</v>
      </c>
      <c r="M14" s="34" t="e">
        <v>#NAME?</v>
      </c>
      <c r="N14" s="34" t="e">
        <v>#NULL!</v>
      </c>
      <c r="O14" s="34" t="e">
        <v>#NUM!</v>
      </c>
      <c r="P14" s="34" t="e">
        <v>#REF!</v>
      </c>
      <c r="Q14" s="11">
        <f>MONTH(B14)</f>
        <v>6</v>
      </c>
      <c r="R14" s="11">
        <f t="shared" ref="R14:AE14" si="5">MONTH(C14)</f>
        <v>1</v>
      </c>
      <c r="S14" s="11">
        <f t="shared" si="5"/>
        <v>1</v>
      </c>
      <c r="T14" s="11">
        <f>MONTH(E14)</f>
        <v>1</v>
      </c>
      <c r="U14" s="11">
        <f t="shared" si="5"/>
        <v>1</v>
      </c>
      <c r="V14" s="11">
        <f t="shared" si="5"/>
        <v>1</v>
      </c>
      <c r="W14" s="11">
        <f t="shared" si="5"/>
        <v>8</v>
      </c>
      <c r="X14" s="11">
        <f t="shared" si="5"/>
        <v>1</v>
      </c>
      <c r="Y14" s="11" t="e">
        <f t="shared" si="5"/>
        <v>#VALUE!</v>
      </c>
      <c r="Z14" s="11" t="e">
        <f t="shared" si="5"/>
        <v>#N/A</v>
      </c>
      <c r="AA14" s="11" t="e">
        <f t="shared" si="5"/>
        <v>#DIV/0!</v>
      </c>
      <c r="AB14" s="11" t="e">
        <f t="shared" si="5"/>
        <v>#NAME?</v>
      </c>
      <c r="AC14" s="11" t="e">
        <f t="shared" si="5"/>
        <v>#NULL!</v>
      </c>
      <c r="AD14" s="11" t="e">
        <f t="shared" si="5"/>
        <v>#NUM!</v>
      </c>
      <c r="AE14" s="11" t="e">
        <f t="shared" si="5"/>
        <v>#REF!</v>
      </c>
      <c r="AF14" s="11">
        <f t="array" ref="AF14">MONTH(H6:I6)</f>
        <v>8</v>
      </c>
      <c r="AG14" s="11">
        <f t="array" ref="AG14:AV14">MONTH(B14:P14)</f>
        <v>6</v>
      </c>
      <c r="AH14" s="11">
        <v>1</v>
      </c>
      <c r="AI14" s="11">
        <v>1</v>
      </c>
      <c r="AJ14" s="11">
        <v>1</v>
      </c>
      <c r="AK14" s="11">
        <v>1</v>
      </c>
      <c r="AL14" s="11">
        <v>1</v>
      </c>
      <c r="AM14" s="11">
        <v>8</v>
      </c>
      <c r="AN14" s="11">
        <v>1</v>
      </c>
      <c r="AO14" s="11" t="e">
        <v>#VALUE!</v>
      </c>
      <c r="AP14" s="11" t="e">
        <v>#N/A</v>
      </c>
      <c r="AQ14" s="11" t="e">
        <v>#DIV/0!</v>
      </c>
      <c r="AR14" s="11" t="e">
        <v>#NAME?</v>
      </c>
      <c r="AS14" s="11" t="e">
        <v>#NULL!</v>
      </c>
      <c r="AT14" s="11" t="e">
        <v>#NUM!</v>
      </c>
      <c r="AU14" s="11" t="e">
        <v>#REF!</v>
      </c>
      <c r="AV14" s="7" t="e">
        <v>#N/A</v>
      </c>
    </row>
    <row r="15" spans="1:48" x14ac:dyDescent="0.15">
      <c r="A15" s="16" t="s">
        <v>441</v>
      </c>
    </row>
    <row r="16" spans="1:48" x14ac:dyDescent="0.15">
      <c r="A16" s="16" t="s">
        <v>442</v>
      </c>
    </row>
    <row r="17" spans="1:48" x14ac:dyDescent="0.15">
      <c r="A17" s="17" t="s">
        <v>443</v>
      </c>
      <c r="U17" s="14"/>
      <c r="V17" s="14">
        <f ca="1">IF(NOW(),1,0)</f>
        <v>1</v>
      </c>
    </row>
    <row r="18" spans="1:48" x14ac:dyDescent="0.15">
      <c r="A18" s="17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40" t="s">
        <v>457</v>
      </c>
      <c r="I18" s="4" t="b">
        <v>1</v>
      </c>
      <c r="J18" s="11" t="e">
        <v>#VALUE!</v>
      </c>
      <c r="K18" s="11" t="e">
        <v>#N/A</v>
      </c>
      <c r="L18" s="34" t="e">
        <v>#DIV/0!</v>
      </c>
      <c r="M18" s="34" t="e">
        <v>#NAME?</v>
      </c>
      <c r="N18" s="34" t="e">
        <v>#NULL!</v>
      </c>
      <c r="O18" s="34" t="e">
        <v>#NUM!</v>
      </c>
      <c r="P18" s="34" t="e">
        <v>#REF!</v>
      </c>
      <c r="Q18" s="4">
        <f>SECOND(B18)</f>
        <v>36</v>
      </c>
      <c r="R18" s="4" t="e">
        <f t="shared" ref="R18:AE18" si="6">SECOND(C18)</f>
        <v>#NUM!</v>
      </c>
      <c r="S18" s="4">
        <f t="shared" si="6"/>
        <v>12</v>
      </c>
      <c r="T18" s="4">
        <f t="shared" si="6"/>
        <v>0</v>
      </c>
      <c r="U18" s="4">
        <f t="shared" si="6"/>
        <v>0</v>
      </c>
      <c r="V18" s="4">
        <f t="shared" si="6"/>
        <v>0</v>
      </c>
      <c r="W18" s="4">
        <f t="shared" si="6"/>
        <v>0</v>
      </c>
      <c r="X18" s="4">
        <f t="shared" si="6"/>
        <v>0</v>
      </c>
      <c r="Y18" s="4" t="e">
        <f t="shared" si="6"/>
        <v>#VALUE!</v>
      </c>
      <c r="Z18" s="4" t="e">
        <f t="shared" si="6"/>
        <v>#N/A</v>
      </c>
      <c r="AA18" s="4" t="e">
        <f t="shared" si="6"/>
        <v>#DIV/0!</v>
      </c>
      <c r="AB18" s="4" t="e">
        <f t="shared" si="6"/>
        <v>#NAME?</v>
      </c>
      <c r="AC18" s="4" t="e">
        <f t="shared" si="6"/>
        <v>#NULL!</v>
      </c>
      <c r="AD18" s="4" t="e">
        <f t="shared" si="6"/>
        <v>#NUM!</v>
      </c>
      <c r="AE18" s="4" t="e">
        <f t="shared" si="6"/>
        <v>#REF!</v>
      </c>
      <c r="AF18" s="4">
        <f t="array" ref="AF18">SECOND(H13:I13)</f>
        <v>0</v>
      </c>
      <c r="AG18" s="11">
        <f t="array" ref="AG18:AV18">SECOND(B18:P18)</f>
        <v>36</v>
      </c>
      <c r="AH18" s="11" t="e">
        <v>#NUM!</v>
      </c>
      <c r="AI18" s="11">
        <v>12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 t="e">
        <v>#VALUE!</v>
      </c>
      <c r="AP18" s="11" t="e">
        <v>#N/A</v>
      </c>
      <c r="AQ18" s="11" t="e">
        <v>#DIV/0!</v>
      </c>
      <c r="AR18" s="11" t="e">
        <v>#NAME?</v>
      </c>
      <c r="AS18" s="11" t="e">
        <v>#NULL!</v>
      </c>
      <c r="AT18" s="11" t="e">
        <v>#NUM!</v>
      </c>
      <c r="AU18" s="11" t="e">
        <v>#REF!</v>
      </c>
      <c r="AV18" s="7" t="e">
        <v>#N/A</v>
      </c>
    </row>
    <row r="19" spans="1:48" x14ac:dyDescent="0.15">
      <c r="A19" s="17" t="s">
        <v>445</v>
      </c>
      <c r="B19" s="33">
        <v>32767.99</v>
      </c>
      <c r="C19" s="33">
        <v>-1</v>
      </c>
      <c r="D19" s="33">
        <v>67</v>
      </c>
      <c r="E19" s="33">
        <v>0.7</v>
      </c>
      <c r="F19" s="33">
        <v>0</v>
      </c>
      <c r="G19" s="11"/>
      <c r="H19" s="38" t="s">
        <v>455</v>
      </c>
      <c r="I19" s="11" t="b">
        <v>1</v>
      </c>
      <c r="J19" s="11" t="e">
        <v>#VALUE!</v>
      </c>
      <c r="K19" s="11" t="e">
        <v>#N/A</v>
      </c>
      <c r="L19" s="34" t="e">
        <v>#DIV/0!</v>
      </c>
      <c r="M19" s="34" t="e">
        <v>#NAME?</v>
      </c>
      <c r="N19" s="34" t="e">
        <v>#NULL!</v>
      </c>
      <c r="O19" s="34" t="e">
        <v>#NUM!</v>
      </c>
      <c r="P19" s="34" t="e">
        <v>#REF!</v>
      </c>
      <c r="Q19" s="11">
        <f>TIME(B19,C19,D19)</f>
        <v>0.29174768518510064</v>
      </c>
      <c r="R19" s="11">
        <f>TIME(B19,C19,E19)</f>
        <v>0.29097222222230812</v>
      </c>
      <c r="S19" s="11">
        <f>TIME(0.9,0.9,0.9)</f>
        <v>0</v>
      </c>
      <c r="T19" s="39">
        <f>TIME(0,1,0)</f>
        <v>6.9444444444444447E-4</v>
      </c>
      <c r="U19" s="11">
        <f>TIME(1,0,0)</f>
        <v>4.1666666666666664E-2</v>
      </c>
      <c r="V19" s="11">
        <f t="shared" ref="V19:AB19" si="7">TIME(B19,C19,G19)</f>
        <v>0.29097222222230812</v>
      </c>
      <c r="W19" s="11">
        <f t="shared" si="7"/>
        <v>5.555555555555554E-3</v>
      </c>
      <c r="X19" s="11">
        <f t="shared" si="7"/>
        <v>0.79167824074074078</v>
      </c>
      <c r="Y19" s="11" t="e">
        <f t="shared" si="7"/>
        <v>#VALUE!</v>
      </c>
      <c r="Z19" s="11" t="e">
        <f t="shared" si="7"/>
        <v>#N/A</v>
      </c>
      <c r="AA19" s="11" t="e">
        <f t="shared" si="7"/>
        <v>#DIV/0!</v>
      </c>
      <c r="AB19" s="11" t="e">
        <f t="shared" si="7"/>
        <v>#NAME?</v>
      </c>
      <c r="AC19" s="11" t="e">
        <f>TIME(I19,N19,J19)</f>
        <v>#NULL!</v>
      </c>
      <c r="AD19" s="11" t="e">
        <f>TIME(B19,O19,K19)</f>
        <v>#NUM!</v>
      </c>
      <c r="AE19" s="11" t="e">
        <f>TIME(P19,J19,L19)</f>
        <v>#REF!</v>
      </c>
      <c r="AF19" s="11">
        <f t="array" ref="AF19">TIME(B19,C19,D19:G19)</f>
        <v>0.29174768518510064</v>
      </c>
      <c r="AG19" s="11">
        <f t="array" ref="AG19:AJ19">TIME(B19,C19,D19:F19)</f>
        <v>0.29174768518510064</v>
      </c>
      <c r="AH19" s="11">
        <v>0.29097222222230812</v>
      </c>
      <c r="AI19" s="11">
        <v>0.29097222222230812</v>
      </c>
      <c r="AJ19" s="11" t="e">
        <v>#N/A</v>
      </c>
      <c r="AK19" s="11">
        <f t="array" ref="AK19:AM19">TIME(B19:D19,G19,C19:E19)</f>
        <v>0.29165509259269129</v>
      </c>
      <c r="AL19" s="11" t="e">
        <v>#NUM!</v>
      </c>
      <c r="AM19" s="11">
        <v>0.79166666666666652</v>
      </c>
      <c r="AN19" s="11" t="e">
        <f t="array" ref="AN19:AV19">TIME(B19:H19,G19,J19:P19)</f>
        <v>#VALUE!</v>
      </c>
      <c r="AO19" s="11" t="e">
        <v>#N/A</v>
      </c>
      <c r="AP19" s="11" t="e">
        <v>#DIV/0!</v>
      </c>
      <c r="AQ19" s="11" t="e">
        <v>#NAME?</v>
      </c>
      <c r="AR19" s="11" t="e">
        <v>#NULL!</v>
      </c>
      <c r="AS19" s="11" t="e">
        <v>#NUM!</v>
      </c>
      <c r="AT19" s="11" t="e">
        <v>#REF!</v>
      </c>
      <c r="AU19" s="11" t="e">
        <v>#N/A</v>
      </c>
      <c r="AV19" s="35" t="e">
        <v>#N/A</v>
      </c>
    </row>
    <row r="20" spans="1:48" x14ac:dyDescent="0.15">
      <c r="A20" s="17" t="s">
        <v>446</v>
      </c>
      <c r="B20" s="33">
        <v>1987</v>
      </c>
      <c r="C20" s="33">
        <v>8</v>
      </c>
      <c r="D20" s="33">
        <v>1</v>
      </c>
      <c r="E20" s="33">
        <v>0.7</v>
      </c>
      <c r="F20" s="33">
        <v>0</v>
      </c>
      <c r="G20" s="11"/>
      <c r="H20" s="38" t="s">
        <v>458</v>
      </c>
      <c r="I20" s="11" t="b">
        <v>1</v>
      </c>
      <c r="J20" s="11" t="e">
        <v>#VALUE!</v>
      </c>
      <c r="K20" s="11" t="e">
        <v>#N/A</v>
      </c>
      <c r="L20" s="34" t="e">
        <v>#DIV/0!</v>
      </c>
      <c r="M20" s="34" t="e">
        <v>#NAME?</v>
      </c>
      <c r="N20" s="34" t="e">
        <v>#NULL!</v>
      </c>
      <c r="O20" s="34" t="e">
        <v>#NUM!</v>
      </c>
      <c r="P20" s="34" t="e">
        <v>#REF!</v>
      </c>
      <c r="Q20" s="11" t="e">
        <f>TIMEVALUE(B20)</f>
        <v>#VALUE!</v>
      </c>
      <c r="R20" s="11" t="e">
        <f t="shared" ref="R20:AE20" si="8">TIMEVALUE(C20)</f>
        <v>#VALUE!</v>
      </c>
      <c r="S20" s="11" t="e">
        <f t="shared" si="8"/>
        <v>#VALUE!</v>
      </c>
      <c r="T20" s="11" t="e">
        <f t="shared" si="8"/>
        <v>#VALUE!</v>
      </c>
      <c r="U20" s="11" t="e">
        <f t="shared" si="8"/>
        <v>#VALUE!</v>
      </c>
      <c r="V20" s="11" t="e">
        <f t="shared" si="8"/>
        <v>#VALUE!</v>
      </c>
      <c r="W20" s="11">
        <f>TIMEVALUE(H20)</f>
        <v>0.20833333333212067</v>
      </c>
      <c r="X20" s="11" t="e">
        <f>TIMEVALUE(I20)</f>
        <v>#VALUE!</v>
      </c>
      <c r="Y20" s="11" t="e">
        <f t="shared" si="8"/>
        <v>#VALUE!</v>
      </c>
      <c r="Z20" s="11" t="e">
        <f t="shared" si="8"/>
        <v>#N/A</v>
      </c>
      <c r="AA20" s="11" t="e">
        <f t="shared" si="8"/>
        <v>#DIV/0!</v>
      </c>
      <c r="AB20" s="11" t="e">
        <f t="shared" si="8"/>
        <v>#NAME?</v>
      </c>
      <c r="AC20" s="11" t="e">
        <f t="shared" si="8"/>
        <v>#NULL!</v>
      </c>
      <c r="AD20" s="11" t="e">
        <f t="shared" si="8"/>
        <v>#NUM!</v>
      </c>
      <c r="AE20" s="11" t="e">
        <f t="shared" si="8"/>
        <v>#REF!</v>
      </c>
      <c r="AF20" s="11">
        <f t="array" ref="AF20">TIMEVALUE(H20:I20)</f>
        <v>0.20833333333212067</v>
      </c>
      <c r="AG20" s="11" t="e">
        <f t="array" ref="AG20:AV20">TIMEVALUE(B20:P20)</f>
        <v>#VALUE!</v>
      </c>
      <c r="AH20" s="11" t="e">
        <v>#VALUE!</v>
      </c>
      <c r="AI20" s="11" t="e">
        <v>#VALUE!</v>
      </c>
      <c r="AJ20" s="11" t="e">
        <v>#VALUE!</v>
      </c>
      <c r="AK20" s="11" t="e">
        <v>#VALUE!</v>
      </c>
      <c r="AL20" s="11" t="e">
        <v>#VALUE!</v>
      </c>
      <c r="AM20" s="11">
        <v>0.20833333333212067</v>
      </c>
      <c r="AN20" s="11" t="e">
        <v>#VALUE!</v>
      </c>
      <c r="AO20" s="11" t="e">
        <v>#VALUE!</v>
      </c>
      <c r="AP20" s="11" t="e">
        <v>#N/A</v>
      </c>
      <c r="AQ20" s="11" t="e">
        <v>#DIV/0!</v>
      </c>
      <c r="AR20" s="11" t="e">
        <v>#NAME?</v>
      </c>
      <c r="AS20" s="11" t="e">
        <v>#NULL!</v>
      </c>
      <c r="AT20" s="11" t="e">
        <v>#NUM!</v>
      </c>
      <c r="AU20" s="11" t="e">
        <v>#REF!</v>
      </c>
      <c r="AV20" s="7" t="e">
        <v>#N/A</v>
      </c>
    </row>
    <row r="21" spans="1:48" x14ac:dyDescent="0.15">
      <c r="A21" s="17" t="s">
        <v>447</v>
      </c>
      <c r="B21" s="36"/>
      <c r="V21" s="14">
        <f ca="1">IF(TODAY(),1,0)</f>
        <v>1</v>
      </c>
    </row>
    <row r="22" spans="1:48" x14ac:dyDescent="0.15">
      <c r="A22" s="16" t="s">
        <v>448</v>
      </c>
    </row>
    <row r="23" spans="1:48" x14ac:dyDescent="0.15">
      <c r="A23" s="16" t="s">
        <v>449</v>
      </c>
    </row>
    <row r="24" spans="1:48" x14ac:dyDescent="0.15">
      <c r="A24" s="16" t="s">
        <v>450</v>
      </c>
    </row>
    <row r="25" spans="1:48" x14ac:dyDescent="0.15">
      <c r="A25" s="16" t="s">
        <v>451</v>
      </c>
    </row>
    <row r="26" spans="1:48" x14ac:dyDescent="0.15">
      <c r="A26" s="17" t="s">
        <v>452</v>
      </c>
      <c r="B26" s="33">
        <v>1987</v>
      </c>
      <c r="C26" s="33">
        <v>8</v>
      </c>
      <c r="D26" s="33">
        <v>1</v>
      </c>
      <c r="E26" s="33">
        <v>0.7</v>
      </c>
      <c r="F26" s="33">
        <v>0</v>
      </c>
      <c r="G26" s="11"/>
      <c r="H26" s="38" t="s">
        <v>456</v>
      </c>
      <c r="I26" s="11" t="b">
        <v>1</v>
      </c>
      <c r="J26" s="11" t="e">
        <v>#VALUE!</v>
      </c>
      <c r="K26" s="11" t="e">
        <v>#N/A</v>
      </c>
      <c r="L26" s="34" t="e">
        <v>#DIV/0!</v>
      </c>
      <c r="M26" s="34" t="e">
        <v>#NAME?</v>
      </c>
      <c r="N26" s="34" t="e">
        <v>#NULL!</v>
      </c>
      <c r="O26" s="34" t="e">
        <v>#NUM!</v>
      </c>
      <c r="P26" s="34" t="e">
        <v>#REF!</v>
      </c>
      <c r="Q26" s="11">
        <f>YEAR(B26)</f>
        <v>1905</v>
      </c>
      <c r="R26" s="11">
        <f t="shared" ref="R26:AE26" si="9">YEAR(C26)</f>
        <v>1900</v>
      </c>
      <c r="S26" s="11">
        <f t="shared" si="9"/>
        <v>1900</v>
      </c>
      <c r="T26" s="11">
        <f t="shared" si="9"/>
        <v>1900</v>
      </c>
      <c r="U26" s="11">
        <f t="shared" si="9"/>
        <v>1900</v>
      </c>
      <c r="V26" s="11">
        <f t="shared" si="9"/>
        <v>1900</v>
      </c>
      <c r="W26" s="11">
        <f t="shared" si="9"/>
        <v>1901</v>
      </c>
      <c r="X26" s="11">
        <f t="shared" si="9"/>
        <v>1900</v>
      </c>
      <c r="Y26" s="11" t="e">
        <f t="shared" si="9"/>
        <v>#VALUE!</v>
      </c>
      <c r="Z26" s="11" t="e">
        <f t="shared" si="9"/>
        <v>#N/A</v>
      </c>
      <c r="AA26" s="11" t="e">
        <f t="shared" si="9"/>
        <v>#DIV/0!</v>
      </c>
      <c r="AB26" s="11" t="e">
        <f t="shared" si="9"/>
        <v>#NAME?</v>
      </c>
      <c r="AC26" s="11" t="e">
        <f t="shared" si="9"/>
        <v>#NULL!</v>
      </c>
      <c r="AD26" s="11" t="e">
        <f t="shared" si="9"/>
        <v>#NUM!</v>
      </c>
      <c r="AE26" s="11" t="e">
        <f t="shared" si="9"/>
        <v>#REF!</v>
      </c>
      <c r="AF26" s="11">
        <f t="array" ref="AF26">YEAR(H26:I26)</f>
        <v>1901</v>
      </c>
      <c r="AG26" s="11">
        <f t="array" ref="AG26:AV26">YEAR(B26:P26)</f>
        <v>1905</v>
      </c>
      <c r="AH26" s="11">
        <v>1900</v>
      </c>
      <c r="AI26" s="11">
        <v>1900</v>
      </c>
      <c r="AJ26" s="11">
        <v>1900</v>
      </c>
      <c r="AK26" s="11">
        <v>1900</v>
      </c>
      <c r="AL26" s="11">
        <v>1900</v>
      </c>
      <c r="AM26" s="11">
        <v>1901</v>
      </c>
      <c r="AN26" s="11">
        <v>1900</v>
      </c>
      <c r="AO26" s="11" t="e">
        <v>#VALUE!</v>
      </c>
      <c r="AP26" s="11" t="e">
        <v>#N/A</v>
      </c>
      <c r="AQ26" s="11" t="e">
        <v>#DIV/0!</v>
      </c>
      <c r="AR26" s="11" t="e">
        <v>#NAME?</v>
      </c>
      <c r="AS26" s="11" t="e">
        <v>#NULL!</v>
      </c>
      <c r="AT26" s="11" t="e">
        <v>#NUM!</v>
      </c>
      <c r="AU26" s="11" t="e">
        <v>#REF!</v>
      </c>
      <c r="AV26" s="7" t="e">
        <v>#N/A</v>
      </c>
    </row>
    <row r="27" spans="1:48" x14ac:dyDescent="0.15">
      <c r="A27" s="17" t="s">
        <v>453</v>
      </c>
      <c r="B27" s="33">
        <v>1987</v>
      </c>
      <c r="C27" s="4">
        <v>1</v>
      </c>
      <c r="D27" s="4">
        <v>2.9</v>
      </c>
      <c r="E27" s="4">
        <v>3</v>
      </c>
      <c r="F27" s="4">
        <v>4</v>
      </c>
      <c r="H27" s="38" t="s">
        <v>458</v>
      </c>
      <c r="I27" s="4" t="b">
        <v>1</v>
      </c>
      <c r="J27" s="11" t="e">
        <v>#VALUE!</v>
      </c>
      <c r="K27" s="11" t="e">
        <v>#N/A</v>
      </c>
      <c r="L27" s="34" t="e">
        <v>#DIV/0!</v>
      </c>
      <c r="M27" s="34" t="e">
        <v>#NAME?</v>
      </c>
      <c r="N27" s="34" t="e">
        <v>#NULL!</v>
      </c>
      <c r="O27" s="34" t="e">
        <v>#NUM!</v>
      </c>
      <c r="P27" s="34" t="e">
        <v>#REF!</v>
      </c>
      <c r="Q27" s="4">
        <f>YEARFRAC(B27,345,C27)</f>
        <v>4.4965769055225921</v>
      </c>
      <c r="R27" s="4">
        <f t="shared" ref="R27" si="10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11">YEARFRAC(L27,345,M27)</f>
        <v>#NAME?</v>
      </c>
      <c r="AB27" s="4" t="e">
        <f t="shared" ref="AB27:AC27" si="12">YEARFRAC(M27,345,N27)</f>
        <v>#NULL!</v>
      </c>
      <c r="AC27" s="4" t="e">
        <f t="shared" si="12"/>
        <v>#NUM!</v>
      </c>
      <c r="AD27" s="4" t="e">
        <f t="shared" ref="AD27" si="13">YEARFRAC(O27,345,P27)</f>
        <v>#REF!</v>
      </c>
      <c r="AE27" s="4" t="e">
        <f>YEARFRAC(P27,345,Q27)</f>
        <v>#REF!</v>
      </c>
      <c r="AF27" s="11" t="e">
        <f t="array" ref="AF27"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 x14ac:dyDescent="0.15">
      <c r="A28" s="16"/>
    </row>
    <row r="29" spans="1:48" x14ac:dyDescent="0.15">
      <c r="A29" s="36"/>
      <c r="B29" s="36"/>
    </row>
    <row r="30" spans="1:48" x14ac:dyDescent="0.15">
      <c r="A30" s="16"/>
      <c r="B30" s="42"/>
    </row>
    <row r="31" spans="1:48" x14ac:dyDescent="0.15">
      <c r="A31" s="16"/>
      <c r="B31" s="41"/>
    </row>
    <row r="32" spans="1:48" x14ac:dyDescent="0.15">
      <c r="B32" s="41"/>
    </row>
    <row r="33" spans="2:2" x14ac:dyDescent="0.15">
      <c r="B33" s="41"/>
    </row>
    <row r="34" spans="2:2" x14ac:dyDescent="0.15">
      <c r="B34" s="41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3.6640625" style="4" bestFit="1" customWidth="1"/>
    <col min="26" max="26" width="4.1640625" style="4" bestFit="1" customWidth="1"/>
    <col min="27" max="31" width="3.6640625" style="4" bestFit="1" customWidth="1"/>
    <col min="32" max="32" width="9.83203125" style="4" bestFit="1" customWidth="1"/>
    <col min="33" max="40" width="4.1640625" style="4" bestFit="1" customWidth="1"/>
    <col min="41" max="41" width="3.6640625" style="4" bestFit="1" customWidth="1"/>
    <col min="42" max="42" width="4.1640625" style="4" bestFit="1" customWidth="1"/>
    <col min="43" max="47" width="3.6640625" style="4" bestFit="1" customWidth="1"/>
    <col min="48" max="48" width="4.1640625" style="4" bestFit="1" customWidth="1"/>
    <col min="49" max="16384" width="10.83203125" style="4"/>
  </cols>
  <sheetData>
    <row r="1" spans="1:48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48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48" x14ac:dyDescent="0.15">
      <c r="A3" s="16" t="s">
        <v>208</v>
      </c>
    </row>
    <row r="4" spans="1:48" x14ac:dyDescent="0.15">
      <c r="A4" s="16" t="s">
        <v>209</v>
      </c>
    </row>
    <row r="5" spans="1:48" x14ac:dyDescent="0.15">
      <c r="A5" s="16" t="s">
        <v>210</v>
      </c>
    </row>
    <row r="6" spans="1:48" x14ac:dyDescent="0.15">
      <c r="A6" s="16" t="s">
        <v>211</v>
      </c>
    </row>
    <row r="7" spans="1:48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shared" ref="AG7:AV7" si="1">ISERR(B7:P7)</f>
        <v>1</v>
      </c>
      <c r="AH7" s="6" t="b">
        <f t="shared" si="1"/>
        <v>1</v>
      </c>
      <c r="AI7" s="6" t="b">
        <f t="shared" si="1"/>
        <v>1</v>
      </c>
      <c r="AJ7" s="6" t="b">
        <f t="shared" si="1"/>
        <v>1</v>
      </c>
      <c r="AK7" s="6" t="b">
        <f t="shared" si="1"/>
        <v>1</v>
      </c>
      <c r="AL7" s="6" t="b">
        <f t="shared" si="1"/>
        <v>1</v>
      </c>
      <c r="AM7" s="6" t="b">
        <f t="shared" si="1"/>
        <v>1</v>
      </c>
      <c r="AN7" s="6" t="b">
        <f t="shared" si="1"/>
        <v>1</v>
      </c>
      <c r="AO7" s="6" t="b">
        <f t="shared" si="1"/>
        <v>1</v>
      </c>
      <c r="AP7" s="6" t="b">
        <f t="shared" si="1"/>
        <v>1</v>
      </c>
      <c r="AQ7" s="6" t="b">
        <f t="shared" si="1"/>
        <v>1</v>
      </c>
      <c r="AR7" s="6" t="b">
        <f t="shared" si="1"/>
        <v>1</v>
      </c>
      <c r="AS7" s="6" t="b">
        <f t="shared" si="1"/>
        <v>1</v>
      </c>
      <c r="AT7" s="6" t="b">
        <f t="shared" si="1"/>
        <v>1</v>
      </c>
      <c r="AU7" s="6" t="b">
        <f t="shared" si="1"/>
        <v>1</v>
      </c>
      <c r="AV7" s="4" t="b">
        <f t="shared" si="1"/>
        <v>1</v>
      </c>
    </row>
    <row r="8" spans="1:48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2">ISERROR(B8)</f>
        <v>0</v>
      </c>
      <c r="R8" s="6" t="b">
        <f t="shared" si="2"/>
        <v>0</v>
      </c>
      <c r="S8" s="6" t="b">
        <f t="shared" si="2"/>
        <v>0</v>
      </c>
      <c r="T8" s="6" t="b">
        <f t="shared" si="2"/>
        <v>0</v>
      </c>
      <c r="U8" s="6" t="b">
        <f t="shared" si="2"/>
        <v>0</v>
      </c>
      <c r="V8" s="6" t="b">
        <f t="shared" si="2"/>
        <v>0</v>
      </c>
      <c r="W8" s="6" t="b">
        <f t="shared" si="2"/>
        <v>0</v>
      </c>
      <c r="X8" s="6" t="b">
        <f t="shared" si="2"/>
        <v>0</v>
      </c>
      <c r="Y8" s="6" t="b">
        <f t="shared" si="2"/>
        <v>1</v>
      </c>
      <c r="Z8" s="6" t="b">
        <f t="shared" si="2"/>
        <v>1</v>
      </c>
      <c r="AA8" s="6" t="b">
        <f t="shared" si="2"/>
        <v>1</v>
      </c>
      <c r="AB8" s="6" t="b">
        <f t="shared" si="2"/>
        <v>1</v>
      </c>
      <c r="AC8" s="6" t="b">
        <f t="shared" si="2"/>
        <v>1</v>
      </c>
      <c r="AD8" s="6" t="b">
        <f t="shared" si="2"/>
        <v>1</v>
      </c>
      <c r="AE8" s="6" t="b">
        <f t="shared" si="2"/>
        <v>1</v>
      </c>
      <c r="AF8" s="6" t="b">
        <f>ISERR(B8:D8)</f>
        <v>1</v>
      </c>
      <c r="AG8" s="6" t="b">
        <f t="shared" ref="AG8:AV8" si="3">ISERROR(B8:P8)</f>
        <v>1</v>
      </c>
      <c r="AH8" s="6" t="b">
        <f t="shared" si="3"/>
        <v>1</v>
      </c>
      <c r="AI8" s="6" t="b">
        <f t="shared" si="3"/>
        <v>1</v>
      </c>
      <c r="AJ8" s="6" t="b">
        <f t="shared" si="3"/>
        <v>1</v>
      </c>
      <c r="AK8" s="6" t="b">
        <f t="shared" si="3"/>
        <v>1</v>
      </c>
      <c r="AL8" s="6" t="b">
        <f t="shared" si="3"/>
        <v>1</v>
      </c>
      <c r="AM8" s="6" t="b">
        <f t="shared" si="3"/>
        <v>1</v>
      </c>
      <c r="AN8" s="6" t="b">
        <f t="shared" si="3"/>
        <v>1</v>
      </c>
      <c r="AO8" s="6" t="b">
        <f t="shared" si="3"/>
        <v>1</v>
      </c>
      <c r="AP8" s="6" t="b">
        <f t="shared" si="3"/>
        <v>1</v>
      </c>
      <c r="AQ8" s="6" t="b">
        <f t="shared" si="3"/>
        <v>1</v>
      </c>
      <c r="AR8" s="6" t="b">
        <f t="shared" si="3"/>
        <v>1</v>
      </c>
      <c r="AS8" s="6" t="b">
        <f t="shared" si="3"/>
        <v>1</v>
      </c>
      <c r="AT8" s="6" t="b">
        <f t="shared" si="3"/>
        <v>1</v>
      </c>
      <c r="AU8" s="6" t="b">
        <f t="shared" si="3"/>
        <v>1</v>
      </c>
      <c r="AV8" s="4" t="b">
        <f t="shared" si="3"/>
        <v>1</v>
      </c>
    </row>
    <row r="9" spans="1:48" x14ac:dyDescent="0.15">
      <c r="A9" s="16" t="s">
        <v>212</v>
      </c>
    </row>
    <row r="10" spans="1:48" x14ac:dyDescent="0.15">
      <c r="A10" s="16" t="s">
        <v>213</v>
      </c>
    </row>
    <row r="11" spans="1:48" x14ac:dyDescent="0.15">
      <c r="A11" s="16" t="s">
        <v>214</v>
      </c>
    </row>
    <row r="12" spans="1:48" x14ac:dyDescent="0.15">
      <c r="A12" s="16" t="s">
        <v>215</v>
      </c>
    </row>
    <row r="13" spans="1:48" x14ac:dyDescent="0.15">
      <c r="A13" s="16" t="s">
        <v>216</v>
      </c>
    </row>
    <row r="14" spans="1:48" x14ac:dyDescent="0.15">
      <c r="A14" s="16" t="s">
        <v>217</v>
      </c>
    </row>
    <row r="15" spans="1:48" x14ac:dyDescent="0.15">
      <c r="A15" s="16" t="s">
        <v>218</v>
      </c>
    </row>
    <row r="16" spans="1:48" x14ac:dyDescent="0.15">
      <c r="A16" s="16" t="s">
        <v>219</v>
      </c>
    </row>
    <row r="17" spans="1:48" x14ac:dyDescent="0.15">
      <c r="A17" s="16" t="s">
        <v>220</v>
      </c>
    </row>
    <row r="18" spans="1:48" x14ac:dyDescent="0.15">
      <c r="A18" s="16" t="s">
        <v>221</v>
      </c>
    </row>
    <row r="19" spans="1:48" x14ac:dyDescent="0.15">
      <c r="A19" s="17" t="s">
        <v>222</v>
      </c>
      <c r="V19" s="4" t="e">
        <f>NA()</f>
        <v>#N/A</v>
      </c>
      <c r="AG19" s="4" t="e">
        <f t="array" ref="AG19:AV19">NA()</f>
        <v>#N/A</v>
      </c>
      <c r="AH19" s="4" t="e">
        <v>#N/A</v>
      </c>
      <c r="AI19" s="4" t="e">
        <v>#N/A</v>
      </c>
      <c r="AJ19" s="4" t="e">
        <v>#N/A</v>
      </c>
      <c r="AK19" s="4" t="e">
        <v>#N/A</v>
      </c>
      <c r="AL19" s="4" t="e">
        <v>#N/A</v>
      </c>
      <c r="AM19" s="4" t="e">
        <v>#N/A</v>
      </c>
      <c r="AN19" s="4" t="e">
        <v>#N/A</v>
      </c>
      <c r="AO19" s="4" t="e">
        <v>#N/A</v>
      </c>
      <c r="AP19" s="4" t="e">
        <v>#N/A</v>
      </c>
      <c r="AQ19" s="4" t="e">
        <v>#N/A</v>
      </c>
      <c r="AR19" s="4" t="e">
        <v>#N/A</v>
      </c>
      <c r="AS19" s="4" t="e">
        <v>#N/A</v>
      </c>
      <c r="AT19" s="4" t="e">
        <v>#N/A</v>
      </c>
      <c r="AU19" s="4" t="e">
        <v>#N/A</v>
      </c>
      <c r="AV19" s="4" t="e">
        <v>#N/A</v>
      </c>
    </row>
    <row r="20" spans="1:48" x14ac:dyDescent="0.15">
      <c r="A20" s="16" t="s">
        <v>223</v>
      </c>
    </row>
    <row r="21" spans="1:48" x14ac:dyDescent="0.15">
      <c r="A21" s="16" t="s">
        <v>224</v>
      </c>
    </row>
    <row r="22" spans="1:48" x14ac:dyDescent="0.15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3.5" style="4" bestFit="1" customWidth="1"/>
    <col min="2" max="2" width="3.1640625" style="4" bestFit="1" customWidth="1"/>
    <col min="3" max="6" width="3.6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20" width="4" style="4" bestFit="1" customWidth="1"/>
    <col min="21" max="21" width="3.6640625" style="4" bestFit="1" customWidth="1"/>
    <col min="22" max="22" width="4.6640625" style="4" bestFit="1" customWidth="1"/>
    <col min="23" max="23" width="4.83203125" style="4" bestFit="1" customWidth="1"/>
    <col min="24" max="25" width="5.6640625" style="4" bestFit="1" customWidth="1"/>
    <col min="26" max="26" width="5.1640625" style="4" bestFit="1" customWidth="1"/>
    <col min="27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5" width="3.83203125" style="4" bestFit="1" customWidth="1"/>
    <col min="36" max="36" width="5.83203125" style="4" bestFit="1" customWidth="1"/>
    <col min="37" max="38" width="4" style="4" bestFit="1" customWidth="1"/>
    <col min="39" max="39" width="5.83203125" style="4" bestFit="1" customWidth="1"/>
    <col min="40" max="40" width="4" style="4" bestFit="1" customWidth="1"/>
    <col min="41" max="41" width="6.33203125" style="4" bestFit="1" customWidth="1"/>
    <col min="42" max="42" width="4.1640625" style="4" bestFit="1" customWidth="1"/>
    <col min="43" max="43" width="5.6640625" style="4" bestFit="1" customWidth="1"/>
    <col min="44" max="44" width="6.1640625" style="4" bestFit="1" customWidth="1"/>
    <col min="45" max="45" width="5.1640625" style="4" bestFit="1" customWidth="1"/>
    <col min="46" max="46" width="5.33203125" style="4" bestFit="1" customWidth="1"/>
    <col min="47" max="47" width="4.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62" x14ac:dyDescent="0.15">
      <c r="A2" s="52"/>
      <c r="B2" s="52" t="s">
        <v>27</v>
      </c>
      <c r="C2" s="52"/>
      <c r="D2" s="52"/>
      <c r="E2" s="52"/>
      <c r="F2" s="52"/>
      <c r="G2" s="19" t="s">
        <v>38</v>
      </c>
      <c r="H2" s="19" t="s">
        <v>28</v>
      </c>
      <c r="I2" s="19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9" t="s">
        <v>38</v>
      </c>
      <c r="W2" s="19" t="s">
        <v>28</v>
      </c>
      <c r="X2" s="19" t="s">
        <v>94</v>
      </c>
      <c r="Y2" s="52" t="s">
        <v>29</v>
      </c>
      <c r="Z2" s="52"/>
      <c r="AA2" s="52"/>
      <c r="AB2" s="52"/>
      <c r="AC2" s="52"/>
      <c r="AD2" s="52"/>
      <c r="AE2" s="52"/>
      <c r="AF2" s="19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62" x14ac:dyDescent="0.15">
      <c r="A3" s="16" t="s">
        <v>331</v>
      </c>
    </row>
    <row r="4" spans="1:62" x14ac:dyDescent="0.15">
      <c r="A4" s="16" t="s">
        <v>332</v>
      </c>
    </row>
    <row r="5" spans="1:62" x14ac:dyDescent="0.15">
      <c r="A5" s="16" t="s">
        <v>333</v>
      </c>
    </row>
    <row r="6" spans="1:62" x14ac:dyDescent="0.15">
      <c r="A6" s="54" t="s">
        <v>334</v>
      </c>
      <c r="B6" s="21">
        <v>-2</v>
      </c>
      <c r="C6" s="21">
        <v>1.1000000000000001</v>
      </c>
      <c r="D6" s="21">
        <v>3</v>
      </c>
      <c r="E6" s="22">
        <v>4</v>
      </c>
      <c r="F6" s="22">
        <v>4.0999999999999996</v>
      </c>
      <c r="G6" s="23"/>
      <c r="H6" s="23" t="s">
        <v>350</v>
      </c>
      <c r="I6" s="23" t="b">
        <v>1</v>
      </c>
      <c r="J6" s="23" t="e">
        <f>#VALUE!</f>
        <v>#VALUE!</v>
      </c>
      <c r="K6" s="23" t="e">
        <v>#N/A</v>
      </c>
      <c r="L6" s="24" t="e">
        <v>#DIV/0!</v>
      </c>
      <c r="M6" s="24" t="e">
        <v>#NAME?</v>
      </c>
      <c r="N6" s="24" t="e">
        <v>#NULL!</v>
      </c>
      <c r="O6" s="24" t="e">
        <v>#NUM!</v>
      </c>
      <c r="P6" s="24" t="e">
        <v>#REF!</v>
      </c>
      <c r="Q6" s="6">
        <f>COLUMN(B6)</f>
        <v>2</v>
      </c>
      <c r="R6" s="6">
        <f t="shared" ref="R6:AE6" si="0">COLUMN(C6)</f>
        <v>3</v>
      </c>
      <c r="S6" s="6">
        <f t="shared" si="0"/>
        <v>4</v>
      </c>
      <c r="T6" s="6">
        <f t="shared" si="0"/>
        <v>5</v>
      </c>
      <c r="U6" s="6">
        <f t="shared" si="0"/>
        <v>6</v>
      </c>
      <c r="V6" s="6">
        <f>COLUMN()</f>
        <v>22</v>
      </c>
      <c r="W6" s="6">
        <f t="shared" si="0"/>
        <v>8</v>
      </c>
      <c r="X6" s="6">
        <f t="shared" si="0"/>
        <v>9</v>
      </c>
      <c r="Y6" s="6">
        <f t="shared" si="0"/>
        <v>10</v>
      </c>
      <c r="Z6" s="6">
        <f t="shared" si="0"/>
        <v>11</v>
      </c>
      <c r="AA6" s="6">
        <f t="shared" si="0"/>
        <v>12</v>
      </c>
      <c r="AB6" s="6">
        <f t="shared" si="0"/>
        <v>13</v>
      </c>
      <c r="AC6" s="6">
        <f t="shared" si="0"/>
        <v>14</v>
      </c>
      <c r="AD6" s="6">
        <f t="shared" si="0"/>
        <v>15</v>
      </c>
      <c r="AE6" s="6">
        <f t="shared" si="0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54"/>
      <c r="B7" s="21"/>
      <c r="C7" s="21"/>
      <c r="D7" s="21"/>
      <c r="E7" s="22"/>
      <c r="F7" s="22"/>
      <c r="G7" s="23"/>
      <c r="H7" s="23"/>
      <c r="I7" s="23"/>
      <c r="J7" s="23"/>
      <c r="K7" s="23"/>
      <c r="L7" s="24"/>
      <c r="M7" s="24"/>
      <c r="N7" s="24"/>
      <c r="O7" s="24"/>
      <c r="P7" s="24"/>
      <c r="Q7" s="6">
        <f t="shared" ref="Q7:Q8" si="1">COLUMN(B7)</f>
        <v>2</v>
      </c>
      <c r="R7" s="6">
        <f t="shared" ref="R7:R8" si="2">COLUMN(C7)</f>
        <v>3</v>
      </c>
      <c r="S7" s="6">
        <f t="shared" ref="S7:S8" si="3">COLUMN(D7)</f>
        <v>4</v>
      </c>
      <c r="T7" s="6">
        <f t="shared" ref="T7:T8" si="4">COLUMN(E7)</f>
        <v>5</v>
      </c>
      <c r="U7" s="6">
        <f t="shared" ref="U7:U8" si="5">COLUMN(F7)</f>
        <v>6</v>
      </c>
      <c r="V7" s="6">
        <f>COLUMN()</f>
        <v>22</v>
      </c>
      <c r="W7" s="6">
        <f t="shared" ref="W7:W8" si="6">COLUMN(H7)</f>
        <v>8</v>
      </c>
      <c r="X7" s="6">
        <f t="shared" ref="X7:X8" si="7">COLUMN(I7)</f>
        <v>9</v>
      </c>
      <c r="Y7" s="6">
        <f t="shared" ref="Y7:Y8" si="8">COLUMN(J7)</f>
        <v>10</v>
      </c>
      <c r="Z7" s="6">
        <f t="shared" ref="Z7:Z8" si="9">COLUMN(K7)</f>
        <v>11</v>
      </c>
      <c r="AA7" s="6">
        <f t="shared" ref="AA7:AA8" si="10">COLUMN(L7)</f>
        <v>12</v>
      </c>
      <c r="AB7" s="6">
        <f t="shared" ref="AB7:AB8" si="11">COLUMN(M7)</f>
        <v>13</v>
      </c>
      <c r="AC7" s="6">
        <f t="shared" ref="AC7:AC8" si="12">COLUMN(N7)</f>
        <v>14</v>
      </c>
      <c r="AD7" s="6">
        <f t="shared" ref="AD7:AD8" si="13">COLUMN(O7)</f>
        <v>15</v>
      </c>
      <c r="AE7" s="6">
        <f t="shared" ref="AE7:AE8" si="14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54"/>
      <c r="B8" s="21"/>
      <c r="C8" s="21"/>
      <c r="D8" s="21"/>
      <c r="E8" s="22"/>
      <c r="F8" s="22"/>
      <c r="G8" s="23"/>
      <c r="H8" s="23"/>
      <c r="I8" s="23"/>
      <c r="J8" s="23"/>
      <c r="K8" s="23"/>
      <c r="L8" s="24"/>
      <c r="M8" s="24"/>
      <c r="N8" s="24"/>
      <c r="O8" s="24"/>
      <c r="P8" s="24"/>
      <c r="Q8" s="6">
        <f t="shared" si="1"/>
        <v>2</v>
      </c>
      <c r="R8" s="6">
        <f t="shared" si="2"/>
        <v>3</v>
      </c>
      <c r="S8" s="6">
        <f t="shared" si="3"/>
        <v>4</v>
      </c>
      <c r="T8" s="6">
        <f t="shared" si="4"/>
        <v>5</v>
      </c>
      <c r="U8" s="6">
        <f t="shared" si="5"/>
        <v>6</v>
      </c>
      <c r="V8" s="6">
        <f>COLUMN()</f>
        <v>22</v>
      </c>
      <c r="W8" s="6">
        <f t="shared" si="6"/>
        <v>8</v>
      </c>
      <c r="X8" s="6">
        <f t="shared" si="7"/>
        <v>9</v>
      </c>
      <c r="Y8" s="6">
        <f t="shared" si="8"/>
        <v>10</v>
      </c>
      <c r="Z8" s="6">
        <f t="shared" si="9"/>
        <v>11</v>
      </c>
      <c r="AA8" s="6">
        <f t="shared" si="10"/>
        <v>12</v>
      </c>
      <c r="AB8" s="6">
        <f t="shared" si="11"/>
        <v>13</v>
      </c>
      <c r="AC8" s="6">
        <f t="shared" si="12"/>
        <v>14</v>
      </c>
      <c r="AD8" s="6">
        <f t="shared" si="13"/>
        <v>15</v>
      </c>
      <c r="AE8" s="6">
        <f t="shared" si="14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6" t="s">
        <v>335</v>
      </c>
      <c r="B9" s="14"/>
      <c r="C9" s="14"/>
      <c r="D9" s="14"/>
      <c r="E9" s="14"/>
      <c r="F9" s="14"/>
      <c r="G9" s="6"/>
      <c r="H9" s="6"/>
      <c r="I9" s="6"/>
      <c r="J9" s="6"/>
      <c r="K9" s="6"/>
      <c r="L9" s="9"/>
      <c r="M9" s="9"/>
      <c r="N9" s="9"/>
      <c r="O9" s="9"/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4"/>
      <c r="AH9" s="14"/>
      <c r="AI9" s="14"/>
      <c r="AJ9" s="14"/>
      <c r="AK9" s="14"/>
      <c r="AL9" s="6"/>
      <c r="AM9" s="6"/>
      <c r="AN9" s="6"/>
      <c r="AO9" s="6"/>
      <c r="AP9" s="6"/>
      <c r="AQ9" s="9"/>
      <c r="AR9" s="9"/>
      <c r="AS9" s="9"/>
      <c r="AT9" s="9"/>
      <c r="AU9" s="9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6" t="s">
        <v>336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6" t="s">
        <v>337</v>
      </c>
    </row>
    <row r="12" spans="1:62" x14ac:dyDescent="0.15">
      <c r="A12" s="54" t="s">
        <v>338</v>
      </c>
      <c r="B12" s="21">
        <v>-1.1000000000000001</v>
      </c>
      <c r="C12" s="21">
        <v>2.1</v>
      </c>
      <c r="D12" s="21">
        <v>3</v>
      </c>
      <c r="E12" s="22">
        <v>4</v>
      </c>
      <c r="F12" s="22">
        <v>4.0999999999999996</v>
      </c>
      <c r="G12" s="23"/>
      <c r="H12" s="23" t="s">
        <v>349</v>
      </c>
      <c r="I12" s="23" t="b">
        <v>1</v>
      </c>
      <c r="J12" s="23" t="e">
        <f>#VALUE!</f>
        <v>#VALUE!</v>
      </c>
      <c r="K12" s="23" t="e">
        <v>#N/A</v>
      </c>
      <c r="L12" s="24" t="e">
        <v>#DIV/0!</v>
      </c>
      <c r="M12" s="24" t="e">
        <v>#NAME?</v>
      </c>
      <c r="N12" s="24" t="e">
        <v>#NULL!</v>
      </c>
      <c r="O12" s="24" t="e">
        <v>#NUM!</v>
      </c>
      <c r="P12" s="24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54"/>
      <c r="B13" s="21">
        <v>-1.1000000000000001</v>
      </c>
      <c r="C13" s="21">
        <v>2.1</v>
      </c>
      <c r="D13" s="21">
        <v>3</v>
      </c>
      <c r="E13" s="22">
        <v>4</v>
      </c>
      <c r="F13" s="22">
        <v>4.0999999999999996</v>
      </c>
      <c r="G13" s="23"/>
      <c r="H13" s="23" t="s">
        <v>349</v>
      </c>
      <c r="I13" s="23" t="b">
        <v>1</v>
      </c>
      <c r="J13" s="23" t="e">
        <f>#VALUE!</f>
        <v>#VALUE!</v>
      </c>
      <c r="K13" s="23" t="e">
        <v>#N/A</v>
      </c>
      <c r="L13" s="24" t="e">
        <v>#DIV/0!</v>
      </c>
      <c r="M13" s="24" t="e">
        <v>#NAME?</v>
      </c>
      <c r="N13" s="24" t="e">
        <v>#NULL!</v>
      </c>
      <c r="O13" s="24" t="e">
        <v>#NUM!</v>
      </c>
      <c r="P13" s="24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54"/>
      <c r="B14" s="21">
        <v>-1.1000000000000001</v>
      </c>
      <c r="C14" s="21">
        <v>2.1</v>
      </c>
      <c r="D14" s="21">
        <v>3</v>
      </c>
      <c r="E14" s="22">
        <v>4</v>
      </c>
      <c r="F14" s="22">
        <v>4.0999999999999996</v>
      </c>
      <c r="G14" s="23"/>
      <c r="H14" s="23" t="s">
        <v>349</v>
      </c>
      <c r="I14" s="23" t="b">
        <v>1</v>
      </c>
      <c r="J14" s="23" t="e">
        <f>#VALUE!</f>
        <v>#VALUE!</v>
      </c>
      <c r="K14" s="23" t="e">
        <v>#N/A</v>
      </c>
      <c r="L14" s="24" t="e">
        <v>#DIV/0!</v>
      </c>
      <c r="M14" s="24" t="e">
        <v>#NAME?</v>
      </c>
      <c r="N14" s="24" t="e">
        <v>#NULL!</v>
      </c>
      <c r="O14" s="24" t="e">
        <v>#NUM!</v>
      </c>
      <c r="P14" s="24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6" t="s">
        <v>339</v>
      </c>
    </row>
    <row r="16" spans="1:62" x14ac:dyDescent="0.15">
      <c r="A16" s="54" t="s">
        <v>340</v>
      </c>
      <c r="B16" s="21">
        <v>-1.1000000000000001</v>
      </c>
      <c r="C16" s="21">
        <v>2.1</v>
      </c>
      <c r="D16" s="21">
        <v>3</v>
      </c>
      <c r="E16" s="22">
        <v>4</v>
      </c>
      <c r="F16" s="22">
        <v>4.0999999999999996</v>
      </c>
      <c r="G16" s="23"/>
      <c r="H16" s="23" t="s">
        <v>349</v>
      </c>
      <c r="I16" s="23" t="b">
        <v>1</v>
      </c>
      <c r="J16" s="23" t="e">
        <f>#VALUE!</f>
        <v>#VALUE!</v>
      </c>
      <c r="K16" s="23" t="e">
        <v>#N/A</v>
      </c>
      <c r="L16" s="24" t="e">
        <v>#DIV/0!</v>
      </c>
      <c r="M16" s="24" t="e">
        <v>#NAME?</v>
      </c>
      <c r="N16" s="24" t="e">
        <v>#NULL!</v>
      </c>
      <c r="O16" s="24" t="e">
        <v>#NUM!</v>
      </c>
      <c r="P16" s="24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5">INDEX(G16:I17,1,2)</f>
        <v>b</v>
      </c>
      <c r="W16" s="4" t="b">
        <f t="shared" si="15"/>
        <v>1</v>
      </c>
      <c r="X16" s="4" t="e">
        <f t="shared" si="15"/>
        <v>#VALUE!</v>
      </c>
      <c r="Y16" s="4" t="e">
        <f t="shared" si="15"/>
        <v>#N/A</v>
      </c>
      <c r="Z16" s="4" t="e">
        <f t="shared" si="15"/>
        <v>#DIV/0!</v>
      </c>
      <c r="AA16" s="4" t="e">
        <f t="shared" si="15"/>
        <v>#NAME?</v>
      </c>
      <c r="AB16" s="4" t="e">
        <f t="shared" si="15"/>
        <v>#NULL!</v>
      </c>
      <c r="AC16" s="4" t="e">
        <f t="shared" si="15"/>
        <v>#NUM!</v>
      </c>
      <c r="AD16" s="4" t="e">
        <f t="shared" si="15"/>
        <v>#REF!</v>
      </c>
      <c r="AE16" s="4">
        <f t="shared" si="15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 x14ac:dyDescent="0.15">
      <c r="A17" s="54"/>
      <c r="B17" s="21">
        <v>-2</v>
      </c>
      <c r="C17" s="21">
        <v>1.1000000000000001</v>
      </c>
      <c r="D17" s="21">
        <v>2</v>
      </c>
      <c r="E17" s="22">
        <v>3</v>
      </c>
      <c r="F17" s="22">
        <v>3.1</v>
      </c>
      <c r="G17" s="23"/>
      <c r="H17" s="23" t="s">
        <v>425</v>
      </c>
      <c r="I17" s="23" t="b">
        <v>0</v>
      </c>
      <c r="J17" s="23" t="e">
        <f>#VALUE!</f>
        <v>#VALUE!</v>
      </c>
      <c r="K17" s="23" t="e">
        <v>#N/A</v>
      </c>
      <c r="L17" s="24" t="e">
        <v>#DIV/0!</v>
      </c>
      <c r="M17" s="24" t="e">
        <v>#NAME?</v>
      </c>
      <c r="N17" s="24" t="e">
        <v>#NULL!</v>
      </c>
      <c r="O17" s="24" t="e">
        <v>#NUM!</v>
      </c>
      <c r="P17" s="24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 x14ac:dyDescent="0.15">
      <c r="A18" s="54"/>
      <c r="B18" s="21">
        <v>-2.9</v>
      </c>
      <c r="C18" s="21">
        <v>0.1</v>
      </c>
      <c r="D18" s="21">
        <v>1</v>
      </c>
      <c r="E18" s="22">
        <v>4</v>
      </c>
      <c r="F18" s="22">
        <v>2.1</v>
      </c>
      <c r="G18" s="23"/>
      <c r="H18" s="23" t="s">
        <v>427</v>
      </c>
      <c r="I18" s="23" t="b">
        <v>1</v>
      </c>
      <c r="J18" s="23" t="e">
        <f>#VALUE!</f>
        <v>#VALUE!</v>
      </c>
      <c r="K18" s="23" t="e">
        <v>#N/A</v>
      </c>
      <c r="L18" s="24" t="e">
        <v>#DIV/0!</v>
      </c>
      <c r="M18" s="24" t="e">
        <v>#NAME?</v>
      </c>
      <c r="N18" s="24" t="e">
        <v>#NULL!</v>
      </c>
      <c r="O18" s="24" t="e">
        <v>#NUM!</v>
      </c>
      <c r="P18" s="24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 x14ac:dyDescent="0.15">
      <c r="A19" s="16" t="s">
        <v>341</v>
      </c>
      <c r="Q19" s="6"/>
    </row>
    <row r="20" spans="1:48" x14ac:dyDescent="0.15">
      <c r="A20" s="54" t="s">
        <v>342</v>
      </c>
      <c r="B20" s="21">
        <v>-1.1000000000000001</v>
      </c>
      <c r="C20" s="21">
        <v>2.1</v>
      </c>
      <c r="D20" s="21">
        <v>3</v>
      </c>
      <c r="E20" s="22">
        <v>4</v>
      </c>
      <c r="F20" s="22">
        <v>4.0999999999999996</v>
      </c>
      <c r="G20" s="23"/>
      <c r="H20" s="23" t="s">
        <v>349</v>
      </c>
      <c r="I20" s="23" t="b">
        <v>1</v>
      </c>
      <c r="J20" s="23" t="e">
        <f>#VALUE!</f>
        <v>#VALUE!</v>
      </c>
      <c r="K20" s="23" t="e">
        <v>#N/A</v>
      </c>
      <c r="L20" s="24" t="e">
        <v>#DIV/0!</v>
      </c>
      <c r="M20" s="24" t="e">
        <v>#NAME?</v>
      </c>
      <c r="N20" s="24" t="e">
        <v>#NULL!</v>
      </c>
      <c r="O20" s="24" t="e">
        <v>#NUM!</v>
      </c>
      <c r="P20" s="24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54"/>
      <c r="B21" s="21"/>
      <c r="C21" s="21"/>
      <c r="D21" s="21"/>
      <c r="E21" s="22"/>
      <c r="F21" s="22"/>
      <c r="G21" s="23"/>
      <c r="H21" s="23"/>
      <c r="I21" s="23"/>
      <c r="J21" s="23"/>
      <c r="K21" s="23"/>
      <c r="L21" s="24"/>
      <c r="M21" s="24"/>
      <c r="N21" s="24"/>
      <c r="O21" s="24"/>
      <c r="P21" s="24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54"/>
      <c r="B22" s="21"/>
      <c r="C22" s="21"/>
      <c r="D22" s="21"/>
      <c r="E22" s="22"/>
      <c r="F22" s="22"/>
      <c r="G22" s="23"/>
      <c r="H22" s="23"/>
      <c r="I22" s="23"/>
      <c r="J22" s="23"/>
      <c r="K22" s="23"/>
      <c r="L22" s="24"/>
      <c r="M22" s="24"/>
      <c r="N22" s="24"/>
      <c r="O22" s="24"/>
      <c r="P22" s="24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54"/>
      <c r="B23" s="21"/>
      <c r="C23" s="21"/>
      <c r="D23" s="21"/>
      <c r="E23" s="22"/>
      <c r="F23" s="22"/>
      <c r="G23" s="23"/>
      <c r="H23" s="23"/>
      <c r="I23" s="23"/>
      <c r="J23" s="23"/>
      <c r="K23" s="23"/>
      <c r="L23" s="24"/>
      <c r="M23" s="24"/>
      <c r="N23" s="24"/>
      <c r="O23" s="24"/>
      <c r="P23" s="24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54"/>
      <c r="B24" s="21"/>
      <c r="C24" s="21"/>
      <c r="D24" s="21"/>
      <c r="E24" s="22"/>
      <c r="F24" s="22"/>
      <c r="G24" s="23"/>
      <c r="H24" s="23"/>
      <c r="I24" s="23"/>
      <c r="J24" s="23"/>
      <c r="K24" s="23"/>
      <c r="L24" s="24"/>
      <c r="M24" s="24"/>
      <c r="N24" s="24"/>
      <c r="O24" s="24"/>
      <c r="P24" s="24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54"/>
      <c r="B25" s="21"/>
      <c r="C25" s="21"/>
      <c r="D25" s="21"/>
      <c r="E25" s="22"/>
      <c r="F25" s="22"/>
      <c r="G25" s="23"/>
      <c r="H25" s="23"/>
      <c r="I25" s="23"/>
      <c r="J25" s="23"/>
      <c r="K25" s="23"/>
      <c r="L25" s="24"/>
      <c r="M25" s="24"/>
      <c r="N25" s="24"/>
      <c r="O25" s="24"/>
      <c r="P25" s="24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54"/>
      <c r="B26" s="21"/>
      <c r="C26" s="21"/>
      <c r="D26" s="21"/>
      <c r="E26" s="22"/>
      <c r="F26" s="22"/>
      <c r="G26" s="23"/>
      <c r="H26" s="23"/>
      <c r="I26" s="23"/>
      <c r="J26" s="23"/>
      <c r="K26" s="23"/>
      <c r="L26" s="24"/>
      <c r="M26" s="24"/>
      <c r="N26" s="24"/>
      <c r="O26" s="24"/>
      <c r="P26" s="24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54"/>
      <c r="B27" s="21"/>
      <c r="C27" s="21"/>
      <c r="D27" s="21"/>
      <c r="E27" s="22"/>
      <c r="F27" s="22"/>
      <c r="G27" s="23"/>
      <c r="H27" s="23"/>
      <c r="I27" s="23"/>
      <c r="J27" s="23"/>
      <c r="K27" s="23"/>
      <c r="L27" s="24"/>
      <c r="M27" s="24"/>
      <c r="N27" s="24"/>
      <c r="O27" s="24"/>
      <c r="P27" s="24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54"/>
      <c r="B28" s="6"/>
      <c r="C28" s="6"/>
      <c r="D28" s="6"/>
      <c r="E28" s="6"/>
      <c r="F28" s="6"/>
      <c r="H28" s="23"/>
      <c r="I28" s="23"/>
      <c r="J28" s="23"/>
      <c r="K28" s="23"/>
      <c r="L28" s="24"/>
      <c r="M28" s="24"/>
      <c r="N28" s="24"/>
      <c r="O28" s="24"/>
      <c r="P28" s="24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54" t="s">
        <v>352</v>
      </c>
      <c r="B29" s="21">
        <v>-2</v>
      </c>
      <c r="C29" s="21">
        <v>1.1000000000000001</v>
      </c>
      <c r="D29" s="21">
        <v>3</v>
      </c>
      <c r="E29" s="22">
        <v>4</v>
      </c>
      <c r="F29" s="22">
        <v>4.0999999999999996</v>
      </c>
      <c r="G29" s="23"/>
      <c r="H29" s="23" t="s">
        <v>350</v>
      </c>
      <c r="I29" s="23" t="b">
        <v>1</v>
      </c>
      <c r="J29" s="23" t="e">
        <f>#VALUE!</f>
        <v>#VALUE!</v>
      </c>
      <c r="K29" s="23" t="e">
        <v>#N/A</v>
      </c>
      <c r="L29" s="24" t="e">
        <v>#DIV/0!</v>
      </c>
      <c r="M29" s="24" t="e">
        <v>#NAME?</v>
      </c>
      <c r="N29" s="24" t="e">
        <v>#NULL!</v>
      </c>
      <c r="O29" s="24" t="e">
        <v>#NUM!</v>
      </c>
      <c r="P29" s="24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54"/>
      <c r="B30" s="21">
        <v>-2</v>
      </c>
      <c r="C30" s="21">
        <v>1.1000000000000001</v>
      </c>
      <c r="D30" s="21">
        <v>3</v>
      </c>
      <c r="E30" s="22">
        <v>4</v>
      </c>
      <c r="F30" s="22">
        <v>4.0999999999999996</v>
      </c>
      <c r="G30" s="23"/>
      <c r="H30" s="23" t="s">
        <v>350</v>
      </c>
      <c r="I30" s="23" t="b">
        <v>1</v>
      </c>
      <c r="J30" s="23" t="e">
        <f>#VALUE!</f>
        <v>#VALUE!</v>
      </c>
      <c r="K30" s="23" t="e">
        <v>#N/A</v>
      </c>
      <c r="L30" s="24" t="e">
        <v>#DIV/0!</v>
      </c>
      <c r="M30" s="24" t="e">
        <v>#NAME?</v>
      </c>
      <c r="N30" s="24" t="e">
        <v>#NULL!</v>
      </c>
      <c r="O30" s="24" t="e">
        <v>#NUM!</v>
      </c>
      <c r="P30" s="24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54"/>
      <c r="B31" s="21">
        <v>-2</v>
      </c>
      <c r="C31" s="21">
        <v>1.1000000000000001</v>
      </c>
      <c r="D31" s="21">
        <v>3</v>
      </c>
      <c r="E31" s="22">
        <v>4</v>
      </c>
      <c r="F31" s="22">
        <v>4.0999999999999996</v>
      </c>
      <c r="G31" s="23"/>
      <c r="H31" s="23" t="s">
        <v>350</v>
      </c>
      <c r="I31" s="23" t="b">
        <v>1</v>
      </c>
      <c r="J31" s="23" t="e">
        <f>#VALUE!</f>
        <v>#VALUE!</v>
      </c>
      <c r="K31" s="23" t="e">
        <v>#N/A</v>
      </c>
      <c r="L31" s="24" t="e">
        <v>#DIV/0!</v>
      </c>
      <c r="M31" s="24" t="e">
        <v>#NAME?</v>
      </c>
      <c r="N31" s="24" t="e">
        <v>#NULL!</v>
      </c>
      <c r="O31" s="24" t="e">
        <v>#NUM!</v>
      </c>
      <c r="P31" s="24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54"/>
      <c r="B32" s="21">
        <v>-2</v>
      </c>
      <c r="C32" s="21">
        <v>1.1000000000000001</v>
      </c>
      <c r="D32" s="21">
        <v>3</v>
      </c>
      <c r="E32" s="22">
        <v>4</v>
      </c>
      <c r="F32" s="22">
        <v>4.0999999999999996</v>
      </c>
      <c r="G32" s="23"/>
      <c r="H32" s="23" t="s">
        <v>350</v>
      </c>
      <c r="I32" s="23" t="b">
        <v>1</v>
      </c>
      <c r="J32" s="23" t="e">
        <f>#VALUE!</f>
        <v>#VALUE!</v>
      </c>
      <c r="K32" s="23" t="e">
        <v>#N/A</v>
      </c>
      <c r="L32" s="24" t="e">
        <v>#DIV/0!</v>
      </c>
      <c r="M32" s="24" t="e">
        <v>#NAME?</v>
      </c>
      <c r="N32" s="24" t="e">
        <v>#NULL!</v>
      </c>
      <c r="O32" s="24" t="e">
        <v>#NUM!</v>
      </c>
      <c r="P32" s="24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54"/>
      <c r="B33" s="21">
        <v>-2</v>
      </c>
      <c r="C33" s="21">
        <v>1.1000000000000001</v>
      </c>
      <c r="D33" s="21">
        <v>3</v>
      </c>
      <c r="E33" s="22">
        <v>4</v>
      </c>
      <c r="F33" s="22">
        <v>4.0999999999999996</v>
      </c>
      <c r="G33" s="23"/>
      <c r="H33" s="23" t="s">
        <v>350</v>
      </c>
      <c r="I33" s="23" t="b">
        <v>1</v>
      </c>
      <c r="J33" s="23" t="e">
        <f>#VALUE!</f>
        <v>#VALUE!</v>
      </c>
      <c r="K33" s="23" t="e">
        <v>#N/A</v>
      </c>
      <c r="L33" s="24" t="e">
        <v>#DIV/0!</v>
      </c>
      <c r="M33" s="24" t="e">
        <v>#NAME?</v>
      </c>
      <c r="N33" s="24" t="e">
        <v>#NULL!</v>
      </c>
      <c r="O33" s="24" t="e">
        <v>#NUM!</v>
      </c>
      <c r="P33" s="24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54"/>
      <c r="B34" s="21">
        <v>-2</v>
      </c>
      <c r="C34" s="21">
        <v>1.1000000000000001</v>
      </c>
      <c r="D34" s="21">
        <v>3</v>
      </c>
      <c r="E34" s="22">
        <v>4</v>
      </c>
      <c r="F34" s="22">
        <v>4.0999999999999996</v>
      </c>
      <c r="G34" s="23"/>
      <c r="H34" s="23" t="s">
        <v>350</v>
      </c>
      <c r="I34" s="23" t="b">
        <v>1</v>
      </c>
      <c r="J34" s="23" t="e">
        <f>#VALUE!</f>
        <v>#VALUE!</v>
      </c>
      <c r="K34" s="23" t="e">
        <v>#N/A</v>
      </c>
      <c r="L34" s="24" t="e">
        <v>#DIV/0!</v>
      </c>
      <c r="M34" s="24" t="e">
        <v>#NAME?</v>
      </c>
      <c r="N34" s="24" t="e">
        <v>#NULL!</v>
      </c>
      <c r="O34" s="24" t="e">
        <v>#NUM!</v>
      </c>
      <c r="P34" s="24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54"/>
      <c r="B35" s="21">
        <v>-2</v>
      </c>
      <c r="C35" s="21">
        <v>1.1000000000000001</v>
      </c>
      <c r="D35" s="21">
        <v>3</v>
      </c>
      <c r="E35" s="22">
        <v>4</v>
      </c>
      <c r="F35" s="22">
        <v>4.0999999999999996</v>
      </c>
      <c r="G35" s="23"/>
      <c r="H35" s="23" t="s">
        <v>350</v>
      </c>
      <c r="I35" s="23" t="b">
        <v>1</v>
      </c>
      <c r="J35" s="23" t="e">
        <f>#VALUE!</f>
        <v>#VALUE!</v>
      </c>
      <c r="K35" s="23" t="e">
        <v>#N/A</v>
      </c>
      <c r="L35" s="24" t="e">
        <v>#DIV/0!</v>
      </c>
      <c r="M35" s="24" t="e">
        <v>#NAME?</v>
      </c>
      <c r="N35" s="24" t="e">
        <v>#NULL!</v>
      </c>
      <c r="O35" s="24" t="e">
        <v>#NUM!</v>
      </c>
      <c r="P35" s="24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54"/>
      <c r="B36" s="21">
        <v>-2</v>
      </c>
      <c r="C36" s="21">
        <v>1.1000000000000001</v>
      </c>
      <c r="D36" s="21">
        <v>3</v>
      </c>
      <c r="E36" s="22">
        <v>4</v>
      </c>
      <c r="F36" s="22">
        <v>4.0999999999999996</v>
      </c>
      <c r="G36" s="23"/>
      <c r="H36" s="23" t="s">
        <v>350</v>
      </c>
      <c r="I36" s="23" t="b">
        <v>1</v>
      </c>
      <c r="J36" s="23" t="e">
        <f>#VALUE!</f>
        <v>#VALUE!</v>
      </c>
      <c r="K36" s="23" t="e">
        <v>#N/A</v>
      </c>
      <c r="L36" s="24" t="e">
        <v>#DIV/0!</v>
      </c>
      <c r="M36" s="24" t="e">
        <v>#NAME?</v>
      </c>
      <c r="N36" s="24" t="e">
        <v>#NULL!</v>
      </c>
      <c r="O36" s="24" t="e">
        <v>#NUM!</v>
      </c>
      <c r="P36" s="24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54"/>
      <c r="B37" s="21">
        <v>-2</v>
      </c>
      <c r="C37" s="21">
        <v>1.1000000000000001</v>
      </c>
      <c r="D37" s="21">
        <v>3</v>
      </c>
      <c r="E37" s="22">
        <v>4</v>
      </c>
      <c r="F37" s="22">
        <v>4.0999999999999996</v>
      </c>
      <c r="G37" s="23"/>
      <c r="H37" s="23" t="s">
        <v>350</v>
      </c>
      <c r="I37" s="23" t="b">
        <v>1</v>
      </c>
      <c r="J37" s="23" t="e">
        <f>#VALUE!</f>
        <v>#VALUE!</v>
      </c>
      <c r="K37" s="23" t="e">
        <v>#N/A</v>
      </c>
      <c r="L37" s="24" t="e">
        <v>#DIV/0!</v>
      </c>
      <c r="M37" s="24" t="e">
        <v>#NAME?</v>
      </c>
      <c r="N37" s="24" t="e">
        <v>#NULL!</v>
      </c>
      <c r="O37" s="24" t="e">
        <v>#NUM!</v>
      </c>
      <c r="P37" s="24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54" t="s">
        <v>351</v>
      </c>
      <c r="B38" s="21">
        <v>-2</v>
      </c>
      <c r="C38" s="21">
        <v>1.1000000000000001</v>
      </c>
      <c r="D38" s="21">
        <v>3</v>
      </c>
      <c r="E38" s="22">
        <v>4</v>
      </c>
      <c r="F38" s="22">
        <v>4.0999999999999996</v>
      </c>
      <c r="G38" s="23"/>
      <c r="H38" s="23" t="s">
        <v>350</v>
      </c>
      <c r="I38" s="23" t="b">
        <v>1</v>
      </c>
      <c r="J38" s="23" t="e">
        <f>#VALUE!</f>
        <v>#VALUE!</v>
      </c>
      <c r="K38" s="23" t="e">
        <v>#N/A</v>
      </c>
      <c r="L38" s="24" t="e">
        <v>#DIV/0!</v>
      </c>
      <c r="M38" s="24" t="e">
        <v>#NAME?</v>
      </c>
      <c r="N38" s="24" t="e">
        <v>#NULL!</v>
      </c>
      <c r="O38" s="24" t="e">
        <v>#NUM!</v>
      </c>
      <c r="P38" s="24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54"/>
      <c r="B39" s="21">
        <v>-2</v>
      </c>
      <c r="C39" s="21">
        <v>1.1000000000000001</v>
      </c>
      <c r="D39" s="21">
        <v>3</v>
      </c>
      <c r="E39" s="22">
        <v>4</v>
      </c>
      <c r="F39" s="22">
        <v>4.0999999999999996</v>
      </c>
      <c r="G39" s="23"/>
      <c r="H39" s="23" t="s">
        <v>350</v>
      </c>
      <c r="I39" s="23" t="b">
        <v>1</v>
      </c>
      <c r="J39" s="23" t="e">
        <f>#VALUE!</f>
        <v>#VALUE!</v>
      </c>
      <c r="K39" s="23" t="e">
        <v>#N/A</v>
      </c>
      <c r="L39" s="24" t="e">
        <v>#DIV/0!</v>
      </c>
      <c r="M39" s="24" t="e">
        <v>#NAME?</v>
      </c>
      <c r="N39" s="24" t="e">
        <v>#NULL!</v>
      </c>
      <c r="O39" s="24" t="e">
        <v>#NUM!</v>
      </c>
      <c r="P39" s="24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54"/>
      <c r="B40" s="21">
        <v>-2</v>
      </c>
      <c r="C40" s="21">
        <v>1.1000000000000001</v>
      </c>
      <c r="D40" s="21">
        <v>3</v>
      </c>
      <c r="E40" s="22">
        <v>4</v>
      </c>
      <c r="F40" s="22">
        <v>4.0999999999999996</v>
      </c>
      <c r="G40" s="23"/>
      <c r="H40" s="23" t="s">
        <v>350</v>
      </c>
      <c r="I40" s="23" t="b">
        <v>1</v>
      </c>
      <c r="J40" s="23" t="e">
        <f>#VALUE!</f>
        <v>#VALUE!</v>
      </c>
      <c r="K40" s="23" t="e">
        <v>#N/A</v>
      </c>
      <c r="L40" s="24" t="e">
        <v>#DIV/0!</v>
      </c>
      <c r="M40" s="24" t="e">
        <v>#NAME?</v>
      </c>
      <c r="N40" s="24" t="e">
        <v>#NULL!</v>
      </c>
      <c r="O40" s="24" t="e">
        <v>#NUM!</v>
      </c>
      <c r="P40" s="24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54"/>
      <c r="B41" s="21">
        <v>-2</v>
      </c>
      <c r="C41" s="21">
        <v>1.1000000000000001</v>
      </c>
      <c r="D41" s="21">
        <v>3</v>
      </c>
      <c r="E41" s="22">
        <v>4</v>
      </c>
      <c r="F41" s="22">
        <v>4.0999999999999996</v>
      </c>
      <c r="G41" s="23"/>
      <c r="H41" s="23" t="s">
        <v>350</v>
      </c>
      <c r="I41" s="23" t="b">
        <v>1</v>
      </c>
      <c r="J41" s="23" t="e">
        <f>#VALUE!</f>
        <v>#VALUE!</v>
      </c>
      <c r="K41" s="23" t="e">
        <v>#N/A</v>
      </c>
      <c r="L41" s="24" t="e">
        <v>#DIV/0!</v>
      </c>
      <c r="M41" s="24" t="e">
        <v>#NAME?</v>
      </c>
      <c r="N41" s="24" t="e">
        <v>#NULL!</v>
      </c>
      <c r="O41" s="24" t="e">
        <v>#NUM!</v>
      </c>
      <c r="P41" s="24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54"/>
      <c r="B42" s="21">
        <v>-2</v>
      </c>
      <c r="C42" s="21">
        <v>1.1000000000000001</v>
      </c>
      <c r="D42" s="21">
        <v>3</v>
      </c>
      <c r="E42" s="22">
        <v>4</v>
      </c>
      <c r="F42" s="22">
        <v>4.0999999999999996</v>
      </c>
      <c r="G42" s="23"/>
      <c r="H42" s="23" t="s">
        <v>350</v>
      </c>
      <c r="I42" s="23" t="b">
        <v>1</v>
      </c>
      <c r="J42" s="23" t="e">
        <f>#VALUE!</f>
        <v>#VALUE!</v>
      </c>
      <c r="K42" s="23" t="e">
        <v>#N/A</v>
      </c>
      <c r="L42" s="24" t="e">
        <v>#DIV/0!</v>
      </c>
      <c r="M42" s="24" t="e">
        <v>#NAME?</v>
      </c>
      <c r="N42" s="24" t="e">
        <v>#NULL!</v>
      </c>
      <c r="O42" s="24" t="e">
        <v>#NUM!</v>
      </c>
      <c r="P42" s="24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54"/>
      <c r="B43" s="21">
        <v>-2</v>
      </c>
      <c r="C43" s="21">
        <v>1.1000000000000001</v>
      </c>
      <c r="D43" s="21">
        <v>3</v>
      </c>
      <c r="E43" s="22">
        <v>4</v>
      </c>
      <c r="F43" s="22">
        <v>4.0999999999999996</v>
      </c>
      <c r="G43" s="23"/>
      <c r="H43" s="23" t="s">
        <v>350</v>
      </c>
      <c r="I43" s="23" t="b">
        <v>1</v>
      </c>
      <c r="J43" s="23" t="e">
        <f>#VALUE!</f>
        <v>#VALUE!</v>
      </c>
      <c r="K43" s="23" t="e">
        <v>#N/A</v>
      </c>
      <c r="L43" s="24" t="e">
        <v>#DIV/0!</v>
      </c>
      <c r="M43" s="24" t="e">
        <v>#NAME?</v>
      </c>
      <c r="N43" s="24" t="e">
        <v>#NULL!</v>
      </c>
      <c r="O43" s="24" t="e">
        <v>#NUM!</v>
      </c>
      <c r="P43" s="24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54"/>
      <c r="B44" s="21">
        <v>-2</v>
      </c>
      <c r="C44" s="21">
        <v>1.1000000000000001</v>
      </c>
      <c r="D44" s="21">
        <v>3</v>
      </c>
      <c r="E44" s="22">
        <v>4</v>
      </c>
      <c r="F44" s="22">
        <v>4.0999999999999996</v>
      </c>
      <c r="G44" s="23"/>
      <c r="H44" s="23" t="s">
        <v>350</v>
      </c>
      <c r="I44" s="23" t="b">
        <v>1</v>
      </c>
      <c r="J44" s="23" t="e">
        <f>#VALUE!</f>
        <v>#VALUE!</v>
      </c>
      <c r="K44" s="23" t="e">
        <v>#N/A</v>
      </c>
      <c r="L44" s="24" t="e">
        <v>#DIV/0!</v>
      </c>
      <c r="M44" s="24" t="e">
        <v>#NAME?</v>
      </c>
      <c r="N44" s="24" t="e">
        <v>#NULL!</v>
      </c>
      <c r="O44" s="24" t="e">
        <v>#NUM!</v>
      </c>
      <c r="P44" s="24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54"/>
      <c r="B45" s="21">
        <v>-2</v>
      </c>
      <c r="C45" s="21">
        <v>1.1000000000000001</v>
      </c>
      <c r="D45" s="21">
        <v>3</v>
      </c>
      <c r="E45" s="22">
        <v>4</v>
      </c>
      <c r="F45" s="22">
        <v>4.0999999999999996</v>
      </c>
      <c r="G45" s="23"/>
      <c r="H45" s="23" t="s">
        <v>350</v>
      </c>
      <c r="I45" s="23" t="b">
        <v>1</v>
      </c>
      <c r="J45" s="23" t="e">
        <f>#VALUE!</f>
        <v>#VALUE!</v>
      </c>
      <c r="K45" s="23" t="e">
        <v>#N/A</v>
      </c>
      <c r="L45" s="24" t="e">
        <v>#DIV/0!</v>
      </c>
      <c r="M45" s="24" t="e">
        <v>#NAME?</v>
      </c>
      <c r="N45" s="24" t="e">
        <v>#NULL!</v>
      </c>
      <c r="O45" s="24" t="e">
        <v>#NUM!</v>
      </c>
      <c r="P45" s="24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54"/>
      <c r="B46" s="21">
        <v>-2</v>
      </c>
      <c r="C46" s="21">
        <v>1.1000000000000001</v>
      </c>
      <c r="D46" s="21">
        <v>3</v>
      </c>
      <c r="E46" s="22">
        <v>4</v>
      </c>
      <c r="F46" s="22">
        <v>4.0999999999999996</v>
      </c>
      <c r="G46" s="23"/>
      <c r="H46" s="23" t="s">
        <v>350</v>
      </c>
      <c r="I46" s="23" t="b">
        <v>1</v>
      </c>
      <c r="J46" s="23" t="e">
        <f>#VALUE!</f>
        <v>#VALUE!</v>
      </c>
      <c r="K46" s="23" t="e">
        <v>#N/A</v>
      </c>
      <c r="L46" s="24" t="e">
        <v>#DIV/0!</v>
      </c>
      <c r="M46" s="24" t="e">
        <v>#NAME?</v>
      </c>
      <c r="N46" s="24" t="e">
        <v>#NULL!</v>
      </c>
      <c r="O46" s="24" t="e">
        <v>#NUM!</v>
      </c>
      <c r="P46" s="24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54" t="s">
        <v>353</v>
      </c>
      <c r="B47" s="21">
        <v>-2</v>
      </c>
      <c r="C47" s="21">
        <v>1.1000000000000001</v>
      </c>
      <c r="D47" s="21">
        <v>3</v>
      </c>
      <c r="E47" s="22">
        <v>4</v>
      </c>
      <c r="F47" s="22">
        <v>4.0999999999999996</v>
      </c>
      <c r="G47" s="23"/>
      <c r="H47" s="23" t="s">
        <v>350</v>
      </c>
      <c r="I47" s="23" t="b">
        <v>1</v>
      </c>
      <c r="J47" s="23" t="e">
        <f>#VALUE!</f>
        <v>#VALUE!</v>
      </c>
      <c r="K47" s="23" t="e">
        <v>#N/A</v>
      </c>
      <c r="L47" s="24" t="e">
        <v>#DIV/0!</v>
      </c>
      <c r="M47" s="24" t="e">
        <v>#NAME?</v>
      </c>
      <c r="N47" s="24" t="e">
        <v>#NULL!</v>
      </c>
      <c r="O47" s="24" t="e">
        <v>#NUM!</v>
      </c>
      <c r="P47" s="24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54"/>
      <c r="B48" s="21">
        <v>-2</v>
      </c>
      <c r="C48" s="21">
        <v>1.1000000000000001</v>
      </c>
      <c r="D48" s="21">
        <v>3</v>
      </c>
      <c r="E48" s="22">
        <v>4</v>
      </c>
      <c r="F48" s="22">
        <v>4.0999999999999996</v>
      </c>
      <c r="G48" s="23"/>
      <c r="H48" s="23" t="s">
        <v>350</v>
      </c>
      <c r="I48" s="23" t="b">
        <v>1</v>
      </c>
      <c r="J48" s="23" t="e">
        <f>#VALUE!</f>
        <v>#VALUE!</v>
      </c>
      <c r="K48" s="23" t="e">
        <v>#N/A</v>
      </c>
      <c r="L48" s="24" t="e">
        <v>#DIV/0!</v>
      </c>
      <c r="M48" s="24" t="e">
        <v>#NAME?</v>
      </c>
      <c r="N48" s="24" t="e">
        <v>#NULL!</v>
      </c>
      <c r="O48" s="24" t="e">
        <v>#NUM!</v>
      </c>
      <c r="P48" s="24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54"/>
      <c r="B49" s="21">
        <v>-2</v>
      </c>
      <c r="C49" s="21">
        <v>1.1000000000000001</v>
      </c>
      <c r="D49" s="21">
        <v>3</v>
      </c>
      <c r="E49" s="22">
        <v>4</v>
      </c>
      <c r="F49" s="22">
        <v>4.0999999999999996</v>
      </c>
      <c r="G49" s="23"/>
      <c r="H49" s="23" t="s">
        <v>350</v>
      </c>
      <c r="I49" s="23" t="b">
        <v>1</v>
      </c>
      <c r="J49" s="23" t="e">
        <f>#VALUE!</f>
        <v>#VALUE!</v>
      </c>
      <c r="K49" s="23" t="e">
        <v>#N/A</v>
      </c>
      <c r="L49" s="24" t="e">
        <v>#DIV/0!</v>
      </c>
      <c r="M49" s="24" t="e">
        <v>#NAME?</v>
      </c>
      <c r="N49" s="24" t="e">
        <v>#NULL!</v>
      </c>
      <c r="O49" s="24" t="e">
        <v>#NUM!</v>
      </c>
      <c r="P49" s="24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54"/>
      <c r="B50" s="21">
        <v>-2</v>
      </c>
      <c r="C50" s="21">
        <v>1.1000000000000001</v>
      </c>
      <c r="D50" s="21">
        <v>3</v>
      </c>
      <c r="E50" s="22">
        <v>4</v>
      </c>
      <c r="F50" s="22">
        <v>4.0999999999999996</v>
      </c>
      <c r="G50" s="23"/>
      <c r="H50" s="23" t="s">
        <v>350</v>
      </c>
      <c r="I50" s="23" t="b">
        <v>1</v>
      </c>
      <c r="J50" s="23" t="e">
        <f>#VALUE!</f>
        <v>#VALUE!</v>
      </c>
      <c r="K50" s="23" t="e">
        <v>#N/A</v>
      </c>
      <c r="L50" s="24" t="e">
        <v>#DIV/0!</v>
      </c>
      <c r="M50" s="24" t="e">
        <v>#NAME?</v>
      </c>
      <c r="N50" s="24" t="e">
        <v>#NULL!</v>
      </c>
      <c r="O50" s="24" t="e">
        <v>#NUM!</v>
      </c>
      <c r="P50" s="24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54"/>
      <c r="B51" s="21">
        <v>-2</v>
      </c>
      <c r="C51" s="21">
        <v>1.1000000000000001</v>
      </c>
      <c r="D51" s="21">
        <v>3</v>
      </c>
      <c r="E51" s="22">
        <v>4</v>
      </c>
      <c r="F51" s="22">
        <v>4.0999999999999996</v>
      </c>
      <c r="G51" s="23"/>
      <c r="H51" s="23" t="s">
        <v>350</v>
      </c>
      <c r="I51" s="23" t="b">
        <v>1</v>
      </c>
      <c r="J51" s="23" t="e">
        <f>#VALUE!</f>
        <v>#VALUE!</v>
      </c>
      <c r="K51" s="23" t="e">
        <v>#N/A</v>
      </c>
      <c r="L51" s="24" t="e">
        <v>#DIV/0!</v>
      </c>
      <c r="M51" s="24" t="e">
        <v>#NAME?</v>
      </c>
      <c r="N51" s="24" t="e">
        <v>#NULL!</v>
      </c>
      <c r="O51" s="24" t="e">
        <v>#NUM!</v>
      </c>
      <c r="P51" s="24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54"/>
      <c r="B52" s="21">
        <v>-2</v>
      </c>
      <c r="C52" s="21">
        <v>1.1000000000000001</v>
      </c>
      <c r="D52" s="21">
        <v>3</v>
      </c>
      <c r="E52" s="22">
        <v>4</v>
      </c>
      <c r="F52" s="22">
        <v>4.0999999999999996</v>
      </c>
      <c r="G52" s="23"/>
      <c r="H52" s="23" t="s">
        <v>350</v>
      </c>
      <c r="I52" s="23" t="b">
        <v>1</v>
      </c>
      <c r="J52" s="23" t="e">
        <f>#VALUE!</f>
        <v>#VALUE!</v>
      </c>
      <c r="K52" s="23" t="e">
        <v>#N/A</v>
      </c>
      <c r="L52" s="24" t="e">
        <v>#DIV/0!</v>
      </c>
      <c r="M52" s="24" t="e">
        <v>#NAME?</v>
      </c>
      <c r="N52" s="24" t="e">
        <v>#NULL!</v>
      </c>
      <c r="O52" s="24" t="e">
        <v>#NUM!</v>
      </c>
      <c r="P52" s="24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54"/>
      <c r="B53" s="21">
        <v>-2</v>
      </c>
      <c r="C53" s="21">
        <v>1.1000000000000001</v>
      </c>
      <c r="D53" s="21">
        <v>3</v>
      </c>
      <c r="E53" s="22">
        <v>4</v>
      </c>
      <c r="F53" s="22">
        <v>4.0999999999999996</v>
      </c>
      <c r="G53" s="23"/>
      <c r="H53" s="23" t="s">
        <v>350</v>
      </c>
      <c r="I53" s="23" t="b">
        <v>1</v>
      </c>
      <c r="J53" s="23" t="e">
        <f>#VALUE!</f>
        <v>#VALUE!</v>
      </c>
      <c r="K53" s="23" t="e">
        <v>#N/A</v>
      </c>
      <c r="L53" s="24" t="e">
        <v>#DIV/0!</v>
      </c>
      <c r="M53" s="24" t="e">
        <v>#NAME?</v>
      </c>
      <c r="N53" s="24" t="e">
        <v>#NULL!</v>
      </c>
      <c r="O53" s="24" t="e">
        <v>#NUM!</v>
      </c>
      <c r="P53" s="24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54"/>
      <c r="B54" s="21">
        <v>-2</v>
      </c>
      <c r="C54" s="21">
        <v>1.1000000000000001</v>
      </c>
      <c r="D54" s="21">
        <v>3</v>
      </c>
      <c r="E54" s="22">
        <v>4</v>
      </c>
      <c r="F54" s="22">
        <v>4.0999999999999996</v>
      </c>
      <c r="G54" s="23"/>
      <c r="H54" s="23" t="s">
        <v>350</v>
      </c>
      <c r="I54" s="23" t="b">
        <v>1</v>
      </c>
      <c r="J54" s="23" t="e">
        <f>#VALUE!</f>
        <v>#VALUE!</v>
      </c>
      <c r="K54" s="23" t="e">
        <v>#N/A</v>
      </c>
      <c r="L54" s="24" t="e">
        <v>#DIV/0!</v>
      </c>
      <c r="M54" s="24" t="e">
        <v>#NAME?</v>
      </c>
      <c r="N54" s="24" t="e">
        <v>#NULL!</v>
      </c>
      <c r="O54" s="24" t="e">
        <v>#NUM!</v>
      </c>
      <c r="P54" s="24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54"/>
      <c r="B55" s="21">
        <v>-2</v>
      </c>
      <c r="C55" s="21">
        <v>1.1000000000000001</v>
      </c>
      <c r="D55" s="21">
        <v>3</v>
      </c>
      <c r="E55" s="22">
        <v>4</v>
      </c>
      <c r="F55" s="22">
        <v>4.0999999999999996</v>
      </c>
      <c r="G55" s="23"/>
      <c r="H55" s="23" t="s">
        <v>350</v>
      </c>
      <c r="I55" s="23" t="b">
        <v>1</v>
      </c>
      <c r="J55" s="23" t="e">
        <f>#VALUE!</f>
        <v>#VALUE!</v>
      </c>
      <c r="K55" s="23" t="e">
        <v>#N/A</v>
      </c>
      <c r="L55" s="24" t="e">
        <v>#DIV/0!</v>
      </c>
      <c r="M55" s="24" t="e">
        <v>#NAME?</v>
      </c>
      <c r="N55" s="24" t="e">
        <v>#NULL!</v>
      </c>
      <c r="O55" s="24" t="e">
        <v>#NUM!</v>
      </c>
      <c r="P55" s="24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6" t="s">
        <v>343</v>
      </c>
      <c r="B56" s="21"/>
      <c r="C56" s="21"/>
      <c r="D56" s="21"/>
      <c r="E56" s="22"/>
      <c r="F56" s="22"/>
      <c r="G56" s="23"/>
      <c r="H56" s="23"/>
      <c r="I56" s="23"/>
      <c r="J56" s="23"/>
      <c r="K56" s="23"/>
      <c r="L56" s="24"/>
      <c r="M56" s="24"/>
      <c r="N56" s="24"/>
      <c r="O56" s="24"/>
      <c r="P56" s="24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54" t="s">
        <v>344</v>
      </c>
      <c r="B57" s="21">
        <v>-2</v>
      </c>
      <c r="C57" s="21">
        <v>1.1000000000000001</v>
      </c>
      <c r="D57" s="21">
        <v>3</v>
      </c>
      <c r="E57" s="22">
        <v>4</v>
      </c>
      <c r="F57" s="22">
        <v>4.0999999999999996</v>
      </c>
      <c r="G57" s="23"/>
      <c r="H57" s="23" t="s">
        <v>350</v>
      </c>
      <c r="I57" s="23" t="b">
        <v>1</v>
      </c>
      <c r="J57" s="23" t="e">
        <f>#VALUE!</f>
        <v>#VALUE!</v>
      </c>
      <c r="K57" s="23" t="e">
        <v>#N/A</v>
      </c>
      <c r="L57" s="24" t="e">
        <v>#DIV/0!</v>
      </c>
      <c r="M57" s="24" t="e">
        <v>#NAME?</v>
      </c>
      <c r="N57" s="24" t="e">
        <v>#NULL!</v>
      </c>
      <c r="O57" s="24" t="e">
        <v>#NUM!</v>
      </c>
      <c r="P57" s="24" t="e">
        <v>#REF!</v>
      </c>
      <c r="Q57" s="6">
        <f>ROW(B57)</f>
        <v>57</v>
      </c>
      <c r="R57" s="6">
        <f t="shared" ref="R57:AE57" si="16">ROW(C57)</f>
        <v>57</v>
      </c>
      <c r="S57" s="6">
        <f t="shared" si="16"/>
        <v>57</v>
      </c>
      <c r="T57" s="6">
        <f t="shared" si="16"/>
        <v>57</v>
      </c>
      <c r="U57" s="6">
        <f t="shared" si="16"/>
        <v>57</v>
      </c>
      <c r="V57" s="6">
        <f>ROW()</f>
        <v>57</v>
      </c>
      <c r="W57" s="6">
        <f t="shared" si="16"/>
        <v>57</v>
      </c>
      <c r="X57" s="6">
        <f t="shared" si="16"/>
        <v>57</v>
      </c>
      <c r="Y57" s="6">
        <f t="shared" si="16"/>
        <v>57</v>
      </c>
      <c r="Z57" s="6">
        <f t="shared" si="16"/>
        <v>57</v>
      </c>
      <c r="AA57" s="6">
        <f t="shared" si="16"/>
        <v>57</v>
      </c>
      <c r="AB57" s="6">
        <f t="shared" si="16"/>
        <v>57</v>
      </c>
      <c r="AC57" s="6">
        <f t="shared" si="16"/>
        <v>57</v>
      </c>
      <c r="AD57" s="6">
        <f t="shared" si="16"/>
        <v>57</v>
      </c>
      <c r="AE57" s="6">
        <f t="shared" si="16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54"/>
      <c r="B58" s="21"/>
      <c r="C58" s="21"/>
      <c r="D58" s="21"/>
      <c r="E58" s="22"/>
      <c r="F58" s="22"/>
      <c r="G58" s="23"/>
      <c r="H58" s="23"/>
      <c r="I58" s="23"/>
      <c r="J58" s="23"/>
      <c r="K58" s="23"/>
      <c r="L58" s="24"/>
      <c r="M58" s="24"/>
      <c r="N58" s="24"/>
      <c r="O58" s="24"/>
      <c r="P58" s="24"/>
      <c r="Q58" s="6">
        <f t="shared" ref="Q58:Q59" si="17">ROW(B58)</f>
        <v>58</v>
      </c>
      <c r="R58" s="6">
        <f t="shared" ref="R58:R59" si="18">ROW(C58)</f>
        <v>58</v>
      </c>
      <c r="S58" s="6">
        <f t="shared" ref="S58:S59" si="19">ROW(D58)</f>
        <v>58</v>
      </c>
      <c r="T58" s="6">
        <f t="shared" ref="T58:T59" si="20">ROW(E58)</f>
        <v>58</v>
      </c>
      <c r="U58" s="6">
        <f t="shared" ref="U58:U59" si="21">ROW(F58)</f>
        <v>58</v>
      </c>
      <c r="V58" s="6">
        <f>ROW()</f>
        <v>58</v>
      </c>
      <c r="W58" s="6">
        <f>ROW(H58)</f>
        <v>58</v>
      </c>
      <c r="X58" s="6">
        <f t="shared" ref="X58:X59" si="22">ROW(I58)</f>
        <v>58</v>
      </c>
      <c r="Y58" s="6">
        <f t="shared" ref="Y58:Y59" si="23">ROW(J58)</f>
        <v>58</v>
      </c>
      <c r="Z58" s="6">
        <f t="shared" ref="Z58:Z59" si="24">ROW(K58)</f>
        <v>58</v>
      </c>
      <c r="AA58" s="6">
        <f t="shared" ref="AA58:AA59" si="25">ROW(L58)</f>
        <v>58</v>
      </c>
      <c r="AB58" s="6">
        <f t="shared" ref="AB58:AB59" si="26">ROW(M58)</f>
        <v>58</v>
      </c>
      <c r="AC58" s="6">
        <f t="shared" ref="AC58:AC59" si="27">ROW(N58)</f>
        <v>58</v>
      </c>
      <c r="AD58" s="6">
        <f t="shared" ref="AD58:AD59" si="28">ROW(O58)</f>
        <v>58</v>
      </c>
      <c r="AE58" s="6">
        <f t="shared" ref="AE58:AE59" si="29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54"/>
      <c r="B59" s="21"/>
      <c r="C59" s="21"/>
      <c r="D59" s="21"/>
      <c r="E59" s="22"/>
      <c r="F59" s="22"/>
      <c r="G59" s="23"/>
      <c r="H59" s="23"/>
      <c r="I59" s="23"/>
      <c r="J59" s="23"/>
      <c r="K59" s="23"/>
      <c r="L59" s="24"/>
      <c r="M59" s="24"/>
      <c r="N59" s="24"/>
      <c r="O59" s="24"/>
      <c r="P59" s="24"/>
      <c r="Q59" s="6">
        <f t="shared" si="17"/>
        <v>59</v>
      </c>
      <c r="R59" s="6">
        <f t="shared" si="18"/>
        <v>59</v>
      </c>
      <c r="S59" s="6">
        <f t="shared" si="19"/>
        <v>59</v>
      </c>
      <c r="T59" s="6">
        <f t="shared" si="20"/>
        <v>59</v>
      </c>
      <c r="U59" s="6">
        <f t="shared" si="21"/>
        <v>59</v>
      </c>
      <c r="V59" s="6">
        <f>ROW()</f>
        <v>59</v>
      </c>
      <c r="W59" s="6">
        <f t="shared" ref="W59" si="30">ROW(H59)</f>
        <v>59</v>
      </c>
      <c r="X59" s="6">
        <f t="shared" si="22"/>
        <v>59</v>
      </c>
      <c r="Y59" s="6">
        <f t="shared" si="23"/>
        <v>59</v>
      </c>
      <c r="Z59" s="6">
        <f t="shared" si="24"/>
        <v>59</v>
      </c>
      <c r="AA59" s="6">
        <f t="shared" si="25"/>
        <v>59</v>
      </c>
      <c r="AB59" s="6">
        <f t="shared" si="26"/>
        <v>59</v>
      </c>
      <c r="AC59" s="6">
        <f t="shared" si="27"/>
        <v>59</v>
      </c>
      <c r="AD59" s="6">
        <f t="shared" si="28"/>
        <v>59</v>
      </c>
      <c r="AE59" s="6">
        <f t="shared" si="29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6" t="s">
        <v>345</v>
      </c>
      <c r="B60" s="21"/>
      <c r="C60" s="21"/>
      <c r="D60" s="21"/>
      <c r="E60" s="22"/>
      <c r="F60" s="22"/>
      <c r="G60" s="23"/>
      <c r="H60" s="23"/>
      <c r="I60" s="23"/>
      <c r="J60" s="23"/>
      <c r="K60" s="23"/>
      <c r="L60" s="24"/>
      <c r="M60" s="24"/>
      <c r="N60" s="24"/>
      <c r="O60" s="24"/>
      <c r="P60" s="24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6" t="s">
        <v>346</v>
      </c>
      <c r="B61" s="21"/>
      <c r="C61" s="21"/>
      <c r="D61" s="21"/>
      <c r="E61" s="22"/>
      <c r="F61" s="22"/>
      <c r="G61" s="23"/>
      <c r="H61" s="23"/>
      <c r="I61" s="23"/>
      <c r="J61" s="23"/>
      <c r="K61" s="23"/>
      <c r="L61" s="24"/>
      <c r="M61" s="24"/>
      <c r="N61" s="24"/>
      <c r="O61" s="24"/>
      <c r="P61" s="24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6" t="s">
        <v>347</v>
      </c>
      <c r="B62" s="21"/>
      <c r="C62" s="21"/>
      <c r="D62" s="21"/>
      <c r="E62" s="22"/>
      <c r="F62" s="22"/>
      <c r="G62" s="23"/>
      <c r="H62" s="23"/>
      <c r="I62" s="23"/>
      <c r="J62" s="23"/>
      <c r="K62" s="23"/>
      <c r="L62" s="24"/>
      <c r="M62" s="24"/>
      <c r="N62" s="24"/>
      <c r="O62" s="24"/>
      <c r="P62" s="24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54" t="s">
        <v>348</v>
      </c>
      <c r="B63" s="21">
        <v>-1.1000000000000001</v>
      </c>
      <c r="C63" s="21">
        <v>2.1</v>
      </c>
      <c r="D63" s="21">
        <v>3</v>
      </c>
      <c r="E63" s="22">
        <v>4</v>
      </c>
      <c r="F63" s="22">
        <v>4.0999999999999996</v>
      </c>
      <c r="G63" s="23"/>
      <c r="H63" s="23" t="s">
        <v>349</v>
      </c>
      <c r="I63" s="23" t="b">
        <v>1</v>
      </c>
      <c r="J63" s="23" t="e">
        <f>#VALUE!</f>
        <v>#VALUE!</v>
      </c>
      <c r="K63" s="23" t="e">
        <v>#N/A</v>
      </c>
      <c r="L63" s="24" t="e">
        <v>#DIV/0!</v>
      </c>
      <c r="M63" s="24" t="e">
        <v>#NAME?</v>
      </c>
      <c r="N63" s="24" t="e">
        <v>#NULL!</v>
      </c>
      <c r="O63" s="24" t="e">
        <v>#NUM!</v>
      </c>
      <c r="P63" s="24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54"/>
      <c r="B64" s="21">
        <v>-1.1000000000000001</v>
      </c>
      <c r="C64" s="21">
        <v>2.1</v>
      </c>
      <c r="D64" s="21">
        <v>3</v>
      </c>
      <c r="E64" s="22">
        <v>4</v>
      </c>
      <c r="F64" s="22">
        <v>4.0999999999999996</v>
      </c>
      <c r="G64" s="23"/>
      <c r="H64" s="23" t="s">
        <v>349</v>
      </c>
      <c r="I64" s="23" t="b">
        <v>1</v>
      </c>
      <c r="J64" s="23" t="e">
        <f>#VALUE!</f>
        <v>#VALUE!</v>
      </c>
      <c r="K64" s="23" t="e">
        <v>#N/A</v>
      </c>
      <c r="L64" s="24" t="e">
        <v>#DIV/0!</v>
      </c>
      <c r="M64" s="24" t="e">
        <v>#NAME?</v>
      </c>
      <c r="N64" s="24" t="e">
        <v>#NULL!</v>
      </c>
      <c r="O64" s="24" t="e">
        <v>#NUM!</v>
      </c>
      <c r="P64" s="24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54"/>
      <c r="B65" s="21">
        <v>-1.1000000000000001</v>
      </c>
      <c r="C65" s="21">
        <v>2.1</v>
      </c>
      <c r="D65" s="21">
        <v>3</v>
      </c>
      <c r="E65" s="22">
        <v>4</v>
      </c>
      <c r="F65" s="22">
        <v>4.0999999999999996</v>
      </c>
      <c r="G65" s="23"/>
      <c r="H65" s="23" t="s">
        <v>349</v>
      </c>
      <c r="I65" s="23" t="b">
        <v>1</v>
      </c>
      <c r="J65" s="23" t="e">
        <f>#VALUE!</f>
        <v>#VALUE!</v>
      </c>
      <c r="K65" s="23" t="e">
        <v>#N/A</v>
      </c>
      <c r="L65" s="24" t="e">
        <v>#DIV/0!</v>
      </c>
      <c r="M65" s="24" t="e">
        <v>#NAME?</v>
      </c>
      <c r="N65" s="24" t="e">
        <v>#NULL!</v>
      </c>
      <c r="O65" s="24" t="e">
        <v>#NUM!</v>
      </c>
      <c r="P65" s="24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21"/>
      <c r="C66" s="21"/>
      <c r="D66" s="21"/>
      <c r="E66" s="22"/>
      <c r="F66" s="22"/>
      <c r="G66" s="23"/>
      <c r="H66" s="23"/>
      <c r="I66" s="23"/>
      <c r="J66" s="23"/>
      <c r="K66" s="23"/>
      <c r="L66" s="24"/>
      <c r="M66" s="24"/>
      <c r="N66" s="24"/>
      <c r="O66" s="24"/>
      <c r="P66" s="24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21"/>
      <c r="C67" s="21"/>
      <c r="D67" s="21"/>
      <c r="E67" s="22"/>
      <c r="F67" s="22"/>
      <c r="G67" s="23"/>
      <c r="H67" s="23"/>
      <c r="I67" s="23"/>
      <c r="J67" s="23"/>
      <c r="K67" s="23"/>
      <c r="L67" s="24"/>
      <c r="M67" s="24"/>
      <c r="N67" s="24"/>
      <c r="O67" s="24"/>
      <c r="P67" s="24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21"/>
      <c r="C68" s="21"/>
      <c r="D68" s="21"/>
      <c r="E68" s="22"/>
      <c r="F68" s="22"/>
      <c r="G68" s="23"/>
      <c r="H68" s="23"/>
      <c r="I68" s="23"/>
      <c r="J68" s="23"/>
      <c r="K68" s="23"/>
      <c r="L68" s="24"/>
      <c r="M68" s="24"/>
      <c r="N68" s="24"/>
      <c r="O68" s="24"/>
      <c r="P68" s="24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21"/>
      <c r="C69" s="21"/>
      <c r="D69" s="21"/>
      <c r="E69" s="22"/>
      <c r="F69" s="22"/>
      <c r="G69" s="23"/>
      <c r="H69" s="23"/>
      <c r="I69" s="23"/>
      <c r="J69" s="23"/>
      <c r="K69" s="23"/>
      <c r="L69" s="24"/>
      <c r="M69" s="24"/>
      <c r="N69" s="24"/>
      <c r="O69" s="24"/>
      <c r="P69" s="24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21"/>
      <c r="C70" s="21"/>
      <c r="D70" s="21"/>
      <c r="E70" s="22"/>
      <c r="F70" s="22"/>
      <c r="G70" s="23"/>
      <c r="H70" s="23"/>
      <c r="I70" s="23"/>
      <c r="J70" s="23"/>
      <c r="K70" s="23"/>
      <c r="L70" s="24"/>
      <c r="M70" s="24"/>
      <c r="N70" s="24"/>
      <c r="O70" s="24"/>
      <c r="P70" s="24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21"/>
      <c r="C71" s="21"/>
      <c r="D71" s="21"/>
      <c r="E71" s="22"/>
      <c r="F71" s="22"/>
      <c r="G71" s="23"/>
      <c r="H71" s="23"/>
      <c r="I71" s="23"/>
      <c r="J71" s="23"/>
      <c r="K71" s="23"/>
      <c r="L71" s="24"/>
      <c r="M71" s="24"/>
      <c r="N71" s="24"/>
      <c r="O71" s="24"/>
      <c r="P71" s="24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21"/>
      <c r="C72" s="21"/>
      <c r="D72" s="21"/>
      <c r="E72" s="22"/>
      <c r="F72" s="22"/>
      <c r="G72" s="23"/>
      <c r="H72" s="23"/>
      <c r="I72" s="23"/>
      <c r="J72" s="23"/>
      <c r="K72" s="23"/>
      <c r="L72" s="24"/>
      <c r="M72" s="24"/>
      <c r="N72" s="24"/>
      <c r="O72" s="24"/>
      <c r="P72" s="24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21"/>
      <c r="C73" s="21"/>
      <c r="D73" s="21"/>
      <c r="E73" s="22"/>
      <c r="F73" s="22"/>
      <c r="G73" s="23"/>
      <c r="H73" s="23"/>
      <c r="I73" s="23"/>
      <c r="J73" s="23"/>
      <c r="K73" s="23"/>
      <c r="L73" s="24"/>
      <c r="M73" s="24"/>
      <c r="N73" s="24"/>
      <c r="O73" s="24"/>
      <c r="P73" s="24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21"/>
      <c r="C74" s="21"/>
      <c r="D74" s="21"/>
      <c r="E74" s="22"/>
      <c r="F74" s="22"/>
      <c r="G74" s="23"/>
      <c r="H74" s="23"/>
      <c r="I74" s="23"/>
      <c r="J74" s="23"/>
      <c r="K74" s="23"/>
      <c r="L74" s="24"/>
      <c r="M74" s="24"/>
      <c r="N74" s="24"/>
      <c r="O74" s="24"/>
      <c r="P74" s="24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4" width="5.6640625" style="4" bestFit="1" customWidth="1"/>
    <col min="35" max="35" width="5.83203125" style="4" bestFit="1" customWidth="1"/>
    <col min="36" max="36" width="5.6640625" style="4" bestFit="1" customWidth="1"/>
    <col min="37" max="38" width="4.1640625" style="4" bestFit="1" customWidth="1"/>
    <col min="39" max="39" width="6.1640625" style="4" bestFit="1" customWidth="1"/>
    <col min="40" max="40" width="4.1640625" style="4" bestFit="1" customWidth="1"/>
    <col min="41" max="41" width="5.83203125" style="4" bestFit="1" customWidth="1"/>
    <col min="42" max="42" width="4" style="4" bestFit="1" customWidth="1"/>
    <col min="43" max="44" width="5.6640625" style="4" bestFit="1" customWidth="1"/>
    <col min="45" max="45" width="4.6640625" style="4" bestFit="1" customWidth="1"/>
    <col min="46" max="46" width="4.83203125" style="4" bestFit="1" customWidth="1"/>
    <col min="47" max="47" width="4" style="4" bestFit="1" customWidth="1"/>
    <col min="48" max="48" width="3.83203125" style="4" bestFit="1" customWidth="1"/>
    <col min="49" max="16384" width="10.83203125" style="4"/>
  </cols>
  <sheetData>
    <row r="1" spans="1:62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62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62" x14ac:dyDescent="0.15">
      <c r="A3" s="17" t="s">
        <v>226</v>
      </c>
      <c r="B3" s="14">
        <v>0</v>
      </c>
      <c r="C3" s="14">
        <v>1</v>
      </c>
      <c r="D3" s="14">
        <v>2.2999999999999998</v>
      </c>
      <c r="E3" s="14">
        <v>0</v>
      </c>
      <c r="F3" s="14">
        <v>-1</v>
      </c>
      <c r="G3" s="6"/>
      <c r="H3" s="31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 t="shared" si="0"/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#VALUE!</v>
      </c>
      <c r="AP3" s="4" t="e">
        <f>AND(TRUE,#REF!,"0")</f>
        <v>#REF!</v>
      </c>
      <c r="AQ3" s="4" t="e">
        <f>AND(G3:H3)</f>
        <v>#VALUE!</v>
      </c>
    </row>
    <row r="4" spans="1:62" x14ac:dyDescent="0.15">
      <c r="A4" s="17" t="s">
        <v>227</v>
      </c>
      <c r="I4" s="6" t="b">
        <f>FALSE</f>
        <v>0</v>
      </c>
    </row>
    <row r="5" spans="1:62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231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232</v>
      </c>
      <c r="B9" s="14">
        <v>0</v>
      </c>
      <c r="C9" s="14">
        <v>1</v>
      </c>
      <c r="D9" s="14">
        <v>2.2999999999999998</v>
      </c>
      <c r="E9" s="14">
        <v>0</v>
      </c>
      <c r="F9" s="14">
        <v>-1</v>
      </c>
      <c r="G9" s="6"/>
      <c r="H9" s="31" t="s">
        <v>428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4" t="b">
        <f>NOT(B9)</f>
        <v>1</v>
      </c>
      <c r="R9" s="4" t="b">
        <f t="shared" ref="R9:AE9" si="10">NOT(C9)</f>
        <v>0</v>
      </c>
      <c r="S9" s="4" t="b">
        <f t="shared" si="10"/>
        <v>0</v>
      </c>
      <c r="T9" s="4" t="b">
        <f t="shared" si="10"/>
        <v>1</v>
      </c>
      <c r="U9" s="4" t="b">
        <f t="shared" si="10"/>
        <v>0</v>
      </c>
      <c r="V9" s="4" t="b">
        <f t="shared" si="10"/>
        <v>1</v>
      </c>
      <c r="W9" s="4" t="e">
        <f t="shared" si="10"/>
        <v>#VALUE!</v>
      </c>
      <c r="X9" s="4" t="b">
        <f t="shared" si="10"/>
        <v>0</v>
      </c>
      <c r="Y9" s="4" t="e">
        <f t="shared" si="10"/>
        <v>#VALUE!</v>
      </c>
      <c r="Z9" s="4" t="e">
        <f t="shared" si="10"/>
        <v>#N/A</v>
      </c>
      <c r="AA9" s="4" t="e">
        <f t="shared" si="10"/>
        <v>#DIV/0!</v>
      </c>
      <c r="AB9" s="4" t="e">
        <f t="shared" si="10"/>
        <v>#NAME?</v>
      </c>
      <c r="AC9" s="4" t="e">
        <f t="shared" si="10"/>
        <v>#NULL!</v>
      </c>
      <c r="AD9" s="4" t="e">
        <f t="shared" si="10"/>
        <v>#NUM!</v>
      </c>
      <c r="AE9" s="4" t="e">
        <f t="shared" si="10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 x14ac:dyDescent="0.15">
      <c r="A10" s="17" t="s">
        <v>233</v>
      </c>
      <c r="B10" s="14">
        <v>0</v>
      </c>
      <c r="C10" s="14">
        <v>1</v>
      </c>
      <c r="D10" s="14">
        <v>2.2999999999999998</v>
      </c>
      <c r="E10" s="14">
        <v>0</v>
      </c>
      <c r="F10" s="1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4" t="b">
        <f>OR(B10,FALSE)</f>
        <v>0</v>
      </c>
      <c r="R10" s="4" t="b">
        <f t="shared" ref="R10:AE10" si="11">OR(C10,FALSE)</f>
        <v>1</v>
      </c>
      <c r="S10" s="4" t="b">
        <f t="shared" si="11"/>
        <v>1</v>
      </c>
      <c r="T10" s="4" t="b">
        <f t="shared" si="11"/>
        <v>0</v>
      </c>
      <c r="U10" s="4" t="b">
        <f t="shared" si="11"/>
        <v>1</v>
      </c>
      <c r="V10" s="4" t="b">
        <f>OR(G10,FALSE)</f>
        <v>0</v>
      </c>
      <c r="W10" s="4" t="b">
        <f>OR(H10,FALSE)</f>
        <v>0</v>
      </c>
      <c r="X10" s="4" t="b">
        <f t="shared" si="11"/>
        <v>1</v>
      </c>
      <c r="Y10" s="4" t="e">
        <f t="shared" si="11"/>
        <v>#VALUE!</v>
      </c>
      <c r="Z10" s="4" t="e">
        <f t="shared" si="11"/>
        <v>#N/A</v>
      </c>
      <c r="AA10" s="4" t="e">
        <f t="shared" si="11"/>
        <v>#DIV/0!</v>
      </c>
      <c r="AB10" s="4" t="e">
        <f t="shared" si="11"/>
        <v>#NAME?</v>
      </c>
      <c r="AC10" s="4" t="e">
        <f t="shared" si="11"/>
        <v>#NULL!</v>
      </c>
      <c r="AD10" s="4" t="e">
        <f t="shared" si="11"/>
        <v>#NUM!</v>
      </c>
      <c r="AE10" s="4" t="e">
        <f t="shared" si="11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#VALUE!</v>
      </c>
      <c r="AP10" s="4" t="e">
        <f>OR(TRUE,#REF!,"0")</f>
        <v>#REF!</v>
      </c>
      <c r="AQ10" s="4" t="e">
        <f>OR(G10:H10)</f>
        <v>#VALUE!</v>
      </c>
    </row>
    <row r="11" spans="1:62" x14ac:dyDescent="0.15">
      <c r="A11" s="17" t="s">
        <v>234</v>
      </c>
      <c r="B11" s="14">
        <v>0</v>
      </c>
      <c r="C11" s="14">
        <v>2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4">
        <f t="shared" ref="Q11" si="12">_xlfn.SWITCH(B11,2,0,1,3,TRUE,2,1,1,-1,6,2.3,5,,3,"ciao",99,7)</f>
        <v>3</v>
      </c>
      <c r="R11" s="4">
        <f t="shared" ref="R11" si="13">_xlfn.SWITCH(C11,2,0,1,3,TRUE,2,1,1,-1,6,2.3,5,,3,"ciao",99,7)</f>
        <v>0</v>
      </c>
      <c r="S11" s="4">
        <f t="shared" ref="S11" si="14">_xlfn.SWITCH(D11,2,0,1,3,TRUE,2,1,1,-1,6,2.3,5,,3,"ciao",99,7)</f>
        <v>5</v>
      </c>
      <c r="T11" s="4">
        <f t="shared" ref="T11" si="15">_xlfn.SWITCH(E11,2,0,1,3,TRUE,2,1,1,-1,6,2.3,5,,3,"ciao",99,7)</f>
        <v>7</v>
      </c>
      <c r="U11" s="4">
        <f t="shared" ref="U11" si="16">_xlfn.SWITCH(F11,2,0,1,3,TRUE,2,1,1,-1,6,2.3,5,,3,"ciao",99,7)</f>
        <v>6</v>
      </c>
      <c r="V11" s="4">
        <f t="shared" ref="V11" si="17">_xlfn.SWITCH(G11,2,0,1,3,TRUE,2,1,1,-1,6,2.3,5,,3,"ciao",99,7)</f>
        <v>3</v>
      </c>
      <c r="W11" s="4">
        <f t="shared" ref="W11" si="18">_xlfn.SWITCH(H11,2,0,1,3,TRUE,2,1,1,-1,6,2.3,5,,3,"ciao",99,7)</f>
        <v>99</v>
      </c>
      <c r="X11" s="4">
        <f t="shared" ref="X11" si="19">_xlfn.SWITCH(I11,2,0,1,3,TRUE,2,1,1,-1,6,2.3,5,,3,"ciao",99,7)</f>
        <v>2</v>
      </c>
      <c r="Y11" s="4" t="e">
        <f t="shared" ref="Y11" si="20">_xlfn.SWITCH(J11,2,0,1,3,TRUE,2,1,1,-1,6,2.3,5,,3,"ciao",99,7)</f>
        <v>#VALUE!</v>
      </c>
      <c r="Z11" s="4" t="e">
        <f t="shared" ref="Z11" si="21">_xlfn.SWITCH(K11,2,0,1,3,TRUE,2,1,1,-1,6,2.3,5,,3,"ciao",99,7)</f>
        <v>#N/A</v>
      </c>
      <c r="AA11" s="4" t="e">
        <f t="shared" ref="AA11" si="22">_xlfn.SWITCH(L11,2,0,1,3,TRUE,2,1,1,-1,6,2.3,5,,3,"ciao",99,7)</f>
        <v>#DIV/0!</v>
      </c>
      <c r="AB11" s="4" t="e">
        <f t="shared" ref="AB11" si="23">_xlfn.SWITCH(M11,2,0,1,3,TRUE,2,1,1,-1,6,2.3,5,,3,"ciao",99,7)</f>
        <v>#NAME?</v>
      </c>
      <c r="AC11" s="4" t="e">
        <f t="shared" ref="AC11" si="24">_xlfn.SWITCH(N11,2,0,1,3,TRUE,2,1,1,-1,6,2.3,5,,3,"ciao",99,7)</f>
        <v>#NULL!</v>
      </c>
      <c r="AD11" s="4" t="e">
        <f t="shared" ref="AD11" si="25">_xlfn.SWITCH(O11,2,0,1,3,TRUE,2,1,1,-1,6,2.3,5,,3,"ciao",99,7)</f>
        <v>#NUM!</v>
      </c>
      <c r="AE11" s="4" t="e">
        <f t="shared" ref="AE11" si="26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7" t="s">
        <v>235</v>
      </c>
      <c r="I12" s="6" t="b">
        <v>1</v>
      </c>
    </row>
    <row r="13" spans="1:62" x14ac:dyDescent="0.15">
      <c r="A13" s="17" t="s">
        <v>236</v>
      </c>
      <c r="B13" s="14">
        <v>0</v>
      </c>
      <c r="C13" s="14">
        <v>1</v>
      </c>
      <c r="D13" s="14">
        <v>2.2999999999999998</v>
      </c>
      <c r="E13" s="14">
        <v>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b">
        <f>_xlfn.XOR(B13,FALSE)</f>
        <v>0</v>
      </c>
      <c r="R13" s="4" t="b">
        <f t="shared" ref="R13:AE13" si="27">_xlfn.XOR(C13,FALSE)</f>
        <v>1</v>
      </c>
      <c r="S13" s="4" t="b">
        <f t="shared" si="27"/>
        <v>1</v>
      </c>
      <c r="T13" s="4" t="b">
        <f t="shared" si="27"/>
        <v>0</v>
      </c>
      <c r="U13" s="4" t="b">
        <f t="shared" si="27"/>
        <v>1</v>
      </c>
      <c r="V13" s="4" t="b">
        <f t="shared" si="27"/>
        <v>0</v>
      </c>
      <c r="W13" s="4" t="b">
        <f t="shared" si="27"/>
        <v>0</v>
      </c>
      <c r="X13" s="4" t="b">
        <f t="shared" si="27"/>
        <v>1</v>
      </c>
      <c r="Y13" s="4" t="e">
        <f t="shared" si="27"/>
        <v>#VALUE!</v>
      </c>
      <c r="Z13" s="4" t="e">
        <f t="shared" si="27"/>
        <v>#N/A</v>
      </c>
      <c r="AA13" s="4" t="e">
        <f t="shared" si="27"/>
        <v>#DIV/0!</v>
      </c>
      <c r="AB13" s="4" t="e">
        <f t="shared" si="27"/>
        <v>#NAME?</v>
      </c>
      <c r="AC13" s="4" t="e">
        <f t="shared" si="27"/>
        <v>#NULL!</v>
      </c>
      <c r="AD13" s="4" t="e">
        <f t="shared" si="27"/>
        <v>#NUM!</v>
      </c>
      <c r="AE13" s="4" t="e">
        <f t="shared" si="27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#VALUE!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 x14ac:dyDescent="0.15">
      <c r="A14" s="16"/>
    </row>
    <row r="15" spans="1:62" x14ac:dyDescent="0.15">
      <c r="A15" s="16"/>
    </row>
    <row r="16" spans="1:62" x14ac:dyDescent="0.15">
      <c r="A16" s="16"/>
    </row>
    <row r="17" spans="1:1" x14ac:dyDescent="0.15">
      <c r="A17" s="16"/>
    </row>
    <row r="18" spans="1:1" x14ac:dyDescent="0.15">
      <c r="A18" s="16"/>
    </row>
    <row r="19" spans="1:1" x14ac:dyDescent="0.15">
      <c r="A19" s="16"/>
    </row>
    <row r="20" spans="1:1" x14ac:dyDescent="0.15">
      <c r="A20" s="16"/>
    </row>
    <row r="21" spans="1:1" x14ac:dyDescent="0.15">
      <c r="A21" s="16"/>
    </row>
    <row r="22" spans="1:1" x14ac:dyDescent="0.15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tabSelected="1" topLeftCell="D17" zoomScale="190" zoomScaleNormal="190" workbookViewId="0">
      <selection activeCell="M22" sqref="M22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2:15" x14ac:dyDescent="0.2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2:15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2:15" x14ac:dyDescent="0.2">
      <c r="E19">
        <f>D16*3</f>
        <v>0</v>
      </c>
    </row>
    <row r="20" spans="2:15" x14ac:dyDescent="0.2">
      <c r="H20">
        <f t="array" ref="H20:H24">IF(G9:G12&lt;&gt;H10:H13,1,0)</f>
        <v>0</v>
      </c>
      <c r="M20" s="56"/>
      <c r="N20" s="56"/>
      <c r="O20" s="56"/>
    </row>
    <row r="21" spans="2:15" x14ac:dyDescent="0.2">
      <c r="F21">
        <f>C19+1</f>
        <v>1</v>
      </c>
      <c r="H21">
        <v>1</v>
      </c>
      <c r="L21" t="b">
        <f>ISERROR(J18)</f>
        <v>1</v>
      </c>
      <c r="M21">
        <f ca="1">SUM(L18:O20)</f>
        <v>33</v>
      </c>
    </row>
    <row r="22" spans="2:15" x14ac:dyDescent="0.2">
      <c r="C22" s="43">
        <v>60</v>
      </c>
      <c r="D22" s="44">
        <f>C22+1</f>
        <v>61</v>
      </c>
      <c r="H22">
        <v>0</v>
      </c>
    </row>
    <row r="23" spans="2:15" x14ac:dyDescent="0.2">
      <c r="H23">
        <v>1</v>
      </c>
      <c r="L23" t="b">
        <f>ISERR(J16)</f>
        <v>0</v>
      </c>
    </row>
    <row r="24" spans="2:15" x14ac:dyDescent="0.2">
      <c r="H24" t="e">
        <v>#N/A</v>
      </c>
      <c r="L24" t="b">
        <f>ISERR(K12)</f>
        <v>1</v>
      </c>
    </row>
    <row r="25" spans="2:15" x14ac:dyDescent="0.2">
      <c r="M25" s="55" t="str">
        <f>"Exchange(1 "&amp;NAMEDCELL123&amp;"=)"</f>
        <v>Exchange(1 'ciao=)</v>
      </c>
      <c r="N25" s="55"/>
      <c r="O25" s="55"/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mergeCells count="2">
    <mergeCell ref="M25:O25"/>
    <mergeCell ref="M20:O2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6640625" style="28" bestFit="1" customWidth="1"/>
    <col min="2" max="2" width="3.5" style="28" bestFit="1" customWidth="1"/>
    <col min="3" max="3" width="4.6640625" style="28" bestFit="1" customWidth="1"/>
    <col min="4" max="4" width="4" style="28" bestFit="1" customWidth="1"/>
    <col min="5" max="5" width="3.1640625" style="28" bestFit="1" customWidth="1"/>
    <col min="6" max="6" width="4.33203125" style="28" bestFit="1" customWidth="1"/>
    <col min="7" max="7" width="4.6640625" style="28" bestFit="1" customWidth="1"/>
    <col min="8" max="8" width="4.83203125" style="28" bestFit="1" customWidth="1"/>
    <col min="9" max="9" width="3.6640625" style="28" bestFit="1" customWidth="1"/>
    <col min="10" max="10" width="5.6640625" style="28" bestFit="1" customWidth="1"/>
    <col min="11" max="11" width="3.6640625" style="28" bestFit="1" customWidth="1"/>
    <col min="12" max="12" width="5.1640625" style="28" bestFit="1" customWidth="1"/>
    <col min="13" max="13" width="5.6640625" style="28" bestFit="1" customWidth="1"/>
    <col min="14" max="14" width="4.6640625" style="28" bestFit="1" customWidth="1"/>
    <col min="15" max="15" width="4.83203125" style="28" bestFit="1" customWidth="1"/>
    <col min="16" max="16" width="4" style="28" bestFit="1" customWidth="1"/>
    <col min="17" max="17" width="5.6640625" style="28" bestFit="1" customWidth="1"/>
    <col min="18" max="18" width="5" style="28" bestFit="1" customWidth="1"/>
    <col min="19" max="19" width="4.83203125" style="28" bestFit="1" customWidth="1"/>
    <col min="20" max="20" width="5.6640625" style="28" bestFit="1" customWidth="1"/>
    <col min="21" max="21" width="4.83203125" style="28" bestFit="1" customWidth="1"/>
    <col min="22" max="25" width="5.6640625" style="28" bestFit="1" customWidth="1"/>
    <col min="26" max="26" width="5.1640625" style="28" bestFit="1" customWidth="1"/>
    <col min="27" max="28" width="5.6640625" style="28" bestFit="1" customWidth="1"/>
    <col min="29" max="31" width="4.83203125" style="28" bestFit="1" customWidth="1"/>
    <col min="32" max="32" width="9.83203125" style="28" bestFit="1" customWidth="1"/>
    <col min="33" max="48" width="5.6640625" style="28" bestFit="1" customWidth="1"/>
    <col min="49" max="16384" width="10.83203125" style="28"/>
  </cols>
  <sheetData>
    <row r="1" spans="1:48" s="4" customFormat="1" x14ac:dyDescent="0.15">
      <c r="A1" s="52" t="s">
        <v>354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48" s="4" customFormat="1" x14ac:dyDescent="0.15">
      <c r="A2" s="52"/>
      <c r="B2" s="52" t="s">
        <v>27</v>
      </c>
      <c r="C2" s="52"/>
      <c r="D2" s="52"/>
      <c r="E2" s="52"/>
      <c r="F2" s="52"/>
      <c r="G2" s="25" t="s">
        <v>38</v>
      </c>
      <c r="H2" s="25" t="s">
        <v>28</v>
      </c>
      <c r="I2" s="25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25" t="s">
        <v>38</v>
      </c>
      <c r="W2" s="25" t="s">
        <v>28</v>
      </c>
      <c r="X2" s="25" t="s">
        <v>94</v>
      </c>
      <c r="Y2" s="52" t="s">
        <v>29</v>
      </c>
      <c r="Z2" s="52"/>
      <c r="AA2" s="52"/>
      <c r="AB2" s="52"/>
      <c r="AC2" s="52"/>
      <c r="AD2" s="52"/>
      <c r="AE2" s="52"/>
      <c r="AF2" s="25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48" s="4" customFormat="1" x14ac:dyDescent="0.15">
      <c r="A3" s="27" t="s">
        <v>355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 t="e">
        <f>B3:F3+C3</f>
        <v>#VALUE!</v>
      </c>
      <c r="AG3" s="10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s="4" customFormat="1" x14ac:dyDescent="0.15">
      <c r="A4" s="27" t="s">
        <v>356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 t="e">
        <f>B4:F4-C4</f>
        <v>#VALUE!</v>
      </c>
      <c r="AG4" s="10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45" t="s">
        <v>357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 t="e">
        <f>-B5:F5</f>
        <v>#VALUE!</v>
      </c>
      <c r="AG5" s="10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45" t="s">
        <v>358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 t="e">
        <f>+B6:F6</f>
        <v>#VALUE!</v>
      </c>
      <c r="AG6" s="10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27" t="s">
        <v>359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 t="e">
        <f>B7:F7*C7</f>
        <v>#VALUE!</v>
      </c>
      <c r="AG7" s="10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27" t="s">
        <v>360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10" t="e">
        <f>B8:F8/C8</f>
        <v>#VALUE!</v>
      </c>
      <c r="AG8" s="10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27" t="s">
        <v>361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1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 t="e">
        <f>B9:F9^C9</f>
        <v>#VALUE!</v>
      </c>
      <c r="AG9" s="10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4"/>
    </row>
    <row r="10" spans="1:48" ht="11" customHeight="1" x14ac:dyDescent="0.15">
      <c r="A10" s="27" t="s">
        <v>362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 t="e">
        <f>B10:F10&lt;C10</f>
        <v>#VALUE!</v>
      </c>
      <c r="AG10" s="10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4"/>
    </row>
    <row r="11" spans="1:48" ht="11" customHeight="1" x14ac:dyDescent="0.15">
      <c r="A11" s="27" t="s">
        <v>363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 t="e">
        <f>B11:F11&lt;=C11</f>
        <v>#VALUE!</v>
      </c>
      <c r="AG11" s="10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4"/>
    </row>
    <row r="12" spans="1:48" ht="11" customHeight="1" x14ac:dyDescent="0.15">
      <c r="A12" s="27" t="s">
        <v>364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 t="e">
        <f>B12:F12&gt;C12</f>
        <v>#VALUE!</v>
      </c>
      <c r="AG12" s="10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4"/>
    </row>
    <row r="13" spans="1:48" ht="11" customHeight="1" x14ac:dyDescent="0.15">
      <c r="A13" s="27" t="s">
        <v>365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 t="e">
        <f>B13:F13&gt;=C13</f>
        <v>#VALUE!</v>
      </c>
      <c r="AG13" s="10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4"/>
    </row>
    <row r="14" spans="1:48" ht="11" customHeight="1" x14ac:dyDescent="0.15">
      <c r="A14" s="27" t="s">
        <v>366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 t="e">
        <f>B14:F14=C14</f>
        <v>#VALUE!</v>
      </c>
      <c r="AG14" s="10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4"/>
    </row>
    <row r="15" spans="1:48" ht="11" customHeight="1" x14ac:dyDescent="0.15">
      <c r="A15" s="27" t="s">
        <v>367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10" t="e">
        <f>B15:F15&lt;&gt;C15</f>
        <v>#VALUE!</v>
      </c>
      <c r="AG15" s="10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4"/>
    </row>
    <row r="16" spans="1:48" ht="11" customHeight="1" x14ac:dyDescent="0.15">
      <c r="A16" s="27" t="s">
        <v>368</v>
      </c>
      <c r="B16" s="14">
        <v>0</v>
      </c>
      <c r="C16" s="14">
        <v>1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10" t="e">
        <f>B16:F16&amp;C16</f>
        <v>#VALUE!</v>
      </c>
      <c r="AG16" s="10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4"/>
    </row>
    <row r="17" spans="1:48" ht="11" customHeight="1" x14ac:dyDescent="0.15">
      <c r="A17" s="27" t="s">
        <v>369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10" t="e">
        <f>B17:F17%</f>
        <v>#VALUE!</v>
      </c>
      <c r="AG17" s="10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ht="11" customHeight="1" x14ac:dyDescent="0.15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9"/>
      <c r="M18" s="9"/>
      <c r="N18" s="9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0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ht="11" customHeight="1" x14ac:dyDescent="0.15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4"/>
    </row>
    <row r="20" spans="1:48" ht="11" customHeight="1" x14ac:dyDescent="0.15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14" bestFit="1" customWidth="1"/>
    <col min="4" max="4" width="2.83203125" style="14" bestFit="1" customWidth="1"/>
    <col min="5" max="5" width="10.6640625" style="1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62" x14ac:dyDescent="0.15">
      <c r="A2" s="52"/>
      <c r="B2" s="52" t="s">
        <v>27</v>
      </c>
      <c r="C2" s="52"/>
      <c r="D2" s="52"/>
      <c r="E2" s="52"/>
      <c r="F2" s="52"/>
      <c r="G2" s="26" t="s">
        <v>38</v>
      </c>
      <c r="H2" s="26" t="s">
        <v>28</v>
      </c>
      <c r="I2" s="26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26" t="s">
        <v>38</v>
      </c>
      <c r="W2" s="26" t="s">
        <v>28</v>
      </c>
      <c r="X2" s="26" t="s">
        <v>94</v>
      </c>
      <c r="Y2" s="52" t="s">
        <v>29</v>
      </c>
      <c r="Z2" s="52"/>
      <c r="AA2" s="52"/>
      <c r="AB2" s="52"/>
      <c r="AC2" s="52"/>
      <c r="AD2" s="52"/>
      <c r="AE2" s="52"/>
      <c r="AF2" s="26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62" x14ac:dyDescent="0.15">
      <c r="A3" s="16" t="s">
        <v>370</v>
      </c>
    </row>
    <row r="4" spans="1:62" x14ac:dyDescent="0.15">
      <c r="A4" s="16" t="s">
        <v>371</v>
      </c>
    </row>
    <row r="5" spans="1:62" x14ac:dyDescent="0.15">
      <c r="A5" s="29" t="s">
        <v>372</v>
      </c>
    </row>
    <row r="6" spans="1:62" x14ac:dyDescent="0.15">
      <c r="A6" s="29" t="s">
        <v>373</v>
      </c>
    </row>
    <row r="7" spans="1:62" x14ac:dyDescent="0.15">
      <c r="A7" s="17" t="s">
        <v>374</v>
      </c>
      <c r="B7" s="14">
        <v>0</v>
      </c>
      <c r="C7" s="14">
        <v>111111111</v>
      </c>
      <c r="D7" s="14">
        <v>2.2999999999999998</v>
      </c>
      <c r="E7" s="14">
        <v>1000000000</v>
      </c>
      <c r="F7" s="1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375</v>
      </c>
      <c r="B8" s="14">
        <v>0</v>
      </c>
      <c r="C8" s="14">
        <v>111111111</v>
      </c>
      <c r="D8" s="14">
        <v>2.2999999999999998</v>
      </c>
      <c r="E8" s="14">
        <v>1000000000</v>
      </c>
      <c r="F8" s="1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376</v>
      </c>
      <c r="B9" s="14">
        <v>0</v>
      </c>
      <c r="C9" s="14">
        <v>111111111</v>
      </c>
      <c r="D9" s="14">
        <v>2.2999999999999998</v>
      </c>
      <c r="E9" s="14">
        <v>1000000000</v>
      </c>
      <c r="F9" s="1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6" t="s">
        <v>377</v>
      </c>
    </row>
    <row r="11" spans="1:62" x14ac:dyDescent="0.15">
      <c r="A11" s="16" t="s">
        <v>378</v>
      </c>
    </row>
    <row r="12" spans="1:62" x14ac:dyDescent="0.15">
      <c r="A12" s="16" t="s">
        <v>379</v>
      </c>
    </row>
    <row r="13" spans="1:62" x14ac:dyDescent="0.15">
      <c r="A13" s="16" t="s">
        <v>380</v>
      </c>
    </row>
    <row r="14" spans="1:62" x14ac:dyDescent="0.15">
      <c r="A14" s="16" t="s">
        <v>381</v>
      </c>
    </row>
    <row r="15" spans="1:62" x14ac:dyDescent="0.15">
      <c r="A15" s="16" t="s">
        <v>382</v>
      </c>
    </row>
    <row r="16" spans="1:62" x14ac:dyDescent="0.15">
      <c r="A16" s="16" t="s">
        <v>383</v>
      </c>
    </row>
    <row r="17" spans="1:47" x14ac:dyDescent="0.15">
      <c r="A17" s="17" t="s">
        <v>384</v>
      </c>
      <c r="B17" s="14">
        <f>C17+1</f>
        <v>512.70000000000005</v>
      </c>
      <c r="C17" s="14">
        <v>511.7</v>
      </c>
      <c r="D17" s="14">
        <v>100</v>
      </c>
      <c r="E17" s="14">
        <f>-C17-1</f>
        <v>-512.70000000000005</v>
      </c>
      <c r="F17" s="1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7" t="s">
        <v>385</v>
      </c>
      <c r="B18" s="14">
        <f t="shared" ref="B18:B19" si="4">C18+1</f>
        <v>549755813888.69995</v>
      </c>
      <c r="C18" s="14">
        <v>549755813887.70001</v>
      </c>
      <c r="D18" s="14">
        <v>100</v>
      </c>
      <c r="E18" s="14">
        <f t="shared" ref="E18:E19" si="5">-C18-1</f>
        <v>-549755813888.69995</v>
      </c>
      <c r="F18" s="1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11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7" t="s">
        <v>386</v>
      </c>
      <c r="B19" s="14">
        <f t="shared" si="4"/>
        <v>536870912.70000005</v>
      </c>
      <c r="C19" s="14">
        <v>536870911.69999999</v>
      </c>
      <c r="D19" s="14">
        <v>100</v>
      </c>
      <c r="E19" s="14">
        <f t="shared" si="5"/>
        <v>-536870912.70000005</v>
      </c>
      <c r="F19" s="1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9" t="e">
        <v>#DIV/0!</v>
      </c>
      <c r="M19" s="9" t="e">
        <v>#NAME?</v>
      </c>
      <c r="N19" s="9" t="e">
        <v>#NULL!</v>
      </c>
      <c r="O19" s="9" t="e">
        <v>#NUM!</v>
      </c>
      <c r="P19" s="9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6" t="s">
        <v>387</v>
      </c>
    </row>
    <row r="21" spans="1:47" ht="15" x14ac:dyDescent="0.2">
      <c r="A21" s="16" t="s">
        <v>388</v>
      </c>
      <c r="L21" s="30"/>
    </row>
    <row r="22" spans="1:47" x14ac:dyDescent="0.15">
      <c r="A22" s="16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8" t="s">
        <v>393</v>
      </c>
      <c r="B26" s="14">
        <v>0</v>
      </c>
      <c r="C26" s="14">
        <v>9999999999</v>
      </c>
      <c r="D26" s="14">
        <v>2.2999999999999998</v>
      </c>
      <c r="E26" s="14">
        <v>11111111111</v>
      </c>
      <c r="F26" s="1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10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8" t="s">
        <v>394</v>
      </c>
      <c r="B27" s="14">
        <v>0</v>
      </c>
      <c r="C27" s="14">
        <v>9999999999</v>
      </c>
      <c r="D27" s="14">
        <v>2.2999999999999998</v>
      </c>
      <c r="E27" s="14">
        <v>11111111111</v>
      </c>
      <c r="F27" s="1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10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8" t="s">
        <v>395</v>
      </c>
      <c r="B28" s="14">
        <v>0</v>
      </c>
      <c r="C28" s="14">
        <v>9999999999</v>
      </c>
      <c r="D28" s="14">
        <v>2.2999999999999998</v>
      </c>
      <c r="E28" s="14">
        <v>11111111111</v>
      </c>
      <c r="F28" s="1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10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8" t="s">
        <v>421</v>
      </c>
      <c r="B54" s="14">
        <v>0</v>
      </c>
      <c r="C54" s="14">
        <v>7777777777</v>
      </c>
      <c r="D54" s="14">
        <v>2.2999999999999998</v>
      </c>
      <c r="E54" s="14">
        <v>11111111111</v>
      </c>
      <c r="F54" s="1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8" t="s">
        <v>422</v>
      </c>
      <c r="B55" s="14">
        <v>0</v>
      </c>
      <c r="C55" s="14">
        <v>7777777777</v>
      </c>
      <c r="D55" s="14">
        <v>2.2999999999999998</v>
      </c>
      <c r="E55" s="14">
        <v>11111111111</v>
      </c>
      <c r="F55" s="1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8" t="s">
        <v>423</v>
      </c>
      <c r="B56" s="14">
        <v>0</v>
      </c>
      <c r="C56" s="14">
        <v>7777777777</v>
      </c>
      <c r="D56" s="14">
        <v>2.2999999999999998</v>
      </c>
      <c r="E56" s="14">
        <v>11111111111</v>
      </c>
      <c r="F56" s="1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8</vt:i4>
      </vt:variant>
    </vt:vector>
  </HeadingPairs>
  <TitlesOfParts>
    <vt:vector size="20" baseType="lpstr">
      <vt:lpstr>MATH &amp; TRIG</vt:lpstr>
      <vt:lpstr>FINANCIAL</vt:lpstr>
      <vt:lpstr>TEXT</vt:lpstr>
      <vt:lpstr>STATISTICAL</vt:lpstr>
      <vt:lpstr>DATE &amp; TIME</vt:lpstr>
      <vt:lpstr>INFORMATION</vt:lpstr>
      <vt:lpstr>LOOKUP</vt:lpstr>
      <vt:lpstr>LOGICAL</vt:lpstr>
      <vt:lpstr>CORE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  <vt:lpstr>h</vt:lpstr>
      <vt:lpstr>QF_SYS_LISTPRICECURRENCY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2020-03-11T17:06:34Z</dcterms:modified>
</cp:coreProperties>
</file>