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hjan2\Projects\screen-audit\"/>
    </mc:Choice>
  </mc:AlternateContent>
  <xr:revisionPtr revIDLastSave="0" documentId="13_ncr:1_{EAD9A391-8CC3-42ED-8480-8C3224CFB2E4}" xr6:coauthVersionLast="45" xr6:coauthVersionMax="45" xr10:uidLastSave="{00000000-0000-0000-0000-000000000000}"/>
  <bookViews>
    <workbookView xWindow="-24120" yWindow="-120" windowWidth="24240" windowHeight="13140" tabRatio="500" activeTab="5" xr2:uid="{00000000-000D-0000-FFFF-FFFF00000000}"/>
  </bookViews>
  <sheets>
    <sheet name="out" sheetId="1" r:id="rId1"/>
    <sheet name="TrialParameters" sheetId="7" r:id="rId2"/>
    <sheet name="utwist" sheetId="2" r:id="rId3"/>
    <sheet name="RRm" sheetId="3" r:id="rId4"/>
    <sheet name="FAR-rrm" sheetId="4" r:id="rId5"/>
    <sheet name="FAR-csf" sheetId="5" r:id="rId6"/>
    <sheet name="FAR-con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5" l="1"/>
  <c r="E16" i="5"/>
  <c r="E14" i="5"/>
  <c r="D15" i="5"/>
  <c r="D16" i="5"/>
  <c r="D14" i="5"/>
  <c r="C15" i="5"/>
  <c r="C16" i="5"/>
  <c r="C14" i="5"/>
  <c r="J26" i="1" l="1"/>
  <c r="J25" i="1"/>
  <c r="J24" i="1"/>
  <c r="G13" i="6"/>
  <c r="F13" i="6"/>
  <c r="E13" i="6"/>
  <c r="D13" i="6"/>
  <c r="C13" i="6"/>
  <c r="G12" i="6"/>
  <c r="F12" i="6"/>
  <c r="G11" i="6"/>
  <c r="F11" i="6"/>
  <c r="E10" i="6"/>
  <c r="D10" i="6"/>
  <c r="C10" i="6"/>
  <c r="E9" i="6"/>
  <c r="D9" i="6"/>
  <c r="C9" i="6"/>
  <c r="E8" i="6"/>
  <c r="D8" i="6"/>
  <c r="C8" i="6"/>
  <c r="E7" i="6"/>
  <c r="D7" i="6"/>
  <c r="E6" i="6"/>
  <c r="E12" i="6" s="1"/>
  <c r="D6" i="6"/>
  <c r="D12" i="6" s="1"/>
  <c r="E5" i="6"/>
  <c r="D5" i="6"/>
  <c r="E4" i="6"/>
  <c r="D4" i="6"/>
  <c r="C7" i="6" s="1"/>
  <c r="C4" i="6"/>
  <c r="C16" i="6" s="1"/>
  <c r="E3" i="6"/>
  <c r="E11" i="6" s="1"/>
  <c r="D3" i="6"/>
  <c r="D11" i="6" s="1"/>
  <c r="C3" i="6"/>
  <c r="C15" i="6" s="1"/>
  <c r="E2" i="6"/>
  <c r="D2" i="6"/>
  <c r="C5" i="6" s="1"/>
  <c r="C2" i="6"/>
  <c r="C11" i="6" s="1"/>
  <c r="G13" i="5"/>
  <c r="F13" i="5"/>
  <c r="G12" i="5"/>
  <c r="F12" i="5"/>
  <c r="G11" i="5"/>
  <c r="F11" i="5"/>
  <c r="E10" i="5"/>
  <c r="D10" i="5"/>
  <c r="C10" i="5"/>
  <c r="E9" i="5"/>
  <c r="E13" i="5" s="1"/>
  <c r="D9" i="5"/>
  <c r="D13" i="5" s="1"/>
  <c r="E8" i="5"/>
  <c r="D8" i="5"/>
  <c r="C8" i="5"/>
  <c r="E7" i="5"/>
  <c r="D7" i="5"/>
  <c r="D12" i="5" s="1"/>
  <c r="E6" i="5"/>
  <c r="C9" i="5" s="1"/>
  <c r="D6" i="5"/>
  <c r="E5" i="5"/>
  <c r="D5" i="5"/>
  <c r="E4" i="5"/>
  <c r="D4" i="5"/>
  <c r="C7" i="5" s="1"/>
  <c r="C4" i="5"/>
  <c r="E3" i="5"/>
  <c r="D3" i="5"/>
  <c r="C6" i="5" s="1"/>
  <c r="C3" i="5"/>
  <c r="E2" i="5"/>
  <c r="E11" i="5" s="1"/>
  <c r="D2" i="5"/>
  <c r="D11" i="5" s="1"/>
  <c r="C2" i="5"/>
  <c r="C11" i="5" s="1"/>
  <c r="X22" i="2"/>
  <c r="W22" i="2"/>
  <c r="V22" i="2"/>
  <c r="U22" i="2"/>
  <c r="R19" i="2"/>
  <c r="P19" i="2"/>
  <c r="O19" i="2"/>
  <c r="Q19" i="2" s="1"/>
  <c r="L18" i="2"/>
  <c r="K18" i="2"/>
  <c r="J18" i="2"/>
  <c r="I18" i="2"/>
  <c r="H18" i="2"/>
  <c r="G18" i="2"/>
  <c r="X15" i="2"/>
  <c r="W15" i="2"/>
  <c r="V15" i="2"/>
  <c r="U15" i="2"/>
  <c r="R12" i="2"/>
  <c r="P12" i="2"/>
  <c r="O12" i="2"/>
  <c r="Q12" i="2" s="1"/>
  <c r="L11" i="2"/>
  <c r="J11" i="2"/>
  <c r="I11" i="2"/>
  <c r="K11" i="2" s="1"/>
  <c r="H11" i="2"/>
  <c r="G11" i="2"/>
  <c r="X8" i="2"/>
  <c r="W8" i="2"/>
  <c r="V8" i="2"/>
  <c r="U8" i="2"/>
  <c r="R5" i="2"/>
  <c r="Q5" i="2"/>
  <c r="P5" i="2"/>
  <c r="O5" i="2"/>
  <c r="L4" i="2"/>
  <c r="J4" i="2"/>
  <c r="I4" i="2"/>
  <c r="K4" i="2" s="1"/>
  <c r="H4" i="2"/>
  <c r="G4" i="2"/>
  <c r="P22" i="1"/>
  <c r="O22" i="1"/>
  <c r="N19" i="1"/>
  <c r="M19" i="1"/>
  <c r="L17" i="1"/>
  <c r="K17" i="1"/>
  <c r="S16" i="1"/>
  <c r="T16" i="1" s="1"/>
  <c r="R16" i="1"/>
  <c r="P15" i="1"/>
  <c r="O15" i="1"/>
  <c r="N12" i="1"/>
  <c r="M12" i="1"/>
  <c r="L10" i="1"/>
  <c r="K10" i="1"/>
  <c r="T9" i="1"/>
  <c r="S9" i="1"/>
  <c r="R9" i="1"/>
  <c r="P8" i="1"/>
  <c r="O8" i="1"/>
  <c r="N5" i="1"/>
  <c r="M5" i="1"/>
  <c r="L3" i="1"/>
  <c r="K3" i="1"/>
  <c r="S2" i="1"/>
  <c r="T2" i="1" s="1"/>
  <c r="J2" i="1"/>
  <c r="R2" i="1" s="1"/>
  <c r="C12" i="6" l="1"/>
  <c r="C13" i="5"/>
  <c r="C14" i="6"/>
  <c r="C6" i="6"/>
  <c r="C5" i="5"/>
  <c r="C12" i="5" s="1"/>
  <c r="E12" i="5"/>
</calcChain>
</file>

<file path=xl/sharedStrings.xml><?xml version="1.0" encoding="utf-8"?>
<sst xmlns="http://schemas.openxmlformats.org/spreadsheetml/2006/main" count="261" uniqueCount="95">
  <si>
    <t>trial</t>
  </si>
  <si>
    <t>sample</t>
  </si>
  <si>
    <t>sampleid</t>
  </si>
  <si>
    <t>cst</t>
  </si>
  <si>
    <t>csf</t>
  </si>
  <si>
    <t>flow</t>
  </si>
  <si>
    <t>Description</t>
  </si>
  <si>
    <t>piflow</t>
  </si>
  <si>
    <t>admt</t>
  </si>
  <si>
    <t>FSrrv</t>
  </si>
  <si>
    <t>FSrrm</t>
  </si>
  <si>
    <t>Prrv</t>
  </si>
  <si>
    <t>Prrm</t>
  </si>
  <si>
    <t>Srrv</t>
  </si>
  <si>
    <t>Srrm</t>
  </si>
  <si>
    <t>Feed.prod</t>
  </si>
  <si>
    <t>Rejects.prod</t>
  </si>
  <si>
    <t>RRm</t>
  </si>
  <si>
    <t>A</t>
  </si>
  <si>
    <t>A1</t>
  </si>
  <si>
    <t>Screen Feed</t>
  </si>
  <si>
    <t>fs1feed</t>
  </si>
  <si>
    <t>B</t>
  </si>
  <si>
    <t>B1</t>
  </si>
  <si>
    <t>FS 3900 Rejects</t>
  </si>
  <si>
    <t>fs1rejects</t>
  </si>
  <si>
    <t>C</t>
  </si>
  <si>
    <t>C1</t>
  </si>
  <si>
    <t>P 1890 Feed</t>
  </si>
  <si>
    <t>p11feed</t>
  </si>
  <si>
    <t>D</t>
  </si>
  <si>
    <t>D1</t>
  </si>
  <si>
    <t>P 1890 Accepts</t>
  </si>
  <si>
    <t>p11accepts</t>
  </si>
  <si>
    <t>E</t>
  </si>
  <si>
    <t>E1</t>
  </si>
  <si>
    <t>S 1910 Feed</t>
  </si>
  <si>
    <t>s1feed</t>
  </si>
  <si>
    <t>F</t>
  </si>
  <si>
    <t>F1</t>
  </si>
  <si>
    <t>S 1910 Accepts</t>
  </si>
  <si>
    <t>s1accepts</t>
  </si>
  <si>
    <t>G</t>
  </si>
  <si>
    <t>G1</t>
  </si>
  <si>
    <t>S 1910 Rejects</t>
  </si>
  <si>
    <t>s1rejects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</si>
  <si>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</si>
  <si>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</si>
  <si>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</si>
  <si>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</si>
  <si>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</si>
  <si>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</si>
  <si>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</si>
  <si>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</si>
  <si>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</si>
  <si>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</si>
  <si>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</si>
  <si>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</si>
  <si>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</si>
  <si>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</si>
  <si>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Frrv</t>
  </si>
  <si>
    <t>Frrm</t>
  </si>
  <si>
    <t>Feed.cst</t>
  </si>
  <si>
    <t>Feed.csf</t>
  </si>
  <si>
    <t>Drop.cst</t>
  </si>
  <si>
    <t>Drop.csf</t>
  </si>
  <si>
    <t>Trial</t>
  </si>
  <si>
    <t>Fdelta.cst</t>
  </si>
  <si>
    <t>Fdelta.csf</t>
  </si>
  <si>
    <t>Pfeed.cst</t>
  </si>
  <si>
    <t>Pfeed.csf</t>
  </si>
  <si>
    <t>Pdelta.cst</t>
  </si>
  <si>
    <t>Pdelta.csf</t>
  </si>
  <si>
    <t>Sfeed.cst</t>
  </si>
  <si>
    <t>Sfeed.csf</t>
  </si>
  <si>
    <t>Sdelta.cst</t>
  </si>
  <si>
    <t>Sdelta.csf</t>
  </si>
  <si>
    <t>Screen</t>
  </si>
  <si>
    <t>feedcst</t>
  </si>
  <si>
    <t>RRv</t>
  </si>
  <si>
    <t>FS</t>
  </si>
  <si>
    <t>P</t>
  </si>
  <si>
    <t>S</t>
  </si>
  <si>
    <t>feed</t>
  </si>
  <si>
    <t>accepts</t>
  </si>
  <si>
    <t>rejects</t>
  </si>
  <si>
    <t>SD</t>
  </si>
  <si>
    <t>Rrmt</t>
  </si>
  <si>
    <t>Combined</t>
  </si>
  <si>
    <t>Production</t>
  </si>
  <si>
    <t>Feed Con</t>
  </si>
  <si>
    <t>Reject Rates (%)</t>
  </si>
  <si>
    <t>ADMT/D</t>
  </si>
  <si>
    <t>%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</si>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</sst>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AE3F3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0" fontId="0" fillId="0" borderId="0" xfId="1" applyNumberFormat="1" applyFont="1" applyBorder="1" applyAlignment="1" applyProtection="1">
      <alignment horizontal="center"/>
    </xf>
    <xf numFmtId="2" fontId="0" fillId="0" borderId="0" xfId="1" applyNumberFormat="1" applyFont="1" applyBorder="1" applyAlignment="1" applyProtection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2" fontId="2" fillId="0" borderId="0" xfId="1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zoomScale="110" zoomScaleNormal="110" workbookViewId="0">
      <selection activeCell="O22" sqref="O22"/>
    </sheetView>
  </sheetViews>
  <sheetFormatPr defaultColWidth="8.88671875" defaultRowHeight="14.4" x14ac:dyDescent="0.3"/>
  <cols>
    <col min="1" max="1" width="5.6640625" style="1" customWidth="1"/>
    <col min="2" max="2" width="4.44140625" style="1" customWidth="1"/>
    <col min="3" max="6" width="8.88671875" style="1"/>
    <col min="7" max="7" width="6" style="1" customWidth="1"/>
    <col min="8" max="8" width="14" style="1" customWidth="1"/>
    <col min="9" max="9" width="10.44140625" style="1" customWidth="1"/>
    <col min="10" max="17" width="8.88671875" style="1"/>
    <col min="18" max="18" width="9.88671875" style="1" customWidth="1"/>
    <col min="19" max="19" width="11.77734375" style="1" customWidth="1"/>
    <col min="20" max="1024" width="8.88671875" style="1"/>
  </cols>
  <sheetData>
    <row r="1" spans="1:20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 s="1">
        <v>0</v>
      </c>
      <c r="B2" s="1">
        <v>1</v>
      </c>
      <c r="C2" s="1" t="s">
        <v>18</v>
      </c>
      <c r="D2" s="1" t="s">
        <v>19</v>
      </c>
      <c r="E2" s="1">
        <v>1.38</v>
      </c>
      <c r="F2" s="3">
        <v>140</v>
      </c>
      <c r="G2" s="1">
        <v>15051</v>
      </c>
      <c r="H2" s="1" t="s">
        <v>20</v>
      </c>
      <c r="I2" s="1" t="s">
        <v>21</v>
      </c>
      <c r="J2" s="4">
        <f>E2*G2/62.5</f>
        <v>332.32607999999993</v>
      </c>
      <c r="K2" s="4"/>
      <c r="R2" s="4">
        <f>J2*3</f>
        <v>996.9782399999998</v>
      </c>
      <c r="S2" s="4">
        <f>J3*3 + J8*2</f>
        <v>582.01407999999992</v>
      </c>
      <c r="T2" s="5">
        <f>S2/R2</f>
        <v>0.58377811736392571</v>
      </c>
    </row>
    <row r="3" spans="1:20" x14ac:dyDescent="0.3">
      <c r="A3" s="1">
        <v>1</v>
      </c>
      <c r="B3" s="1">
        <v>1</v>
      </c>
      <c r="C3" s="1" t="s">
        <v>22</v>
      </c>
      <c r="D3" s="1" t="s">
        <v>23</v>
      </c>
      <c r="E3" s="6">
        <v>2.2799999999999998</v>
      </c>
      <c r="F3" s="7">
        <v>360</v>
      </c>
      <c r="G3" s="1">
        <v>3775</v>
      </c>
      <c r="H3" s="1" t="s">
        <v>24</v>
      </c>
      <c r="I3" s="1" t="s">
        <v>25</v>
      </c>
      <c r="J3" s="4">
        <v>137.71199999999999</v>
      </c>
      <c r="K3" s="5">
        <f>G3/G2</f>
        <v>0.25081389940867715</v>
      </c>
      <c r="L3" s="5">
        <f>J3/J2</f>
        <v>0.41438818163172753</v>
      </c>
      <c r="M3" s="5"/>
    </row>
    <row r="4" spans="1:20" x14ac:dyDescent="0.3">
      <c r="A4" s="1">
        <v>2</v>
      </c>
      <c r="B4" s="1">
        <v>1</v>
      </c>
      <c r="C4" s="1" t="s">
        <v>26</v>
      </c>
      <c r="D4" s="1" t="s">
        <v>27</v>
      </c>
      <c r="E4" s="1">
        <v>1.08</v>
      </c>
      <c r="F4" s="1">
        <v>99</v>
      </c>
      <c r="G4" s="1">
        <v>8444</v>
      </c>
      <c r="H4" s="1" t="s">
        <v>28</v>
      </c>
      <c r="I4" s="1" t="s">
        <v>29</v>
      </c>
      <c r="J4" s="4">
        <v>145.91231999999999</v>
      </c>
      <c r="K4" s="4"/>
    </row>
    <row r="5" spans="1:20" x14ac:dyDescent="0.3">
      <c r="A5" s="1">
        <v>3</v>
      </c>
      <c r="B5" s="1">
        <v>1</v>
      </c>
      <c r="C5" s="1" t="s">
        <v>30</v>
      </c>
      <c r="D5" s="1" t="s">
        <v>31</v>
      </c>
      <c r="E5" s="1">
        <v>0.78</v>
      </c>
      <c r="F5" s="8">
        <v>17</v>
      </c>
      <c r="G5" s="1">
        <v>6584</v>
      </c>
      <c r="H5" s="1" t="s">
        <v>32</v>
      </c>
      <c r="I5" s="1" t="s">
        <v>33</v>
      </c>
      <c r="J5" s="4">
        <v>82.168319999999994</v>
      </c>
      <c r="K5" s="4"/>
      <c r="M5" s="5">
        <f>(G4-G5)/G4</f>
        <v>0.22027475130270013</v>
      </c>
      <c r="N5" s="5">
        <f>(J4-J5)/J4</f>
        <v>0.43686509816306124</v>
      </c>
      <c r="O5" s="5"/>
    </row>
    <row r="6" spans="1:20" x14ac:dyDescent="0.3">
      <c r="A6" s="1">
        <v>4</v>
      </c>
      <c r="B6" s="1">
        <v>1</v>
      </c>
      <c r="C6" s="1" t="s">
        <v>34</v>
      </c>
      <c r="D6" s="1" t="s">
        <v>35</v>
      </c>
      <c r="E6" s="1">
        <v>0.91</v>
      </c>
      <c r="F6" s="1">
        <v>138</v>
      </c>
      <c r="G6" s="1">
        <v>8260</v>
      </c>
      <c r="H6" s="1" t="s">
        <v>36</v>
      </c>
      <c r="I6" s="1" t="s">
        <v>37</v>
      </c>
      <c r="J6" s="4">
        <v>120.26560000000001</v>
      </c>
      <c r="K6" s="4"/>
    </row>
    <row r="7" spans="1:20" x14ac:dyDescent="0.3">
      <c r="A7" s="1">
        <v>5</v>
      </c>
      <c r="B7" s="1">
        <v>1</v>
      </c>
      <c r="C7" s="1" t="s">
        <v>38</v>
      </c>
      <c r="D7" s="1" t="s">
        <v>39</v>
      </c>
      <c r="E7" s="1">
        <v>0.46</v>
      </c>
      <c r="F7" s="8">
        <v>29</v>
      </c>
      <c r="G7" s="1">
        <v>4766</v>
      </c>
      <c r="H7" s="1" t="s">
        <v>40</v>
      </c>
      <c r="I7" s="1" t="s">
        <v>41</v>
      </c>
      <c r="J7" s="4">
        <v>35.077759999999998</v>
      </c>
      <c r="K7" s="4"/>
    </row>
    <row r="8" spans="1:20" x14ac:dyDescent="0.3">
      <c r="A8" s="9">
        <v>6</v>
      </c>
      <c r="B8" s="9">
        <v>1</v>
      </c>
      <c r="C8" s="9" t="s">
        <v>42</v>
      </c>
      <c r="D8" s="9" t="s">
        <v>43</v>
      </c>
      <c r="E8" s="9">
        <v>1.52</v>
      </c>
      <c r="F8" s="10">
        <v>341</v>
      </c>
      <c r="G8" s="9">
        <v>3472</v>
      </c>
      <c r="H8" s="9" t="s">
        <v>44</v>
      </c>
      <c r="I8" s="9" t="s">
        <v>45</v>
      </c>
      <c r="J8" s="11">
        <v>84.439040000000006</v>
      </c>
      <c r="K8" s="11"/>
      <c r="L8" s="9"/>
      <c r="M8" s="9"/>
      <c r="N8" s="9"/>
      <c r="O8" s="12">
        <f>G8/G6</f>
        <v>0.42033898305084744</v>
      </c>
      <c r="P8" s="12">
        <f>J8/J6</f>
        <v>0.70210467498603091</v>
      </c>
    </row>
    <row r="9" spans="1:20" x14ac:dyDescent="0.3">
      <c r="A9" s="1">
        <v>7</v>
      </c>
      <c r="B9" s="1">
        <v>2</v>
      </c>
      <c r="C9" s="1" t="s">
        <v>18</v>
      </c>
      <c r="D9" s="1" t="s">
        <v>46</v>
      </c>
      <c r="E9" s="1">
        <v>1.62</v>
      </c>
      <c r="F9" s="3">
        <v>191</v>
      </c>
      <c r="G9" s="1">
        <v>12511</v>
      </c>
      <c r="H9" s="1" t="s">
        <v>20</v>
      </c>
      <c r="I9" s="1" t="s">
        <v>21</v>
      </c>
      <c r="J9" s="4">
        <v>324.28512000000001</v>
      </c>
      <c r="K9" s="4"/>
      <c r="R9" s="4">
        <f>J9*3</f>
        <v>972.85536000000002</v>
      </c>
      <c r="S9" s="4">
        <f>J10*3 + J15*2</f>
        <v>570.36752000000001</v>
      </c>
      <c r="T9" s="5">
        <f>S9/R9</f>
        <v>0.58628193198216028</v>
      </c>
    </row>
    <row r="10" spans="1:20" x14ac:dyDescent="0.3">
      <c r="A10" s="1">
        <v>8</v>
      </c>
      <c r="B10" s="1">
        <v>2</v>
      </c>
      <c r="C10" s="1" t="s">
        <v>22</v>
      </c>
      <c r="D10" s="1" t="s">
        <v>47</v>
      </c>
      <c r="E10" s="6">
        <v>2.61</v>
      </c>
      <c r="F10" s="7">
        <v>393</v>
      </c>
      <c r="G10" s="1">
        <v>3131</v>
      </c>
      <c r="H10" s="1" t="s">
        <v>24</v>
      </c>
      <c r="I10" s="1" t="s">
        <v>25</v>
      </c>
      <c r="J10" s="4">
        <v>130.75056000000001</v>
      </c>
      <c r="K10" s="5">
        <f>G10/G9</f>
        <v>0.25025977140116695</v>
      </c>
      <c r="L10" s="5">
        <f>J10/J9</f>
        <v>0.40319629836854681</v>
      </c>
      <c r="M10" s="5"/>
    </row>
    <row r="11" spans="1:20" x14ac:dyDescent="0.3">
      <c r="A11" s="1">
        <v>9</v>
      </c>
      <c r="B11" s="1">
        <v>2</v>
      </c>
      <c r="C11" s="1" t="s">
        <v>26</v>
      </c>
      <c r="D11" s="1" t="s">
        <v>48</v>
      </c>
      <c r="E11" s="1">
        <v>1.34</v>
      </c>
      <c r="F11" s="1">
        <v>100</v>
      </c>
      <c r="G11" s="1">
        <v>7067</v>
      </c>
      <c r="H11" s="1" t="s">
        <v>28</v>
      </c>
      <c r="I11" s="1" t="s">
        <v>29</v>
      </c>
      <c r="J11" s="4">
        <v>151.51648</v>
      </c>
      <c r="K11" s="4"/>
    </row>
    <row r="12" spans="1:20" x14ac:dyDescent="0.3">
      <c r="A12" s="1">
        <v>10</v>
      </c>
      <c r="B12" s="1">
        <v>2</v>
      </c>
      <c r="C12" s="1" t="s">
        <v>30</v>
      </c>
      <c r="D12" s="1" t="s">
        <v>49</v>
      </c>
      <c r="E12" s="1">
        <v>0.91</v>
      </c>
      <c r="F12" s="8">
        <v>38</v>
      </c>
      <c r="G12" s="1">
        <v>5512</v>
      </c>
      <c r="H12" s="1" t="s">
        <v>32</v>
      </c>
      <c r="I12" s="1" t="s">
        <v>33</v>
      </c>
      <c r="J12" s="4">
        <v>80.254720000000006</v>
      </c>
      <c r="K12" s="4"/>
      <c r="M12" s="5">
        <f>(G11-G12)/G11</f>
        <v>0.220036790717419</v>
      </c>
      <c r="N12" s="5">
        <f>(J11-J12)/J11</f>
        <v>0.4703234922036203</v>
      </c>
      <c r="O12" s="5"/>
    </row>
    <row r="13" spans="1:20" x14ac:dyDescent="0.3">
      <c r="A13" s="1">
        <v>11</v>
      </c>
      <c r="B13" s="1">
        <v>2</v>
      </c>
      <c r="C13" s="1" t="s">
        <v>34</v>
      </c>
      <c r="D13" s="1" t="s">
        <v>50</v>
      </c>
      <c r="E13" s="1">
        <v>1.1200000000000001</v>
      </c>
      <c r="F13" s="1">
        <v>214</v>
      </c>
      <c r="G13" s="1">
        <v>6894</v>
      </c>
      <c r="H13" s="1" t="s">
        <v>36</v>
      </c>
      <c r="I13" s="1" t="s">
        <v>37</v>
      </c>
      <c r="J13" s="4">
        <v>123.54048</v>
      </c>
      <c r="K13" s="4"/>
    </row>
    <row r="14" spans="1:20" x14ac:dyDescent="0.3">
      <c r="A14" s="1">
        <v>12</v>
      </c>
      <c r="B14" s="1">
        <v>2</v>
      </c>
      <c r="C14" s="1" t="s">
        <v>38</v>
      </c>
      <c r="D14" s="1" t="s">
        <v>51</v>
      </c>
      <c r="E14" s="1">
        <v>0.52</v>
      </c>
      <c r="F14" s="8">
        <v>38</v>
      </c>
      <c r="G14" s="1">
        <v>4009</v>
      </c>
      <c r="H14" s="1" t="s">
        <v>40</v>
      </c>
      <c r="I14" s="1" t="s">
        <v>41</v>
      </c>
      <c r="J14" s="4">
        <v>33.354880000000001</v>
      </c>
      <c r="K14" s="4"/>
    </row>
    <row r="15" spans="1:20" x14ac:dyDescent="0.3">
      <c r="A15" s="9">
        <v>13</v>
      </c>
      <c r="B15" s="9">
        <v>2</v>
      </c>
      <c r="C15" s="9" t="s">
        <v>42</v>
      </c>
      <c r="D15" s="9" t="s">
        <v>52</v>
      </c>
      <c r="E15" s="9">
        <v>1.93</v>
      </c>
      <c r="F15" s="10">
        <v>362</v>
      </c>
      <c r="G15" s="9">
        <v>2884</v>
      </c>
      <c r="H15" s="9" t="s">
        <v>44</v>
      </c>
      <c r="I15" s="9" t="s">
        <v>45</v>
      </c>
      <c r="J15" s="11">
        <v>89.057919999999996</v>
      </c>
      <c r="K15" s="11"/>
      <c r="L15" s="9"/>
      <c r="M15" s="9"/>
      <c r="N15" s="9"/>
      <c r="O15" s="12">
        <f>G15/G13</f>
        <v>0.41833478387003192</v>
      </c>
      <c r="P15" s="12">
        <f>J15/J13</f>
        <v>0.72088047577603709</v>
      </c>
    </row>
    <row r="16" spans="1:20" x14ac:dyDescent="0.3">
      <c r="A16" s="1">
        <v>14</v>
      </c>
      <c r="B16" s="1">
        <v>3</v>
      </c>
      <c r="C16" s="1" t="s">
        <v>18</v>
      </c>
      <c r="D16" s="1" t="s">
        <v>53</v>
      </c>
      <c r="E16" s="1">
        <v>0.98</v>
      </c>
      <c r="F16" s="3">
        <v>165</v>
      </c>
      <c r="G16" s="1">
        <v>18207</v>
      </c>
      <c r="H16" s="1" t="s">
        <v>20</v>
      </c>
      <c r="I16" s="1" t="s">
        <v>21</v>
      </c>
      <c r="J16" s="4">
        <v>285.48576000000003</v>
      </c>
      <c r="K16" s="4"/>
      <c r="R16" s="4">
        <f>J16*3</f>
        <v>856.45728000000008</v>
      </c>
      <c r="S16" s="4">
        <f>J17*3 + J22*2</f>
        <v>430.55455999999998</v>
      </c>
      <c r="T16" s="5">
        <f>S16/R16</f>
        <v>0.50271574549521014</v>
      </c>
    </row>
    <row r="17" spans="1:16" x14ac:dyDescent="0.3">
      <c r="A17" s="1">
        <v>15</v>
      </c>
      <c r="B17" s="1">
        <v>3</v>
      </c>
      <c r="C17" s="1" t="s">
        <v>22</v>
      </c>
      <c r="D17" s="1" t="s">
        <v>54</v>
      </c>
      <c r="E17" s="6">
        <v>1.39</v>
      </c>
      <c r="F17" s="7">
        <v>345</v>
      </c>
      <c r="G17" s="1">
        <v>4574</v>
      </c>
      <c r="H17" s="1" t="s">
        <v>24</v>
      </c>
      <c r="I17" s="1" t="s">
        <v>25</v>
      </c>
      <c r="J17" s="4">
        <v>101.72575999999999</v>
      </c>
      <c r="K17" s="5">
        <f>G17/G16</f>
        <v>0.25122205745043114</v>
      </c>
      <c r="L17" s="5">
        <f>J17/J16</f>
        <v>0.35632516311846862</v>
      </c>
      <c r="M17" s="5"/>
    </row>
    <row r="18" spans="1:16" x14ac:dyDescent="0.3">
      <c r="A18" s="1">
        <v>16</v>
      </c>
      <c r="B18" s="1">
        <v>3</v>
      </c>
      <c r="C18" s="1" t="s">
        <v>26</v>
      </c>
      <c r="D18" s="1" t="s">
        <v>55</v>
      </c>
      <c r="E18" s="1">
        <v>0.8</v>
      </c>
      <c r="F18" s="1">
        <v>94</v>
      </c>
      <c r="G18" s="1">
        <v>10701</v>
      </c>
      <c r="H18" s="1" t="s">
        <v>28</v>
      </c>
      <c r="I18" s="1" t="s">
        <v>29</v>
      </c>
      <c r="J18" s="4">
        <v>136.97280000000001</v>
      </c>
      <c r="K18" s="4"/>
    </row>
    <row r="19" spans="1:16" x14ac:dyDescent="0.3">
      <c r="A19" s="1">
        <v>17</v>
      </c>
      <c r="B19" s="1">
        <v>3</v>
      </c>
      <c r="C19" s="1" t="s">
        <v>30</v>
      </c>
      <c r="D19" s="1" t="s">
        <v>56</v>
      </c>
      <c r="E19" s="1">
        <v>0.6</v>
      </c>
      <c r="F19" s="8">
        <v>48</v>
      </c>
      <c r="G19" s="1">
        <v>8350</v>
      </c>
      <c r="H19" s="1" t="s">
        <v>32</v>
      </c>
      <c r="I19" s="1" t="s">
        <v>33</v>
      </c>
      <c r="J19" s="4">
        <v>80.16</v>
      </c>
      <c r="K19" s="4"/>
      <c r="M19" s="5">
        <f>(G18-G19)/G18</f>
        <v>0.21969909354265957</v>
      </c>
      <c r="N19" s="5">
        <f>(J18-J19)/J18</f>
        <v>0.41477432015699472</v>
      </c>
      <c r="O19" s="5"/>
    </row>
    <row r="20" spans="1:16" x14ac:dyDescent="0.3">
      <c r="A20" s="1">
        <v>18</v>
      </c>
      <c r="B20" s="1">
        <v>3</v>
      </c>
      <c r="C20" s="1" t="s">
        <v>34</v>
      </c>
      <c r="D20" s="1" t="s">
        <v>57</v>
      </c>
      <c r="E20" s="1">
        <v>0.64</v>
      </c>
      <c r="F20" s="1">
        <v>176</v>
      </c>
      <c r="G20" s="1">
        <v>10432</v>
      </c>
      <c r="H20" s="1" t="s">
        <v>36</v>
      </c>
      <c r="I20" s="1" t="s">
        <v>37</v>
      </c>
      <c r="J20" s="4">
        <v>106.82368</v>
      </c>
      <c r="K20" s="4"/>
    </row>
    <row r="21" spans="1:16" x14ac:dyDescent="0.3">
      <c r="A21" s="1">
        <v>19</v>
      </c>
      <c r="B21" s="1">
        <v>3</v>
      </c>
      <c r="C21" s="1" t="s">
        <v>38</v>
      </c>
      <c r="D21" s="1" t="s">
        <v>58</v>
      </c>
      <c r="E21" s="1">
        <v>0.39</v>
      </c>
      <c r="F21" s="8">
        <v>58</v>
      </c>
      <c r="G21" s="1">
        <v>6449</v>
      </c>
      <c r="H21" s="1" t="s">
        <v>40</v>
      </c>
      <c r="I21" s="1" t="s">
        <v>41</v>
      </c>
      <c r="J21" s="4">
        <v>40.241759999999999</v>
      </c>
      <c r="K21" s="4"/>
    </row>
    <row r="22" spans="1:16" x14ac:dyDescent="0.3">
      <c r="A22" s="1">
        <v>20</v>
      </c>
      <c r="B22" s="1">
        <v>3</v>
      </c>
      <c r="C22" s="1" t="s">
        <v>42</v>
      </c>
      <c r="D22" s="1" t="s">
        <v>59</v>
      </c>
      <c r="E22" s="1">
        <v>0.98</v>
      </c>
      <c r="F22" s="7">
        <v>332</v>
      </c>
      <c r="G22" s="1">
        <v>3998</v>
      </c>
      <c r="H22" s="1" t="s">
        <v>44</v>
      </c>
      <c r="I22" s="1" t="s">
        <v>45</v>
      </c>
      <c r="J22" s="4">
        <v>62.688639999999999</v>
      </c>
      <c r="K22" s="4"/>
      <c r="O22" s="5">
        <f>G22/G20</f>
        <v>0.38324386503067487</v>
      </c>
      <c r="P22" s="5">
        <f>J22/J20</f>
        <v>0.58684216832822089</v>
      </c>
    </row>
    <row r="24" spans="1:16" x14ac:dyDescent="0.3">
      <c r="J24" s="20">
        <f>J2*3</f>
        <v>996.9782399999998</v>
      </c>
    </row>
    <row r="25" spans="1:16" x14ac:dyDescent="0.3">
      <c r="J25" s="20">
        <f>J9*3</f>
        <v>972.85536000000002</v>
      </c>
    </row>
    <row r="26" spans="1:16" x14ac:dyDescent="0.3">
      <c r="J26" s="20">
        <f>J16*3</f>
        <v>856.45728000000008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F88A-A2D5-4C5A-A713-359268450BDA}">
  <dimension ref="B2:H6"/>
  <sheetViews>
    <sheetView showGridLines="0" zoomScale="120" zoomScaleNormal="120" workbookViewId="0">
      <selection activeCell="F15" sqref="F15"/>
    </sheetView>
  </sheetViews>
  <sheetFormatPr defaultRowHeight="14.4" x14ac:dyDescent="0.3"/>
  <cols>
    <col min="2" max="2" width="4.6640625" style="1" bestFit="1" customWidth="1"/>
    <col min="3" max="3" width="10.88671875" style="1" customWidth="1"/>
    <col min="4" max="4" width="10.21875" style="1" customWidth="1"/>
    <col min="5" max="5" width="4.77734375" style="1" customWidth="1"/>
    <col min="6" max="6" width="6.21875" style="1" customWidth="1"/>
    <col min="7" max="7" width="5.109375" style="1" customWidth="1"/>
    <col min="8" max="8" width="8.88671875" style="1"/>
  </cols>
  <sheetData>
    <row r="2" spans="2:7" x14ac:dyDescent="0.3">
      <c r="B2" s="21"/>
      <c r="C2" s="21" t="s">
        <v>89</v>
      </c>
      <c r="D2" s="25" t="s">
        <v>90</v>
      </c>
      <c r="E2" s="26" t="s">
        <v>91</v>
      </c>
      <c r="F2" s="26"/>
      <c r="G2" s="26"/>
    </row>
    <row r="3" spans="2:7" x14ac:dyDescent="0.3">
      <c r="B3" s="22" t="s">
        <v>66</v>
      </c>
      <c r="C3" s="22" t="s">
        <v>92</v>
      </c>
      <c r="D3" s="22" t="s">
        <v>93</v>
      </c>
      <c r="E3" s="22" t="s">
        <v>80</v>
      </c>
      <c r="F3" s="22" t="s">
        <v>81</v>
      </c>
      <c r="G3" s="22" t="s">
        <v>82</v>
      </c>
    </row>
    <row r="4" spans="2:7" x14ac:dyDescent="0.3">
      <c r="B4" s="1">
        <v>1</v>
      </c>
      <c r="C4" s="20">
        <v>996.9782399999998</v>
      </c>
      <c r="D4" s="24">
        <v>1.3</v>
      </c>
      <c r="E4" s="23">
        <v>25</v>
      </c>
      <c r="F4" s="23">
        <v>22</v>
      </c>
      <c r="G4" s="23">
        <v>42</v>
      </c>
    </row>
    <row r="5" spans="2:7" x14ac:dyDescent="0.3">
      <c r="B5" s="1">
        <v>2</v>
      </c>
      <c r="C5" s="20">
        <v>972.85536000000002</v>
      </c>
      <c r="D5" s="24">
        <v>1.55</v>
      </c>
      <c r="E5" s="23">
        <v>25</v>
      </c>
      <c r="F5" s="23">
        <v>22</v>
      </c>
      <c r="G5" s="23">
        <v>42</v>
      </c>
    </row>
    <row r="6" spans="2:7" x14ac:dyDescent="0.3">
      <c r="B6" s="1">
        <v>3</v>
      </c>
      <c r="C6" s="20">
        <v>856.45728000000008</v>
      </c>
      <c r="D6" s="24">
        <v>1</v>
      </c>
      <c r="E6" s="23">
        <v>25</v>
      </c>
      <c r="F6" s="23">
        <v>22</v>
      </c>
      <c r="G6" s="23">
        <v>38</v>
      </c>
    </row>
  </sheetData>
  <mergeCells count="1">
    <mergeCell ref="E2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zoomScale="110" zoomScaleNormal="110" workbookViewId="0">
      <selection activeCell="E2" sqref="E2"/>
    </sheetView>
  </sheetViews>
  <sheetFormatPr defaultColWidth="8.6640625" defaultRowHeight="14.4" x14ac:dyDescent="0.3"/>
  <cols>
    <col min="1" max="1" width="14" customWidth="1"/>
    <col min="2" max="2" width="10.44140625" customWidth="1"/>
  </cols>
  <sheetData>
    <row r="1" spans="1:24" x14ac:dyDescent="0.3">
      <c r="A1" s="2" t="s">
        <v>6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11</v>
      </c>
      <c r="N1" s="2" t="s">
        <v>12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62</v>
      </c>
      <c r="V1" s="2" t="s">
        <v>63</v>
      </c>
      <c r="W1" s="2" t="s">
        <v>64</v>
      </c>
      <c r="X1" s="2" t="s">
        <v>65</v>
      </c>
    </row>
    <row r="2" spans="1:24" x14ac:dyDescent="0.3">
      <c r="A2" s="1" t="s">
        <v>20</v>
      </c>
      <c r="B2" s="1" t="s">
        <v>21</v>
      </c>
      <c r="C2" s="4">
        <v>332.32607999999999</v>
      </c>
      <c r="D2" s="1">
        <v>1.38</v>
      </c>
      <c r="E2" s="3">
        <v>140</v>
      </c>
      <c r="F2" s="1">
        <v>15051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4" x14ac:dyDescent="0.3">
      <c r="A3" s="1" t="s">
        <v>24</v>
      </c>
      <c r="B3" s="1" t="s">
        <v>25</v>
      </c>
      <c r="C3" s="4">
        <v>137.71199999999999</v>
      </c>
      <c r="D3" s="6">
        <v>2.2799999999999998</v>
      </c>
      <c r="E3" s="7">
        <v>360</v>
      </c>
      <c r="F3" s="1">
        <v>3775</v>
      </c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</row>
    <row r="4" spans="1:24" x14ac:dyDescent="0.3">
      <c r="A4" s="1" t="s">
        <v>28</v>
      </c>
      <c r="B4" s="1" t="s">
        <v>29</v>
      </c>
      <c r="C4" s="4">
        <v>145.91231999999999</v>
      </c>
      <c r="D4" s="1">
        <v>1.08</v>
      </c>
      <c r="E4" s="1">
        <v>99</v>
      </c>
      <c r="F4" s="1">
        <v>8444</v>
      </c>
      <c r="G4" s="5">
        <f>F3/F2</f>
        <v>0.25081389940867715</v>
      </c>
      <c r="H4" s="5">
        <f>C3/C2</f>
        <v>0.41438818163172747</v>
      </c>
      <c r="I4" s="1">
        <f>D2</f>
        <v>1.38</v>
      </c>
      <c r="J4" s="1">
        <f>E2</f>
        <v>140</v>
      </c>
      <c r="K4" s="1">
        <f>I4-D5</f>
        <v>0.59999999999999987</v>
      </c>
      <c r="L4" s="1">
        <f>E2-E4</f>
        <v>41</v>
      </c>
      <c r="M4" s="1"/>
      <c r="N4" s="1"/>
      <c r="O4" s="1"/>
      <c r="P4" s="1"/>
      <c r="Q4" s="1"/>
      <c r="R4" s="1"/>
      <c r="S4" s="1"/>
      <c r="T4" s="1"/>
    </row>
    <row r="5" spans="1:24" x14ac:dyDescent="0.3">
      <c r="A5" s="1" t="s">
        <v>32</v>
      </c>
      <c r="B5" s="1" t="s">
        <v>33</v>
      </c>
      <c r="C5" s="4">
        <v>82.168319999999994</v>
      </c>
      <c r="D5" s="1">
        <v>0.78</v>
      </c>
      <c r="E5" s="8">
        <v>17</v>
      </c>
      <c r="F5" s="1">
        <v>6584</v>
      </c>
      <c r="G5" s="1"/>
      <c r="H5" s="1"/>
      <c r="I5" s="1"/>
      <c r="J5" s="1"/>
      <c r="K5" s="1"/>
      <c r="L5" s="1"/>
      <c r="M5" s="5">
        <v>0.22027475130269999</v>
      </c>
      <c r="N5" s="5">
        <v>0.43686509816306102</v>
      </c>
      <c r="O5" s="13">
        <f>D4</f>
        <v>1.08</v>
      </c>
      <c r="P5" s="13">
        <f>E4</f>
        <v>99</v>
      </c>
      <c r="Q5" s="14">
        <f>O5-D5</f>
        <v>0.30000000000000004</v>
      </c>
      <c r="R5" s="13">
        <f>E4-E5</f>
        <v>82</v>
      </c>
      <c r="S5" s="5"/>
      <c r="T5" s="1"/>
    </row>
    <row r="6" spans="1:24" x14ac:dyDescent="0.3">
      <c r="A6" s="1" t="s">
        <v>36</v>
      </c>
      <c r="B6" s="1" t="s">
        <v>37</v>
      </c>
      <c r="C6" s="4">
        <v>120.26560000000001</v>
      </c>
      <c r="D6" s="1">
        <v>0.91</v>
      </c>
      <c r="E6" s="1">
        <v>138</v>
      </c>
      <c r="F6" s="1">
        <v>8260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4" x14ac:dyDescent="0.3">
      <c r="A7" s="1" t="s">
        <v>40</v>
      </c>
      <c r="B7" s="1" t="s">
        <v>41</v>
      </c>
      <c r="C7" s="4">
        <v>35.077759999999998</v>
      </c>
      <c r="D7" s="1">
        <v>0.46</v>
      </c>
      <c r="E7" s="8">
        <v>29</v>
      </c>
      <c r="F7" s="1">
        <v>4766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4" x14ac:dyDescent="0.3">
      <c r="A8" s="9" t="s">
        <v>44</v>
      </c>
      <c r="B8" s="9" t="s">
        <v>45</v>
      </c>
      <c r="C8" s="11">
        <v>84.439040000000006</v>
      </c>
      <c r="D8" s="9">
        <v>1.52</v>
      </c>
      <c r="E8" s="10">
        <v>341</v>
      </c>
      <c r="F8" s="9">
        <v>3472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>
        <v>0.42033898305084699</v>
      </c>
      <c r="T8" s="12">
        <v>0.70210467498603102</v>
      </c>
      <c r="U8" s="9">
        <f>D6</f>
        <v>0.91</v>
      </c>
      <c r="V8" s="9">
        <f>E6</f>
        <v>138</v>
      </c>
      <c r="W8" s="9">
        <f>D6-D7</f>
        <v>0.45</v>
      </c>
      <c r="X8" s="9">
        <f>E6-E7</f>
        <v>109</v>
      </c>
    </row>
    <row r="9" spans="1:24" x14ac:dyDescent="0.3">
      <c r="A9" s="1" t="s">
        <v>20</v>
      </c>
      <c r="B9" s="1" t="s">
        <v>21</v>
      </c>
      <c r="C9" s="4">
        <v>324.28512000000001</v>
      </c>
      <c r="D9" s="1">
        <v>1.62</v>
      </c>
      <c r="E9" s="3">
        <v>191</v>
      </c>
      <c r="F9" s="1">
        <v>12511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4" x14ac:dyDescent="0.3">
      <c r="A10" s="1" t="s">
        <v>24</v>
      </c>
      <c r="B10" s="1" t="s">
        <v>25</v>
      </c>
      <c r="C10" s="4">
        <v>130.75056000000001</v>
      </c>
      <c r="D10" s="6">
        <v>2.61</v>
      </c>
      <c r="E10" s="7">
        <v>393</v>
      </c>
      <c r="F10" s="1">
        <v>3131</v>
      </c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</row>
    <row r="11" spans="1:24" x14ac:dyDescent="0.3">
      <c r="A11" s="1" t="s">
        <v>28</v>
      </c>
      <c r="B11" s="1" t="s">
        <v>29</v>
      </c>
      <c r="C11" s="4">
        <v>151.51648</v>
      </c>
      <c r="D11" s="1">
        <v>1.34</v>
      </c>
      <c r="E11" s="1">
        <v>100</v>
      </c>
      <c r="F11" s="1">
        <v>7067</v>
      </c>
      <c r="G11" s="5">
        <f>F10/F9</f>
        <v>0.25025977140116695</v>
      </c>
      <c r="H11" s="5">
        <f>C10/C9</f>
        <v>0.40319629836854681</v>
      </c>
      <c r="I11" s="1">
        <f>D9</f>
        <v>1.62</v>
      </c>
      <c r="J11" s="1">
        <f>E9</f>
        <v>191</v>
      </c>
      <c r="K11" s="1">
        <f>I11-D12</f>
        <v>0.71000000000000008</v>
      </c>
      <c r="L11" s="1">
        <f>E9-E11</f>
        <v>91</v>
      </c>
      <c r="M11" s="1"/>
      <c r="N11" s="1"/>
      <c r="O11" s="1"/>
      <c r="P11" s="1"/>
      <c r="Q11" s="1"/>
      <c r="R11" s="1"/>
      <c r="S11" s="1"/>
      <c r="T11" s="1"/>
    </row>
    <row r="12" spans="1:24" x14ac:dyDescent="0.3">
      <c r="A12" s="1" t="s">
        <v>32</v>
      </c>
      <c r="B12" s="1" t="s">
        <v>33</v>
      </c>
      <c r="C12" s="4">
        <v>80.254720000000006</v>
      </c>
      <c r="D12" s="1">
        <v>0.91</v>
      </c>
      <c r="E12" s="8">
        <v>38</v>
      </c>
      <c r="F12" s="1">
        <v>5512</v>
      </c>
      <c r="G12" s="1"/>
      <c r="H12" s="1"/>
      <c r="I12" s="1"/>
      <c r="J12" s="1"/>
      <c r="K12" s="1"/>
      <c r="L12" s="1"/>
      <c r="M12" s="5">
        <v>0.220036790717419</v>
      </c>
      <c r="N12" s="5">
        <v>0.47032349220362002</v>
      </c>
      <c r="O12" s="13">
        <f>D11</f>
        <v>1.34</v>
      </c>
      <c r="P12" s="13">
        <f>E11</f>
        <v>100</v>
      </c>
      <c r="Q12" s="13">
        <f>O12-D12</f>
        <v>0.43000000000000005</v>
      </c>
      <c r="R12" s="13">
        <f>E11-E12</f>
        <v>62</v>
      </c>
      <c r="S12" s="5"/>
      <c r="T12" s="1"/>
    </row>
    <row r="13" spans="1:24" x14ac:dyDescent="0.3">
      <c r="A13" s="1" t="s">
        <v>36</v>
      </c>
      <c r="B13" s="1" t="s">
        <v>37</v>
      </c>
      <c r="C13" s="4">
        <v>123.54048</v>
      </c>
      <c r="D13" s="1">
        <v>1.1200000000000001</v>
      </c>
      <c r="E13" s="1">
        <v>214</v>
      </c>
      <c r="F13" s="1">
        <v>6894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4" x14ac:dyDescent="0.3">
      <c r="A14" s="1" t="s">
        <v>40</v>
      </c>
      <c r="B14" s="1" t="s">
        <v>41</v>
      </c>
      <c r="C14" s="4">
        <v>33.354880000000001</v>
      </c>
      <c r="D14" s="1">
        <v>0.52</v>
      </c>
      <c r="E14" s="8">
        <v>38</v>
      </c>
      <c r="F14" s="1">
        <v>4009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4" x14ac:dyDescent="0.3">
      <c r="A15" s="9" t="s">
        <v>44</v>
      </c>
      <c r="B15" s="9" t="s">
        <v>45</v>
      </c>
      <c r="C15" s="11">
        <v>89.057919999999996</v>
      </c>
      <c r="D15" s="9">
        <v>1.93</v>
      </c>
      <c r="E15" s="10">
        <v>362</v>
      </c>
      <c r="F15" s="9">
        <v>2884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2">
        <v>0.41833478387003198</v>
      </c>
      <c r="T15" s="12">
        <v>0.72088047577603698</v>
      </c>
      <c r="U15" s="9">
        <f>D13</f>
        <v>1.1200000000000001</v>
      </c>
      <c r="V15" s="9">
        <f>E13</f>
        <v>214</v>
      </c>
      <c r="W15" s="15">
        <f>D13-D14</f>
        <v>0.60000000000000009</v>
      </c>
      <c r="X15" s="9">
        <f>E13-E14</f>
        <v>176</v>
      </c>
    </row>
    <row r="16" spans="1:24" x14ac:dyDescent="0.3">
      <c r="A16" s="1" t="s">
        <v>20</v>
      </c>
      <c r="B16" s="1" t="s">
        <v>21</v>
      </c>
      <c r="C16" s="4">
        <v>285.48576000000003</v>
      </c>
      <c r="D16" s="1">
        <v>0.98</v>
      </c>
      <c r="E16" s="3">
        <v>165</v>
      </c>
      <c r="F16" s="1">
        <v>18207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 x14ac:dyDescent="0.3">
      <c r="A17" s="1" t="s">
        <v>24</v>
      </c>
      <c r="B17" s="1" t="s">
        <v>25</v>
      </c>
      <c r="C17" s="4">
        <v>101.72575999999999</v>
      </c>
      <c r="D17" s="6">
        <v>1.39</v>
      </c>
      <c r="E17" s="7">
        <v>345</v>
      </c>
      <c r="F17" s="1">
        <v>4574</v>
      </c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</row>
    <row r="18" spans="1:24" x14ac:dyDescent="0.3">
      <c r="A18" s="1" t="s">
        <v>28</v>
      </c>
      <c r="B18" s="1" t="s">
        <v>29</v>
      </c>
      <c r="C18" s="4">
        <v>136.97280000000001</v>
      </c>
      <c r="D18" s="1">
        <v>0.8</v>
      </c>
      <c r="E18" s="1">
        <v>94</v>
      </c>
      <c r="F18" s="1">
        <v>10701</v>
      </c>
      <c r="G18" s="5">
        <f>F17/F16</f>
        <v>0.25122205745043114</v>
      </c>
      <c r="H18" s="5">
        <f>C17/C16</f>
        <v>0.35632516311846862</v>
      </c>
      <c r="I18" s="1">
        <f>D16</f>
        <v>0.98</v>
      </c>
      <c r="J18" s="1">
        <f>E16</f>
        <v>165</v>
      </c>
      <c r="K18" s="1">
        <f>I18-D19</f>
        <v>0.38</v>
      </c>
      <c r="L18" s="1">
        <f>E16-E18</f>
        <v>71</v>
      </c>
      <c r="M18" s="1"/>
      <c r="N18" s="1"/>
      <c r="O18" s="1"/>
      <c r="P18" s="1"/>
      <c r="Q18" s="1"/>
      <c r="R18" s="1"/>
      <c r="S18" s="1"/>
      <c r="T18" s="1"/>
    </row>
    <row r="19" spans="1:24" x14ac:dyDescent="0.3">
      <c r="A19" s="1" t="s">
        <v>32</v>
      </c>
      <c r="B19" s="1" t="s">
        <v>33</v>
      </c>
      <c r="C19" s="4">
        <v>80.16</v>
      </c>
      <c r="D19" s="1">
        <v>0.6</v>
      </c>
      <c r="E19" s="8">
        <v>48</v>
      </c>
      <c r="F19" s="1">
        <v>8350</v>
      </c>
      <c r="G19" s="1"/>
      <c r="H19" s="1"/>
      <c r="I19" s="1"/>
      <c r="J19" s="1"/>
      <c r="K19" s="1"/>
      <c r="L19" s="1"/>
      <c r="M19" s="5">
        <v>0.21969909354266001</v>
      </c>
      <c r="N19" s="5">
        <v>0.414774320156995</v>
      </c>
      <c r="O19" s="13">
        <f>D18</f>
        <v>0.8</v>
      </c>
      <c r="P19" s="13">
        <f>E18</f>
        <v>94</v>
      </c>
      <c r="Q19" s="14">
        <f>O19-D19</f>
        <v>0.20000000000000007</v>
      </c>
      <c r="R19" s="13">
        <f>E18-E19</f>
        <v>46</v>
      </c>
      <c r="S19" s="5"/>
      <c r="T19" s="1"/>
    </row>
    <row r="20" spans="1:24" x14ac:dyDescent="0.3">
      <c r="A20" s="1" t="s">
        <v>36</v>
      </c>
      <c r="B20" s="1" t="s">
        <v>37</v>
      </c>
      <c r="C20" s="4">
        <v>106.82368</v>
      </c>
      <c r="D20" s="1">
        <v>0.64</v>
      </c>
      <c r="E20" s="1">
        <v>176</v>
      </c>
      <c r="F20" s="1">
        <v>10432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4" x14ac:dyDescent="0.3">
      <c r="A21" s="1" t="s">
        <v>40</v>
      </c>
      <c r="B21" s="1" t="s">
        <v>41</v>
      </c>
      <c r="C21" s="4">
        <v>40.241759999999999</v>
      </c>
      <c r="D21" s="1">
        <v>0.39</v>
      </c>
      <c r="E21" s="8">
        <v>58</v>
      </c>
      <c r="F21" s="1">
        <v>6449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4" x14ac:dyDescent="0.3">
      <c r="A22" s="9" t="s">
        <v>44</v>
      </c>
      <c r="B22" s="9" t="s">
        <v>45</v>
      </c>
      <c r="C22" s="11">
        <v>62.688639999999999</v>
      </c>
      <c r="D22" s="9">
        <v>0.98</v>
      </c>
      <c r="E22" s="10">
        <v>332</v>
      </c>
      <c r="F22" s="9">
        <v>3998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2">
        <v>0.38324386503067498</v>
      </c>
      <c r="T22" s="12">
        <v>0.586842168328221</v>
      </c>
      <c r="U22" s="9">
        <f>D20</f>
        <v>0.64</v>
      </c>
      <c r="V22" s="9">
        <f>E20</f>
        <v>176</v>
      </c>
      <c r="W22" s="9">
        <f>D20-D21</f>
        <v>0.25</v>
      </c>
      <c r="X22" s="9">
        <f>E20-E21</f>
        <v>118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="110" zoomScaleNormal="110" workbookViewId="0"/>
  </sheetViews>
  <sheetFormatPr defaultColWidth="8.6640625" defaultRowHeight="14.4" x14ac:dyDescent="0.3"/>
  <cols>
    <col min="1" max="3" width="8.6640625" style="1"/>
    <col min="6" max="6" width="9.5546875" customWidth="1"/>
    <col min="7" max="7" width="9.44140625" customWidth="1"/>
    <col min="12" max="12" width="9.77734375" customWidth="1"/>
    <col min="13" max="13" width="9.5546875" customWidth="1"/>
    <col min="16" max="16" width="9.21875" customWidth="1"/>
    <col min="18" max="18" width="9.77734375" customWidth="1"/>
    <col min="19" max="19" width="9.5546875" customWidth="1"/>
    <col min="1020" max="1024" width="11.5546875" customWidth="1"/>
  </cols>
  <sheetData>
    <row r="1" spans="1:19" x14ac:dyDescent="0.3">
      <c r="A1" s="16" t="s">
        <v>66</v>
      </c>
      <c r="B1" s="2" t="s">
        <v>62</v>
      </c>
      <c r="C1" s="2" t="s">
        <v>63</v>
      </c>
      <c r="D1" s="2" t="s">
        <v>60</v>
      </c>
      <c r="E1" s="2" t="s">
        <v>61</v>
      </c>
      <c r="F1" s="2" t="s">
        <v>67</v>
      </c>
      <c r="G1" s="2" t="s">
        <v>68</v>
      </c>
      <c r="H1" s="2" t="s">
        <v>11</v>
      </c>
      <c r="I1" s="2" t="s">
        <v>12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13</v>
      </c>
      <c r="O1" s="2" t="s">
        <v>14</v>
      </c>
      <c r="P1" s="2" t="s">
        <v>73</v>
      </c>
      <c r="Q1" s="2" t="s">
        <v>74</v>
      </c>
      <c r="R1" s="2" t="s">
        <v>75</v>
      </c>
      <c r="S1" s="2" t="s">
        <v>76</v>
      </c>
    </row>
    <row r="2" spans="1:19" x14ac:dyDescent="0.3">
      <c r="A2" s="1">
        <v>1</v>
      </c>
      <c r="B2" s="1">
        <v>1.38</v>
      </c>
      <c r="C2" s="1">
        <v>140</v>
      </c>
      <c r="D2" s="5">
        <v>0.25081389940867699</v>
      </c>
      <c r="E2" s="5">
        <v>0.41438818163172703</v>
      </c>
      <c r="F2" s="1">
        <v>0.6</v>
      </c>
      <c r="G2" s="1">
        <v>41</v>
      </c>
      <c r="H2" s="5">
        <v>0.22027475130269999</v>
      </c>
      <c r="I2" s="5">
        <v>0.43686509816306102</v>
      </c>
      <c r="J2" s="13">
        <v>1.08</v>
      </c>
      <c r="K2" s="13">
        <v>99</v>
      </c>
      <c r="L2" s="14">
        <v>0.3</v>
      </c>
      <c r="M2" s="13">
        <v>82</v>
      </c>
      <c r="N2" s="5">
        <v>0.42033898305084699</v>
      </c>
      <c r="O2" s="5">
        <v>0.70210467498603102</v>
      </c>
      <c r="P2" s="17">
        <v>0.91</v>
      </c>
      <c r="Q2" s="17">
        <v>138</v>
      </c>
      <c r="R2" s="17">
        <v>0.45</v>
      </c>
      <c r="S2" s="17">
        <v>109</v>
      </c>
    </row>
    <row r="3" spans="1:19" x14ac:dyDescent="0.3">
      <c r="A3" s="1">
        <v>2</v>
      </c>
      <c r="B3" s="1">
        <v>1.62</v>
      </c>
      <c r="C3" s="1">
        <v>191</v>
      </c>
      <c r="D3" s="5">
        <v>0.25025977140116701</v>
      </c>
      <c r="E3" s="5">
        <v>0.40319629836854698</v>
      </c>
      <c r="F3" s="1">
        <v>0.71</v>
      </c>
      <c r="G3" s="1">
        <v>91</v>
      </c>
      <c r="H3" s="5">
        <v>0.220036790717419</v>
      </c>
      <c r="I3" s="5">
        <v>0.47032349220362002</v>
      </c>
      <c r="J3" s="13">
        <v>1.34</v>
      </c>
      <c r="K3" s="13">
        <v>100</v>
      </c>
      <c r="L3" s="13">
        <v>0.43</v>
      </c>
      <c r="M3" s="13">
        <v>62</v>
      </c>
      <c r="N3" s="5">
        <v>0.41833478387003198</v>
      </c>
      <c r="O3" s="5">
        <v>0.72088047577603698</v>
      </c>
      <c r="P3" s="17">
        <v>1.1200000000000001</v>
      </c>
      <c r="Q3" s="17">
        <v>214</v>
      </c>
      <c r="R3" s="18">
        <v>0.6</v>
      </c>
      <c r="S3" s="17">
        <v>176</v>
      </c>
    </row>
    <row r="4" spans="1:19" x14ac:dyDescent="0.3">
      <c r="A4" s="1">
        <v>3</v>
      </c>
      <c r="B4" s="1">
        <v>0.98</v>
      </c>
      <c r="C4" s="1">
        <v>165</v>
      </c>
      <c r="D4" s="5">
        <v>0.25122205745043102</v>
      </c>
      <c r="E4" s="5">
        <v>0.35632516311846901</v>
      </c>
      <c r="F4" s="1">
        <v>0.38</v>
      </c>
      <c r="G4" s="1">
        <v>71</v>
      </c>
      <c r="H4" s="5">
        <v>0.21969909354266001</v>
      </c>
      <c r="I4" s="5">
        <v>0.414774320156995</v>
      </c>
      <c r="J4" s="13">
        <v>0.8</v>
      </c>
      <c r="K4" s="13">
        <v>94</v>
      </c>
      <c r="L4" s="14">
        <v>0.2</v>
      </c>
      <c r="M4" s="13">
        <v>46</v>
      </c>
      <c r="N4" s="5">
        <v>0.38324386503067498</v>
      </c>
      <c r="O4" s="5">
        <v>0.586842168328221</v>
      </c>
      <c r="P4" s="17">
        <v>0.64</v>
      </c>
      <c r="Q4" s="17">
        <v>176</v>
      </c>
      <c r="R4" s="17">
        <v>0.25</v>
      </c>
      <c r="S4" s="17">
        <v>118</v>
      </c>
    </row>
    <row r="5" spans="1:19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9" x14ac:dyDescent="0.3"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9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3"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</row>
    <row r="9" spans="1:19" x14ac:dyDescent="0.3">
      <c r="H9" s="1"/>
      <c r="I9" s="1"/>
      <c r="J9" s="1"/>
      <c r="K9" s="1"/>
      <c r="L9" s="1"/>
      <c r="M9" s="1"/>
      <c r="N9" s="1"/>
      <c r="O9" s="1"/>
    </row>
    <row r="10" spans="1:19" x14ac:dyDescent="0.3">
      <c r="D10" s="1"/>
      <c r="E10" s="1"/>
      <c r="F10" s="1"/>
      <c r="G10" s="1"/>
      <c r="N10" s="5"/>
      <c r="O10" s="1"/>
    </row>
    <row r="11" spans="1:19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9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x14ac:dyDescent="0.3"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9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3"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</row>
    <row r="16" spans="1:19" x14ac:dyDescent="0.3">
      <c r="H16" s="1"/>
      <c r="I16" s="1"/>
      <c r="J16" s="1"/>
      <c r="K16" s="1"/>
      <c r="L16" s="1"/>
      <c r="M16" s="1"/>
      <c r="N16" s="1"/>
      <c r="O16" s="1"/>
    </row>
    <row r="17" spans="4:15" x14ac:dyDescent="0.3">
      <c r="D17" s="1"/>
      <c r="E17" s="1"/>
      <c r="F17" s="1"/>
      <c r="G17" s="1"/>
      <c r="N17" s="5"/>
      <c r="O17" s="1"/>
    </row>
    <row r="18" spans="4:15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3">
      <c r="D20" s="17"/>
      <c r="E20" s="17"/>
      <c r="F20" s="17"/>
      <c r="G20" s="17"/>
      <c r="H20" s="17"/>
      <c r="I20" s="17"/>
      <c r="J20" s="17"/>
      <c r="K20" s="17"/>
      <c r="L20" s="17"/>
      <c r="M20" s="1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Normal="100" workbookViewId="0">
      <selection activeCell="D1" sqref="D1"/>
    </sheetView>
  </sheetViews>
  <sheetFormatPr defaultColWidth="8.6640625" defaultRowHeight="14.4" x14ac:dyDescent="0.3"/>
  <cols>
    <col min="3" max="3" width="9.109375" customWidth="1"/>
    <col min="4" max="5" width="8.88671875" style="1" customWidth="1"/>
  </cols>
  <sheetData>
    <row r="1" spans="1:8" x14ac:dyDescent="0.3">
      <c r="A1" s="2" t="s">
        <v>66</v>
      </c>
      <c r="B1" s="2" t="s">
        <v>77</v>
      </c>
      <c r="C1" s="2" t="s">
        <v>78</v>
      </c>
      <c r="D1" s="2" t="s">
        <v>79</v>
      </c>
      <c r="E1" s="2" t="s">
        <v>17</v>
      </c>
    </row>
    <row r="2" spans="1:8" x14ac:dyDescent="0.3">
      <c r="A2" s="1">
        <v>1</v>
      </c>
      <c r="B2" s="1" t="s">
        <v>80</v>
      </c>
      <c r="C2" s="1">
        <v>1.38</v>
      </c>
      <c r="D2" s="4">
        <v>25.081389940867702</v>
      </c>
      <c r="E2" s="4">
        <v>41.438818163172797</v>
      </c>
      <c r="G2" s="4"/>
      <c r="H2" s="4"/>
    </row>
    <row r="3" spans="1:8" x14ac:dyDescent="0.3">
      <c r="A3" s="1">
        <v>2</v>
      </c>
      <c r="B3" s="1" t="s">
        <v>80</v>
      </c>
      <c r="C3" s="1">
        <v>1.62</v>
      </c>
      <c r="D3" s="4">
        <v>25.025977140116701</v>
      </c>
      <c r="E3" s="4">
        <v>40.319629836854702</v>
      </c>
      <c r="G3" s="4"/>
      <c r="H3" s="4"/>
    </row>
    <row r="4" spans="1:8" x14ac:dyDescent="0.3">
      <c r="A4" s="1">
        <v>3</v>
      </c>
      <c r="B4" s="1" t="s">
        <v>80</v>
      </c>
      <c r="C4" s="1">
        <v>0.98</v>
      </c>
      <c r="D4" s="4">
        <v>25.1222057450431</v>
      </c>
      <c r="E4" s="4">
        <v>35.632516311846899</v>
      </c>
      <c r="G4" s="4"/>
      <c r="H4" s="4"/>
    </row>
    <row r="5" spans="1:8" x14ac:dyDescent="0.3">
      <c r="A5" s="1">
        <v>1</v>
      </c>
      <c r="B5" s="1" t="s">
        <v>81</v>
      </c>
      <c r="C5" s="1">
        <v>1.08</v>
      </c>
      <c r="D5" s="4">
        <v>22.027475130269998</v>
      </c>
      <c r="E5" s="4">
        <v>43.686509816306099</v>
      </c>
      <c r="G5" s="4"/>
      <c r="H5" s="4"/>
    </row>
    <row r="6" spans="1:8" x14ac:dyDescent="0.3">
      <c r="A6" s="1">
        <v>2</v>
      </c>
      <c r="B6" s="1" t="s">
        <v>81</v>
      </c>
      <c r="C6" s="1">
        <v>1.34</v>
      </c>
      <c r="D6" s="4">
        <v>22.0036790717419</v>
      </c>
      <c r="E6" s="4">
        <v>47.032349220362001</v>
      </c>
      <c r="G6" s="4"/>
      <c r="H6" s="4"/>
    </row>
    <row r="7" spans="1:8" x14ac:dyDescent="0.3">
      <c r="A7" s="1">
        <v>3</v>
      </c>
      <c r="B7" s="1" t="s">
        <v>81</v>
      </c>
      <c r="C7" s="1">
        <v>0.8</v>
      </c>
      <c r="D7" s="4">
        <v>21.969909354266001</v>
      </c>
      <c r="E7" s="4">
        <v>41.477432015699499</v>
      </c>
      <c r="G7" s="4"/>
      <c r="H7" s="4"/>
    </row>
    <row r="8" spans="1:8" x14ac:dyDescent="0.3">
      <c r="A8" s="1">
        <v>1</v>
      </c>
      <c r="B8" s="1" t="s">
        <v>82</v>
      </c>
      <c r="C8" s="1">
        <v>0.91</v>
      </c>
      <c r="D8" s="4">
        <v>42.033898305084698</v>
      </c>
      <c r="E8" s="4">
        <v>70.210467498603094</v>
      </c>
      <c r="G8" s="4"/>
      <c r="H8" s="4"/>
    </row>
    <row r="9" spans="1:8" x14ac:dyDescent="0.3">
      <c r="A9" s="1">
        <v>2</v>
      </c>
      <c r="B9" s="1" t="s">
        <v>82</v>
      </c>
      <c r="C9" s="1">
        <v>1.1200000000000001</v>
      </c>
      <c r="D9" s="4">
        <v>41.833478387003197</v>
      </c>
      <c r="E9" s="4">
        <v>72.088047577603703</v>
      </c>
      <c r="G9" s="4"/>
      <c r="H9" s="4"/>
    </row>
    <row r="10" spans="1:8" x14ac:dyDescent="0.3">
      <c r="A10" s="1">
        <v>3</v>
      </c>
      <c r="B10" s="1" t="s">
        <v>82</v>
      </c>
      <c r="C10" s="1">
        <v>0.64</v>
      </c>
      <c r="D10" s="4">
        <v>38.324386503067501</v>
      </c>
      <c r="E10" s="4">
        <v>58.684216832822102</v>
      </c>
      <c r="G10" s="4"/>
      <c r="H1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8"/>
  <sheetViews>
    <sheetView tabSelected="1" zoomScaleNormal="100" workbookViewId="0">
      <selection activeCell="E24" sqref="E24"/>
    </sheetView>
  </sheetViews>
  <sheetFormatPr defaultColWidth="8.88671875" defaultRowHeight="14.4" x14ac:dyDescent="0.3"/>
  <cols>
    <col min="1" max="5" width="8.88671875" style="1"/>
    <col min="6" max="7" width="9.5546875" style="1" bestFit="1" customWidth="1"/>
    <col min="8" max="1024" width="8.88671875" style="1"/>
  </cols>
  <sheetData>
    <row r="1" spans="1:7" x14ac:dyDescent="0.3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</row>
    <row r="2" spans="1:7" x14ac:dyDescent="0.3">
      <c r="A2" s="1">
        <v>1</v>
      </c>
      <c r="B2" s="1" t="s">
        <v>80</v>
      </c>
      <c r="C2" s="1">
        <f>out!F2</f>
        <v>140</v>
      </c>
      <c r="D2" s="1">
        <f>out!F4</f>
        <v>99</v>
      </c>
      <c r="E2" s="1">
        <f>out!F3</f>
        <v>360</v>
      </c>
      <c r="F2" s="4">
        <v>25.081389940867702</v>
      </c>
      <c r="G2" s="4">
        <v>41.438818163172797</v>
      </c>
    </row>
    <row r="3" spans="1:7" x14ac:dyDescent="0.3">
      <c r="A3" s="1">
        <v>2</v>
      </c>
      <c r="B3" s="1" t="s">
        <v>80</v>
      </c>
      <c r="C3" s="1">
        <f>out!F9</f>
        <v>191</v>
      </c>
      <c r="D3" s="1">
        <f>out!F11</f>
        <v>100</v>
      </c>
      <c r="E3" s="1">
        <f>out!F10</f>
        <v>393</v>
      </c>
      <c r="F3" s="4">
        <v>25.025977140116701</v>
      </c>
      <c r="G3" s="4">
        <v>40.319629836854702</v>
      </c>
    </row>
    <row r="4" spans="1:7" x14ac:dyDescent="0.3">
      <c r="A4" s="1">
        <v>3</v>
      </c>
      <c r="B4" s="1" t="s">
        <v>80</v>
      </c>
      <c r="C4" s="1">
        <f>out!F16</f>
        <v>165</v>
      </c>
      <c r="D4" s="1">
        <f>out!F18</f>
        <v>94</v>
      </c>
      <c r="E4" s="1">
        <f>out!F17</f>
        <v>345</v>
      </c>
      <c r="F4" s="4">
        <v>25.1222057450431</v>
      </c>
      <c r="G4" s="4">
        <v>35.632516311846899</v>
      </c>
    </row>
    <row r="5" spans="1:7" x14ac:dyDescent="0.3">
      <c r="A5" s="1">
        <v>1</v>
      </c>
      <c r="B5" s="1" t="s">
        <v>81</v>
      </c>
      <c r="C5" s="1">
        <f>D2</f>
        <v>99</v>
      </c>
      <c r="D5" s="1">
        <f>out!F5</f>
        <v>17</v>
      </c>
      <c r="E5" s="1">
        <f>out!F6</f>
        <v>138</v>
      </c>
      <c r="F5" s="4">
        <v>22.027475130269998</v>
      </c>
      <c r="G5" s="4">
        <v>43.686509816306099</v>
      </c>
    </row>
    <row r="6" spans="1:7" x14ac:dyDescent="0.3">
      <c r="A6" s="1">
        <v>2</v>
      </c>
      <c r="B6" s="1" t="s">
        <v>81</v>
      </c>
      <c r="C6" s="1">
        <f>D3</f>
        <v>100</v>
      </c>
      <c r="D6" s="1">
        <f>out!F12</f>
        <v>38</v>
      </c>
      <c r="E6" s="1">
        <f>out!F13</f>
        <v>214</v>
      </c>
      <c r="F6" s="4">
        <v>22.0036790717419</v>
      </c>
      <c r="G6" s="4">
        <v>47.032349220362001</v>
      </c>
    </row>
    <row r="7" spans="1:7" x14ac:dyDescent="0.3">
      <c r="A7" s="1">
        <v>3</v>
      </c>
      <c r="B7" s="1" t="s">
        <v>81</v>
      </c>
      <c r="C7" s="1">
        <f>D4</f>
        <v>94</v>
      </c>
      <c r="D7" s="1">
        <f>out!F19</f>
        <v>48</v>
      </c>
      <c r="E7" s="1">
        <f>out!F20</f>
        <v>176</v>
      </c>
      <c r="F7" s="4">
        <v>21.969909354266001</v>
      </c>
      <c r="G7" s="4">
        <v>41.477432015699499</v>
      </c>
    </row>
    <row r="8" spans="1:7" x14ac:dyDescent="0.3">
      <c r="A8" s="1">
        <v>1</v>
      </c>
      <c r="B8" s="1" t="s">
        <v>82</v>
      </c>
      <c r="C8" s="1">
        <f>E5</f>
        <v>138</v>
      </c>
      <c r="D8" s="1">
        <f>out!F7</f>
        <v>29</v>
      </c>
      <c r="E8" s="1">
        <f>out!F8</f>
        <v>341</v>
      </c>
      <c r="F8" s="4">
        <v>42.033898305084698</v>
      </c>
      <c r="G8" s="4">
        <v>70.210467498603094</v>
      </c>
    </row>
    <row r="9" spans="1:7" x14ac:dyDescent="0.3">
      <c r="A9" s="1">
        <v>2</v>
      </c>
      <c r="B9" s="1" t="s">
        <v>82</v>
      </c>
      <c r="C9" s="1">
        <f>E6</f>
        <v>214</v>
      </c>
      <c r="D9" s="1">
        <f>out!F14</f>
        <v>38</v>
      </c>
      <c r="E9" s="1">
        <f>out!F15</f>
        <v>362</v>
      </c>
      <c r="F9" s="4">
        <v>41.833478387003197</v>
      </c>
      <c r="G9" s="4">
        <v>72.088047577603703</v>
      </c>
    </row>
    <row r="10" spans="1:7" x14ac:dyDescent="0.3">
      <c r="A10" s="1">
        <v>3</v>
      </c>
      <c r="B10" s="1" t="s">
        <v>82</v>
      </c>
      <c r="C10" s="1">
        <f>E7</f>
        <v>176</v>
      </c>
      <c r="D10" s="1">
        <f>out!F21</f>
        <v>58</v>
      </c>
      <c r="E10" s="1">
        <f>out!F22</f>
        <v>332</v>
      </c>
      <c r="F10" s="4">
        <v>38.324386503067501</v>
      </c>
      <c r="G10" s="4">
        <v>58.684216832822102</v>
      </c>
    </row>
    <row r="11" spans="1:7" x14ac:dyDescent="0.3">
      <c r="A11" s="1" t="s">
        <v>86</v>
      </c>
      <c r="B11" s="1" t="s">
        <v>80</v>
      </c>
      <c r="C11" s="4">
        <f>_xlfn.STDEV.P(C2:C4)</f>
        <v>20.82199691565522</v>
      </c>
      <c r="D11" s="4">
        <f>_xlfn.STDEV.P(D2:D4)</f>
        <v>2.6246692913372702</v>
      </c>
      <c r="E11" s="4">
        <f>_xlfn.STDEV.P(E2:E4)</f>
        <v>20.049937655763422</v>
      </c>
      <c r="F11" s="4">
        <f>_xlfn.STDEV.P(F2:F4)</f>
        <v>3.943553496761161E-2</v>
      </c>
      <c r="G11" s="4">
        <f>_xlfn.STDEV.P(G2:G4)</f>
        <v>2.5151707893144999</v>
      </c>
    </row>
    <row r="12" spans="1:7" x14ac:dyDescent="0.3">
      <c r="A12" s="1" t="s">
        <v>86</v>
      </c>
      <c r="B12" s="1" t="s">
        <v>81</v>
      </c>
      <c r="C12" s="4">
        <f>_xlfn.STDEV.P(C5:C7)</f>
        <v>2.6246692913372702</v>
      </c>
      <c r="D12" s="4">
        <f>_xlfn.STDEV.P(D5:D7)</f>
        <v>12.918548250050733</v>
      </c>
      <c r="E12" s="4">
        <f>_xlfn.STDEV.P(E5:E7)</f>
        <v>31.026870075253587</v>
      </c>
      <c r="F12" s="4">
        <f>_xlfn.STDEV.P(F5:F7)</f>
        <v>2.3618412748477768E-2</v>
      </c>
      <c r="G12" s="4">
        <f>_xlfn.STDEV.P(G5:G7)</f>
        <v>2.2835588987738102</v>
      </c>
    </row>
    <row r="13" spans="1:7" x14ac:dyDescent="0.3">
      <c r="A13" s="1" t="s">
        <v>86</v>
      </c>
      <c r="B13" s="1" t="s">
        <v>82</v>
      </c>
      <c r="C13" s="4">
        <f>_xlfn.STDEV.P(C8:C10)</f>
        <v>31.026870075253587</v>
      </c>
      <c r="D13" s="4">
        <f>_xlfn.STDEV.P(D8:D10)</f>
        <v>12.119772641798562</v>
      </c>
      <c r="E13" s="4">
        <f>_xlfn.STDEV.P(E8:E10)</f>
        <v>12.569805089976535</v>
      </c>
      <c r="F13" s="4">
        <f>_xlfn.STDEV.P(F8:F10)</f>
        <v>1.703407428354905</v>
      </c>
      <c r="G13" s="4">
        <f>_xlfn.STDEV.P(G8:G10)</f>
        <v>5.9258608375889077</v>
      </c>
    </row>
    <row r="14" spans="1:7" x14ac:dyDescent="0.3">
      <c r="A14" s="1">
        <v>1</v>
      </c>
      <c r="B14" s="1" t="s">
        <v>94</v>
      </c>
      <c r="C14" s="1">
        <f>C2</f>
        <v>140</v>
      </c>
      <c r="D14" s="4">
        <f>AVERAGE(D5,D8)</f>
        <v>23</v>
      </c>
      <c r="E14" s="1">
        <f>AVERAGE(E2,E8)</f>
        <v>350.5</v>
      </c>
      <c r="F14" s="4">
        <v>32.018108912532774</v>
      </c>
      <c r="G14" s="4">
        <v>59.400998287645145</v>
      </c>
    </row>
    <row r="15" spans="1:7" x14ac:dyDescent="0.3">
      <c r="A15" s="1">
        <v>2</v>
      </c>
      <c r="B15" s="1" t="s">
        <v>94</v>
      </c>
      <c r="C15" s="1">
        <f t="shared" ref="C15:C16" si="0">C3</f>
        <v>191</v>
      </c>
      <c r="D15" s="4">
        <f t="shared" ref="D15:D16" si="1">AVERAGE(D6,D9)</f>
        <v>38</v>
      </c>
      <c r="E15" s="1">
        <f t="shared" ref="E15:E16" si="2">AVERAGE(E3,E9)</f>
        <v>377.5</v>
      </c>
      <c r="F15" s="4">
        <v>31.927264215838612</v>
      </c>
      <c r="G15" s="4">
        <v>60.554081661965562</v>
      </c>
    </row>
    <row r="16" spans="1:7" x14ac:dyDescent="0.3">
      <c r="A16" s="1">
        <v>3</v>
      </c>
      <c r="B16" s="1" t="s">
        <v>94</v>
      </c>
      <c r="C16" s="1">
        <f t="shared" si="0"/>
        <v>165</v>
      </c>
      <c r="D16" s="4">
        <f t="shared" si="1"/>
        <v>53</v>
      </c>
      <c r="E16" s="1">
        <f t="shared" si="2"/>
        <v>338.5</v>
      </c>
      <c r="F16" s="4">
        <v>31.426790956901112</v>
      </c>
      <c r="G16" s="4">
        <v>51.300016366594406</v>
      </c>
    </row>
    <row r="17" spans="4:4" x14ac:dyDescent="0.3">
      <c r="D17" s="4"/>
    </row>
    <row r="18" spans="4:4" x14ac:dyDescent="0.3">
      <c r="D18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8"/>
  <sheetViews>
    <sheetView zoomScaleNormal="100" workbookViewId="0">
      <selection activeCell="F21" sqref="F21"/>
    </sheetView>
  </sheetViews>
  <sheetFormatPr defaultColWidth="8.88671875" defaultRowHeight="14.4" x14ac:dyDescent="0.3"/>
  <cols>
    <col min="1" max="1" width="8.88671875" style="1"/>
    <col min="2" max="2" width="10.21875" style="1" customWidth="1"/>
    <col min="3" max="17" width="8.88671875" style="1"/>
    <col min="18" max="18" width="17.109375" style="1" customWidth="1"/>
    <col min="19" max="1024" width="8.88671875" style="1"/>
  </cols>
  <sheetData>
    <row r="1" spans="1:18" x14ac:dyDescent="0.3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  <c r="H1" s="19" t="s">
        <v>87</v>
      </c>
    </row>
    <row r="2" spans="1:18" x14ac:dyDescent="0.3">
      <c r="A2" s="1">
        <v>1</v>
      </c>
      <c r="B2" s="1" t="s">
        <v>80</v>
      </c>
      <c r="C2" s="1">
        <f>out!E2</f>
        <v>1.38</v>
      </c>
      <c r="D2" s="1">
        <f>out!E4</f>
        <v>1.08</v>
      </c>
      <c r="E2" s="1">
        <f>out!E3</f>
        <v>2.2799999999999998</v>
      </c>
      <c r="F2" s="4">
        <v>25.081389940867702</v>
      </c>
      <c r="G2" s="4">
        <v>41.438818163172797</v>
      </c>
      <c r="H2"/>
      <c r="R2" s="4"/>
    </row>
    <row r="3" spans="1:18" x14ac:dyDescent="0.3">
      <c r="A3" s="1">
        <v>2</v>
      </c>
      <c r="B3" s="1" t="s">
        <v>80</v>
      </c>
      <c r="C3" s="1">
        <f>out!E9</f>
        <v>1.62</v>
      </c>
      <c r="D3" s="1">
        <f>out!E11</f>
        <v>1.34</v>
      </c>
      <c r="E3" s="1">
        <f>out!E10</f>
        <v>2.61</v>
      </c>
      <c r="F3" s="4">
        <v>25.025977140116701</v>
      </c>
      <c r="G3" s="4">
        <v>40.319629836854702</v>
      </c>
      <c r="H3"/>
      <c r="R3" s="4"/>
    </row>
    <row r="4" spans="1:18" x14ac:dyDescent="0.3">
      <c r="A4" s="1">
        <v>3</v>
      </c>
      <c r="B4" s="1" t="s">
        <v>80</v>
      </c>
      <c r="C4" s="1">
        <f>out!E16</f>
        <v>0.98</v>
      </c>
      <c r="D4" s="1">
        <f>out!E18</f>
        <v>0.8</v>
      </c>
      <c r="E4" s="1">
        <f>out!E17</f>
        <v>1.39</v>
      </c>
      <c r="F4" s="4">
        <v>25.1222057450431</v>
      </c>
      <c r="G4" s="4">
        <v>35.632516311846899</v>
      </c>
      <c r="H4"/>
      <c r="R4" s="4"/>
    </row>
    <row r="5" spans="1:18" x14ac:dyDescent="0.3">
      <c r="A5" s="1">
        <v>1</v>
      </c>
      <c r="B5" s="1" t="s">
        <v>81</v>
      </c>
      <c r="C5" s="1">
        <f>D2</f>
        <v>1.08</v>
      </c>
      <c r="D5" s="1">
        <f>out!E5</f>
        <v>0.78</v>
      </c>
      <c r="E5" s="1">
        <f>out!E6</f>
        <v>0.91</v>
      </c>
      <c r="F5" s="4">
        <v>22.027475130269998</v>
      </c>
      <c r="G5" s="4">
        <v>43.686509816306099</v>
      </c>
    </row>
    <row r="6" spans="1:18" x14ac:dyDescent="0.3">
      <c r="A6" s="1">
        <v>2</v>
      </c>
      <c r="B6" s="1" t="s">
        <v>81</v>
      </c>
      <c r="C6" s="1">
        <f>D3</f>
        <v>1.34</v>
      </c>
      <c r="D6" s="1">
        <f>out!E12</f>
        <v>0.91</v>
      </c>
      <c r="E6" s="1">
        <f>out!E13</f>
        <v>1.1200000000000001</v>
      </c>
      <c r="F6" s="4">
        <v>22.0036790717419</v>
      </c>
      <c r="G6" s="4">
        <v>47.032349220362001</v>
      </c>
    </row>
    <row r="7" spans="1:18" x14ac:dyDescent="0.3">
      <c r="A7" s="1">
        <v>3</v>
      </c>
      <c r="B7" s="1" t="s">
        <v>81</v>
      </c>
      <c r="C7" s="1">
        <f>D4</f>
        <v>0.8</v>
      </c>
      <c r="D7" s="1">
        <f>out!E19</f>
        <v>0.6</v>
      </c>
      <c r="E7" s="1">
        <f>out!E20</f>
        <v>0.64</v>
      </c>
      <c r="F7" s="4">
        <v>21.969909354266001</v>
      </c>
      <c r="G7" s="4">
        <v>41.477432015699499</v>
      </c>
    </row>
    <row r="8" spans="1:18" x14ac:dyDescent="0.3">
      <c r="A8" s="1">
        <v>1</v>
      </c>
      <c r="B8" s="1" t="s">
        <v>82</v>
      </c>
      <c r="C8" s="1">
        <f>E5</f>
        <v>0.91</v>
      </c>
      <c r="D8" s="1">
        <f>out!E7</f>
        <v>0.46</v>
      </c>
      <c r="E8" s="1">
        <f>out!E8</f>
        <v>1.52</v>
      </c>
      <c r="F8" s="4">
        <v>42.033898305084698</v>
      </c>
      <c r="G8" s="4">
        <v>70.210467498603094</v>
      </c>
    </row>
    <row r="9" spans="1:18" x14ac:dyDescent="0.3">
      <c r="A9" s="1">
        <v>2</v>
      </c>
      <c r="B9" s="1" t="s">
        <v>82</v>
      </c>
      <c r="C9" s="1">
        <f>E6</f>
        <v>1.1200000000000001</v>
      </c>
      <c r="D9" s="1">
        <f>out!E14</f>
        <v>0.52</v>
      </c>
      <c r="E9" s="1">
        <f>out!E15</f>
        <v>1.93</v>
      </c>
      <c r="F9" s="4">
        <v>41.833478387003197</v>
      </c>
      <c r="G9" s="4">
        <v>72.088047577603703</v>
      </c>
    </row>
    <row r="10" spans="1:18" x14ac:dyDescent="0.3">
      <c r="A10" s="1">
        <v>3</v>
      </c>
      <c r="B10" s="1" t="s">
        <v>82</v>
      </c>
      <c r="C10" s="1">
        <f>E7</f>
        <v>0.64</v>
      </c>
      <c r="D10" s="1">
        <f>out!E21</f>
        <v>0.39</v>
      </c>
      <c r="E10" s="1">
        <f>out!E22</f>
        <v>0.98</v>
      </c>
      <c r="F10" s="4">
        <v>38.324386503067501</v>
      </c>
      <c r="G10" s="4">
        <v>58.684216832822102</v>
      </c>
    </row>
    <row r="11" spans="1:18" x14ac:dyDescent="0.3">
      <c r="A11" s="1" t="s">
        <v>86</v>
      </c>
      <c r="B11" s="1" t="s">
        <v>80</v>
      </c>
      <c r="C11" s="4">
        <f>_xlfn.STDEV.P(C2:C4)</f>
        <v>0.26398653164297781</v>
      </c>
      <c r="D11" s="4">
        <f>_xlfn.STDEV.P(D2:D4)</f>
        <v>0.22050447211388433</v>
      </c>
      <c r="E11" s="4">
        <f>_xlfn.STDEV.P(E2:E4)</f>
        <v>0.51525613910839441</v>
      </c>
      <c r="F11" s="4">
        <f>_xlfn.STDEV.P(F2:F4)</f>
        <v>3.943553496761161E-2</v>
      </c>
      <c r="G11" s="4">
        <f>_xlfn.STDEV.P(G2:G4)</f>
        <v>2.5151707893144999</v>
      </c>
    </row>
    <row r="12" spans="1:18" x14ac:dyDescent="0.3">
      <c r="A12" s="1" t="s">
        <v>86</v>
      </c>
      <c r="B12" s="1" t="s">
        <v>81</v>
      </c>
      <c r="C12" s="4">
        <f>_xlfn.STDEV.P(C5:C7)</f>
        <v>0.22050447211388433</v>
      </c>
      <c r="D12" s="4">
        <f>_xlfn.STDEV.P(D5:D7)</f>
        <v>0.12710450643291726</v>
      </c>
      <c r="E12" s="4">
        <f>_xlfn.STDEV.P(E5:E7)</f>
        <v>0.19646882704388513</v>
      </c>
      <c r="F12" s="4">
        <f>_xlfn.STDEV.P(F5:F7)</f>
        <v>2.3618412748477768E-2</v>
      </c>
      <c r="G12" s="4">
        <f>_xlfn.STDEV.P(G5:G7)</f>
        <v>2.2835588987738102</v>
      </c>
    </row>
    <row r="13" spans="1:18" x14ac:dyDescent="0.3">
      <c r="A13" s="1" t="s">
        <v>86</v>
      </c>
      <c r="B13" s="1" t="s">
        <v>82</v>
      </c>
      <c r="C13" s="4">
        <f>_xlfn.STDEV.P(C8:C10)</f>
        <v>0.19646882704388513</v>
      </c>
      <c r="D13" s="4">
        <f>_xlfn.STDEV.P(D8:D10)</f>
        <v>5.3124591501697516E-2</v>
      </c>
      <c r="E13" s="4">
        <f>_xlfn.STDEV.P(E8:E10)</f>
        <v>0.38904441334577178</v>
      </c>
      <c r="F13" s="4">
        <f>_xlfn.STDEV.P(F8:F10)</f>
        <v>1.703407428354905</v>
      </c>
      <c r="G13" s="4">
        <f>_xlfn.STDEV.P(G8:G10)</f>
        <v>5.9258608375889077</v>
      </c>
    </row>
    <row r="14" spans="1:18" x14ac:dyDescent="0.3">
      <c r="A14" s="1">
        <v>1</v>
      </c>
      <c r="B14" s="1" t="s">
        <v>88</v>
      </c>
      <c r="C14" s="1">
        <f>C2</f>
        <v>1.38</v>
      </c>
      <c r="D14" s="4"/>
      <c r="G14" s="4">
        <v>59.400998287645102</v>
      </c>
    </row>
    <row r="15" spans="1:18" x14ac:dyDescent="0.3">
      <c r="A15" s="1">
        <v>2</v>
      </c>
      <c r="B15" s="1" t="s">
        <v>88</v>
      </c>
      <c r="C15" s="1">
        <f>C3</f>
        <v>1.62</v>
      </c>
      <c r="D15" s="4"/>
      <c r="G15" s="4">
        <v>60.554081661965597</v>
      </c>
    </row>
    <row r="16" spans="1:18" x14ac:dyDescent="0.3">
      <c r="A16" s="1">
        <v>3</v>
      </c>
      <c r="B16" s="1" t="s">
        <v>88</v>
      </c>
      <c r="C16" s="1">
        <f>C4</f>
        <v>0.98</v>
      </c>
      <c r="G16" s="4">
        <v>51.300016366594399</v>
      </c>
    </row>
    <row r="17" spans="4:4" x14ac:dyDescent="0.3">
      <c r="D17" s="4"/>
    </row>
    <row r="18" spans="4:4" x14ac:dyDescent="0.3">
      <c r="D18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</vt:lpstr>
      <vt:lpstr>TrialParameters</vt:lpstr>
      <vt:lpstr>utwist</vt:lpstr>
      <vt:lpstr>RRm</vt:lpstr>
      <vt:lpstr>FAR-rrm</vt:lpstr>
      <vt:lpstr>FAR-csf</vt:lpstr>
      <vt:lpstr>FAR-con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Joe Allen</cp:lastModifiedBy>
  <cp:revision>3</cp:revision>
  <dcterms:created xsi:type="dcterms:W3CDTF">2021-02-09T18:20:52Z</dcterms:created>
  <dcterms:modified xsi:type="dcterms:W3CDTF">2021-02-12T19:43:13Z</dcterms:modified>
  <dc:language>en-CA</dc:language>
</cp:coreProperties>
</file>